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200AEDE9-6503-4555-B647-979E501D9D06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Documentation" sheetId="11" r:id="rId1"/>
    <sheet name="Assumptions" sheetId="10" r:id="rId2"/>
    <sheet name="AMMset" sheetId="2" r:id="rId3"/>
    <sheet name="Results" sheetId="15" r:id="rId4"/>
    <sheet name="Totals" sheetId="14" r:id="rId5"/>
    <sheet name="Active" sheetId="13" r:id="rId6"/>
    <sheet name="Retiree" sheetId="12" r:id="rId7"/>
    <sheet name="Check" sheetId="16" r:id="rId8"/>
    <sheet name="Ret" sheetId="3" r:id="rId9"/>
    <sheet name="Withd" sheetId="4" r:id="rId10"/>
    <sheet name="Mort" sheetId="5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K21" i="14" l="1"/>
  <c r="DJ21" i="14"/>
  <c r="DK20" i="14"/>
  <c r="DJ20" i="14"/>
  <c r="DK19" i="14"/>
  <c r="DJ19" i="14"/>
  <c r="DK18" i="14"/>
  <c r="DJ18" i="14"/>
  <c r="DK17" i="14"/>
  <c r="DJ17" i="14"/>
  <c r="DK16" i="14"/>
  <c r="DJ16" i="14"/>
  <c r="DK15" i="14"/>
  <c r="DJ15" i="14"/>
  <c r="DK14" i="14"/>
  <c r="DJ14" i="14"/>
  <c r="DK13" i="14"/>
  <c r="DJ13" i="14"/>
  <c r="DK12" i="14"/>
  <c r="DJ12" i="14"/>
  <c r="DK11" i="14"/>
  <c r="DJ11" i="14"/>
  <c r="DK10" i="14"/>
  <c r="DJ10" i="14"/>
  <c r="DK9" i="14"/>
  <c r="DJ9" i="14"/>
  <c r="DK8" i="14"/>
  <c r="DJ8" i="14"/>
  <c r="DK7" i="14"/>
  <c r="DJ7" i="14"/>
  <c r="DK6" i="14"/>
  <c r="DJ6" i="14"/>
  <c r="DK5" i="14"/>
  <c r="DJ5" i="14"/>
  <c r="HI21" i="14"/>
  <c r="HH21" i="14"/>
  <c r="HG21" i="14"/>
  <c r="HF21" i="14"/>
  <c r="HE21" i="14"/>
  <c r="HD21" i="14"/>
  <c r="HC21" i="14"/>
  <c r="HB21" i="14"/>
  <c r="HA21" i="14"/>
  <c r="GZ21" i="14"/>
  <c r="GY21" i="14"/>
  <c r="GX21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B450" i="12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C445" i="12"/>
  <c r="C444" i="12"/>
  <c r="C450" i="12" s="1"/>
  <c r="HI20" i="14"/>
  <c r="HH20" i="14"/>
  <c r="HG20" i="14"/>
  <c r="HF20" i="14"/>
  <c r="HE20" i="14"/>
  <c r="HD20" i="14"/>
  <c r="HC20" i="14"/>
  <c r="HB20" i="14"/>
  <c r="HA20" i="14"/>
  <c r="GZ20" i="14"/>
  <c r="GY20" i="14"/>
  <c r="GX20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B340" i="12"/>
  <c r="B341" i="12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C335" i="12"/>
  <c r="C334" i="12"/>
  <c r="C340" i="12" s="1"/>
  <c r="HI19" i="14"/>
  <c r="HH19" i="14"/>
  <c r="HG19" i="14"/>
  <c r="HF19" i="14"/>
  <c r="HE19" i="14"/>
  <c r="HD19" i="14"/>
  <c r="HC19" i="14"/>
  <c r="HB19" i="14"/>
  <c r="HA19" i="14"/>
  <c r="GZ19" i="14"/>
  <c r="GY19" i="14"/>
  <c r="GX19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B230" i="12"/>
  <c r="B231" i="12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C225" i="12"/>
  <c r="C224" i="12"/>
  <c r="C230" i="12" s="1"/>
  <c r="HI18" i="14"/>
  <c r="HH18" i="14"/>
  <c r="HG18" i="14"/>
  <c r="HF18" i="14"/>
  <c r="HE18" i="14"/>
  <c r="HD18" i="14"/>
  <c r="HC18" i="14"/>
  <c r="HB18" i="14"/>
  <c r="HA18" i="14"/>
  <c r="GZ18" i="14"/>
  <c r="GY18" i="14"/>
  <c r="GX18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B120" i="12"/>
  <c r="B121" i="12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C115" i="12"/>
  <c r="C114" i="12"/>
  <c r="C120" i="12" s="1"/>
  <c r="HI17" i="14"/>
  <c r="HH17" i="14"/>
  <c r="HG17" i="14"/>
  <c r="HF17" i="14"/>
  <c r="HE17" i="14"/>
  <c r="HD17" i="14"/>
  <c r="HC17" i="14"/>
  <c r="HB17" i="14"/>
  <c r="HA17" i="14"/>
  <c r="GZ17" i="14"/>
  <c r="GY17" i="14"/>
  <c r="GX17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B10" i="12"/>
  <c r="HI16" i="14"/>
  <c r="HH16" i="14"/>
  <c r="HG16" i="14"/>
  <c r="HF16" i="14"/>
  <c r="HE16" i="14"/>
  <c r="HD16" i="14"/>
  <c r="HC16" i="14"/>
  <c r="HB16" i="14"/>
  <c r="HA16" i="14"/>
  <c r="GZ16" i="14"/>
  <c r="GY16" i="14"/>
  <c r="GX16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N16" i="14"/>
  <c r="J1218" i="13"/>
  <c r="J1213" i="13" s="1"/>
  <c r="K1213" i="13" s="1"/>
  <c r="L1213" i="13" s="1"/>
  <c r="M1213" i="13" s="1"/>
  <c r="N1213" i="13" s="1"/>
  <c r="O1213" i="13" s="1"/>
  <c r="P1213" i="13" s="1"/>
  <c r="Q1213" i="13" s="1"/>
  <c r="R1213" i="13" s="1"/>
  <c r="S1213" i="13" s="1"/>
  <c r="T1213" i="13" s="1"/>
  <c r="U1213" i="13" s="1"/>
  <c r="V1213" i="13" s="1"/>
  <c r="W1213" i="13" s="1"/>
  <c r="X1213" i="13" s="1"/>
  <c r="Y1213" i="13" s="1"/>
  <c r="Z1213" i="13" s="1"/>
  <c r="AA1213" i="13" s="1"/>
  <c r="AB1213" i="13" s="1"/>
  <c r="AC1213" i="13" s="1"/>
  <c r="AD1213" i="13" s="1"/>
  <c r="AE1213" i="13" s="1"/>
  <c r="AF1213" i="13" s="1"/>
  <c r="AG1213" i="13" s="1"/>
  <c r="AH1213" i="13" s="1"/>
  <c r="AI1213" i="13" s="1"/>
  <c r="AJ1213" i="13" s="1"/>
  <c r="AK1213" i="13" s="1"/>
  <c r="AL1213" i="13" s="1"/>
  <c r="AM1213" i="13" s="1"/>
  <c r="AN1213" i="13" s="1"/>
  <c r="AO1213" i="13" s="1"/>
  <c r="AP1213" i="13" s="1"/>
  <c r="AQ1213" i="13" s="1"/>
  <c r="AR1213" i="13" s="1"/>
  <c r="AS1213" i="13" s="1"/>
  <c r="AT1213" i="13" s="1"/>
  <c r="AU1213" i="13" s="1"/>
  <c r="AV1213" i="13" s="1"/>
  <c r="AW1213" i="13" s="1"/>
  <c r="AX1213" i="13" s="1"/>
  <c r="AY1213" i="13" s="1"/>
  <c r="AZ1213" i="13" s="1"/>
  <c r="BA1213" i="13" s="1"/>
  <c r="BB1213" i="13" s="1"/>
  <c r="BC1213" i="13" s="1"/>
  <c r="BD1213" i="13" s="1"/>
  <c r="BE1213" i="13" s="1"/>
  <c r="BF1213" i="13" s="1"/>
  <c r="BG1213" i="13" s="1"/>
  <c r="BH1213" i="13" s="1"/>
  <c r="BI1213" i="13" s="1"/>
  <c r="BJ1213" i="13" s="1"/>
  <c r="BK1213" i="13" s="1"/>
  <c r="BL1213" i="13" s="1"/>
  <c r="BM1213" i="13" s="1"/>
  <c r="BN1213" i="13" s="1"/>
  <c r="BO1213" i="13" s="1"/>
  <c r="BP1213" i="13" s="1"/>
  <c r="BQ1213" i="13" s="1"/>
  <c r="BR1213" i="13" s="1"/>
  <c r="BS1213" i="13" s="1"/>
  <c r="BT1213" i="13" s="1"/>
  <c r="BU1213" i="13" s="1"/>
  <c r="BV1213" i="13" s="1"/>
  <c r="BW1213" i="13" s="1"/>
  <c r="BX1213" i="13" s="1"/>
  <c r="BY1213" i="13" s="1"/>
  <c r="BZ1213" i="13" s="1"/>
  <c r="CA1213" i="13" s="1"/>
  <c r="CB1213" i="13" s="1"/>
  <c r="CC1213" i="13" s="1"/>
  <c r="CD1213" i="13" s="1"/>
  <c r="CE1213" i="13" s="1"/>
  <c r="CF1213" i="13" s="1"/>
  <c r="CG1213" i="13" s="1"/>
  <c r="CH1213" i="13" s="1"/>
  <c r="CI1213" i="13" s="1"/>
  <c r="CJ1213" i="13" s="1"/>
  <c r="CK1213" i="13" s="1"/>
  <c r="CL1213" i="13" s="1"/>
  <c r="CM1213" i="13" s="1"/>
  <c r="CN1213" i="13" s="1"/>
  <c r="CO1213" i="13" s="1"/>
  <c r="CP1213" i="13" s="1"/>
  <c r="CQ1213" i="13" s="1"/>
  <c r="CR1213" i="13" s="1"/>
  <c r="CS1213" i="13" s="1"/>
  <c r="CT1213" i="13" s="1"/>
  <c r="CU1213" i="13" s="1"/>
  <c r="CV1213" i="13" s="1"/>
  <c r="CW1213" i="13" s="1"/>
  <c r="CX1213" i="13" s="1"/>
  <c r="CY1213" i="13" s="1"/>
  <c r="CZ1213" i="13" s="1"/>
  <c r="DA1213" i="13" s="1"/>
  <c r="DB1213" i="13" s="1"/>
  <c r="DC1213" i="13" s="1"/>
  <c r="DD1213" i="13" s="1"/>
  <c r="DE1213" i="13" s="1"/>
  <c r="HI1220" i="13"/>
  <c r="HI1221" i="13" s="1"/>
  <c r="HI1222" i="13" s="1"/>
  <c r="HI1223" i="13" s="1"/>
  <c r="HI1224" i="13" s="1"/>
  <c r="HI1225" i="13" s="1"/>
  <c r="HI1226" i="13" s="1"/>
  <c r="HI1227" i="13" s="1"/>
  <c r="HI1228" i="13" s="1"/>
  <c r="HI1229" i="13" s="1"/>
  <c r="HI1230" i="13" s="1"/>
  <c r="HI1231" i="13" s="1"/>
  <c r="HI1232" i="13" s="1"/>
  <c r="HI1233" i="13" s="1"/>
  <c r="HI1234" i="13" s="1"/>
  <c r="HI1235" i="13" s="1"/>
  <c r="HI1236" i="13" s="1"/>
  <c r="HI1237" i="13" s="1"/>
  <c r="HI1238" i="13" s="1"/>
  <c r="HI1239" i="13" s="1"/>
  <c r="HI1240" i="13" s="1"/>
  <c r="HI1241" i="13" s="1"/>
  <c r="HI1242" i="13" s="1"/>
  <c r="HI1243" i="13" s="1"/>
  <c r="HI1244" i="13" s="1"/>
  <c r="HI1245" i="13" s="1"/>
  <c r="HI1246" i="13" s="1"/>
  <c r="HI1247" i="13" s="1"/>
  <c r="HI1248" i="13" s="1"/>
  <c r="HI1249" i="13" s="1"/>
  <c r="HI1250" i="13" s="1"/>
  <c r="HI1251" i="13" s="1"/>
  <c r="HI1252" i="13" s="1"/>
  <c r="HI1253" i="13" s="1"/>
  <c r="HI1254" i="13" s="1"/>
  <c r="HI1255" i="13" s="1"/>
  <c r="HI1256" i="13" s="1"/>
  <c r="HI1257" i="13" s="1"/>
  <c r="HI1258" i="13" s="1"/>
  <c r="HI1259" i="13" s="1"/>
  <c r="HI1260" i="13" s="1"/>
  <c r="HI1261" i="13" s="1"/>
  <c r="HI1262" i="13" s="1"/>
  <c r="HI1263" i="13" s="1"/>
  <c r="HI1264" i="13" s="1"/>
  <c r="HI1265" i="13" s="1"/>
  <c r="HI1266" i="13" s="1"/>
  <c r="HI1267" i="13" s="1"/>
  <c r="HI1268" i="13" s="1"/>
  <c r="HI1269" i="13" s="1"/>
  <c r="HI1270" i="13" s="1"/>
  <c r="C1219" i="13"/>
  <c r="C1220" i="13" s="1"/>
  <c r="C1221" i="13" s="1"/>
  <c r="C1222" i="13" s="1"/>
  <c r="C1216" i="13"/>
  <c r="HB1220" i="13" s="1"/>
  <c r="C1215" i="13"/>
  <c r="C1214" i="13"/>
  <c r="F1213" i="13"/>
  <c r="HI15" i="14"/>
  <c r="HH15" i="14"/>
  <c r="HG15" i="14"/>
  <c r="HF15" i="14"/>
  <c r="HE15" i="14"/>
  <c r="HD15" i="14"/>
  <c r="HC15" i="14"/>
  <c r="HB15" i="14"/>
  <c r="HA15" i="14"/>
  <c r="GZ15" i="14"/>
  <c r="GY15" i="14"/>
  <c r="GX15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N15" i="14"/>
  <c r="J1108" i="13"/>
  <c r="K1108" i="13" s="1"/>
  <c r="HI1110" i="13"/>
  <c r="HI1111" i="13" s="1"/>
  <c r="HI1112" i="13" s="1"/>
  <c r="HI1113" i="13" s="1"/>
  <c r="HI1114" i="13" s="1"/>
  <c r="HI1115" i="13" s="1"/>
  <c r="HI1116" i="13" s="1"/>
  <c r="HI1117" i="13" s="1"/>
  <c r="HI1118" i="13" s="1"/>
  <c r="HI1119" i="13" s="1"/>
  <c r="HI1120" i="13" s="1"/>
  <c r="HI1121" i="13" s="1"/>
  <c r="HI1122" i="13" s="1"/>
  <c r="HI1123" i="13" s="1"/>
  <c r="HI1124" i="13" s="1"/>
  <c r="HI1125" i="13" s="1"/>
  <c r="HI1126" i="13" s="1"/>
  <c r="HI1127" i="13" s="1"/>
  <c r="HI1128" i="13" s="1"/>
  <c r="HI1129" i="13" s="1"/>
  <c r="HI1130" i="13" s="1"/>
  <c r="HI1131" i="13" s="1"/>
  <c r="HI1132" i="13" s="1"/>
  <c r="HI1133" i="13" s="1"/>
  <c r="HI1134" i="13" s="1"/>
  <c r="HI1135" i="13" s="1"/>
  <c r="HI1136" i="13" s="1"/>
  <c r="HI1137" i="13" s="1"/>
  <c r="HI1138" i="13" s="1"/>
  <c r="HI1139" i="13" s="1"/>
  <c r="HI1140" i="13" s="1"/>
  <c r="HI1141" i="13" s="1"/>
  <c r="HI1142" i="13" s="1"/>
  <c r="HI1143" i="13" s="1"/>
  <c r="HI1144" i="13" s="1"/>
  <c r="HI1145" i="13" s="1"/>
  <c r="HI1146" i="13" s="1"/>
  <c r="HI1147" i="13" s="1"/>
  <c r="HI1148" i="13" s="1"/>
  <c r="HI1149" i="13" s="1"/>
  <c r="HI1150" i="13" s="1"/>
  <c r="HI1151" i="13" s="1"/>
  <c r="HI1152" i="13" s="1"/>
  <c r="HI1153" i="13" s="1"/>
  <c r="HI1154" i="13" s="1"/>
  <c r="HI1155" i="13" s="1"/>
  <c r="HI1156" i="13" s="1"/>
  <c r="HI1157" i="13" s="1"/>
  <c r="HI1158" i="13" s="1"/>
  <c r="HI1159" i="13" s="1"/>
  <c r="HI1160" i="13" s="1"/>
  <c r="C1109" i="13"/>
  <c r="C1106" i="13"/>
  <c r="HB1110" i="13" s="1"/>
  <c r="C1105" i="13"/>
  <c r="C1104" i="13"/>
  <c r="H1110" i="13" s="1"/>
  <c r="HI14" i="14"/>
  <c r="HH14" i="14"/>
  <c r="HG14" i="14"/>
  <c r="HF14" i="14"/>
  <c r="HE14" i="14"/>
  <c r="HD14" i="14"/>
  <c r="HC14" i="14"/>
  <c r="HB14" i="14"/>
  <c r="HA14" i="14"/>
  <c r="GZ14" i="14"/>
  <c r="GY14" i="14"/>
  <c r="GX14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J998" i="13"/>
  <c r="K998" i="13" s="1"/>
  <c r="HI1000" i="13"/>
  <c r="HI1001" i="13" s="1"/>
  <c r="HI1002" i="13" s="1"/>
  <c r="HI1003" i="13" s="1"/>
  <c r="HI1004" i="13" s="1"/>
  <c r="HI1005" i="13" s="1"/>
  <c r="HI1006" i="13" s="1"/>
  <c r="HI1007" i="13" s="1"/>
  <c r="HI1008" i="13" s="1"/>
  <c r="HI1009" i="13" s="1"/>
  <c r="HI1010" i="13" s="1"/>
  <c r="HI1011" i="13" s="1"/>
  <c r="HI1012" i="13" s="1"/>
  <c r="HI1013" i="13" s="1"/>
  <c r="HI1014" i="13" s="1"/>
  <c r="HI1015" i="13" s="1"/>
  <c r="HI1016" i="13" s="1"/>
  <c r="HI1017" i="13" s="1"/>
  <c r="HI1018" i="13" s="1"/>
  <c r="HI1019" i="13" s="1"/>
  <c r="HI1020" i="13" s="1"/>
  <c r="HI1021" i="13" s="1"/>
  <c r="HI1022" i="13" s="1"/>
  <c r="HI1023" i="13" s="1"/>
  <c r="HI1024" i="13" s="1"/>
  <c r="HI1025" i="13" s="1"/>
  <c r="HI1026" i="13" s="1"/>
  <c r="HI1027" i="13" s="1"/>
  <c r="HI1028" i="13" s="1"/>
  <c r="HI1029" i="13" s="1"/>
  <c r="HI1030" i="13" s="1"/>
  <c r="HI1031" i="13" s="1"/>
  <c r="HI1032" i="13" s="1"/>
  <c r="HI1033" i="13" s="1"/>
  <c r="HI1034" i="13" s="1"/>
  <c r="HI1035" i="13" s="1"/>
  <c r="HI1036" i="13" s="1"/>
  <c r="HI1037" i="13" s="1"/>
  <c r="HI1038" i="13" s="1"/>
  <c r="HI1039" i="13" s="1"/>
  <c r="HI1040" i="13" s="1"/>
  <c r="HI1041" i="13" s="1"/>
  <c r="HI1042" i="13" s="1"/>
  <c r="HI1043" i="13" s="1"/>
  <c r="HI1044" i="13" s="1"/>
  <c r="HI1045" i="13" s="1"/>
  <c r="HI1046" i="13" s="1"/>
  <c r="HI1047" i="13" s="1"/>
  <c r="HI1048" i="13" s="1"/>
  <c r="HI1049" i="13" s="1"/>
  <c r="HI1050" i="13" s="1"/>
  <c r="C999" i="13"/>
  <c r="C996" i="13"/>
  <c r="HB1000" i="13" s="1"/>
  <c r="C995" i="13"/>
  <c r="C994" i="13"/>
  <c r="J993" i="13"/>
  <c r="DF993" i="13" s="1"/>
  <c r="DG993" i="13" s="1"/>
  <c r="DH993" i="13" s="1"/>
  <c r="DI993" i="13" s="1"/>
  <c r="DJ993" i="13" s="1"/>
  <c r="DK993" i="13" s="1"/>
  <c r="DL993" i="13" s="1"/>
  <c r="DM993" i="13" s="1"/>
  <c r="DN993" i="13" s="1"/>
  <c r="DO993" i="13" s="1"/>
  <c r="DP993" i="13" s="1"/>
  <c r="DQ993" i="13" s="1"/>
  <c r="DR993" i="13" s="1"/>
  <c r="DS993" i="13" s="1"/>
  <c r="DT993" i="13" s="1"/>
  <c r="DU993" i="13" s="1"/>
  <c r="DV993" i="13" s="1"/>
  <c r="DW993" i="13" s="1"/>
  <c r="DX993" i="13" s="1"/>
  <c r="DY993" i="13" s="1"/>
  <c r="DZ993" i="13" s="1"/>
  <c r="EA993" i="13" s="1"/>
  <c r="EB993" i="13" s="1"/>
  <c r="EC993" i="13" s="1"/>
  <c r="ED993" i="13" s="1"/>
  <c r="EE993" i="13" s="1"/>
  <c r="EF993" i="13" s="1"/>
  <c r="EG993" i="13" s="1"/>
  <c r="EH993" i="13" s="1"/>
  <c r="EI993" i="13" s="1"/>
  <c r="EJ993" i="13" s="1"/>
  <c r="EK993" i="13" s="1"/>
  <c r="EL993" i="13" s="1"/>
  <c r="EM993" i="13" s="1"/>
  <c r="EN993" i="13" s="1"/>
  <c r="EO993" i="13" s="1"/>
  <c r="EP993" i="13" s="1"/>
  <c r="EQ993" i="13" s="1"/>
  <c r="ER993" i="13" s="1"/>
  <c r="ES993" i="13" s="1"/>
  <c r="ET993" i="13" s="1"/>
  <c r="EU993" i="13" s="1"/>
  <c r="EV993" i="13" s="1"/>
  <c r="EW993" i="13" s="1"/>
  <c r="EX993" i="13" s="1"/>
  <c r="EY993" i="13" s="1"/>
  <c r="EZ993" i="13" s="1"/>
  <c r="FA993" i="13" s="1"/>
  <c r="FB993" i="13" s="1"/>
  <c r="FC993" i="13" s="1"/>
  <c r="FD993" i="13" s="1"/>
  <c r="FE993" i="13" s="1"/>
  <c r="FF993" i="13" s="1"/>
  <c r="FG993" i="13" s="1"/>
  <c r="FH993" i="13" s="1"/>
  <c r="FI993" i="13" s="1"/>
  <c r="FJ993" i="13" s="1"/>
  <c r="FK993" i="13" s="1"/>
  <c r="FL993" i="13" s="1"/>
  <c r="FM993" i="13" s="1"/>
  <c r="FN993" i="13" s="1"/>
  <c r="FO993" i="13" s="1"/>
  <c r="FP993" i="13" s="1"/>
  <c r="FQ993" i="13" s="1"/>
  <c r="FR993" i="13" s="1"/>
  <c r="FS993" i="13" s="1"/>
  <c r="FT993" i="13" s="1"/>
  <c r="FU993" i="13" s="1"/>
  <c r="FV993" i="13" s="1"/>
  <c r="FW993" i="13" s="1"/>
  <c r="FX993" i="13" s="1"/>
  <c r="FY993" i="13" s="1"/>
  <c r="FZ993" i="13" s="1"/>
  <c r="GA993" i="13" s="1"/>
  <c r="GB993" i="13" s="1"/>
  <c r="GC993" i="13" s="1"/>
  <c r="GD993" i="13" s="1"/>
  <c r="GE993" i="13" s="1"/>
  <c r="GF993" i="13" s="1"/>
  <c r="GG993" i="13" s="1"/>
  <c r="GH993" i="13" s="1"/>
  <c r="GI993" i="13" s="1"/>
  <c r="GJ993" i="13" s="1"/>
  <c r="GK993" i="13" s="1"/>
  <c r="GL993" i="13" s="1"/>
  <c r="GM993" i="13" s="1"/>
  <c r="GN993" i="13" s="1"/>
  <c r="GO993" i="13" s="1"/>
  <c r="GP993" i="13" s="1"/>
  <c r="GQ993" i="13" s="1"/>
  <c r="GR993" i="13" s="1"/>
  <c r="GS993" i="13" s="1"/>
  <c r="GT993" i="13" s="1"/>
  <c r="GU993" i="13" s="1"/>
  <c r="GV993" i="13" s="1"/>
  <c r="GW993" i="13" s="1"/>
  <c r="GX993" i="13" s="1"/>
  <c r="GY993" i="13" s="1"/>
  <c r="GZ993" i="13" s="1"/>
  <c r="HA993" i="13" s="1"/>
  <c r="F993" i="13"/>
  <c r="HI13" i="14"/>
  <c r="HH13" i="14"/>
  <c r="HG13" i="14"/>
  <c r="HF13" i="14"/>
  <c r="HE13" i="14"/>
  <c r="HD13" i="14"/>
  <c r="HC13" i="14"/>
  <c r="HB13" i="14"/>
  <c r="HA13" i="14"/>
  <c r="GZ13" i="14"/>
  <c r="GY13" i="14"/>
  <c r="GX13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J888" i="13"/>
  <c r="J883" i="13" s="1"/>
  <c r="K883" i="13" s="1"/>
  <c r="L883" i="13" s="1"/>
  <c r="M883" i="13" s="1"/>
  <c r="N883" i="13" s="1"/>
  <c r="O883" i="13" s="1"/>
  <c r="P883" i="13" s="1"/>
  <c r="Q883" i="13" s="1"/>
  <c r="R883" i="13" s="1"/>
  <c r="S883" i="13" s="1"/>
  <c r="T883" i="13" s="1"/>
  <c r="U883" i="13" s="1"/>
  <c r="V883" i="13" s="1"/>
  <c r="W883" i="13" s="1"/>
  <c r="X883" i="13" s="1"/>
  <c r="Y883" i="13" s="1"/>
  <c r="Z883" i="13" s="1"/>
  <c r="AA883" i="13" s="1"/>
  <c r="AB883" i="13" s="1"/>
  <c r="AC883" i="13" s="1"/>
  <c r="AD883" i="13" s="1"/>
  <c r="AE883" i="13" s="1"/>
  <c r="AF883" i="13" s="1"/>
  <c r="AG883" i="13" s="1"/>
  <c r="AH883" i="13" s="1"/>
  <c r="AI883" i="13" s="1"/>
  <c r="AJ883" i="13" s="1"/>
  <c r="AK883" i="13" s="1"/>
  <c r="AL883" i="13" s="1"/>
  <c r="AM883" i="13" s="1"/>
  <c r="AN883" i="13" s="1"/>
  <c r="AO883" i="13" s="1"/>
  <c r="AP883" i="13" s="1"/>
  <c r="AQ883" i="13" s="1"/>
  <c r="AR883" i="13" s="1"/>
  <c r="AS883" i="13" s="1"/>
  <c r="AT883" i="13" s="1"/>
  <c r="AU883" i="13" s="1"/>
  <c r="AV883" i="13" s="1"/>
  <c r="AW883" i="13" s="1"/>
  <c r="AX883" i="13" s="1"/>
  <c r="AY883" i="13" s="1"/>
  <c r="AZ883" i="13" s="1"/>
  <c r="BA883" i="13" s="1"/>
  <c r="BB883" i="13" s="1"/>
  <c r="BC883" i="13" s="1"/>
  <c r="BD883" i="13" s="1"/>
  <c r="BE883" i="13" s="1"/>
  <c r="BF883" i="13" s="1"/>
  <c r="BG883" i="13" s="1"/>
  <c r="BH883" i="13" s="1"/>
  <c r="BI883" i="13" s="1"/>
  <c r="BJ883" i="13" s="1"/>
  <c r="BK883" i="13" s="1"/>
  <c r="BL883" i="13" s="1"/>
  <c r="BM883" i="13" s="1"/>
  <c r="BN883" i="13" s="1"/>
  <c r="BO883" i="13" s="1"/>
  <c r="BP883" i="13" s="1"/>
  <c r="BQ883" i="13" s="1"/>
  <c r="BR883" i="13" s="1"/>
  <c r="BS883" i="13" s="1"/>
  <c r="BT883" i="13" s="1"/>
  <c r="BU883" i="13" s="1"/>
  <c r="BV883" i="13" s="1"/>
  <c r="BW883" i="13" s="1"/>
  <c r="BX883" i="13" s="1"/>
  <c r="BY883" i="13" s="1"/>
  <c r="BZ883" i="13" s="1"/>
  <c r="CA883" i="13" s="1"/>
  <c r="CB883" i="13" s="1"/>
  <c r="CC883" i="13" s="1"/>
  <c r="CD883" i="13" s="1"/>
  <c r="CE883" i="13" s="1"/>
  <c r="CF883" i="13" s="1"/>
  <c r="CG883" i="13" s="1"/>
  <c r="CH883" i="13" s="1"/>
  <c r="CI883" i="13" s="1"/>
  <c r="CJ883" i="13" s="1"/>
  <c r="CK883" i="13" s="1"/>
  <c r="CL883" i="13" s="1"/>
  <c r="CM883" i="13" s="1"/>
  <c r="CN883" i="13" s="1"/>
  <c r="CO883" i="13" s="1"/>
  <c r="CP883" i="13" s="1"/>
  <c r="CQ883" i="13" s="1"/>
  <c r="CR883" i="13" s="1"/>
  <c r="CS883" i="13" s="1"/>
  <c r="CT883" i="13" s="1"/>
  <c r="CU883" i="13" s="1"/>
  <c r="CV883" i="13" s="1"/>
  <c r="CW883" i="13" s="1"/>
  <c r="CX883" i="13" s="1"/>
  <c r="CY883" i="13" s="1"/>
  <c r="CZ883" i="13" s="1"/>
  <c r="DA883" i="13" s="1"/>
  <c r="DB883" i="13" s="1"/>
  <c r="DC883" i="13" s="1"/>
  <c r="DD883" i="13" s="1"/>
  <c r="DE883" i="13" s="1"/>
  <c r="HI890" i="13"/>
  <c r="HI891" i="13" s="1"/>
  <c r="HI892" i="13" s="1"/>
  <c r="HI893" i="13" s="1"/>
  <c r="HI894" i="13" s="1"/>
  <c r="HI895" i="13" s="1"/>
  <c r="HI896" i="13" s="1"/>
  <c r="HI897" i="13" s="1"/>
  <c r="HI898" i="13" s="1"/>
  <c r="HI899" i="13" s="1"/>
  <c r="HI900" i="13" s="1"/>
  <c r="HI901" i="13" s="1"/>
  <c r="HI902" i="13" s="1"/>
  <c r="HI903" i="13" s="1"/>
  <c r="HI904" i="13" s="1"/>
  <c r="HI905" i="13" s="1"/>
  <c r="HI906" i="13" s="1"/>
  <c r="HI907" i="13" s="1"/>
  <c r="HI908" i="13" s="1"/>
  <c r="HI909" i="13" s="1"/>
  <c r="HI910" i="13" s="1"/>
  <c r="HI911" i="13" s="1"/>
  <c r="HI912" i="13" s="1"/>
  <c r="HI913" i="13" s="1"/>
  <c r="HI914" i="13" s="1"/>
  <c r="HI915" i="13" s="1"/>
  <c r="HI916" i="13" s="1"/>
  <c r="HI917" i="13" s="1"/>
  <c r="HI918" i="13" s="1"/>
  <c r="HI919" i="13" s="1"/>
  <c r="HI920" i="13" s="1"/>
  <c r="HI921" i="13" s="1"/>
  <c r="HI922" i="13" s="1"/>
  <c r="HI923" i="13" s="1"/>
  <c r="HI924" i="13" s="1"/>
  <c r="HI925" i="13" s="1"/>
  <c r="HI926" i="13" s="1"/>
  <c r="HI927" i="13" s="1"/>
  <c r="HI928" i="13" s="1"/>
  <c r="HI929" i="13" s="1"/>
  <c r="HI930" i="13" s="1"/>
  <c r="HI931" i="13" s="1"/>
  <c r="HI932" i="13" s="1"/>
  <c r="HI933" i="13" s="1"/>
  <c r="HI934" i="13" s="1"/>
  <c r="HI935" i="13" s="1"/>
  <c r="HI936" i="13" s="1"/>
  <c r="HI937" i="13" s="1"/>
  <c r="HI938" i="13" s="1"/>
  <c r="HI939" i="13" s="1"/>
  <c r="HI940" i="13" s="1"/>
  <c r="C889" i="13"/>
  <c r="C886" i="13"/>
  <c r="HB890" i="13" s="1"/>
  <c r="C885" i="13"/>
  <c r="C884" i="13"/>
  <c r="F883" i="13" s="1"/>
  <c r="HI12" i="14"/>
  <c r="HH12" i="14"/>
  <c r="HG12" i="14"/>
  <c r="HF12" i="14"/>
  <c r="HE12" i="14"/>
  <c r="HD12" i="14"/>
  <c r="HC12" i="14"/>
  <c r="HB12" i="14"/>
  <c r="HA12" i="14"/>
  <c r="GZ12" i="14"/>
  <c r="GY12" i="14"/>
  <c r="GX12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J778" i="13"/>
  <c r="J773" i="13" s="1"/>
  <c r="HI780" i="13"/>
  <c r="HI781" i="13" s="1"/>
  <c r="HI782" i="13" s="1"/>
  <c r="HI783" i="13" s="1"/>
  <c r="HI784" i="13" s="1"/>
  <c r="HI785" i="13" s="1"/>
  <c r="HI786" i="13" s="1"/>
  <c r="HI787" i="13" s="1"/>
  <c r="HI788" i="13" s="1"/>
  <c r="HI789" i="13" s="1"/>
  <c r="HI790" i="13" s="1"/>
  <c r="HI791" i="13" s="1"/>
  <c r="HI792" i="13" s="1"/>
  <c r="HI793" i="13" s="1"/>
  <c r="HI794" i="13" s="1"/>
  <c r="HI795" i="13" s="1"/>
  <c r="HI796" i="13" s="1"/>
  <c r="HI797" i="13" s="1"/>
  <c r="HI798" i="13" s="1"/>
  <c r="HI799" i="13" s="1"/>
  <c r="HI800" i="13" s="1"/>
  <c r="HI801" i="13" s="1"/>
  <c r="HI802" i="13" s="1"/>
  <c r="HI803" i="13" s="1"/>
  <c r="HI804" i="13" s="1"/>
  <c r="HI805" i="13" s="1"/>
  <c r="HI806" i="13" s="1"/>
  <c r="HI807" i="13" s="1"/>
  <c r="HI808" i="13" s="1"/>
  <c r="HI809" i="13" s="1"/>
  <c r="HI810" i="13" s="1"/>
  <c r="HI811" i="13" s="1"/>
  <c r="HI812" i="13" s="1"/>
  <c r="HI813" i="13" s="1"/>
  <c r="HI814" i="13" s="1"/>
  <c r="HI815" i="13" s="1"/>
  <c r="HI816" i="13" s="1"/>
  <c r="HI817" i="13" s="1"/>
  <c r="HI818" i="13" s="1"/>
  <c r="HI819" i="13" s="1"/>
  <c r="HI820" i="13" s="1"/>
  <c r="HI821" i="13" s="1"/>
  <c r="HI822" i="13" s="1"/>
  <c r="HI823" i="13" s="1"/>
  <c r="HI824" i="13" s="1"/>
  <c r="HI825" i="13" s="1"/>
  <c r="HI826" i="13" s="1"/>
  <c r="HI827" i="13" s="1"/>
  <c r="HI828" i="13" s="1"/>
  <c r="HI829" i="13" s="1"/>
  <c r="HI830" i="13" s="1"/>
  <c r="C780" i="13"/>
  <c r="C781" i="13" s="1"/>
  <c r="C779" i="13"/>
  <c r="C776" i="13"/>
  <c r="HB780" i="13" s="1"/>
  <c r="C775" i="13"/>
  <c r="C774" i="13"/>
  <c r="HI11" i="14"/>
  <c r="HH11" i="14"/>
  <c r="HG11" i="14"/>
  <c r="HF11" i="14"/>
  <c r="HE11" i="14"/>
  <c r="HD11" i="14"/>
  <c r="HC11" i="14"/>
  <c r="HB11" i="14"/>
  <c r="HA11" i="14"/>
  <c r="GZ11" i="14"/>
  <c r="GY11" i="14"/>
  <c r="GX11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J668" i="13"/>
  <c r="K668" i="13" s="1"/>
  <c r="HI671" i="13"/>
  <c r="HI672" i="13" s="1"/>
  <c r="HI673" i="13" s="1"/>
  <c r="HI674" i="13" s="1"/>
  <c r="HI675" i="13" s="1"/>
  <c r="HI676" i="13" s="1"/>
  <c r="HI677" i="13" s="1"/>
  <c r="HI678" i="13" s="1"/>
  <c r="HI679" i="13" s="1"/>
  <c r="HI680" i="13" s="1"/>
  <c r="HI681" i="13" s="1"/>
  <c r="HI682" i="13" s="1"/>
  <c r="HI683" i="13" s="1"/>
  <c r="HI684" i="13" s="1"/>
  <c r="HI685" i="13" s="1"/>
  <c r="HI686" i="13" s="1"/>
  <c r="HI687" i="13" s="1"/>
  <c r="HI688" i="13" s="1"/>
  <c r="HI689" i="13" s="1"/>
  <c r="HI690" i="13" s="1"/>
  <c r="HI691" i="13" s="1"/>
  <c r="HI692" i="13" s="1"/>
  <c r="HI693" i="13" s="1"/>
  <c r="HI694" i="13" s="1"/>
  <c r="HI695" i="13" s="1"/>
  <c r="HI696" i="13" s="1"/>
  <c r="HI697" i="13" s="1"/>
  <c r="HI698" i="13" s="1"/>
  <c r="HI699" i="13" s="1"/>
  <c r="HI700" i="13" s="1"/>
  <c r="HI701" i="13" s="1"/>
  <c r="HI702" i="13" s="1"/>
  <c r="HI703" i="13" s="1"/>
  <c r="HI704" i="13" s="1"/>
  <c r="HI705" i="13" s="1"/>
  <c r="HI706" i="13" s="1"/>
  <c r="HI707" i="13" s="1"/>
  <c r="HI708" i="13" s="1"/>
  <c r="HI709" i="13" s="1"/>
  <c r="HI710" i="13" s="1"/>
  <c r="HI711" i="13" s="1"/>
  <c r="HI712" i="13" s="1"/>
  <c r="HI713" i="13" s="1"/>
  <c r="HI714" i="13" s="1"/>
  <c r="HI715" i="13" s="1"/>
  <c r="HI716" i="13" s="1"/>
  <c r="HI717" i="13" s="1"/>
  <c r="HI718" i="13" s="1"/>
  <c r="HI719" i="13" s="1"/>
  <c r="HI720" i="13" s="1"/>
  <c r="HI670" i="13"/>
  <c r="C669" i="13"/>
  <c r="C666" i="13"/>
  <c r="HB670" i="13" s="1"/>
  <c r="C665" i="13"/>
  <c r="C664" i="13"/>
  <c r="F664" i="13" s="1"/>
  <c r="HH669" i="13" s="1"/>
  <c r="F663" i="13"/>
  <c r="HI10" i="14"/>
  <c r="HH10" i="14"/>
  <c r="HG10" i="14"/>
  <c r="HF10" i="14"/>
  <c r="HE10" i="14"/>
  <c r="HD10" i="14"/>
  <c r="HC10" i="14"/>
  <c r="HB10" i="14"/>
  <c r="HA10" i="14"/>
  <c r="GZ10" i="14"/>
  <c r="GY10" i="14"/>
  <c r="GX10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J558" i="13"/>
  <c r="HI562" i="13"/>
  <c r="HI563" i="13" s="1"/>
  <c r="HI564" i="13" s="1"/>
  <c r="HI565" i="13" s="1"/>
  <c r="HI566" i="13" s="1"/>
  <c r="HI567" i="13" s="1"/>
  <c r="HI568" i="13" s="1"/>
  <c r="HI569" i="13" s="1"/>
  <c r="HI570" i="13" s="1"/>
  <c r="HI571" i="13" s="1"/>
  <c r="HI572" i="13" s="1"/>
  <c r="HI573" i="13" s="1"/>
  <c r="HI574" i="13" s="1"/>
  <c r="HI575" i="13" s="1"/>
  <c r="HI576" i="13" s="1"/>
  <c r="HI577" i="13" s="1"/>
  <c r="HI578" i="13" s="1"/>
  <c r="HI579" i="13" s="1"/>
  <c r="HI580" i="13" s="1"/>
  <c r="HI581" i="13" s="1"/>
  <c r="HI582" i="13" s="1"/>
  <c r="HI583" i="13" s="1"/>
  <c r="HI584" i="13" s="1"/>
  <c r="HI585" i="13" s="1"/>
  <c r="HI586" i="13" s="1"/>
  <c r="HI587" i="13" s="1"/>
  <c r="HI588" i="13" s="1"/>
  <c r="HI589" i="13" s="1"/>
  <c r="HI590" i="13" s="1"/>
  <c r="HI591" i="13" s="1"/>
  <c r="HI592" i="13" s="1"/>
  <c r="HI593" i="13" s="1"/>
  <c r="HI594" i="13" s="1"/>
  <c r="HI595" i="13" s="1"/>
  <c r="HI596" i="13" s="1"/>
  <c r="HI597" i="13" s="1"/>
  <c r="HI598" i="13" s="1"/>
  <c r="HI599" i="13" s="1"/>
  <c r="HI600" i="13" s="1"/>
  <c r="HI601" i="13" s="1"/>
  <c r="HI602" i="13" s="1"/>
  <c r="HI603" i="13" s="1"/>
  <c r="HI604" i="13" s="1"/>
  <c r="HI605" i="13" s="1"/>
  <c r="HI606" i="13" s="1"/>
  <c r="HI607" i="13" s="1"/>
  <c r="HI608" i="13" s="1"/>
  <c r="HI609" i="13" s="1"/>
  <c r="HI610" i="13" s="1"/>
  <c r="HI560" i="13"/>
  <c r="HI561" i="13" s="1"/>
  <c r="C559" i="13"/>
  <c r="C560" i="13" s="1"/>
  <c r="C561" i="13" s="1"/>
  <c r="C556" i="13"/>
  <c r="HB560" i="13" s="1"/>
  <c r="C555" i="13"/>
  <c r="C554" i="13"/>
  <c r="F554" i="13" s="1"/>
  <c r="HH559" i="13" s="1"/>
  <c r="J553" i="13"/>
  <c r="DF553" i="13" s="1"/>
  <c r="DG553" i="13" s="1"/>
  <c r="DH553" i="13" s="1"/>
  <c r="DI553" i="13" s="1"/>
  <c r="DJ553" i="13" s="1"/>
  <c r="DK553" i="13" s="1"/>
  <c r="DL553" i="13" s="1"/>
  <c r="DM553" i="13" s="1"/>
  <c r="DN553" i="13" s="1"/>
  <c r="DO553" i="13" s="1"/>
  <c r="DP553" i="13" s="1"/>
  <c r="DQ553" i="13" s="1"/>
  <c r="DR553" i="13" s="1"/>
  <c r="DS553" i="13" s="1"/>
  <c r="DT553" i="13" s="1"/>
  <c r="DU553" i="13" s="1"/>
  <c r="DV553" i="13" s="1"/>
  <c r="DW553" i="13" s="1"/>
  <c r="DX553" i="13" s="1"/>
  <c r="DY553" i="13" s="1"/>
  <c r="DZ553" i="13" s="1"/>
  <c r="EA553" i="13" s="1"/>
  <c r="EB553" i="13" s="1"/>
  <c r="EC553" i="13" s="1"/>
  <c r="ED553" i="13" s="1"/>
  <c r="EE553" i="13" s="1"/>
  <c r="EF553" i="13" s="1"/>
  <c r="EG553" i="13" s="1"/>
  <c r="EH553" i="13" s="1"/>
  <c r="EI553" i="13" s="1"/>
  <c r="EJ553" i="13" s="1"/>
  <c r="EK553" i="13" s="1"/>
  <c r="EL553" i="13" s="1"/>
  <c r="EM553" i="13" s="1"/>
  <c r="EN553" i="13" s="1"/>
  <c r="EO553" i="13" s="1"/>
  <c r="EP553" i="13" s="1"/>
  <c r="EQ553" i="13" s="1"/>
  <c r="ER553" i="13" s="1"/>
  <c r="ES553" i="13" s="1"/>
  <c r="ET553" i="13" s="1"/>
  <c r="EU553" i="13" s="1"/>
  <c r="EV553" i="13" s="1"/>
  <c r="EW553" i="13" s="1"/>
  <c r="EX553" i="13" s="1"/>
  <c r="EY553" i="13" s="1"/>
  <c r="EZ553" i="13" s="1"/>
  <c r="FA553" i="13" s="1"/>
  <c r="FB553" i="13" s="1"/>
  <c r="FC553" i="13" s="1"/>
  <c r="FD553" i="13" s="1"/>
  <c r="FE553" i="13" s="1"/>
  <c r="FF553" i="13" s="1"/>
  <c r="FG553" i="13" s="1"/>
  <c r="FH553" i="13" s="1"/>
  <c r="FI553" i="13" s="1"/>
  <c r="FJ553" i="13" s="1"/>
  <c r="FK553" i="13" s="1"/>
  <c r="FL553" i="13" s="1"/>
  <c r="FM553" i="13" s="1"/>
  <c r="FN553" i="13" s="1"/>
  <c r="FO553" i="13" s="1"/>
  <c r="FP553" i="13" s="1"/>
  <c r="FQ553" i="13" s="1"/>
  <c r="FR553" i="13" s="1"/>
  <c r="FS553" i="13" s="1"/>
  <c r="FT553" i="13" s="1"/>
  <c r="FU553" i="13" s="1"/>
  <c r="FV553" i="13" s="1"/>
  <c r="FW553" i="13" s="1"/>
  <c r="FX553" i="13" s="1"/>
  <c r="FY553" i="13" s="1"/>
  <c r="FZ553" i="13" s="1"/>
  <c r="GA553" i="13" s="1"/>
  <c r="GB553" i="13" s="1"/>
  <c r="GC553" i="13" s="1"/>
  <c r="GD553" i="13" s="1"/>
  <c r="GE553" i="13" s="1"/>
  <c r="GF553" i="13" s="1"/>
  <c r="GG553" i="13" s="1"/>
  <c r="GH553" i="13" s="1"/>
  <c r="GI553" i="13" s="1"/>
  <c r="GJ553" i="13" s="1"/>
  <c r="GK553" i="13" s="1"/>
  <c r="GL553" i="13" s="1"/>
  <c r="GM553" i="13" s="1"/>
  <c r="GN553" i="13" s="1"/>
  <c r="GO553" i="13" s="1"/>
  <c r="GP553" i="13" s="1"/>
  <c r="GQ553" i="13" s="1"/>
  <c r="GR553" i="13" s="1"/>
  <c r="GS553" i="13" s="1"/>
  <c r="GT553" i="13" s="1"/>
  <c r="GU553" i="13" s="1"/>
  <c r="GV553" i="13" s="1"/>
  <c r="GW553" i="13" s="1"/>
  <c r="GX553" i="13" s="1"/>
  <c r="GY553" i="13" s="1"/>
  <c r="GZ553" i="13" s="1"/>
  <c r="HA553" i="13" s="1"/>
  <c r="HI9" i="14"/>
  <c r="HH9" i="14"/>
  <c r="HG9" i="14"/>
  <c r="HF9" i="14"/>
  <c r="HE9" i="14"/>
  <c r="HD9" i="14"/>
  <c r="HC9" i="14"/>
  <c r="HB9" i="14"/>
  <c r="HA9" i="14"/>
  <c r="GZ9" i="14"/>
  <c r="GY9" i="14"/>
  <c r="GX9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J448" i="13"/>
  <c r="J443" i="13" s="1"/>
  <c r="HI450" i="13"/>
  <c r="HI451" i="13" s="1"/>
  <c r="HI452" i="13" s="1"/>
  <c r="HI453" i="13" s="1"/>
  <c r="HI454" i="13" s="1"/>
  <c r="HI455" i="13" s="1"/>
  <c r="HI456" i="13" s="1"/>
  <c r="HI457" i="13" s="1"/>
  <c r="HI458" i="13" s="1"/>
  <c r="HI459" i="13" s="1"/>
  <c r="HI460" i="13" s="1"/>
  <c r="HI461" i="13" s="1"/>
  <c r="HI462" i="13" s="1"/>
  <c r="HI463" i="13" s="1"/>
  <c r="HI464" i="13" s="1"/>
  <c r="HI465" i="13" s="1"/>
  <c r="HI466" i="13" s="1"/>
  <c r="HI467" i="13" s="1"/>
  <c r="HI468" i="13" s="1"/>
  <c r="HI469" i="13" s="1"/>
  <c r="HI470" i="13" s="1"/>
  <c r="HI471" i="13" s="1"/>
  <c r="HI472" i="13" s="1"/>
  <c r="HI473" i="13" s="1"/>
  <c r="HI474" i="13" s="1"/>
  <c r="HI475" i="13" s="1"/>
  <c r="HI476" i="13" s="1"/>
  <c r="HI477" i="13" s="1"/>
  <c r="HI478" i="13" s="1"/>
  <c r="HI479" i="13" s="1"/>
  <c r="HI480" i="13" s="1"/>
  <c r="HI481" i="13" s="1"/>
  <c r="HI482" i="13" s="1"/>
  <c r="HI483" i="13" s="1"/>
  <c r="HI484" i="13" s="1"/>
  <c r="HI485" i="13" s="1"/>
  <c r="HI486" i="13" s="1"/>
  <c r="HI487" i="13" s="1"/>
  <c r="HI488" i="13" s="1"/>
  <c r="HI489" i="13" s="1"/>
  <c r="HI490" i="13" s="1"/>
  <c r="HI491" i="13" s="1"/>
  <c r="HI492" i="13" s="1"/>
  <c r="HI493" i="13" s="1"/>
  <c r="HI494" i="13" s="1"/>
  <c r="HI495" i="13" s="1"/>
  <c r="HI496" i="13" s="1"/>
  <c r="HI497" i="13" s="1"/>
  <c r="HI498" i="13" s="1"/>
  <c r="HI499" i="13" s="1"/>
  <c r="HI500" i="13" s="1"/>
  <c r="C449" i="13"/>
  <c r="C446" i="13"/>
  <c r="HB450" i="13" s="1"/>
  <c r="C445" i="13"/>
  <c r="C444" i="13"/>
  <c r="F443" i="13"/>
  <c r="HI8" i="14"/>
  <c r="HH8" i="14"/>
  <c r="HG8" i="14"/>
  <c r="HF8" i="14"/>
  <c r="HE8" i="14"/>
  <c r="HD8" i="14"/>
  <c r="HC8" i="14"/>
  <c r="HB8" i="14"/>
  <c r="HA8" i="14"/>
  <c r="GZ8" i="14"/>
  <c r="GY8" i="14"/>
  <c r="GX8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J338" i="13"/>
  <c r="K338" i="13" s="1"/>
  <c r="HI342" i="13"/>
  <c r="HI343" i="13" s="1"/>
  <c r="HI344" i="13" s="1"/>
  <c r="HI345" i="13" s="1"/>
  <c r="HI346" i="13" s="1"/>
  <c r="HI347" i="13" s="1"/>
  <c r="HI348" i="13" s="1"/>
  <c r="HI349" i="13" s="1"/>
  <c r="HI350" i="13" s="1"/>
  <c r="HI351" i="13" s="1"/>
  <c r="HI352" i="13" s="1"/>
  <c r="HI353" i="13" s="1"/>
  <c r="HI354" i="13" s="1"/>
  <c r="HI355" i="13" s="1"/>
  <c r="HI356" i="13" s="1"/>
  <c r="HI357" i="13" s="1"/>
  <c r="HI358" i="13" s="1"/>
  <c r="HI359" i="13" s="1"/>
  <c r="HI360" i="13" s="1"/>
  <c r="HI361" i="13" s="1"/>
  <c r="HI362" i="13" s="1"/>
  <c r="HI363" i="13" s="1"/>
  <c r="HI364" i="13" s="1"/>
  <c r="HI365" i="13" s="1"/>
  <c r="HI366" i="13" s="1"/>
  <c r="HI367" i="13" s="1"/>
  <c r="HI368" i="13" s="1"/>
  <c r="HI369" i="13" s="1"/>
  <c r="HI370" i="13" s="1"/>
  <c r="HI371" i="13" s="1"/>
  <c r="HI372" i="13" s="1"/>
  <c r="HI373" i="13" s="1"/>
  <c r="HI374" i="13" s="1"/>
  <c r="HI375" i="13" s="1"/>
  <c r="HI376" i="13" s="1"/>
  <c r="HI377" i="13" s="1"/>
  <c r="HI378" i="13" s="1"/>
  <c r="HI379" i="13" s="1"/>
  <c r="HI380" i="13" s="1"/>
  <c r="HI381" i="13" s="1"/>
  <c r="HI382" i="13" s="1"/>
  <c r="HI383" i="13" s="1"/>
  <c r="HI384" i="13" s="1"/>
  <c r="HI385" i="13" s="1"/>
  <c r="HI386" i="13" s="1"/>
  <c r="HI387" i="13" s="1"/>
  <c r="HI388" i="13" s="1"/>
  <c r="HI389" i="13" s="1"/>
  <c r="HI390" i="13" s="1"/>
  <c r="HI340" i="13"/>
  <c r="HI341" i="13" s="1"/>
  <c r="C339" i="13"/>
  <c r="C340" i="13" s="1"/>
  <c r="C341" i="13" s="1"/>
  <c r="C336" i="13"/>
  <c r="HB340" i="13" s="1"/>
  <c r="C335" i="13"/>
  <c r="C334" i="13"/>
  <c r="F333" i="13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J228" i="13"/>
  <c r="J223" i="13" s="1"/>
  <c r="HI238" i="13"/>
  <c r="HI239" i="13" s="1"/>
  <c r="HI240" i="13" s="1"/>
  <c r="HI241" i="13" s="1"/>
  <c r="HI242" i="13" s="1"/>
  <c r="HI243" i="13" s="1"/>
  <c r="HI244" i="13" s="1"/>
  <c r="HI245" i="13" s="1"/>
  <c r="HI246" i="13" s="1"/>
  <c r="HI247" i="13" s="1"/>
  <c r="HI248" i="13" s="1"/>
  <c r="HI249" i="13" s="1"/>
  <c r="HI250" i="13" s="1"/>
  <c r="HI251" i="13" s="1"/>
  <c r="HI252" i="13" s="1"/>
  <c r="HI253" i="13" s="1"/>
  <c r="HI254" i="13" s="1"/>
  <c r="HI255" i="13" s="1"/>
  <c r="HI256" i="13" s="1"/>
  <c r="HI257" i="13" s="1"/>
  <c r="HI258" i="13" s="1"/>
  <c r="HI259" i="13" s="1"/>
  <c r="HI260" i="13" s="1"/>
  <c r="HI261" i="13" s="1"/>
  <c r="HI262" i="13" s="1"/>
  <c r="HI263" i="13" s="1"/>
  <c r="HI264" i="13" s="1"/>
  <c r="HI265" i="13" s="1"/>
  <c r="HI266" i="13" s="1"/>
  <c r="HI267" i="13" s="1"/>
  <c r="HI268" i="13" s="1"/>
  <c r="HI269" i="13" s="1"/>
  <c r="HI270" i="13" s="1"/>
  <c r="HI271" i="13" s="1"/>
  <c r="HI272" i="13" s="1"/>
  <c r="HI273" i="13" s="1"/>
  <c r="HI274" i="13" s="1"/>
  <c r="HI275" i="13" s="1"/>
  <c r="HI276" i="13" s="1"/>
  <c r="HI277" i="13" s="1"/>
  <c r="HI278" i="13" s="1"/>
  <c r="HI279" i="13" s="1"/>
  <c r="HI280" i="13" s="1"/>
  <c r="HI230" i="13"/>
  <c r="HI231" i="13" s="1"/>
  <c r="HI232" i="13" s="1"/>
  <c r="HI233" i="13" s="1"/>
  <c r="HI234" i="13" s="1"/>
  <c r="HI235" i="13" s="1"/>
  <c r="HI236" i="13" s="1"/>
  <c r="HI237" i="13" s="1"/>
  <c r="C229" i="13"/>
  <c r="C226" i="13"/>
  <c r="HB230" i="13" s="1"/>
  <c r="C225" i="13"/>
  <c r="C224" i="13"/>
  <c r="F224" i="13" s="1"/>
  <c r="HH229" i="13" s="1"/>
  <c r="HI6" i="14"/>
  <c r="HH6" i="14"/>
  <c r="HG6" i="14"/>
  <c r="HF6" i="14"/>
  <c r="HE6" i="14"/>
  <c r="HD6" i="14"/>
  <c r="HC6" i="14"/>
  <c r="HB6" i="14"/>
  <c r="HA6" i="14"/>
  <c r="GZ6" i="14"/>
  <c r="GY6" i="14"/>
  <c r="GX6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J118" i="13"/>
  <c r="HI120" i="13"/>
  <c r="HI121" i="13" s="1"/>
  <c r="HI122" i="13" s="1"/>
  <c r="HI123" i="13" s="1"/>
  <c r="HI124" i="13" s="1"/>
  <c r="HI125" i="13" s="1"/>
  <c r="HI126" i="13" s="1"/>
  <c r="HI127" i="13" s="1"/>
  <c r="HI128" i="13" s="1"/>
  <c r="HI129" i="13" s="1"/>
  <c r="HI130" i="13" s="1"/>
  <c r="HI131" i="13" s="1"/>
  <c r="HI132" i="13" s="1"/>
  <c r="HI133" i="13" s="1"/>
  <c r="HI134" i="13" s="1"/>
  <c r="HI135" i="13" s="1"/>
  <c r="HI136" i="13" s="1"/>
  <c r="HI137" i="13" s="1"/>
  <c r="HI138" i="13" s="1"/>
  <c r="HI139" i="13" s="1"/>
  <c r="HI140" i="13" s="1"/>
  <c r="HI141" i="13" s="1"/>
  <c r="HI142" i="13" s="1"/>
  <c r="HI143" i="13" s="1"/>
  <c r="HI144" i="13" s="1"/>
  <c r="HI145" i="13" s="1"/>
  <c r="HI146" i="13" s="1"/>
  <c r="HI147" i="13" s="1"/>
  <c r="HI148" i="13" s="1"/>
  <c r="HI149" i="13" s="1"/>
  <c r="HI150" i="13" s="1"/>
  <c r="HI151" i="13" s="1"/>
  <c r="HI152" i="13" s="1"/>
  <c r="HI153" i="13" s="1"/>
  <c r="HI154" i="13" s="1"/>
  <c r="HI155" i="13" s="1"/>
  <c r="HI156" i="13" s="1"/>
  <c r="HI157" i="13" s="1"/>
  <c r="HI158" i="13" s="1"/>
  <c r="HI159" i="13" s="1"/>
  <c r="HI160" i="13" s="1"/>
  <c r="HI161" i="13" s="1"/>
  <c r="HI162" i="13" s="1"/>
  <c r="HI163" i="13" s="1"/>
  <c r="HI164" i="13" s="1"/>
  <c r="HI165" i="13" s="1"/>
  <c r="HI166" i="13" s="1"/>
  <c r="HI167" i="13" s="1"/>
  <c r="HI168" i="13" s="1"/>
  <c r="HI169" i="13" s="1"/>
  <c r="HI170" i="13" s="1"/>
  <c r="C119" i="13"/>
  <c r="C116" i="13"/>
  <c r="HB120" i="13" s="1"/>
  <c r="C115" i="13"/>
  <c r="C114" i="13"/>
  <c r="H120" i="13" s="1"/>
  <c r="J113" i="13"/>
  <c r="DF113" i="13" s="1"/>
  <c r="DG113" i="13" s="1"/>
  <c r="DH113" i="13" s="1"/>
  <c r="DI113" i="13" s="1"/>
  <c r="DJ113" i="13" s="1"/>
  <c r="DK113" i="13" s="1"/>
  <c r="DL113" i="13" s="1"/>
  <c r="DM113" i="13" s="1"/>
  <c r="DN113" i="13" s="1"/>
  <c r="DO113" i="13" s="1"/>
  <c r="DP113" i="13" s="1"/>
  <c r="DQ113" i="13" s="1"/>
  <c r="DR113" i="13" s="1"/>
  <c r="DS113" i="13" s="1"/>
  <c r="DT113" i="13" s="1"/>
  <c r="DU113" i="13" s="1"/>
  <c r="DV113" i="13" s="1"/>
  <c r="DW113" i="13" s="1"/>
  <c r="DX113" i="13" s="1"/>
  <c r="DY113" i="13" s="1"/>
  <c r="DZ113" i="13" s="1"/>
  <c r="EA113" i="13" s="1"/>
  <c r="EB113" i="13" s="1"/>
  <c r="EC113" i="13" s="1"/>
  <c r="ED113" i="13" s="1"/>
  <c r="EE113" i="13" s="1"/>
  <c r="EF113" i="13" s="1"/>
  <c r="EG113" i="13" s="1"/>
  <c r="EH113" i="13" s="1"/>
  <c r="EI113" i="13" s="1"/>
  <c r="EJ113" i="13" s="1"/>
  <c r="EK113" i="13" s="1"/>
  <c r="EL113" i="13" s="1"/>
  <c r="EM113" i="13" s="1"/>
  <c r="EN113" i="13" s="1"/>
  <c r="EO113" i="13" s="1"/>
  <c r="EP113" i="13" s="1"/>
  <c r="EQ113" i="13" s="1"/>
  <c r="ER113" i="13" s="1"/>
  <c r="ES113" i="13" s="1"/>
  <c r="ET113" i="13" s="1"/>
  <c r="EU113" i="13" s="1"/>
  <c r="EV113" i="13" s="1"/>
  <c r="EW113" i="13" s="1"/>
  <c r="EX113" i="13" s="1"/>
  <c r="EY113" i="13" s="1"/>
  <c r="EZ113" i="13" s="1"/>
  <c r="FA113" i="13" s="1"/>
  <c r="FB113" i="13" s="1"/>
  <c r="FC113" i="13" s="1"/>
  <c r="FD113" i="13" s="1"/>
  <c r="FE113" i="13" s="1"/>
  <c r="FF113" i="13" s="1"/>
  <c r="FG113" i="13" s="1"/>
  <c r="FH113" i="13" s="1"/>
  <c r="FI113" i="13" s="1"/>
  <c r="FJ113" i="13" s="1"/>
  <c r="FK113" i="13" s="1"/>
  <c r="FL113" i="13" s="1"/>
  <c r="FM113" i="13" s="1"/>
  <c r="FN113" i="13" s="1"/>
  <c r="FO113" i="13" s="1"/>
  <c r="FP113" i="13" s="1"/>
  <c r="FQ113" i="13" s="1"/>
  <c r="FR113" i="13" s="1"/>
  <c r="FS113" i="13" s="1"/>
  <c r="FT113" i="13" s="1"/>
  <c r="FU113" i="13" s="1"/>
  <c r="FV113" i="13" s="1"/>
  <c r="FW113" i="13" s="1"/>
  <c r="FX113" i="13" s="1"/>
  <c r="FY113" i="13" s="1"/>
  <c r="FZ113" i="13" s="1"/>
  <c r="GA113" i="13" s="1"/>
  <c r="GB113" i="13" s="1"/>
  <c r="GC113" i="13" s="1"/>
  <c r="GD113" i="13" s="1"/>
  <c r="GE113" i="13" s="1"/>
  <c r="GF113" i="13" s="1"/>
  <c r="GG113" i="13" s="1"/>
  <c r="GH113" i="13" s="1"/>
  <c r="GI113" i="13" s="1"/>
  <c r="GJ113" i="13" s="1"/>
  <c r="GK113" i="13" s="1"/>
  <c r="GL113" i="13" s="1"/>
  <c r="GM113" i="13" s="1"/>
  <c r="GN113" i="13" s="1"/>
  <c r="GO113" i="13" s="1"/>
  <c r="GP113" i="13" s="1"/>
  <c r="GQ113" i="13" s="1"/>
  <c r="GR113" i="13" s="1"/>
  <c r="GS113" i="13" s="1"/>
  <c r="GT113" i="13" s="1"/>
  <c r="GU113" i="13" s="1"/>
  <c r="GV113" i="13" s="1"/>
  <c r="GW113" i="13" s="1"/>
  <c r="GX113" i="13" s="1"/>
  <c r="GY113" i="13" s="1"/>
  <c r="GZ113" i="13" s="1"/>
  <c r="HA113" i="13" s="1"/>
  <c r="F113" i="13"/>
  <c r="J8" i="13"/>
  <c r="D451" i="12" l="1"/>
  <c r="E450" i="12"/>
  <c r="F450" i="12" s="1"/>
  <c r="C451" i="12"/>
  <c r="D341" i="12"/>
  <c r="E340" i="12"/>
  <c r="F340" i="12" s="1"/>
  <c r="C341" i="12"/>
  <c r="D231" i="12"/>
  <c r="E230" i="12"/>
  <c r="F230" i="12" s="1"/>
  <c r="C231" i="12"/>
  <c r="D121" i="12"/>
  <c r="E120" i="12"/>
  <c r="F120" i="12" s="1"/>
  <c r="C121" i="12"/>
  <c r="DF1213" i="13"/>
  <c r="DG1213" i="13" s="1"/>
  <c r="DH1213" i="13" s="1"/>
  <c r="DI1213" i="13" s="1"/>
  <c r="DJ1213" i="13" s="1"/>
  <c r="DK1213" i="13" s="1"/>
  <c r="DL1213" i="13" s="1"/>
  <c r="DM1213" i="13" s="1"/>
  <c r="DN1213" i="13" s="1"/>
  <c r="DO1213" i="13" s="1"/>
  <c r="DP1213" i="13" s="1"/>
  <c r="DQ1213" i="13" s="1"/>
  <c r="DR1213" i="13" s="1"/>
  <c r="DS1213" i="13" s="1"/>
  <c r="DT1213" i="13" s="1"/>
  <c r="DU1213" i="13" s="1"/>
  <c r="DV1213" i="13" s="1"/>
  <c r="DW1213" i="13" s="1"/>
  <c r="DX1213" i="13" s="1"/>
  <c r="DY1213" i="13" s="1"/>
  <c r="DZ1213" i="13" s="1"/>
  <c r="EA1213" i="13" s="1"/>
  <c r="EB1213" i="13" s="1"/>
  <c r="EC1213" i="13" s="1"/>
  <c r="ED1213" i="13" s="1"/>
  <c r="EE1213" i="13" s="1"/>
  <c r="EF1213" i="13" s="1"/>
  <c r="EG1213" i="13" s="1"/>
  <c r="EH1213" i="13" s="1"/>
  <c r="EI1213" i="13" s="1"/>
  <c r="EJ1213" i="13" s="1"/>
  <c r="EK1213" i="13" s="1"/>
  <c r="EL1213" i="13" s="1"/>
  <c r="EM1213" i="13" s="1"/>
  <c r="EN1213" i="13" s="1"/>
  <c r="EO1213" i="13" s="1"/>
  <c r="EP1213" i="13" s="1"/>
  <c r="EQ1213" i="13" s="1"/>
  <c r="ER1213" i="13" s="1"/>
  <c r="ES1213" i="13" s="1"/>
  <c r="ET1213" i="13" s="1"/>
  <c r="EU1213" i="13" s="1"/>
  <c r="EV1213" i="13" s="1"/>
  <c r="EW1213" i="13" s="1"/>
  <c r="EX1213" i="13" s="1"/>
  <c r="EY1213" i="13" s="1"/>
  <c r="EZ1213" i="13" s="1"/>
  <c r="FA1213" i="13" s="1"/>
  <c r="FB1213" i="13" s="1"/>
  <c r="FC1213" i="13" s="1"/>
  <c r="FD1213" i="13" s="1"/>
  <c r="FE1213" i="13" s="1"/>
  <c r="FF1213" i="13" s="1"/>
  <c r="FG1213" i="13" s="1"/>
  <c r="FH1213" i="13" s="1"/>
  <c r="FI1213" i="13" s="1"/>
  <c r="FJ1213" i="13" s="1"/>
  <c r="FK1213" i="13" s="1"/>
  <c r="FL1213" i="13" s="1"/>
  <c r="FM1213" i="13" s="1"/>
  <c r="FN1213" i="13" s="1"/>
  <c r="FO1213" i="13" s="1"/>
  <c r="FP1213" i="13" s="1"/>
  <c r="FQ1213" i="13" s="1"/>
  <c r="FR1213" i="13" s="1"/>
  <c r="FS1213" i="13" s="1"/>
  <c r="FT1213" i="13" s="1"/>
  <c r="FU1213" i="13" s="1"/>
  <c r="FV1213" i="13" s="1"/>
  <c r="FW1213" i="13" s="1"/>
  <c r="FX1213" i="13" s="1"/>
  <c r="FY1213" i="13" s="1"/>
  <c r="FZ1213" i="13" s="1"/>
  <c r="GA1213" i="13" s="1"/>
  <c r="GB1213" i="13" s="1"/>
  <c r="GC1213" i="13" s="1"/>
  <c r="GD1213" i="13" s="1"/>
  <c r="GE1213" i="13" s="1"/>
  <c r="GF1213" i="13" s="1"/>
  <c r="GG1213" i="13" s="1"/>
  <c r="GH1213" i="13" s="1"/>
  <c r="GI1213" i="13" s="1"/>
  <c r="GJ1213" i="13" s="1"/>
  <c r="GK1213" i="13" s="1"/>
  <c r="GL1213" i="13" s="1"/>
  <c r="GM1213" i="13" s="1"/>
  <c r="GN1213" i="13" s="1"/>
  <c r="GO1213" i="13" s="1"/>
  <c r="GP1213" i="13" s="1"/>
  <c r="GQ1213" i="13" s="1"/>
  <c r="GR1213" i="13" s="1"/>
  <c r="GS1213" i="13" s="1"/>
  <c r="GT1213" i="13" s="1"/>
  <c r="GU1213" i="13" s="1"/>
  <c r="GV1213" i="13" s="1"/>
  <c r="GW1213" i="13" s="1"/>
  <c r="GX1213" i="13" s="1"/>
  <c r="GY1213" i="13" s="1"/>
  <c r="GZ1213" i="13" s="1"/>
  <c r="HA1213" i="13" s="1"/>
  <c r="H1220" i="13"/>
  <c r="F1214" i="13"/>
  <c r="HH1219" i="13" s="1"/>
  <c r="HQ1219" i="13"/>
  <c r="HO1219" i="13"/>
  <c r="HO1220" i="13" s="1"/>
  <c r="HO1221" i="13" s="1"/>
  <c r="HO1222" i="13" s="1"/>
  <c r="HO1223" i="13" s="1"/>
  <c r="HO1224" i="13" s="1"/>
  <c r="HO1225" i="13" s="1"/>
  <c r="HO1226" i="13" s="1"/>
  <c r="HO1227" i="13" s="1"/>
  <c r="HO1228" i="13" s="1"/>
  <c r="HO1229" i="13" s="1"/>
  <c r="HO1230" i="13" s="1"/>
  <c r="HO1231" i="13" s="1"/>
  <c r="HO1232" i="13" s="1"/>
  <c r="HO1233" i="13" s="1"/>
  <c r="HO1234" i="13" s="1"/>
  <c r="HO1235" i="13" s="1"/>
  <c r="HO1236" i="13" s="1"/>
  <c r="HO1237" i="13" s="1"/>
  <c r="HO1238" i="13" s="1"/>
  <c r="HO1239" i="13" s="1"/>
  <c r="HO1240" i="13" s="1"/>
  <c r="HO1241" i="13" s="1"/>
  <c r="HO1242" i="13" s="1"/>
  <c r="HO1243" i="13" s="1"/>
  <c r="HO1244" i="13" s="1"/>
  <c r="HO1245" i="13" s="1"/>
  <c r="HO1246" i="13" s="1"/>
  <c r="HO1247" i="13" s="1"/>
  <c r="HO1248" i="13" s="1"/>
  <c r="HO1249" i="13" s="1"/>
  <c r="HO1250" i="13" s="1"/>
  <c r="HO1251" i="13" s="1"/>
  <c r="HO1252" i="13" s="1"/>
  <c r="HO1253" i="13" s="1"/>
  <c r="HO1254" i="13" s="1"/>
  <c r="HO1255" i="13" s="1"/>
  <c r="HO1256" i="13" s="1"/>
  <c r="HO1257" i="13" s="1"/>
  <c r="HO1258" i="13" s="1"/>
  <c r="HO1259" i="13" s="1"/>
  <c r="HO1260" i="13" s="1"/>
  <c r="HO1261" i="13" s="1"/>
  <c r="HO1262" i="13" s="1"/>
  <c r="HO1263" i="13" s="1"/>
  <c r="HO1264" i="13" s="1"/>
  <c r="HO1265" i="13" s="1"/>
  <c r="HO1266" i="13" s="1"/>
  <c r="HO1267" i="13" s="1"/>
  <c r="HO1268" i="13" s="1"/>
  <c r="HO1269" i="13" s="1"/>
  <c r="HO1270" i="13" s="1"/>
  <c r="HB1221" i="13"/>
  <c r="HB1222" i="13" s="1"/>
  <c r="HB1223" i="13" s="1"/>
  <c r="HB1224" i="13" s="1"/>
  <c r="HB1225" i="13" s="1"/>
  <c r="HB1226" i="13" s="1"/>
  <c r="HB1227" i="13" s="1"/>
  <c r="HB1228" i="13" s="1"/>
  <c r="HB1229" i="13" s="1"/>
  <c r="HB1230" i="13" s="1"/>
  <c r="HB1231" i="13" s="1"/>
  <c r="HB1232" i="13" s="1"/>
  <c r="HB1233" i="13" s="1"/>
  <c r="HB1234" i="13" s="1"/>
  <c r="HB1235" i="13" s="1"/>
  <c r="HB1236" i="13" s="1"/>
  <c r="HB1237" i="13" s="1"/>
  <c r="HB1238" i="13" s="1"/>
  <c r="HB1239" i="13" s="1"/>
  <c r="HB1240" i="13" s="1"/>
  <c r="HB1241" i="13" s="1"/>
  <c r="HB1242" i="13" s="1"/>
  <c r="HB1243" i="13" s="1"/>
  <c r="HB1244" i="13" s="1"/>
  <c r="HB1245" i="13" s="1"/>
  <c r="HB1246" i="13" s="1"/>
  <c r="HB1247" i="13" s="1"/>
  <c r="HB1248" i="13" s="1"/>
  <c r="HB1249" i="13" s="1"/>
  <c r="HB1250" i="13" s="1"/>
  <c r="HB1251" i="13" s="1"/>
  <c r="HB1252" i="13" s="1"/>
  <c r="HB1253" i="13" s="1"/>
  <c r="HB1254" i="13" s="1"/>
  <c r="HB1255" i="13" s="1"/>
  <c r="HB1256" i="13" s="1"/>
  <c r="HB1257" i="13" s="1"/>
  <c r="HB1258" i="13" s="1"/>
  <c r="HB1259" i="13" s="1"/>
  <c r="HB1260" i="13" s="1"/>
  <c r="HB1261" i="13" s="1"/>
  <c r="HB1262" i="13" s="1"/>
  <c r="HB1263" i="13" s="1"/>
  <c r="HB1264" i="13" s="1"/>
  <c r="HB1265" i="13" s="1"/>
  <c r="HB1266" i="13" s="1"/>
  <c r="HB1267" i="13" s="1"/>
  <c r="HB1268" i="13" s="1"/>
  <c r="HB1269" i="13" s="1"/>
  <c r="HB1270" i="13" s="1"/>
  <c r="HN1219" i="13"/>
  <c r="HR1219" i="13"/>
  <c r="C1223" i="13"/>
  <c r="DF1218" i="13"/>
  <c r="B1219" i="13"/>
  <c r="J1219" i="13" s="1"/>
  <c r="K1218" i="13"/>
  <c r="D1220" i="13"/>
  <c r="J1103" i="13"/>
  <c r="K1103" i="13" s="1"/>
  <c r="L1103" i="13" s="1"/>
  <c r="M1103" i="13" s="1"/>
  <c r="N1103" i="13" s="1"/>
  <c r="O1103" i="13" s="1"/>
  <c r="P1103" i="13" s="1"/>
  <c r="Q1103" i="13" s="1"/>
  <c r="R1103" i="13" s="1"/>
  <c r="S1103" i="13" s="1"/>
  <c r="T1103" i="13" s="1"/>
  <c r="U1103" i="13" s="1"/>
  <c r="V1103" i="13" s="1"/>
  <c r="W1103" i="13" s="1"/>
  <c r="X1103" i="13" s="1"/>
  <c r="Y1103" i="13" s="1"/>
  <c r="Z1103" i="13" s="1"/>
  <c r="AA1103" i="13" s="1"/>
  <c r="AB1103" i="13" s="1"/>
  <c r="AC1103" i="13" s="1"/>
  <c r="AD1103" i="13" s="1"/>
  <c r="AE1103" i="13" s="1"/>
  <c r="AF1103" i="13" s="1"/>
  <c r="AG1103" i="13" s="1"/>
  <c r="AH1103" i="13" s="1"/>
  <c r="AI1103" i="13" s="1"/>
  <c r="AJ1103" i="13" s="1"/>
  <c r="AK1103" i="13" s="1"/>
  <c r="AL1103" i="13" s="1"/>
  <c r="AM1103" i="13" s="1"/>
  <c r="AN1103" i="13" s="1"/>
  <c r="AO1103" i="13" s="1"/>
  <c r="AP1103" i="13" s="1"/>
  <c r="AQ1103" i="13" s="1"/>
  <c r="AR1103" i="13" s="1"/>
  <c r="AS1103" i="13" s="1"/>
  <c r="AT1103" i="13" s="1"/>
  <c r="AU1103" i="13" s="1"/>
  <c r="AV1103" i="13" s="1"/>
  <c r="AW1103" i="13" s="1"/>
  <c r="AX1103" i="13" s="1"/>
  <c r="AY1103" i="13" s="1"/>
  <c r="AZ1103" i="13" s="1"/>
  <c r="BA1103" i="13" s="1"/>
  <c r="BB1103" i="13" s="1"/>
  <c r="BC1103" i="13" s="1"/>
  <c r="BD1103" i="13" s="1"/>
  <c r="BE1103" i="13" s="1"/>
  <c r="BF1103" i="13" s="1"/>
  <c r="BG1103" i="13" s="1"/>
  <c r="BH1103" i="13" s="1"/>
  <c r="BI1103" i="13" s="1"/>
  <c r="BJ1103" i="13" s="1"/>
  <c r="BK1103" i="13" s="1"/>
  <c r="BL1103" i="13" s="1"/>
  <c r="BM1103" i="13" s="1"/>
  <c r="BN1103" i="13" s="1"/>
  <c r="BO1103" i="13" s="1"/>
  <c r="BP1103" i="13" s="1"/>
  <c r="BQ1103" i="13" s="1"/>
  <c r="BR1103" i="13" s="1"/>
  <c r="BS1103" i="13" s="1"/>
  <c r="BT1103" i="13" s="1"/>
  <c r="BU1103" i="13" s="1"/>
  <c r="BV1103" i="13" s="1"/>
  <c r="BW1103" i="13" s="1"/>
  <c r="BX1103" i="13" s="1"/>
  <c r="BY1103" i="13" s="1"/>
  <c r="BZ1103" i="13" s="1"/>
  <c r="CA1103" i="13" s="1"/>
  <c r="CB1103" i="13" s="1"/>
  <c r="CC1103" i="13" s="1"/>
  <c r="CD1103" i="13" s="1"/>
  <c r="CE1103" i="13" s="1"/>
  <c r="CF1103" i="13" s="1"/>
  <c r="CG1103" i="13" s="1"/>
  <c r="CH1103" i="13" s="1"/>
  <c r="CI1103" i="13" s="1"/>
  <c r="CJ1103" i="13" s="1"/>
  <c r="CK1103" i="13" s="1"/>
  <c r="CL1103" i="13" s="1"/>
  <c r="CM1103" i="13" s="1"/>
  <c r="CN1103" i="13" s="1"/>
  <c r="CO1103" i="13" s="1"/>
  <c r="CP1103" i="13" s="1"/>
  <c r="CQ1103" i="13" s="1"/>
  <c r="CR1103" i="13" s="1"/>
  <c r="CS1103" i="13" s="1"/>
  <c r="CT1103" i="13" s="1"/>
  <c r="CU1103" i="13" s="1"/>
  <c r="CV1103" i="13" s="1"/>
  <c r="CW1103" i="13" s="1"/>
  <c r="CX1103" i="13" s="1"/>
  <c r="CY1103" i="13" s="1"/>
  <c r="CZ1103" i="13" s="1"/>
  <c r="DA1103" i="13" s="1"/>
  <c r="DB1103" i="13" s="1"/>
  <c r="DC1103" i="13" s="1"/>
  <c r="DD1103" i="13" s="1"/>
  <c r="DE1103" i="13" s="1"/>
  <c r="B1109" i="13"/>
  <c r="J1109" i="13" s="1"/>
  <c r="F1104" i="13"/>
  <c r="HH1109" i="13" s="1"/>
  <c r="F1103" i="13"/>
  <c r="HH1110" i="13"/>
  <c r="HL1109" i="13"/>
  <c r="HK1109" i="13"/>
  <c r="DF1103" i="13"/>
  <c r="DG1103" i="13" s="1"/>
  <c r="DH1103" i="13" s="1"/>
  <c r="DI1103" i="13" s="1"/>
  <c r="DJ1103" i="13" s="1"/>
  <c r="DK1103" i="13" s="1"/>
  <c r="DL1103" i="13" s="1"/>
  <c r="DM1103" i="13" s="1"/>
  <c r="DN1103" i="13" s="1"/>
  <c r="DO1103" i="13" s="1"/>
  <c r="DP1103" i="13" s="1"/>
  <c r="DQ1103" i="13" s="1"/>
  <c r="DR1103" i="13" s="1"/>
  <c r="DS1103" i="13" s="1"/>
  <c r="DT1103" i="13" s="1"/>
  <c r="DU1103" i="13" s="1"/>
  <c r="DV1103" i="13" s="1"/>
  <c r="DW1103" i="13" s="1"/>
  <c r="DX1103" i="13" s="1"/>
  <c r="DY1103" i="13" s="1"/>
  <c r="DZ1103" i="13" s="1"/>
  <c r="EA1103" i="13" s="1"/>
  <c r="EB1103" i="13" s="1"/>
  <c r="EC1103" i="13" s="1"/>
  <c r="ED1103" i="13" s="1"/>
  <c r="EE1103" i="13" s="1"/>
  <c r="EF1103" i="13" s="1"/>
  <c r="EG1103" i="13" s="1"/>
  <c r="EH1103" i="13" s="1"/>
  <c r="EI1103" i="13" s="1"/>
  <c r="EJ1103" i="13" s="1"/>
  <c r="EK1103" i="13" s="1"/>
  <c r="EL1103" i="13" s="1"/>
  <c r="EM1103" i="13" s="1"/>
  <c r="EN1103" i="13" s="1"/>
  <c r="EO1103" i="13" s="1"/>
  <c r="EP1103" i="13" s="1"/>
  <c r="EQ1103" i="13" s="1"/>
  <c r="ER1103" i="13" s="1"/>
  <c r="ES1103" i="13" s="1"/>
  <c r="ET1103" i="13" s="1"/>
  <c r="EU1103" i="13" s="1"/>
  <c r="EV1103" i="13" s="1"/>
  <c r="EW1103" i="13" s="1"/>
  <c r="EX1103" i="13" s="1"/>
  <c r="EY1103" i="13" s="1"/>
  <c r="EZ1103" i="13" s="1"/>
  <c r="FA1103" i="13" s="1"/>
  <c r="FB1103" i="13" s="1"/>
  <c r="FC1103" i="13" s="1"/>
  <c r="FD1103" i="13" s="1"/>
  <c r="FE1103" i="13" s="1"/>
  <c r="FF1103" i="13" s="1"/>
  <c r="FG1103" i="13" s="1"/>
  <c r="FH1103" i="13" s="1"/>
  <c r="FI1103" i="13" s="1"/>
  <c r="FJ1103" i="13" s="1"/>
  <c r="FK1103" i="13" s="1"/>
  <c r="FL1103" i="13" s="1"/>
  <c r="FM1103" i="13" s="1"/>
  <c r="FN1103" i="13" s="1"/>
  <c r="FO1103" i="13" s="1"/>
  <c r="FP1103" i="13" s="1"/>
  <c r="FQ1103" i="13" s="1"/>
  <c r="FR1103" i="13" s="1"/>
  <c r="FS1103" i="13" s="1"/>
  <c r="FT1103" i="13" s="1"/>
  <c r="FU1103" i="13" s="1"/>
  <c r="FV1103" i="13" s="1"/>
  <c r="FW1103" i="13" s="1"/>
  <c r="FX1103" i="13" s="1"/>
  <c r="FY1103" i="13" s="1"/>
  <c r="FZ1103" i="13" s="1"/>
  <c r="GA1103" i="13" s="1"/>
  <c r="GB1103" i="13" s="1"/>
  <c r="GC1103" i="13" s="1"/>
  <c r="GD1103" i="13" s="1"/>
  <c r="GE1103" i="13" s="1"/>
  <c r="GF1103" i="13" s="1"/>
  <c r="GG1103" i="13" s="1"/>
  <c r="GH1103" i="13" s="1"/>
  <c r="GI1103" i="13" s="1"/>
  <c r="GJ1103" i="13" s="1"/>
  <c r="GK1103" i="13" s="1"/>
  <c r="GL1103" i="13" s="1"/>
  <c r="GM1103" i="13" s="1"/>
  <c r="GN1103" i="13" s="1"/>
  <c r="GO1103" i="13" s="1"/>
  <c r="GP1103" i="13" s="1"/>
  <c r="GQ1103" i="13" s="1"/>
  <c r="GR1103" i="13" s="1"/>
  <c r="GS1103" i="13" s="1"/>
  <c r="GT1103" i="13" s="1"/>
  <c r="GU1103" i="13" s="1"/>
  <c r="GV1103" i="13" s="1"/>
  <c r="GW1103" i="13" s="1"/>
  <c r="GX1103" i="13" s="1"/>
  <c r="GY1103" i="13" s="1"/>
  <c r="GZ1103" i="13" s="1"/>
  <c r="HA1103" i="13" s="1"/>
  <c r="D1110" i="13"/>
  <c r="C1110" i="13"/>
  <c r="HN1109" i="13"/>
  <c r="HR1109" i="13"/>
  <c r="HB1111" i="13"/>
  <c r="HB1112" i="13" s="1"/>
  <c r="HB1113" i="13" s="1"/>
  <c r="HB1114" i="13" s="1"/>
  <c r="HB1115" i="13" s="1"/>
  <c r="HB1116" i="13" s="1"/>
  <c r="HB1117" i="13" s="1"/>
  <c r="HB1118" i="13" s="1"/>
  <c r="HB1119" i="13" s="1"/>
  <c r="HB1120" i="13" s="1"/>
  <c r="HB1121" i="13" s="1"/>
  <c r="HB1122" i="13" s="1"/>
  <c r="HB1123" i="13" s="1"/>
  <c r="HB1124" i="13" s="1"/>
  <c r="HB1125" i="13" s="1"/>
  <c r="HB1126" i="13" s="1"/>
  <c r="HB1127" i="13" s="1"/>
  <c r="HB1128" i="13" s="1"/>
  <c r="HB1129" i="13" s="1"/>
  <c r="HB1130" i="13" s="1"/>
  <c r="HB1131" i="13" s="1"/>
  <c r="HB1132" i="13" s="1"/>
  <c r="HB1133" i="13" s="1"/>
  <c r="HB1134" i="13" s="1"/>
  <c r="HB1135" i="13" s="1"/>
  <c r="HB1136" i="13" s="1"/>
  <c r="HB1137" i="13" s="1"/>
  <c r="HB1138" i="13" s="1"/>
  <c r="HB1139" i="13" s="1"/>
  <c r="HB1140" i="13" s="1"/>
  <c r="HB1141" i="13" s="1"/>
  <c r="HB1142" i="13" s="1"/>
  <c r="HB1143" i="13" s="1"/>
  <c r="HB1144" i="13" s="1"/>
  <c r="HB1145" i="13" s="1"/>
  <c r="HB1146" i="13" s="1"/>
  <c r="HB1147" i="13" s="1"/>
  <c r="HB1148" i="13" s="1"/>
  <c r="HB1149" i="13" s="1"/>
  <c r="HB1150" i="13" s="1"/>
  <c r="HB1151" i="13" s="1"/>
  <c r="HB1152" i="13" s="1"/>
  <c r="HB1153" i="13" s="1"/>
  <c r="HB1154" i="13" s="1"/>
  <c r="HB1155" i="13" s="1"/>
  <c r="HB1156" i="13" s="1"/>
  <c r="HB1157" i="13" s="1"/>
  <c r="HB1158" i="13" s="1"/>
  <c r="HB1159" i="13" s="1"/>
  <c r="HB1160" i="13" s="1"/>
  <c r="HQ1109" i="13"/>
  <c r="HO1109" i="13"/>
  <c r="HO1110" i="13" s="1"/>
  <c r="HO1111" i="13" s="1"/>
  <c r="HO1112" i="13" s="1"/>
  <c r="HO1113" i="13" s="1"/>
  <c r="HO1114" i="13" s="1"/>
  <c r="HO1115" i="13" s="1"/>
  <c r="HO1116" i="13" s="1"/>
  <c r="HO1117" i="13" s="1"/>
  <c r="HO1118" i="13" s="1"/>
  <c r="HO1119" i="13" s="1"/>
  <c r="HO1120" i="13" s="1"/>
  <c r="HO1121" i="13" s="1"/>
  <c r="HO1122" i="13" s="1"/>
  <c r="HO1123" i="13" s="1"/>
  <c r="HO1124" i="13" s="1"/>
  <c r="HO1125" i="13" s="1"/>
  <c r="HO1126" i="13" s="1"/>
  <c r="HO1127" i="13" s="1"/>
  <c r="HO1128" i="13" s="1"/>
  <c r="HO1129" i="13" s="1"/>
  <c r="HO1130" i="13" s="1"/>
  <c r="HO1131" i="13" s="1"/>
  <c r="HO1132" i="13" s="1"/>
  <c r="HO1133" i="13" s="1"/>
  <c r="HO1134" i="13" s="1"/>
  <c r="HO1135" i="13" s="1"/>
  <c r="HO1136" i="13" s="1"/>
  <c r="HO1137" i="13" s="1"/>
  <c r="HO1138" i="13" s="1"/>
  <c r="HO1139" i="13" s="1"/>
  <c r="HO1140" i="13" s="1"/>
  <c r="HO1141" i="13" s="1"/>
  <c r="HO1142" i="13" s="1"/>
  <c r="HO1143" i="13" s="1"/>
  <c r="HO1144" i="13" s="1"/>
  <c r="HO1145" i="13" s="1"/>
  <c r="HO1146" i="13" s="1"/>
  <c r="HO1147" i="13" s="1"/>
  <c r="HO1148" i="13" s="1"/>
  <c r="HO1149" i="13" s="1"/>
  <c r="HO1150" i="13" s="1"/>
  <c r="HO1151" i="13" s="1"/>
  <c r="HO1152" i="13" s="1"/>
  <c r="HO1153" i="13" s="1"/>
  <c r="HO1154" i="13" s="1"/>
  <c r="HO1155" i="13" s="1"/>
  <c r="HO1156" i="13" s="1"/>
  <c r="HO1157" i="13" s="1"/>
  <c r="HO1158" i="13" s="1"/>
  <c r="HO1159" i="13" s="1"/>
  <c r="HO1160" i="13" s="1"/>
  <c r="L1108" i="13"/>
  <c r="E1109" i="13"/>
  <c r="F1109" i="13" s="1"/>
  <c r="HE1110" i="13"/>
  <c r="HD1110" i="13"/>
  <c r="H1111" i="13"/>
  <c r="DF1108" i="13"/>
  <c r="K993" i="13"/>
  <c r="L993" i="13" s="1"/>
  <c r="M993" i="13" s="1"/>
  <c r="N993" i="13" s="1"/>
  <c r="O993" i="13" s="1"/>
  <c r="P993" i="13" s="1"/>
  <c r="Q993" i="13" s="1"/>
  <c r="R993" i="13" s="1"/>
  <c r="S993" i="13" s="1"/>
  <c r="T993" i="13" s="1"/>
  <c r="U993" i="13" s="1"/>
  <c r="V993" i="13" s="1"/>
  <c r="W993" i="13" s="1"/>
  <c r="X993" i="13" s="1"/>
  <c r="Y993" i="13" s="1"/>
  <c r="Z993" i="13" s="1"/>
  <c r="AA993" i="13" s="1"/>
  <c r="AB993" i="13" s="1"/>
  <c r="AC993" i="13" s="1"/>
  <c r="AD993" i="13" s="1"/>
  <c r="AE993" i="13" s="1"/>
  <c r="AF993" i="13" s="1"/>
  <c r="AG993" i="13" s="1"/>
  <c r="AH993" i="13" s="1"/>
  <c r="AI993" i="13" s="1"/>
  <c r="AJ993" i="13" s="1"/>
  <c r="AK993" i="13" s="1"/>
  <c r="AL993" i="13" s="1"/>
  <c r="AM993" i="13" s="1"/>
  <c r="AN993" i="13" s="1"/>
  <c r="AO993" i="13" s="1"/>
  <c r="AP993" i="13" s="1"/>
  <c r="AQ993" i="13" s="1"/>
  <c r="AR993" i="13" s="1"/>
  <c r="AS993" i="13" s="1"/>
  <c r="AT993" i="13" s="1"/>
  <c r="AU993" i="13" s="1"/>
  <c r="AV993" i="13" s="1"/>
  <c r="AW993" i="13" s="1"/>
  <c r="AX993" i="13" s="1"/>
  <c r="AY993" i="13" s="1"/>
  <c r="AZ993" i="13" s="1"/>
  <c r="BA993" i="13" s="1"/>
  <c r="BB993" i="13" s="1"/>
  <c r="BC993" i="13" s="1"/>
  <c r="BD993" i="13" s="1"/>
  <c r="BE993" i="13" s="1"/>
  <c r="BF993" i="13" s="1"/>
  <c r="BG993" i="13" s="1"/>
  <c r="BH993" i="13" s="1"/>
  <c r="BI993" i="13" s="1"/>
  <c r="BJ993" i="13" s="1"/>
  <c r="BK993" i="13" s="1"/>
  <c r="BL993" i="13" s="1"/>
  <c r="BM993" i="13" s="1"/>
  <c r="BN993" i="13" s="1"/>
  <c r="BO993" i="13" s="1"/>
  <c r="BP993" i="13" s="1"/>
  <c r="BQ993" i="13" s="1"/>
  <c r="BR993" i="13" s="1"/>
  <c r="BS993" i="13" s="1"/>
  <c r="BT993" i="13" s="1"/>
  <c r="BU993" i="13" s="1"/>
  <c r="BV993" i="13" s="1"/>
  <c r="BW993" i="13" s="1"/>
  <c r="BX993" i="13" s="1"/>
  <c r="BY993" i="13" s="1"/>
  <c r="BZ993" i="13" s="1"/>
  <c r="CA993" i="13" s="1"/>
  <c r="CB993" i="13" s="1"/>
  <c r="CC993" i="13" s="1"/>
  <c r="CD993" i="13" s="1"/>
  <c r="CE993" i="13" s="1"/>
  <c r="CF993" i="13" s="1"/>
  <c r="CG993" i="13" s="1"/>
  <c r="CH993" i="13" s="1"/>
  <c r="CI993" i="13" s="1"/>
  <c r="CJ993" i="13" s="1"/>
  <c r="CK993" i="13" s="1"/>
  <c r="CL993" i="13" s="1"/>
  <c r="CM993" i="13" s="1"/>
  <c r="CN993" i="13" s="1"/>
  <c r="CO993" i="13" s="1"/>
  <c r="CP993" i="13" s="1"/>
  <c r="CQ993" i="13" s="1"/>
  <c r="CR993" i="13" s="1"/>
  <c r="CS993" i="13" s="1"/>
  <c r="CT993" i="13" s="1"/>
  <c r="CU993" i="13" s="1"/>
  <c r="CV993" i="13" s="1"/>
  <c r="CW993" i="13" s="1"/>
  <c r="CX993" i="13" s="1"/>
  <c r="CY993" i="13" s="1"/>
  <c r="CZ993" i="13" s="1"/>
  <c r="DA993" i="13" s="1"/>
  <c r="DB993" i="13" s="1"/>
  <c r="DC993" i="13" s="1"/>
  <c r="DD993" i="13" s="1"/>
  <c r="DE993" i="13" s="1"/>
  <c r="D1000" i="13"/>
  <c r="H1000" i="13"/>
  <c r="F994" i="13"/>
  <c r="HH999" i="13" s="1"/>
  <c r="HN999" i="13"/>
  <c r="HR999" i="13"/>
  <c r="HB1001" i="13"/>
  <c r="HB1002" i="13" s="1"/>
  <c r="HB1003" i="13" s="1"/>
  <c r="HB1004" i="13" s="1"/>
  <c r="HB1005" i="13" s="1"/>
  <c r="HB1006" i="13" s="1"/>
  <c r="HB1007" i="13" s="1"/>
  <c r="HB1008" i="13" s="1"/>
  <c r="HB1009" i="13" s="1"/>
  <c r="HB1010" i="13" s="1"/>
  <c r="HB1011" i="13" s="1"/>
  <c r="HB1012" i="13" s="1"/>
  <c r="HB1013" i="13" s="1"/>
  <c r="HB1014" i="13" s="1"/>
  <c r="HB1015" i="13" s="1"/>
  <c r="HB1016" i="13" s="1"/>
  <c r="HB1017" i="13" s="1"/>
  <c r="HB1018" i="13" s="1"/>
  <c r="HB1019" i="13" s="1"/>
  <c r="HB1020" i="13" s="1"/>
  <c r="HB1021" i="13" s="1"/>
  <c r="HB1022" i="13" s="1"/>
  <c r="HB1023" i="13" s="1"/>
  <c r="HB1024" i="13" s="1"/>
  <c r="HB1025" i="13" s="1"/>
  <c r="HB1026" i="13" s="1"/>
  <c r="HB1027" i="13" s="1"/>
  <c r="HB1028" i="13" s="1"/>
  <c r="HB1029" i="13" s="1"/>
  <c r="HB1030" i="13" s="1"/>
  <c r="HB1031" i="13" s="1"/>
  <c r="HB1032" i="13" s="1"/>
  <c r="HB1033" i="13" s="1"/>
  <c r="HB1034" i="13" s="1"/>
  <c r="HB1035" i="13" s="1"/>
  <c r="HB1036" i="13" s="1"/>
  <c r="HB1037" i="13" s="1"/>
  <c r="HB1038" i="13" s="1"/>
  <c r="HB1039" i="13" s="1"/>
  <c r="HB1040" i="13" s="1"/>
  <c r="HB1041" i="13" s="1"/>
  <c r="HB1042" i="13" s="1"/>
  <c r="HB1043" i="13" s="1"/>
  <c r="HB1044" i="13" s="1"/>
  <c r="HB1045" i="13" s="1"/>
  <c r="HB1046" i="13" s="1"/>
  <c r="HB1047" i="13" s="1"/>
  <c r="HB1048" i="13" s="1"/>
  <c r="HB1049" i="13" s="1"/>
  <c r="HB1050" i="13" s="1"/>
  <c r="HQ999" i="13"/>
  <c r="HO999" i="13"/>
  <c r="HO1000" i="13" s="1"/>
  <c r="HO1001" i="13" s="1"/>
  <c r="HO1002" i="13" s="1"/>
  <c r="HO1003" i="13" s="1"/>
  <c r="HO1004" i="13" s="1"/>
  <c r="HO1005" i="13" s="1"/>
  <c r="HO1006" i="13" s="1"/>
  <c r="HO1007" i="13" s="1"/>
  <c r="HO1008" i="13" s="1"/>
  <c r="HO1009" i="13" s="1"/>
  <c r="HO1010" i="13" s="1"/>
  <c r="HO1011" i="13" s="1"/>
  <c r="HO1012" i="13" s="1"/>
  <c r="HO1013" i="13" s="1"/>
  <c r="HO1014" i="13" s="1"/>
  <c r="HO1015" i="13" s="1"/>
  <c r="HO1016" i="13" s="1"/>
  <c r="HO1017" i="13" s="1"/>
  <c r="HO1018" i="13" s="1"/>
  <c r="HO1019" i="13" s="1"/>
  <c r="HO1020" i="13" s="1"/>
  <c r="HO1021" i="13" s="1"/>
  <c r="HO1022" i="13" s="1"/>
  <c r="HO1023" i="13" s="1"/>
  <c r="HO1024" i="13" s="1"/>
  <c r="HO1025" i="13" s="1"/>
  <c r="HO1026" i="13" s="1"/>
  <c r="HO1027" i="13" s="1"/>
  <c r="HO1028" i="13" s="1"/>
  <c r="HO1029" i="13" s="1"/>
  <c r="HO1030" i="13" s="1"/>
  <c r="HO1031" i="13" s="1"/>
  <c r="HO1032" i="13" s="1"/>
  <c r="HO1033" i="13" s="1"/>
  <c r="HO1034" i="13" s="1"/>
  <c r="HO1035" i="13" s="1"/>
  <c r="HO1036" i="13" s="1"/>
  <c r="HO1037" i="13" s="1"/>
  <c r="HO1038" i="13" s="1"/>
  <c r="HO1039" i="13" s="1"/>
  <c r="HO1040" i="13" s="1"/>
  <c r="HO1041" i="13" s="1"/>
  <c r="HO1042" i="13" s="1"/>
  <c r="HO1043" i="13" s="1"/>
  <c r="HO1044" i="13" s="1"/>
  <c r="HO1045" i="13" s="1"/>
  <c r="HO1046" i="13" s="1"/>
  <c r="HO1047" i="13" s="1"/>
  <c r="HO1048" i="13" s="1"/>
  <c r="HO1049" i="13" s="1"/>
  <c r="HO1050" i="13" s="1"/>
  <c r="L998" i="13"/>
  <c r="C1000" i="13"/>
  <c r="DF998" i="13"/>
  <c r="B999" i="13"/>
  <c r="B1000" i="13" s="1"/>
  <c r="B1001" i="13" s="1"/>
  <c r="B1002" i="13" s="1"/>
  <c r="B1003" i="13" s="1"/>
  <c r="B1004" i="13" s="1"/>
  <c r="B1005" i="13" s="1"/>
  <c r="B1006" i="13" s="1"/>
  <c r="B1007" i="13" s="1"/>
  <c r="B1008" i="13" s="1"/>
  <c r="B1009" i="13" s="1"/>
  <c r="B1010" i="13" s="1"/>
  <c r="B1011" i="13" s="1"/>
  <c r="B1012" i="13" s="1"/>
  <c r="B1013" i="13" s="1"/>
  <c r="B1014" i="13" s="1"/>
  <c r="B1015" i="13" s="1"/>
  <c r="B1016" i="13" s="1"/>
  <c r="B1017" i="13" s="1"/>
  <c r="B1018" i="13" s="1"/>
  <c r="B1019" i="13" s="1"/>
  <c r="B1020" i="13" s="1"/>
  <c r="B1021" i="13" s="1"/>
  <c r="B1022" i="13" s="1"/>
  <c r="B1023" i="13" s="1"/>
  <c r="B1024" i="13" s="1"/>
  <c r="B1025" i="13" s="1"/>
  <c r="B1026" i="13" s="1"/>
  <c r="B1027" i="13" s="1"/>
  <c r="B1028" i="13" s="1"/>
  <c r="B1029" i="13" s="1"/>
  <c r="B1030" i="13" s="1"/>
  <c r="B1031" i="13" s="1"/>
  <c r="B1032" i="13" s="1"/>
  <c r="B1033" i="13" s="1"/>
  <c r="B1034" i="13" s="1"/>
  <c r="B1035" i="13" s="1"/>
  <c r="B1036" i="13" s="1"/>
  <c r="B1037" i="13" s="1"/>
  <c r="B1038" i="13" s="1"/>
  <c r="B1039" i="13" s="1"/>
  <c r="B1040" i="13" s="1"/>
  <c r="B1041" i="13" s="1"/>
  <c r="B1042" i="13" s="1"/>
  <c r="B1043" i="13" s="1"/>
  <c r="B1044" i="13" s="1"/>
  <c r="B1045" i="13" s="1"/>
  <c r="B1046" i="13" s="1"/>
  <c r="B1047" i="13" s="1"/>
  <c r="B1048" i="13" s="1"/>
  <c r="B1049" i="13" s="1"/>
  <c r="B1050" i="13" s="1"/>
  <c r="B1051" i="13" s="1"/>
  <c r="B1052" i="13" s="1"/>
  <c r="B1053" i="13" s="1"/>
  <c r="B1054" i="13" s="1"/>
  <c r="B1055" i="13" s="1"/>
  <c r="B1056" i="13" s="1"/>
  <c r="B1057" i="13" s="1"/>
  <c r="B1058" i="13" s="1"/>
  <c r="B1059" i="13" s="1"/>
  <c r="B1060" i="13" s="1"/>
  <c r="B1061" i="13" s="1"/>
  <c r="B1062" i="13" s="1"/>
  <c r="B1063" i="13" s="1"/>
  <c r="B1064" i="13" s="1"/>
  <c r="B1065" i="13" s="1"/>
  <c r="B1066" i="13" s="1"/>
  <c r="B1067" i="13" s="1"/>
  <c r="B1068" i="13" s="1"/>
  <c r="B1069" i="13" s="1"/>
  <c r="B1070" i="13" s="1"/>
  <c r="B1071" i="13" s="1"/>
  <c r="B1072" i="13" s="1"/>
  <c r="B1073" i="13" s="1"/>
  <c r="B1074" i="13" s="1"/>
  <c r="B1075" i="13" s="1"/>
  <c r="B1076" i="13" s="1"/>
  <c r="B1077" i="13" s="1"/>
  <c r="B1078" i="13" s="1"/>
  <c r="B1079" i="13" s="1"/>
  <c r="B1080" i="13" s="1"/>
  <c r="B1081" i="13" s="1"/>
  <c r="B1082" i="13" s="1"/>
  <c r="B1083" i="13" s="1"/>
  <c r="B1084" i="13" s="1"/>
  <c r="B1085" i="13" s="1"/>
  <c r="B1086" i="13" s="1"/>
  <c r="B1087" i="13" s="1"/>
  <c r="B1088" i="13" s="1"/>
  <c r="B1089" i="13" s="1"/>
  <c r="B1090" i="13" s="1"/>
  <c r="B1091" i="13" s="1"/>
  <c r="B1092" i="13" s="1"/>
  <c r="B1093" i="13" s="1"/>
  <c r="B1094" i="13" s="1"/>
  <c r="B1095" i="13" s="1"/>
  <c r="B1096" i="13" s="1"/>
  <c r="B1097" i="13" s="1"/>
  <c r="B1098" i="13" s="1"/>
  <c r="K888" i="13"/>
  <c r="L888" i="13" s="1"/>
  <c r="D890" i="13"/>
  <c r="DF883" i="13"/>
  <c r="DG883" i="13" s="1"/>
  <c r="DH883" i="13" s="1"/>
  <c r="DI883" i="13" s="1"/>
  <c r="DJ883" i="13" s="1"/>
  <c r="DK883" i="13" s="1"/>
  <c r="DL883" i="13" s="1"/>
  <c r="DM883" i="13" s="1"/>
  <c r="DN883" i="13" s="1"/>
  <c r="DO883" i="13" s="1"/>
  <c r="DP883" i="13" s="1"/>
  <c r="DQ883" i="13" s="1"/>
  <c r="DR883" i="13" s="1"/>
  <c r="DS883" i="13" s="1"/>
  <c r="DT883" i="13" s="1"/>
  <c r="DU883" i="13" s="1"/>
  <c r="DV883" i="13" s="1"/>
  <c r="DW883" i="13" s="1"/>
  <c r="DX883" i="13" s="1"/>
  <c r="DY883" i="13" s="1"/>
  <c r="DZ883" i="13" s="1"/>
  <c r="EA883" i="13" s="1"/>
  <c r="EB883" i="13" s="1"/>
  <c r="EC883" i="13" s="1"/>
  <c r="ED883" i="13" s="1"/>
  <c r="EE883" i="13" s="1"/>
  <c r="EF883" i="13" s="1"/>
  <c r="EG883" i="13" s="1"/>
  <c r="EH883" i="13" s="1"/>
  <c r="EI883" i="13" s="1"/>
  <c r="EJ883" i="13" s="1"/>
  <c r="EK883" i="13" s="1"/>
  <c r="EL883" i="13" s="1"/>
  <c r="EM883" i="13" s="1"/>
  <c r="EN883" i="13" s="1"/>
  <c r="EO883" i="13" s="1"/>
  <c r="EP883" i="13" s="1"/>
  <c r="EQ883" i="13" s="1"/>
  <c r="ER883" i="13" s="1"/>
  <c r="ES883" i="13" s="1"/>
  <c r="ET883" i="13" s="1"/>
  <c r="EU883" i="13" s="1"/>
  <c r="EV883" i="13" s="1"/>
  <c r="EW883" i="13" s="1"/>
  <c r="EX883" i="13" s="1"/>
  <c r="EY883" i="13" s="1"/>
  <c r="EZ883" i="13" s="1"/>
  <c r="FA883" i="13" s="1"/>
  <c r="FB883" i="13" s="1"/>
  <c r="FC883" i="13" s="1"/>
  <c r="FD883" i="13" s="1"/>
  <c r="FE883" i="13" s="1"/>
  <c r="FF883" i="13" s="1"/>
  <c r="FG883" i="13" s="1"/>
  <c r="FH883" i="13" s="1"/>
  <c r="FI883" i="13" s="1"/>
  <c r="FJ883" i="13" s="1"/>
  <c r="FK883" i="13" s="1"/>
  <c r="FL883" i="13" s="1"/>
  <c r="FM883" i="13" s="1"/>
  <c r="FN883" i="13" s="1"/>
  <c r="FO883" i="13" s="1"/>
  <c r="FP883" i="13" s="1"/>
  <c r="FQ883" i="13" s="1"/>
  <c r="FR883" i="13" s="1"/>
  <c r="FS883" i="13" s="1"/>
  <c r="FT883" i="13" s="1"/>
  <c r="FU883" i="13" s="1"/>
  <c r="FV883" i="13" s="1"/>
  <c r="FW883" i="13" s="1"/>
  <c r="FX883" i="13" s="1"/>
  <c r="FY883" i="13" s="1"/>
  <c r="FZ883" i="13" s="1"/>
  <c r="GA883" i="13" s="1"/>
  <c r="GB883" i="13" s="1"/>
  <c r="GC883" i="13" s="1"/>
  <c r="GD883" i="13" s="1"/>
  <c r="GE883" i="13" s="1"/>
  <c r="GF883" i="13" s="1"/>
  <c r="GG883" i="13" s="1"/>
  <c r="GH883" i="13" s="1"/>
  <c r="GI883" i="13" s="1"/>
  <c r="GJ883" i="13" s="1"/>
  <c r="GK883" i="13" s="1"/>
  <c r="GL883" i="13" s="1"/>
  <c r="GM883" i="13" s="1"/>
  <c r="GN883" i="13" s="1"/>
  <c r="GO883" i="13" s="1"/>
  <c r="GP883" i="13" s="1"/>
  <c r="GQ883" i="13" s="1"/>
  <c r="GR883" i="13" s="1"/>
  <c r="GS883" i="13" s="1"/>
  <c r="GT883" i="13" s="1"/>
  <c r="GU883" i="13" s="1"/>
  <c r="GV883" i="13" s="1"/>
  <c r="GW883" i="13" s="1"/>
  <c r="GX883" i="13" s="1"/>
  <c r="GY883" i="13" s="1"/>
  <c r="GZ883" i="13" s="1"/>
  <c r="HA883" i="13" s="1"/>
  <c r="H890" i="13"/>
  <c r="F884" i="13"/>
  <c r="HH889" i="13" s="1"/>
  <c r="HN889" i="13"/>
  <c r="HR889" i="13"/>
  <c r="HQ889" i="13"/>
  <c r="HB891" i="13"/>
  <c r="HB892" i="13" s="1"/>
  <c r="HB893" i="13" s="1"/>
  <c r="HB894" i="13" s="1"/>
  <c r="HB895" i="13" s="1"/>
  <c r="HB896" i="13" s="1"/>
  <c r="HB897" i="13" s="1"/>
  <c r="HB898" i="13" s="1"/>
  <c r="HB899" i="13" s="1"/>
  <c r="HB900" i="13" s="1"/>
  <c r="HB901" i="13" s="1"/>
  <c r="HB902" i="13" s="1"/>
  <c r="HB903" i="13" s="1"/>
  <c r="HB904" i="13" s="1"/>
  <c r="HB905" i="13" s="1"/>
  <c r="HB906" i="13" s="1"/>
  <c r="HB907" i="13" s="1"/>
  <c r="HB908" i="13" s="1"/>
  <c r="HB909" i="13" s="1"/>
  <c r="HB910" i="13" s="1"/>
  <c r="HB911" i="13" s="1"/>
  <c r="HB912" i="13" s="1"/>
  <c r="HB913" i="13" s="1"/>
  <c r="HB914" i="13" s="1"/>
  <c r="HB915" i="13" s="1"/>
  <c r="HB916" i="13" s="1"/>
  <c r="HB917" i="13" s="1"/>
  <c r="HB918" i="13" s="1"/>
  <c r="HB919" i="13" s="1"/>
  <c r="HB920" i="13" s="1"/>
  <c r="HB921" i="13" s="1"/>
  <c r="HB922" i="13" s="1"/>
  <c r="HB923" i="13" s="1"/>
  <c r="HB924" i="13" s="1"/>
  <c r="HB925" i="13" s="1"/>
  <c r="HB926" i="13" s="1"/>
  <c r="HB927" i="13" s="1"/>
  <c r="HB928" i="13" s="1"/>
  <c r="HB929" i="13" s="1"/>
  <c r="HB930" i="13" s="1"/>
  <c r="HB931" i="13" s="1"/>
  <c r="HB932" i="13" s="1"/>
  <c r="HB933" i="13" s="1"/>
  <c r="HB934" i="13" s="1"/>
  <c r="HB935" i="13" s="1"/>
  <c r="HB936" i="13" s="1"/>
  <c r="HB937" i="13" s="1"/>
  <c r="HB938" i="13" s="1"/>
  <c r="HB939" i="13" s="1"/>
  <c r="HB940" i="13" s="1"/>
  <c r="HO889" i="13"/>
  <c r="HO890" i="13" s="1"/>
  <c r="HO891" i="13" s="1"/>
  <c r="HO892" i="13" s="1"/>
  <c r="HO893" i="13" s="1"/>
  <c r="HO894" i="13" s="1"/>
  <c r="HO895" i="13" s="1"/>
  <c r="HO896" i="13" s="1"/>
  <c r="HO897" i="13" s="1"/>
  <c r="HO898" i="13" s="1"/>
  <c r="HO899" i="13" s="1"/>
  <c r="HO900" i="13" s="1"/>
  <c r="HO901" i="13" s="1"/>
  <c r="HO902" i="13" s="1"/>
  <c r="HO903" i="13" s="1"/>
  <c r="HO904" i="13" s="1"/>
  <c r="HO905" i="13" s="1"/>
  <c r="HO906" i="13" s="1"/>
  <c r="HO907" i="13" s="1"/>
  <c r="HO908" i="13" s="1"/>
  <c r="HO909" i="13" s="1"/>
  <c r="HO910" i="13" s="1"/>
  <c r="HO911" i="13" s="1"/>
  <c r="HO912" i="13" s="1"/>
  <c r="HO913" i="13" s="1"/>
  <c r="HO914" i="13" s="1"/>
  <c r="HO915" i="13" s="1"/>
  <c r="HO916" i="13" s="1"/>
  <c r="HO917" i="13" s="1"/>
  <c r="HO918" i="13" s="1"/>
  <c r="HO919" i="13" s="1"/>
  <c r="HO920" i="13" s="1"/>
  <c r="HO921" i="13" s="1"/>
  <c r="HO922" i="13" s="1"/>
  <c r="HO923" i="13" s="1"/>
  <c r="HO924" i="13" s="1"/>
  <c r="HO925" i="13" s="1"/>
  <c r="HO926" i="13" s="1"/>
  <c r="HO927" i="13" s="1"/>
  <c r="HO928" i="13" s="1"/>
  <c r="HO929" i="13" s="1"/>
  <c r="HO930" i="13" s="1"/>
  <c r="HO931" i="13" s="1"/>
  <c r="HO932" i="13" s="1"/>
  <c r="HO933" i="13" s="1"/>
  <c r="HO934" i="13" s="1"/>
  <c r="HO935" i="13" s="1"/>
  <c r="HO936" i="13" s="1"/>
  <c r="HO937" i="13" s="1"/>
  <c r="HO938" i="13" s="1"/>
  <c r="HO939" i="13" s="1"/>
  <c r="HO940" i="13" s="1"/>
  <c r="DF888" i="13"/>
  <c r="B889" i="13"/>
  <c r="J889" i="13" s="1"/>
  <c r="C890" i="13"/>
  <c r="M888" i="13"/>
  <c r="K773" i="13"/>
  <c r="L773" i="13" s="1"/>
  <c r="M773" i="13" s="1"/>
  <c r="N773" i="13" s="1"/>
  <c r="O773" i="13" s="1"/>
  <c r="P773" i="13" s="1"/>
  <c r="Q773" i="13" s="1"/>
  <c r="R773" i="13" s="1"/>
  <c r="S773" i="13" s="1"/>
  <c r="T773" i="13" s="1"/>
  <c r="U773" i="13" s="1"/>
  <c r="V773" i="13" s="1"/>
  <c r="W773" i="13" s="1"/>
  <c r="X773" i="13" s="1"/>
  <c r="Y773" i="13" s="1"/>
  <c r="Z773" i="13" s="1"/>
  <c r="AA773" i="13" s="1"/>
  <c r="AB773" i="13" s="1"/>
  <c r="AC773" i="13" s="1"/>
  <c r="AD773" i="13" s="1"/>
  <c r="AE773" i="13" s="1"/>
  <c r="AF773" i="13" s="1"/>
  <c r="AG773" i="13" s="1"/>
  <c r="AH773" i="13" s="1"/>
  <c r="AI773" i="13" s="1"/>
  <c r="AJ773" i="13" s="1"/>
  <c r="AK773" i="13" s="1"/>
  <c r="AL773" i="13" s="1"/>
  <c r="AM773" i="13" s="1"/>
  <c r="AN773" i="13" s="1"/>
  <c r="AO773" i="13" s="1"/>
  <c r="AP773" i="13" s="1"/>
  <c r="AQ773" i="13" s="1"/>
  <c r="AR773" i="13" s="1"/>
  <c r="AS773" i="13" s="1"/>
  <c r="AT773" i="13" s="1"/>
  <c r="AU773" i="13" s="1"/>
  <c r="AV773" i="13" s="1"/>
  <c r="AW773" i="13" s="1"/>
  <c r="AX773" i="13" s="1"/>
  <c r="AY773" i="13" s="1"/>
  <c r="AZ773" i="13" s="1"/>
  <c r="BA773" i="13" s="1"/>
  <c r="BB773" i="13" s="1"/>
  <c r="BC773" i="13" s="1"/>
  <c r="BD773" i="13" s="1"/>
  <c r="BE773" i="13" s="1"/>
  <c r="BF773" i="13" s="1"/>
  <c r="BG773" i="13" s="1"/>
  <c r="BH773" i="13" s="1"/>
  <c r="BI773" i="13" s="1"/>
  <c r="BJ773" i="13" s="1"/>
  <c r="BK773" i="13" s="1"/>
  <c r="BL773" i="13" s="1"/>
  <c r="BM773" i="13" s="1"/>
  <c r="BN773" i="13" s="1"/>
  <c r="BO773" i="13" s="1"/>
  <c r="BP773" i="13" s="1"/>
  <c r="BQ773" i="13" s="1"/>
  <c r="BR773" i="13" s="1"/>
  <c r="BS773" i="13" s="1"/>
  <c r="BT773" i="13" s="1"/>
  <c r="BU773" i="13" s="1"/>
  <c r="BV773" i="13" s="1"/>
  <c r="BW773" i="13" s="1"/>
  <c r="BX773" i="13" s="1"/>
  <c r="BY773" i="13" s="1"/>
  <c r="BZ773" i="13" s="1"/>
  <c r="CA773" i="13" s="1"/>
  <c r="CB773" i="13" s="1"/>
  <c r="CC773" i="13" s="1"/>
  <c r="CD773" i="13" s="1"/>
  <c r="CE773" i="13" s="1"/>
  <c r="CF773" i="13" s="1"/>
  <c r="CG773" i="13" s="1"/>
  <c r="CH773" i="13" s="1"/>
  <c r="CI773" i="13" s="1"/>
  <c r="CJ773" i="13" s="1"/>
  <c r="CK773" i="13" s="1"/>
  <c r="CL773" i="13" s="1"/>
  <c r="CM773" i="13" s="1"/>
  <c r="CN773" i="13" s="1"/>
  <c r="CO773" i="13" s="1"/>
  <c r="CP773" i="13" s="1"/>
  <c r="CQ773" i="13" s="1"/>
  <c r="CR773" i="13" s="1"/>
  <c r="CS773" i="13" s="1"/>
  <c r="CT773" i="13" s="1"/>
  <c r="CU773" i="13" s="1"/>
  <c r="CV773" i="13" s="1"/>
  <c r="CW773" i="13" s="1"/>
  <c r="CX773" i="13" s="1"/>
  <c r="CY773" i="13" s="1"/>
  <c r="CZ773" i="13" s="1"/>
  <c r="DA773" i="13" s="1"/>
  <c r="DB773" i="13" s="1"/>
  <c r="DC773" i="13" s="1"/>
  <c r="DD773" i="13" s="1"/>
  <c r="DE773" i="13" s="1"/>
  <c r="DF773" i="13"/>
  <c r="DG773" i="13" s="1"/>
  <c r="DH773" i="13" s="1"/>
  <c r="DI773" i="13" s="1"/>
  <c r="DJ773" i="13" s="1"/>
  <c r="DK773" i="13" s="1"/>
  <c r="DL773" i="13" s="1"/>
  <c r="DM773" i="13" s="1"/>
  <c r="DN773" i="13" s="1"/>
  <c r="DO773" i="13" s="1"/>
  <c r="DP773" i="13" s="1"/>
  <c r="DQ773" i="13" s="1"/>
  <c r="DR773" i="13" s="1"/>
  <c r="DS773" i="13" s="1"/>
  <c r="DT773" i="13" s="1"/>
  <c r="DU773" i="13" s="1"/>
  <c r="DV773" i="13" s="1"/>
  <c r="DW773" i="13" s="1"/>
  <c r="DX773" i="13" s="1"/>
  <c r="DY773" i="13" s="1"/>
  <c r="DZ773" i="13" s="1"/>
  <c r="EA773" i="13" s="1"/>
  <c r="EB773" i="13" s="1"/>
  <c r="EC773" i="13" s="1"/>
  <c r="ED773" i="13" s="1"/>
  <c r="EE773" i="13" s="1"/>
  <c r="EF773" i="13" s="1"/>
  <c r="EG773" i="13" s="1"/>
  <c r="EH773" i="13" s="1"/>
  <c r="EI773" i="13" s="1"/>
  <c r="EJ773" i="13" s="1"/>
  <c r="EK773" i="13" s="1"/>
  <c r="EL773" i="13" s="1"/>
  <c r="EM773" i="13" s="1"/>
  <c r="EN773" i="13" s="1"/>
  <c r="EO773" i="13" s="1"/>
  <c r="EP773" i="13" s="1"/>
  <c r="EQ773" i="13" s="1"/>
  <c r="ER773" i="13" s="1"/>
  <c r="ES773" i="13" s="1"/>
  <c r="ET773" i="13" s="1"/>
  <c r="EU773" i="13" s="1"/>
  <c r="EV773" i="13" s="1"/>
  <c r="EW773" i="13" s="1"/>
  <c r="EX773" i="13" s="1"/>
  <c r="EY773" i="13" s="1"/>
  <c r="EZ773" i="13" s="1"/>
  <c r="FA773" i="13" s="1"/>
  <c r="FB773" i="13" s="1"/>
  <c r="FC773" i="13" s="1"/>
  <c r="FD773" i="13" s="1"/>
  <c r="FE773" i="13" s="1"/>
  <c r="FF773" i="13" s="1"/>
  <c r="FG773" i="13" s="1"/>
  <c r="FH773" i="13" s="1"/>
  <c r="FI773" i="13" s="1"/>
  <c r="FJ773" i="13" s="1"/>
  <c r="FK773" i="13" s="1"/>
  <c r="FL773" i="13" s="1"/>
  <c r="FM773" i="13" s="1"/>
  <c r="FN773" i="13" s="1"/>
  <c r="FO773" i="13" s="1"/>
  <c r="FP773" i="13" s="1"/>
  <c r="FQ773" i="13" s="1"/>
  <c r="FR773" i="13" s="1"/>
  <c r="FS773" i="13" s="1"/>
  <c r="FT773" i="13" s="1"/>
  <c r="FU773" i="13" s="1"/>
  <c r="FV773" i="13" s="1"/>
  <c r="FW773" i="13" s="1"/>
  <c r="FX773" i="13" s="1"/>
  <c r="FY773" i="13" s="1"/>
  <c r="FZ773" i="13" s="1"/>
  <c r="GA773" i="13" s="1"/>
  <c r="GB773" i="13" s="1"/>
  <c r="GC773" i="13" s="1"/>
  <c r="GD773" i="13" s="1"/>
  <c r="GE773" i="13" s="1"/>
  <c r="GF773" i="13" s="1"/>
  <c r="GG773" i="13" s="1"/>
  <c r="GH773" i="13" s="1"/>
  <c r="GI773" i="13" s="1"/>
  <c r="GJ773" i="13" s="1"/>
  <c r="GK773" i="13" s="1"/>
  <c r="GL773" i="13" s="1"/>
  <c r="GM773" i="13" s="1"/>
  <c r="GN773" i="13" s="1"/>
  <c r="GO773" i="13" s="1"/>
  <c r="GP773" i="13" s="1"/>
  <c r="GQ773" i="13" s="1"/>
  <c r="GR773" i="13" s="1"/>
  <c r="GS773" i="13" s="1"/>
  <c r="GT773" i="13" s="1"/>
  <c r="GU773" i="13" s="1"/>
  <c r="GV773" i="13" s="1"/>
  <c r="GW773" i="13" s="1"/>
  <c r="GX773" i="13" s="1"/>
  <c r="GY773" i="13" s="1"/>
  <c r="GZ773" i="13" s="1"/>
  <c r="HA773" i="13" s="1"/>
  <c r="F773" i="13"/>
  <c r="D780" i="13"/>
  <c r="H780" i="13"/>
  <c r="F774" i="13"/>
  <c r="HH779" i="13" s="1"/>
  <c r="C782" i="13"/>
  <c r="HN779" i="13"/>
  <c r="HB781" i="13"/>
  <c r="HB782" i="13" s="1"/>
  <c r="HB783" i="13" s="1"/>
  <c r="HB784" i="13" s="1"/>
  <c r="HB785" i="13" s="1"/>
  <c r="HB786" i="13" s="1"/>
  <c r="HB787" i="13" s="1"/>
  <c r="HB788" i="13" s="1"/>
  <c r="HB789" i="13" s="1"/>
  <c r="HB790" i="13" s="1"/>
  <c r="HB791" i="13" s="1"/>
  <c r="HB792" i="13" s="1"/>
  <c r="HB793" i="13" s="1"/>
  <c r="HB794" i="13" s="1"/>
  <c r="HB795" i="13" s="1"/>
  <c r="HB796" i="13" s="1"/>
  <c r="HB797" i="13" s="1"/>
  <c r="HB798" i="13" s="1"/>
  <c r="HB799" i="13" s="1"/>
  <c r="HB800" i="13" s="1"/>
  <c r="HB801" i="13" s="1"/>
  <c r="HB802" i="13" s="1"/>
  <c r="HB803" i="13" s="1"/>
  <c r="HB804" i="13" s="1"/>
  <c r="HB805" i="13" s="1"/>
  <c r="HB806" i="13" s="1"/>
  <c r="HB807" i="13" s="1"/>
  <c r="HB808" i="13" s="1"/>
  <c r="HB809" i="13" s="1"/>
  <c r="HB810" i="13" s="1"/>
  <c r="HB811" i="13" s="1"/>
  <c r="HB812" i="13" s="1"/>
  <c r="HB813" i="13" s="1"/>
  <c r="HB814" i="13" s="1"/>
  <c r="HB815" i="13" s="1"/>
  <c r="HB816" i="13" s="1"/>
  <c r="HB817" i="13" s="1"/>
  <c r="HB818" i="13" s="1"/>
  <c r="HB819" i="13" s="1"/>
  <c r="HB820" i="13" s="1"/>
  <c r="HB821" i="13" s="1"/>
  <c r="HB822" i="13" s="1"/>
  <c r="HB823" i="13" s="1"/>
  <c r="HB824" i="13" s="1"/>
  <c r="HB825" i="13" s="1"/>
  <c r="HB826" i="13" s="1"/>
  <c r="HB827" i="13" s="1"/>
  <c r="HB828" i="13" s="1"/>
  <c r="HB829" i="13" s="1"/>
  <c r="HB830" i="13" s="1"/>
  <c r="HR779" i="13"/>
  <c r="HQ779" i="13"/>
  <c r="HO779" i="13"/>
  <c r="HO780" i="13" s="1"/>
  <c r="HO781" i="13" s="1"/>
  <c r="HO782" i="13" s="1"/>
  <c r="HO783" i="13" s="1"/>
  <c r="HO784" i="13" s="1"/>
  <c r="HO785" i="13" s="1"/>
  <c r="HO786" i="13" s="1"/>
  <c r="HO787" i="13" s="1"/>
  <c r="HO788" i="13" s="1"/>
  <c r="HO789" i="13" s="1"/>
  <c r="HO790" i="13" s="1"/>
  <c r="HO791" i="13" s="1"/>
  <c r="HO792" i="13" s="1"/>
  <c r="HO793" i="13" s="1"/>
  <c r="HO794" i="13" s="1"/>
  <c r="HO795" i="13" s="1"/>
  <c r="HO796" i="13" s="1"/>
  <c r="HO797" i="13" s="1"/>
  <c r="HO798" i="13" s="1"/>
  <c r="HO799" i="13" s="1"/>
  <c r="HO800" i="13" s="1"/>
  <c r="HO801" i="13" s="1"/>
  <c r="HO802" i="13" s="1"/>
  <c r="HO803" i="13" s="1"/>
  <c r="HO804" i="13" s="1"/>
  <c r="HO805" i="13" s="1"/>
  <c r="HO806" i="13" s="1"/>
  <c r="HO807" i="13" s="1"/>
  <c r="HO808" i="13" s="1"/>
  <c r="HO809" i="13" s="1"/>
  <c r="HO810" i="13" s="1"/>
  <c r="HO811" i="13" s="1"/>
  <c r="HO812" i="13" s="1"/>
  <c r="HO813" i="13" s="1"/>
  <c r="HO814" i="13" s="1"/>
  <c r="HO815" i="13" s="1"/>
  <c r="HO816" i="13" s="1"/>
  <c r="HO817" i="13" s="1"/>
  <c r="HO818" i="13" s="1"/>
  <c r="HO819" i="13" s="1"/>
  <c r="HO820" i="13" s="1"/>
  <c r="HO821" i="13" s="1"/>
  <c r="HO822" i="13" s="1"/>
  <c r="HO823" i="13" s="1"/>
  <c r="HO824" i="13" s="1"/>
  <c r="HO825" i="13" s="1"/>
  <c r="HO826" i="13" s="1"/>
  <c r="HO827" i="13" s="1"/>
  <c r="HO828" i="13" s="1"/>
  <c r="HO829" i="13" s="1"/>
  <c r="HO830" i="13" s="1"/>
  <c r="J779" i="13"/>
  <c r="DF778" i="13"/>
  <c r="B779" i="13"/>
  <c r="K778" i="13"/>
  <c r="J663" i="13"/>
  <c r="K663" i="13" s="1"/>
  <c r="L663" i="13" s="1"/>
  <c r="M663" i="13" s="1"/>
  <c r="N663" i="13" s="1"/>
  <c r="O663" i="13" s="1"/>
  <c r="P663" i="13" s="1"/>
  <c r="Q663" i="13" s="1"/>
  <c r="R663" i="13" s="1"/>
  <c r="S663" i="13" s="1"/>
  <c r="T663" i="13" s="1"/>
  <c r="U663" i="13" s="1"/>
  <c r="V663" i="13" s="1"/>
  <c r="W663" i="13" s="1"/>
  <c r="X663" i="13" s="1"/>
  <c r="Y663" i="13" s="1"/>
  <c r="Z663" i="13" s="1"/>
  <c r="AA663" i="13" s="1"/>
  <c r="AB663" i="13" s="1"/>
  <c r="AC663" i="13" s="1"/>
  <c r="AD663" i="13" s="1"/>
  <c r="AE663" i="13" s="1"/>
  <c r="AF663" i="13" s="1"/>
  <c r="AG663" i="13" s="1"/>
  <c r="AH663" i="13" s="1"/>
  <c r="AI663" i="13" s="1"/>
  <c r="AJ663" i="13" s="1"/>
  <c r="AK663" i="13" s="1"/>
  <c r="AL663" i="13" s="1"/>
  <c r="AM663" i="13" s="1"/>
  <c r="AN663" i="13" s="1"/>
  <c r="AO663" i="13" s="1"/>
  <c r="AP663" i="13" s="1"/>
  <c r="AQ663" i="13" s="1"/>
  <c r="AR663" i="13" s="1"/>
  <c r="AS663" i="13" s="1"/>
  <c r="AT663" i="13" s="1"/>
  <c r="AU663" i="13" s="1"/>
  <c r="AV663" i="13" s="1"/>
  <c r="AW663" i="13" s="1"/>
  <c r="AX663" i="13" s="1"/>
  <c r="AY663" i="13" s="1"/>
  <c r="AZ663" i="13" s="1"/>
  <c r="BA663" i="13" s="1"/>
  <c r="BB663" i="13" s="1"/>
  <c r="BC663" i="13" s="1"/>
  <c r="BD663" i="13" s="1"/>
  <c r="BE663" i="13" s="1"/>
  <c r="BF663" i="13" s="1"/>
  <c r="BG663" i="13" s="1"/>
  <c r="BH663" i="13" s="1"/>
  <c r="BI663" i="13" s="1"/>
  <c r="BJ663" i="13" s="1"/>
  <c r="BK663" i="13" s="1"/>
  <c r="BL663" i="13" s="1"/>
  <c r="BM663" i="13" s="1"/>
  <c r="BN663" i="13" s="1"/>
  <c r="BO663" i="13" s="1"/>
  <c r="BP663" i="13" s="1"/>
  <c r="BQ663" i="13" s="1"/>
  <c r="BR663" i="13" s="1"/>
  <c r="BS663" i="13" s="1"/>
  <c r="BT663" i="13" s="1"/>
  <c r="BU663" i="13" s="1"/>
  <c r="BV663" i="13" s="1"/>
  <c r="BW663" i="13" s="1"/>
  <c r="BX663" i="13" s="1"/>
  <c r="BY663" i="13" s="1"/>
  <c r="BZ663" i="13" s="1"/>
  <c r="CA663" i="13" s="1"/>
  <c r="CB663" i="13" s="1"/>
  <c r="CC663" i="13" s="1"/>
  <c r="CD663" i="13" s="1"/>
  <c r="CE663" i="13" s="1"/>
  <c r="CF663" i="13" s="1"/>
  <c r="CG663" i="13" s="1"/>
  <c r="CH663" i="13" s="1"/>
  <c r="CI663" i="13" s="1"/>
  <c r="CJ663" i="13" s="1"/>
  <c r="CK663" i="13" s="1"/>
  <c r="CL663" i="13" s="1"/>
  <c r="CM663" i="13" s="1"/>
  <c r="CN663" i="13" s="1"/>
  <c r="CO663" i="13" s="1"/>
  <c r="CP663" i="13" s="1"/>
  <c r="CQ663" i="13" s="1"/>
  <c r="CR663" i="13" s="1"/>
  <c r="CS663" i="13" s="1"/>
  <c r="CT663" i="13" s="1"/>
  <c r="CU663" i="13" s="1"/>
  <c r="CV663" i="13" s="1"/>
  <c r="CW663" i="13" s="1"/>
  <c r="CX663" i="13" s="1"/>
  <c r="CY663" i="13" s="1"/>
  <c r="CZ663" i="13" s="1"/>
  <c r="DA663" i="13" s="1"/>
  <c r="DB663" i="13" s="1"/>
  <c r="DC663" i="13" s="1"/>
  <c r="DD663" i="13" s="1"/>
  <c r="DE663" i="13" s="1"/>
  <c r="HB671" i="13"/>
  <c r="HB672" i="13" s="1"/>
  <c r="HB673" i="13" s="1"/>
  <c r="HB674" i="13" s="1"/>
  <c r="HB675" i="13" s="1"/>
  <c r="HB676" i="13" s="1"/>
  <c r="HB677" i="13" s="1"/>
  <c r="HB678" i="13" s="1"/>
  <c r="HB679" i="13" s="1"/>
  <c r="HB680" i="13" s="1"/>
  <c r="HB681" i="13" s="1"/>
  <c r="HB682" i="13" s="1"/>
  <c r="HB683" i="13" s="1"/>
  <c r="HB684" i="13" s="1"/>
  <c r="HB685" i="13" s="1"/>
  <c r="HB686" i="13" s="1"/>
  <c r="HB687" i="13" s="1"/>
  <c r="HB688" i="13" s="1"/>
  <c r="HB689" i="13" s="1"/>
  <c r="HB690" i="13" s="1"/>
  <c r="HB691" i="13" s="1"/>
  <c r="HB692" i="13" s="1"/>
  <c r="HB693" i="13" s="1"/>
  <c r="HB694" i="13" s="1"/>
  <c r="HB695" i="13" s="1"/>
  <c r="HB696" i="13" s="1"/>
  <c r="HB697" i="13" s="1"/>
  <c r="HB698" i="13" s="1"/>
  <c r="HB699" i="13" s="1"/>
  <c r="HB700" i="13" s="1"/>
  <c r="HB701" i="13" s="1"/>
  <c r="HB702" i="13" s="1"/>
  <c r="HB703" i="13" s="1"/>
  <c r="HB704" i="13" s="1"/>
  <c r="HB705" i="13" s="1"/>
  <c r="HB706" i="13" s="1"/>
  <c r="HB707" i="13" s="1"/>
  <c r="HB708" i="13" s="1"/>
  <c r="HB709" i="13" s="1"/>
  <c r="HB710" i="13" s="1"/>
  <c r="HB711" i="13" s="1"/>
  <c r="HB712" i="13" s="1"/>
  <c r="HB713" i="13" s="1"/>
  <c r="HB714" i="13" s="1"/>
  <c r="HB715" i="13" s="1"/>
  <c r="HB716" i="13" s="1"/>
  <c r="HB717" i="13" s="1"/>
  <c r="HB718" i="13" s="1"/>
  <c r="HB719" i="13" s="1"/>
  <c r="HB720" i="13" s="1"/>
  <c r="HN669" i="13"/>
  <c r="HQ669" i="13"/>
  <c r="HQ670" i="13" s="1"/>
  <c r="B669" i="13"/>
  <c r="K669" i="13" s="1"/>
  <c r="D670" i="13"/>
  <c r="HQ671" i="13"/>
  <c r="HQ672" i="13" s="1"/>
  <c r="HQ673" i="13" s="1"/>
  <c r="HQ674" i="13" s="1"/>
  <c r="HQ675" i="13" s="1"/>
  <c r="HQ676" i="13" s="1"/>
  <c r="HQ677" i="13" s="1"/>
  <c r="HQ678" i="13" s="1"/>
  <c r="HQ679" i="13" s="1"/>
  <c r="HQ680" i="13" s="1"/>
  <c r="HQ681" i="13" s="1"/>
  <c r="HQ682" i="13" s="1"/>
  <c r="HQ683" i="13" s="1"/>
  <c r="HQ684" i="13" s="1"/>
  <c r="HQ685" i="13" s="1"/>
  <c r="HQ686" i="13" s="1"/>
  <c r="HQ687" i="13" s="1"/>
  <c r="HQ688" i="13" s="1"/>
  <c r="HQ689" i="13" s="1"/>
  <c r="HQ690" i="13" s="1"/>
  <c r="HQ691" i="13" s="1"/>
  <c r="HQ692" i="13" s="1"/>
  <c r="HQ693" i="13" s="1"/>
  <c r="HQ694" i="13" s="1"/>
  <c r="HQ695" i="13" s="1"/>
  <c r="HQ696" i="13" s="1"/>
  <c r="HQ697" i="13" s="1"/>
  <c r="HQ698" i="13" s="1"/>
  <c r="HQ699" i="13" s="1"/>
  <c r="HQ700" i="13" s="1"/>
  <c r="HQ701" i="13" s="1"/>
  <c r="HQ702" i="13" s="1"/>
  <c r="HQ703" i="13" s="1"/>
  <c r="HQ704" i="13" s="1"/>
  <c r="HQ705" i="13" s="1"/>
  <c r="HQ706" i="13" s="1"/>
  <c r="HQ707" i="13" s="1"/>
  <c r="HQ708" i="13" s="1"/>
  <c r="HQ709" i="13" s="1"/>
  <c r="HQ710" i="13" s="1"/>
  <c r="HQ711" i="13" s="1"/>
  <c r="HQ712" i="13" s="1"/>
  <c r="HQ713" i="13" s="1"/>
  <c r="HQ714" i="13" s="1"/>
  <c r="HQ715" i="13" s="1"/>
  <c r="HQ716" i="13" s="1"/>
  <c r="HQ717" i="13" s="1"/>
  <c r="HQ718" i="13" s="1"/>
  <c r="HQ719" i="13" s="1"/>
  <c r="HQ720" i="13" s="1"/>
  <c r="HH670" i="13"/>
  <c r="HL669" i="13"/>
  <c r="HK669" i="13"/>
  <c r="DF663" i="13"/>
  <c r="DG663" i="13" s="1"/>
  <c r="DH663" i="13" s="1"/>
  <c r="DI663" i="13" s="1"/>
  <c r="DJ663" i="13" s="1"/>
  <c r="DK663" i="13" s="1"/>
  <c r="DL663" i="13" s="1"/>
  <c r="DM663" i="13" s="1"/>
  <c r="DN663" i="13" s="1"/>
  <c r="DO663" i="13" s="1"/>
  <c r="DP663" i="13" s="1"/>
  <c r="DQ663" i="13" s="1"/>
  <c r="DR663" i="13" s="1"/>
  <c r="DS663" i="13" s="1"/>
  <c r="DT663" i="13" s="1"/>
  <c r="DU663" i="13" s="1"/>
  <c r="DV663" i="13" s="1"/>
  <c r="DW663" i="13" s="1"/>
  <c r="DX663" i="13" s="1"/>
  <c r="DY663" i="13" s="1"/>
  <c r="DZ663" i="13" s="1"/>
  <c r="EA663" i="13" s="1"/>
  <c r="EB663" i="13" s="1"/>
  <c r="EC663" i="13" s="1"/>
  <c r="ED663" i="13" s="1"/>
  <c r="EE663" i="13" s="1"/>
  <c r="EF663" i="13" s="1"/>
  <c r="EG663" i="13" s="1"/>
  <c r="EH663" i="13" s="1"/>
  <c r="EI663" i="13" s="1"/>
  <c r="EJ663" i="13" s="1"/>
  <c r="EK663" i="13" s="1"/>
  <c r="EL663" i="13" s="1"/>
  <c r="EM663" i="13" s="1"/>
  <c r="EN663" i="13" s="1"/>
  <c r="EO663" i="13" s="1"/>
  <c r="EP663" i="13" s="1"/>
  <c r="EQ663" i="13" s="1"/>
  <c r="ER663" i="13" s="1"/>
  <c r="ES663" i="13" s="1"/>
  <c r="ET663" i="13" s="1"/>
  <c r="EU663" i="13" s="1"/>
  <c r="EV663" i="13" s="1"/>
  <c r="EW663" i="13" s="1"/>
  <c r="EX663" i="13" s="1"/>
  <c r="EY663" i="13" s="1"/>
  <c r="EZ663" i="13" s="1"/>
  <c r="FA663" i="13" s="1"/>
  <c r="FB663" i="13" s="1"/>
  <c r="FC663" i="13" s="1"/>
  <c r="FD663" i="13" s="1"/>
  <c r="FE663" i="13" s="1"/>
  <c r="FF663" i="13" s="1"/>
  <c r="FG663" i="13" s="1"/>
  <c r="FH663" i="13" s="1"/>
  <c r="FI663" i="13" s="1"/>
  <c r="FJ663" i="13" s="1"/>
  <c r="FK663" i="13" s="1"/>
  <c r="FL663" i="13" s="1"/>
  <c r="FM663" i="13" s="1"/>
  <c r="FN663" i="13" s="1"/>
  <c r="FO663" i="13" s="1"/>
  <c r="FP663" i="13" s="1"/>
  <c r="FQ663" i="13" s="1"/>
  <c r="FR663" i="13" s="1"/>
  <c r="FS663" i="13" s="1"/>
  <c r="FT663" i="13" s="1"/>
  <c r="FU663" i="13" s="1"/>
  <c r="FV663" i="13" s="1"/>
  <c r="FW663" i="13" s="1"/>
  <c r="FX663" i="13" s="1"/>
  <c r="FY663" i="13" s="1"/>
  <c r="FZ663" i="13" s="1"/>
  <c r="GA663" i="13" s="1"/>
  <c r="GB663" i="13" s="1"/>
  <c r="GC663" i="13" s="1"/>
  <c r="GD663" i="13" s="1"/>
  <c r="GE663" i="13" s="1"/>
  <c r="GF663" i="13" s="1"/>
  <c r="GG663" i="13" s="1"/>
  <c r="GH663" i="13" s="1"/>
  <c r="GI663" i="13" s="1"/>
  <c r="GJ663" i="13" s="1"/>
  <c r="GK663" i="13" s="1"/>
  <c r="GL663" i="13" s="1"/>
  <c r="GM663" i="13" s="1"/>
  <c r="GN663" i="13" s="1"/>
  <c r="GO663" i="13" s="1"/>
  <c r="GP663" i="13" s="1"/>
  <c r="GQ663" i="13" s="1"/>
  <c r="GR663" i="13" s="1"/>
  <c r="GS663" i="13" s="1"/>
  <c r="GT663" i="13" s="1"/>
  <c r="GU663" i="13" s="1"/>
  <c r="GV663" i="13" s="1"/>
  <c r="GW663" i="13" s="1"/>
  <c r="GX663" i="13" s="1"/>
  <c r="GY663" i="13" s="1"/>
  <c r="GZ663" i="13" s="1"/>
  <c r="HA663" i="13" s="1"/>
  <c r="DF668" i="13"/>
  <c r="HR669" i="13"/>
  <c r="HN670" i="13"/>
  <c r="L668" i="13"/>
  <c r="HO669" i="13"/>
  <c r="C670" i="13"/>
  <c r="H670" i="13"/>
  <c r="D560" i="13"/>
  <c r="D561" i="13" s="1"/>
  <c r="K553" i="13"/>
  <c r="L553" i="13" s="1"/>
  <c r="M553" i="13" s="1"/>
  <c r="N553" i="13" s="1"/>
  <c r="O553" i="13" s="1"/>
  <c r="P553" i="13" s="1"/>
  <c r="Q553" i="13" s="1"/>
  <c r="R553" i="13" s="1"/>
  <c r="S553" i="13" s="1"/>
  <c r="T553" i="13" s="1"/>
  <c r="U553" i="13" s="1"/>
  <c r="V553" i="13" s="1"/>
  <c r="W553" i="13" s="1"/>
  <c r="X553" i="13" s="1"/>
  <c r="Y553" i="13" s="1"/>
  <c r="Z553" i="13" s="1"/>
  <c r="AA553" i="13" s="1"/>
  <c r="AB553" i="13" s="1"/>
  <c r="AC553" i="13" s="1"/>
  <c r="AD553" i="13" s="1"/>
  <c r="AE553" i="13" s="1"/>
  <c r="AF553" i="13" s="1"/>
  <c r="AG553" i="13" s="1"/>
  <c r="AH553" i="13" s="1"/>
  <c r="AI553" i="13" s="1"/>
  <c r="AJ553" i="13" s="1"/>
  <c r="AK553" i="13" s="1"/>
  <c r="AL553" i="13" s="1"/>
  <c r="AM553" i="13" s="1"/>
  <c r="AN553" i="13" s="1"/>
  <c r="AO553" i="13" s="1"/>
  <c r="AP553" i="13" s="1"/>
  <c r="AQ553" i="13" s="1"/>
  <c r="AR553" i="13" s="1"/>
  <c r="AS553" i="13" s="1"/>
  <c r="AT553" i="13" s="1"/>
  <c r="AU553" i="13" s="1"/>
  <c r="AV553" i="13" s="1"/>
  <c r="AW553" i="13" s="1"/>
  <c r="AX553" i="13" s="1"/>
  <c r="AY553" i="13" s="1"/>
  <c r="AZ553" i="13" s="1"/>
  <c r="BA553" i="13" s="1"/>
  <c r="BB553" i="13" s="1"/>
  <c r="BC553" i="13" s="1"/>
  <c r="BD553" i="13" s="1"/>
  <c r="BE553" i="13" s="1"/>
  <c r="BF553" i="13" s="1"/>
  <c r="BG553" i="13" s="1"/>
  <c r="BH553" i="13" s="1"/>
  <c r="BI553" i="13" s="1"/>
  <c r="BJ553" i="13" s="1"/>
  <c r="BK553" i="13" s="1"/>
  <c r="BL553" i="13" s="1"/>
  <c r="BM553" i="13" s="1"/>
  <c r="BN553" i="13" s="1"/>
  <c r="BO553" i="13" s="1"/>
  <c r="BP553" i="13" s="1"/>
  <c r="BQ553" i="13" s="1"/>
  <c r="BR553" i="13" s="1"/>
  <c r="BS553" i="13" s="1"/>
  <c r="BT553" i="13" s="1"/>
  <c r="BU553" i="13" s="1"/>
  <c r="BV553" i="13" s="1"/>
  <c r="BW553" i="13" s="1"/>
  <c r="BX553" i="13" s="1"/>
  <c r="BY553" i="13" s="1"/>
  <c r="BZ553" i="13" s="1"/>
  <c r="CA553" i="13" s="1"/>
  <c r="CB553" i="13" s="1"/>
  <c r="CC553" i="13" s="1"/>
  <c r="CD553" i="13" s="1"/>
  <c r="CE553" i="13" s="1"/>
  <c r="CF553" i="13" s="1"/>
  <c r="CG553" i="13" s="1"/>
  <c r="CH553" i="13" s="1"/>
  <c r="CI553" i="13" s="1"/>
  <c r="CJ553" i="13" s="1"/>
  <c r="CK553" i="13" s="1"/>
  <c r="CL553" i="13" s="1"/>
  <c r="CM553" i="13" s="1"/>
  <c r="CN553" i="13" s="1"/>
  <c r="CO553" i="13" s="1"/>
  <c r="CP553" i="13" s="1"/>
  <c r="CQ553" i="13" s="1"/>
  <c r="CR553" i="13" s="1"/>
  <c r="CS553" i="13" s="1"/>
  <c r="CT553" i="13" s="1"/>
  <c r="CU553" i="13" s="1"/>
  <c r="CV553" i="13" s="1"/>
  <c r="CW553" i="13" s="1"/>
  <c r="CX553" i="13" s="1"/>
  <c r="CY553" i="13" s="1"/>
  <c r="CZ553" i="13" s="1"/>
  <c r="DA553" i="13" s="1"/>
  <c r="DB553" i="13" s="1"/>
  <c r="DC553" i="13" s="1"/>
  <c r="DD553" i="13" s="1"/>
  <c r="DE553" i="13" s="1"/>
  <c r="F553" i="13"/>
  <c r="C562" i="13"/>
  <c r="HN559" i="13"/>
  <c r="HR559" i="13"/>
  <c r="HQ559" i="13"/>
  <c r="HB561" i="13"/>
  <c r="HB562" i="13" s="1"/>
  <c r="HB563" i="13" s="1"/>
  <c r="HB564" i="13" s="1"/>
  <c r="HB565" i="13" s="1"/>
  <c r="HB566" i="13" s="1"/>
  <c r="HB567" i="13" s="1"/>
  <c r="HB568" i="13" s="1"/>
  <c r="HB569" i="13" s="1"/>
  <c r="HB570" i="13" s="1"/>
  <c r="HB571" i="13" s="1"/>
  <c r="HB572" i="13" s="1"/>
  <c r="HB573" i="13" s="1"/>
  <c r="HB574" i="13" s="1"/>
  <c r="HB575" i="13" s="1"/>
  <c r="HB576" i="13" s="1"/>
  <c r="HB577" i="13" s="1"/>
  <c r="HB578" i="13" s="1"/>
  <c r="HB579" i="13" s="1"/>
  <c r="HB580" i="13" s="1"/>
  <c r="HB581" i="13" s="1"/>
  <c r="HB582" i="13" s="1"/>
  <c r="HB583" i="13" s="1"/>
  <c r="HB584" i="13" s="1"/>
  <c r="HB585" i="13" s="1"/>
  <c r="HB586" i="13" s="1"/>
  <c r="HB587" i="13" s="1"/>
  <c r="HB588" i="13" s="1"/>
  <c r="HB589" i="13" s="1"/>
  <c r="HB590" i="13" s="1"/>
  <c r="HB591" i="13" s="1"/>
  <c r="HB592" i="13" s="1"/>
  <c r="HB593" i="13" s="1"/>
  <c r="HB594" i="13" s="1"/>
  <c r="HB595" i="13" s="1"/>
  <c r="HB596" i="13" s="1"/>
  <c r="HB597" i="13" s="1"/>
  <c r="HB598" i="13" s="1"/>
  <c r="HB599" i="13" s="1"/>
  <c r="HB600" i="13" s="1"/>
  <c r="HB601" i="13" s="1"/>
  <c r="HB602" i="13" s="1"/>
  <c r="HB603" i="13" s="1"/>
  <c r="HB604" i="13" s="1"/>
  <c r="HB605" i="13" s="1"/>
  <c r="HB606" i="13" s="1"/>
  <c r="HB607" i="13" s="1"/>
  <c r="HB608" i="13" s="1"/>
  <c r="HB609" i="13" s="1"/>
  <c r="HB610" i="13" s="1"/>
  <c r="HO559" i="13"/>
  <c r="HO560" i="13" s="1"/>
  <c r="HO561" i="13" s="1"/>
  <c r="HO562" i="13" s="1"/>
  <c r="HO563" i="13" s="1"/>
  <c r="HO564" i="13" s="1"/>
  <c r="HO565" i="13" s="1"/>
  <c r="HO566" i="13" s="1"/>
  <c r="HO567" i="13" s="1"/>
  <c r="HO568" i="13" s="1"/>
  <c r="HO569" i="13" s="1"/>
  <c r="HO570" i="13" s="1"/>
  <c r="HO571" i="13" s="1"/>
  <c r="HO572" i="13" s="1"/>
  <c r="HO573" i="13" s="1"/>
  <c r="HO574" i="13" s="1"/>
  <c r="HO575" i="13" s="1"/>
  <c r="HO576" i="13" s="1"/>
  <c r="HO577" i="13" s="1"/>
  <c r="HO578" i="13" s="1"/>
  <c r="HO579" i="13" s="1"/>
  <c r="HO580" i="13" s="1"/>
  <c r="HO581" i="13" s="1"/>
  <c r="HO582" i="13" s="1"/>
  <c r="HO583" i="13" s="1"/>
  <c r="HO584" i="13" s="1"/>
  <c r="HO585" i="13" s="1"/>
  <c r="HO586" i="13" s="1"/>
  <c r="HO587" i="13" s="1"/>
  <c r="HO588" i="13" s="1"/>
  <c r="HO589" i="13" s="1"/>
  <c r="HO590" i="13" s="1"/>
  <c r="HO591" i="13" s="1"/>
  <c r="HO592" i="13" s="1"/>
  <c r="HO593" i="13" s="1"/>
  <c r="HO594" i="13" s="1"/>
  <c r="HO595" i="13" s="1"/>
  <c r="HO596" i="13" s="1"/>
  <c r="HO597" i="13" s="1"/>
  <c r="HO598" i="13" s="1"/>
  <c r="HO599" i="13" s="1"/>
  <c r="HO600" i="13" s="1"/>
  <c r="HO601" i="13" s="1"/>
  <c r="HO602" i="13" s="1"/>
  <c r="HO603" i="13" s="1"/>
  <c r="HO604" i="13" s="1"/>
  <c r="HO605" i="13" s="1"/>
  <c r="HO606" i="13" s="1"/>
  <c r="HO607" i="13" s="1"/>
  <c r="HO608" i="13" s="1"/>
  <c r="HO609" i="13" s="1"/>
  <c r="HO610" i="13" s="1"/>
  <c r="HK559" i="13"/>
  <c r="HH560" i="13"/>
  <c r="HL559" i="13"/>
  <c r="H560" i="13"/>
  <c r="DF558" i="13"/>
  <c r="B559" i="13"/>
  <c r="K558" i="13"/>
  <c r="DF443" i="13"/>
  <c r="DG443" i="13" s="1"/>
  <c r="DH443" i="13" s="1"/>
  <c r="DI443" i="13" s="1"/>
  <c r="DJ443" i="13" s="1"/>
  <c r="DK443" i="13" s="1"/>
  <c r="DL443" i="13" s="1"/>
  <c r="DM443" i="13" s="1"/>
  <c r="DN443" i="13" s="1"/>
  <c r="DO443" i="13" s="1"/>
  <c r="DP443" i="13" s="1"/>
  <c r="DQ443" i="13" s="1"/>
  <c r="DR443" i="13" s="1"/>
  <c r="DS443" i="13" s="1"/>
  <c r="DT443" i="13" s="1"/>
  <c r="DU443" i="13" s="1"/>
  <c r="DV443" i="13" s="1"/>
  <c r="DW443" i="13" s="1"/>
  <c r="DX443" i="13" s="1"/>
  <c r="DY443" i="13" s="1"/>
  <c r="DZ443" i="13" s="1"/>
  <c r="EA443" i="13" s="1"/>
  <c r="EB443" i="13" s="1"/>
  <c r="EC443" i="13" s="1"/>
  <c r="ED443" i="13" s="1"/>
  <c r="EE443" i="13" s="1"/>
  <c r="EF443" i="13" s="1"/>
  <c r="EG443" i="13" s="1"/>
  <c r="EH443" i="13" s="1"/>
  <c r="EI443" i="13" s="1"/>
  <c r="EJ443" i="13" s="1"/>
  <c r="EK443" i="13" s="1"/>
  <c r="EL443" i="13" s="1"/>
  <c r="EM443" i="13" s="1"/>
  <c r="EN443" i="13" s="1"/>
  <c r="EO443" i="13" s="1"/>
  <c r="EP443" i="13" s="1"/>
  <c r="EQ443" i="13" s="1"/>
  <c r="ER443" i="13" s="1"/>
  <c r="ES443" i="13" s="1"/>
  <c r="ET443" i="13" s="1"/>
  <c r="EU443" i="13" s="1"/>
  <c r="EV443" i="13" s="1"/>
  <c r="EW443" i="13" s="1"/>
  <c r="EX443" i="13" s="1"/>
  <c r="EY443" i="13" s="1"/>
  <c r="EZ443" i="13" s="1"/>
  <c r="FA443" i="13" s="1"/>
  <c r="FB443" i="13" s="1"/>
  <c r="FC443" i="13" s="1"/>
  <c r="FD443" i="13" s="1"/>
  <c r="FE443" i="13" s="1"/>
  <c r="FF443" i="13" s="1"/>
  <c r="FG443" i="13" s="1"/>
  <c r="FH443" i="13" s="1"/>
  <c r="FI443" i="13" s="1"/>
  <c r="FJ443" i="13" s="1"/>
  <c r="FK443" i="13" s="1"/>
  <c r="FL443" i="13" s="1"/>
  <c r="FM443" i="13" s="1"/>
  <c r="FN443" i="13" s="1"/>
  <c r="FO443" i="13" s="1"/>
  <c r="FP443" i="13" s="1"/>
  <c r="FQ443" i="13" s="1"/>
  <c r="FR443" i="13" s="1"/>
  <c r="FS443" i="13" s="1"/>
  <c r="FT443" i="13" s="1"/>
  <c r="FU443" i="13" s="1"/>
  <c r="FV443" i="13" s="1"/>
  <c r="FW443" i="13" s="1"/>
  <c r="FX443" i="13" s="1"/>
  <c r="FY443" i="13" s="1"/>
  <c r="FZ443" i="13" s="1"/>
  <c r="GA443" i="13" s="1"/>
  <c r="GB443" i="13" s="1"/>
  <c r="GC443" i="13" s="1"/>
  <c r="GD443" i="13" s="1"/>
  <c r="GE443" i="13" s="1"/>
  <c r="GF443" i="13" s="1"/>
  <c r="GG443" i="13" s="1"/>
  <c r="GH443" i="13" s="1"/>
  <c r="GI443" i="13" s="1"/>
  <c r="GJ443" i="13" s="1"/>
  <c r="GK443" i="13" s="1"/>
  <c r="GL443" i="13" s="1"/>
  <c r="GM443" i="13" s="1"/>
  <c r="GN443" i="13" s="1"/>
  <c r="GO443" i="13" s="1"/>
  <c r="GP443" i="13" s="1"/>
  <c r="GQ443" i="13" s="1"/>
  <c r="GR443" i="13" s="1"/>
  <c r="GS443" i="13" s="1"/>
  <c r="GT443" i="13" s="1"/>
  <c r="GU443" i="13" s="1"/>
  <c r="GV443" i="13" s="1"/>
  <c r="GW443" i="13" s="1"/>
  <c r="GX443" i="13" s="1"/>
  <c r="GY443" i="13" s="1"/>
  <c r="GZ443" i="13" s="1"/>
  <c r="HA443" i="13" s="1"/>
  <c r="K443" i="13"/>
  <c r="L443" i="13" s="1"/>
  <c r="M443" i="13" s="1"/>
  <c r="N443" i="13" s="1"/>
  <c r="O443" i="13" s="1"/>
  <c r="P443" i="13" s="1"/>
  <c r="Q443" i="13" s="1"/>
  <c r="R443" i="13" s="1"/>
  <c r="S443" i="13" s="1"/>
  <c r="T443" i="13" s="1"/>
  <c r="U443" i="13" s="1"/>
  <c r="V443" i="13" s="1"/>
  <c r="W443" i="13" s="1"/>
  <c r="X443" i="13" s="1"/>
  <c r="Y443" i="13" s="1"/>
  <c r="Z443" i="13" s="1"/>
  <c r="AA443" i="13" s="1"/>
  <c r="AB443" i="13" s="1"/>
  <c r="AC443" i="13" s="1"/>
  <c r="AD443" i="13" s="1"/>
  <c r="AE443" i="13" s="1"/>
  <c r="AF443" i="13" s="1"/>
  <c r="AG443" i="13" s="1"/>
  <c r="AH443" i="13" s="1"/>
  <c r="AI443" i="13" s="1"/>
  <c r="AJ443" i="13" s="1"/>
  <c r="AK443" i="13" s="1"/>
  <c r="AL443" i="13" s="1"/>
  <c r="AM443" i="13" s="1"/>
  <c r="AN443" i="13" s="1"/>
  <c r="AO443" i="13" s="1"/>
  <c r="AP443" i="13" s="1"/>
  <c r="AQ443" i="13" s="1"/>
  <c r="AR443" i="13" s="1"/>
  <c r="AS443" i="13" s="1"/>
  <c r="AT443" i="13" s="1"/>
  <c r="AU443" i="13" s="1"/>
  <c r="AV443" i="13" s="1"/>
  <c r="AW443" i="13" s="1"/>
  <c r="AX443" i="13" s="1"/>
  <c r="AY443" i="13" s="1"/>
  <c r="AZ443" i="13" s="1"/>
  <c r="BA443" i="13" s="1"/>
  <c r="BB443" i="13" s="1"/>
  <c r="BC443" i="13" s="1"/>
  <c r="BD443" i="13" s="1"/>
  <c r="BE443" i="13" s="1"/>
  <c r="BF443" i="13" s="1"/>
  <c r="BG443" i="13" s="1"/>
  <c r="BH443" i="13" s="1"/>
  <c r="BI443" i="13" s="1"/>
  <c r="BJ443" i="13" s="1"/>
  <c r="BK443" i="13" s="1"/>
  <c r="BL443" i="13" s="1"/>
  <c r="BM443" i="13" s="1"/>
  <c r="BN443" i="13" s="1"/>
  <c r="BO443" i="13" s="1"/>
  <c r="BP443" i="13" s="1"/>
  <c r="BQ443" i="13" s="1"/>
  <c r="BR443" i="13" s="1"/>
  <c r="BS443" i="13" s="1"/>
  <c r="BT443" i="13" s="1"/>
  <c r="BU443" i="13" s="1"/>
  <c r="BV443" i="13" s="1"/>
  <c r="BW443" i="13" s="1"/>
  <c r="BX443" i="13" s="1"/>
  <c r="BY443" i="13" s="1"/>
  <c r="BZ443" i="13" s="1"/>
  <c r="CA443" i="13" s="1"/>
  <c r="CB443" i="13" s="1"/>
  <c r="CC443" i="13" s="1"/>
  <c r="CD443" i="13" s="1"/>
  <c r="CE443" i="13" s="1"/>
  <c r="CF443" i="13" s="1"/>
  <c r="CG443" i="13" s="1"/>
  <c r="CH443" i="13" s="1"/>
  <c r="CI443" i="13" s="1"/>
  <c r="CJ443" i="13" s="1"/>
  <c r="CK443" i="13" s="1"/>
  <c r="CL443" i="13" s="1"/>
  <c r="CM443" i="13" s="1"/>
  <c r="CN443" i="13" s="1"/>
  <c r="CO443" i="13" s="1"/>
  <c r="CP443" i="13" s="1"/>
  <c r="CQ443" i="13" s="1"/>
  <c r="CR443" i="13" s="1"/>
  <c r="CS443" i="13" s="1"/>
  <c r="CT443" i="13" s="1"/>
  <c r="CU443" i="13" s="1"/>
  <c r="CV443" i="13" s="1"/>
  <c r="CW443" i="13" s="1"/>
  <c r="CX443" i="13" s="1"/>
  <c r="CY443" i="13" s="1"/>
  <c r="CZ443" i="13" s="1"/>
  <c r="DA443" i="13" s="1"/>
  <c r="DB443" i="13" s="1"/>
  <c r="DC443" i="13" s="1"/>
  <c r="DD443" i="13" s="1"/>
  <c r="DE443" i="13" s="1"/>
  <c r="D450" i="13"/>
  <c r="HN449" i="13"/>
  <c r="HB451" i="13"/>
  <c r="HB452" i="13" s="1"/>
  <c r="HB453" i="13" s="1"/>
  <c r="HB454" i="13" s="1"/>
  <c r="HB455" i="13" s="1"/>
  <c r="HB456" i="13" s="1"/>
  <c r="HB457" i="13" s="1"/>
  <c r="HB458" i="13" s="1"/>
  <c r="HB459" i="13" s="1"/>
  <c r="HB460" i="13" s="1"/>
  <c r="HB461" i="13" s="1"/>
  <c r="HB462" i="13" s="1"/>
  <c r="HB463" i="13" s="1"/>
  <c r="HB464" i="13" s="1"/>
  <c r="HB465" i="13" s="1"/>
  <c r="HB466" i="13" s="1"/>
  <c r="HB467" i="13" s="1"/>
  <c r="HB468" i="13" s="1"/>
  <c r="HB469" i="13" s="1"/>
  <c r="HB470" i="13" s="1"/>
  <c r="HB471" i="13" s="1"/>
  <c r="HB472" i="13" s="1"/>
  <c r="HB473" i="13" s="1"/>
  <c r="HB474" i="13" s="1"/>
  <c r="HB475" i="13" s="1"/>
  <c r="HB476" i="13" s="1"/>
  <c r="HB477" i="13" s="1"/>
  <c r="HB478" i="13" s="1"/>
  <c r="HB479" i="13" s="1"/>
  <c r="HB480" i="13" s="1"/>
  <c r="HB481" i="13" s="1"/>
  <c r="HB482" i="13" s="1"/>
  <c r="HB483" i="13" s="1"/>
  <c r="HB484" i="13" s="1"/>
  <c r="HB485" i="13" s="1"/>
  <c r="HB486" i="13" s="1"/>
  <c r="HB487" i="13" s="1"/>
  <c r="HB488" i="13" s="1"/>
  <c r="HB489" i="13" s="1"/>
  <c r="HB490" i="13" s="1"/>
  <c r="HB491" i="13" s="1"/>
  <c r="HB492" i="13" s="1"/>
  <c r="HB493" i="13" s="1"/>
  <c r="HB494" i="13" s="1"/>
  <c r="HB495" i="13" s="1"/>
  <c r="HB496" i="13" s="1"/>
  <c r="HB497" i="13" s="1"/>
  <c r="HB498" i="13" s="1"/>
  <c r="HB499" i="13" s="1"/>
  <c r="HB500" i="13" s="1"/>
  <c r="HQ449" i="13"/>
  <c r="HO449" i="13"/>
  <c r="HO450" i="13" s="1"/>
  <c r="HO451" i="13" s="1"/>
  <c r="HO452" i="13" s="1"/>
  <c r="HO453" i="13" s="1"/>
  <c r="HO454" i="13" s="1"/>
  <c r="HO455" i="13" s="1"/>
  <c r="HO456" i="13" s="1"/>
  <c r="HO457" i="13" s="1"/>
  <c r="HO458" i="13" s="1"/>
  <c r="HO459" i="13" s="1"/>
  <c r="HO460" i="13" s="1"/>
  <c r="HO461" i="13" s="1"/>
  <c r="HO462" i="13" s="1"/>
  <c r="HO463" i="13" s="1"/>
  <c r="HO464" i="13" s="1"/>
  <c r="HO465" i="13" s="1"/>
  <c r="HO466" i="13" s="1"/>
  <c r="HO467" i="13" s="1"/>
  <c r="HO468" i="13" s="1"/>
  <c r="HO469" i="13" s="1"/>
  <c r="HO470" i="13" s="1"/>
  <c r="HO471" i="13" s="1"/>
  <c r="HO472" i="13" s="1"/>
  <c r="HO473" i="13" s="1"/>
  <c r="HO474" i="13" s="1"/>
  <c r="HO475" i="13" s="1"/>
  <c r="HO476" i="13" s="1"/>
  <c r="HO477" i="13" s="1"/>
  <c r="HO478" i="13" s="1"/>
  <c r="HO479" i="13" s="1"/>
  <c r="HO480" i="13" s="1"/>
  <c r="HO481" i="13" s="1"/>
  <c r="HO482" i="13" s="1"/>
  <c r="HO483" i="13" s="1"/>
  <c r="HO484" i="13" s="1"/>
  <c r="HO485" i="13" s="1"/>
  <c r="HO486" i="13" s="1"/>
  <c r="HO487" i="13" s="1"/>
  <c r="HO488" i="13" s="1"/>
  <c r="HO489" i="13" s="1"/>
  <c r="HO490" i="13" s="1"/>
  <c r="HO491" i="13" s="1"/>
  <c r="HO492" i="13" s="1"/>
  <c r="HO493" i="13" s="1"/>
  <c r="HO494" i="13" s="1"/>
  <c r="HO495" i="13" s="1"/>
  <c r="HO496" i="13" s="1"/>
  <c r="HO497" i="13" s="1"/>
  <c r="HO498" i="13" s="1"/>
  <c r="HO499" i="13" s="1"/>
  <c r="HO500" i="13" s="1"/>
  <c r="HR449" i="13"/>
  <c r="F444" i="13"/>
  <c r="HH449" i="13" s="1"/>
  <c r="H450" i="13"/>
  <c r="DF448" i="13"/>
  <c r="B449" i="13"/>
  <c r="C450" i="13"/>
  <c r="K448" i="13"/>
  <c r="J333" i="13"/>
  <c r="K333" i="13" s="1"/>
  <c r="L333" i="13" s="1"/>
  <c r="M333" i="13" s="1"/>
  <c r="N333" i="13" s="1"/>
  <c r="O333" i="13" s="1"/>
  <c r="P333" i="13" s="1"/>
  <c r="Q333" i="13" s="1"/>
  <c r="R333" i="13" s="1"/>
  <c r="S333" i="13" s="1"/>
  <c r="T333" i="13" s="1"/>
  <c r="U333" i="13" s="1"/>
  <c r="V333" i="13" s="1"/>
  <c r="W333" i="13" s="1"/>
  <c r="X333" i="13" s="1"/>
  <c r="Y333" i="13" s="1"/>
  <c r="Z333" i="13" s="1"/>
  <c r="AA333" i="13" s="1"/>
  <c r="AB333" i="13" s="1"/>
  <c r="AC333" i="13" s="1"/>
  <c r="AD333" i="13" s="1"/>
  <c r="AE333" i="13" s="1"/>
  <c r="AF333" i="13" s="1"/>
  <c r="AG333" i="13" s="1"/>
  <c r="AH333" i="13" s="1"/>
  <c r="AI333" i="13" s="1"/>
  <c r="AJ333" i="13" s="1"/>
  <c r="AK333" i="13" s="1"/>
  <c r="AL333" i="13" s="1"/>
  <c r="AM333" i="13" s="1"/>
  <c r="AN333" i="13" s="1"/>
  <c r="AO333" i="13" s="1"/>
  <c r="AP333" i="13" s="1"/>
  <c r="AQ333" i="13" s="1"/>
  <c r="AR333" i="13" s="1"/>
  <c r="AS333" i="13" s="1"/>
  <c r="AT333" i="13" s="1"/>
  <c r="AU333" i="13" s="1"/>
  <c r="AV333" i="13" s="1"/>
  <c r="AW333" i="13" s="1"/>
  <c r="AX333" i="13" s="1"/>
  <c r="AY333" i="13" s="1"/>
  <c r="AZ333" i="13" s="1"/>
  <c r="BA333" i="13" s="1"/>
  <c r="BB333" i="13" s="1"/>
  <c r="BC333" i="13" s="1"/>
  <c r="BD333" i="13" s="1"/>
  <c r="BE333" i="13" s="1"/>
  <c r="BF333" i="13" s="1"/>
  <c r="BG333" i="13" s="1"/>
  <c r="BH333" i="13" s="1"/>
  <c r="BI333" i="13" s="1"/>
  <c r="BJ333" i="13" s="1"/>
  <c r="BK333" i="13" s="1"/>
  <c r="BL333" i="13" s="1"/>
  <c r="BM333" i="13" s="1"/>
  <c r="BN333" i="13" s="1"/>
  <c r="BO333" i="13" s="1"/>
  <c r="BP333" i="13" s="1"/>
  <c r="BQ333" i="13" s="1"/>
  <c r="BR333" i="13" s="1"/>
  <c r="BS333" i="13" s="1"/>
  <c r="BT333" i="13" s="1"/>
  <c r="BU333" i="13" s="1"/>
  <c r="BV333" i="13" s="1"/>
  <c r="BW333" i="13" s="1"/>
  <c r="BX333" i="13" s="1"/>
  <c r="BY333" i="13" s="1"/>
  <c r="BZ333" i="13" s="1"/>
  <c r="CA333" i="13" s="1"/>
  <c r="CB333" i="13" s="1"/>
  <c r="CC333" i="13" s="1"/>
  <c r="CD333" i="13" s="1"/>
  <c r="CE333" i="13" s="1"/>
  <c r="CF333" i="13" s="1"/>
  <c r="CG333" i="13" s="1"/>
  <c r="CH333" i="13" s="1"/>
  <c r="CI333" i="13" s="1"/>
  <c r="CJ333" i="13" s="1"/>
  <c r="CK333" i="13" s="1"/>
  <c r="CL333" i="13" s="1"/>
  <c r="CM333" i="13" s="1"/>
  <c r="CN333" i="13" s="1"/>
  <c r="CO333" i="13" s="1"/>
  <c r="CP333" i="13" s="1"/>
  <c r="CQ333" i="13" s="1"/>
  <c r="CR333" i="13" s="1"/>
  <c r="CS333" i="13" s="1"/>
  <c r="CT333" i="13" s="1"/>
  <c r="CU333" i="13" s="1"/>
  <c r="CV333" i="13" s="1"/>
  <c r="CW333" i="13" s="1"/>
  <c r="CX333" i="13" s="1"/>
  <c r="CY333" i="13" s="1"/>
  <c r="CZ333" i="13" s="1"/>
  <c r="DA333" i="13" s="1"/>
  <c r="DB333" i="13" s="1"/>
  <c r="DC333" i="13" s="1"/>
  <c r="DD333" i="13" s="1"/>
  <c r="DE333" i="13" s="1"/>
  <c r="H340" i="13"/>
  <c r="F334" i="13"/>
  <c r="HH339" i="13" s="1"/>
  <c r="K339" i="13"/>
  <c r="B339" i="13"/>
  <c r="J339" i="13" s="1"/>
  <c r="D340" i="13"/>
  <c r="C342" i="13"/>
  <c r="HN339" i="13"/>
  <c r="HR339" i="13"/>
  <c r="HB341" i="13"/>
  <c r="HB342" i="13" s="1"/>
  <c r="HB343" i="13" s="1"/>
  <c r="HB344" i="13" s="1"/>
  <c r="HB345" i="13" s="1"/>
  <c r="HB346" i="13" s="1"/>
  <c r="HB347" i="13" s="1"/>
  <c r="HB348" i="13" s="1"/>
  <c r="HB349" i="13" s="1"/>
  <c r="HB350" i="13" s="1"/>
  <c r="HB351" i="13" s="1"/>
  <c r="HB352" i="13" s="1"/>
  <c r="HB353" i="13" s="1"/>
  <c r="HB354" i="13" s="1"/>
  <c r="HB355" i="13" s="1"/>
  <c r="HB356" i="13" s="1"/>
  <c r="HB357" i="13" s="1"/>
  <c r="HB358" i="13" s="1"/>
  <c r="HB359" i="13" s="1"/>
  <c r="HB360" i="13" s="1"/>
  <c r="HB361" i="13" s="1"/>
  <c r="HB362" i="13" s="1"/>
  <c r="HB363" i="13" s="1"/>
  <c r="HB364" i="13" s="1"/>
  <c r="HB365" i="13" s="1"/>
  <c r="HB366" i="13" s="1"/>
  <c r="HB367" i="13" s="1"/>
  <c r="HB368" i="13" s="1"/>
  <c r="HB369" i="13" s="1"/>
  <c r="HB370" i="13" s="1"/>
  <c r="HB371" i="13" s="1"/>
  <c r="HB372" i="13" s="1"/>
  <c r="HB373" i="13" s="1"/>
  <c r="HB374" i="13" s="1"/>
  <c r="HB375" i="13" s="1"/>
  <c r="HB376" i="13" s="1"/>
  <c r="HB377" i="13" s="1"/>
  <c r="HB378" i="13" s="1"/>
  <c r="HB379" i="13" s="1"/>
  <c r="HB380" i="13" s="1"/>
  <c r="HB381" i="13" s="1"/>
  <c r="HB382" i="13" s="1"/>
  <c r="HB383" i="13" s="1"/>
  <c r="HB384" i="13" s="1"/>
  <c r="HB385" i="13" s="1"/>
  <c r="HB386" i="13" s="1"/>
  <c r="HB387" i="13" s="1"/>
  <c r="HB388" i="13" s="1"/>
  <c r="HB389" i="13" s="1"/>
  <c r="HB390" i="13" s="1"/>
  <c r="HQ339" i="13"/>
  <c r="L338" i="13"/>
  <c r="DF338" i="13"/>
  <c r="HO339" i="13"/>
  <c r="HO340" i="13" s="1"/>
  <c r="HO341" i="13" s="1"/>
  <c r="HO342" i="13" s="1"/>
  <c r="HO343" i="13" s="1"/>
  <c r="HO344" i="13" s="1"/>
  <c r="HO345" i="13" s="1"/>
  <c r="HO346" i="13" s="1"/>
  <c r="HO347" i="13" s="1"/>
  <c r="HO348" i="13" s="1"/>
  <c r="HO349" i="13" s="1"/>
  <c r="HO350" i="13" s="1"/>
  <c r="HO351" i="13" s="1"/>
  <c r="HO352" i="13" s="1"/>
  <c r="HO353" i="13" s="1"/>
  <c r="HO354" i="13" s="1"/>
  <c r="HO355" i="13" s="1"/>
  <c r="HO356" i="13" s="1"/>
  <c r="HO357" i="13" s="1"/>
  <c r="HO358" i="13" s="1"/>
  <c r="HO359" i="13" s="1"/>
  <c r="HO360" i="13" s="1"/>
  <c r="HO361" i="13" s="1"/>
  <c r="HO362" i="13" s="1"/>
  <c r="HO363" i="13" s="1"/>
  <c r="HO364" i="13" s="1"/>
  <c r="HO365" i="13" s="1"/>
  <c r="HO366" i="13" s="1"/>
  <c r="HO367" i="13" s="1"/>
  <c r="HO368" i="13" s="1"/>
  <c r="HO369" i="13" s="1"/>
  <c r="HO370" i="13" s="1"/>
  <c r="HO371" i="13" s="1"/>
  <c r="HO372" i="13" s="1"/>
  <c r="HO373" i="13" s="1"/>
  <c r="HO374" i="13" s="1"/>
  <c r="HO375" i="13" s="1"/>
  <c r="HO376" i="13" s="1"/>
  <c r="HO377" i="13" s="1"/>
  <c r="HO378" i="13" s="1"/>
  <c r="HO379" i="13" s="1"/>
  <c r="HO380" i="13" s="1"/>
  <c r="HO381" i="13" s="1"/>
  <c r="HO382" i="13" s="1"/>
  <c r="HO383" i="13" s="1"/>
  <c r="HO384" i="13" s="1"/>
  <c r="HO385" i="13" s="1"/>
  <c r="HO386" i="13" s="1"/>
  <c r="HO387" i="13" s="1"/>
  <c r="HO388" i="13" s="1"/>
  <c r="HO389" i="13" s="1"/>
  <c r="HO390" i="13" s="1"/>
  <c r="DF223" i="13"/>
  <c r="DG223" i="13" s="1"/>
  <c r="DH223" i="13" s="1"/>
  <c r="DI223" i="13" s="1"/>
  <c r="DJ223" i="13" s="1"/>
  <c r="DK223" i="13" s="1"/>
  <c r="DL223" i="13" s="1"/>
  <c r="DM223" i="13" s="1"/>
  <c r="DN223" i="13" s="1"/>
  <c r="DO223" i="13" s="1"/>
  <c r="DP223" i="13" s="1"/>
  <c r="DQ223" i="13" s="1"/>
  <c r="DR223" i="13" s="1"/>
  <c r="DS223" i="13" s="1"/>
  <c r="DT223" i="13" s="1"/>
  <c r="DU223" i="13" s="1"/>
  <c r="DV223" i="13" s="1"/>
  <c r="DW223" i="13" s="1"/>
  <c r="DX223" i="13" s="1"/>
  <c r="DY223" i="13" s="1"/>
  <c r="DZ223" i="13" s="1"/>
  <c r="EA223" i="13" s="1"/>
  <c r="EB223" i="13" s="1"/>
  <c r="EC223" i="13" s="1"/>
  <c r="ED223" i="13" s="1"/>
  <c r="EE223" i="13" s="1"/>
  <c r="EF223" i="13" s="1"/>
  <c r="EG223" i="13" s="1"/>
  <c r="EH223" i="13" s="1"/>
  <c r="EI223" i="13" s="1"/>
  <c r="EJ223" i="13" s="1"/>
  <c r="EK223" i="13" s="1"/>
  <c r="EL223" i="13" s="1"/>
  <c r="EM223" i="13" s="1"/>
  <c r="EN223" i="13" s="1"/>
  <c r="EO223" i="13" s="1"/>
  <c r="EP223" i="13" s="1"/>
  <c r="EQ223" i="13" s="1"/>
  <c r="ER223" i="13" s="1"/>
  <c r="ES223" i="13" s="1"/>
  <c r="ET223" i="13" s="1"/>
  <c r="EU223" i="13" s="1"/>
  <c r="EV223" i="13" s="1"/>
  <c r="EW223" i="13" s="1"/>
  <c r="EX223" i="13" s="1"/>
  <c r="EY223" i="13" s="1"/>
  <c r="EZ223" i="13" s="1"/>
  <c r="FA223" i="13" s="1"/>
  <c r="FB223" i="13" s="1"/>
  <c r="FC223" i="13" s="1"/>
  <c r="FD223" i="13" s="1"/>
  <c r="FE223" i="13" s="1"/>
  <c r="FF223" i="13" s="1"/>
  <c r="FG223" i="13" s="1"/>
  <c r="FH223" i="13" s="1"/>
  <c r="FI223" i="13" s="1"/>
  <c r="FJ223" i="13" s="1"/>
  <c r="FK223" i="13" s="1"/>
  <c r="FL223" i="13" s="1"/>
  <c r="FM223" i="13" s="1"/>
  <c r="FN223" i="13" s="1"/>
  <c r="FO223" i="13" s="1"/>
  <c r="FP223" i="13" s="1"/>
  <c r="FQ223" i="13" s="1"/>
  <c r="FR223" i="13" s="1"/>
  <c r="FS223" i="13" s="1"/>
  <c r="FT223" i="13" s="1"/>
  <c r="FU223" i="13" s="1"/>
  <c r="FV223" i="13" s="1"/>
  <c r="FW223" i="13" s="1"/>
  <c r="FX223" i="13" s="1"/>
  <c r="FY223" i="13" s="1"/>
  <c r="FZ223" i="13" s="1"/>
  <c r="GA223" i="13" s="1"/>
  <c r="GB223" i="13" s="1"/>
  <c r="GC223" i="13" s="1"/>
  <c r="GD223" i="13" s="1"/>
  <c r="GE223" i="13" s="1"/>
  <c r="GF223" i="13" s="1"/>
  <c r="GG223" i="13" s="1"/>
  <c r="GH223" i="13" s="1"/>
  <c r="GI223" i="13" s="1"/>
  <c r="GJ223" i="13" s="1"/>
  <c r="GK223" i="13" s="1"/>
  <c r="GL223" i="13" s="1"/>
  <c r="GM223" i="13" s="1"/>
  <c r="GN223" i="13" s="1"/>
  <c r="GO223" i="13" s="1"/>
  <c r="GP223" i="13" s="1"/>
  <c r="GQ223" i="13" s="1"/>
  <c r="GR223" i="13" s="1"/>
  <c r="GS223" i="13" s="1"/>
  <c r="GT223" i="13" s="1"/>
  <c r="GU223" i="13" s="1"/>
  <c r="GV223" i="13" s="1"/>
  <c r="GW223" i="13" s="1"/>
  <c r="GX223" i="13" s="1"/>
  <c r="GY223" i="13" s="1"/>
  <c r="GZ223" i="13" s="1"/>
  <c r="HA223" i="13" s="1"/>
  <c r="K223" i="13"/>
  <c r="L223" i="13" s="1"/>
  <c r="M223" i="13" s="1"/>
  <c r="N223" i="13" s="1"/>
  <c r="O223" i="13" s="1"/>
  <c r="P223" i="13" s="1"/>
  <c r="Q223" i="13" s="1"/>
  <c r="R223" i="13" s="1"/>
  <c r="S223" i="13" s="1"/>
  <c r="T223" i="13" s="1"/>
  <c r="U223" i="13" s="1"/>
  <c r="V223" i="13" s="1"/>
  <c r="W223" i="13" s="1"/>
  <c r="X223" i="13" s="1"/>
  <c r="Y223" i="13" s="1"/>
  <c r="Z223" i="13" s="1"/>
  <c r="AA223" i="13" s="1"/>
  <c r="AB223" i="13" s="1"/>
  <c r="AC223" i="13" s="1"/>
  <c r="AD223" i="13" s="1"/>
  <c r="AE223" i="13" s="1"/>
  <c r="AF223" i="13" s="1"/>
  <c r="AG223" i="13" s="1"/>
  <c r="AH223" i="13" s="1"/>
  <c r="AI223" i="13" s="1"/>
  <c r="AJ223" i="13" s="1"/>
  <c r="AK223" i="13" s="1"/>
  <c r="AL223" i="13" s="1"/>
  <c r="AM223" i="13" s="1"/>
  <c r="AN223" i="13" s="1"/>
  <c r="AO223" i="13" s="1"/>
  <c r="AP223" i="13" s="1"/>
  <c r="AQ223" i="13" s="1"/>
  <c r="AR223" i="13" s="1"/>
  <c r="AS223" i="13" s="1"/>
  <c r="AT223" i="13" s="1"/>
  <c r="AU223" i="13" s="1"/>
  <c r="AV223" i="13" s="1"/>
  <c r="AW223" i="13" s="1"/>
  <c r="AX223" i="13" s="1"/>
  <c r="AY223" i="13" s="1"/>
  <c r="AZ223" i="13" s="1"/>
  <c r="BA223" i="13" s="1"/>
  <c r="BB223" i="13" s="1"/>
  <c r="BC223" i="13" s="1"/>
  <c r="BD223" i="13" s="1"/>
  <c r="BE223" i="13" s="1"/>
  <c r="BF223" i="13" s="1"/>
  <c r="BG223" i="13" s="1"/>
  <c r="BH223" i="13" s="1"/>
  <c r="BI223" i="13" s="1"/>
  <c r="BJ223" i="13" s="1"/>
  <c r="BK223" i="13" s="1"/>
  <c r="BL223" i="13" s="1"/>
  <c r="BM223" i="13" s="1"/>
  <c r="BN223" i="13" s="1"/>
  <c r="BO223" i="13" s="1"/>
  <c r="BP223" i="13" s="1"/>
  <c r="BQ223" i="13" s="1"/>
  <c r="BR223" i="13" s="1"/>
  <c r="BS223" i="13" s="1"/>
  <c r="BT223" i="13" s="1"/>
  <c r="BU223" i="13" s="1"/>
  <c r="BV223" i="13" s="1"/>
  <c r="BW223" i="13" s="1"/>
  <c r="BX223" i="13" s="1"/>
  <c r="BY223" i="13" s="1"/>
  <c r="BZ223" i="13" s="1"/>
  <c r="CA223" i="13" s="1"/>
  <c r="CB223" i="13" s="1"/>
  <c r="CC223" i="13" s="1"/>
  <c r="CD223" i="13" s="1"/>
  <c r="CE223" i="13" s="1"/>
  <c r="CF223" i="13" s="1"/>
  <c r="CG223" i="13" s="1"/>
  <c r="CH223" i="13" s="1"/>
  <c r="CI223" i="13" s="1"/>
  <c r="CJ223" i="13" s="1"/>
  <c r="CK223" i="13" s="1"/>
  <c r="CL223" i="13" s="1"/>
  <c r="CM223" i="13" s="1"/>
  <c r="CN223" i="13" s="1"/>
  <c r="CO223" i="13" s="1"/>
  <c r="CP223" i="13" s="1"/>
  <c r="CQ223" i="13" s="1"/>
  <c r="CR223" i="13" s="1"/>
  <c r="CS223" i="13" s="1"/>
  <c r="CT223" i="13" s="1"/>
  <c r="CU223" i="13" s="1"/>
  <c r="CV223" i="13" s="1"/>
  <c r="CW223" i="13" s="1"/>
  <c r="CX223" i="13" s="1"/>
  <c r="CY223" i="13" s="1"/>
  <c r="CZ223" i="13" s="1"/>
  <c r="DA223" i="13" s="1"/>
  <c r="DB223" i="13" s="1"/>
  <c r="DC223" i="13" s="1"/>
  <c r="DD223" i="13" s="1"/>
  <c r="DE223" i="13" s="1"/>
  <c r="F223" i="13"/>
  <c r="HH230" i="13"/>
  <c r="HL229" i="13"/>
  <c r="HK229" i="13"/>
  <c r="K228" i="13"/>
  <c r="DF228" i="13"/>
  <c r="H230" i="13"/>
  <c r="B229" i="13"/>
  <c r="J229" i="13" s="1"/>
  <c r="D230" i="13"/>
  <c r="C230" i="13"/>
  <c r="HB231" i="13"/>
  <c r="HB232" i="13" s="1"/>
  <c r="HB233" i="13" s="1"/>
  <c r="HB234" i="13" s="1"/>
  <c r="HB235" i="13" s="1"/>
  <c r="HB236" i="13" s="1"/>
  <c r="HB237" i="13" s="1"/>
  <c r="HB238" i="13" s="1"/>
  <c r="HB239" i="13" s="1"/>
  <c r="HB240" i="13" s="1"/>
  <c r="HB241" i="13" s="1"/>
  <c r="HB242" i="13" s="1"/>
  <c r="HB243" i="13" s="1"/>
  <c r="HB244" i="13" s="1"/>
  <c r="HB245" i="13" s="1"/>
  <c r="HB246" i="13" s="1"/>
  <c r="HB247" i="13" s="1"/>
  <c r="HB248" i="13" s="1"/>
  <c r="HB249" i="13" s="1"/>
  <c r="HB250" i="13" s="1"/>
  <c r="HB251" i="13" s="1"/>
  <c r="HB252" i="13" s="1"/>
  <c r="HB253" i="13" s="1"/>
  <c r="HB254" i="13" s="1"/>
  <c r="HB255" i="13" s="1"/>
  <c r="HB256" i="13" s="1"/>
  <c r="HB257" i="13" s="1"/>
  <c r="HB258" i="13" s="1"/>
  <c r="HB259" i="13" s="1"/>
  <c r="HB260" i="13" s="1"/>
  <c r="HB261" i="13" s="1"/>
  <c r="HB262" i="13" s="1"/>
  <c r="HB263" i="13" s="1"/>
  <c r="HB264" i="13" s="1"/>
  <c r="HB265" i="13" s="1"/>
  <c r="HB266" i="13" s="1"/>
  <c r="HB267" i="13" s="1"/>
  <c r="HB268" i="13" s="1"/>
  <c r="HB269" i="13" s="1"/>
  <c r="HB270" i="13" s="1"/>
  <c r="HB271" i="13" s="1"/>
  <c r="HB272" i="13" s="1"/>
  <c r="HB273" i="13" s="1"/>
  <c r="HB274" i="13" s="1"/>
  <c r="HB275" i="13" s="1"/>
  <c r="HB276" i="13" s="1"/>
  <c r="HB277" i="13" s="1"/>
  <c r="HB278" i="13" s="1"/>
  <c r="HB279" i="13" s="1"/>
  <c r="HB280" i="13" s="1"/>
  <c r="HQ229" i="13"/>
  <c r="HO229" i="13"/>
  <c r="HO230" i="13" s="1"/>
  <c r="HO231" i="13" s="1"/>
  <c r="HO232" i="13" s="1"/>
  <c r="HO233" i="13" s="1"/>
  <c r="HO234" i="13" s="1"/>
  <c r="HO235" i="13" s="1"/>
  <c r="HO236" i="13" s="1"/>
  <c r="HO237" i="13" s="1"/>
  <c r="HO238" i="13" s="1"/>
  <c r="HO239" i="13" s="1"/>
  <c r="HO240" i="13" s="1"/>
  <c r="HO241" i="13" s="1"/>
  <c r="HO242" i="13" s="1"/>
  <c r="HO243" i="13" s="1"/>
  <c r="HO244" i="13" s="1"/>
  <c r="HO245" i="13" s="1"/>
  <c r="HO246" i="13" s="1"/>
  <c r="HO247" i="13" s="1"/>
  <c r="HO248" i="13" s="1"/>
  <c r="HO249" i="13" s="1"/>
  <c r="HO250" i="13" s="1"/>
  <c r="HO251" i="13" s="1"/>
  <c r="HO252" i="13" s="1"/>
  <c r="HO253" i="13" s="1"/>
  <c r="HO254" i="13" s="1"/>
  <c r="HO255" i="13" s="1"/>
  <c r="HO256" i="13" s="1"/>
  <c r="HO257" i="13" s="1"/>
  <c r="HO258" i="13" s="1"/>
  <c r="HO259" i="13" s="1"/>
  <c r="HO260" i="13" s="1"/>
  <c r="HO261" i="13" s="1"/>
  <c r="HO262" i="13" s="1"/>
  <c r="HO263" i="13" s="1"/>
  <c r="HO264" i="13" s="1"/>
  <c r="HO265" i="13" s="1"/>
  <c r="HO266" i="13" s="1"/>
  <c r="HO267" i="13" s="1"/>
  <c r="HO268" i="13" s="1"/>
  <c r="HO269" i="13" s="1"/>
  <c r="HO270" i="13" s="1"/>
  <c r="HO271" i="13" s="1"/>
  <c r="HO272" i="13" s="1"/>
  <c r="HO273" i="13" s="1"/>
  <c r="HO274" i="13" s="1"/>
  <c r="HO275" i="13" s="1"/>
  <c r="HO276" i="13" s="1"/>
  <c r="HO277" i="13" s="1"/>
  <c r="HO278" i="13" s="1"/>
  <c r="HO279" i="13" s="1"/>
  <c r="HO280" i="13" s="1"/>
  <c r="HN229" i="13"/>
  <c r="HR229" i="13"/>
  <c r="K113" i="13"/>
  <c r="L113" i="13" s="1"/>
  <c r="M113" i="13" s="1"/>
  <c r="N113" i="13" s="1"/>
  <c r="O113" i="13" s="1"/>
  <c r="P113" i="13" s="1"/>
  <c r="Q113" i="13" s="1"/>
  <c r="R113" i="13" s="1"/>
  <c r="S113" i="13" s="1"/>
  <c r="T113" i="13" s="1"/>
  <c r="U113" i="13" s="1"/>
  <c r="V113" i="13" s="1"/>
  <c r="W113" i="13" s="1"/>
  <c r="X113" i="13" s="1"/>
  <c r="Y113" i="13" s="1"/>
  <c r="Z113" i="13" s="1"/>
  <c r="AA113" i="13" s="1"/>
  <c r="AB113" i="13" s="1"/>
  <c r="AC113" i="13" s="1"/>
  <c r="AD113" i="13" s="1"/>
  <c r="AE113" i="13" s="1"/>
  <c r="AF113" i="13" s="1"/>
  <c r="AG113" i="13" s="1"/>
  <c r="AH113" i="13" s="1"/>
  <c r="AI113" i="13" s="1"/>
  <c r="AJ113" i="13" s="1"/>
  <c r="AK113" i="13" s="1"/>
  <c r="AL113" i="13" s="1"/>
  <c r="AM113" i="13" s="1"/>
  <c r="AN113" i="13" s="1"/>
  <c r="AO113" i="13" s="1"/>
  <c r="AP113" i="13" s="1"/>
  <c r="AQ113" i="13" s="1"/>
  <c r="AR113" i="13" s="1"/>
  <c r="AS113" i="13" s="1"/>
  <c r="AT113" i="13" s="1"/>
  <c r="AU113" i="13" s="1"/>
  <c r="AV113" i="13" s="1"/>
  <c r="AW113" i="13" s="1"/>
  <c r="AX113" i="13" s="1"/>
  <c r="AY113" i="13" s="1"/>
  <c r="AZ113" i="13" s="1"/>
  <c r="BA113" i="13" s="1"/>
  <c r="BB113" i="13" s="1"/>
  <c r="BC113" i="13" s="1"/>
  <c r="BD113" i="13" s="1"/>
  <c r="BE113" i="13" s="1"/>
  <c r="BF113" i="13" s="1"/>
  <c r="BG113" i="13" s="1"/>
  <c r="BH113" i="13" s="1"/>
  <c r="BI113" i="13" s="1"/>
  <c r="BJ113" i="13" s="1"/>
  <c r="BK113" i="13" s="1"/>
  <c r="BL113" i="13" s="1"/>
  <c r="BM113" i="13" s="1"/>
  <c r="BN113" i="13" s="1"/>
  <c r="BO113" i="13" s="1"/>
  <c r="BP113" i="13" s="1"/>
  <c r="BQ113" i="13" s="1"/>
  <c r="BR113" i="13" s="1"/>
  <c r="BS113" i="13" s="1"/>
  <c r="BT113" i="13" s="1"/>
  <c r="BU113" i="13" s="1"/>
  <c r="BV113" i="13" s="1"/>
  <c r="BW113" i="13" s="1"/>
  <c r="BX113" i="13" s="1"/>
  <c r="BY113" i="13" s="1"/>
  <c r="BZ113" i="13" s="1"/>
  <c r="CA113" i="13" s="1"/>
  <c r="CB113" i="13" s="1"/>
  <c r="CC113" i="13" s="1"/>
  <c r="CD113" i="13" s="1"/>
  <c r="CE113" i="13" s="1"/>
  <c r="CF113" i="13" s="1"/>
  <c r="CG113" i="13" s="1"/>
  <c r="CH113" i="13" s="1"/>
  <c r="CI113" i="13" s="1"/>
  <c r="CJ113" i="13" s="1"/>
  <c r="CK113" i="13" s="1"/>
  <c r="CL113" i="13" s="1"/>
  <c r="CM113" i="13" s="1"/>
  <c r="CN113" i="13" s="1"/>
  <c r="CO113" i="13" s="1"/>
  <c r="CP113" i="13" s="1"/>
  <c r="CQ113" i="13" s="1"/>
  <c r="CR113" i="13" s="1"/>
  <c r="CS113" i="13" s="1"/>
  <c r="CT113" i="13" s="1"/>
  <c r="CU113" i="13" s="1"/>
  <c r="CV113" i="13" s="1"/>
  <c r="CW113" i="13" s="1"/>
  <c r="CX113" i="13" s="1"/>
  <c r="CY113" i="13" s="1"/>
  <c r="CZ113" i="13" s="1"/>
  <c r="DA113" i="13" s="1"/>
  <c r="DB113" i="13" s="1"/>
  <c r="DC113" i="13" s="1"/>
  <c r="DD113" i="13" s="1"/>
  <c r="DE113" i="13" s="1"/>
  <c r="HE120" i="13"/>
  <c r="HD120" i="13"/>
  <c r="H121" i="13"/>
  <c r="DF118" i="13"/>
  <c r="B119" i="13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F114" i="13"/>
  <c r="HH119" i="13" s="1"/>
  <c r="K118" i="13"/>
  <c r="D120" i="13"/>
  <c r="C120" i="13"/>
  <c r="HN119" i="13"/>
  <c r="HR119" i="13"/>
  <c r="HB121" i="13"/>
  <c r="HB122" i="13" s="1"/>
  <c r="HB123" i="13" s="1"/>
  <c r="HB124" i="13" s="1"/>
  <c r="HB125" i="13" s="1"/>
  <c r="HB126" i="13" s="1"/>
  <c r="HB127" i="13" s="1"/>
  <c r="HB128" i="13" s="1"/>
  <c r="HB129" i="13" s="1"/>
  <c r="HB130" i="13" s="1"/>
  <c r="HB131" i="13" s="1"/>
  <c r="HB132" i="13" s="1"/>
  <c r="HB133" i="13" s="1"/>
  <c r="HB134" i="13" s="1"/>
  <c r="HB135" i="13" s="1"/>
  <c r="HB136" i="13" s="1"/>
  <c r="HB137" i="13" s="1"/>
  <c r="HB138" i="13" s="1"/>
  <c r="HB139" i="13" s="1"/>
  <c r="HB140" i="13" s="1"/>
  <c r="HB141" i="13" s="1"/>
  <c r="HB142" i="13" s="1"/>
  <c r="HB143" i="13" s="1"/>
  <c r="HB144" i="13" s="1"/>
  <c r="HB145" i="13" s="1"/>
  <c r="HB146" i="13" s="1"/>
  <c r="HB147" i="13" s="1"/>
  <c r="HB148" i="13" s="1"/>
  <c r="HB149" i="13" s="1"/>
  <c r="HB150" i="13" s="1"/>
  <c r="HB151" i="13" s="1"/>
  <c r="HB152" i="13" s="1"/>
  <c r="HB153" i="13" s="1"/>
  <c r="HB154" i="13" s="1"/>
  <c r="HB155" i="13" s="1"/>
  <c r="HB156" i="13" s="1"/>
  <c r="HB157" i="13" s="1"/>
  <c r="HB158" i="13" s="1"/>
  <c r="HB159" i="13" s="1"/>
  <c r="HB160" i="13" s="1"/>
  <c r="HB161" i="13" s="1"/>
  <c r="HB162" i="13" s="1"/>
  <c r="HB163" i="13" s="1"/>
  <c r="HB164" i="13" s="1"/>
  <c r="HB165" i="13" s="1"/>
  <c r="HB166" i="13" s="1"/>
  <c r="HB167" i="13" s="1"/>
  <c r="HB168" i="13" s="1"/>
  <c r="HB169" i="13" s="1"/>
  <c r="HB170" i="13" s="1"/>
  <c r="HQ119" i="13"/>
  <c r="HO119" i="13"/>
  <c r="HO120" i="13" s="1"/>
  <c r="HO121" i="13" s="1"/>
  <c r="HO122" i="13" s="1"/>
  <c r="HO123" i="13" s="1"/>
  <c r="HO124" i="13" s="1"/>
  <c r="HO125" i="13" s="1"/>
  <c r="HO126" i="13" s="1"/>
  <c r="HO127" i="13" s="1"/>
  <c r="HO128" i="13" s="1"/>
  <c r="HO129" i="13" s="1"/>
  <c r="HO130" i="13" s="1"/>
  <c r="HO131" i="13" s="1"/>
  <c r="HO132" i="13" s="1"/>
  <c r="HO133" i="13" s="1"/>
  <c r="HO134" i="13" s="1"/>
  <c r="HO135" i="13" s="1"/>
  <c r="HO136" i="13" s="1"/>
  <c r="HO137" i="13" s="1"/>
  <c r="HO138" i="13" s="1"/>
  <c r="HO139" i="13" s="1"/>
  <c r="HO140" i="13" s="1"/>
  <c r="HO141" i="13" s="1"/>
  <c r="HO142" i="13" s="1"/>
  <c r="HO143" i="13" s="1"/>
  <c r="HO144" i="13" s="1"/>
  <c r="HO145" i="13" s="1"/>
  <c r="HO146" i="13" s="1"/>
  <c r="HO147" i="13" s="1"/>
  <c r="HO148" i="13" s="1"/>
  <c r="HO149" i="13" s="1"/>
  <c r="HO150" i="13" s="1"/>
  <c r="HO151" i="13" s="1"/>
  <c r="HO152" i="13" s="1"/>
  <c r="HO153" i="13" s="1"/>
  <c r="HO154" i="13" s="1"/>
  <c r="HO155" i="13" s="1"/>
  <c r="HO156" i="13" s="1"/>
  <c r="HO157" i="13" s="1"/>
  <c r="HO158" i="13" s="1"/>
  <c r="HO159" i="13" s="1"/>
  <c r="HO160" i="13" s="1"/>
  <c r="HO161" i="13" s="1"/>
  <c r="HO162" i="13" s="1"/>
  <c r="HO163" i="13" s="1"/>
  <c r="HO164" i="13" s="1"/>
  <c r="HO165" i="13" s="1"/>
  <c r="HO166" i="13" s="1"/>
  <c r="HO167" i="13" s="1"/>
  <c r="HO168" i="13" s="1"/>
  <c r="HO169" i="13" s="1"/>
  <c r="HO170" i="13" s="1"/>
  <c r="E119" i="13"/>
  <c r="F119" i="13" s="1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6" i="16"/>
  <c r="K5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DF8" i="13"/>
  <c r="DG8" i="13" s="1"/>
  <c r="DH8" i="13" s="1"/>
  <c r="DI8" i="13" s="1"/>
  <c r="DJ8" i="13" s="1"/>
  <c r="DK8" i="13" s="1"/>
  <c r="DL8" i="13" s="1"/>
  <c r="DM8" i="13" s="1"/>
  <c r="DN8" i="13" s="1"/>
  <c r="DO8" i="13" s="1"/>
  <c r="DP8" i="13" s="1"/>
  <c r="DQ8" i="13" s="1"/>
  <c r="DR8" i="13" s="1"/>
  <c r="DS8" i="13" s="1"/>
  <c r="DT8" i="13" s="1"/>
  <c r="DU8" i="13" s="1"/>
  <c r="DV8" i="13" s="1"/>
  <c r="DW8" i="13" s="1"/>
  <c r="DX8" i="13" s="1"/>
  <c r="DY8" i="13" s="1"/>
  <c r="DZ8" i="13" s="1"/>
  <c r="EA8" i="13" s="1"/>
  <c r="EB8" i="13" s="1"/>
  <c r="EC8" i="13" s="1"/>
  <c r="ED8" i="13" s="1"/>
  <c r="EE8" i="13" s="1"/>
  <c r="EF8" i="13" s="1"/>
  <c r="EG8" i="13" s="1"/>
  <c r="EH8" i="13" s="1"/>
  <c r="EI8" i="13" s="1"/>
  <c r="EJ8" i="13" s="1"/>
  <c r="EK8" i="13" s="1"/>
  <c r="EL8" i="13" s="1"/>
  <c r="EM8" i="13" s="1"/>
  <c r="EN8" i="13" s="1"/>
  <c r="EO8" i="13" s="1"/>
  <c r="EP8" i="13" s="1"/>
  <c r="EQ8" i="13" s="1"/>
  <c r="ER8" i="13" s="1"/>
  <c r="ES8" i="13" s="1"/>
  <c r="ET8" i="13" s="1"/>
  <c r="EU8" i="13" s="1"/>
  <c r="EV8" i="13" s="1"/>
  <c r="EW8" i="13" s="1"/>
  <c r="EX8" i="13" s="1"/>
  <c r="EY8" i="13" s="1"/>
  <c r="EZ8" i="13" s="1"/>
  <c r="FA8" i="13" s="1"/>
  <c r="FB8" i="13" s="1"/>
  <c r="FC8" i="13" s="1"/>
  <c r="FD8" i="13" s="1"/>
  <c r="FE8" i="13" s="1"/>
  <c r="FF8" i="13" s="1"/>
  <c r="FG8" i="13" s="1"/>
  <c r="FH8" i="13" s="1"/>
  <c r="FI8" i="13" s="1"/>
  <c r="FJ8" i="13" s="1"/>
  <c r="FK8" i="13" s="1"/>
  <c r="FL8" i="13" s="1"/>
  <c r="FM8" i="13" s="1"/>
  <c r="FN8" i="13" s="1"/>
  <c r="FO8" i="13" s="1"/>
  <c r="FP8" i="13" s="1"/>
  <c r="FQ8" i="13" s="1"/>
  <c r="FR8" i="13" s="1"/>
  <c r="FS8" i="13" s="1"/>
  <c r="FT8" i="13" s="1"/>
  <c r="FU8" i="13" s="1"/>
  <c r="FV8" i="13" s="1"/>
  <c r="FW8" i="13" s="1"/>
  <c r="FX8" i="13" s="1"/>
  <c r="FY8" i="13" s="1"/>
  <c r="FZ8" i="13" s="1"/>
  <c r="GA8" i="13" s="1"/>
  <c r="GB8" i="13" s="1"/>
  <c r="GC8" i="13" s="1"/>
  <c r="GD8" i="13" s="1"/>
  <c r="GE8" i="13" s="1"/>
  <c r="GF8" i="13" s="1"/>
  <c r="GG8" i="13" s="1"/>
  <c r="GH8" i="13" s="1"/>
  <c r="GI8" i="13" s="1"/>
  <c r="GJ8" i="13" s="1"/>
  <c r="GK8" i="13" s="1"/>
  <c r="GL8" i="13" s="1"/>
  <c r="GM8" i="13" s="1"/>
  <c r="GN8" i="13" s="1"/>
  <c r="GO8" i="13" s="1"/>
  <c r="GP8" i="13" s="1"/>
  <c r="GQ8" i="13" s="1"/>
  <c r="GR8" i="13" s="1"/>
  <c r="GS8" i="13" s="1"/>
  <c r="GT8" i="13" s="1"/>
  <c r="GU8" i="13" s="1"/>
  <c r="GV8" i="13" s="1"/>
  <c r="GW8" i="13" s="1"/>
  <c r="GX8" i="13" s="1"/>
  <c r="GY8" i="13" s="1"/>
  <c r="GZ8" i="13" s="1"/>
  <c r="HA8" i="13" s="1"/>
  <c r="NF2" i="14"/>
  <c r="NE2" i="14"/>
  <c r="ND2" i="14"/>
  <c r="NC2" i="14"/>
  <c r="NB2" i="14"/>
  <c r="NA2" i="14"/>
  <c r="MZ2" i="14"/>
  <c r="MY2" i="14"/>
  <c r="MX2" i="14"/>
  <c r="MW2" i="14"/>
  <c r="MV2" i="14"/>
  <c r="MU2" i="14"/>
  <c r="MT2" i="14"/>
  <c r="MS2" i="14"/>
  <c r="MR2" i="14"/>
  <c r="MQ2" i="14"/>
  <c r="MP2" i="14"/>
  <c r="MO2" i="14"/>
  <c r="MN2" i="14"/>
  <c r="MM2" i="14"/>
  <c r="ML2" i="14"/>
  <c r="MK2" i="14"/>
  <c r="MJ2" i="14"/>
  <c r="MI2" i="14"/>
  <c r="MH2" i="14"/>
  <c r="MG2" i="14"/>
  <c r="MF2" i="14"/>
  <c r="ME2" i="14"/>
  <c r="MD2" i="14"/>
  <c r="MC2" i="14"/>
  <c r="MB2" i="14"/>
  <c r="MA2" i="14"/>
  <c r="LZ2" i="14"/>
  <c r="LY2" i="14"/>
  <c r="LX2" i="14"/>
  <c r="LW2" i="14"/>
  <c r="LV2" i="14"/>
  <c r="LU2" i="14"/>
  <c r="LT2" i="14"/>
  <c r="LS2" i="14"/>
  <c r="LR2" i="14"/>
  <c r="LQ2" i="14"/>
  <c r="LP2" i="14"/>
  <c r="LO2" i="14"/>
  <c r="LN2" i="14"/>
  <c r="LM2" i="14"/>
  <c r="LL2" i="14"/>
  <c r="LK2" i="14"/>
  <c r="LJ2" i="14"/>
  <c r="LI2" i="14"/>
  <c r="E31" i="15" s="1"/>
  <c r="R104" i="16"/>
  <c r="Q104" i="16"/>
  <c r="N104" i="16"/>
  <c r="N8" i="16"/>
  <c r="N9" i="16" s="1"/>
  <c r="N10" i="16" s="1"/>
  <c r="N11" i="16" s="1"/>
  <c r="N12" i="16" s="1"/>
  <c r="N13" i="16" s="1"/>
  <c r="N14" i="16" s="1"/>
  <c r="N15" i="16" s="1"/>
  <c r="N16" i="16" s="1"/>
  <c r="N17" i="16" s="1"/>
  <c r="N18" i="16" s="1"/>
  <c r="N19" i="16" s="1"/>
  <c r="N20" i="16" s="1"/>
  <c r="N21" i="16" s="1"/>
  <c r="N22" i="16" s="1"/>
  <c r="N23" i="16" s="1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7" i="16"/>
  <c r="N6" i="16"/>
  <c r="N5" i="16"/>
  <c r="E451" i="12" l="1"/>
  <c r="F451" i="12" s="1"/>
  <c r="C452" i="12"/>
  <c r="D452" i="12"/>
  <c r="E341" i="12"/>
  <c r="F341" i="12" s="1"/>
  <c r="C342" i="12"/>
  <c r="D342" i="12"/>
  <c r="C232" i="12"/>
  <c r="E231" i="12"/>
  <c r="F231" i="12" s="1"/>
  <c r="D232" i="12"/>
  <c r="E121" i="12"/>
  <c r="F121" i="12" s="1"/>
  <c r="C122" i="12"/>
  <c r="D122" i="12"/>
  <c r="K1219" i="13"/>
  <c r="L1218" i="13"/>
  <c r="HN1220" i="13"/>
  <c r="C1224" i="13"/>
  <c r="HL1219" i="13"/>
  <c r="HK1219" i="13"/>
  <c r="HH1220" i="13"/>
  <c r="H1221" i="13"/>
  <c r="HE1220" i="13"/>
  <c r="HD1220" i="13"/>
  <c r="B1220" i="13"/>
  <c r="E1219" i="13"/>
  <c r="F1219" i="13" s="1"/>
  <c r="D1221" i="13"/>
  <c r="DF1219" i="13"/>
  <c r="DG1218" i="13"/>
  <c r="HR1220" i="13"/>
  <c r="HQ1220" i="13"/>
  <c r="B1110" i="13"/>
  <c r="B1111" i="13" s="1"/>
  <c r="B1112" i="13" s="1"/>
  <c r="B1113" i="13" s="1"/>
  <c r="B1114" i="13" s="1"/>
  <c r="B1115" i="13" s="1"/>
  <c r="B1116" i="13" s="1"/>
  <c r="B1117" i="13" s="1"/>
  <c r="B1118" i="13" s="1"/>
  <c r="B1119" i="13" s="1"/>
  <c r="B1120" i="13" s="1"/>
  <c r="B1121" i="13" s="1"/>
  <c r="B1122" i="13" s="1"/>
  <c r="B1123" i="13" s="1"/>
  <c r="B1124" i="13" s="1"/>
  <c r="B1125" i="13" s="1"/>
  <c r="B1126" i="13" s="1"/>
  <c r="B1127" i="13" s="1"/>
  <c r="B1128" i="13" s="1"/>
  <c r="B1129" i="13" s="1"/>
  <c r="B1130" i="13" s="1"/>
  <c r="B1131" i="13" s="1"/>
  <c r="B1132" i="13" s="1"/>
  <c r="B1133" i="13" s="1"/>
  <c r="B1134" i="13" s="1"/>
  <c r="B1135" i="13" s="1"/>
  <c r="B1136" i="13" s="1"/>
  <c r="B1137" i="13" s="1"/>
  <c r="B1138" i="13" s="1"/>
  <c r="B1139" i="13" s="1"/>
  <c r="B1140" i="13" s="1"/>
  <c r="B1141" i="13" s="1"/>
  <c r="B1142" i="13" s="1"/>
  <c r="B1143" i="13" s="1"/>
  <c r="B1144" i="13" s="1"/>
  <c r="B1145" i="13" s="1"/>
  <c r="B1146" i="13" s="1"/>
  <c r="B1147" i="13" s="1"/>
  <c r="B1148" i="13" s="1"/>
  <c r="B1149" i="13" s="1"/>
  <c r="B1150" i="13" s="1"/>
  <c r="B1151" i="13" s="1"/>
  <c r="B1152" i="13" s="1"/>
  <c r="B1153" i="13" s="1"/>
  <c r="B1154" i="13" s="1"/>
  <c r="B1155" i="13" s="1"/>
  <c r="B1156" i="13" s="1"/>
  <c r="B1157" i="13" s="1"/>
  <c r="B1158" i="13" s="1"/>
  <c r="B1159" i="13" s="1"/>
  <c r="B1160" i="13" s="1"/>
  <c r="B1161" i="13" s="1"/>
  <c r="B1162" i="13" s="1"/>
  <c r="B1163" i="13" s="1"/>
  <c r="B1164" i="13" s="1"/>
  <c r="B1165" i="13" s="1"/>
  <c r="B1166" i="13" s="1"/>
  <c r="B1167" i="13" s="1"/>
  <c r="B1168" i="13" s="1"/>
  <c r="B1169" i="13" s="1"/>
  <c r="B1170" i="13" s="1"/>
  <c r="B1171" i="13" s="1"/>
  <c r="B1172" i="13" s="1"/>
  <c r="B1173" i="13" s="1"/>
  <c r="B1174" i="13" s="1"/>
  <c r="B1175" i="13" s="1"/>
  <c r="B1176" i="13" s="1"/>
  <c r="B1177" i="13" s="1"/>
  <c r="B1178" i="13" s="1"/>
  <c r="B1179" i="13" s="1"/>
  <c r="B1180" i="13" s="1"/>
  <c r="B1181" i="13" s="1"/>
  <c r="B1182" i="13" s="1"/>
  <c r="B1183" i="13" s="1"/>
  <c r="B1184" i="13" s="1"/>
  <c r="B1185" i="13" s="1"/>
  <c r="B1186" i="13" s="1"/>
  <c r="B1187" i="13" s="1"/>
  <c r="B1188" i="13" s="1"/>
  <c r="B1189" i="13" s="1"/>
  <c r="B1190" i="13" s="1"/>
  <c r="B1191" i="13" s="1"/>
  <c r="B1192" i="13" s="1"/>
  <c r="B1193" i="13" s="1"/>
  <c r="B1194" i="13" s="1"/>
  <c r="B1195" i="13" s="1"/>
  <c r="B1196" i="13" s="1"/>
  <c r="B1197" i="13" s="1"/>
  <c r="B1198" i="13" s="1"/>
  <c r="B1199" i="13" s="1"/>
  <c r="B1200" i="13" s="1"/>
  <c r="B1201" i="13" s="1"/>
  <c r="B1202" i="13" s="1"/>
  <c r="B1203" i="13" s="1"/>
  <c r="B1204" i="13" s="1"/>
  <c r="B1205" i="13" s="1"/>
  <c r="B1206" i="13" s="1"/>
  <c r="B1207" i="13" s="1"/>
  <c r="B1208" i="13" s="1"/>
  <c r="K1109" i="13"/>
  <c r="HM1109" i="13"/>
  <c r="HJ1110" i="13" s="1"/>
  <c r="DF1109" i="13"/>
  <c r="DG1108" i="13"/>
  <c r="HD1111" i="13"/>
  <c r="H1112" i="13"/>
  <c r="HF1110" i="13"/>
  <c r="HC1111" i="13" s="1"/>
  <c r="L1109" i="13"/>
  <c r="M1108" i="13"/>
  <c r="HR1110" i="13"/>
  <c r="HN1110" i="13"/>
  <c r="D1111" i="13"/>
  <c r="HQ1110" i="13"/>
  <c r="E1110" i="13"/>
  <c r="F1110" i="13" s="1"/>
  <c r="C1111" i="13"/>
  <c r="HH1111" i="13"/>
  <c r="HK1110" i="13"/>
  <c r="DF999" i="13"/>
  <c r="DG998" i="13"/>
  <c r="HR1000" i="13"/>
  <c r="E1000" i="13"/>
  <c r="F1000" i="13" s="1"/>
  <c r="C1001" i="13"/>
  <c r="HN1000" i="13"/>
  <c r="HE1000" i="13"/>
  <c r="HD1000" i="13"/>
  <c r="H1001" i="13"/>
  <c r="E999" i="13"/>
  <c r="F999" i="13" s="1"/>
  <c r="HQ1000" i="13"/>
  <c r="HH1000" i="13"/>
  <c r="HL999" i="13"/>
  <c r="HK999" i="13"/>
  <c r="K999" i="13"/>
  <c r="L999" i="13"/>
  <c r="M998" i="13"/>
  <c r="D1001" i="13"/>
  <c r="J999" i="13"/>
  <c r="M889" i="13"/>
  <c r="N888" i="13"/>
  <c r="HN890" i="13"/>
  <c r="C891" i="13"/>
  <c r="D891" i="13"/>
  <c r="HH890" i="13"/>
  <c r="HL889" i="13"/>
  <c r="HK889" i="13"/>
  <c r="B890" i="13"/>
  <c r="B891" i="13" s="1"/>
  <c r="B892" i="13" s="1"/>
  <c r="B893" i="13" s="1"/>
  <c r="B894" i="13" s="1"/>
  <c r="B895" i="13" s="1"/>
  <c r="B896" i="13" s="1"/>
  <c r="B897" i="13" s="1"/>
  <c r="B898" i="13" s="1"/>
  <c r="B899" i="13" s="1"/>
  <c r="B900" i="13" s="1"/>
  <c r="B901" i="13" s="1"/>
  <c r="B902" i="13" s="1"/>
  <c r="B903" i="13" s="1"/>
  <c r="B904" i="13" s="1"/>
  <c r="B905" i="13" s="1"/>
  <c r="B906" i="13" s="1"/>
  <c r="B907" i="13" s="1"/>
  <c r="B908" i="13" s="1"/>
  <c r="B909" i="13" s="1"/>
  <c r="B910" i="13" s="1"/>
  <c r="B911" i="13" s="1"/>
  <c r="B912" i="13" s="1"/>
  <c r="B913" i="13" s="1"/>
  <c r="B914" i="13" s="1"/>
  <c r="B915" i="13" s="1"/>
  <c r="B916" i="13" s="1"/>
  <c r="B917" i="13" s="1"/>
  <c r="B918" i="13" s="1"/>
  <c r="B919" i="13" s="1"/>
  <c r="B920" i="13" s="1"/>
  <c r="B921" i="13" s="1"/>
  <c r="B922" i="13" s="1"/>
  <c r="B923" i="13" s="1"/>
  <c r="B924" i="13" s="1"/>
  <c r="B925" i="13" s="1"/>
  <c r="B926" i="13" s="1"/>
  <c r="B927" i="13" s="1"/>
  <c r="B928" i="13" s="1"/>
  <c r="B929" i="13" s="1"/>
  <c r="B930" i="13" s="1"/>
  <c r="B931" i="13" s="1"/>
  <c r="B932" i="13" s="1"/>
  <c r="B933" i="13" s="1"/>
  <c r="B934" i="13" s="1"/>
  <c r="B935" i="13" s="1"/>
  <c r="B936" i="13" s="1"/>
  <c r="B937" i="13" s="1"/>
  <c r="B938" i="13" s="1"/>
  <c r="B939" i="13" s="1"/>
  <c r="B940" i="13" s="1"/>
  <c r="B941" i="13" s="1"/>
  <c r="B942" i="13" s="1"/>
  <c r="B943" i="13" s="1"/>
  <c r="B944" i="13" s="1"/>
  <c r="B945" i="13" s="1"/>
  <c r="B946" i="13" s="1"/>
  <c r="B947" i="13" s="1"/>
  <c r="B948" i="13" s="1"/>
  <c r="B949" i="13" s="1"/>
  <c r="B950" i="13" s="1"/>
  <c r="B951" i="13" s="1"/>
  <c r="B952" i="13" s="1"/>
  <c r="B953" i="13" s="1"/>
  <c r="B954" i="13" s="1"/>
  <c r="B955" i="13" s="1"/>
  <c r="B956" i="13" s="1"/>
  <c r="B957" i="13" s="1"/>
  <c r="B958" i="13" s="1"/>
  <c r="B959" i="13" s="1"/>
  <c r="B960" i="13" s="1"/>
  <c r="B961" i="13" s="1"/>
  <c r="B962" i="13" s="1"/>
  <c r="B963" i="13" s="1"/>
  <c r="B964" i="13" s="1"/>
  <c r="B965" i="13" s="1"/>
  <c r="B966" i="13" s="1"/>
  <c r="B967" i="13" s="1"/>
  <c r="B968" i="13" s="1"/>
  <c r="B969" i="13" s="1"/>
  <c r="B970" i="13" s="1"/>
  <c r="B971" i="13" s="1"/>
  <c r="B972" i="13" s="1"/>
  <c r="B973" i="13" s="1"/>
  <c r="B974" i="13" s="1"/>
  <c r="B975" i="13" s="1"/>
  <c r="B976" i="13" s="1"/>
  <c r="B977" i="13" s="1"/>
  <c r="B978" i="13" s="1"/>
  <c r="B979" i="13" s="1"/>
  <c r="B980" i="13" s="1"/>
  <c r="B981" i="13" s="1"/>
  <c r="B982" i="13" s="1"/>
  <c r="B983" i="13" s="1"/>
  <c r="B984" i="13" s="1"/>
  <c r="B985" i="13" s="1"/>
  <c r="B986" i="13" s="1"/>
  <c r="B987" i="13" s="1"/>
  <c r="B988" i="13" s="1"/>
  <c r="K889" i="13"/>
  <c r="E889" i="13"/>
  <c r="F889" i="13" s="1"/>
  <c r="HQ890" i="13"/>
  <c r="L889" i="13"/>
  <c r="HE890" i="13"/>
  <c r="HD890" i="13"/>
  <c r="H891" i="13"/>
  <c r="DF889" i="13"/>
  <c r="DG888" i="13"/>
  <c r="HR890" i="13"/>
  <c r="K779" i="13"/>
  <c r="L778" i="13"/>
  <c r="DF779" i="13"/>
  <c r="DG778" i="13"/>
  <c r="HR780" i="13"/>
  <c r="C783" i="13"/>
  <c r="HH780" i="13"/>
  <c r="HL779" i="13"/>
  <c r="HK779" i="13"/>
  <c r="HE780" i="13"/>
  <c r="H781" i="13"/>
  <c r="HD780" i="13"/>
  <c r="HN780" i="13"/>
  <c r="D781" i="13"/>
  <c r="B780" i="13"/>
  <c r="E779" i="13"/>
  <c r="F779" i="13" s="1"/>
  <c r="HQ780" i="13"/>
  <c r="E669" i="13"/>
  <c r="F669" i="13" s="1"/>
  <c r="J669" i="13"/>
  <c r="B670" i="13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B764" i="13" s="1"/>
  <c r="B765" i="13" s="1"/>
  <c r="B766" i="13" s="1"/>
  <c r="B767" i="13" s="1"/>
  <c r="B768" i="13" s="1"/>
  <c r="H671" i="13"/>
  <c r="HE670" i="13"/>
  <c r="HD670" i="13"/>
  <c r="L669" i="13"/>
  <c r="M668" i="13"/>
  <c r="DF669" i="13"/>
  <c r="DG668" i="13"/>
  <c r="HJ670" i="13"/>
  <c r="HM669" i="13"/>
  <c r="C671" i="13"/>
  <c r="E670" i="13"/>
  <c r="F670" i="13" s="1"/>
  <c r="HN671" i="13"/>
  <c r="HN672" i="13" s="1"/>
  <c r="HN673" i="13" s="1"/>
  <c r="HN674" i="13" s="1"/>
  <c r="HN675" i="13" s="1"/>
  <c r="HN676" i="13" s="1"/>
  <c r="HN677" i="13" s="1"/>
  <c r="HN678" i="13" s="1"/>
  <c r="HN679" i="13" s="1"/>
  <c r="HN680" i="13" s="1"/>
  <c r="HN681" i="13" s="1"/>
  <c r="HN682" i="13" s="1"/>
  <c r="HN683" i="13" s="1"/>
  <c r="HN684" i="13" s="1"/>
  <c r="HN685" i="13" s="1"/>
  <c r="HN686" i="13" s="1"/>
  <c r="HN687" i="13" s="1"/>
  <c r="HN688" i="13" s="1"/>
  <c r="HN689" i="13" s="1"/>
  <c r="HN690" i="13" s="1"/>
  <c r="HN691" i="13" s="1"/>
  <c r="HN692" i="13" s="1"/>
  <c r="HN693" i="13" s="1"/>
  <c r="HN694" i="13" s="1"/>
  <c r="HN695" i="13" s="1"/>
  <c r="HN696" i="13" s="1"/>
  <c r="HN697" i="13" s="1"/>
  <c r="HN698" i="13" s="1"/>
  <c r="HN699" i="13" s="1"/>
  <c r="HN700" i="13" s="1"/>
  <c r="HN701" i="13" s="1"/>
  <c r="HN702" i="13" s="1"/>
  <c r="HN703" i="13" s="1"/>
  <c r="HN704" i="13" s="1"/>
  <c r="HN705" i="13" s="1"/>
  <c r="HN706" i="13" s="1"/>
  <c r="HN707" i="13" s="1"/>
  <c r="HN708" i="13" s="1"/>
  <c r="HN709" i="13" s="1"/>
  <c r="HN710" i="13" s="1"/>
  <c r="HN711" i="13" s="1"/>
  <c r="HN712" i="13" s="1"/>
  <c r="HN713" i="13" s="1"/>
  <c r="HN714" i="13" s="1"/>
  <c r="HN715" i="13" s="1"/>
  <c r="HN716" i="13" s="1"/>
  <c r="HN717" i="13" s="1"/>
  <c r="HN718" i="13" s="1"/>
  <c r="HN719" i="13" s="1"/>
  <c r="HN720" i="13" s="1"/>
  <c r="D671" i="13"/>
  <c r="HK670" i="13"/>
  <c r="HH671" i="13"/>
  <c r="HO670" i="13"/>
  <c r="HR670" i="13"/>
  <c r="B560" i="13"/>
  <c r="E559" i="13"/>
  <c r="F559" i="13" s="1"/>
  <c r="HE560" i="13"/>
  <c r="HD560" i="13"/>
  <c r="H561" i="13"/>
  <c r="DG558" i="13"/>
  <c r="HN560" i="13"/>
  <c r="D562" i="13"/>
  <c r="HH561" i="13"/>
  <c r="HK560" i="13"/>
  <c r="C563" i="13"/>
  <c r="HR560" i="13"/>
  <c r="L558" i="13"/>
  <c r="HM559" i="13"/>
  <c r="HJ560" i="13" s="1"/>
  <c r="HQ560" i="13"/>
  <c r="DG448" i="13"/>
  <c r="L448" i="13"/>
  <c r="HQ450" i="13"/>
  <c r="C451" i="13"/>
  <c r="HE450" i="13"/>
  <c r="HD450" i="13"/>
  <c r="H451" i="13"/>
  <c r="HK449" i="13"/>
  <c r="HH450" i="13"/>
  <c r="HL449" i="13"/>
  <c r="B450" i="13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E449" i="13"/>
  <c r="F449" i="13" s="1"/>
  <c r="D451" i="13"/>
  <c r="HR450" i="13"/>
  <c r="HN450" i="13"/>
  <c r="DF333" i="13"/>
  <c r="DG333" i="13" s="1"/>
  <c r="DH333" i="13" s="1"/>
  <c r="DI333" i="13" s="1"/>
  <c r="DJ333" i="13" s="1"/>
  <c r="DK333" i="13" s="1"/>
  <c r="DL333" i="13" s="1"/>
  <c r="DM333" i="13" s="1"/>
  <c r="DN333" i="13" s="1"/>
  <c r="DO333" i="13" s="1"/>
  <c r="DP333" i="13" s="1"/>
  <c r="DQ333" i="13" s="1"/>
  <c r="DR333" i="13" s="1"/>
  <c r="DS333" i="13" s="1"/>
  <c r="DT333" i="13" s="1"/>
  <c r="DU333" i="13" s="1"/>
  <c r="DV333" i="13" s="1"/>
  <c r="DW333" i="13" s="1"/>
  <c r="DX333" i="13" s="1"/>
  <c r="DY333" i="13" s="1"/>
  <c r="DZ333" i="13" s="1"/>
  <c r="EA333" i="13" s="1"/>
  <c r="EB333" i="13" s="1"/>
  <c r="EC333" i="13" s="1"/>
  <c r="ED333" i="13" s="1"/>
  <c r="EE333" i="13" s="1"/>
  <c r="EF333" i="13" s="1"/>
  <c r="EG333" i="13" s="1"/>
  <c r="EH333" i="13" s="1"/>
  <c r="EI333" i="13" s="1"/>
  <c r="EJ333" i="13" s="1"/>
  <c r="EK333" i="13" s="1"/>
  <c r="EL333" i="13" s="1"/>
  <c r="EM333" i="13" s="1"/>
  <c r="EN333" i="13" s="1"/>
  <c r="EO333" i="13" s="1"/>
  <c r="EP333" i="13" s="1"/>
  <c r="EQ333" i="13" s="1"/>
  <c r="ER333" i="13" s="1"/>
  <c r="ES333" i="13" s="1"/>
  <c r="ET333" i="13" s="1"/>
  <c r="EU333" i="13" s="1"/>
  <c r="EV333" i="13" s="1"/>
  <c r="EW333" i="13" s="1"/>
  <c r="EX333" i="13" s="1"/>
  <c r="EY333" i="13" s="1"/>
  <c r="EZ333" i="13" s="1"/>
  <c r="FA333" i="13" s="1"/>
  <c r="FB333" i="13" s="1"/>
  <c r="FC333" i="13" s="1"/>
  <c r="FD333" i="13" s="1"/>
  <c r="FE333" i="13" s="1"/>
  <c r="FF333" i="13" s="1"/>
  <c r="FG333" i="13" s="1"/>
  <c r="FH333" i="13" s="1"/>
  <c r="FI333" i="13" s="1"/>
  <c r="FJ333" i="13" s="1"/>
  <c r="FK333" i="13" s="1"/>
  <c r="FL333" i="13" s="1"/>
  <c r="FM333" i="13" s="1"/>
  <c r="FN333" i="13" s="1"/>
  <c r="FO333" i="13" s="1"/>
  <c r="FP333" i="13" s="1"/>
  <c r="FQ333" i="13" s="1"/>
  <c r="FR333" i="13" s="1"/>
  <c r="FS333" i="13" s="1"/>
  <c r="FT333" i="13" s="1"/>
  <c r="FU333" i="13" s="1"/>
  <c r="FV333" i="13" s="1"/>
  <c r="FW333" i="13" s="1"/>
  <c r="FX333" i="13" s="1"/>
  <c r="FY333" i="13" s="1"/>
  <c r="FZ333" i="13" s="1"/>
  <c r="GA333" i="13" s="1"/>
  <c r="GB333" i="13" s="1"/>
  <c r="GC333" i="13" s="1"/>
  <c r="GD333" i="13" s="1"/>
  <c r="GE333" i="13" s="1"/>
  <c r="GF333" i="13" s="1"/>
  <c r="GG333" i="13" s="1"/>
  <c r="GH333" i="13" s="1"/>
  <c r="GI333" i="13" s="1"/>
  <c r="GJ333" i="13" s="1"/>
  <c r="GK333" i="13" s="1"/>
  <c r="GL333" i="13" s="1"/>
  <c r="GM333" i="13" s="1"/>
  <c r="GN333" i="13" s="1"/>
  <c r="GO333" i="13" s="1"/>
  <c r="GP333" i="13" s="1"/>
  <c r="GQ333" i="13" s="1"/>
  <c r="GR333" i="13" s="1"/>
  <c r="GS333" i="13" s="1"/>
  <c r="GT333" i="13" s="1"/>
  <c r="GU333" i="13" s="1"/>
  <c r="GV333" i="13" s="1"/>
  <c r="GW333" i="13" s="1"/>
  <c r="GX333" i="13" s="1"/>
  <c r="GY333" i="13" s="1"/>
  <c r="GZ333" i="13" s="1"/>
  <c r="HA333" i="13" s="1"/>
  <c r="D341" i="13"/>
  <c r="HH340" i="13"/>
  <c r="HL339" i="13"/>
  <c r="HK339" i="13"/>
  <c r="HE340" i="13"/>
  <c r="HD340" i="13"/>
  <c r="H341" i="13"/>
  <c r="DF339" i="13"/>
  <c r="DG338" i="13"/>
  <c r="HR340" i="13"/>
  <c r="L339" i="13"/>
  <c r="M338" i="13"/>
  <c r="HN340" i="13"/>
  <c r="B340" i="13"/>
  <c r="E339" i="13"/>
  <c r="F339" i="13" s="1"/>
  <c r="HQ340" i="13"/>
  <c r="C343" i="13"/>
  <c r="HQ230" i="13"/>
  <c r="B230" i="13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E229" i="13"/>
  <c r="F229" i="13" s="1"/>
  <c r="DF229" i="13"/>
  <c r="DG228" i="13"/>
  <c r="HM229" i="13"/>
  <c r="HJ230" i="13" s="1"/>
  <c r="HR230" i="13"/>
  <c r="K229" i="13"/>
  <c r="L228" i="13"/>
  <c r="HN230" i="13"/>
  <c r="C231" i="13"/>
  <c r="E230" i="13"/>
  <c r="F230" i="13" s="1"/>
  <c r="HK230" i="13"/>
  <c r="HH231" i="13"/>
  <c r="D231" i="13"/>
  <c r="H231" i="13"/>
  <c r="HE230" i="13"/>
  <c r="HD230" i="13"/>
  <c r="D121" i="13"/>
  <c r="DF119" i="13"/>
  <c r="DG118" i="13"/>
  <c r="HD121" i="13"/>
  <c r="H122" i="13"/>
  <c r="HR120" i="13"/>
  <c r="K119" i="13"/>
  <c r="L118" i="13"/>
  <c r="HF120" i="13"/>
  <c r="HC121" i="13" s="1"/>
  <c r="HN120" i="13"/>
  <c r="HH120" i="13"/>
  <c r="HL119" i="13"/>
  <c r="HK119" i="13"/>
  <c r="HQ120" i="13"/>
  <c r="E120" i="13"/>
  <c r="F120" i="13" s="1"/>
  <c r="C121" i="13"/>
  <c r="J119" i="13"/>
  <c r="LF2" i="14"/>
  <c r="LE2" i="14"/>
  <c r="LD2" i="14"/>
  <c r="LC2" i="14"/>
  <c r="LB2" i="14"/>
  <c r="LA2" i="14"/>
  <c r="KZ2" i="14"/>
  <c r="KY2" i="14"/>
  <c r="KX2" i="14"/>
  <c r="KW2" i="14"/>
  <c r="KV2" i="14"/>
  <c r="KU2" i="14"/>
  <c r="KT2" i="14"/>
  <c r="KS2" i="14"/>
  <c r="KR2" i="14"/>
  <c r="KQ2" i="14"/>
  <c r="KP2" i="14"/>
  <c r="KO2" i="14"/>
  <c r="KN2" i="14"/>
  <c r="KM2" i="14"/>
  <c r="KL2" i="14"/>
  <c r="KK2" i="14"/>
  <c r="KJ2" i="14"/>
  <c r="KI2" i="14"/>
  <c r="KH2" i="14"/>
  <c r="KG2" i="14"/>
  <c r="KF2" i="14"/>
  <c r="KE2" i="14"/>
  <c r="KD2" i="14"/>
  <c r="KC2" i="14"/>
  <c r="KB2" i="14"/>
  <c r="KA2" i="14"/>
  <c r="JZ2" i="14"/>
  <c r="JY2" i="14"/>
  <c r="JX2" i="14"/>
  <c r="JW2" i="14"/>
  <c r="JV2" i="14"/>
  <c r="JU2" i="14"/>
  <c r="JT2" i="14"/>
  <c r="JS2" i="14"/>
  <c r="JR2" i="14"/>
  <c r="JQ2" i="14"/>
  <c r="JP2" i="14"/>
  <c r="JO2" i="14"/>
  <c r="JN2" i="14"/>
  <c r="JM2" i="14"/>
  <c r="JL2" i="14"/>
  <c r="JK2" i="14"/>
  <c r="JJ2" i="14"/>
  <c r="JI2" i="14"/>
  <c r="JH2" i="14"/>
  <c r="JG2" i="14"/>
  <c r="JF2" i="14"/>
  <c r="JE2" i="14"/>
  <c r="JD2" i="14"/>
  <c r="JC2" i="14"/>
  <c r="JB2" i="14"/>
  <c r="JA2" i="14"/>
  <c r="IZ2" i="14"/>
  <c r="IY2" i="14"/>
  <c r="IX2" i="14"/>
  <c r="IW2" i="14"/>
  <c r="IV2" i="14"/>
  <c r="IU2" i="14"/>
  <c r="IT2" i="14"/>
  <c r="IS2" i="14"/>
  <c r="IR2" i="14"/>
  <c r="IQ2" i="14"/>
  <c r="IP2" i="14"/>
  <c r="IO2" i="14"/>
  <c r="IN2" i="14"/>
  <c r="IM2" i="14"/>
  <c r="IL2" i="14"/>
  <c r="IK2" i="14"/>
  <c r="IJ2" i="14"/>
  <c r="II2" i="14"/>
  <c r="IH2" i="14"/>
  <c r="IG2" i="14"/>
  <c r="IF2" i="14"/>
  <c r="IE2" i="14"/>
  <c r="ID2" i="14"/>
  <c r="IC2" i="14"/>
  <c r="IB2" i="14"/>
  <c r="IA2" i="14"/>
  <c r="HZ2" i="14"/>
  <c r="HY2" i="14"/>
  <c r="HX2" i="14"/>
  <c r="HW2" i="14"/>
  <c r="HV2" i="14"/>
  <c r="HU2" i="14"/>
  <c r="HT2" i="14"/>
  <c r="HS2" i="14"/>
  <c r="HR2" i="14"/>
  <c r="HQ2" i="14"/>
  <c r="HP2" i="14"/>
  <c r="HO2" i="14"/>
  <c r="HN2" i="14"/>
  <c r="HM2" i="14"/>
  <c r="HL2" i="14"/>
  <c r="D453" i="12" l="1"/>
  <c r="E452" i="12"/>
  <c r="F452" i="12" s="1"/>
  <c r="C453" i="12"/>
  <c r="D343" i="12"/>
  <c r="C343" i="12"/>
  <c r="E342" i="12"/>
  <c r="F342" i="12" s="1"/>
  <c r="D233" i="12"/>
  <c r="E232" i="12"/>
  <c r="F232" i="12" s="1"/>
  <c r="C233" i="12"/>
  <c r="D123" i="12"/>
  <c r="C123" i="12"/>
  <c r="E122" i="12"/>
  <c r="F122" i="12" s="1"/>
  <c r="D1222" i="13"/>
  <c r="HF1220" i="13"/>
  <c r="HC1221" i="13" s="1"/>
  <c r="HM1219" i="13"/>
  <c r="HJ1220" i="13" s="1"/>
  <c r="HL1220" i="13" s="1"/>
  <c r="HR1221" i="13"/>
  <c r="HR1222" i="13" s="1"/>
  <c r="HR1223" i="13" s="1"/>
  <c r="HR1224" i="13" s="1"/>
  <c r="HR1225" i="13" s="1"/>
  <c r="HR1226" i="13" s="1"/>
  <c r="HR1227" i="13" s="1"/>
  <c r="HR1228" i="13" s="1"/>
  <c r="HR1229" i="13" s="1"/>
  <c r="HR1230" i="13" s="1"/>
  <c r="HR1231" i="13" s="1"/>
  <c r="HR1232" i="13" s="1"/>
  <c r="HR1233" i="13" s="1"/>
  <c r="HR1234" i="13" s="1"/>
  <c r="HR1235" i="13" s="1"/>
  <c r="HR1236" i="13" s="1"/>
  <c r="HR1237" i="13" s="1"/>
  <c r="HR1238" i="13" s="1"/>
  <c r="HR1239" i="13" s="1"/>
  <c r="HR1240" i="13" s="1"/>
  <c r="HR1241" i="13" s="1"/>
  <c r="HR1242" i="13" s="1"/>
  <c r="HR1243" i="13" s="1"/>
  <c r="HR1244" i="13" s="1"/>
  <c r="HR1245" i="13" s="1"/>
  <c r="HR1246" i="13" s="1"/>
  <c r="HR1247" i="13" s="1"/>
  <c r="HR1248" i="13" s="1"/>
  <c r="HR1249" i="13" s="1"/>
  <c r="HR1250" i="13" s="1"/>
  <c r="HR1251" i="13" s="1"/>
  <c r="HR1252" i="13" s="1"/>
  <c r="HR1253" i="13" s="1"/>
  <c r="HR1254" i="13" s="1"/>
  <c r="HR1255" i="13" s="1"/>
  <c r="HR1256" i="13" s="1"/>
  <c r="HR1257" i="13" s="1"/>
  <c r="HR1258" i="13" s="1"/>
  <c r="HR1259" i="13" s="1"/>
  <c r="HR1260" i="13" s="1"/>
  <c r="HR1261" i="13" s="1"/>
  <c r="HR1262" i="13" s="1"/>
  <c r="HR1263" i="13" s="1"/>
  <c r="HR1264" i="13" s="1"/>
  <c r="HR1265" i="13" s="1"/>
  <c r="HR1266" i="13" s="1"/>
  <c r="HR1267" i="13" s="1"/>
  <c r="HR1268" i="13" s="1"/>
  <c r="HR1269" i="13" s="1"/>
  <c r="HR1270" i="13" s="1"/>
  <c r="HN1221" i="13"/>
  <c r="HN1222" i="13" s="1"/>
  <c r="HN1223" i="13" s="1"/>
  <c r="HN1224" i="13" s="1"/>
  <c r="HN1225" i="13" s="1"/>
  <c r="HN1226" i="13" s="1"/>
  <c r="HN1227" i="13" s="1"/>
  <c r="HN1228" i="13" s="1"/>
  <c r="HN1229" i="13" s="1"/>
  <c r="HN1230" i="13" s="1"/>
  <c r="HN1231" i="13" s="1"/>
  <c r="HN1232" i="13" s="1"/>
  <c r="HN1233" i="13" s="1"/>
  <c r="HN1234" i="13" s="1"/>
  <c r="HN1235" i="13" s="1"/>
  <c r="HN1236" i="13" s="1"/>
  <c r="HN1237" i="13" s="1"/>
  <c r="HN1238" i="13" s="1"/>
  <c r="HN1239" i="13" s="1"/>
  <c r="HN1240" i="13" s="1"/>
  <c r="HN1241" i="13" s="1"/>
  <c r="HN1242" i="13" s="1"/>
  <c r="HN1243" i="13" s="1"/>
  <c r="HN1244" i="13" s="1"/>
  <c r="HN1245" i="13" s="1"/>
  <c r="HN1246" i="13" s="1"/>
  <c r="HN1247" i="13" s="1"/>
  <c r="HN1248" i="13" s="1"/>
  <c r="HN1249" i="13" s="1"/>
  <c r="HN1250" i="13" s="1"/>
  <c r="HN1251" i="13" s="1"/>
  <c r="HN1252" i="13" s="1"/>
  <c r="HN1253" i="13" s="1"/>
  <c r="HN1254" i="13" s="1"/>
  <c r="HN1255" i="13" s="1"/>
  <c r="HN1256" i="13" s="1"/>
  <c r="HN1257" i="13" s="1"/>
  <c r="HN1258" i="13" s="1"/>
  <c r="HN1259" i="13" s="1"/>
  <c r="HN1260" i="13" s="1"/>
  <c r="HN1261" i="13" s="1"/>
  <c r="HN1262" i="13" s="1"/>
  <c r="HN1263" i="13" s="1"/>
  <c r="HN1264" i="13" s="1"/>
  <c r="HN1265" i="13" s="1"/>
  <c r="HN1266" i="13" s="1"/>
  <c r="HN1267" i="13" s="1"/>
  <c r="HN1268" i="13" s="1"/>
  <c r="HN1269" i="13" s="1"/>
  <c r="HN1270" i="13" s="1"/>
  <c r="DG1219" i="13"/>
  <c r="DH1218" i="13"/>
  <c r="HD1221" i="13"/>
  <c r="H1222" i="13"/>
  <c r="C1225" i="13"/>
  <c r="L1219" i="13"/>
  <c r="M1218" i="13"/>
  <c r="HQ1221" i="13"/>
  <c r="HQ1222" i="13" s="1"/>
  <c r="HQ1223" i="13" s="1"/>
  <c r="HQ1224" i="13" s="1"/>
  <c r="HQ1225" i="13" s="1"/>
  <c r="HQ1226" i="13" s="1"/>
  <c r="HQ1227" i="13" s="1"/>
  <c r="HQ1228" i="13" s="1"/>
  <c r="HQ1229" i="13" s="1"/>
  <c r="HQ1230" i="13" s="1"/>
  <c r="HQ1231" i="13" s="1"/>
  <c r="HQ1232" i="13" s="1"/>
  <c r="HQ1233" i="13" s="1"/>
  <c r="HQ1234" i="13" s="1"/>
  <c r="HQ1235" i="13" s="1"/>
  <c r="HQ1236" i="13" s="1"/>
  <c r="HQ1237" i="13" s="1"/>
  <c r="HQ1238" i="13" s="1"/>
  <c r="HQ1239" i="13" s="1"/>
  <c r="HQ1240" i="13" s="1"/>
  <c r="HQ1241" i="13" s="1"/>
  <c r="HQ1242" i="13" s="1"/>
  <c r="HQ1243" i="13" s="1"/>
  <c r="HQ1244" i="13" s="1"/>
  <c r="HQ1245" i="13" s="1"/>
  <c r="HQ1246" i="13" s="1"/>
  <c r="HQ1247" i="13" s="1"/>
  <c r="HQ1248" i="13" s="1"/>
  <c r="HQ1249" i="13" s="1"/>
  <c r="HQ1250" i="13" s="1"/>
  <c r="HQ1251" i="13" s="1"/>
  <c r="HQ1252" i="13" s="1"/>
  <c r="HQ1253" i="13" s="1"/>
  <c r="HQ1254" i="13" s="1"/>
  <c r="HQ1255" i="13" s="1"/>
  <c r="HQ1256" i="13" s="1"/>
  <c r="HQ1257" i="13" s="1"/>
  <c r="HQ1258" i="13" s="1"/>
  <c r="HQ1259" i="13" s="1"/>
  <c r="HQ1260" i="13" s="1"/>
  <c r="HQ1261" i="13" s="1"/>
  <c r="HQ1262" i="13" s="1"/>
  <c r="HQ1263" i="13" s="1"/>
  <c r="HQ1264" i="13" s="1"/>
  <c r="HQ1265" i="13" s="1"/>
  <c r="HQ1266" i="13" s="1"/>
  <c r="HQ1267" i="13" s="1"/>
  <c r="HQ1268" i="13" s="1"/>
  <c r="HQ1269" i="13" s="1"/>
  <c r="HQ1270" i="13" s="1"/>
  <c r="B1221" i="13"/>
  <c r="E1220" i="13"/>
  <c r="F1220" i="13" s="1"/>
  <c r="HK1220" i="13"/>
  <c r="HH1221" i="13"/>
  <c r="HF1111" i="13"/>
  <c r="HE1111" i="13"/>
  <c r="HM1110" i="13"/>
  <c r="HL1110" i="13"/>
  <c r="HQ1111" i="13"/>
  <c r="HQ1112" i="13" s="1"/>
  <c r="HQ1113" i="13" s="1"/>
  <c r="HQ1114" i="13" s="1"/>
  <c r="HQ1115" i="13" s="1"/>
  <c r="HQ1116" i="13" s="1"/>
  <c r="HQ1117" i="13" s="1"/>
  <c r="HQ1118" i="13" s="1"/>
  <c r="HQ1119" i="13" s="1"/>
  <c r="HQ1120" i="13" s="1"/>
  <c r="HQ1121" i="13" s="1"/>
  <c r="HQ1122" i="13" s="1"/>
  <c r="HQ1123" i="13" s="1"/>
  <c r="HQ1124" i="13" s="1"/>
  <c r="HQ1125" i="13" s="1"/>
  <c r="HQ1126" i="13" s="1"/>
  <c r="HQ1127" i="13" s="1"/>
  <c r="HQ1128" i="13" s="1"/>
  <c r="HQ1129" i="13" s="1"/>
  <c r="HQ1130" i="13" s="1"/>
  <c r="HQ1131" i="13" s="1"/>
  <c r="HQ1132" i="13" s="1"/>
  <c r="HQ1133" i="13" s="1"/>
  <c r="HQ1134" i="13" s="1"/>
  <c r="HQ1135" i="13" s="1"/>
  <c r="HQ1136" i="13" s="1"/>
  <c r="HQ1137" i="13" s="1"/>
  <c r="HQ1138" i="13" s="1"/>
  <c r="HQ1139" i="13" s="1"/>
  <c r="HQ1140" i="13" s="1"/>
  <c r="HQ1141" i="13" s="1"/>
  <c r="HQ1142" i="13" s="1"/>
  <c r="HQ1143" i="13" s="1"/>
  <c r="HQ1144" i="13" s="1"/>
  <c r="HQ1145" i="13" s="1"/>
  <c r="HQ1146" i="13" s="1"/>
  <c r="HQ1147" i="13" s="1"/>
  <c r="HQ1148" i="13" s="1"/>
  <c r="HQ1149" i="13" s="1"/>
  <c r="HQ1150" i="13" s="1"/>
  <c r="HQ1151" i="13" s="1"/>
  <c r="HQ1152" i="13" s="1"/>
  <c r="HQ1153" i="13" s="1"/>
  <c r="HQ1154" i="13" s="1"/>
  <c r="HQ1155" i="13" s="1"/>
  <c r="HQ1156" i="13" s="1"/>
  <c r="HQ1157" i="13" s="1"/>
  <c r="HQ1158" i="13" s="1"/>
  <c r="HQ1159" i="13" s="1"/>
  <c r="HQ1160" i="13" s="1"/>
  <c r="E1111" i="13"/>
  <c r="F1111" i="13" s="1"/>
  <c r="C1112" i="13"/>
  <c r="D1112" i="13"/>
  <c r="HH1112" i="13"/>
  <c r="HK1111" i="13"/>
  <c r="HN1111" i="13"/>
  <c r="HN1112" i="13" s="1"/>
  <c r="HN1113" i="13" s="1"/>
  <c r="HN1114" i="13" s="1"/>
  <c r="HN1115" i="13" s="1"/>
  <c r="HN1116" i="13" s="1"/>
  <c r="HN1117" i="13" s="1"/>
  <c r="HN1118" i="13" s="1"/>
  <c r="HN1119" i="13" s="1"/>
  <c r="HN1120" i="13" s="1"/>
  <c r="HN1121" i="13" s="1"/>
  <c r="HN1122" i="13" s="1"/>
  <c r="HN1123" i="13" s="1"/>
  <c r="HN1124" i="13" s="1"/>
  <c r="HN1125" i="13" s="1"/>
  <c r="HN1126" i="13" s="1"/>
  <c r="HN1127" i="13" s="1"/>
  <c r="HN1128" i="13" s="1"/>
  <c r="HN1129" i="13" s="1"/>
  <c r="HN1130" i="13" s="1"/>
  <c r="HN1131" i="13" s="1"/>
  <c r="HN1132" i="13" s="1"/>
  <c r="HN1133" i="13" s="1"/>
  <c r="HN1134" i="13" s="1"/>
  <c r="HN1135" i="13" s="1"/>
  <c r="HN1136" i="13" s="1"/>
  <c r="HN1137" i="13" s="1"/>
  <c r="HN1138" i="13" s="1"/>
  <c r="HN1139" i="13" s="1"/>
  <c r="HN1140" i="13" s="1"/>
  <c r="HN1141" i="13" s="1"/>
  <c r="HN1142" i="13" s="1"/>
  <c r="HN1143" i="13" s="1"/>
  <c r="HN1144" i="13" s="1"/>
  <c r="HN1145" i="13" s="1"/>
  <c r="HN1146" i="13" s="1"/>
  <c r="HN1147" i="13" s="1"/>
  <c r="HN1148" i="13" s="1"/>
  <c r="HN1149" i="13" s="1"/>
  <c r="HN1150" i="13" s="1"/>
  <c r="HN1151" i="13" s="1"/>
  <c r="HN1152" i="13" s="1"/>
  <c r="HN1153" i="13" s="1"/>
  <c r="HN1154" i="13" s="1"/>
  <c r="HN1155" i="13" s="1"/>
  <c r="HN1156" i="13" s="1"/>
  <c r="HN1157" i="13" s="1"/>
  <c r="HN1158" i="13" s="1"/>
  <c r="HN1159" i="13" s="1"/>
  <c r="HN1160" i="13" s="1"/>
  <c r="HR1111" i="13"/>
  <c r="HR1112" i="13" s="1"/>
  <c r="HR1113" i="13" s="1"/>
  <c r="HR1114" i="13" s="1"/>
  <c r="HR1115" i="13" s="1"/>
  <c r="HR1116" i="13" s="1"/>
  <c r="HR1117" i="13" s="1"/>
  <c r="HR1118" i="13" s="1"/>
  <c r="HR1119" i="13" s="1"/>
  <c r="HR1120" i="13" s="1"/>
  <c r="HR1121" i="13" s="1"/>
  <c r="HR1122" i="13" s="1"/>
  <c r="HR1123" i="13" s="1"/>
  <c r="HR1124" i="13" s="1"/>
  <c r="HR1125" i="13" s="1"/>
  <c r="HR1126" i="13" s="1"/>
  <c r="HR1127" i="13" s="1"/>
  <c r="HR1128" i="13" s="1"/>
  <c r="HR1129" i="13" s="1"/>
  <c r="HR1130" i="13" s="1"/>
  <c r="HR1131" i="13" s="1"/>
  <c r="HR1132" i="13" s="1"/>
  <c r="HR1133" i="13" s="1"/>
  <c r="HR1134" i="13" s="1"/>
  <c r="HR1135" i="13" s="1"/>
  <c r="HR1136" i="13" s="1"/>
  <c r="HR1137" i="13" s="1"/>
  <c r="HR1138" i="13" s="1"/>
  <c r="HR1139" i="13" s="1"/>
  <c r="HR1140" i="13" s="1"/>
  <c r="HR1141" i="13" s="1"/>
  <c r="HR1142" i="13" s="1"/>
  <c r="HR1143" i="13" s="1"/>
  <c r="HR1144" i="13" s="1"/>
  <c r="HR1145" i="13" s="1"/>
  <c r="HR1146" i="13" s="1"/>
  <c r="HR1147" i="13" s="1"/>
  <c r="HR1148" i="13" s="1"/>
  <c r="HR1149" i="13" s="1"/>
  <c r="HR1150" i="13" s="1"/>
  <c r="HR1151" i="13" s="1"/>
  <c r="HR1152" i="13" s="1"/>
  <c r="HR1153" i="13" s="1"/>
  <c r="HR1154" i="13" s="1"/>
  <c r="HR1155" i="13" s="1"/>
  <c r="HR1156" i="13" s="1"/>
  <c r="HR1157" i="13" s="1"/>
  <c r="HR1158" i="13" s="1"/>
  <c r="HR1159" i="13" s="1"/>
  <c r="HR1160" i="13" s="1"/>
  <c r="H1113" i="13"/>
  <c r="HD1112" i="13"/>
  <c r="M1109" i="13"/>
  <c r="N1108" i="13"/>
  <c r="DG1109" i="13"/>
  <c r="DH1108" i="13"/>
  <c r="D1002" i="13"/>
  <c r="HH1001" i="13"/>
  <c r="HK1000" i="13"/>
  <c r="HD1001" i="13"/>
  <c r="H1002" i="13"/>
  <c r="HN1001" i="13"/>
  <c r="HN1002" i="13" s="1"/>
  <c r="HN1003" i="13" s="1"/>
  <c r="HN1004" i="13" s="1"/>
  <c r="HN1005" i="13" s="1"/>
  <c r="HN1006" i="13" s="1"/>
  <c r="HN1007" i="13" s="1"/>
  <c r="HN1008" i="13" s="1"/>
  <c r="HN1009" i="13" s="1"/>
  <c r="HN1010" i="13" s="1"/>
  <c r="HN1011" i="13" s="1"/>
  <c r="HN1012" i="13" s="1"/>
  <c r="HN1013" i="13" s="1"/>
  <c r="HN1014" i="13" s="1"/>
  <c r="HN1015" i="13" s="1"/>
  <c r="HN1016" i="13" s="1"/>
  <c r="HN1017" i="13" s="1"/>
  <c r="HN1018" i="13" s="1"/>
  <c r="HN1019" i="13" s="1"/>
  <c r="HN1020" i="13" s="1"/>
  <c r="HN1021" i="13" s="1"/>
  <c r="HN1022" i="13" s="1"/>
  <c r="HN1023" i="13" s="1"/>
  <c r="HN1024" i="13" s="1"/>
  <c r="HN1025" i="13" s="1"/>
  <c r="HN1026" i="13" s="1"/>
  <c r="HN1027" i="13" s="1"/>
  <c r="HN1028" i="13" s="1"/>
  <c r="HN1029" i="13" s="1"/>
  <c r="HN1030" i="13" s="1"/>
  <c r="HN1031" i="13" s="1"/>
  <c r="HN1032" i="13" s="1"/>
  <c r="HN1033" i="13" s="1"/>
  <c r="HN1034" i="13" s="1"/>
  <c r="HN1035" i="13" s="1"/>
  <c r="HN1036" i="13" s="1"/>
  <c r="HN1037" i="13" s="1"/>
  <c r="HN1038" i="13" s="1"/>
  <c r="HN1039" i="13" s="1"/>
  <c r="HN1040" i="13" s="1"/>
  <c r="HN1041" i="13" s="1"/>
  <c r="HN1042" i="13" s="1"/>
  <c r="HN1043" i="13" s="1"/>
  <c r="HN1044" i="13" s="1"/>
  <c r="HN1045" i="13" s="1"/>
  <c r="HN1046" i="13" s="1"/>
  <c r="HN1047" i="13" s="1"/>
  <c r="HN1048" i="13" s="1"/>
  <c r="HN1049" i="13" s="1"/>
  <c r="HN1050" i="13" s="1"/>
  <c r="HR1001" i="13"/>
  <c r="HR1002" i="13" s="1"/>
  <c r="HR1003" i="13" s="1"/>
  <c r="HR1004" i="13" s="1"/>
  <c r="HR1005" i="13" s="1"/>
  <c r="HR1006" i="13" s="1"/>
  <c r="HR1007" i="13" s="1"/>
  <c r="HR1008" i="13" s="1"/>
  <c r="HR1009" i="13" s="1"/>
  <c r="HR1010" i="13" s="1"/>
  <c r="HR1011" i="13" s="1"/>
  <c r="HR1012" i="13" s="1"/>
  <c r="HR1013" i="13" s="1"/>
  <c r="HR1014" i="13" s="1"/>
  <c r="HR1015" i="13" s="1"/>
  <c r="HR1016" i="13" s="1"/>
  <c r="HR1017" i="13" s="1"/>
  <c r="HR1018" i="13" s="1"/>
  <c r="HR1019" i="13" s="1"/>
  <c r="HR1020" i="13" s="1"/>
  <c r="HR1021" i="13" s="1"/>
  <c r="HR1022" i="13" s="1"/>
  <c r="HR1023" i="13" s="1"/>
  <c r="HR1024" i="13" s="1"/>
  <c r="HR1025" i="13" s="1"/>
  <c r="HR1026" i="13" s="1"/>
  <c r="HR1027" i="13" s="1"/>
  <c r="HR1028" i="13" s="1"/>
  <c r="HR1029" i="13" s="1"/>
  <c r="HR1030" i="13" s="1"/>
  <c r="HR1031" i="13" s="1"/>
  <c r="HR1032" i="13" s="1"/>
  <c r="HR1033" i="13" s="1"/>
  <c r="HR1034" i="13" s="1"/>
  <c r="HR1035" i="13" s="1"/>
  <c r="HR1036" i="13" s="1"/>
  <c r="HR1037" i="13" s="1"/>
  <c r="HR1038" i="13" s="1"/>
  <c r="HR1039" i="13" s="1"/>
  <c r="HR1040" i="13" s="1"/>
  <c r="HR1041" i="13" s="1"/>
  <c r="HR1042" i="13" s="1"/>
  <c r="HR1043" i="13" s="1"/>
  <c r="HR1044" i="13" s="1"/>
  <c r="HR1045" i="13" s="1"/>
  <c r="HR1046" i="13" s="1"/>
  <c r="HR1047" i="13" s="1"/>
  <c r="HR1048" i="13" s="1"/>
  <c r="HR1049" i="13" s="1"/>
  <c r="HR1050" i="13" s="1"/>
  <c r="HQ1001" i="13"/>
  <c r="HQ1002" i="13" s="1"/>
  <c r="HQ1003" i="13" s="1"/>
  <c r="HQ1004" i="13" s="1"/>
  <c r="HQ1005" i="13" s="1"/>
  <c r="HQ1006" i="13" s="1"/>
  <c r="HQ1007" i="13" s="1"/>
  <c r="HQ1008" i="13" s="1"/>
  <c r="HQ1009" i="13" s="1"/>
  <c r="HQ1010" i="13" s="1"/>
  <c r="HQ1011" i="13" s="1"/>
  <c r="HQ1012" i="13" s="1"/>
  <c r="HQ1013" i="13" s="1"/>
  <c r="HQ1014" i="13" s="1"/>
  <c r="HQ1015" i="13" s="1"/>
  <c r="HQ1016" i="13" s="1"/>
  <c r="HQ1017" i="13" s="1"/>
  <c r="HQ1018" i="13" s="1"/>
  <c r="HQ1019" i="13" s="1"/>
  <c r="HQ1020" i="13" s="1"/>
  <c r="HQ1021" i="13" s="1"/>
  <c r="HQ1022" i="13" s="1"/>
  <c r="HQ1023" i="13" s="1"/>
  <c r="HQ1024" i="13" s="1"/>
  <c r="HQ1025" i="13" s="1"/>
  <c r="HQ1026" i="13" s="1"/>
  <c r="HQ1027" i="13" s="1"/>
  <c r="HQ1028" i="13" s="1"/>
  <c r="HQ1029" i="13" s="1"/>
  <c r="HQ1030" i="13" s="1"/>
  <c r="HQ1031" i="13" s="1"/>
  <c r="HQ1032" i="13" s="1"/>
  <c r="HQ1033" i="13" s="1"/>
  <c r="HQ1034" i="13" s="1"/>
  <c r="HQ1035" i="13" s="1"/>
  <c r="HQ1036" i="13" s="1"/>
  <c r="HQ1037" i="13" s="1"/>
  <c r="HQ1038" i="13" s="1"/>
  <c r="HQ1039" i="13" s="1"/>
  <c r="HQ1040" i="13" s="1"/>
  <c r="HQ1041" i="13" s="1"/>
  <c r="HQ1042" i="13" s="1"/>
  <c r="HQ1043" i="13" s="1"/>
  <c r="HQ1044" i="13" s="1"/>
  <c r="HQ1045" i="13" s="1"/>
  <c r="HQ1046" i="13" s="1"/>
  <c r="HQ1047" i="13" s="1"/>
  <c r="HQ1048" i="13" s="1"/>
  <c r="HQ1049" i="13" s="1"/>
  <c r="HQ1050" i="13" s="1"/>
  <c r="HF1000" i="13"/>
  <c r="HC1001" i="13" s="1"/>
  <c r="E1001" i="13"/>
  <c r="F1001" i="13" s="1"/>
  <c r="C1002" i="13"/>
  <c r="DG999" i="13"/>
  <c r="DH998" i="13"/>
  <c r="HM999" i="13"/>
  <c r="HJ1000" i="13" s="1"/>
  <c r="M999" i="13"/>
  <c r="N998" i="13"/>
  <c r="D892" i="13"/>
  <c r="HR891" i="13"/>
  <c r="HR892" i="13" s="1"/>
  <c r="HR893" i="13" s="1"/>
  <c r="HR894" i="13" s="1"/>
  <c r="HR895" i="13" s="1"/>
  <c r="HR896" i="13" s="1"/>
  <c r="HR897" i="13" s="1"/>
  <c r="HR898" i="13" s="1"/>
  <c r="HR899" i="13" s="1"/>
  <c r="HR900" i="13" s="1"/>
  <c r="HR901" i="13" s="1"/>
  <c r="HR902" i="13" s="1"/>
  <c r="HR903" i="13" s="1"/>
  <c r="HR904" i="13" s="1"/>
  <c r="HR905" i="13" s="1"/>
  <c r="HR906" i="13" s="1"/>
  <c r="HR907" i="13" s="1"/>
  <c r="HR908" i="13" s="1"/>
  <c r="HR909" i="13" s="1"/>
  <c r="HR910" i="13" s="1"/>
  <c r="HR911" i="13" s="1"/>
  <c r="HR912" i="13" s="1"/>
  <c r="HR913" i="13" s="1"/>
  <c r="HR914" i="13" s="1"/>
  <c r="HR915" i="13" s="1"/>
  <c r="HR916" i="13" s="1"/>
  <c r="HR917" i="13" s="1"/>
  <c r="HR918" i="13" s="1"/>
  <c r="HR919" i="13" s="1"/>
  <c r="HR920" i="13" s="1"/>
  <c r="HR921" i="13" s="1"/>
  <c r="HR922" i="13" s="1"/>
  <c r="HR923" i="13" s="1"/>
  <c r="HR924" i="13" s="1"/>
  <c r="HR925" i="13" s="1"/>
  <c r="HR926" i="13" s="1"/>
  <c r="HR927" i="13" s="1"/>
  <c r="HR928" i="13" s="1"/>
  <c r="HR929" i="13" s="1"/>
  <c r="HR930" i="13" s="1"/>
  <c r="HR931" i="13" s="1"/>
  <c r="HR932" i="13" s="1"/>
  <c r="HR933" i="13" s="1"/>
  <c r="HR934" i="13" s="1"/>
  <c r="HR935" i="13" s="1"/>
  <c r="HR936" i="13" s="1"/>
  <c r="HR937" i="13" s="1"/>
  <c r="HR938" i="13" s="1"/>
  <c r="HR939" i="13" s="1"/>
  <c r="HR940" i="13" s="1"/>
  <c r="HF890" i="13"/>
  <c r="HC891" i="13" s="1"/>
  <c r="HQ891" i="13"/>
  <c r="HQ892" i="13" s="1"/>
  <c r="HQ893" i="13" s="1"/>
  <c r="HQ894" i="13" s="1"/>
  <c r="HQ895" i="13" s="1"/>
  <c r="HQ896" i="13" s="1"/>
  <c r="HQ897" i="13" s="1"/>
  <c r="HQ898" i="13" s="1"/>
  <c r="HQ899" i="13" s="1"/>
  <c r="HQ900" i="13" s="1"/>
  <c r="HQ901" i="13" s="1"/>
  <c r="HQ902" i="13" s="1"/>
  <c r="HQ903" i="13" s="1"/>
  <c r="HQ904" i="13" s="1"/>
  <c r="HQ905" i="13" s="1"/>
  <c r="HQ906" i="13" s="1"/>
  <c r="HQ907" i="13" s="1"/>
  <c r="HQ908" i="13" s="1"/>
  <c r="HQ909" i="13" s="1"/>
  <c r="HQ910" i="13" s="1"/>
  <c r="HQ911" i="13" s="1"/>
  <c r="HQ912" i="13" s="1"/>
  <c r="HQ913" i="13" s="1"/>
  <c r="HQ914" i="13" s="1"/>
  <c r="HQ915" i="13" s="1"/>
  <c r="HQ916" i="13" s="1"/>
  <c r="HQ917" i="13" s="1"/>
  <c r="HQ918" i="13" s="1"/>
  <c r="HQ919" i="13" s="1"/>
  <c r="HQ920" i="13" s="1"/>
  <c r="HQ921" i="13" s="1"/>
  <c r="HQ922" i="13" s="1"/>
  <c r="HQ923" i="13" s="1"/>
  <c r="HQ924" i="13" s="1"/>
  <c r="HQ925" i="13" s="1"/>
  <c r="HQ926" i="13" s="1"/>
  <c r="HQ927" i="13" s="1"/>
  <c r="HQ928" i="13" s="1"/>
  <c r="HQ929" i="13" s="1"/>
  <c r="HQ930" i="13" s="1"/>
  <c r="HQ931" i="13" s="1"/>
  <c r="HQ932" i="13" s="1"/>
  <c r="HQ933" i="13" s="1"/>
  <c r="HQ934" i="13" s="1"/>
  <c r="HQ935" i="13" s="1"/>
  <c r="HQ936" i="13" s="1"/>
  <c r="HQ937" i="13" s="1"/>
  <c r="HQ938" i="13" s="1"/>
  <c r="HQ939" i="13" s="1"/>
  <c r="HQ940" i="13" s="1"/>
  <c r="HM889" i="13"/>
  <c r="HJ890" i="13" s="1"/>
  <c r="E891" i="13"/>
  <c r="F891" i="13" s="1"/>
  <c r="C892" i="13"/>
  <c r="HN891" i="13"/>
  <c r="HN892" i="13" s="1"/>
  <c r="HN893" i="13" s="1"/>
  <c r="HN894" i="13" s="1"/>
  <c r="HN895" i="13" s="1"/>
  <c r="HN896" i="13" s="1"/>
  <c r="HN897" i="13" s="1"/>
  <c r="HN898" i="13" s="1"/>
  <c r="HN899" i="13" s="1"/>
  <c r="HN900" i="13" s="1"/>
  <c r="HN901" i="13" s="1"/>
  <c r="HN902" i="13" s="1"/>
  <c r="HN903" i="13" s="1"/>
  <c r="HN904" i="13" s="1"/>
  <c r="HN905" i="13" s="1"/>
  <c r="HN906" i="13" s="1"/>
  <c r="HN907" i="13" s="1"/>
  <c r="HN908" i="13" s="1"/>
  <c r="HN909" i="13" s="1"/>
  <c r="HN910" i="13" s="1"/>
  <c r="HN911" i="13" s="1"/>
  <c r="HN912" i="13" s="1"/>
  <c r="HN913" i="13" s="1"/>
  <c r="HN914" i="13" s="1"/>
  <c r="HN915" i="13" s="1"/>
  <c r="HN916" i="13" s="1"/>
  <c r="HN917" i="13" s="1"/>
  <c r="HN918" i="13" s="1"/>
  <c r="HN919" i="13" s="1"/>
  <c r="HN920" i="13" s="1"/>
  <c r="HN921" i="13" s="1"/>
  <c r="HN922" i="13" s="1"/>
  <c r="HN923" i="13" s="1"/>
  <c r="HN924" i="13" s="1"/>
  <c r="HN925" i="13" s="1"/>
  <c r="HN926" i="13" s="1"/>
  <c r="HN927" i="13" s="1"/>
  <c r="HN928" i="13" s="1"/>
  <c r="HN929" i="13" s="1"/>
  <c r="HN930" i="13" s="1"/>
  <c r="HN931" i="13" s="1"/>
  <c r="HN932" i="13" s="1"/>
  <c r="HN933" i="13" s="1"/>
  <c r="HN934" i="13" s="1"/>
  <c r="HN935" i="13" s="1"/>
  <c r="HN936" i="13" s="1"/>
  <c r="HN937" i="13" s="1"/>
  <c r="HN938" i="13" s="1"/>
  <c r="HN939" i="13" s="1"/>
  <c r="HN940" i="13" s="1"/>
  <c r="DH888" i="13"/>
  <c r="DG889" i="13"/>
  <c r="E890" i="13"/>
  <c r="F890" i="13" s="1"/>
  <c r="N889" i="13"/>
  <c r="O888" i="13"/>
  <c r="HD891" i="13"/>
  <c r="H892" i="13"/>
  <c r="HH891" i="13"/>
  <c r="HK890" i="13"/>
  <c r="HQ781" i="13"/>
  <c r="HQ782" i="13" s="1"/>
  <c r="HQ783" i="13" s="1"/>
  <c r="HQ784" i="13" s="1"/>
  <c r="HQ785" i="13" s="1"/>
  <c r="HQ786" i="13" s="1"/>
  <c r="HQ787" i="13" s="1"/>
  <c r="HQ788" i="13" s="1"/>
  <c r="HQ789" i="13" s="1"/>
  <c r="HQ790" i="13" s="1"/>
  <c r="HQ791" i="13" s="1"/>
  <c r="HQ792" i="13" s="1"/>
  <c r="HQ793" i="13" s="1"/>
  <c r="HQ794" i="13" s="1"/>
  <c r="HQ795" i="13" s="1"/>
  <c r="HQ796" i="13" s="1"/>
  <c r="HQ797" i="13" s="1"/>
  <c r="HQ798" i="13" s="1"/>
  <c r="HQ799" i="13" s="1"/>
  <c r="HQ800" i="13" s="1"/>
  <c r="HQ801" i="13" s="1"/>
  <c r="HQ802" i="13" s="1"/>
  <c r="HQ803" i="13" s="1"/>
  <c r="HQ804" i="13" s="1"/>
  <c r="HQ805" i="13" s="1"/>
  <c r="HQ806" i="13" s="1"/>
  <c r="HQ807" i="13" s="1"/>
  <c r="HQ808" i="13" s="1"/>
  <c r="HQ809" i="13" s="1"/>
  <c r="HQ810" i="13" s="1"/>
  <c r="HQ811" i="13" s="1"/>
  <c r="HQ812" i="13" s="1"/>
  <c r="HQ813" i="13" s="1"/>
  <c r="HQ814" i="13" s="1"/>
  <c r="HQ815" i="13" s="1"/>
  <c r="HQ816" i="13" s="1"/>
  <c r="HQ817" i="13" s="1"/>
  <c r="HQ818" i="13" s="1"/>
  <c r="HQ819" i="13" s="1"/>
  <c r="HQ820" i="13" s="1"/>
  <c r="HQ821" i="13" s="1"/>
  <c r="HQ822" i="13" s="1"/>
  <c r="HQ823" i="13" s="1"/>
  <c r="HQ824" i="13" s="1"/>
  <c r="HQ825" i="13" s="1"/>
  <c r="HQ826" i="13" s="1"/>
  <c r="HQ827" i="13" s="1"/>
  <c r="HQ828" i="13" s="1"/>
  <c r="HQ829" i="13" s="1"/>
  <c r="HQ830" i="13" s="1"/>
  <c r="C784" i="13"/>
  <c r="DH778" i="13"/>
  <c r="DG779" i="13"/>
  <c r="B781" i="13"/>
  <c r="E780" i="13"/>
  <c r="F780" i="13" s="1"/>
  <c r="HN781" i="13"/>
  <c r="HN782" i="13" s="1"/>
  <c r="HN783" i="13" s="1"/>
  <c r="HN784" i="13" s="1"/>
  <c r="HN785" i="13" s="1"/>
  <c r="HN786" i="13" s="1"/>
  <c r="HN787" i="13" s="1"/>
  <c r="HN788" i="13" s="1"/>
  <c r="HN789" i="13" s="1"/>
  <c r="HN790" i="13" s="1"/>
  <c r="HN791" i="13" s="1"/>
  <c r="HN792" i="13" s="1"/>
  <c r="HN793" i="13" s="1"/>
  <c r="HN794" i="13" s="1"/>
  <c r="HN795" i="13" s="1"/>
  <c r="HN796" i="13" s="1"/>
  <c r="HN797" i="13" s="1"/>
  <c r="HN798" i="13" s="1"/>
  <c r="HN799" i="13" s="1"/>
  <c r="HN800" i="13" s="1"/>
  <c r="HN801" i="13" s="1"/>
  <c r="HN802" i="13" s="1"/>
  <c r="HN803" i="13" s="1"/>
  <c r="HN804" i="13" s="1"/>
  <c r="HN805" i="13" s="1"/>
  <c r="HN806" i="13" s="1"/>
  <c r="HN807" i="13" s="1"/>
  <c r="HN808" i="13" s="1"/>
  <c r="HN809" i="13" s="1"/>
  <c r="HN810" i="13" s="1"/>
  <c r="HN811" i="13" s="1"/>
  <c r="HN812" i="13" s="1"/>
  <c r="HN813" i="13" s="1"/>
  <c r="HN814" i="13" s="1"/>
  <c r="HN815" i="13" s="1"/>
  <c r="HN816" i="13" s="1"/>
  <c r="HN817" i="13" s="1"/>
  <c r="HN818" i="13" s="1"/>
  <c r="HN819" i="13" s="1"/>
  <c r="HN820" i="13" s="1"/>
  <c r="HN821" i="13" s="1"/>
  <c r="HN822" i="13" s="1"/>
  <c r="HN823" i="13" s="1"/>
  <c r="HN824" i="13" s="1"/>
  <c r="HN825" i="13" s="1"/>
  <c r="HN826" i="13" s="1"/>
  <c r="HN827" i="13" s="1"/>
  <c r="HN828" i="13" s="1"/>
  <c r="HN829" i="13" s="1"/>
  <c r="HN830" i="13" s="1"/>
  <c r="HM779" i="13"/>
  <c r="HJ780" i="13" s="1"/>
  <c r="M778" i="13"/>
  <c r="L779" i="13"/>
  <c r="D782" i="13"/>
  <c r="HD781" i="13"/>
  <c r="H782" i="13"/>
  <c r="HH781" i="13"/>
  <c r="HK780" i="13"/>
  <c r="HR781" i="13"/>
  <c r="HR782" i="13" s="1"/>
  <c r="HR783" i="13" s="1"/>
  <c r="HR784" i="13" s="1"/>
  <c r="HR785" i="13" s="1"/>
  <c r="HR786" i="13" s="1"/>
  <c r="HR787" i="13" s="1"/>
  <c r="HR788" i="13" s="1"/>
  <c r="HR789" i="13" s="1"/>
  <c r="HR790" i="13" s="1"/>
  <c r="HR791" i="13" s="1"/>
  <c r="HR792" i="13" s="1"/>
  <c r="HR793" i="13" s="1"/>
  <c r="HR794" i="13" s="1"/>
  <c r="HR795" i="13" s="1"/>
  <c r="HR796" i="13" s="1"/>
  <c r="HR797" i="13" s="1"/>
  <c r="HR798" i="13" s="1"/>
  <c r="HR799" i="13" s="1"/>
  <c r="HR800" i="13" s="1"/>
  <c r="HR801" i="13" s="1"/>
  <c r="HR802" i="13" s="1"/>
  <c r="HR803" i="13" s="1"/>
  <c r="HR804" i="13" s="1"/>
  <c r="HR805" i="13" s="1"/>
  <c r="HR806" i="13" s="1"/>
  <c r="HR807" i="13" s="1"/>
  <c r="HR808" i="13" s="1"/>
  <c r="HR809" i="13" s="1"/>
  <c r="HR810" i="13" s="1"/>
  <c r="HR811" i="13" s="1"/>
  <c r="HR812" i="13" s="1"/>
  <c r="HR813" i="13" s="1"/>
  <c r="HR814" i="13" s="1"/>
  <c r="HR815" i="13" s="1"/>
  <c r="HR816" i="13" s="1"/>
  <c r="HR817" i="13" s="1"/>
  <c r="HR818" i="13" s="1"/>
  <c r="HR819" i="13" s="1"/>
  <c r="HR820" i="13" s="1"/>
  <c r="HR821" i="13" s="1"/>
  <c r="HR822" i="13" s="1"/>
  <c r="HR823" i="13" s="1"/>
  <c r="HR824" i="13" s="1"/>
  <c r="HR825" i="13" s="1"/>
  <c r="HR826" i="13" s="1"/>
  <c r="HR827" i="13" s="1"/>
  <c r="HR828" i="13" s="1"/>
  <c r="HR829" i="13" s="1"/>
  <c r="HR830" i="13" s="1"/>
  <c r="HC781" i="13"/>
  <c r="HE781" i="13" s="1"/>
  <c r="HF780" i="13"/>
  <c r="HO671" i="13"/>
  <c r="HO672" i="13" s="1"/>
  <c r="HO673" i="13" s="1"/>
  <c r="HO674" i="13" s="1"/>
  <c r="HO675" i="13" s="1"/>
  <c r="HO676" i="13" s="1"/>
  <c r="HO677" i="13" s="1"/>
  <c r="HO678" i="13" s="1"/>
  <c r="HO679" i="13" s="1"/>
  <c r="HO680" i="13" s="1"/>
  <c r="HO681" i="13" s="1"/>
  <c r="HO682" i="13" s="1"/>
  <c r="HO683" i="13" s="1"/>
  <c r="HO684" i="13" s="1"/>
  <c r="HO685" i="13" s="1"/>
  <c r="HO686" i="13" s="1"/>
  <c r="HO687" i="13" s="1"/>
  <c r="HO688" i="13" s="1"/>
  <c r="HO689" i="13" s="1"/>
  <c r="HO690" i="13" s="1"/>
  <c r="HO691" i="13" s="1"/>
  <c r="HO692" i="13" s="1"/>
  <c r="HO693" i="13" s="1"/>
  <c r="HO694" i="13" s="1"/>
  <c r="HO695" i="13" s="1"/>
  <c r="HO696" i="13" s="1"/>
  <c r="HO697" i="13" s="1"/>
  <c r="HO698" i="13" s="1"/>
  <c r="HO699" i="13" s="1"/>
  <c r="HO700" i="13" s="1"/>
  <c r="HO701" i="13" s="1"/>
  <c r="HO702" i="13" s="1"/>
  <c r="HO703" i="13" s="1"/>
  <c r="HO704" i="13" s="1"/>
  <c r="HO705" i="13" s="1"/>
  <c r="HO706" i="13" s="1"/>
  <c r="HO707" i="13" s="1"/>
  <c r="HO708" i="13" s="1"/>
  <c r="HO709" i="13" s="1"/>
  <c r="HO710" i="13" s="1"/>
  <c r="HO711" i="13" s="1"/>
  <c r="HO712" i="13" s="1"/>
  <c r="HO713" i="13" s="1"/>
  <c r="HO714" i="13" s="1"/>
  <c r="HO715" i="13" s="1"/>
  <c r="HO716" i="13" s="1"/>
  <c r="HO717" i="13" s="1"/>
  <c r="HO718" i="13" s="1"/>
  <c r="HO719" i="13" s="1"/>
  <c r="HO720" i="13" s="1"/>
  <c r="D672" i="13"/>
  <c r="C672" i="13"/>
  <c r="E671" i="13"/>
  <c r="F671" i="13" s="1"/>
  <c r="HR671" i="13"/>
  <c r="HR672" i="13" s="1"/>
  <c r="HR673" i="13" s="1"/>
  <c r="HR674" i="13" s="1"/>
  <c r="HR675" i="13" s="1"/>
  <c r="HR676" i="13" s="1"/>
  <c r="HR677" i="13" s="1"/>
  <c r="HR678" i="13" s="1"/>
  <c r="HR679" i="13" s="1"/>
  <c r="HR680" i="13" s="1"/>
  <c r="HR681" i="13" s="1"/>
  <c r="HR682" i="13" s="1"/>
  <c r="HR683" i="13" s="1"/>
  <c r="HR684" i="13" s="1"/>
  <c r="HR685" i="13" s="1"/>
  <c r="HR686" i="13" s="1"/>
  <c r="HR687" i="13" s="1"/>
  <c r="HR688" i="13" s="1"/>
  <c r="HR689" i="13" s="1"/>
  <c r="HR690" i="13" s="1"/>
  <c r="HR691" i="13" s="1"/>
  <c r="HR692" i="13" s="1"/>
  <c r="HR693" i="13" s="1"/>
  <c r="HR694" i="13" s="1"/>
  <c r="HR695" i="13" s="1"/>
  <c r="HR696" i="13" s="1"/>
  <c r="HR697" i="13" s="1"/>
  <c r="HR698" i="13" s="1"/>
  <c r="HR699" i="13" s="1"/>
  <c r="HR700" i="13" s="1"/>
  <c r="HR701" i="13" s="1"/>
  <c r="HR702" i="13" s="1"/>
  <c r="HR703" i="13" s="1"/>
  <c r="HR704" i="13" s="1"/>
  <c r="HR705" i="13" s="1"/>
  <c r="HR706" i="13" s="1"/>
  <c r="HR707" i="13" s="1"/>
  <c r="HR708" i="13" s="1"/>
  <c r="HR709" i="13" s="1"/>
  <c r="HR710" i="13" s="1"/>
  <c r="HR711" i="13" s="1"/>
  <c r="HR712" i="13" s="1"/>
  <c r="HR713" i="13" s="1"/>
  <c r="HR714" i="13" s="1"/>
  <c r="HR715" i="13" s="1"/>
  <c r="HR716" i="13" s="1"/>
  <c r="HR717" i="13" s="1"/>
  <c r="HR718" i="13" s="1"/>
  <c r="HR719" i="13" s="1"/>
  <c r="HR720" i="13" s="1"/>
  <c r="HH672" i="13"/>
  <c r="HK671" i="13"/>
  <c r="M669" i="13"/>
  <c r="N668" i="13"/>
  <c r="H672" i="13"/>
  <c r="HD671" i="13"/>
  <c r="HM670" i="13"/>
  <c r="HL670" i="13"/>
  <c r="DG669" i="13"/>
  <c r="DH668" i="13"/>
  <c r="HF670" i="13"/>
  <c r="HC671" i="13" s="1"/>
  <c r="HM560" i="13"/>
  <c r="HL560" i="13"/>
  <c r="HJ561" i="13" s="1"/>
  <c r="HQ561" i="13"/>
  <c r="HQ562" i="13" s="1"/>
  <c r="HQ563" i="13" s="1"/>
  <c r="HQ564" i="13" s="1"/>
  <c r="HQ565" i="13" s="1"/>
  <c r="HQ566" i="13" s="1"/>
  <c r="HQ567" i="13" s="1"/>
  <c r="HQ568" i="13" s="1"/>
  <c r="HQ569" i="13" s="1"/>
  <c r="HQ570" i="13" s="1"/>
  <c r="HQ571" i="13" s="1"/>
  <c r="HQ572" i="13" s="1"/>
  <c r="HQ573" i="13" s="1"/>
  <c r="HQ574" i="13" s="1"/>
  <c r="HQ575" i="13" s="1"/>
  <c r="HQ576" i="13" s="1"/>
  <c r="HQ577" i="13" s="1"/>
  <c r="HQ578" i="13" s="1"/>
  <c r="HQ579" i="13" s="1"/>
  <c r="HQ580" i="13" s="1"/>
  <c r="HQ581" i="13" s="1"/>
  <c r="HQ582" i="13" s="1"/>
  <c r="HQ583" i="13" s="1"/>
  <c r="HQ584" i="13" s="1"/>
  <c r="HQ585" i="13" s="1"/>
  <c r="HQ586" i="13" s="1"/>
  <c r="HQ587" i="13" s="1"/>
  <c r="HQ588" i="13" s="1"/>
  <c r="HQ589" i="13" s="1"/>
  <c r="HQ590" i="13" s="1"/>
  <c r="HQ591" i="13" s="1"/>
  <c r="HQ592" i="13" s="1"/>
  <c r="HQ593" i="13" s="1"/>
  <c r="HQ594" i="13" s="1"/>
  <c r="HQ595" i="13" s="1"/>
  <c r="HQ596" i="13" s="1"/>
  <c r="HQ597" i="13" s="1"/>
  <c r="HQ598" i="13" s="1"/>
  <c r="HQ599" i="13" s="1"/>
  <c r="HQ600" i="13" s="1"/>
  <c r="HQ601" i="13" s="1"/>
  <c r="HQ602" i="13" s="1"/>
  <c r="HQ603" i="13" s="1"/>
  <c r="HQ604" i="13" s="1"/>
  <c r="HQ605" i="13" s="1"/>
  <c r="HQ606" i="13" s="1"/>
  <c r="HQ607" i="13" s="1"/>
  <c r="HQ608" i="13" s="1"/>
  <c r="HQ609" i="13" s="1"/>
  <c r="HQ610" i="13" s="1"/>
  <c r="M558" i="13"/>
  <c r="C564" i="13"/>
  <c r="HH562" i="13"/>
  <c r="HK561" i="13"/>
  <c r="HN561" i="13"/>
  <c r="HN562" i="13" s="1"/>
  <c r="HN563" i="13" s="1"/>
  <c r="HN564" i="13" s="1"/>
  <c r="HN565" i="13" s="1"/>
  <c r="HN566" i="13" s="1"/>
  <c r="HN567" i="13" s="1"/>
  <c r="HN568" i="13" s="1"/>
  <c r="HN569" i="13" s="1"/>
  <c r="HN570" i="13" s="1"/>
  <c r="HN571" i="13" s="1"/>
  <c r="HN572" i="13" s="1"/>
  <c r="HN573" i="13" s="1"/>
  <c r="HN574" i="13" s="1"/>
  <c r="HN575" i="13" s="1"/>
  <c r="HN576" i="13" s="1"/>
  <c r="HN577" i="13" s="1"/>
  <c r="HN578" i="13" s="1"/>
  <c r="HN579" i="13" s="1"/>
  <c r="HN580" i="13" s="1"/>
  <c r="HN581" i="13" s="1"/>
  <c r="HN582" i="13" s="1"/>
  <c r="HN583" i="13" s="1"/>
  <c r="HN584" i="13" s="1"/>
  <c r="HN585" i="13" s="1"/>
  <c r="HN586" i="13" s="1"/>
  <c r="HN587" i="13" s="1"/>
  <c r="HN588" i="13" s="1"/>
  <c r="HN589" i="13" s="1"/>
  <c r="HN590" i="13" s="1"/>
  <c r="HN591" i="13" s="1"/>
  <c r="HN592" i="13" s="1"/>
  <c r="HN593" i="13" s="1"/>
  <c r="HN594" i="13" s="1"/>
  <c r="HN595" i="13" s="1"/>
  <c r="HN596" i="13" s="1"/>
  <c r="HN597" i="13" s="1"/>
  <c r="HN598" i="13" s="1"/>
  <c r="HN599" i="13" s="1"/>
  <c r="HN600" i="13" s="1"/>
  <c r="HN601" i="13" s="1"/>
  <c r="HN602" i="13" s="1"/>
  <c r="HN603" i="13" s="1"/>
  <c r="HN604" i="13" s="1"/>
  <c r="HN605" i="13" s="1"/>
  <c r="HN606" i="13" s="1"/>
  <c r="HN607" i="13" s="1"/>
  <c r="HN608" i="13" s="1"/>
  <c r="HN609" i="13" s="1"/>
  <c r="HN610" i="13" s="1"/>
  <c r="HF560" i="13"/>
  <c r="HC561" i="13" s="1"/>
  <c r="HD561" i="13" s="1"/>
  <c r="D563" i="13"/>
  <c r="DH558" i="13"/>
  <c r="HR561" i="13"/>
  <c r="HR562" i="13" s="1"/>
  <c r="HR563" i="13" s="1"/>
  <c r="HR564" i="13" s="1"/>
  <c r="HR565" i="13" s="1"/>
  <c r="HR566" i="13" s="1"/>
  <c r="HR567" i="13" s="1"/>
  <c r="HR568" i="13" s="1"/>
  <c r="HR569" i="13" s="1"/>
  <c r="HR570" i="13" s="1"/>
  <c r="HR571" i="13" s="1"/>
  <c r="HR572" i="13" s="1"/>
  <c r="HR573" i="13" s="1"/>
  <c r="HR574" i="13" s="1"/>
  <c r="HR575" i="13" s="1"/>
  <c r="HR576" i="13" s="1"/>
  <c r="HR577" i="13" s="1"/>
  <c r="HR578" i="13" s="1"/>
  <c r="HR579" i="13" s="1"/>
  <c r="HR580" i="13" s="1"/>
  <c r="HR581" i="13" s="1"/>
  <c r="HR582" i="13" s="1"/>
  <c r="HR583" i="13" s="1"/>
  <c r="HR584" i="13" s="1"/>
  <c r="HR585" i="13" s="1"/>
  <c r="HR586" i="13" s="1"/>
  <c r="HR587" i="13" s="1"/>
  <c r="HR588" i="13" s="1"/>
  <c r="HR589" i="13" s="1"/>
  <c r="HR590" i="13" s="1"/>
  <c r="HR591" i="13" s="1"/>
  <c r="HR592" i="13" s="1"/>
  <c r="HR593" i="13" s="1"/>
  <c r="HR594" i="13" s="1"/>
  <c r="HR595" i="13" s="1"/>
  <c r="HR596" i="13" s="1"/>
  <c r="HR597" i="13" s="1"/>
  <c r="HR598" i="13" s="1"/>
  <c r="HR599" i="13" s="1"/>
  <c r="HR600" i="13" s="1"/>
  <c r="HR601" i="13" s="1"/>
  <c r="HR602" i="13" s="1"/>
  <c r="HR603" i="13" s="1"/>
  <c r="HR604" i="13" s="1"/>
  <c r="HR605" i="13" s="1"/>
  <c r="HR606" i="13" s="1"/>
  <c r="HR607" i="13" s="1"/>
  <c r="HR608" i="13" s="1"/>
  <c r="HR609" i="13" s="1"/>
  <c r="HR610" i="13" s="1"/>
  <c r="H562" i="13"/>
  <c r="B561" i="13"/>
  <c r="E560" i="13"/>
  <c r="F560" i="13" s="1"/>
  <c r="HR451" i="13"/>
  <c r="HR452" i="13" s="1"/>
  <c r="HR453" i="13" s="1"/>
  <c r="HR454" i="13" s="1"/>
  <c r="HR455" i="13" s="1"/>
  <c r="HR456" i="13" s="1"/>
  <c r="HR457" i="13" s="1"/>
  <c r="HR458" i="13" s="1"/>
  <c r="HR459" i="13" s="1"/>
  <c r="HR460" i="13" s="1"/>
  <c r="HR461" i="13" s="1"/>
  <c r="HR462" i="13" s="1"/>
  <c r="HR463" i="13" s="1"/>
  <c r="HR464" i="13" s="1"/>
  <c r="HR465" i="13" s="1"/>
  <c r="HR466" i="13" s="1"/>
  <c r="HR467" i="13" s="1"/>
  <c r="HR468" i="13" s="1"/>
  <c r="HR469" i="13" s="1"/>
  <c r="HR470" i="13" s="1"/>
  <c r="HR471" i="13" s="1"/>
  <c r="HR472" i="13" s="1"/>
  <c r="HR473" i="13" s="1"/>
  <c r="HR474" i="13" s="1"/>
  <c r="HR475" i="13" s="1"/>
  <c r="HR476" i="13" s="1"/>
  <c r="HR477" i="13" s="1"/>
  <c r="HR478" i="13" s="1"/>
  <c r="HR479" i="13" s="1"/>
  <c r="HR480" i="13" s="1"/>
  <c r="HR481" i="13" s="1"/>
  <c r="HR482" i="13" s="1"/>
  <c r="HR483" i="13" s="1"/>
  <c r="HR484" i="13" s="1"/>
  <c r="HR485" i="13" s="1"/>
  <c r="HR486" i="13" s="1"/>
  <c r="HR487" i="13" s="1"/>
  <c r="HR488" i="13" s="1"/>
  <c r="HR489" i="13" s="1"/>
  <c r="HR490" i="13" s="1"/>
  <c r="HR491" i="13" s="1"/>
  <c r="HR492" i="13" s="1"/>
  <c r="HR493" i="13" s="1"/>
  <c r="HR494" i="13" s="1"/>
  <c r="HR495" i="13" s="1"/>
  <c r="HR496" i="13" s="1"/>
  <c r="HR497" i="13" s="1"/>
  <c r="HR498" i="13" s="1"/>
  <c r="HR499" i="13" s="1"/>
  <c r="HR500" i="13" s="1"/>
  <c r="HN451" i="13"/>
  <c r="HN452" i="13" s="1"/>
  <c r="HN453" i="13" s="1"/>
  <c r="HN454" i="13" s="1"/>
  <c r="HN455" i="13" s="1"/>
  <c r="HN456" i="13" s="1"/>
  <c r="HN457" i="13" s="1"/>
  <c r="HN458" i="13" s="1"/>
  <c r="HN459" i="13" s="1"/>
  <c r="HN460" i="13" s="1"/>
  <c r="HN461" i="13" s="1"/>
  <c r="HN462" i="13" s="1"/>
  <c r="HN463" i="13" s="1"/>
  <c r="HN464" i="13" s="1"/>
  <c r="HN465" i="13" s="1"/>
  <c r="HN466" i="13" s="1"/>
  <c r="HN467" i="13" s="1"/>
  <c r="HN468" i="13" s="1"/>
  <c r="HN469" i="13" s="1"/>
  <c r="HN470" i="13" s="1"/>
  <c r="HN471" i="13" s="1"/>
  <c r="HN472" i="13" s="1"/>
  <c r="HN473" i="13" s="1"/>
  <c r="HN474" i="13" s="1"/>
  <c r="HN475" i="13" s="1"/>
  <c r="HN476" i="13" s="1"/>
  <c r="HN477" i="13" s="1"/>
  <c r="HN478" i="13" s="1"/>
  <c r="HN479" i="13" s="1"/>
  <c r="HN480" i="13" s="1"/>
  <c r="HN481" i="13" s="1"/>
  <c r="HN482" i="13" s="1"/>
  <c r="HN483" i="13" s="1"/>
  <c r="HN484" i="13" s="1"/>
  <c r="HN485" i="13" s="1"/>
  <c r="HN486" i="13" s="1"/>
  <c r="HN487" i="13" s="1"/>
  <c r="HN488" i="13" s="1"/>
  <c r="HN489" i="13" s="1"/>
  <c r="HN490" i="13" s="1"/>
  <c r="HN491" i="13" s="1"/>
  <c r="HN492" i="13" s="1"/>
  <c r="HN493" i="13" s="1"/>
  <c r="HN494" i="13" s="1"/>
  <c r="HN495" i="13" s="1"/>
  <c r="HN496" i="13" s="1"/>
  <c r="HN497" i="13" s="1"/>
  <c r="HN498" i="13" s="1"/>
  <c r="HN499" i="13" s="1"/>
  <c r="HN500" i="13" s="1"/>
  <c r="HM449" i="13"/>
  <c r="HJ450" i="13" s="1"/>
  <c r="E450" i="13"/>
  <c r="F450" i="13" s="1"/>
  <c r="M448" i="13"/>
  <c r="H452" i="13"/>
  <c r="C452" i="13"/>
  <c r="E451" i="13"/>
  <c r="F451" i="13" s="1"/>
  <c r="HF450" i="13"/>
  <c r="HC451" i="13" s="1"/>
  <c r="HD451" i="13" s="1"/>
  <c r="DH448" i="13"/>
  <c r="D452" i="13"/>
  <c r="HH451" i="13"/>
  <c r="HK450" i="13"/>
  <c r="HQ451" i="13"/>
  <c r="HQ452" i="13" s="1"/>
  <c r="HQ453" i="13" s="1"/>
  <c r="HQ454" i="13" s="1"/>
  <c r="HQ455" i="13" s="1"/>
  <c r="HQ456" i="13" s="1"/>
  <c r="HQ457" i="13" s="1"/>
  <c r="HQ458" i="13" s="1"/>
  <c r="HQ459" i="13" s="1"/>
  <c r="HQ460" i="13" s="1"/>
  <c r="HQ461" i="13" s="1"/>
  <c r="HQ462" i="13" s="1"/>
  <c r="HQ463" i="13" s="1"/>
  <c r="HQ464" i="13" s="1"/>
  <c r="HQ465" i="13" s="1"/>
  <c r="HQ466" i="13" s="1"/>
  <c r="HQ467" i="13" s="1"/>
  <c r="HQ468" i="13" s="1"/>
  <c r="HQ469" i="13" s="1"/>
  <c r="HQ470" i="13" s="1"/>
  <c r="HQ471" i="13" s="1"/>
  <c r="HQ472" i="13" s="1"/>
  <c r="HQ473" i="13" s="1"/>
  <c r="HQ474" i="13" s="1"/>
  <c r="HQ475" i="13" s="1"/>
  <c r="HQ476" i="13" s="1"/>
  <c r="HQ477" i="13" s="1"/>
  <c r="HQ478" i="13" s="1"/>
  <c r="HQ479" i="13" s="1"/>
  <c r="HQ480" i="13" s="1"/>
  <c r="HQ481" i="13" s="1"/>
  <c r="HQ482" i="13" s="1"/>
  <c r="HQ483" i="13" s="1"/>
  <c r="HQ484" i="13" s="1"/>
  <c r="HQ485" i="13" s="1"/>
  <c r="HQ486" i="13" s="1"/>
  <c r="HQ487" i="13" s="1"/>
  <c r="HQ488" i="13" s="1"/>
  <c r="HQ489" i="13" s="1"/>
  <c r="HQ490" i="13" s="1"/>
  <c r="HQ491" i="13" s="1"/>
  <c r="HQ492" i="13" s="1"/>
  <c r="HQ493" i="13" s="1"/>
  <c r="HQ494" i="13" s="1"/>
  <c r="HQ495" i="13" s="1"/>
  <c r="HQ496" i="13" s="1"/>
  <c r="HQ497" i="13" s="1"/>
  <c r="HQ498" i="13" s="1"/>
  <c r="HQ499" i="13" s="1"/>
  <c r="HQ500" i="13" s="1"/>
  <c r="HD341" i="13"/>
  <c r="H342" i="13"/>
  <c r="HQ341" i="13"/>
  <c r="HQ342" i="13" s="1"/>
  <c r="HQ343" i="13" s="1"/>
  <c r="HQ344" i="13" s="1"/>
  <c r="HQ345" i="13" s="1"/>
  <c r="HQ346" i="13" s="1"/>
  <c r="HQ347" i="13" s="1"/>
  <c r="HQ348" i="13" s="1"/>
  <c r="HQ349" i="13" s="1"/>
  <c r="HQ350" i="13" s="1"/>
  <c r="HQ351" i="13" s="1"/>
  <c r="HQ352" i="13" s="1"/>
  <c r="HQ353" i="13" s="1"/>
  <c r="HQ354" i="13" s="1"/>
  <c r="HQ355" i="13" s="1"/>
  <c r="HQ356" i="13" s="1"/>
  <c r="HQ357" i="13" s="1"/>
  <c r="HQ358" i="13" s="1"/>
  <c r="HQ359" i="13" s="1"/>
  <c r="HQ360" i="13" s="1"/>
  <c r="HQ361" i="13" s="1"/>
  <c r="HQ362" i="13" s="1"/>
  <c r="HQ363" i="13" s="1"/>
  <c r="HQ364" i="13" s="1"/>
  <c r="HQ365" i="13" s="1"/>
  <c r="HQ366" i="13" s="1"/>
  <c r="HQ367" i="13" s="1"/>
  <c r="HQ368" i="13" s="1"/>
  <c r="HQ369" i="13" s="1"/>
  <c r="HQ370" i="13" s="1"/>
  <c r="HQ371" i="13" s="1"/>
  <c r="HQ372" i="13" s="1"/>
  <c r="HQ373" i="13" s="1"/>
  <c r="HQ374" i="13" s="1"/>
  <c r="HQ375" i="13" s="1"/>
  <c r="HQ376" i="13" s="1"/>
  <c r="HQ377" i="13" s="1"/>
  <c r="HQ378" i="13" s="1"/>
  <c r="HQ379" i="13" s="1"/>
  <c r="HQ380" i="13" s="1"/>
  <c r="HQ381" i="13" s="1"/>
  <c r="HQ382" i="13" s="1"/>
  <c r="HQ383" i="13" s="1"/>
  <c r="HQ384" i="13" s="1"/>
  <c r="HQ385" i="13" s="1"/>
  <c r="HQ386" i="13" s="1"/>
  <c r="HQ387" i="13" s="1"/>
  <c r="HQ388" i="13" s="1"/>
  <c r="HQ389" i="13" s="1"/>
  <c r="HQ390" i="13" s="1"/>
  <c r="HN341" i="13"/>
  <c r="HN342" i="13" s="1"/>
  <c r="HN343" i="13" s="1"/>
  <c r="HN344" i="13" s="1"/>
  <c r="HN345" i="13" s="1"/>
  <c r="HN346" i="13" s="1"/>
  <c r="HN347" i="13" s="1"/>
  <c r="HN348" i="13" s="1"/>
  <c r="HN349" i="13" s="1"/>
  <c r="HN350" i="13" s="1"/>
  <c r="HN351" i="13" s="1"/>
  <c r="HN352" i="13" s="1"/>
  <c r="HN353" i="13" s="1"/>
  <c r="HN354" i="13" s="1"/>
  <c r="HN355" i="13" s="1"/>
  <c r="HN356" i="13" s="1"/>
  <c r="HN357" i="13" s="1"/>
  <c r="HN358" i="13" s="1"/>
  <c r="HN359" i="13" s="1"/>
  <c r="HN360" i="13" s="1"/>
  <c r="HN361" i="13" s="1"/>
  <c r="HN362" i="13" s="1"/>
  <c r="HN363" i="13" s="1"/>
  <c r="HN364" i="13" s="1"/>
  <c r="HN365" i="13" s="1"/>
  <c r="HN366" i="13" s="1"/>
  <c r="HN367" i="13" s="1"/>
  <c r="HN368" i="13" s="1"/>
  <c r="HN369" i="13" s="1"/>
  <c r="HN370" i="13" s="1"/>
  <c r="HN371" i="13" s="1"/>
  <c r="HN372" i="13" s="1"/>
  <c r="HN373" i="13" s="1"/>
  <c r="HN374" i="13" s="1"/>
  <c r="HN375" i="13" s="1"/>
  <c r="HN376" i="13" s="1"/>
  <c r="HN377" i="13" s="1"/>
  <c r="HN378" i="13" s="1"/>
  <c r="HN379" i="13" s="1"/>
  <c r="HN380" i="13" s="1"/>
  <c r="HN381" i="13" s="1"/>
  <c r="HN382" i="13" s="1"/>
  <c r="HN383" i="13" s="1"/>
  <c r="HN384" i="13" s="1"/>
  <c r="HN385" i="13" s="1"/>
  <c r="HN386" i="13" s="1"/>
  <c r="HN387" i="13" s="1"/>
  <c r="HN388" i="13" s="1"/>
  <c r="HN389" i="13" s="1"/>
  <c r="HN390" i="13" s="1"/>
  <c r="HR341" i="13"/>
  <c r="HR342" i="13" s="1"/>
  <c r="HR343" i="13" s="1"/>
  <c r="HR344" i="13" s="1"/>
  <c r="HR345" i="13" s="1"/>
  <c r="HR346" i="13" s="1"/>
  <c r="HR347" i="13" s="1"/>
  <c r="HR348" i="13" s="1"/>
  <c r="HR349" i="13" s="1"/>
  <c r="HR350" i="13" s="1"/>
  <c r="HR351" i="13" s="1"/>
  <c r="HR352" i="13" s="1"/>
  <c r="HR353" i="13" s="1"/>
  <c r="HR354" i="13" s="1"/>
  <c r="HR355" i="13" s="1"/>
  <c r="HR356" i="13" s="1"/>
  <c r="HR357" i="13" s="1"/>
  <c r="HR358" i="13" s="1"/>
  <c r="HR359" i="13" s="1"/>
  <c r="HR360" i="13" s="1"/>
  <c r="HR361" i="13" s="1"/>
  <c r="HR362" i="13" s="1"/>
  <c r="HR363" i="13" s="1"/>
  <c r="HR364" i="13" s="1"/>
  <c r="HR365" i="13" s="1"/>
  <c r="HR366" i="13" s="1"/>
  <c r="HR367" i="13" s="1"/>
  <c r="HR368" i="13" s="1"/>
  <c r="HR369" i="13" s="1"/>
  <c r="HR370" i="13" s="1"/>
  <c r="HR371" i="13" s="1"/>
  <c r="HR372" i="13" s="1"/>
  <c r="HR373" i="13" s="1"/>
  <c r="HR374" i="13" s="1"/>
  <c r="HR375" i="13" s="1"/>
  <c r="HR376" i="13" s="1"/>
  <c r="HR377" i="13" s="1"/>
  <c r="HR378" i="13" s="1"/>
  <c r="HR379" i="13" s="1"/>
  <c r="HR380" i="13" s="1"/>
  <c r="HR381" i="13" s="1"/>
  <c r="HR382" i="13" s="1"/>
  <c r="HR383" i="13" s="1"/>
  <c r="HR384" i="13" s="1"/>
  <c r="HR385" i="13" s="1"/>
  <c r="HR386" i="13" s="1"/>
  <c r="HR387" i="13" s="1"/>
  <c r="HR388" i="13" s="1"/>
  <c r="HR389" i="13" s="1"/>
  <c r="HR390" i="13" s="1"/>
  <c r="HF340" i="13"/>
  <c r="HC341" i="13" s="1"/>
  <c r="HH341" i="13"/>
  <c r="HK340" i="13"/>
  <c r="D342" i="13"/>
  <c r="C344" i="13"/>
  <c r="M339" i="13"/>
  <c r="N338" i="13"/>
  <c r="DH338" i="13"/>
  <c r="DG339" i="13"/>
  <c r="B341" i="13"/>
  <c r="E340" i="13"/>
  <c r="F340" i="13" s="1"/>
  <c r="HM339" i="13"/>
  <c r="HJ340" i="13" s="1"/>
  <c r="HM230" i="13"/>
  <c r="HL230" i="13"/>
  <c r="HJ231" i="13" s="1"/>
  <c r="HR231" i="13"/>
  <c r="HR232" i="13" s="1"/>
  <c r="HR233" i="13" s="1"/>
  <c r="HR234" i="13" s="1"/>
  <c r="HR235" i="13" s="1"/>
  <c r="HR236" i="13" s="1"/>
  <c r="HR237" i="13" s="1"/>
  <c r="HR238" i="13" s="1"/>
  <c r="HR239" i="13" s="1"/>
  <c r="HR240" i="13" s="1"/>
  <c r="HR241" i="13" s="1"/>
  <c r="HR242" i="13" s="1"/>
  <c r="HR243" i="13" s="1"/>
  <c r="HR244" i="13" s="1"/>
  <c r="HR245" i="13" s="1"/>
  <c r="HR246" i="13" s="1"/>
  <c r="HR247" i="13" s="1"/>
  <c r="HR248" i="13" s="1"/>
  <c r="HR249" i="13" s="1"/>
  <c r="HR250" i="13" s="1"/>
  <c r="HR251" i="13" s="1"/>
  <c r="HR252" i="13" s="1"/>
  <c r="HR253" i="13" s="1"/>
  <c r="HR254" i="13" s="1"/>
  <c r="HR255" i="13" s="1"/>
  <c r="HR256" i="13" s="1"/>
  <c r="HR257" i="13" s="1"/>
  <c r="HR258" i="13" s="1"/>
  <c r="HR259" i="13" s="1"/>
  <c r="HR260" i="13" s="1"/>
  <c r="HR261" i="13" s="1"/>
  <c r="HR262" i="13" s="1"/>
  <c r="HR263" i="13" s="1"/>
  <c r="HR264" i="13" s="1"/>
  <c r="HR265" i="13" s="1"/>
  <c r="HR266" i="13" s="1"/>
  <c r="HR267" i="13" s="1"/>
  <c r="HR268" i="13" s="1"/>
  <c r="HR269" i="13" s="1"/>
  <c r="HR270" i="13" s="1"/>
  <c r="HR271" i="13" s="1"/>
  <c r="HR272" i="13" s="1"/>
  <c r="HR273" i="13" s="1"/>
  <c r="HR274" i="13" s="1"/>
  <c r="HR275" i="13" s="1"/>
  <c r="HR276" i="13" s="1"/>
  <c r="HR277" i="13" s="1"/>
  <c r="HR278" i="13" s="1"/>
  <c r="HR279" i="13" s="1"/>
  <c r="HR280" i="13" s="1"/>
  <c r="D232" i="13"/>
  <c r="L229" i="13"/>
  <c r="M228" i="13"/>
  <c r="HK231" i="13"/>
  <c r="HH232" i="13"/>
  <c r="C232" i="13"/>
  <c r="E231" i="13"/>
  <c r="F231" i="13" s="1"/>
  <c r="DG229" i="13"/>
  <c r="DH228" i="13"/>
  <c r="HN231" i="13"/>
  <c r="HN232" i="13" s="1"/>
  <c r="HN233" i="13" s="1"/>
  <c r="HN234" i="13" s="1"/>
  <c r="HN235" i="13" s="1"/>
  <c r="HN236" i="13" s="1"/>
  <c r="HN237" i="13" s="1"/>
  <c r="HN238" i="13" s="1"/>
  <c r="HN239" i="13" s="1"/>
  <c r="HN240" i="13" s="1"/>
  <c r="HN241" i="13" s="1"/>
  <c r="HN242" i="13" s="1"/>
  <c r="HN243" i="13" s="1"/>
  <c r="HN244" i="13" s="1"/>
  <c r="HN245" i="13" s="1"/>
  <c r="HN246" i="13" s="1"/>
  <c r="HN247" i="13" s="1"/>
  <c r="HN248" i="13" s="1"/>
  <c r="HN249" i="13" s="1"/>
  <c r="HN250" i="13" s="1"/>
  <c r="HN251" i="13" s="1"/>
  <c r="HN252" i="13" s="1"/>
  <c r="HN253" i="13" s="1"/>
  <c r="HN254" i="13" s="1"/>
  <c r="HN255" i="13" s="1"/>
  <c r="HN256" i="13" s="1"/>
  <c r="HN257" i="13" s="1"/>
  <c r="HN258" i="13" s="1"/>
  <c r="HN259" i="13" s="1"/>
  <c r="HN260" i="13" s="1"/>
  <c r="HN261" i="13" s="1"/>
  <c r="HN262" i="13" s="1"/>
  <c r="HN263" i="13" s="1"/>
  <c r="HN264" i="13" s="1"/>
  <c r="HN265" i="13" s="1"/>
  <c r="HN266" i="13" s="1"/>
  <c r="HN267" i="13" s="1"/>
  <c r="HN268" i="13" s="1"/>
  <c r="HN269" i="13" s="1"/>
  <c r="HN270" i="13" s="1"/>
  <c r="HN271" i="13" s="1"/>
  <c r="HN272" i="13" s="1"/>
  <c r="HN273" i="13" s="1"/>
  <c r="HN274" i="13" s="1"/>
  <c r="HN275" i="13" s="1"/>
  <c r="HN276" i="13" s="1"/>
  <c r="HN277" i="13" s="1"/>
  <c r="HN278" i="13" s="1"/>
  <c r="HN279" i="13" s="1"/>
  <c r="HN280" i="13" s="1"/>
  <c r="HQ231" i="13"/>
  <c r="HQ232" i="13" s="1"/>
  <c r="HQ233" i="13" s="1"/>
  <c r="HQ234" i="13" s="1"/>
  <c r="HQ235" i="13" s="1"/>
  <c r="HQ236" i="13" s="1"/>
  <c r="HQ237" i="13" s="1"/>
  <c r="HQ238" i="13" s="1"/>
  <c r="HQ239" i="13" s="1"/>
  <c r="HQ240" i="13" s="1"/>
  <c r="HQ241" i="13" s="1"/>
  <c r="HQ242" i="13" s="1"/>
  <c r="HQ243" i="13" s="1"/>
  <c r="HQ244" i="13" s="1"/>
  <c r="HQ245" i="13" s="1"/>
  <c r="HQ246" i="13" s="1"/>
  <c r="HQ247" i="13" s="1"/>
  <c r="HQ248" i="13" s="1"/>
  <c r="HQ249" i="13" s="1"/>
  <c r="HQ250" i="13" s="1"/>
  <c r="HQ251" i="13" s="1"/>
  <c r="HQ252" i="13" s="1"/>
  <c r="HQ253" i="13" s="1"/>
  <c r="HQ254" i="13" s="1"/>
  <c r="HQ255" i="13" s="1"/>
  <c r="HQ256" i="13" s="1"/>
  <c r="HQ257" i="13" s="1"/>
  <c r="HQ258" i="13" s="1"/>
  <c r="HQ259" i="13" s="1"/>
  <c r="HQ260" i="13" s="1"/>
  <c r="HQ261" i="13" s="1"/>
  <c r="HQ262" i="13" s="1"/>
  <c r="HQ263" i="13" s="1"/>
  <c r="HQ264" i="13" s="1"/>
  <c r="HQ265" i="13" s="1"/>
  <c r="HQ266" i="13" s="1"/>
  <c r="HQ267" i="13" s="1"/>
  <c r="HQ268" i="13" s="1"/>
  <c r="HQ269" i="13" s="1"/>
  <c r="HQ270" i="13" s="1"/>
  <c r="HQ271" i="13" s="1"/>
  <c r="HQ272" i="13" s="1"/>
  <c r="HQ273" i="13" s="1"/>
  <c r="HQ274" i="13" s="1"/>
  <c r="HQ275" i="13" s="1"/>
  <c r="HQ276" i="13" s="1"/>
  <c r="HQ277" i="13" s="1"/>
  <c r="HQ278" i="13" s="1"/>
  <c r="HQ279" i="13" s="1"/>
  <c r="HQ280" i="13" s="1"/>
  <c r="H232" i="13"/>
  <c r="HD231" i="13"/>
  <c r="HF230" i="13"/>
  <c r="HC231" i="13"/>
  <c r="HF121" i="13"/>
  <c r="HE121" i="13"/>
  <c r="L119" i="13"/>
  <c r="M118" i="13"/>
  <c r="HQ121" i="13"/>
  <c r="HQ122" i="13" s="1"/>
  <c r="HQ123" i="13" s="1"/>
  <c r="HQ124" i="13" s="1"/>
  <c r="HQ125" i="13" s="1"/>
  <c r="HQ126" i="13" s="1"/>
  <c r="HQ127" i="13" s="1"/>
  <c r="HQ128" i="13" s="1"/>
  <c r="HQ129" i="13" s="1"/>
  <c r="HQ130" i="13" s="1"/>
  <c r="HQ131" i="13" s="1"/>
  <c r="HQ132" i="13" s="1"/>
  <c r="HQ133" i="13" s="1"/>
  <c r="HQ134" i="13" s="1"/>
  <c r="HQ135" i="13" s="1"/>
  <c r="HQ136" i="13" s="1"/>
  <c r="HQ137" i="13" s="1"/>
  <c r="HQ138" i="13" s="1"/>
  <c r="HQ139" i="13" s="1"/>
  <c r="HQ140" i="13" s="1"/>
  <c r="HQ141" i="13" s="1"/>
  <c r="HQ142" i="13" s="1"/>
  <c r="HQ143" i="13" s="1"/>
  <c r="HQ144" i="13" s="1"/>
  <c r="HQ145" i="13" s="1"/>
  <c r="HQ146" i="13" s="1"/>
  <c r="HQ147" i="13" s="1"/>
  <c r="HQ148" i="13" s="1"/>
  <c r="HQ149" i="13" s="1"/>
  <c r="HQ150" i="13" s="1"/>
  <c r="HQ151" i="13" s="1"/>
  <c r="HQ152" i="13" s="1"/>
  <c r="HQ153" i="13" s="1"/>
  <c r="HQ154" i="13" s="1"/>
  <c r="HQ155" i="13" s="1"/>
  <c r="HQ156" i="13" s="1"/>
  <c r="HQ157" i="13" s="1"/>
  <c r="HQ158" i="13" s="1"/>
  <c r="HQ159" i="13" s="1"/>
  <c r="HQ160" i="13" s="1"/>
  <c r="HQ161" i="13" s="1"/>
  <c r="HQ162" i="13" s="1"/>
  <c r="HQ163" i="13" s="1"/>
  <c r="HQ164" i="13" s="1"/>
  <c r="HQ165" i="13" s="1"/>
  <c r="HQ166" i="13" s="1"/>
  <c r="HQ167" i="13" s="1"/>
  <c r="HQ168" i="13" s="1"/>
  <c r="HQ169" i="13" s="1"/>
  <c r="HQ170" i="13" s="1"/>
  <c r="HH121" i="13"/>
  <c r="HK120" i="13"/>
  <c r="H123" i="13"/>
  <c r="HD122" i="13"/>
  <c r="D122" i="13"/>
  <c r="E121" i="13"/>
  <c r="F121" i="13" s="1"/>
  <c r="C122" i="13"/>
  <c r="HM119" i="13"/>
  <c r="HJ120" i="13" s="1"/>
  <c r="HN121" i="13"/>
  <c r="HN122" i="13" s="1"/>
  <c r="HN123" i="13" s="1"/>
  <c r="HN124" i="13" s="1"/>
  <c r="HN125" i="13" s="1"/>
  <c r="HN126" i="13" s="1"/>
  <c r="HN127" i="13" s="1"/>
  <c r="HN128" i="13" s="1"/>
  <c r="HN129" i="13" s="1"/>
  <c r="HN130" i="13" s="1"/>
  <c r="HN131" i="13" s="1"/>
  <c r="HN132" i="13" s="1"/>
  <c r="HN133" i="13" s="1"/>
  <c r="HN134" i="13" s="1"/>
  <c r="HN135" i="13" s="1"/>
  <c r="HN136" i="13" s="1"/>
  <c r="HN137" i="13" s="1"/>
  <c r="HN138" i="13" s="1"/>
  <c r="HN139" i="13" s="1"/>
  <c r="HN140" i="13" s="1"/>
  <c r="HN141" i="13" s="1"/>
  <c r="HN142" i="13" s="1"/>
  <c r="HN143" i="13" s="1"/>
  <c r="HN144" i="13" s="1"/>
  <c r="HN145" i="13" s="1"/>
  <c r="HN146" i="13" s="1"/>
  <c r="HN147" i="13" s="1"/>
  <c r="HN148" i="13" s="1"/>
  <c r="HN149" i="13" s="1"/>
  <c r="HN150" i="13" s="1"/>
  <c r="HN151" i="13" s="1"/>
  <c r="HN152" i="13" s="1"/>
  <c r="HN153" i="13" s="1"/>
  <c r="HN154" i="13" s="1"/>
  <c r="HN155" i="13" s="1"/>
  <c r="HN156" i="13" s="1"/>
  <c r="HN157" i="13" s="1"/>
  <c r="HN158" i="13" s="1"/>
  <c r="HN159" i="13" s="1"/>
  <c r="HN160" i="13" s="1"/>
  <c r="HN161" i="13" s="1"/>
  <c r="HN162" i="13" s="1"/>
  <c r="HN163" i="13" s="1"/>
  <c r="HN164" i="13" s="1"/>
  <c r="HN165" i="13" s="1"/>
  <c r="HN166" i="13" s="1"/>
  <c r="HN167" i="13" s="1"/>
  <c r="HN168" i="13" s="1"/>
  <c r="HN169" i="13" s="1"/>
  <c r="HN170" i="13" s="1"/>
  <c r="HR121" i="13"/>
  <c r="HR122" i="13" s="1"/>
  <c r="HR123" i="13" s="1"/>
  <c r="HR124" i="13" s="1"/>
  <c r="HR125" i="13" s="1"/>
  <c r="HR126" i="13" s="1"/>
  <c r="HR127" i="13" s="1"/>
  <c r="HR128" i="13" s="1"/>
  <c r="HR129" i="13" s="1"/>
  <c r="HR130" i="13" s="1"/>
  <c r="HR131" i="13" s="1"/>
  <c r="HR132" i="13" s="1"/>
  <c r="HR133" i="13" s="1"/>
  <c r="HR134" i="13" s="1"/>
  <c r="HR135" i="13" s="1"/>
  <c r="HR136" i="13" s="1"/>
  <c r="HR137" i="13" s="1"/>
  <c r="HR138" i="13" s="1"/>
  <c r="HR139" i="13" s="1"/>
  <c r="HR140" i="13" s="1"/>
  <c r="HR141" i="13" s="1"/>
  <c r="HR142" i="13" s="1"/>
  <c r="HR143" i="13" s="1"/>
  <c r="HR144" i="13" s="1"/>
  <c r="HR145" i="13" s="1"/>
  <c r="HR146" i="13" s="1"/>
  <c r="HR147" i="13" s="1"/>
  <c r="HR148" i="13" s="1"/>
  <c r="HR149" i="13" s="1"/>
  <c r="HR150" i="13" s="1"/>
  <c r="HR151" i="13" s="1"/>
  <c r="HR152" i="13" s="1"/>
  <c r="HR153" i="13" s="1"/>
  <c r="HR154" i="13" s="1"/>
  <c r="HR155" i="13" s="1"/>
  <c r="HR156" i="13" s="1"/>
  <c r="HR157" i="13" s="1"/>
  <c r="HR158" i="13" s="1"/>
  <c r="HR159" i="13" s="1"/>
  <c r="HR160" i="13" s="1"/>
  <c r="HR161" i="13" s="1"/>
  <c r="HR162" i="13" s="1"/>
  <c r="HR163" i="13" s="1"/>
  <c r="HR164" i="13" s="1"/>
  <c r="HR165" i="13" s="1"/>
  <c r="HR166" i="13" s="1"/>
  <c r="HR167" i="13" s="1"/>
  <c r="HR168" i="13" s="1"/>
  <c r="HR169" i="13" s="1"/>
  <c r="HR170" i="13" s="1"/>
  <c r="DG119" i="13"/>
  <c r="DH118" i="13"/>
  <c r="DO5" i="14"/>
  <c r="DN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X5" i="14"/>
  <c r="GY5" i="14"/>
  <c r="GZ5" i="14"/>
  <c r="HA5" i="14"/>
  <c r="HB5" i="14"/>
  <c r="HC5" i="14"/>
  <c r="HD5" i="14"/>
  <c r="HE5" i="14"/>
  <c r="HF5" i="14"/>
  <c r="HG5" i="14"/>
  <c r="HH5" i="14"/>
  <c r="HI5" i="14"/>
  <c r="D454" i="12" l="1"/>
  <c r="C454" i="12"/>
  <c r="E453" i="12"/>
  <c r="F453" i="12" s="1"/>
  <c r="E343" i="12"/>
  <c r="F343" i="12" s="1"/>
  <c r="C344" i="12"/>
  <c r="D344" i="12"/>
  <c r="D234" i="12"/>
  <c r="E233" i="12"/>
  <c r="F233" i="12" s="1"/>
  <c r="C234" i="12"/>
  <c r="E123" i="12"/>
  <c r="F123" i="12" s="1"/>
  <c r="C124" i="12"/>
  <c r="D124" i="12"/>
  <c r="HF1221" i="13"/>
  <c r="HE1221" i="13"/>
  <c r="C1226" i="13"/>
  <c r="HM1220" i="13"/>
  <c r="HJ1221" i="13" s="1"/>
  <c r="M1219" i="13"/>
  <c r="N1218" i="13"/>
  <c r="HD1222" i="13"/>
  <c r="H1223" i="13"/>
  <c r="DH1219" i="13"/>
  <c r="DI1218" i="13"/>
  <c r="D1223" i="13"/>
  <c r="HH1222" i="13"/>
  <c r="HK1221" i="13"/>
  <c r="B1222" i="13"/>
  <c r="E1221" i="13"/>
  <c r="F1221" i="13" s="1"/>
  <c r="HJ1111" i="13"/>
  <c r="HC1112" i="13"/>
  <c r="HM1111" i="13"/>
  <c r="HL1111" i="13"/>
  <c r="HF1112" i="13"/>
  <c r="HE1112" i="13"/>
  <c r="N1109" i="13"/>
  <c r="O1108" i="13"/>
  <c r="H1114" i="13"/>
  <c r="HD1113" i="13"/>
  <c r="D1113" i="13"/>
  <c r="DH1109" i="13"/>
  <c r="DI1108" i="13"/>
  <c r="E1112" i="13"/>
  <c r="F1112" i="13" s="1"/>
  <c r="C1113" i="13"/>
  <c r="HK1112" i="13"/>
  <c r="HH1113" i="13"/>
  <c r="HM1000" i="13"/>
  <c r="HL1000" i="13"/>
  <c r="HF1001" i="13"/>
  <c r="HE1001" i="13"/>
  <c r="H1003" i="13"/>
  <c r="HD1002" i="13"/>
  <c r="HH1002" i="13"/>
  <c r="HK1001" i="13"/>
  <c r="DH999" i="13"/>
  <c r="DI998" i="13"/>
  <c r="N999" i="13"/>
  <c r="O998" i="13"/>
  <c r="D1003" i="13"/>
  <c r="E1002" i="13"/>
  <c r="F1002" i="13" s="1"/>
  <c r="C1003" i="13"/>
  <c r="HF891" i="13"/>
  <c r="HE891" i="13"/>
  <c r="HM890" i="13"/>
  <c r="HL890" i="13"/>
  <c r="HH892" i="13"/>
  <c r="HK891" i="13"/>
  <c r="O889" i="13"/>
  <c r="P888" i="13"/>
  <c r="E892" i="13"/>
  <c r="F892" i="13" s="1"/>
  <c r="C893" i="13"/>
  <c r="D893" i="13"/>
  <c r="H893" i="13"/>
  <c r="HD892" i="13"/>
  <c r="DI888" i="13"/>
  <c r="DH889" i="13"/>
  <c r="HM780" i="13"/>
  <c r="HD782" i="13"/>
  <c r="H783" i="13"/>
  <c r="C785" i="13"/>
  <c r="HF781" i="13"/>
  <c r="HC782" i="13" s="1"/>
  <c r="HL780" i="13"/>
  <c r="M779" i="13"/>
  <c r="N778" i="13"/>
  <c r="DI778" i="13"/>
  <c r="DH779" i="13"/>
  <c r="B782" i="13"/>
  <c r="E781" i="13"/>
  <c r="F781" i="13" s="1"/>
  <c r="HH782" i="13"/>
  <c r="HK781" i="13"/>
  <c r="D783" i="13"/>
  <c r="HJ671" i="13"/>
  <c r="HM671" i="13" s="1"/>
  <c r="HF671" i="13"/>
  <c r="HE671" i="13"/>
  <c r="HC672" i="13" s="1"/>
  <c r="HL671" i="13"/>
  <c r="DH669" i="13"/>
  <c r="DI668" i="13"/>
  <c r="HD672" i="13"/>
  <c r="H673" i="13"/>
  <c r="D673" i="13"/>
  <c r="N669" i="13"/>
  <c r="O668" i="13"/>
  <c r="HH673" i="13"/>
  <c r="HK672" i="13"/>
  <c r="E672" i="13"/>
  <c r="F672" i="13" s="1"/>
  <c r="C673" i="13"/>
  <c r="HF561" i="13"/>
  <c r="HE561" i="13"/>
  <c r="HM561" i="13"/>
  <c r="HL561" i="13"/>
  <c r="B562" i="13"/>
  <c r="E561" i="13"/>
  <c r="F561" i="13" s="1"/>
  <c r="C565" i="13"/>
  <c r="H563" i="13"/>
  <c r="D564" i="13"/>
  <c r="N558" i="13"/>
  <c r="DI558" i="13"/>
  <c r="HK562" i="13"/>
  <c r="HH563" i="13"/>
  <c r="HM450" i="13"/>
  <c r="HL450" i="13"/>
  <c r="HH452" i="13"/>
  <c r="HK451" i="13"/>
  <c r="H453" i="13"/>
  <c r="D453" i="13"/>
  <c r="HF451" i="13"/>
  <c r="E452" i="13"/>
  <c r="F452" i="13" s="1"/>
  <c r="C453" i="13"/>
  <c r="N448" i="13"/>
  <c r="DI448" i="13"/>
  <c r="HE451" i="13"/>
  <c r="HC452" i="13" s="1"/>
  <c r="HD452" i="13" s="1"/>
  <c r="HF341" i="13"/>
  <c r="HE341" i="13"/>
  <c r="HC342" i="13" s="1"/>
  <c r="HM340" i="13"/>
  <c r="HL340" i="13"/>
  <c r="HJ341" i="13" s="1"/>
  <c r="DH339" i="13"/>
  <c r="DI338" i="13"/>
  <c r="C345" i="13"/>
  <c r="N339" i="13"/>
  <c r="O338" i="13"/>
  <c r="D343" i="13"/>
  <c r="B342" i="13"/>
  <c r="E341" i="13"/>
  <c r="F341" i="13" s="1"/>
  <c r="HH342" i="13"/>
  <c r="HK341" i="13"/>
  <c r="H343" i="13"/>
  <c r="HD342" i="13"/>
  <c r="HM231" i="13"/>
  <c r="HL231" i="13"/>
  <c r="DH229" i="13"/>
  <c r="DI228" i="13"/>
  <c r="M229" i="13"/>
  <c r="N228" i="13"/>
  <c r="HF231" i="13"/>
  <c r="HH233" i="13"/>
  <c r="HK232" i="13"/>
  <c r="HE231" i="13"/>
  <c r="HC232" i="13" s="1"/>
  <c r="D233" i="13"/>
  <c r="HD232" i="13"/>
  <c r="H233" i="13"/>
  <c r="E232" i="13"/>
  <c r="F232" i="13" s="1"/>
  <c r="C233" i="13"/>
  <c r="HC122" i="13"/>
  <c r="HF122" i="13"/>
  <c r="HE122" i="13"/>
  <c r="HM120" i="13"/>
  <c r="HL120" i="13"/>
  <c r="D123" i="13"/>
  <c r="H124" i="13"/>
  <c r="HD123" i="13"/>
  <c r="DH119" i="13"/>
  <c r="DI118" i="13"/>
  <c r="E122" i="13"/>
  <c r="F122" i="13" s="1"/>
  <c r="C123" i="13"/>
  <c r="M119" i="13"/>
  <c r="N118" i="13"/>
  <c r="HH122" i="13"/>
  <c r="HK121" i="13"/>
  <c r="HI10" i="13"/>
  <c r="HI11" i="13" s="1"/>
  <c r="HI12" i="13" s="1"/>
  <c r="HI13" i="13" s="1"/>
  <c r="HI14" i="13" s="1"/>
  <c r="HI15" i="13" s="1"/>
  <c r="HI16" i="13" s="1"/>
  <c r="E454" i="12" l="1"/>
  <c r="F454" i="12" s="1"/>
  <c r="C455" i="12"/>
  <c r="D455" i="12"/>
  <c r="D345" i="12"/>
  <c r="E344" i="12"/>
  <c r="F344" i="12" s="1"/>
  <c r="C345" i="12"/>
  <c r="E234" i="12"/>
  <c r="F234" i="12" s="1"/>
  <c r="C235" i="12"/>
  <c r="D235" i="12"/>
  <c r="D125" i="12"/>
  <c r="E124" i="12"/>
  <c r="F124" i="12" s="1"/>
  <c r="C125" i="12"/>
  <c r="HC1222" i="13"/>
  <c r="HE1222" i="13" s="1"/>
  <c r="HM1221" i="13"/>
  <c r="HL1221" i="13"/>
  <c r="HH1223" i="13"/>
  <c r="HK1222" i="13"/>
  <c r="B1223" i="13"/>
  <c r="E1222" i="13"/>
  <c r="F1222" i="13" s="1"/>
  <c r="D1224" i="13"/>
  <c r="H1224" i="13"/>
  <c r="HD1223" i="13"/>
  <c r="C1227" i="13"/>
  <c r="DI1219" i="13"/>
  <c r="DJ1218" i="13"/>
  <c r="N1219" i="13"/>
  <c r="O1218" i="13"/>
  <c r="HJ1112" i="13"/>
  <c r="HC1113" i="13"/>
  <c r="HF1113" i="13" s="1"/>
  <c r="HM1112" i="13"/>
  <c r="HL1112" i="13"/>
  <c r="HE1113" i="13"/>
  <c r="HK1113" i="13"/>
  <c r="HH1114" i="13"/>
  <c r="H1115" i="13"/>
  <c r="D1114" i="13"/>
  <c r="O1109" i="13"/>
  <c r="P1108" i="13"/>
  <c r="C1114" i="13"/>
  <c r="E1113" i="13"/>
  <c r="F1113" i="13" s="1"/>
  <c r="DI1109" i="13"/>
  <c r="DJ1108" i="13"/>
  <c r="HC1002" i="13"/>
  <c r="HJ1001" i="13"/>
  <c r="HF1002" i="13"/>
  <c r="HE1002" i="13"/>
  <c r="HM1001" i="13"/>
  <c r="HL1001" i="13"/>
  <c r="D1004" i="13"/>
  <c r="C1004" i="13"/>
  <c r="E1003" i="13"/>
  <c r="F1003" i="13" s="1"/>
  <c r="O999" i="13"/>
  <c r="P998" i="13"/>
  <c r="HK1002" i="13"/>
  <c r="HH1003" i="13"/>
  <c r="H1004" i="13"/>
  <c r="HD1003" i="13"/>
  <c r="DI999" i="13"/>
  <c r="DJ998" i="13"/>
  <c r="HJ891" i="13"/>
  <c r="HM891" i="13" s="1"/>
  <c r="HC892" i="13"/>
  <c r="HF892" i="13"/>
  <c r="HE892" i="13"/>
  <c r="HC893" i="13" s="1"/>
  <c r="HE893" i="13" s="1"/>
  <c r="DI889" i="13"/>
  <c r="DJ888" i="13"/>
  <c r="D894" i="13"/>
  <c r="C894" i="13"/>
  <c r="E893" i="13"/>
  <c r="F893" i="13" s="1"/>
  <c r="P889" i="13"/>
  <c r="Q888" i="13"/>
  <c r="HK892" i="13"/>
  <c r="HH893" i="13"/>
  <c r="H894" i="13"/>
  <c r="HD893" i="13"/>
  <c r="HJ781" i="13"/>
  <c r="HM781" i="13" s="1"/>
  <c r="HL781" i="13"/>
  <c r="HF782" i="13"/>
  <c r="HE782" i="13"/>
  <c r="HC783" i="13" s="1"/>
  <c r="DI779" i="13"/>
  <c r="DJ778" i="13"/>
  <c r="D784" i="13"/>
  <c r="B783" i="13"/>
  <c r="E782" i="13"/>
  <c r="F782" i="13" s="1"/>
  <c r="N779" i="13"/>
  <c r="O778" i="13"/>
  <c r="H784" i="13"/>
  <c r="HD783" i="13"/>
  <c r="C786" i="13"/>
  <c r="HH783" i="13"/>
  <c r="HK782" i="13"/>
  <c r="HJ672" i="13"/>
  <c r="HF672" i="13"/>
  <c r="HE672" i="13"/>
  <c r="HC673" i="13" s="1"/>
  <c r="HM672" i="13"/>
  <c r="HL672" i="13"/>
  <c r="HJ673" i="13" s="1"/>
  <c r="HL673" i="13" s="1"/>
  <c r="O669" i="13"/>
  <c r="P668" i="13"/>
  <c r="HD673" i="13"/>
  <c r="H674" i="13"/>
  <c r="D674" i="13"/>
  <c r="E673" i="13"/>
  <c r="F673" i="13" s="1"/>
  <c r="C674" i="13"/>
  <c r="HH674" i="13"/>
  <c r="HK673" i="13"/>
  <c r="DI669" i="13"/>
  <c r="DJ668" i="13"/>
  <c r="HJ562" i="13"/>
  <c r="HC562" i="13"/>
  <c r="HD562" i="13" s="1"/>
  <c r="HF562" i="13"/>
  <c r="HE562" i="13"/>
  <c r="HC563" i="13" s="1"/>
  <c r="HD563" i="13" s="1"/>
  <c r="HM562" i="13"/>
  <c r="HL562" i="13"/>
  <c r="HJ563" i="13" s="1"/>
  <c r="O558" i="13"/>
  <c r="H564" i="13"/>
  <c r="HK563" i="13"/>
  <c r="HH564" i="13"/>
  <c r="D565" i="13"/>
  <c r="C566" i="13"/>
  <c r="DJ558" i="13"/>
  <c r="B563" i="13"/>
  <c r="E562" i="13"/>
  <c r="F562" i="13" s="1"/>
  <c r="HJ451" i="13"/>
  <c r="HM451" i="13"/>
  <c r="HL451" i="13"/>
  <c r="HJ452" i="13" s="1"/>
  <c r="HF452" i="13"/>
  <c r="HE452" i="13"/>
  <c r="HC453" i="13" s="1"/>
  <c r="HD453" i="13" s="1"/>
  <c r="DJ448" i="13"/>
  <c r="C454" i="13"/>
  <c r="E453" i="13"/>
  <c r="F453" i="13" s="1"/>
  <c r="O448" i="13"/>
  <c r="H454" i="13"/>
  <c r="HE453" i="13"/>
  <c r="HK452" i="13"/>
  <c r="HH453" i="13"/>
  <c r="D454" i="13"/>
  <c r="HF342" i="13"/>
  <c r="HE342" i="13"/>
  <c r="HC343" i="13" s="1"/>
  <c r="HM341" i="13"/>
  <c r="HL341" i="13"/>
  <c r="HK342" i="13"/>
  <c r="HH343" i="13"/>
  <c r="C346" i="13"/>
  <c r="B343" i="13"/>
  <c r="E342" i="13"/>
  <c r="F342" i="13" s="1"/>
  <c r="P338" i="13"/>
  <c r="DI339" i="13"/>
  <c r="DJ338" i="13"/>
  <c r="H344" i="13"/>
  <c r="HD343" i="13"/>
  <c r="D344" i="13"/>
  <c r="HJ232" i="13"/>
  <c r="HM232" i="13"/>
  <c r="HL232" i="13"/>
  <c r="HJ233" i="13" s="1"/>
  <c r="HF232" i="13"/>
  <c r="DI229" i="13"/>
  <c r="DJ228" i="13"/>
  <c r="HD233" i="13"/>
  <c r="H234" i="13"/>
  <c r="E233" i="13"/>
  <c r="F233" i="13" s="1"/>
  <c r="C234" i="13"/>
  <c r="HE232" i="13"/>
  <c r="HC233" i="13" s="1"/>
  <c r="N229" i="13"/>
  <c r="O228" i="13"/>
  <c r="D234" i="13"/>
  <c r="HH234" i="13"/>
  <c r="HK233" i="13"/>
  <c r="HC123" i="13"/>
  <c r="HF123" i="13" s="1"/>
  <c r="HJ121" i="13"/>
  <c r="HM121" i="13"/>
  <c r="HL121" i="13"/>
  <c r="HJ122" i="13" s="1"/>
  <c r="HL122" i="13" s="1"/>
  <c r="HE123" i="13"/>
  <c r="DI119" i="13"/>
  <c r="DJ118" i="13"/>
  <c r="H125" i="13"/>
  <c r="HK122" i="13"/>
  <c r="HH123" i="13"/>
  <c r="N119" i="13"/>
  <c r="O118" i="13"/>
  <c r="C124" i="13"/>
  <c r="E123" i="13"/>
  <c r="F123" i="13" s="1"/>
  <c r="D124" i="13"/>
  <c r="HI2" i="14"/>
  <c r="HH2" i="14"/>
  <c r="HG2" i="14"/>
  <c r="HF2" i="14"/>
  <c r="HE2" i="14"/>
  <c r="HD2" i="14"/>
  <c r="HC2" i="14"/>
  <c r="HB2" i="14"/>
  <c r="HA2" i="14"/>
  <c r="GZ2" i="14"/>
  <c r="GY2" i="14"/>
  <c r="GX2" i="14"/>
  <c r="GW2" i="14"/>
  <c r="GV2" i="14"/>
  <c r="GU2" i="14"/>
  <c r="GT2" i="14"/>
  <c r="GS2" i="14"/>
  <c r="GR2" i="14"/>
  <c r="GQ2" i="14"/>
  <c r="GP2" i="14"/>
  <c r="GO2" i="14"/>
  <c r="GN2" i="14"/>
  <c r="GM2" i="14"/>
  <c r="GL2" i="14"/>
  <c r="GK2" i="14"/>
  <c r="GJ2" i="14"/>
  <c r="GI2" i="14"/>
  <c r="GH2" i="14"/>
  <c r="GG2" i="14"/>
  <c r="GF2" i="14"/>
  <c r="GE2" i="14"/>
  <c r="GD2" i="14"/>
  <c r="GC2" i="14"/>
  <c r="GB2" i="14"/>
  <c r="GA2" i="14"/>
  <c r="FZ2" i="14"/>
  <c r="FY2" i="14"/>
  <c r="FX2" i="14"/>
  <c r="FW2" i="14"/>
  <c r="FV2" i="14"/>
  <c r="FU2" i="14"/>
  <c r="FT2" i="14"/>
  <c r="FS2" i="14"/>
  <c r="FR2" i="14"/>
  <c r="FQ2" i="14"/>
  <c r="FP2" i="14"/>
  <c r="FO2" i="14"/>
  <c r="FN2" i="14"/>
  <c r="FM2" i="14"/>
  <c r="FL2" i="14"/>
  <c r="FK2" i="14"/>
  <c r="FJ2" i="14"/>
  <c r="FI2" i="14"/>
  <c r="FH2" i="14"/>
  <c r="FG2" i="14"/>
  <c r="FF2" i="14"/>
  <c r="FE2" i="14"/>
  <c r="FD2" i="14"/>
  <c r="FC2" i="14"/>
  <c r="FB2" i="14"/>
  <c r="FA2" i="14"/>
  <c r="EZ2" i="14"/>
  <c r="EY2" i="14"/>
  <c r="EX2" i="14"/>
  <c r="EW2" i="14"/>
  <c r="EV2" i="14"/>
  <c r="EU2" i="14"/>
  <c r="ET2" i="14"/>
  <c r="ES2" i="14"/>
  <c r="ER2" i="14"/>
  <c r="EQ2" i="14"/>
  <c r="EP2" i="14"/>
  <c r="EO2" i="14"/>
  <c r="EN2" i="14"/>
  <c r="EM2" i="14"/>
  <c r="EL2" i="14"/>
  <c r="EK2" i="14"/>
  <c r="EJ2" i="14"/>
  <c r="EI2" i="14"/>
  <c r="EH2" i="14"/>
  <c r="EG2" i="14"/>
  <c r="EF2" i="14"/>
  <c r="EE2" i="14"/>
  <c r="ED2" i="14"/>
  <c r="EC2" i="14"/>
  <c r="EB2" i="14"/>
  <c r="EA2" i="14"/>
  <c r="DZ2" i="14"/>
  <c r="DY2" i="14"/>
  <c r="DX2" i="14"/>
  <c r="DW2" i="14"/>
  <c r="DV2" i="14"/>
  <c r="DU2" i="14"/>
  <c r="DT2" i="14"/>
  <c r="DS2" i="14"/>
  <c r="DR2" i="14"/>
  <c r="DQ2" i="14"/>
  <c r="DP2" i="14"/>
  <c r="DO2" i="14"/>
  <c r="DI2" i="14"/>
  <c r="DH2" i="14"/>
  <c r="DG2" i="14"/>
  <c r="DF2" i="14"/>
  <c r="C24" i="15"/>
  <c r="C6" i="15" s="1"/>
  <c r="D6" i="15" s="1"/>
  <c r="L21" i="16"/>
  <c r="I21" i="16"/>
  <c r="H21" i="16"/>
  <c r="L20" i="16"/>
  <c r="I20" i="16"/>
  <c r="H20" i="16"/>
  <c r="L19" i="16"/>
  <c r="I19" i="16"/>
  <c r="H19" i="16"/>
  <c r="L18" i="16"/>
  <c r="I18" i="16"/>
  <c r="H18" i="16"/>
  <c r="L17" i="16"/>
  <c r="I17" i="16"/>
  <c r="H17" i="16"/>
  <c r="L16" i="16"/>
  <c r="I16" i="16"/>
  <c r="H16" i="16"/>
  <c r="L15" i="16"/>
  <c r="I15" i="16"/>
  <c r="H15" i="16"/>
  <c r="L14" i="16"/>
  <c r="I14" i="16"/>
  <c r="H14" i="16"/>
  <c r="L13" i="16"/>
  <c r="I13" i="16"/>
  <c r="H13" i="16"/>
  <c r="L12" i="16"/>
  <c r="I12" i="16"/>
  <c r="H12" i="16"/>
  <c r="L11" i="16"/>
  <c r="I11" i="16"/>
  <c r="H11" i="16"/>
  <c r="L10" i="16"/>
  <c r="I10" i="16"/>
  <c r="H10" i="16"/>
  <c r="L9" i="16"/>
  <c r="I9" i="16"/>
  <c r="H9" i="16"/>
  <c r="L8" i="16"/>
  <c r="I8" i="16"/>
  <c r="H8" i="16"/>
  <c r="L7" i="16"/>
  <c r="I7" i="16"/>
  <c r="H7" i="16"/>
  <c r="L6" i="16"/>
  <c r="I6" i="16"/>
  <c r="H6" i="16"/>
  <c r="L5" i="16"/>
  <c r="I5" i="16"/>
  <c r="H5" i="16"/>
  <c r="F2" i="16"/>
  <c r="E2" i="16"/>
  <c r="D2" i="16"/>
  <c r="C2" i="16"/>
  <c r="B2" i="16"/>
  <c r="D456" i="12" l="1"/>
  <c r="E455" i="12"/>
  <c r="F455" i="12" s="1"/>
  <c r="C456" i="12"/>
  <c r="E345" i="12"/>
  <c r="F345" i="12" s="1"/>
  <c r="C346" i="12"/>
  <c r="D346" i="12"/>
  <c r="D236" i="12"/>
  <c r="C236" i="12"/>
  <c r="E235" i="12"/>
  <c r="F235" i="12" s="1"/>
  <c r="E125" i="12"/>
  <c r="F125" i="12" s="1"/>
  <c r="C126" i="12"/>
  <c r="D126" i="12"/>
  <c r="HF1222" i="13"/>
  <c r="HC1223" i="13" s="1"/>
  <c r="HJ1222" i="13"/>
  <c r="HM1222" i="13" s="1"/>
  <c r="HL1222" i="13"/>
  <c r="P1218" i="13"/>
  <c r="C1228" i="13"/>
  <c r="H1225" i="13"/>
  <c r="B1224" i="13"/>
  <c r="E1223" i="13"/>
  <c r="F1223" i="13" s="1"/>
  <c r="DJ1219" i="13"/>
  <c r="DK1218" i="13"/>
  <c r="HK1223" i="13"/>
  <c r="HH1224" i="13"/>
  <c r="D1225" i="13"/>
  <c r="HJ1113" i="13"/>
  <c r="HC1114" i="13"/>
  <c r="HE1114" i="13" s="1"/>
  <c r="HD1114" i="13"/>
  <c r="HM1113" i="13"/>
  <c r="HL1113" i="13"/>
  <c r="DJ1109" i="13"/>
  <c r="DK1108" i="13"/>
  <c r="P1109" i="13"/>
  <c r="Q1108" i="13"/>
  <c r="H1116" i="13"/>
  <c r="HH1115" i="13"/>
  <c r="HK1114" i="13"/>
  <c r="D1115" i="13"/>
  <c r="E1114" i="13"/>
  <c r="F1114" i="13" s="1"/>
  <c r="C1115" i="13"/>
  <c r="HC1003" i="13"/>
  <c r="HJ1002" i="13"/>
  <c r="HM1002" i="13"/>
  <c r="HL1002" i="13"/>
  <c r="HF1003" i="13"/>
  <c r="HE1003" i="13"/>
  <c r="DJ999" i="13"/>
  <c r="DK998" i="13"/>
  <c r="H1005" i="13"/>
  <c r="P999" i="13"/>
  <c r="Q998" i="13"/>
  <c r="HK1003" i="13"/>
  <c r="HH1004" i="13"/>
  <c r="D1005" i="13"/>
  <c r="E1004" i="13"/>
  <c r="F1004" i="13" s="1"/>
  <c r="C1005" i="13"/>
  <c r="HL891" i="13"/>
  <c r="HJ892" i="13" s="1"/>
  <c r="C895" i="13"/>
  <c r="E894" i="13"/>
  <c r="F894" i="13" s="1"/>
  <c r="D895" i="13"/>
  <c r="Q889" i="13"/>
  <c r="R888" i="13"/>
  <c r="DJ889" i="13"/>
  <c r="DK888" i="13"/>
  <c r="HK893" i="13"/>
  <c r="HH894" i="13"/>
  <c r="HF893" i="13"/>
  <c r="HC894" i="13" s="1"/>
  <c r="HE894" i="13" s="1"/>
  <c r="HD894" i="13"/>
  <c r="H895" i="13"/>
  <c r="HJ782" i="13"/>
  <c r="HF783" i="13"/>
  <c r="HE783" i="13"/>
  <c r="HM782" i="13"/>
  <c r="HL782" i="13"/>
  <c r="D785" i="13"/>
  <c r="HK783" i="13"/>
  <c r="HH784" i="13"/>
  <c r="DJ779" i="13"/>
  <c r="DK778" i="13"/>
  <c r="C787" i="13"/>
  <c r="H785" i="13"/>
  <c r="B784" i="13"/>
  <c r="E783" i="13"/>
  <c r="F783" i="13" s="1"/>
  <c r="P778" i="13"/>
  <c r="HF673" i="13"/>
  <c r="HE673" i="13"/>
  <c r="HC674" i="13" s="1"/>
  <c r="HE674" i="13" s="1"/>
  <c r="H675" i="13"/>
  <c r="HM673" i="13"/>
  <c r="HJ674" i="13" s="1"/>
  <c r="HL674" i="13" s="1"/>
  <c r="DJ669" i="13"/>
  <c r="DK668" i="13"/>
  <c r="HK674" i="13"/>
  <c r="HH675" i="13"/>
  <c r="P669" i="13"/>
  <c r="Q668" i="13"/>
  <c r="D675" i="13"/>
  <c r="E674" i="13"/>
  <c r="F674" i="13" s="1"/>
  <c r="C675" i="13"/>
  <c r="HF563" i="13"/>
  <c r="HE563" i="13"/>
  <c r="HH565" i="13"/>
  <c r="HK564" i="13"/>
  <c r="HE564" i="13"/>
  <c r="H565" i="13"/>
  <c r="HM563" i="13"/>
  <c r="B564" i="13"/>
  <c r="E563" i="13"/>
  <c r="F563" i="13" s="1"/>
  <c r="DK558" i="13"/>
  <c r="D566" i="13"/>
  <c r="P558" i="13"/>
  <c r="C567" i="13"/>
  <c r="HL563" i="13"/>
  <c r="HJ564" i="13" s="1"/>
  <c r="HM452" i="13"/>
  <c r="HL452" i="13"/>
  <c r="HJ453" i="13" s="1"/>
  <c r="D455" i="13"/>
  <c r="E454" i="13"/>
  <c r="F454" i="13" s="1"/>
  <c r="C455" i="13"/>
  <c r="HK453" i="13"/>
  <c r="HH454" i="13"/>
  <c r="DK448" i="13"/>
  <c r="P448" i="13"/>
  <c r="HE454" i="13"/>
  <c r="H455" i="13"/>
  <c r="HF453" i="13"/>
  <c r="HC454" i="13"/>
  <c r="HJ342" i="13"/>
  <c r="HF343" i="13"/>
  <c r="HE343" i="13"/>
  <c r="HC344" i="13" s="1"/>
  <c r="HM342" i="13"/>
  <c r="HL342" i="13"/>
  <c r="HJ343" i="13" s="1"/>
  <c r="DJ339" i="13"/>
  <c r="DK338" i="13"/>
  <c r="B344" i="13"/>
  <c r="E343" i="13"/>
  <c r="F343" i="13" s="1"/>
  <c r="HK343" i="13"/>
  <c r="HH344" i="13"/>
  <c r="D345" i="13"/>
  <c r="HE344" i="13"/>
  <c r="H345" i="13"/>
  <c r="Q338" i="13"/>
  <c r="C347" i="13"/>
  <c r="HF233" i="13"/>
  <c r="HE233" i="13"/>
  <c r="HC234" i="13" s="1"/>
  <c r="HM233" i="13"/>
  <c r="HL233" i="13"/>
  <c r="HJ234" i="13" s="1"/>
  <c r="HK234" i="13"/>
  <c r="HH235" i="13"/>
  <c r="H235" i="13"/>
  <c r="HE234" i="13"/>
  <c r="E234" i="13"/>
  <c r="F234" i="13" s="1"/>
  <c r="C235" i="13"/>
  <c r="DJ229" i="13"/>
  <c r="DK228" i="13"/>
  <c r="D235" i="13"/>
  <c r="O229" i="13"/>
  <c r="P228" i="13"/>
  <c r="HC124" i="13"/>
  <c r="HE124" i="13" s="1"/>
  <c r="HD124" i="13"/>
  <c r="D125" i="13"/>
  <c r="O119" i="13"/>
  <c r="P118" i="13"/>
  <c r="HM122" i="13"/>
  <c r="HJ123" i="13" s="1"/>
  <c r="HK123" i="13"/>
  <c r="HH124" i="13"/>
  <c r="H126" i="13"/>
  <c r="DJ119" i="13"/>
  <c r="DK118" i="13"/>
  <c r="E124" i="13"/>
  <c r="F124" i="13" s="1"/>
  <c r="C125" i="13"/>
  <c r="DN2" i="14"/>
  <c r="DK2" i="14"/>
  <c r="DJ2" i="14"/>
  <c r="B32" i="15"/>
  <c r="E32" i="15" s="1"/>
  <c r="D457" i="12" l="1"/>
  <c r="E456" i="12"/>
  <c r="F456" i="12" s="1"/>
  <c r="C457" i="12"/>
  <c r="D347" i="12"/>
  <c r="C347" i="12"/>
  <c r="E346" i="12"/>
  <c r="F346" i="12" s="1"/>
  <c r="D237" i="12"/>
  <c r="C237" i="12"/>
  <c r="E236" i="12"/>
  <c r="F236" i="12" s="1"/>
  <c r="C127" i="12"/>
  <c r="E126" i="12"/>
  <c r="F126" i="12" s="1"/>
  <c r="D127" i="12"/>
  <c r="HE1223" i="13"/>
  <c r="HF1223" i="13"/>
  <c r="HJ1223" i="13"/>
  <c r="HD1224" i="13"/>
  <c r="HM1223" i="13"/>
  <c r="HL1223" i="13"/>
  <c r="HJ1224" i="13" s="1"/>
  <c r="B1225" i="13"/>
  <c r="E1224" i="13"/>
  <c r="F1224" i="13" s="1"/>
  <c r="C1229" i="13"/>
  <c r="D1226" i="13"/>
  <c r="HK1224" i="13"/>
  <c r="HH1225" i="13"/>
  <c r="Q1218" i="13"/>
  <c r="DL1218" i="13"/>
  <c r="H1226" i="13"/>
  <c r="HJ1114" i="13"/>
  <c r="HM1114" i="13"/>
  <c r="HL1114" i="13"/>
  <c r="D1116" i="13"/>
  <c r="HH1116" i="13"/>
  <c r="HK1115" i="13"/>
  <c r="Q1109" i="13"/>
  <c r="R1108" i="13"/>
  <c r="E1115" i="13"/>
  <c r="F1115" i="13" s="1"/>
  <c r="C1116" i="13"/>
  <c r="H1117" i="13"/>
  <c r="DK1109" i="13"/>
  <c r="DL1108" i="13"/>
  <c r="HF1114" i="13"/>
  <c r="HC1115" i="13" s="1"/>
  <c r="HE1115" i="13" s="1"/>
  <c r="HJ1003" i="13"/>
  <c r="HC1004" i="13"/>
  <c r="HE1004" i="13" s="1"/>
  <c r="HD1004" i="13"/>
  <c r="HM1003" i="13"/>
  <c r="HL1003" i="13"/>
  <c r="Q999" i="13"/>
  <c r="R998" i="13"/>
  <c r="E1005" i="13"/>
  <c r="F1005" i="13" s="1"/>
  <c r="C1006" i="13"/>
  <c r="DK999" i="13"/>
  <c r="DL998" i="13"/>
  <c r="H1006" i="13"/>
  <c r="D1006" i="13"/>
  <c r="HH1005" i="13"/>
  <c r="HK1004" i="13"/>
  <c r="HL892" i="13"/>
  <c r="HM892" i="13"/>
  <c r="HJ893" i="13" s="1"/>
  <c r="HM893" i="13" s="1"/>
  <c r="HL893" i="13"/>
  <c r="H896" i="13"/>
  <c r="R889" i="13"/>
  <c r="S888" i="13"/>
  <c r="HF894" i="13"/>
  <c r="HC895" i="13" s="1"/>
  <c r="HE895" i="13" s="1"/>
  <c r="HH895" i="13"/>
  <c r="HK894" i="13"/>
  <c r="DK889" i="13"/>
  <c r="DL888" i="13"/>
  <c r="E895" i="13"/>
  <c r="F895" i="13" s="1"/>
  <c r="C896" i="13"/>
  <c r="D896" i="13"/>
  <c r="HC784" i="13"/>
  <c r="HE784" i="13" s="1"/>
  <c r="HJ783" i="13"/>
  <c r="HM783" i="13"/>
  <c r="HL783" i="13"/>
  <c r="HJ784" i="13" s="1"/>
  <c r="HD784" i="13"/>
  <c r="HF784" i="13" s="1"/>
  <c r="DL778" i="13"/>
  <c r="HK784" i="13"/>
  <c r="HH785" i="13"/>
  <c r="B785" i="13"/>
  <c r="E784" i="13"/>
  <c r="F784" i="13" s="1"/>
  <c r="C788" i="13"/>
  <c r="Q778" i="13"/>
  <c r="H786" i="13"/>
  <c r="D786" i="13"/>
  <c r="HD674" i="13"/>
  <c r="H676" i="13"/>
  <c r="Q669" i="13"/>
  <c r="R668" i="13"/>
  <c r="HM674" i="13"/>
  <c r="HJ675" i="13" s="1"/>
  <c r="C676" i="13"/>
  <c r="E675" i="13"/>
  <c r="F675" i="13" s="1"/>
  <c r="D676" i="13"/>
  <c r="DK669" i="13"/>
  <c r="DL668" i="13"/>
  <c r="HK675" i="13"/>
  <c r="HH676" i="13"/>
  <c r="HC564" i="13"/>
  <c r="HM564" i="13"/>
  <c r="HL564" i="13"/>
  <c r="HJ565" i="13" s="1"/>
  <c r="HD564" i="13"/>
  <c r="C568" i="13"/>
  <c r="B565" i="13"/>
  <c r="E564" i="13"/>
  <c r="F564" i="13" s="1"/>
  <c r="HH566" i="13"/>
  <c r="HK565" i="13"/>
  <c r="DL558" i="13"/>
  <c r="Q558" i="13"/>
  <c r="D567" i="13"/>
  <c r="H566" i="13"/>
  <c r="HE565" i="13"/>
  <c r="HM453" i="13"/>
  <c r="HL453" i="13"/>
  <c r="HJ454" i="13" s="1"/>
  <c r="Q448" i="13"/>
  <c r="HH455" i="13"/>
  <c r="HK454" i="13"/>
  <c r="H456" i="13"/>
  <c r="HE455" i="13"/>
  <c r="E455" i="13"/>
  <c r="F455" i="13" s="1"/>
  <c r="C456" i="13"/>
  <c r="D456" i="13"/>
  <c r="DF449" i="13" s="1"/>
  <c r="HD454" i="13"/>
  <c r="HF454" i="13" s="1"/>
  <c r="DL448" i="13"/>
  <c r="HD344" i="13"/>
  <c r="R338" i="13"/>
  <c r="B345" i="13"/>
  <c r="E344" i="13"/>
  <c r="F344" i="13" s="1"/>
  <c r="HM343" i="13"/>
  <c r="D346" i="13"/>
  <c r="DL338" i="13"/>
  <c r="C348" i="13"/>
  <c r="H346" i="13"/>
  <c r="HL343" i="13"/>
  <c r="HH345" i="13"/>
  <c r="HK344" i="13"/>
  <c r="HM234" i="13"/>
  <c r="HL234" i="13"/>
  <c r="HJ235" i="13" s="1"/>
  <c r="HD234" i="13"/>
  <c r="P229" i="13"/>
  <c r="Q228" i="13"/>
  <c r="DK229" i="13"/>
  <c r="DL228" i="13"/>
  <c r="C236" i="13"/>
  <c r="E235" i="13"/>
  <c r="F235" i="13" s="1"/>
  <c r="H236" i="13"/>
  <c r="D236" i="13"/>
  <c r="HK235" i="13"/>
  <c r="HH236" i="13"/>
  <c r="HM123" i="13"/>
  <c r="HL123" i="13"/>
  <c r="HJ124" i="13" s="1"/>
  <c r="DK119" i="13"/>
  <c r="DL118" i="13"/>
  <c r="D126" i="13"/>
  <c r="E125" i="13"/>
  <c r="F125" i="13" s="1"/>
  <c r="C126" i="13"/>
  <c r="HH125" i="13"/>
  <c r="HK124" i="13"/>
  <c r="P119" i="13"/>
  <c r="Q118" i="13"/>
  <c r="HF124" i="13"/>
  <c r="HC125" i="13" s="1"/>
  <c r="HE125" i="13" s="1"/>
  <c r="H127" i="13"/>
  <c r="B33" i="15"/>
  <c r="E33" i="15" s="1"/>
  <c r="C458" i="12" l="1"/>
  <c r="E457" i="12"/>
  <c r="F457" i="12" s="1"/>
  <c r="D458" i="12"/>
  <c r="C348" i="12"/>
  <c r="E347" i="12"/>
  <c r="F347" i="12" s="1"/>
  <c r="D348" i="12"/>
  <c r="D238" i="12"/>
  <c r="E237" i="12"/>
  <c r="F237" i="12" s="1"/>
  <c r="C238" i="12"/>
  <c r="D128" i="12"/>
  <c r="E127" i="12"/>
  <c r="F127" i="12" s="1"/>
  <c r="C128" i="12"/>
  <c r="HC1224" i="13"/>
  <c r="HE1224" i="13" s="1"/>
  <c r="HM1224" i="13"/>
  <c r="HL1224" i="13"/>
  <c r="H1227" i="13"/>
  <c r="HH1226" i="13"/>
  <c r="HK1225" i="13"/>
  <c r="R1218" i="13"/>
  <c r="C1230" i="13"/>
  <c r="D1227" i="13"/>
  <c r="DM1218" i="13"/>
  <c r="B1226" i="13"/>
  <c r="E1225" i="13"/>
  <c r="F1225" i="13" s="1"/>
  <c r="HF1224" i="13"/>
  <c r="HC1225" i="13" s="1"/>
  <c r="HE1225" i="13" s="1"/>
  <c r="HJ1115" i="13"/>
  <c r="HM1115" i="13"/>
  <c r="HL1115" i="13"/>
  <c r="HJ1116" i="13" s="1"/>
  <c r="HD1115" i="13"/>
  <c r="E1116" i="13"/>
  <c r="F1116" i="13" s="1"/>
  <c r="C1117" i="13"/>
  <c r="R1109" i="13"/>
  <c r="S1108" i="13"/>
  <c r="HK1116" i="13"/>
  <c r="HH1117" i="13"/>
  <c r="DL1109" i="13"/>
  <c r="DM1108" i="13"/>
  <c r="H1118" i="13"/>
  <c r="D1117" i="13"/>
  <c r="HJ1004" i="13"/>
  <c r="HM1004" i="13"/>
  <c r="HL1004" i="13"/>
  <c r="HH1006" i="13"/>
  <c r="HK1005" i="13"/>
  <c r="H1007" i="13"/>
  <c r="C1007" i="13"/>
  <c r="E1006" i="13"/>
  <c r="F1006" i="13" s="1"/>
  <c r="D1007" i="13"/>
  <c r="DL999" i="13"/>
  <c r="DM998" i="13"/>
  <c r="R999" i="13"/>
  <c r="S998" i="13"/>
  <c r="HF1004" i="13"/>
  <c r="HC1005" i="13" s="1"/>
  <c r="HE1005" i="13" s="1"/>
  <c r="HJ894" i="13"/>
  <c r="HM894" i="13"/>
  <c r="HL894" i="13"/>
  <c r="DM888" i="13"/>
  <c r="DL889" i="13"/>
  <c r="HD895" i="13"/>
  <c r="HF895" i="13" s="1"/>
  <c r="HC896" i="13" s="1"/>
  <c r="HE896" i="13" s="1"/>
  <c r="D897" i="13"/>
  <c r="HH896" i="13"/>
  <c r="HK895" i="13"/>
  <c r="E896" i="13"/>
  <c r="F896" i="13" s="1"/>
  <c r="C897" i="13"/>
  <c r="S889" i="13"/>
  <c r="T888" i="13"/>
  <c r="H897" i="13"/>
  <c r="HM784" i="13"/>
  <c r="HL784" i="13"/>
  <c r="D787" i="13"/>
  <c r="C789" i="13"/>
  <c r="HH786" i="13"/>
  <c r="HK785" i="13"/>
  <c r="HC785" i="13"/>
  <c r="HE785" i="13" s="1"/>
  <c r="H787" i="13"/>
  <c r="R778" i="13"/>
  <c r="B786" i="13"/>
  <c r="E785" i="13"/>
  <c r="F785" i="13" s="1"/>
  <c r="DM778" i="13"/>
  <c r="HM675" i="13"/>
  <c r="HL675" i="13"/>
  <c r="E676" i="13"/>
  <c r="F676" i="13" s="1"/>
  <c r="C677" i="13"/>
  <c r="HH677" i="13"/>
  <c r="HK676" i="13"/>
  <c r="D677" i="13"/>
  <c r="DL669" i="13"/>
  <c r="DM668" i="13"/>
  <c r="R669" i="13"/>
  <c r="S668" i="13"/>
  <c r="H677" i="13"/>
  <c r="HF674" i="13"/>
  <c r="HC675" i="13" s="1"/>
  <c r="HE675" i="13" s="1"/>
  <c r="HM565" i="13"/>
  <c r="HL565" i="13"/>
  <c r="HJ566" i="13" s="1"/>
  <c r="DM558" i="13"/>
  <c r="HK566" i="13"/>
  <c r="HH567" i="13"/>
  <c r="C569" i="13"/>
  <c r="D568" i="13"/>
  <c r="HF564" i="13"/>
  <c r="HC565" i="13" s="1"/>
  <c r="H567" i="13"/>
  <c r="HE566" i="13"/>
  <c r="R558" i="13"/>
  <c r="B566" i="13"/>
  <c r="E565" i="13"/>
  <c r="F565" i="13" s="1"/>
  <c r="HM454" i="13"/>
  <c r="HL454" i="13"/>
  <c r="HJ455" i="13" s="1"/>
  <c r="E456" i="13"/>
  <c r="F456" i="13" s="1"/>
  <c r="J449" i="13" s="1"/>
  <c r="C457" i="13"/>
  <c r="D457" i="13"/>
  <c r="DG449" i="13" s="1"/>
  <c r="HH456" i="13"/>
  <c r="HK455" i="13"/>
  <c r="DM448" i="13"/>
  <c r="H457" i="13"/>
  <c r="HE456" i="13"/>
  <c r="HC455" i="13"/>
  <c r="R448" i="13"/>
  <c r="HJ344" i="13"/>
  <c r="HM344" i="13" s="1"/>
  <c r="HL344" i="13"/>
  <c r="S338" i="13"/>
  <c r="HH346" i="13"/>
  <c r="HK345" i="13"/>
  <c r="H347" i="13"/>
  <c r="DM338" i="13"/>
  <c r="HF344" i="13"/>
  <c r="HC345" i="13" s="1"/>
  <c r="HE345" i="13" s="1"/>
  <c r="D347" i="13"/>
  <c r="C349" i="13"/>
  <c r="B346" i="13"/>
  <c r="E345" i="13"/>
  <c r="F345" i="13" s="1"/>
  <c r="HM235" i="13"/>
  <c r="HL235" i="13"/>
  <c r="DL229" i="13"/>
  <c r="DM228" i="13"/>
  <c r="HF234" i="13"/>
  <c r="HC235" i="13" s="1"/>
  <c r="HE235" i="13" s="1"/>
  <c r="D237" i="13"/>
  <c r="H237" i="13"/>
  <c r="Q229" i="13"/>
  <c r="R228" i="13"/>
  <c r="HH237" i="13"/>
  <c r="HK236" i="13"/>
  <c r="E236" i="13"/>
  <c r="F236" i="13" s="1"/>
  <c r="C237" i="13"/>
  <c r="HD125" i="13"/>
  <c r="HM124" i="13"/>
  <c r="HL124" i="13"/>
  <c r="HJ125" i="13" s="1"/>
  <c r="Q119" i="13"/>
  <c r="R118" i="13"/>
  <c r="HH126" i="13"/>
  <c r="HK125" i="13"/>
  <c r="E126" i="13"/>
  <c r="F126" i="13" s="1"/>
  <c r="C127" i="13"/>
  <c r="D127" i="13"/>
  <c r="DL119" i="13"/>
  <c r="DM118" i="13"/>
  <c r="H128" i="13"/>
  <c r="B34" i="15"/>
  <c r="E34" i="15" s="1"/>
  <c r="D459" i="12" l="1"/>
  <c r="E458" i="12"/>
  <c r="F458" i="12" s="1"/>
  <c r="C459" i="12"/>
  <c r="D349" i="12"/>
  <c r="E348" i="12"/>
  <c r="F348" i="12" s="1"/>
  <c r="C349" i="12"/>
  <c r="D239" i="12"/>
  <c r="E238" i="12"/>
  <c r="F238" i="12" s="1"/>
  <c r="C239" i="12"/>
  <c r="E128" i="12"/>
  <c r="F128" i="12" s="1"/>
  <c r="C129" i="12"/>
  <c r="D129" i="12"/>
  <c r="HJ1225" i="13"/>
  <c r="HL1225" i="13" s="1"/>
  <c r="HJ1226" i="13" s="1"/>
  <c r="HM1225" i="13"/>
  <c r="HD1225" i="13"/>
  <c r="HF1225" i="13" s="1"/>
  <c r="D1228" i="13"/>
  <c r="S1218" i="13"/>
  <c r="HH1227" i="13"/>
  <c r="HK1226" i="13"/>
  <c r="B1227" i="13"/>
  <c r="E1226" i="13"/>
  <c r="F1226" i="13" s="1"/>
  <c r="H1228" i="13"/>
  <c r="DN1218" i="13"/>
  <c r="C1231" i="13"/>
  <c r="HM1116" i="13"/>
  <c r="HL1116" i="13"/>
  <c r="H1119" i="13"/>
  <c r="C1118" i="13"/>
  <c r="E1117" i="13"/>
  <c r="F1117" i="13" s="1"/>
  <c r="HK1117" i="13"/>
  <c r="HH1118" i="13"/>
  <c r="D1118" i="13"/>
  <c r="DM1109" i="13"/>
  <c r="DN1108" i="13"/>
  <c r="S1109" i="13"/>
  <c r="T1108" i="13"/>
  <c r="HF1115" i="13"/>
  <c r="HC1116" i="13" s="1"/>
  <c r="HE1116" i="13" s="1"/>
  <c r="HJ1005" i="13"/>
  <c r="HM1005" i="13" s="1"/>
  <c r="HL1005" i="13"/>
  <c r="HD1005" i="13"/>
  <c r="D1008" i="13"/>
  <c r="HK1006" i="13"/>
  <c r="HH1007" i="13"/>
  <c r="H1008" i="13"/>
  <c r="S999" i="13"/>
  <c r="T998" i="13"/>
  <c r="C1008" i="13"/>
  <c r="E1007" i="13"/>
  <c r="F1007" i="13" s="1"/>
  <c r="DM999" i="13"/>
  <c r="DN998" i="13"/>
  <c r="HJ895" i="13"/>
  <c r="HM895" i="13" s="1"/>
  <c r="HL895" i="13"/>
  <c r="HD896" i="13"/>
  <c r="HF896" i="13" s="1"/>
  <c r="HC897" i="13" s="1"/>
  <c r="HE897" i="13" s="1"/>
  <c r="T889" i="13"/>
  <c r="U888" i="13"/>
  <c r="D898" i="13"/>
  <c r="C898" i="13"/>
  <c r="E897" i="13"/>
  <c r="F897" i="13" s="1"/>
  <c r="H898" i="13"/>
  <c r="HK896" i="13"/>
  <c r="HH897" i="13"/>
  <c r="DM889" i="13"/>
  <c r="DN888" i="13"/>
  <c r="HJ785" i="13"/>
  <c r="HM785" i="13" s="1"/>
  <c r="DN778" i="13"/>
  <c r="HD785" i="13"/>
  <c r="HK786" i="13"/>
  <c r="HH787" i="13"/>
  <c r="D788" i="13"/>
  <c r="H788" i="13"/>
  <c r="C790" i="13"/>
  <c r="B787" i="13"/>
  <c r="E786" i="13"/>
  <c r="F786" i="13" s="1"/>
  <c r="S778" i="13"/>
  <c r="HJ676" i="13"/>
  <c r="HM676" i="13" s="1"/>
  <c r="HL676" i="13"/>
  <c r="HF675" i="13"/>
  <c r="HD675" i="13"/>
  <c r="HH678" i="13"/>
  <c r="HK677" i="13"/>
  <c r="E677" i="13"/>
  <c r="F677" i="13" s="1"/>
  <c r="C678" i="13"/>
  <c r="S669" i="13"/>
  <c r="T668" i="13"/>
  <c r="H678" i="13"/>
  <c r="D678" i="13"/>
  <c r="DM669" i="13"/>
  <c r="DN668" i="13"/>
  <c r="HM566" i="13"/>
  <c r="HL566" i="13"/>
  <c r="D569" i="13"/>
  <c r="HK567" i="13"/>
  <c r="HH568" i="13"/>
  <c r="B567" i="13"/>
  <c r="E566" i="13"/>
  <c r="F566" i="13" s="1"/>
  <c r="S558" i="13"/>
  <c r="H568" i="13"/>
  <c r="HE567" i="13"/>
  <c r="HD565" i="13"/>
  <c r="C570" i="13"/>
  <c r="DN558" i="13"/>
  <c r="HM455" i="13"/>
  <c r="HL455" i="13"/>
  <c r="S448" i="13"/>
  <c r="H458" i="13"/>
  <c r="HE457" i="13"/>
  <c r="D458" i="13"/>
  <c r="DH449" i="13" s="1"/>
  <c r="HD455" i="13"/>
  <c r="DN448" i="13"/>
  <c r="HK456" i="13"/>
  <c r="HH457" i="13"/>
  <c r="C458" i="13"/>
  <c r="E457" i="13"/>
  <c r="F457" i="13" s="1"/>
  <c r="K449" i="13" s="1"/>
  <c r="HJ345" i="13"/>
  <c r="HM345" i="13"/>
  <c r="HL345" i="13"/>
  <c r="HJ346" i="13" s="1"/>
  <c r="HD345" i="13"/>
  <c r="HF345" i="13" s="1"/>
  <c r="HK346" i="13"/>
  <c r="HH347" i="13"/>
  <c r="C350" i="13"/>
  <c r="DN338" i="13"/>
  <c r="H348" i="13"/>
  <c r="T338" i="13"/>
  <c r="B347" i="13"/>
  <c r="E346" i="13"/>
  <c r="F346" i="13" s="1"/>
  <c r="D348" i="13"/>
  <c r="HJ236" i="13"/>
  <c r="HD235" i="13"/>
  <c r="HM236" i="13"/>
  <c r="HL236" i="13"/>
  <c r="E237" i="13"/>
  <c r="F237" i="13" s="1"/>
  <c r="C238" i="13"/>
  <c r="HH238" i="13"/>
  <c r="HK237" i="13"/>
  <c r="R229" i="13"/>
  <c r="S228" i="13"/>
  <c r="D238" i="13"/>
  <c r="H238" i="13"/>
  <c r="DM229" i="13"/>
  <c r="DN228" i="13"/>
  <c r="HM125" i="13"/>
  <c r="D128" i="13"/>
  <c r="H129" i="13"/>
  <c r="HL125" i="13"/>
  <c r="HJ126" i="13" s="1"/>
  <c r="DM119" i="13"/>
  <c r="DN118" i="13"/>
  <c r="C128" i="13"/>
  <c r="E127" i="13"/>
  <c r="F127" i="13" s="1"/>
  <c r="HK126" i="13"/>
  <c r="HH127" i="13"/>
  <c r="HF125" i="13"/>
  <c r="HC126" i="13" s="1"/>
  <c r="HE126" i="13" s="1"/>
  <c r="R119" i="13"/>
  <c r="S118" i="13"/>
  <c r="B35" i="15"/>
  <c r="E35" i="15" s="1"/>
  <c r="E459" i="12" l="1"/>
  <c r="F459" i="12" s="1"/>
  <c r="C460" i="12"/>
  <c r="D460" i="12"/>
  <c r="E349" i="12"/>
  <c r="F349" i="12" s="1"/>
  <c r="C350" i="12"/>
  <c r="D350" i="12"/>
  <c r="C240" i="12"/>
  <c r="E239" i="12"/>
  <c r="F239" i="12" s="1"/>
  <c r="D240" i="12"/>
  <c r="E129" i="12"/>
  <c r="F129" i="12" s="1"/>
  <c r="C130" i="12"/>
  <c r="D130" i="12"/>
  <c r="HC1226" i="13"/>
  <c r="HE1226" i="13" s="1"/>
  <c r="HD1226" i="13"/>
  <c r="HM1226" i="13"/>
  <c r="HL1226" i="13"/>
  <c r="DO1218" i="13"/>
  <c r="H1229" i="13"/>
  <c r="HK1227" i="13"/>
  <c r="HH1228" i="13"/>
  <c r="D1229" i="13"/>
  <c r="C1232" i="13"/>
  <c r="B1228" i="13"/>
  <c r="E1227" i="13"/>
  <c r="F1227" i="13" s="1"/>
  <c r="T1218" i="13"/>
  <c r="HJ1117" i="13"/>
  <c r="HM1117" i="13" s="1"/>
  <c r="HL1117" i="13"/>
  <c r="DN1109" i="13"/>
  <c r="DO1108" i="13"/>
  <c r="HD1116" i="13"/>
  <c r="HF1116" i="13" s="1"/>
  <c r="HH1119" i="13"/>
  <c r="HK1118" i="13"/>
  <c r="E1118" i="13"/>
  <c r="F1118" i="13" s="1"/>
  <c r="C1119" i="13"/>
  <c r="T1109" i="13"/>
  <c r="U1108" i="13"/>
  <c r="D1119" i="13"/>
  <c r="H1120" i="13"/>
  <c r="HJ1006" i="13"/>
  <c r="HM1006" i="13" s="1"/>
  <c r="HL1006" i="13"/>
  <c r="DN999" i="13"/>
  <c r="DO998" i="13"/>
  <c r="T999" i="13"/>
  <c r="U998" i="13"/>
  <c r="H1009" i="13"/>
  <c r="D1009" i="13"/>
  <c r="HK1007" i="13"/>
  <c r="HH1008" i="13"/>
  <c r="E1008" i="13"/>
  <c r="F1008" i="13" s="1"/>
  <c r="C1009" i="13"/>
  <c r="HF1005" i="13"/>
  <c r="HC1006" i="13" s="1"/>
  <c r="HE1006" i="13" s="1"/>
  <c r="HJ896" i="13"/>
  <c r="HD897" i="13"/>
  <c r="HM896" i="13"/>
  <c r="HL896" i="13"/>
  <c r="HJ897" i="13" s="1"/>
  <c r="U889" i="13"/>
  <c r="V888" i="13"/>
  <c r="C899" i="13"/>
  <c r="E898" i="13"/>
  <c r="F898" i="13" s="1"/>
  <c r="DN889" i="13"/>
  <c r="DO888" i="13"/>
  <c r="HK897" i="13"/>
  <c r="HH898" i="13"/>
  <c r="H899" i="13"/>
  <c r="D899" i="13"/>
  <c r="HL785" i="13"/>
  <c r="HJ786" i="13" s="1"/>
  <c r="HM786" i="13" s="1"/>
  <c r="B788" i="13"/>
  <c r="E787" i="13"/>
  <c r="F787" i="13" s="1"/>
  <c r="HK787" i="13"/>
  <c r="HH788" i="13"/>
  <c r="T778" i="13"/>
  <c r="C791" i="13"/>
  <c r="H789" i="13"/>
  <c r="HF785" i="13"/>
  <c r="HC786" i="13" s="1"/>
  <c r="HE786" i="13" s="1"/>
  <c r="D789" i="13"/>
  <c r="DO778" i="13"/>
  <c r="HJ677" i="13"/>
  <c r="HM677" i="13"/>
  <c r="HL677" i="13"/>
  <c r="HJ678" i="13" s="1"/>
  <c r="H679" i="13"/>
  <c r="E678" i="13"/>
  <c r="F678" i="13" s="1"/>
  <c r="C679" i="13"/>
  <c r="HK678" i="13"/>
  <c r="HH679" i="13"/>
  <c r="DN669" i="13"/>
  <c r="DO668" i="13"/>
  <c r="D679" i="13"/>
  <c r="T669" i="13"/>
  <c r="U668" i="13"/>
  <c r="HC676" i="13"/>
  <c r="HE676" i="13" s="1"/>
  <c r="HJ567" i="13"/>
  <c r="HM567" i="13" s="1"/>
  <c r="HL567" i="13"/>
  <c r="C571" i="13"/>
  <c r="T558" i="13"/>
  <c r="HH569" i="13"/>
  <c r="HK568" i="13"/>
  <c r="DO558" i="13"/>
  <c r="HF565" i="13"/>
  <c r="HC566" i="13" s="1"/>
  <c r="HE568" i="13"/>
  <c r="H569" i="13"/>
  <c r="B568" i="13"/>
  <c r="E567" i="13"/>
  <c r="F567" i="13" s="1"/>
  <c r="D570" i="13"/>
  <c r="HF455" i="13"/>
  <c r="HC456" i="13" s="1"/>
  <c r="HJ456" i="13"/>
  <c r="HL456" i="13" s="1"/>
  <c r="E458" i="13"/>
  <c r="F458" i="13" s="1"/>
  <c r="L449" i="13" s="1"/>
  <c r="C459" i="13"/>
  <c r="DO448" i="13"/>
  <c r="HK457" i="13"/>
  <c r="HH458" i="13"/>
  <c r="T448" i="13"/>
  <c r="D459" i="13"/>
  <c r="DI449" i="13" s="1"/>
  <c r="HE458" i="13"/>
  <c r="H459" i="13"/>
  <c r="HC346" i="13"/>
  <c r="HE346" i="13" s="1"/>
  <c r="HM346" i="13"/>
  <c r="HL346" i="13"/>
  <c r="HJ347" i="13" s="1"/>
  <c r="H349" i="13"/>
  <c r="HD346" i="13"/>
  <c r="B348" i="13"/>
  <c r="E347" i="13"/>
  <c r="F347" i="13" s="1"/>
  <c r="C351" i="13"/>
  <c r="D349" i="13"/>
  <c r="U338" i="13"/>
  <c r="DO338" i="13"/>
  <c r="HK347" i="13"/>
  <c r="HH348" i="13"/>
  <c r="HJ237" i="13"/>
  <c r="HM237" i="13" s="1"/>
  <c r="HL237" i="13"/>
  <c r="DN229" i="13"/>
  <c r="DO228" i="13"/>
  <c r="E238" i="13"/>
  <c r="F238" i="13" s="1"/>
  <c r="C239" i="13"/>
  <c r="D239" i="13"/>
  <c r="H239" i="13"/>
  <c r="S229" i="13"/>
  <c r="T228" i="13"/>
  <c r="HK238" i="13"/>
  <c r="HH239" i="13"/>
  <c r="HF235" i="13"/>
  <c r="HC236" i="13" s="1"/>
  <c r="HE236" i="13" s="1"/>
  <c r="HM126" i="13"/>
  <c r="HL126" i="13"/>
  <c r="HJ127" i="13" s="1"/>
  <c r="HD126" i="13"/>
  <c r="HF126" i="13" s="1"/>
  <c r="D129" i="13"/>
  <c r="S119" i="13"/>
  <c r="T118" i="13"/>
  <c r="HK127" i="13"/>
  <c r="HH128" i="13"/>
  <c r="E128" i="13"/>
  <c r="F128" i="13" s="1"/>
  <c r="C129" i="13"/>
  <c r="H130" i="13"/>
  <c r="DN119" i="13"/>
  <c r="DO118" i="13"/>
  <c r="B36" i="15"/>
  <c r="E36" i="15" s="1"/>
  <c r="D461" i="12" l="1"/>
  <c r="E460" i="12"/>
  <c r="F460" i="12" s="1"/>
  <c r="C461" i="12"/>
  <c r="D351" i="12"/>
  <c r="C351" i="12"/>
  <c r="E350" i="12"/>
  <c r="F350" i="12" s="1"/>
  <c r="D241" i="12"/>
  <c r="E240" i="12"/>
  <c r="F240" i="12" s="1"/>
  <c r="C241" i="12"/>
  <c r="C131" i="12"/>
  <c r="E130" i="12"/>
  <c r="F130" i="12" s="1"/>
  <c r="D131" i="12"/>
  <c r="HJ1227" i="13"/>
  <c r="HM1227" i="13" s="1"/>
  <c r="HL1227" i="13"/>
  <c r="DP1218" i="13"/>
  <c r="B1229" i="13"/>
  <c r="E1228" i="13"/>
  <c r="F1228" i="13" s="1"/>
  <c r="D1230" i="13"/>
  <c r="U1218" i="13"/>
  <c r="C1233" i="13"/>
  <c r="HK1228" i="13"/>
  <c r="HH1229" i="13"/>
  <c r="HF1226" i="13"/>
  <c r="HC1227" i="13" s="1"/>
  <c r="HE1227" i="13" s="1"/>
  <c r="H1230" i="13"/>
  <c r="HJ1118" i="13"/>
  <c r="HM1118" i="13" s="1"/>
  <c r="U1109" i="13"/>
  <c r="V1108" i="13"/>
  <c r="H1121" i="13"/>
  <c r="HC1117" i="13"/>
  <c r="HE1117" i="13" s="1"/>
  <c r="D1120" i="13"/>
  <c r="E1119" i="13"/>
  <c r="F1119" i="13" s="1"/>
  <c r="C1120" i="13"/>
  <c r="HH1120" i="13"/>
  <c r="HK1119" i="13"/>
  <c r="DO1109" i="13"/>
  <c r="DP1108" i="13"/>
  <c r="HJ1007" i="13"/>
  <c r="HM1007" i="13" s="1"/>
  <c r="HD1006" i="13"/>
  <c r="HF1006" i="13" s="1"/>
  <c r="U999" i="13"/>
  <c r="V998" i="13"/>
  <c r="HH1009" i="13"/>
  <c r="HK1008" i="13"/>
  <c r="H1010" i="13"/>
  <c r="E1009" i="13"/>
  <c r="F1009" i="13" s="1"/>
  <c r="C1010" i="13"/>
  <c r="DO999" i="13"/>
  <c r="DP998" i="13"/>
  <c r="D1010" i="13"/>
  <c r="D900" i="13"/>
  <c r="V889" i="13"/>
  <c r="W888" i="13"/>
  <c r="HM897" i="13"/>
  <c r="HL897" i="13"/>
  <c r="HJ898" i="13" s="1"/>
  <c r="H900" i="13"/>
  <c r="HH899" i="13"/>
  <c r="HK898" i="13"/>
  <c r="DO889" i="13"/>
  <c r="DP888" i="13"/>
  <c r="E899" i="13"/>
  <c r="F899" i="13" s="1"/>
  <c r="C900" i="13"/>
  <c r="HF897" i="13"/>
  <c r="HC898" i="13" s="1"/>
  <c r="HE898" i="13" s="1"/>
  <c r="HL786" i="13"/>
  <c r="HJ787" i="13" s="1"/>
  <c r="HM787" i="13" s="1"/>
  <c r="DP778" i="13"/>
  <c r="HF786" i="13"/>
  <c r="HD786" i="13"/>
  <c r="D790" i="13"/>
  <c r="H790" i="13"/>
  <c r="U778" i="13"/>
  <c r="C792" i="13"/>
  <c r="HK788" i="13"/>
  <c r="HH789" i="13"/>
  <c r="B789" i="13"/>
  <c r="E788" i="13"/>
  <c r="F788" i="13" s="1"/>
  <c r="HM678" i="13"/>
  <c r="HL678" i="13"/>
  <c r="C680" i="13"/>
  <c r="E679" i="13"/>
  <c r="F679" i="13" s="1"/>
  <c r="H680" i="13"/>
  <c r="HD676" i="13"/>
  <c r="HK679" i="13"/>
  <c r="HH680" i="13"/>
  <c r="U669" i="13"/>
  <c r="V668" i="13"/>
  <c r="D680" i="13"/>
  <c r="DO669" i="13"/>
  <c r="DP668" i="13"/>
  <c r="HJ568" i="13"/>
  <c r="HD566" i="13"/>
  <c r="HM568" i="13"/>
  <c r="HL568" i="13"/>
  <c r="B569" i="13"/>
  <c r="E568" i="13"/>
  <c r="F568" i="13" s="1"/>
  <c r="U558" i="13"/>
  <c r="D571" i="13"/>
  <c r="C572" i="13"/>
  <c r="H570" i="13"/>
  <c r="HE569" i="13"/>
  <c r="DP558" i="13"/>
  <c r="HH570" i="13"/>
  <c r="HD456" i="13"/>
  <c r="HM456" i="13"/>
  <c r="HJ457" i="13" s="1"/>
  <c r="HH459" i="13"/>
  <c r="HK458" i="13"/>
  <c r="C460" i="13"/>
  <c r="E459" i="13"/>
  <c r="F459" i="13" s="1"/>
  <c r="M449" i="13" s="1"/>
  <c r="U448" i="13"/>
  <c r="D460" i="13"/>
  <c r="DJ449" i="13" s="1"/>
  <c r="H460" i="13"/>
  <c r="HE459" i="13"/>
  <c r="DP448" i="13"/>
  <c r="HF346" i="13"/>
  <c r="HC347" i="13" s="1"/>
  <c r="HE347" i="13" s="1"/>
  <c r="HM347" i="13"/>
  <c r="HL347" i="13"/>
  <c r="H350" i="13"/>
  <c r="V338" i="13"/>
  <c r="HD347" i="13"/>
  <c r="DP338" i="13"/>
  <c r="B349" i="13"/>
  <c r="E348" i="13"/>
  <c r="F348" i="13" s="1"/>
  <c r="HK348" i="13"/>
  <c r="HH349" i="13"/>
  <c r="D350" i="13"/>
  <c r="C352" i="13"/>
  <c r="HJ238" i="13"/>
  <c r="HM238" i="13"/>
  <c r="HL238" i="13"/>
  <c r="HF236" i="13"/>
  <c r="HD236" i="13"/>
  <c r="D240" i="13"/>
  <c r="C240" i="13"/>
  <c r="E239" i="13"/>
  <c r="F239" i="13" s="1"/>
  <c r="T229" i="13"/>
  <c r="U228" i="13"/>
  <c r="H240" i="13"/>
  <c r="HK239" i="13"/>
  <c r="HH240" i="13"/>
  <c r="DO229" i="13"/>
  <c r="DP228" i="13"/>
  <c r="HM127" i="13"/>
  <c r="HL127" i="13"/>
  <c r="HH129" i="13"/>
  <c r="HK128" i="13"/>
  <c r="D130" i="13"/>
  <c r="DO119" i="13"/>
  <c r="DP118" i="13"/>
  <c r="E129" i="13"/>
  <c r="F129" i="13" s="1"/>
  <c r="C130" i="13"/>
  <c r="T119" i="13"/>
  <c r="U118" i="13"/>
  <c r="H131" i="13"/>
  <c r="HC127" i="13"/>
  <c r="HE127" i="13" s="1"/>
  <c r="B37" i="15"/>
  <c r="E37" i="15" s="1"/>
  <c r="C462" i="12" l="1"/>
  <c r="E461" i="12"/>
  <c r="F461" i="12" s="1"/>
  <c r="D462" i="12"/>
  <c r="E351" i="12"/>
  <c r="F351" i="12" s="1"/>
  <c r="C352" i="12"/>
  <c r="D352" i="12"/>
  <c r="E241" i="12"/>
  <c r="F241" i="12" s="1"/>
  <c r="C242" i="12"/>
  <c r="D242" i="12"/>
  <c r="D132" i="12"/>
  <c r="E131" i="12"/>
  <c r="F131" i="12" s="1"/>
  <c r="C132" i="12"/>
  <c r="HJ1228" i="13"/>
  <c r="HM1228" i="13" s="1"/>
  <c r="HD1227" i="13"/>
  <c r="HF1227" i="13" s="1"/>
  <c r="V1218" i="13"/>
  <c r="B1230" i="13"/>
  <c r="E1229" i="13"/>
  <c r="F1229" i="13" s="1"/>
  <c r="D1231" i="13"/>
  <c r="DQ1218" i="13"/>
  <c r="H1231" i="13"/>
  <c r="HH1230" i="13"/>
  <c r="HK1229" i="13"/>
  <c r="C1234" i="13"/>
  <c r="HL1118" i="13"/>
  <c r="HJ1119" i="13" s="1"/>
  <c r="HM1119" i="13" s="1"/>
  <c r="DP1109" i="13"/>
  <c r="DQ1108" i="13"/>
  <c r="HK1120" i="13"/>
  <c r="HH1121" i="13"/>
  <c r="H1122" i="13"/>
  <c r="D1121" i="13"/>
  <c r="E1120" i="13"/>
  <c r="F1120" i="13" s="1"/>
  <c r="C1121" i="13"/>
  <c r="HF1117" i="13"/>
  <c r="HD1117" i="13"/>
  <c r="HC1118" i="13" s="1"/>
  <c r="HE1118" i="13" s="1"/>
  <c r="V1109" i="13"/>
  <c r="W1108" i="13"/>
  <c r="HL1007" i="13"/>
  <c r="HJ1008" i="13" s="1"/>
  <c r="HM1008" i="13" s="1"/>
  <c r="D1011" i="13"/>
  <c r="E1010" i="13"/>
  <c r="F1010" i="13" s="1"/>
  <c r="C1011" i="13"/>
  <c r="V999" i="13"/>
  <c r="W998" i="13"/>
  <c r="DP999" i="13"/>
  <c r="DQ998" i="13"/>
  <c r="HC1007" i="13"/>
  <c r="HE1007" i="13" s="1"/>
  <c r="H1011" i="13"/>
  <c r="HH1010" i="13"/>
  <c r="HK1009" i="13"/>
  <c r="HD898" i="13"/>
  <c r="HM898" i="13"/>
  <c r="HL898" i="13"/>
  <c r="HJ899" i="13" s="1"/>
  <c r="HH900" i="13"/>
  <c r="HK899" i="13"/>
  <c r="W889" i="13"/>
  <c r="X888" i="13"/>
  <c r="E900" i="13"/>
  <c r="F900" i="13" s="1"/>
  <c r="C901" i="13"/>
  <c r="H901" i="13"/>
  <c r="D901" i="13"/>
  <c r="DP889" i="13"/>
  <c r="DQ888" i="13"/>
  <c r="HL787" i="13"/>
  <c r="HJ788" i="13" s="1"/>
  <c r="HM788" i="13" s="1"/>
  <c r="HH790" i="13"/>
  <c r="HK789" i="13"/>
  <c r="H791" i="13"/>
  <c r="DQ778" i="13"/>
  <c r="V778" i="13"/>
  <c r="D791" i="13"/>
  <c r="HC787" i="13"/>
  <c r="HE787" i="13" s="1"/>
  <c r="B790" i="13"/>
  <c r="E789" i="13"/>
  <c r="F789" i="13" s="1"/>
  <c r="C793" i="13"/>
  <c r="HJ679" i="13"/>
  <c r="HJ680" i="13" s="1"/>
  <c r="HL680" i="13" s="1"/>
  <c r="HM679" i="13"/>
  <c r="HL679" i="13"/>
  <c r="DP669" i="13"/>
  <c r="DQ668" i="13"/>
  <c r="V669" i="13"/>
  <c r="W668" i="13"/>
  <c r="E680" i="13"/>
  <c r="F680" i="13" s="1"/>
  <c r="C681" i="13"/>
  <c r="D681" i="13"/>
  <c r="HF676" i="13"/>
  <c r="HC677" i="13" s="1"/>
  <c r="HE677" i="13" s="1"/>
  <c r="HE680" i="13"/>
  <c r="H681" i="13"/>
  <c r="HH681" i="13"/>
  <c r="HK680" i="13"/>
  <c r="HJ569" i="13"/>
  <c r="HK569" i="13" s="1"/>
  <c r="HL569" i="13"/>
  <c r="D572" i="13"/>
  <c r="B570" i="13"/>
  <c r="E569" i="13"/>
  <c r="F569" i="13" s="1"/>
  <c r="H571" i="13"/>
  <c r="HE570" i="13"/>
  <c r="DQ558" i="13"/>
  <c r="V558" i="13"/>
  <c r="HL570" i="13"/>
  <c r="HH571" i="13"/>
  <c r="C573" i="13"/>
  <c r="HF566" i="13"/>
  <c r="HC567" i="13" s="1"/>
  <c r="HM457" i="13"/>
  <c r="HJ458" i="13" s="1"/>
  <c r="HL457" i="13"/>
  <c r="HF456" i="13"/>
  <c r="HC457" i="13" s="1"/>
  <c r="HH460" i="13"/>
  <c r="HK459" i="13"/>
  <c r="DQ448" i="13"/>
  <c r="D461" i="13"/>
  <c r="DK449" i="13" s="1"/>
  <c r="C461" i="13"/>
  <c r="E460" i="13"/>
  <c r="F460" i="13" s="1"/>
  <c r="N449" i="13" s="1"/>
  <c r="H461" i="13"/>
  <c r="HE460" i="13"/>
  <c r="V448" i="13"/>
  <c r="HJ348" i="13"/>
  <c r="HL348" i="13" s="1"/>
  <c r="HJ349" i="13" s="1"/>
  <c r="HM348" i="13"/>
  <c r="DQ338" i="13"/>
  <c r="W338" i="13"/>
  <c r="B350" i="13"/>
  <c r="E349" i="13"/>
  <c r="F349" i="13" s="1"/>
  <c r="H351" i="13"/>
  <c r="D351" i="13"/>
  <c r="C353" i="13"/>
  <c r="HH350" i="13"/>
  <c r="HK349" i="13"/>
  <c r="HF347" i="13"/>
  <c r="HC348" i="13" s="1"/>
  <c r="HE348" i="13" s="1"/>
  <c r="HJ239" i="13"/>
  <c r="HC237" i="13"/>
  <c r="HE237" i="13" s="1"/>
  <c r="HD237" i="13"/>
  <c r="HF237" i="13" s="1"/>
  <c r="HM239" i="13"/>
  <c r="HL239" i="13"/>
  <c r="HH241" i="13"/>
  <c r="HK240" i="13"/>
  <c r="HE240" i="13"/>
  <c r="H241" i="13"/>
  <c r="E240" i="13"/>
  <c r="F240" i="13" s="1"/>
  <c r="C241" i="13"/>
  <c r="DP229" i="13"/>
  <c r="DQ228" i="13"/>
  <c r="U229" i="13"/>
  <c r="V228" i="13"/>
  <c r="D241" i="13"/>
  <c r="HJ128" i="13"/>
  <c r="HM128" i="13"/>
  <c r="HL128" i="13"/>
  <c r="HD127" i="13"/>
  <c r="HF127" i="13" s="1"/>
  <c r="HC128" i="13" s="1"/>
  <c r="HE128" i="13" s="1"/>
  <c r="U119" i="13"/>
  <c r="V118" i="13"/>
  <c r="E130" i="13"/>
  <c r="F130" i="13" s="1"/>
  <c r="C131" i="13"/>
  <c r="D131" i="13"/>
  <c r="HH130" i="13"/>
  <c r="HK129" i="13"/>
  <c r="H132" i="13"/>
  <c r="DP119" i="13"/>
  <c r="DQ118" i="13"/>
  <c r="B38" i="15"/>
  <c r="E38" i="15" s="1"/>
  <c r="D463" i="12" l="1"/>
  <c r="C463" i="12"/>
  <c r="E462" i="12"/>
  <c r="F462" i="12" s="1"/>
  <c r="D353" i="12"/>
  <c r="E352" i="12"/>
  <c r="F352" i="12" s="1"/>
  <c r="C353" i="12"/>
  <c r="D243" i="12"/>
  <c r="E242" i="12"/>
  <c r="F242" i="12" s="1"/>
  <c r="C243" i="12"/>
  <c r="E132" i="12"/>
  <c r="F132" i="12" s="1"/>
  <c r="C133" i="12"/>
  <c r="D133" i="12"/>
  <c r="HL1228" i="13"/>
  <c r="HJ1229" i="13" s="1"/>
  <c r="HM1229" i="13" s="1"/>
  <c r="H1232" i="13"/>
  <c r="D1232" i="13"/>
  <c r="W1218" i="13"/>
  <c r="HH1231" i="13"/>
  <c r="HK1230" i="13"/>
  <c r="DR1218" i="13"/>
  <c r="HC1228" i="13"/>
  <c r="HE1228" i="13" s="1"/>
  <c r="C1235" i="13"/>
  <c r="B1231" i="13"/>
  <c r="E1230" i="13"/>
  <c r="F1230" i="13" s="1"/>
  <c r="HL1119" i="13"/>
  <c r="HJ1120" i="13" s="1"/>
  <c r="HM1120" i="13" s="1"/>
  <c r="W1109" i="13"/>
  <c r="X1108" i="13"/>
  <c r="D1122" i="13"/>
  <c r="HK1121" i="13"/>
  <c r="HH1122" i="13"/>
  <c r="HD1118" i="13"/>
  <c r="HF1118" i="13" s="1"/>
  <c r="HC1119" i="13" s="1"/>
  <c r="HE1119" i="13" s="1"/>
  <c r="H1123" i="13"/>
  <c r="C1122" i="13"/>
  <c r="E1121" i="13"/>
  <c r="F1121" i="13" s="1"/>
  <c r="DQ1109" i="13"/>
  <c r="DR1108" i="13"/>
  <c r="HL1008" i="13"/>
  <c r="HJ1009" i="13" s="1"/>
  <c r="HM1009" i="13" s="1"/>
  <c r="HK1010" i="13"/>
  <c r="HH1011" i="13"/>
  <c r="HD1007" i="13"/>
  <c r="HF1007" i="13" s="1"/>
  <c r="D1012" i="13"/>
  <c r="DQ999" i="13"/>
  <c r="DR998" i="13"/>
  <c r="C1012" i="13"/>
  <c r="E1011" i="13"/>
  <c r="F1011" i="13" s="1"/>
  <c r="H1012" i="13"/>
  <c r="W999" i="13"/>
  <c r="X998" i="13"/>
  <c r="HM899" i="13"/>
  <c r="HL899" i="13"/>
  <c r="DQ889" i="13"/>
  <c r="DR888" i="13"/>
  <c r="X889" i="13"/>
  <c r="Y888" i="13"/>
  <c r="HK900" i="13"/>
  <c r="HH901" i="13"/>
  <c r="H902" i="13"/>
  <c r="HF898" i="13"/>
  <c r="HC899" i="13" s="1"/>
  <c r="HE899" i="13" s="1"/>
  <c r="D902" i="13"/>
  <c r="C902" i="13"/>
  <c r="E901" i="13"/>
  <c r="F901" i="13" s="1"/>
  <c r="HL788" i="13"/>
  <c r="HJ789" i="13" s="1"/>
  <c r="HM789" i="13" s="1"/>
  <c r="D792" i="13"/>
  <c r="HH791" i="13"/>
  <c r="HK790" i="13"/>
  <c r="DR778" i="13"/>
  <c r="B791" i="13"/>
  <c r="E790" i="13"/>
  <c r="F790" i="13" s="1"/>
  <c r="W778" i="13"/>
  <c r="H792" i="13"/>
  <c r="C794" i="13"/>
  <c r="HD787" i="13"/>
  <c r="HD677" i="13"/>
  <c r="H682" i="13"/>
  <c r="HE681" i="13"/>
  <c r="D682" i="13"/>
  <c r="W669" i="13"/>
  <c r="X668" i="13"/>
  <c r="HH682" i="13"/>
  <c r="HK681" i="13"/>
  <c r="E681" i="13"/>
  <c r="F681" i="13" s="1"/>
  <c r="C682" i="13"/>
  <c r="DQ669" i="13"/>
  <c r="DR668" i="13"/>
  <c r="HM680" i="13"/>
  <c r="HJ681" i="13" s="1"/>
  <c r="HL681" i="13" s="1"/>
  <c r="HJ570" i="13"/>
  <c r="HK570" i="13" s="1"/>
  <c r="HM569" i="13"/>
  <c r="HD567" i="13"/>
  <c r="HF567" i="13" s="1"/>
  <c r="D573" i="13"/>
  <c r="C574" i="13"/>
  <c r="DR558" i="13"/>
  <c r="H572" i="13"/>
  <c r="HE571" i="13"/>
  <c r="B571" i="13"/>
  <c r="E570" i="13"/>
  <c r="F570" i="13" s="1"/>
  <c r="HM570" i="13"/>
  <c r="HJ571" i="13" s="1"/>
  <c r="HK571" i="13" s="1"/>
  <c r="HH572" i="13"/>
  <c r="W558" i="13"/>
  <c r="HD457" i="13"/>
  <c r="HF457" i="13" s="1"/>
  <c r="HC458" i="13" s="1"/>
  <c r="HL458" i="13"/>
  <c r="HM458" i="13"/>
  <c r="HJ459" i="13" s="1"/>
  <c r="HM459" i="13" s="1"/>
  <c r="DR448" i="13"/>
  <c r="E461" i="13"/>
  <c r="F461" i="13" s="1"/>
  <c r="O449" i="13" s="1"/>
  <c r="C462" i="13"/>
  <c r="HK460" i="13"/>
  <c r="HH461" i="13"/>
  <c r="D462" i="13"/>
  <c r="DL449" i="13" s="1"/>
  <c r="W448" i="13"/>
  <c r="HE461" i="13"/>
  <c r="H462" i="13"/>
  <c r="HM349" i="13"/>
  <c r="HL349" i="13"/>
  <c r="HJ350" i="13" s="1"/>
  <c r="X338" i="13"/>
  <c r="HH351" i="13"/>
  <c r="HK350" i="13"/>
  <c r="HD348" i="13"/>
  <c r="HF348" i="13" s="1"/>
  <c r="C354" i="13"/>
  <c r="H352" i="13"/>
  <c r="B351" i="13"/>
  <c r="E350" i="13"/>
  <c r="F350" i="13" s="1"/>
  <c r="D352" i="13"/>
  <c r="DR338" i="13"/>
  <c r="HJ240" i="13"/>
  <c r="HM240" i="13"/>
  <c r="HL240" i="13"/>
  <c r="HC238" i="13"/>
  <c r="HE238" i="13" s="1"/>
  <c r="D242" i="13"/>
  <c r="DQ229" i="13"/>
  <c r="DR228" i="13"/>
  <c r="H242" i="13"/>
  <c r="HE241" i="13"/>
  <c r="HH242" i="13"/>
  <c r="HK241" i="13"/>
  <c r="V229" i="13"/>
  <c r="W228" i="13"/>
  <c r="E241" i="13"/>
  <c r="F241" i="13" s="1"/>
  <c r="C242" i="13"/>
  <c r="HJ129" i="13"/>
  <c r="HD128" i="13"/>
  <c r="HM129" i="13"/>
  <c r="HL129" i="13"/>
  <c r="HJ130" i="13" s="1"/>
  <c r="HK130" i="13"/>
  <c r="HH131" i="13"/>
  <c r="DQ119" i="13"/>
  <c r="DR118" i="13"/>
  <c r="H133" i="13"/>
  <c r="V119" i="13"/>
  <c r="W118" i="13"/>
  <c r="D132" i="13"/>
  <c r="C132" i="13"/>
  <c r="E131" i="13"/>
  <c r="F131" i="13" s="1"/>
  <c r="B39" i="15"/>
  <c r="E39" i="15" s="1"/>
  <c r="E463" i="12" l="1"/>
  <c r="F463" i="12" s="1"/>
  <c r="C464" i="12"/>
  <c r="D464" i="12"/>
  <c r="E353" i="12"/>
  <c r="F353" i="12" s="1"/>
  <c r="C354" i="12"/>
  <c r="D354" i="12"/>
  <c r="C244" i="12"/>
  <c r="E243" i="12"/>
  <c r="F243" i="12" s="1"/>
  <c r="D244" i="12"/>
  <c r="D134" i="12"/>
  <c r="E133" i="12"/>
  <c r="F133" i="12" s="1"/>
  <c r="C134" i="12"/>
  <c r="HL1229" i="13"/>
  <c r="HJ1230" i="13" s="1"/>
  <c r="HM1230" i="13" s="1"/>
  <c r="HD1228" i="13"/>
  <c r="H1233" i="13"/>
  <c r="B1232" i="13"/>
  <c r="E1231" i="13"/>
  <c r="F1231" i="13" s="1"/>
  <c r="DS1218" i="13"/>
  <c r="HK1231" i="13"/>
  <c r="HH1232" i="13"/>
  <c r="D1233" i="13"/>
  <c r="C1236" i="13"/>
  <c r="X1218" i="13"/>
  <c r="HL1120" i="13"/>
  <c r="HJ1121" i="13" s="1"/>
  <c r="HJ1122" i="13" s="1"/>
  <c r="HL1122" i="13" s="1"/>
  <c r="HD1119" i="13"/>
  <c r="HM1121" i="13"/>
  <c r="HL1121" i="13"/>
  <c r="D1123" i="13"/>
  <c r="DR1109" i="13"/>
  <c r="DS1108" i="13"/>
  <c r="H1124" i="13"/>
  <c r="E1122" i="13"/>
  <c r="F1122" i="13" s="1"/>
  <c r="C1123" i="13"/>
  <c r="HH1123" i="13"/>
  <c r="HK1122" i="13"/>
  <c r="X1109" i="13"/>
  <c r="Y1108" i="13"/>
  <c r="HL1009" i="13"/>
  <c r="HJ1010" i="13" s="1"/>
  <c r="HM1010" i="13" s="1"/>
  <c r="X999" i="13"/>
  <c r="Y998" i="13"/>
  <c r="H1013" i="13"/>
  <c r="HC1008" i="13"/>
  <c r="HE1008" i="13" s="1"/>
  <c r="D1013" i="13"/>
  <c r="E1012" i="13"/>
  <c r="F1012" i="13" s="1"/>
  <c r="C1013" i="13"/>
  <c r="HK1011" i="13"/>
  <c r="HH1012" i="13"/>
  <c r="DR999" i="13"/>
  <c r="DS998" i="13"/>
  <c r="HJ900" i="13"/>
  <c r="HD899" i="13"/>
  <c r="HF899" i="13" s="1"/>
  <c r="HC900" i="13" s="1"/>
  <c r="HE900" i="13" s="1"/>
  <c r="HM900" i="13"/>
  <c r="HL900" i="13"/>
  <c r="D903" i="13"/>
  <c r="H903" i="13"/>
  <c r="Y889" i="13"/>
  <c r="Z888" i="13"/>
  <c r="HK901" i="13"/>
  <c r="HH902" i="13"/>
  <c r="C903" i="13"/>
  <c r="E902" i="13"/>
  <c r="F902" i="13" s="1"/>
  <c r="DR889" i="13"/>
  <c r="DS888" i="13"/>
  <c r="HL789" i="13"/>
  <c r="HJ790" i="13" s="1"/>
  <c r="HM790" i="13" s="1"/>
  <c r="HF787" i="13"/>
  <c r="HC788" i="13" s="1"/>
  <c r="HE788" i="13" s="1"/>
  <c r="H793" i="13"/>
  <c r="B792" i="13"/>
  <c r="E791" i="13"/>
  <c r="F791" i="13" s="1"/>
  <c r="C795" i="13"/>
  <c r="X778" i="13"/>
  <c r="DS778" i="13"/>
  <c r="HH792" i="13"/>
  <c r="HK791" i="13"/>
  <c r="D793" i="13"/>
  <c r="HM681" i="13"/>
  <c r="HJ682" i="13" s="1"/>
  <c r="HL682" i="13" s="1"/>
  <c r="D683" i="13"/>
  <c r="E682" i="13"/>
  <c r="F682" i="13" s="1"/>
  <c r="C683" i="13"/>
  <c r="X669" i="13"/>
  <c r="Y668" i="13"/>
  <c r="HF677" i="13"/>
  <c r="HC678" i="13" s="1"/>
  <c r="HE678" i="13" s="1"/>
  <c r="HH683" i="13"/>
  <c r="HK682" i="13"/>
  <c r="DR669" i="13"/>
  <c r="DS668" i="13"/>
  <c r="HE682" i="13"/>
  <c r="H683" i="13"/>
  <c r="HM571" i="13"/>
  <c r="HL571" i="13"/>
  <c r="HJ572" i="13" s="1"/>
  <c r="HH573" i="13"/>
  <c r="HK572" i="13"/>
  <c r="HE572" i="13"/>
  <c r="H573" i="13"/>
  <c r="HC568" i="13"/>
  <c r="C575" i="13"/>
  <c r="X558" i="13"/>
  <c r="B572" i="13"/>
  <c r="E571" i="13"/>
  <c r="F571" i="13" s="1"/>
  <c r="DS558" i="13"/>
  <c r="D574" i="13"/>
  <c r="HD458" i="13"/>
  <c r="HF458" i="13" s="1"/>
  <c r="HC459" i="13" s="1"/>
  <c r="HD459" i="13" s="1"/>
  <c r="HL459" i="13"/>
  <c r="HJ460" i="13" s="1"/>
  <c r="HM460" i="13" s="1"/>
  <c r="HL460" i="13"/>
  <c r="C463" i="13"/>
  <c r="E462" i="13"/>
  <c r="F462" i="13" s="1"/>
  <c r="P449" i="13" s="1"/>
  <c r="D463" i="13"/>
  <c r="DM449" i="13" s="1"/>
  <c r="H463" i="13"/>
  <c r="HE462" i="13"/>
  <c r="X448" i="13"/>
  <c r="HK461" i="13"/>
  <c r="HH462" i="13"/>
  <c r="DS448" i="13"/>
  <c r="HM350" i="13"/>
  <c r="HL350" i="13"/>
  <c r="HJ351" i="13" s="1"/>
  <c r="D353" i="13"/>
  <c r="DS338" i="13"/>
  <c r="H353" i="13"/>
  <c r="HC349" i="13"/>
  <c r="HE349" i="13" s="1"/>
  <c r="HK351" i="13"/>
  <c r="HH352" i="13"/>
  <c r="B352" i="13"/>
  <c r="E351" i="13"/>
  <c r="F351" i="13" s="1"/>
  <c r="C355" i="13"/>
  <c r="Y338" i="13"/>
  <c r="HJ241" i="13"/>
  <c r="HM241" i="13" s="1"/>
  <c r="HL241" i="13"/>
  <c r="W229" i="13"/>
  <c r="X228" i="13"/>
  <c r="HK242" i="13"/>
  <c r="HH243" i="13"/>
  <c r="DR229" i="13"/>
  <c r="DS228" i="13"/>
  <c r="HD238" i="13"/>
  <c r="HF238" i="13" s="1"/>
  <c r="E242" i="13"/>
  <c r="C243" i="13"/>
  <c r="H243" i="13"/>
  <c r="HE242" i="13"/>
  <c r="D243" i="13"/>
  <c r="F242" i="13"/>
  <c r="HM130" i="13"/>
  <c r="HL130" i="13"/>
  <c r="HJ131" i="13" s="1"/>
  <c r="W119" i="13"/>
  <c r="X118" i="13"/>
  <c r="E132" i="13"/>
  <c r="F132" i="13" s="1"/>
  <c r="C133" i="13"/>
  <c r="DR119" i="13"/>
  <c r="DS118" i="13"/>
  <c r="H134" i="13"/>
  <c r="HF128" i="13"/>
  <c r="HC129" i="13" s="1"/>
  <c r="HE129" i="13" s="1"/>
  <c r="D133" i="13"/>
  <c r="HK131" i="13"/>
  <c r="HH132" i="13"/>
  <c r="B40" i="15"/>
  <c r="E40" i="15" s="1"/>
  <c r="D465" i="12" l="1"/>
  <c r="E464" i="12"/>
  <c r="F464" i="12" s="1"/>
  <c r="C465" i="12"/>
  <c r="D355" i="12"/>
  <c r="C355" i="12"/>
  <c r="E354" i="12"/>
  <c r="F354" i="12" s="1"/>
  <c r="D245" i="12"/>
  <c r="C245" i="12"/>
  <c r="E244" i="12"/>
  <c r="F244" i="12" s="1"/>
  <c r="C135" i="12"/>
  <c r="E134" i="12"/>
  <c r="F134" i="12" s="1"/>
  <c r="D135" i="12"/>
  <c r="HL1230" i="13"/>
  <c r="HJ1231" i="13" s="1"/>
  <c r="HM1231" i="13" s="1"/>
  <c r="C1237" i="13"/>
  <c r="HK1232" i="13"/>
  <c r="HH1233" i="13"/>
  <c r="HF1228" i="13"/>
  <c r="HC1229" i="13" s="1"/>
  <c r="HE1229" i="13" s="1"/>
  <c r="H1234" i="13"/>
  <c r="Y1218" i="13"/>
  <c r="B1233" i="13"/>
  <c r="E1232" i="13"/>
  <c r="F1232" i="13" s="1"/>
  <c r="D1234" i="13"/>
  <c r="DT1218" i="13"/>
  <c r="D1124" i="13"/>
  <c r="E1123" i="13"/>
  <c r="F1123" i="13" s="1"/>
  <c r="C1124" i="13"/>
  <c r="Y1109" i="13"/>
  <c r="Z1108" i="13"/>
  <c r="HH1124" i="13"/>
  <c r="H1125" i="13"/>
  <c r="HM1122" i="13"/>
  <c r="HJ1123" i="13" s="1"/>
  <c r="HL1123" i="13" s="1"/>
  <c r="DS1109" i="13"/>
  <c r="DT1108" i="13"/>
  <c r="HF1119" i="13"/>
  <c r="HC1120" i="13" s="1"/>
  <c r="HE1120" i="13" s="1"/>
  <c r="HL1010" i="13"/>
  <c r="HJ1011" i="13" s="1"/>
  <c r="HM1011" i="13" s="1"/>
  <c r="HL1011" i="13"/>
  <c r="H1014" i="13"/>
  <c r="HH1013" i="13"/>
  <c r="HK1012" i="13"/>
  <c r="D1014" i="13"/>
  <c r="DS999" i="13"/>
  <c r="DT998" i="13"/>
  <c r="E1013" i="13"/>
  <c r="F1013" i="13" s="1"/>
  <c r="C1014" i="13"/>
  <c r="HD1008" i="13"/>
  <c r="HF1008" i="13" s="1"/>
  <c r="Y999" i="13"/>
  <c r="Z998" i="13"/>
  <c r="HJ901" i="13"/>
  <c r="HL901" i="13" s="1"/>
  <c r="HJ902" i="13" s="1"/>
  <c r="HM901" i="13"/>
  <c r="HD900" i="13"/>
  <c r="DT888" i="13"/>
  <c r="DS889" i="13"/>
  <c r="HH903" i="13"/>
  <c r="HK902" i="13"/>
  <c r="D904" i="13"/>
  <c r="H904" i="13"/>
  <c r="E903" i="13"/>
  <c r="F903" i="13" s="1"/>
  <c r="C904" i="13"/>
  <c r="Z889" i="13"/>
  <c r="AA888" i="13"/>
  <c r="HL790" i="13"/>
  <c r="HJ791" i="13" s="1"/>
  <c r="HM791" i="13" s="1"/>
  <c r="HL791" i="13"/>
  <c r="HF788" i="13"/>
  <c r="HD788" i="13"/>
  <c r="D794" i="13"/>
  <c r="DT778" i="13"/>
  <c r="C796" i="13"/>
  <c r="H794" i="13"/>
  <c r="HK792" i="13"/>
  <c r="HH793" i="13"/>
  <c r="Y778" i="13"/>
  <c r="B793" i="13"/>
  <c r="E792" i="13"/>
  <c r="F792" i="13" s="1"/>
  <c r="HD678" i="13"/>
  <c r="HF678" i="13" s="1"/>
  <c r="C684" i="13"/>
  <c r="E683" i="13"/>
  <c r="F683" i="13" s="1"/>
  <c r="D684" i="13"/>
  <c r="DS669" i="13"/>
  <c r="DT668" i="13"/>
  <c r="HH684" i="13"/>
  <c r="HL683" i="13"/>
  <c r="HM682" i="13"/>
  <c r="HJ683" i="13" s="1"/>
  <c r="H684" i="13"/>
  <c r="HE683" i="13"/>
  <c r="Y669" i="13"/>
  <c r="Z668" i="13"/>
  <c r="HM572" i="13"/>
  <c r="HL572" i="13"/>
  <c r="C576" i="13"/>
  <c r="HH574" i="13"/>
  <c r="HL573" i="13"/>
  <c r="B573" i="13"/>
  <c r="E572" i="13"/>
  <c r="F572" i="13" s="1"/>
  <c r="Y558" i="13"/>
  <c r="D575" i="13"/>
  <c r="DT558" i="13"/>
  <c r="HD568" i="13"/>
  <c r="H574" i="13"/>
  <c r="HE573" i="13"/>
  <c r="HJ461" i="13"/>
  <c r="HM461" i="13"/>
  <c r="HL461" i="13"/>
  <c r="HJ462" i="13" s="1"/>
  <c r="DT448" i="13"/>
  <c r="H464" i="13"/>
  <c r="HE463" i="13"/>
  <c r="Y448" i="13"/>
  <c r="C464" i="13"/>
  <c r="E463" i="13"/>
  <c r="F463" i="13" s="1"/>
  <c r="Q449" i="13" s="1"/>
  <c r="HH463" i="13"/>
  <c r="HK462" i="13"/>
  <c r="HF459" i="13"/>
  <c r="HC460" i="13" s="1"/>
  <c r="D464" i="13"/>
  <c r="DN449" i="13" s="1"/>
  <c r="HM351" i="13"/>
  <c r="HL351" i="13"/>
  <c r="HJ352" i="13" s="1"/>
  <c r="B353" i="13"/>
  <c r="E352" i="13"/>
  <c r="F352" i="13" s="1"/>
  <c r="HD349" i="13"/>
  <c r="DT338" i="13"/>
  <c r="H354" i="13"/>
  <c r="C356" i="13"/>
  <c r="HK352" i="13"/>
  <c r="HH353" i="13"/>
  <c r="Z338" i="13"/>
  <c r="D354" i="13"/>
  <c r="HJ242" i="13"/>
  <c r="HM242" i="13" s="1"/>
  <c r="HL242" i="13"/>
  <c r="H244" i="13"/>
  <c r="HE243" i="13"/>
  <c r="HC239" i="13"/>
  <c r="HE239" i="13" s="1"/>
  <c r="HH244" i="13"/>
  <c r="D244" i="13"/>
  <c r="C244" i="13"/>
  <c r="E243" i="13"/>
  <c r="F243" i="13" s="1"/>
  <c r="DS229" i="13"/>
  <c r="DT228" i="13"/>
  <c r="X229" i="13"/>
  <c r="Y228" i="13"/>
  <c r="HD129" i="13"/>
  <c r="HM131" i="13"/>
  <c r="HL131" i="13"/>
  <c r="HJ132" i="13" s="1"/>
  <c r="D134" i="13"/>
  <c r="H135" i="13"/>
  <c r="E133" i="13"/>
  <c r="F133" i="13" s="1"/>
  <c r="C134" i="13"/>
  <c r="DS119" i="13"/>
  <c r="DT118" i="13"/>
  <c r="X119" i="13"/>
  <c r="Y118" i="13"/>
  <c r="HH133" i="13"/>
  <c r="HK132" i="13"/>
  <c r="B41" i="15"/>
  <c r="E41" i="15" s="1"/>
  <c r="C466" i="12" l="1"/>
  <c r="E465" i="12"/>
  <c r="F465" i="12" s="1"/>
  <c r="D466" i="12"/>
  <c r="E355" i="12"/>
  <c r="F355" i="12" s="1"/>
  <c r="C356" i="12"/>
  <c r="D356" i="12"/>
  <c r="E245" i="12"/>
  <c r="F245" i="12" s="1"/>
  <c r="C246" i="12"/>
  <c r="D246" i="12"/>
  <c r="D136" i="12"/>
  <c r="E135" i="12"/>
  <c r="F135" i="12" s="1"/>
  <c r="C136" i="12"/>
  <c r="HL1231" i="13"/>
  <c r="HJ1232" i="13" s="1"/>
  <c r="HM1232" i="13" s="1"/>
  <c r="HD1229" i="13"/>
  <c r="B1234" i="13"/>
  <c r="E1233" i="13"/>
  <c r="F1233" i="13" s="1"/>
  <c r="HH1234" i="13"/>
  <c r="D1235" i="13"/>
  <c r="Z1218" i="13"/>
  <c r="DU1218" i="13"/>
  <c r="H1235" i="13"/>
  <c r="C1238" i="13"/>
  <c r="HK1123" i="13"/>
  <c r="HM1123" i="13" s="1"/>
  <c r="HD1120" i="13"/>
  <c r="HH1125" i="13"/>
  <c r="H1126" i="13"/>
  <c r="Z1109" i="13"/>
  <c r="AA1108" i="13"/>
  <c r="D1125" i="13"/>
  <c r="DT1109" i="13"/>
  <c r="DU1108" i="13"/>
  <c r="E1124" i="13"/>
  <c r="F1124" i="13" s="1"/>
  <c r="C1125" i="13"/>
  <c r="HJ1012" i="13"/>
  <c r="HM1012" i="13" s="1"/>
  <c r="HL1012" i="13"/>
  <c r="Z999" i="13"/>
  <c r="AA998" i="13"/>
  <c r="HC1009" i="13"/>
  <c r="HE1009" i="13" s="1"/>
  <c r="C1015" i="13"/>
  <c r="E1014" i="13"/>
  <c r="F1014" i="13" s="1"/>
  <c r="D1015" i="13"/>
  <c r="HH1014" i="13"/>
  <c r="DT999" i="13"/>
  <c r="DU998" i="13"/>
  <c r="H1015" i="13"/>
  <c r="HM902" i="13"/>
  <c r="HL902" i="13"/>
  <c r="AA889" i="13"/>
  <c r="AB888" i="13"/>
  <c r="HF900" i="13"/>
  <c r="HC901" i="13" s="1"/>
  <c r="HE901" i="13" s="1"/>
  <c r="H905" i="13"/>
  <c r="HE904" i="13"/>
  <c r="DU888" i="13"/>
  <c r="DT889" i="13"/>
  <c r="E904" i="13"/>
  <c r="F904" i="13" s="1"/>
  <c r="C905" i="13"/>
  <c r="D905" i="13"/>
  <c r="HH904" i="13"/>
  <c r="HJ792" i="13"/>
  <c r="HC789" i="13"/>
  <c r="HE789" i="13" s="1"/>
  <c r="HD789" i="13"/>
  <c r="HM792" i="13"/>
  <c r="HL792" i="13"/>
  <c r="D795" i="13"/>
  <c r="C797" i="13"/>
  <c r="HH794" i="13"/>
  <c r="DU778" i="13"/>
  <c r="Z778" i="13"/>
  <c r="B794" i="13"/>
  <c r="E793" i="13"/>
  <c r="F793" i="13" s="1"/>
  <c r="H795" i="13"/>
  <c r="HK683" i="13"/>
  <c r="HM683" i="13" s="1"/>
  <c r="HE684" i="13"/>
  <c r="H685" i="13"/>
  <c r="E684" i="13"/>
  <c r="F684" i="13" s="1"/>
  <c r="C685" i="13"/>
  <c r="Z669" i="13"/>
  <c r="AA668" i="13"/>
  <c r="D685" i="13"/>
  <c r="HH685" i="13"/>
  <c r="HC679" i="13"/>
  <c r="HE679" i="13" s="1"/>
  <c r="DT669" i="13"/>
  <c r="DU668" i="13"/>
  <c r="HJ573" i="13"/>
  <c r="HK573" i="13" s="1"/>
  <c r="HM573" i="13" s="1"/>
  <c r="DU558" i="13"/>
  <c r="C577" i="13"/>
  <c r="Z558" i="13"/>
  <c r="HF568" i="13"/>
  <c r="HC569" i="13" s="1"/>
  <c r="HL574" i="13"/>
  <c r="HH575" i="13"/>
  <c r="H575" i="13"/>
  <c r="HE574" i="13"/>
  <c r="D576" i="13"/>
  <c r="B574" i="13"/>
  <c r="E573" i="13"/>
  <c r="F573" i="13" s="1"/>
  <c r="HM462" i="13"/>
  <c r="HL462" i="13"/>
  <c r="HJ463" i="13" s="1"/>
  <c r="HD460" i="13"/>
  <c r="HL463" i="13"/>
  <c r="HH464" i="13"/>
  <c r="C465" i="13"/>
  <c r="E464" i="13"/>
  <c r="F464" i="13" s="1"/>
  <c r="R449" i="13" s="1"/>
  <c r="Z448" i="13"/>
  <c r="H465" i="13"/>
  <c r="HE464" i="13"/>
  <c r="D465" i="13"/>
  <c r="DO449" i="13" s="1"/>
  <c r="DU448" i="13"/>
  <c r="HM352" i="13"/>
  <c r="HL352" i="13"/>
  <c r="C357" i="13"/>
  <c r="HF349" i="13"/>
  <c r="HC350" i="13" s="1"/>
  <c r="HE350" i="13" s="1"/>
  <c r="D355" i="13"/>
  <c r="DU338" i="13"/>
  <c r="AA338" i="13"/>
  <c r="B354" i="13"/>
  <c r="E353" i="13"/>
  <c r="F353" i="13" s="1"/>
  <c r="HH354" i="13"/>
  <c r="H355" i="13"/>
  <c r="HJ243" i="13"/>
  <c r="HL243" i="13" s="1"/>
  <c r="HK243" i="13"/>
  <c r="D245" i="13"/>
  <c r="HE244" i="13"/>
  <c r="H245" i="13"/>
  <c r="DT229" i="13"/>
  <c r="DU228" i="13"/>
  <c r="HD239" i="13"/>
  <c r="HF239" i="13" s="1"/>
  <c r="Y229" i="13"/>
  <c r="Z228" i="13"/>
  <c r="E244" i="13"/>
  <c r="F244" i="13" s="1"/>
  <c r="C245" i="13"/>
  <c r="HH245" i="13"/>
  <c r="HM132" i="13"/>
  <c r="HL132" i="13"/>
  <c r="D135" i="13"/>
  <c r="DT119" i="13"/>
  <c r="DU118" i="13"/>
  <c r="HH134" i="13"/>
  <c r="HF129" i="13"/>
  <c r="HC130" i="13" s="1"/>
  <c r="HE130" i="13" s="1"/>
  <c r="Y119" i="13"/>
  <c r="Z118" i="13"/>
  <c r="E134" i="13"/>
  <c r="F134" i="13" s="1"/>
  <c r="C135" i="13"/>
  <c r="H136" i="13"/>
  <c r="B42" i="15"/>
  <c r="E42" i="15" s="1"/>
  <c r="D467" i="12" l="1"/>
  <c r="E466" i="12"/>
  <c r="F466" i="12" s="1"/>
  <c r="C467" i="12"/>
  <c r="D357" i="12"/>
  <c r="E356" i="12"/>
  <c r="F356" i="12" s="1"/>
  <c r="C357" i="12"/>
  <c r="D247" i="12"/>
  <c r="E246" i="12"/>
  <c r="F246" i="12" s="1"/>
  <c r="C247" i="12"/>
  <c r="E136" i="12"/>
  <c r="F136" i="12" s="1"/>
  <c r="C137" i="12"/>
  <c r="D137" i="12"/>
  <c r="HL1232" i="13"/>
  <c r="HJ1233" i="13" s="1"/>
  <c r="HL1233" i="13" s="1"/>
  <c r="HK1233" i="13"/>
  <c r="HM1233" i="13" s="1"/>
  <c r="H1236" i="13"/>
  <c r="AA1218" i="13"/>
  <c r="B1235" i="13"/>
  <c r="E1234" i="13"/>
  <c r="F1234" i="13" s="1"/>
  <c r="HF1229" i="13"/>
  <c r="HC1230" i="13" s="1"/>
  <c r="HE1230" i="13" s="1"/>
  <c r="C1239" i="13"/>
  <c r="DV1218" i="13"/>
  <c r="D1236" i="13"/>
  <c r="HH1235" i="13"/>
  <c r="C1126" i="13"/>
  <c r="E1125" i="13"/>
  <c r="F1125" i="13" s="1"/>
  <c r="HF1120" i="13"/>
  <c r="HC1121" i="13" s="1"/>
  <c r="HE1121" i="13" s="1"/>
  <c r="D1126" i="13"/>
  <c r="DU1109" i="13"/>
  <c r="DV1108" i="13"/>
  <c r="AA1109" i="13"/>
  <c r="AB1108" i="13"/>
  <c r="H1127" i="13"/>
  <c r="HJ1124" i="13"/>
  <c r="HL1124" i="13" s="1"/>
  <c r="HH1126" i="13"/>
  <c r="HJ1013" i="13"/>
  <c r="HL1013" i="13" s="1"/>
  <c r="HK1013" i="13"/>
  <c r="HM1013" i="13" s="1"/>
  <c r="H1016" i="13"/>
  <c r="DU999" i="13"/>
  <c r="DV998" i="13"/>
  <c r="HH1015" i="13"/>
  <c r="C1016" i="13"/>
  <c r="E1015" i="13"/>
  <c r="F1015" i="13" s="1"/>
  <c r="HD1009" i="13"/>
  <c r="D1016" i="13"/>
  <c r="AA999" i="13"/>
  <c r="AB998" i="13"/>
  <c r="HJ903" i="13"/>
  <c r="HL903" i="13" s="1"/>
  <c r="HD901" i="13"/>
  <c r="HF901" i="13" s="1"/>
  <c r="HK903" i="13"/>
  <c r="HH905" i="13"/>
  <c r="H906" i="13"/>
  <c r="HE905" i="13"/>
  <c r="D906" i="13"/>
  <c r="DU889" i="13"/>
  <c r="DV888" i="13"/>
  <c r="C906" i="13"/>
  <c r="E905" i="13"/>
  <c r="F905" i="13" s="1"/>
  <c r="AB889" i="13"/>
  <c r="AC888" i="13"/>
  <c r="HJ793" i="13"/>
  <c r="HL793" i="13" s="1"/>
  <c r="HK793" i="13"/>
  <c r="HH795" i="13"/>
  <c r="D796" i="13"/>
  <c r="H796" i="13"/>
  <c r="B795" i="13"/>
  <c r="E794" i="13"/>
  <c r="F794" i="13" s="1"/>
  <c r="DV778" i="13"/>
  <c r="C798" i="13"/>
  <c r="HF789" i="13"/>
  <c r="HC790" i="13" s="1"/>
  <c r="HE790" i="13" s="1"/>
  <c r="AA778" i="13"/>
  <c r="HH686" i="13"/>
  <c r="HD679" i="13"/>
  <c r="HF679" i="13" s="1"/>
  <c r="HC680" i="13" s="1"/>
  <c r="C686" i="13"/>
  <c r="E685" i="13"/>
  <c r="F685" i="13" s="1"/>
  <c r="D686" i="13"/>
  <c r="DU669" i="13"/>
  <c r="DV668" i="13"/>
  <c r="AA669" i="13"/>
  <c r="AB668" i="13"/>
  <c r="HJ684" i="13"/>
  <c r="HL684" i="13" s="1"/>
  <c r="H686" i="13"/>
  <c r="HE685" i="13"/>
  <c r="HD569" i="13"/>
  <c r="C578" i="13"/>
  <c r="HJ574" i="13"/>
  <c r="D577" i="13"/>
  <c r="H576" i="13"/>
  <c r="HE575" i="13"/>
  <c r="HH576" i="13"/>
  <c r="HL575" i="13"/>
  <c r="AA558" i="13"/>
  <c r="DV558" i="13"/>
  <c r="B575" i="13"/>
  <c r="E574" i="13"/>
  <c r="F574" i="13" s="1"/>
  <c r="HK463" i="13"/>
  <c r="DV448" i="13"/>
  <c r="HF460" i="13"/>
  <c r="HC461" i="13" s="1"/>
  <c r="D466" i="13"/>
  <c r="DP449" i="13" s="1"/>
  <c r="HE465" i="13"/>
  <c r="H466" i="13"/>
  <c r="E465" i="13"/>
  <c r="F465" i="13" s="1"/>
  <c r="S449" i="13" s="1"/>
  <c r="C466" i="13"/>
  <c r="AA448" i="13"/>
  <c r="HH465" i="13"/>
  <c r="HJ353" i="13"/>
  <c r="HL353" i="13" s="1"/>
  <c r="HK353" i="13"/>
  <c r="HM353" i="13" s="1"/>
  <c r="HH355" i="13"/>
  <c r="H356" i="13"/>
  <c r="HD350" i="13"/>
  <c r="B355" i="13"/>
  <c r="E354" i="13"/>
  <c r="F354" i="13" s="1"/>
  <c r="DV338" i="13"/>
  <c r="AB338" i="13"/>
  <c r="D356" i="13"/>
  <c r="C358" i="13"/>
  <c r="HC240" i="13"/>
  <c r="H246" i="13"/>
  <c r="HE245" i="13"/>
  <c r="Z229" i="13"/>
  <c r="AA228" i="13"/>
  <c r="HH246" i="13"/>
  <c r="HL245" i="13"/>
  <c r="DU229" i="13"/>
  <c r="DV228" i="13"/>
  <c r="HM243" i="13"/>
  <c r="HJ244" i="13" s="1"/>
  <c r="HL244" i="13" s="1"/>
  <c r="E245" i="13"/>
  <c r="F245" i="13" s="1"/>
  <c r="C246" i="13"/>
  <c r="D246" i="13"/>
  <c r="HJ133" i="13"/>
  <c r="HL133" i="13" s="1"/>
  <c r="HD130" i="13"/>
  <c r="HF130" i="13" s="1"/>
  <c r="HK133" i="13"/>
  <c r="C136" i="13"/>
  <c r="E135" i="13"/>
  <c r="F135" i="13" s="1"/>
  <c r="DU119" i="13"/>
  <c r="DV118" i="13"/>
  <c r="H137" i="13"/>
  <c r="Z119" i="13"/>
  <c r="AA118" i="13"/>
  <c r="HH135" i="13"/>
  <c r="D136" i="13"/>
  <c r="B43" i="15"/>
  <c r="E43" i="15" s="1"/>
  <c r="E467" i="12" l="1"/>
  <c r="F467" i="12" s="1"/>
  <c r="C468" i="12"/>
  <c r="D468" i="12"/>
  <c r="E357" i="12"/>
  <c r="F357" i="12" s="1"/>
  <c r="C358" i="12"/>
  <c r="D358" i="12"/>
  <c r="C248" i="12"/>
  <c r="E247" i="12"/>
  <c r="F247" i="12" s="1"/>
  <c r="D248" i="12"/>
  <c r="D138" i="12"/>
  <c r="E137" i="12"/>
  <c r="F137" i="12" s="1"/>
  <c r="C138" i="12"/>
  <c r="HD1230" i="13"/>
  <c r="HF1230" i="13" s="1"/>
  <c r="HC1231" i="13" s="1"/>
  <c r="HE1231" i="13" s="1"/>
  <c r="DW1218" i="13"/>
  <c r="HH1236" i="13"/>
  <c r="C1240" i="13"/>
  <c r="B1236" i="13"/>
  <c r="E1235" i="13"/>
  <c r="F1235" i="13" s="1"/>
  <c r="HJ1234" i="13"/>
  <c r="HL1234" i="13" s="1"/>
  <c r="D1237" i="13"/>
  <c r="AB1218" i="13"/>
  <c r="H1237" i="13"/>
  <c r="HD1121" i="13"/>
  <c r="HF1121" i="13" s="1"/>
  <c r="HH1127" i="13"/>
  <c r="DV1109" i="13"/>
  <c r="DW1108" i="13"/>
  <c r="HK1124" i="13"/>
  <c r="AB1109" i="13"/>
  <c r="AC1108" i="13"/>
  <c r="D1127" i="13"/>
  <c r="E1126" i="13"/>
  <c r="F1126" i="13" s="1"/>
  <c r="C1127" i="13"/>
  <c r="H1128" i="13"/>
  <c r="HF1009" i="13"/>
  <c r="HC1010" i="13" s="1"/>
  <c r="HE1010" i="13" s="1"/>
  <c r="HD1010" i="13"/>
  <c r="AB999" i="13"/>
  <c r="AC998" i="13"/>
  <c r="C1017" i="13"/>
  <c r="E1016" i="13"/>
  <c r="F1016" i="13" s="1"/>
  <c r="DV999" i="13"/>
  <c r="DW998" i="13"/>
  <c r="H1017" i="13"/>
  <c r="HH1016" i="13"/>
  <c r="D1017" i="13"/>
  <c r="HJ1014" i="13"/>
  <c r="HL1014" i="13" s="1"/>
  <c r="AC889" i="13"/>
  <c r="AD888" i="13"/>
  <c r="DV889" i="13"/>
  <c r="DW888" i="13"/>
  <c r="HM903" i="13"/>
  <c r="HJ904" i="13" s="1"/>
  <c r="HL904" i="13" s="1"/>
  <c r="HE906" i="13"/>
  <c r="H907" i="13"/>
  <c r="HC902" i="13"/>
  <c r="HE902" i="13" s="1"/>
  <c r="C907" i="13"/>
  <c r="E906" i="13"/>
  <c r="F906" i="13" s="1"/>
  <c r="D907" i="13"/>
  <c r="HH906" i="13"/>
  <c r="HD790" i="13"/>
  <c r="B796" i="13"/>
  <c r="E795" i="13"/>
  <c r="F795" i="13" s="1"/>
  <c r="DW778" i="13"/>
  <c r="AB778" i="13"/>
  <c r="HH796" i="13"/>
  <c r="C799" i="13"/>
  <c r="H797" i="13"/>
  <c r="HM793" i="13"/>
  <c r="HJ794" i="13" s="1"/>
  <c r="HL794" i="13" s="1"/>
  <c r="D797" i="13"/>
  <c r="HD680" i="13"/>
  <c r="HE686" i="13"/>
  <c r="H687" i="13"/>
  <c r="DV669" i="13"/>
  <c r="DW668" i="13"/>
  <c r="HK684" i="13"/>
  <c r="E686" i="13"/>
  <c r="F686" i="13" s="1"/>
  <c r="C687" i="13"/>
  <c r="AB669" i="13"/>
  <c r="AC668" i="13"/>
  <c r="D687" i="13"/>
  <c r="HH687" i="13"/>
  <c r="AB558" i="13"/>
  <c r="D578" i="13"/>
  <c r="B576" i="13"/>
  <c r="E575" i="13"/>
  <c r="F575" i="13" s="1"/>
  <c r="DW558" i="13"/>
  <c r="HK574" i="13"/>
  <c r="HF569" i="13"/>
  <c r="HC570" i="13" s="1"/>
  <c r="HH577" i="13"/>
  <c r="HL576" i="13"/>
  <c r="HE576" i="13"/>
  <c r="H577" i="13"/>
  <c r="C579" i="13"/>
  <c r="HD461" i="13"/>
  <c r="AB448" i="13"/>
  <c r="H467" i="13"/>
  <c r="HE466" i="13"/>
  <c r="HM463" i="13"/>
  <c r="HJ464" i="13" s="1"/>
  <c r="HL464" i="13" s="1"/>
  <c r="HH466" i="13"/>
  <c r="E466" i="13"/>
  <c r="F466" i="13" s="1"/>
  <c r="T449" i="13" s="1"/>
  <c r="C467" i="13"/>
  <c r="DW448" i="13"/>
  <c r="D467" i="13"/>
  <c r="DQ449" i="13" s="1"/>
  <c r="HH356" i="13"/>
  <c r="HF350" i="13"/>
  <c r="HC351" i="13" s="1"/>
  <c r="HE351" i="13" s="1"/>
  <c r="H357" i="13"/>
  <c r="HE356" i="13"/>
  <c r="DW338" i="13"/>
  <c r="C359" i="13"/>
  <c r="AC338" i="13"/>
  <c r="HJ354" i="13"/>
  <c r="HL354" i="13" s="1"/>
  <c r="D357" i="13"/>
  <c r="B356" i="13"/>
  <c r="E355" i="13"/>
  <c r="F355" i="13" s="1"/>
  <c r="HK244" i="13"/>
  <c r="HM244" i="13" s="1"/>
  <c r="DV229" i="13"/>
  <c r="DW228" i="13"/>
  <c r="HL246" i="13"/>
  <c r="HH247" i="13"/>
  <c r="H247" i="13"/>
  <c r="HE246" i="13"/>
  <c r="AA229" i="13"/>
  <c r="AB228" i="13"/>
  <c r="E246" i="13"/>
  <c r="F246" i="13" s="1"/>
  <c r="C247" i="13"/>
  <c r="HD240" i="13"/>
  <c r="HF240" i="13" s="1"/>
  <c r="D247" i="13"/>
  <c r="HM133" i="13"/>
  <c r="HJ134" i="13" s="1"/>
  <c r="HL134" i="13" s="1"/>
  <c r="D137" i="13"/>
  <c r="AA119" i="13"/>
  <c r="AB118" i="13"/>
  <c r="E136" i="13"/>
  <c r="F136" i="13" s="1"/>
  <c r="C137" i="13"/>
  <c r="DV119" i="13"/>
  <c r="DW118" i="13"/>
  <c r="HC131" i="13"/>
  <c r="HE131" i="13" s="1"/>
  <c r="HH136" i="13"/>
  <c r="H138" i="13"/>
  <c r="B44" i="15"/>
  <c r="E44" i="15" s="1"/>
  <c r="D469" i="12" l="1"/>
  <c r="E468" i="12"/>
  <c r="F468" i="12" s="1"/>
  <c r="C469" i="12"/>
  <c r="D359" i="12"/>
  <c r="C359" i="12"/>
  <c r="E358" i="12"/>
  <c r="F358" i="12" s="1"/>
  <c r="D249" i="12"/>
  <c r="E248" i="12"/>
  <c r="F248" i="12" s="1"/>
  <c r="C249" i="12"/>
  <c r="C139" i="12"/>
  <c r="E138" i="12"/>
  <c r="F138" i="12" s="1"/>
  <c r="D139" i="12"/>
  <c r="HD1231" i="13"/>
  <c r="HF1231" i="13" s="1"/>
  <c r="H1238" i="13"/>
  <c r="HH1237" i="13"/>
  <c r="B1237" i="13"/>
  <c r="E1236" i="13"/>
  <c r="F1236" i="13" s="1"/>
  <c r="D1238" i="13"/>
  <c r="C1241" i="13"/>
  <c r="AC1218" i="13"/>
  <c r="HK1234" i="13"/>
  <c r="HM1234" i="13" s="1"/>
  <c r="HJ1235" i="13" s="1"/>
  <c r="HL1235" i="13" s="1"/>
  <c r="DX1218" i="13"/>
  <c r="DW1109" i="13"/>
  <c r="DX1108" i="13"/>
  <c r="HH1128" i="13"/>
  <c r="D1128" i="13"/>
  <c r="HM1124" i="13"/>
  <c r="HJ1125" i="13" s="1"/>
  <c r="HL1125" i="13" s="1"/>
  <c r="HC1122" i="13"/>
  <c r="HE1122" i="13" s="1"/>
  <c r="H1129" i="13"/>
  <c r="E1127" i="13"/>
  <c r="F1127" i="13" s="1"/>
  <c r="C1128" i="13"/>
  <c r="AC1109" i="13"/>
  <c r="AD1108" i="13"/>
  <c r="HF1010" i="13"/>
  <c r="H1018" i="13"/>
  <c r="HK1014" i="13"/>
  <c r="HM1014" i="13" s="1"/>
  <c r="HH1017" i="13"/>
  <c r="E1017" i="13"/>
  <c r="F1017" i="13" s="1"/>
  <c r="C1018" i="13"/>
  <c r="HC1011" i="13"/>
  <c r="HE1011" i="13" s="1"/>
  <c r="D1018" i="13"/>
  <c r="DW999" i="13"/>
  <c r="DX998" i="13"/>
  <c r="AC999" i="13"/>
  <c r="AD998" i="13"/>
  <c r="HK904" i="13"/>
  <c r="E907" i="13"/>
  <c r="F907" i="13" s="1"/>
  <c r="C908" i="13"/>
  <c r="AD889" i="13"/>
  <c r="AE888" i="13"/>
  <c r="HH907" i="13"/>
  <c r="D908" i="13"/>
  <c r="HF902" i="13"/>
  <c r="HD902" i="13"/>
  <c r="HE907" i="13"/>
  <c r="H908" i="13"/>
  <c r="DX888" i="13"/>
  <c r="DW889" i="13"/>
  <c r="HK794" i="13"/>
  <c r="DX778" i="13"/>
  <c r="C800" i="13"/>
  <c r="AC778" i="13"/>
  <c r="HF790" i="13"/>
  <c r="HC791" i="13" s="1"/>
  <c r="HE791" i="13" s="1"/>
  <c r="D798" i="13"/>
  <c r="H798" i="13"/>
  <c r="HE797" i="13"/>
  <c r="HH797" i="13"/>
  <c r="B797" i="13"/>
  <c r="E796" i="13"/>
  <c r="F796" i="13" s="1"/>
  <c r="D688" i="13"/>
  <c r="DW669" i="13"/>
  <c r="DX668" i="13"/>
  <c r="HL687" i="13"/>
  <c r="HH688" i="13"/>
  <c r="AC669" i="13"/>
  <c r="AD668" i="13"/>
  <c r="HM684" i="13"/>
  <c r="HJ685" i="13" s="1"/>
  <c r="HL685" i="13" s="1"/>
  <c r="HF680" i="13"/>
  <c r="HC681" i="13" s="1"/>
  <c r="C688" i="13"/>
  <c r="E687" i="13"/>
  <c r="F687" i="13" s="1"/>
  <c r="H688" i="13"/>
  <c r="HE687" i="13"/>
  <c r="HD570" i="13"/>
  <c r="HF570" i="13" s="1"/>
  <c r="H578" i="13"/>
  <c r="HE577" i="13"/>
  <c r="HM574" i="13"/>
  <c r="HJ575" i="13" s="1"/>
  <c r="AC558" i="13"/>
  <c r="HH578" i="13"/>
  <c r="HL577" i="13"/>
  <c r="B577" i="13"/>
  <c r="E576" i="13"/>
  <c r="F576" i="13" s="1"/>
  <c r="C580" i="13"/>
  <c r="DX558" i="13"/>
  <c r="D579" i="13"/>
  <c r="HK464" i="13"/>
  <c r="HH467" i="13"/>
  <c r="HL466" i="13"/>
  <c r="DX448" i="13"/>
  <c r="H468" i="13"/>
  <c r="HE467" i="13"/>
  <c r="E467" i="13"/>
  <c r="F467" i="13" s="1"/>
  <c r="U449" i="13" s="1"/>
  <c r="C468" i="13"/>
  <c r="D468" i="13"/>
  <c r="DR449" i="13" s="1"/>
  <c r="AC448" i="13"/>
  <c r="HF461" i="13"/>
  <c r="HC462" i="13" s="1"/>
  <c r="HD351" i="13"/>
  <c r="HF351" i="13" s="1"/>
  <c r="C360" i="13"/>
  <c r="HH357" i="13"/>
  <c r="HL356" i="13"/>
  <c r="HK354" i="13"/>
  <c r="HM354" i="13" s="1"/>
  <c r="B357" i="13"/>
  <c r="E356" i="13"/>
  <c r="F356" i="13" s="1"/>
  <c r="AD338" i="13"/>
  <c r="DX338" i="13"/>
  <c r="HE357" i="13"/>
  <c r="H358" i="13"/>
  <c r="D358" i="13"/>
  <c r="HC241" i="13"/>
  <c r="HH248" i="13"/>
  <c r="HL247" i="13"/>
  <c r="D248" i="13"/>
  <c r="C248" i="13"/>
  <c r="E247" i="13"/>
  <c r="F247" i="13" s="1"/>
  <c r="HJ245" i="13"/>
  <c r="AB229" i="13"/>
  <c r="AC228" i="13"/>
  <c r="H248" i="13"/>
  <c r="HE247" i="13"/>
  <c r="DW229" i="13"/>
  <c r="DX228" i="13"/>
  <c r="HK134" i="13"/>
  <c r="D138" i="13"/>
  <c r="HD131" i="13"/>
  <c r="HF131" i="13" s="1"/>
  <c r="H139" i="13"/>
  <c r="E137" i="13"/>
  <c r="F137" i="13" s="1"/>
  <c r="C138" i="13"/>
  <c r="DW119" i="13"/>
  <c r="DX118" i="13"/>
  <c r="AB119" i="13"/>
  <c r="AC118" i="13"/>
  <c r="HH137" i="13"/>
  <c r="B45" i="15"/>
  <c r="E45" i="15" s="1"/>
  <c r="C470" i="12" l="1"/>
  <c r="E469" i="12"/>
  <c r="F469" i="12" s="1"/>
  <c r="D470" i="12"/>
  <c r="C360" i="12"/>
  <c r="E359" i="12"/>
  <c r="F359" i="12" s="1"/>
  <c r="D360" i="12"/>
  <c r="E249" i="12"/>
  <c r="F249" i="12" s="1"/>
  <c r="C250" i="12"/>
  <c r="D250" i="12"/>
  <c r="E139" i="12"/>
  <c r="F139" i="12" s="1"/>
  <c r="C140" i="12"/>
  <c r="D140" i="12"/>
  <c r="HK1235" i="13"/>
  <c r="DY1218" i="13"/>
  <c r="C1242" i="13"/>
  <c r="B1238" i="13"/>
  <c r="E1237" i="13"/>
  <c r="F1237" i="13" s="1"/>
  <c r="H1239" i="13"/>
  <c r="HC1232" i="13"/>
  <c r="HE1232" i="13" s="1"/>
  <c r="AD1218" i="13"/>
  <c r="D1239" i="13"/>
  <c r="HH1238" i="13"/>
  <c r="HK1125" i="13"/>
  <c r="D1129" i="13"/>
  <c r="HH1129" i="13"/>
  <c r="E1128" i="13"/>
  <c r="F1128" i="13" s="1"/>
  <c r="C1129" i="13"/>
  <c r="H1130" i="13"/>
  <c r="DX1109" i="13"/>
  <c r="DY1108" i="13"/>
  <c r="HD1122" i="13"/>
  <c r="HF1122" i="13" s="1"/>
  <c r="HC1123" i="13" s="1"/>
  <c r="HE1123" i="13" s="1"/>
  <c r="AD1109" i="13"/>
  <c r="AE1108" i="13"/>
  <c r="DX999" i="13"/>
  <c r="DY998" i="13"/>
  <c r="HD1011" i="13"/>
  <c r="HF1011" i="13" s="1"/>
  <c r="HJ1015" i="13"/>
  <c r="HL1015" i="13" s="1"/>
  <c r="E1018" i="13"/>
  <c r="F1018" i="13" s="1"/>
  <c r="C1019" i="13"/>
  <c r="HH1018" i="13"/>
  <c r="D1019" i="13"/>
  <c r="H1019" i="13"/>
  <c r="AD999" i="13"/>
  <c r="AE998" i="13"/>
  <c r="HC903" i="13"/>
  <c r="HE903" i="13" s="1"/>
  <c r="HD903" i="13"/>
  <c r="D909" i="13"/>
  <c r="HH908" i="13"/>
  <c r="DY888" i="13"/>
  <c r="DX889" i="13"/>
  <c r="AE889" i="13"/>
  <c r="AF888" i="13"/>
  <c r="H909" i="13"/>
  <c r="HE908" i="13"/>
  <c r="HM904" i="13"/>
  <c r="HJ905" i="13" s="1"/>
  <c r="HL905" i="13" s="1"/>
  <c r="E908" i="13"/>
  <c r="F908" i="13" s="1"/>
  <c r="C909" i="13"/>
  <c r="HD791" i="13"/>
  <c r="B798" i="13"/>
  <c r="E797" i="13"/>
  <c r="F797" i="13" s="1"/>
  <c r="D799" i="13"/>
  <c r="HH798" i="13"/>
  <c r="H799" i="13"/>
  <c r="HE798" i="13"/>
  <c r="C801" i="13"/>
  <c r="HM794" i="13"/>
  <c r="HJ795" i="13" s="1"/>
  <c r="HL795" i="13" s="1"/>
  <c r="AD778" i="13"/>
  <c r="DY778" i="13"/>
  <c r="HK685" i="13"/>
  <c r="HD681" i="13"/>
  <c r="HF681" i="13" s="1"/>
  <c r="H689" i="13"/>
  <c r="HE688" i="13"/>
  <c r="D689" i="13"/>
  <c r="AD669" i="13"/>
  <c r="AE668" i="13"/>
  <c r="E688" i="13"/>
  <c r="F688" i="13" s="1"/>
  <c r="C689" i="13"/>
  <c r="DX669" i="13"/>
  <c r="DY668" i="13"/>
  <c r="HH689" i="13"/>
  <c r="HL688" i="13"/>
  <c r="HK575" i="13"/>
  <c r="D580" i="13"/>
  <c r="HL578" i="13"/>
  <c r="HH579" i="13"/>
  <c r="DY558" i="13"/>
  <c r="B578" i="13"/>
  <c r="E577" i="13"/>
  <c r="F577" i="13" s="1"/>
  <c r="AD558" i="13"/>
  <c r="H579" i="13"/>
  <c r="HE578" i="13"/>
  <c r="HC571" i="13"/>
  <c r="C581" i="13"/>
  <c r="HD462" i="13"/>
  <c r="D469" i="13"/>
  <c r="DS449" i="13" s="1"/>
  <c r="AD448" i="13"/>
  <c r="C469" i="13"/>
  <c r="E468" i="13"/>
  <c r="F468" i="13" s="1"/>
  <c r="V449" i="13" s="1"/>
  <c r="H469" i="13"/>
  <c r="HE468" i="13"/>
  <c r="HM464" i="13"/>
  <c r="HJ465" i="13" s="1"/>
  <c r="HL465" i="13" s="1"/>
  <c r="DY448" i="13"/>
  <c r="HL467" i="13"/>
  <c r="HH468" i="13"/>
  <c r="AE338" i="13"/>
  <c r="HH358" i="13"/>
  <c r="HL357" i="13"/>
  <c r="DY338" i="13"/>
  <c r="D359" i="13"/>
  <c r="HJ355" i="13"/>
  <c r="HL355" i="13" s="1"/>
  <c r="HC352" i="13"/>
  <c r="HE352" i="13" s="1"/>
  <c r="H359" i="13"/>
  <c r="HE358" i="13"/>
  <c r="B358" i="13"/>
  <c r="E357" i="13"/>
  <c r="F357" i="13" s="1"/>
  <c r="C361" i="13"/>
  <c r="DX229" i="13"/>
  <c r="DY228" i="13"/>
  <c r="AC229" i="13"/>
  <c r="AD228" i="13"/>
  <c r="E248" i="13"/>
  <c r="F248" i="13" s="1"/>
  <c r="C249" i="13"/>
  <c r="HH249" i="13"/>
  <c r="HL248" i="13"/>
  <c r="D249" i="13"/>
  <c r="HE248" i="13"/>
  <c r="H249" i="13"/>
  <c r="HK245" i="13"/>
  <c r="HM245" i="13" s="1"/>
  <c r="HD241" i="13"/>
  <c r="HC132" i="13"/>
  <c r="HE132" i="13" s="1"/>
  <c r="DX119" i="13"/>
  <c r="DY118" i="13"/>
  <c r="HH138" i="13"/>
  <c r="HM134" i="13"/>
  <c r="HJ135" i="13" s="1"/>
  <c r="HL135" i="13" s="1"/>
  <c r="AC119" i="13"/>
  <c r="AD118" i="13"/>
  <c r="E138" i="13"/>
  <c r="F138" i="13" s="1"/>
  <c r="C139" i="13"/>
  <c r="H140" i="13"/>
  <c r="D139" i="13"/>
  <c r="B46" i="15"/>
  <c r="E46" i="15" s="1"/>
  <c r="D471" i="12" l="1"/>
  <c r="C471" i="12"/>
  <c r="E470" i="12"/>
  <c r="F470" i="12" s="1"/>
  <c r="D361" i="12"/>
  <c r="E360" i="12"/>
  <c r="F360" i="12" s="1"/>
  <c r="C361" i="12"/>
  <c r="E250" i="12"/>
  <c r="F250" i="12" s="1"/>
  <c r="C251" i="12"/>
  <c r="D251" i="12"/>
  <c r="E140" i="12"/>
  <c r="F140" i="12" s="1"/>
  <c r="C141" i="12"/>
  <c r="D141" i="12"/>
  <c r="B1239" i="13"/>
  <c r="E1238" i="13"/>
  <c r="F1238" i="13" s="1"/>
  <c r="AE1218" i="13"/>
  <c r="H1240" i="13"/>
  <c r="HH1239" i="13"/>
  <c r="C1243" i="13"/>
  <c r="HM1235" i="13"/>
  <c r="HJ1236" i="13" s="1"/>
  <c r="HL1236" i="13" s="1"/>
  <c r="D1240" i="13"/>
  <c r="HD1232" i="13"/>
  <c r="HF1232" i="13" s="1"/>
  <c r="DZ1218" i="13"/>
  <c r="HD1123" i="13"/>
  <c r="AE1109" i="13"/>
  <c r="AF1108" i="13"/>
  <c r="HH1130" i="13"/>
  <c r="D1130" i="13"/>
  <c r="DY1109" i="13"/>
  <c r="DZ1108" i="13"/>
  <c r="H1131" i="13"/>
  <c r="C1130" i="13"/>
  <c r="E1129" i="13"/>
  <c r="F1129" i="13" s="1"/>
  <c r="HM1125" i="13"/>
  <c r="HJ1126" i="13" s="1"/>
  <c r="HL1126" i="13" s="1"/>
  <c r="D1020" i="13"/>
  <c r="C1020" i="13"/>
  <c r="E1019" i="13"/>
  <c r="F1019" i="13" s="1"/>
  <c r="HC1012" i="13"/>
  <c r="HE1012" i="13" s="1"/>
  <c r="AE999" i="13"/>
  <c r="AF998" i="13"/>
  <c r="H1020" i="13"/>
  <c r="HM1015" i="13"/>
  <c r="HK1015" i="13"/>
  <c r="DY999" i="13"/>
  <c r="DZ998" i="13"/>
  <c r="HH1019" i="13"/>
  <c r="HK905" i="13"/>
  <c r="C910" i="13"/>
  <c r="E909" i="13"/>
  <c r="F909" i="13" s="1"/>
  <c r="HH909" i="13"/>
  <c r="HF903" i="13"/>
  <c r="HC904" i="13" s="1"/>
  <c r="H910" i="13"/>
  <c r="HE909" i="13"/>
  <c r="DY889" i="13"/>
  <c r="DZ888" i="13"/>
  <c r="AF889" i="13"/>
  <c r="AG888" i="13"/>
  <c r="D910" i="13"/>
  <c r="D800" i="13"/>
  <c r="HK795" i="13"/>
  <c r="HM795" i="13" s="1"/>
  <c r="HJ796" i="13" s="1"/>
  <c r="HL796" i="13" s="1"/>
  <c r="AE778" i="13"/>
  <c r="C802" i="13"/>
  <c r="HL798" i="13"/>
  <c r="HH799" i="13"/>
  <c r="HF791" i="13"/>
  <c r="HC792" i="13" s="1"/>
  <c r="HE792" i="13" s="1"/>
  <c r="DZ778" i="13"/>
  <c r="HE799" i="13"/>
  <c r="H800" i="13"/>
  <c r="B799" i="13"/>
  <c r="E798" i="13"/>
  <c r="F798" i="13" s="1"/>
  <c r="H690" i="13"/>
  <c r="HE689" i="13"/>
  <c r="HC682" i="13"/>
  <c r="D690" i="13"/>
  <c r="HM685" i="13"/>
  <c r="HJ686" i="13" s="1"/>
  <c r="HL686" i="13" s="1"/>
  <c r="E689" i="13"/>
  <c r="F689" i="13" s="1"/>
  <c r="C690" i="13"/>
  <c r="HL689" i="13"/>
  <c r="HH690" i="13"/>
  <c r="DY669" i="13"/>
  <c r="DZ668" i="13"/>
  <c r="AE669" i="13"/>
  <c r="AF668" i="13"/>
  <c r="C582" i="13"/>
  <c r="HH580" i="13"/>
  <c r="HL579" i="13"/>
  <c r="B579" i="13"/>
  <c r="E578" i="13"/>
  <c r="F578" i="13" s="1"/>
  <c r="HD571" i="13"/>
  <c r="HF571" i="13" s="1"/>
  <c r="AE558" i="13"/>
  <c r="DZ558" i="13"/>
  <c r="HM575" i="13"/>
  <c r="HJ576" i="13" s="1"/>
  <c r="D581" i="13"/>
  <c r="H580" i="13"/>
  <c r="HE579" i="13"/>
  <c r="HK465" i="13"/>
  <c r="HM465" i="13" s="1"/>
  <c r="DZ448" i="13"/>
  <c r="AE448" i="13"/>
  <c r="HH469" i="13"/>
  <c r="HL468" i="13"/>
  <c r="HE469" i="13"/>
  <c r="H470" i="13"/>
  <c r="D470" i="13"/>
  <c r="DT449" i="13" s="1"/>
  <c r="HF462" i="13"/>
  <c r="HC463" i="13" s="1"/>
  <c r="E469" i="13"/>
  <c r="F469" i="13" s="1"/>
  <c r="W449" i="13" s="1"/>
  <c r="C470" i="13"/>
  <c r="B359" i="13"/>
  <c r="E358" i="13"/>
  <c r="F358" i="13" s="1"/>
  <c r="HD352" i="13"/>
  <c r="HF352" i="13" s="1"/>
  <c r="HC353" i="13" s="1"/>
  <c r="HE353" i="13" s="1"/>
  <c r="DZ338" i="13"/>
  <c r="HH359" i="13"/>
  <c r="HL358" i="13"/>
  <c r="HM355" i="13"/>
  <c r="HK355" i="13"/>
  <c r="AF338" i="13"/>
  <c r="C362" i="13"/>
  <c r="H360" i="13"/>
  <c r="HE359" i="13"/>
  <c r="D360" i="13"/>
  <c r="HJ246" i="13"/>
  <c r="AD229" i="13"/>
  <c r="AE228" i="13"/>
  <c r="HF241" i="13"/>
  <c r="HC242" i="13" s="1"/>
  <c r="D250" i="13"/>
  <c r="HH250" i="13"/>
  <c r="HL249" i="13"/>
  <c r="H250" i="13"/>
  <c r="HE249" i="13"/>
  <c r="E249" i="13"/>
  <c r="F249" i="13" s="1"/>
  <c r="C250" i="13"/>
  <c r="DY229" i="13"/>
  <c r="DZ228" i="13"/>
  <c r="HK135" i="13"/>
  <c r="DY119" i="13"/>
  <c r="DZ118" i="13"/>
  <c r="AD119" i="13"/>
  <c r="AE118" i="13"/>
  <c r="HD132" i="13"/>
  <c r="HF132" i="13" s="1"/>
  <c r="D140" i="13"/>
  <c r="C140" i="13"/>
  <c r="E139" i="13"/>
  <c r="F139" i="13" s="1"/>
  <c r="H141" i="13"/>
  <c r="HH139" i="13"/>
  <c r="B47" i="15"/>
  <c r="E47" i="15" s="1"/>
  <c r="E471" i="12" l="1"/>
  <c r="F471" i="12" s="1"/>
  <c r="C472" i="12"/>
  <c r="D472" i="12"/>
  <c r="E361" i="12"/>
  <c r="F361" i="12" s="1"/>
  <c r="C362" i="12"/>
  <c r="D362" i="12"/>
  <c r="D252" i="12"/>
  <c r="C252" i="12"/>
  <c r="E251" i="12"/>
  <c r="F251" i="12" s="1"/>
  <c r="D142" i="12"/>
  <c r="E141" i="12"/>
  <c r="F141" i="12" s="1"/>
  <c r="C142" i="12"/>
  <c r="HK1236" i="13"/>
  <c r="D1241" i="13"/>
  <c r="HC1233" i="13"/>
  <c r="HE1233" i="13" s="1"/>
  <c r="H1241" i="13"/>
  <c r="B1240" i="13"/>
  <c r="E1239" i="13"/>
  <c r="F1239" i="13" s="1"/>
  <c r="EA1218" i="13"/>
  <c r="C1244" i="13"/>
  <c r="HH1240" i="13"/>
  <c r="AF1218" i="13"/>
  <c r="D1131" i="13"/>
  <c r="H1132" i="13"/>
  <c r="HH1131" i="13"/>
  <c r="AF1109" i="13"/>
  <c r="AG1108" i="13"/>
  <c r="HF1123" i="13"/>
  <c r="HC1124" i="13" s="1"/>
  <c r="HE1124" i="13" s="1"/>
  <c r="HK1126" i="13"/>
  <c r="HM1126" i="13" s="1"/>
  <c r="E1130" i="13"/>
  <c r="F1130" i="13" s="1"/>
  <c r="C1131" i="13"/>
  <c r="DZ1109" i="13"/>
  <c r="EA1108" i="13"/>
  <c r="HJ1016" i="13"/>
  <c r="HL1016" i="13" s="1"/>
  <c r="HK1016" i="13"/>
  <c r="HM1016" i="13" s="1"/>
  <c r="HE1020" i="13"/>
  <c r="H1021" i="13"/>
  <c r="DZ999" i="13"/>
  <c r="EA998" i="13"/>
  <c r="AF999" i="13"/>
  <c r="AG998" i="13"/>
  <c r="E1020" i="13"/>
  <c r="F1020" i="13" s="1"/>
  <c r="C1021" i="13"/>
  <c r="HH1020" i="13"/>
  <c r="HD1012" i="13"/>
  <c r="HF1012" i="13" s="1"/>
  <c r="D1021" i="13"/>
  <c r="HD904" i="13"/>
  <c r="HF904" i="13" s="1"/>
  <c r="DZ889" i="13"/>
  <c r="EA888" i="13"/>
  <c r="HE910" i="13"/>
  <c r="H911" i="13"/>
  <c r="HM905" i="13"/>
  <c r="HJ906" i="13" s="1"/>
  <c r="HL906" i="13" s="1"/>
  <c r="D911" i="13"/>
  <c r="AG889" i="13"/>
  <c r="AH888" i="13"/>
  <c r="HH910" i="13"/>
  <c r="C911" i="13"/>
  <c r="E910" i="13"/>
  <c r="F910" i="13" s="1"/>
  <c r="HD792" i="13"/>
  <c r="HF792" i="13" s="1"/>
  <c r="HK796" i="13"/>
  <c r="HM796" i="13" s="1"/>
  <c r="HJ797" i="13" s="1"/>
  <c r="HL797" i="13" s="1"/>
  <c r="B800" i="13"/>
  <c r="E799" i="13"/>
  <c r="F799" i="13" s="1"/>
  <c r="H801" i="13"/>
  <c r="HE800" i="13"/>
  <c r="C803" i="13"/>
  <c r="EA778" i="13"/>
  <c r="AF778" i="13"/>
  <c r="D801" i="13"/>
  <c r="HL799" i="13"/>
  <c r="HH800" i="13"/>
  <c r="HK686" i="13"/>
  <c r="DZ669" i="13"/>
  <c r="EA668" i="13"/>
  <c r="HH691" i="13"/>
  <c r="HL690" i="13"/>
  <c r="D691" i="13"/>
  <c r="H691" i="13"/>
  <c r="HE690" i="13"/>
  <c r="C691" i="13"/>
  <c r="E690" i="13"/>
  <c r="F690" i="13" s="1"/>
  <c r="AF669" i="13"/>
  <c r="AG668" i="13"/>
  <c r="HD682" i="13"/>
  <c r="HF682" i="13" s="1"/>
  <c r="HK576" i="13"/>
  <c r="HM576" i="13" s="1"/>
  <c r="HE580" i="13"/>
  <c r="H581" i="13"/>
  <c r="EA558" i="13"/>
  <c r="B580" i="13"/>
  <c r="E579" i="13"/>
  <c r="F579" i="13" s="1"/>
  <c r="HC572" i="13"/>
  <c r="C583" i="13"/>
  <c r="D582" i="13"/>
  <c r="AF558" i="13"/>
  <c r="HH581" i="13"/>
  <c r="HL580" i="13"/>
  <c r="HD463" i="13"/>
  <c r="HF463" i="13" s="1"/>
  <c r="E470" i="13"/>
  <c r="F470" i="13" s="1"/>
  <c r="X449" i="13" s="1"/>
  <c r="C471" i="13"/>
  <c r="H471" i="13"/>
  <c r="HE470" i="13"/>
  <c r="HH470" i="13"/>
  <c r="HL469" i="13"/>
  <c r="EA448" i="13"/>
  <c r="HJ466" i="13"/>
  <c r="D471" i="13"/>
  <c r="DU449" i="13" s="1"/>
  <c r="AF448" i="13"/>
  <c r="HJ356" i="13"/>
  <c r="HK356" i="13"/>
  <c r="HD353" i="13"/>
  <c r="HF353" i="13" s="1"/>
  <c r="HC354" i="13" s="1"/>
  <c r="HE354" i="13" s="1"/>
  <c r="HL359" i="13"/>
  <c r="HH360" i="13"/>
  <c r="EA338" i="13"/>
  <c r="H361" i="13"/>
  <c r="HE360" i="13"/>
  <c r="AG338" i="13"/>
  <c r="D361" i="13"/>
  <c r="C363" i="13"/>
  <c r="B360" i="13"/>
  <c r="E359" i="13"/>
  <c r="F359" i="13" s="1"/>
  <c r="HD242" i="13"/>
  <c r="HF242" i="13" s="1"/>
  <c r="DZ229" i="13"/>
  <c r="EA228" i="13"/>
  <c r="H251" i="13"/>
  <c r="HE250" i="13"/>
  <c r="HL250" i="13"/>
  <c r="HH251" i="13"/>
  <c r="AE229" i="13"/>
  <c r="AF228" i="13"/>
  <c r="E250" i="13"/>
  <c r="F250" i="13" s="1"/>
  <c r="C251" i="13"/>
  <c r="D251" i="13"/>
  <c r="HK246" i="13"/>
  <c r="D141" i="13"/>
  <c r="HC133" i="13"/>
  <c r="HE133" i="13" s="1"/>
  <c r="AE119" i="13"/>
  <c r="AF118" i="13"/>
  <c r="HM135" i="13"/>
  <c r="HJ136" i="13" s="1"/>
  <c r="HL136" i="13" s="1"/>
  <c r="HH140" i="13"/>
  <c r="H142" i="13"/>
  <c r="E140" i="13"/>
  <c r="F140" i="13" s="1"/>
  <c r="C141" i="13"/>
  <c r="DZ119" i="13"/>
  <c r="EA118" i="13"/>
  <c r="B48" i="15"/>
  <c r="E48" i="15" s="1"/>
  <c r="D473" i="12" l="1"/>
  <c r="E472" i="12"/>
  <c r="F472" i="12" s="1"/>
  <c r="C473" i="12"/>
  <c r="D363" i="12"/>
  <c r="C363" i="12"/>
  <c r="E362" i="12"/>
  <c r="F362" i="12" s="1"/>
  <c r="E252" i="12"/>
  <c r="F252" i="12" s="1"/>
  <c r="C253" i="12"/>
  <c r="D253" i="12"/>
  <c r="C143" i="12"/>
  <c r="E142" i="12"/>
  <c r="F142" i="12" s="1"/>
  <c r="D143" i="12"/>
  <c r="AG1218" i="13"/>
  <c r="D1242" i="13"/>
  <c r="H1242" i="13"/>
  <c r="C1245" i="13"/>
  <c r="HH1241" i="13"/>
  <c r="B1241" i="13"/>
  <c r="E1240" i="13"/>
  <c r="F1240" i="13" s="1"/>
  <c r="HD1233" i="13"/>
  <c r="HF1233" i="13" s="1"/>
  <c r="HM1236" i="13"/>
  <c r="HJ1237" i="13" s="1"/>
  <c r="HL1237" i="13" s="1"/>
  <c r="EB1218" i="13"/>
  <c r="HD1124" i="13"/>
  <c r="HF1124" i="13" s="1"/>
  <c r="D1132" i="13"/>
  <c r="HH1132" i="13"/>
  <c r="HJ1127" i="13"/>
  <c r="HL1127" i="13" s="1"/>
  <c r="EA1109" i="13"/>
  <c r="EB1108" i="13"/>
  <c r="AG1109" i="13"/>
  <c r="AH1108" i="13"/>
  <c r="E1131" i="13"/>
  <c r="F1131" i="13" s="1"/>
  <c r="C1132" i="13"/>
  <c r="H1133" i="13"/>
  <c r="D1022" i="13"/>
  <c r="HC1013" i="13"/>
  <c r="HE1013" i="13" s="1"/>
  <c r="E1021" i="13"/>
  <c r="F1021" i="13" s="1"/>
  <c r="C1022" i="13"/>
  <c r="EA999" i="13"/>
  <c r="EB998" i="13"/>
  <c r="HH1021" i="13"/>
  <c r="AG999" i="13"/>
  <c r="AH998" i="13"/>
  <c r="H1022" i="13"/>
  <c r="HE1021" i="13"/>
  <c r="HJ1017" i="13"/>
  <c r="HL1017" i="13" s="1"/>
  <c r="HK906" i="13"/>
  <c r="HM906" i="13" s="1"/>
  <c r="D912" i="13"/>
  <c r="HC905" i="13"/>
  <c r="E911" i="13"/>
  <c r="F911" i="13" s="1"/>
  <c r="C912" i="13"/>
  <c r="AH889" i="13"/>
  <c r="AI888" i="13"/>
  <c r="EA889" i="13"/>
  <c r="EB888" i="13"/>
  <c r="HH911" i="13"/>
  <c r="H912" i="13"/>
  <c r="HE911" i="13"/>
  <c r="HK797" i="13"/>
  <c r="HM797" i="13" s="1"/>
  <c r="D802" i="13"/>
  <c r="EB778" i="13"/>
  <c r="B801" i="13"/>
  <c r="E800" i="13"/>
  <c r="F800" i="13" s="1"/>
  <c r="HH801" i="13"/>
  <c r="HL800" i="13"/>
  <c r="H802" i="13"/>
  <c r="HE801" i="13"/>
  <c r="HC793" i="13"/>
  <c r="HE793" i="13" s="1"/>
  <c r="AG778" i="13"/>
  <c r="C804" i="13"/>
  <c r="AG669" i="13"/>
  <c r="AH668" i="13"/>
  <c r="HC683" i="13"/>
  <c r="HE691" i="13"/>
  <c r="H692" i="13"/>
  <c r="HH692" i="13"/>
  <c r="HL691" i="13"/>
  <c r="C692" i="13"/>
  <c r="E691" i="13"/>
  <c r="F691" i="13" s="1"/>
  <c r="D692" i="13"/>
  <c r="HM686" i="13"/>
  <c r="HJ687" i="13" s="1"/>
  <c r="EA669" i="13"/>
  <c r="EB668" i="13"/>
  <c r="EB558" i="13"/>
  <c r="HD572" i="13"/>
  <c r="H582" i="13"/>
  <c r="HE581" i="13"/>
  <c r="HJ577" i="13"/>
  <c r="D583" i="13"/>
  <c r="HH582" i="13"/>
  <c r="HL581" i="13"/>
  <c r="AG558" i="13"/>
  <c r="C584" i="13"/>
  <c r="B581" i="13"/>
  <c r="E580" i="13"/>
  <c r="F580" i="13" s="1"/>
  <c r="H472" i="13"/>
  <c r="HE471" i="13"/>
  <c r="D472" i="13"/>
  <c r="DV449" i="13" s="1"/>
  <c r="AG448" i="13"/>
  <c r="HK466" i="13"/>
  <c r="HC464" i="13"/>
  <c r="EB448" i="13"/>
  <c r="HH471" i="13"/>
  <c r="HL470" i="13"/>
  <c r="E471" i="13"/>
  <c r="F471" i="13" s="1"/>
  <c r="Y449" i="13" s="1"/>
  <c r="C472" i="13"/>
  <c r="HD354" i="13"/>
  <c r="EB338" i="13"/>
  <c r="C364" i="13"/>
  <c r="HE361" i="13"/>
  <c r="H362" i="13"/>
  <c r="D362" i="13"/>
  <c r="HM356" i="13"/>
  <c r="HJ357" i="13" s="1"/>
  <c r="AH338" i="13"/>
  <c r="B361" i="13"/>
  <c r="E360" i="13"/>
  <c r="F360" i="13" s="1"/>
  <c r="HH361" i="13"/>
  <c r="HL360" i="13"/>
  <c r="D252" i="13"/>
  <c r="HM246" i="13"/>
  <c r="HJ247" i="13" s="1"/>
  <c r="C252" i="13"/>
  <c r="E251" i="13"/>
  <c r="F251" i="13" s="1"/>
  <c r="HH252" i="13"/>
  <c r="HL251" i="13"/>
  <c r="H252" i="13"/>
  <c r="HE251" i="13"/>
  <c r="HC243" i="13"/>
  <c r="AF229" i="13"/>
  <c r="AG228" i="13"/>
  <c r="EA229" i="13"/>
  <c r="EB228" i="13"/>
  <c r="HK136" i="13"/>
  <c r="HM136" i="13" s="1"/>
  <c r="H143" i="13"/>
  <c r="HE142" i="13"/>
  <c r="HD133" i="13"/>
  <c r="HF133" i="13" s="1"/>
  <c r="HC134" i="13" s="1"/>
  <c r="HE134" i="13" s="1"/>
  <c r="D142" i="13"/>
  <c r="AF119" i="13"/>
  <c r="AG118" i="13"/>
  <c r="E141" i="13"/>
  <c r="F141" i="13" s="1"/>
  <c r="C142" i="13"/>
  <c r="EA119" i="13"/>
  <c r="EB118" i="13"/>
  <c r="HH141" i="13"/>
  <c r="B49" i="15"/>
  <c r="E49" i="15" s="1"/>
  <c r="C474" i="12" l="1"/>
  <c r="E473" i="12"/>
  <c r="F473" i="12" s="1"/>
  <c r="D474" i="12"/>
  <c r="C364" i="12"/>
  <c r="E363" i="12"/>
  <c r="F363" i="12" s="1"/>
  <c r="D364" i="12"/>
  <c r="D254" i="12"/>
  <c r="E253" i="12"/>
  <c r="F253" i="12" s="1"/>
  <c r="C254" i="12"/>
  <c r="D144" i="12"/>
  <c r="E143" i="12"/>
  <c r="F143" i="12" s="1"/>
  <c r="C144" i="12"/>
  <c r="HK1237" i="13"/>
  <c r="HM1237" i="13" s="1"/>
  <c r="HC1234" i="13"/>
  <c r="HE1234" i="13" s="1"/>
  <c r="HH1242" i="13"/>
  <c r="H1243" i="13"/>
  <c r="AH1218" i="13"/>
  <c r="B1242" i="13"/>
  <c r="E1241" i="13"/>
  <c r="F1241" i="13" s="1"/>
  <c r="EC1218" i="13"/>
  <c r="C1246" i="13"/>
  <c r="D1243" i="13"/>
  <c r="H1134" i="13"/>
  <c r="E1132" i="13"/>
  <c r="F1132" i="13" s="1"/>
  <c r="C1133" i="13"/>
  <c r="EB1109" i="13"/>
  <c r="EC1108" i="13"/>
  <c r="HH1133" i="13"/>
  <c r="HC1125" i="13"/>
  <c r="HE1125" i="13" s="1"/>
  <c r="AH1109" i="13"/>
  <c r="AI1108" i="13"/>
  <c r="HK1127" i="13"/>
  <c r="HM1127" i="13" s="1"/>
  <c r="D1133" i="13"/>
  <c r="HK1017" i="13"/>
  <c r="HM1017" i="13" s="1"/>
  <c r="AH999" i="13"/>
  <c r="AI998" i="13"/>
  <c r="HH1022" i="13"/>
  <c r="EB999" i="13"/>
  <c r="EC998" i="13"/>
  <c r="HD1013" i="13"/>
  <c r="D1023" i="13"/>
  <c r="H1023" i="13"/>
  <c r="HE1022" i="13"/>
  <c r="E1022" i="13"/>
  <c r="F1022" i="13" s="1"/>
  <c r="C1023" i="13"/>
  <c r="H913" i="13"/>
  <c r="HE912" i="13"/>
  <c r="EC888" i="13"/>
  <c r="EB889" i="13"/>
  <c r="C913" i="13"/>
  <c r="E912" i="13"/>
  <c r="F912" i="13" s="1"/>
  <c r="D913" i="13"/>
  <c r="AI889" i="13"/>
  <c r="AJ888" i="13"/>
  <c r="HD905" i="13"/>
  <c r="HF905" i="13" s="1"/>
  <c r="HC906" i="13" s="1"/>
  <c r="HJ907" i="13"/>
  <c r="HL907" i="13" s="1"/>
  <c r="HH912" i="13"/>
  <c r="HD793" i="13"/>
  <c r="HF793" i="13" s="1"/>
  <c r="B802" i="13"/>
  <c r="E801" i="13"/>
  <c r="F801" i="13" s="1"/>
  <c r="C805" i="13"/>
  <c r="EC778" i="13"/>
  <c r="HL801" i="13"/>
  <c r="HH802" i="13"/>
  <c r="HJ798" i="13"/>
  <c r="D803" i="13"/>
  <c r="AH778" i="13"/>
  <c r="H803" i="13"/>
  <c r="HE802" i="13"/>
  <c r="HK687" i="13"/>
  <c r="HM687" i="13" s="1"/>
  <c r="HH693" i="13"/>
  <c r="HL692" i="13"/>
  <c r="HD683" i="13"/>
  <c r="HF683" i="13" s="1"/>
  <c r="HC684" i="13" s="1"/>
  <c r="C693" i="13"/>
  <c r="E692" i="13"/>
  <c r="F692" i="13" s="1"/>
  <c r="AH669" i="13"/>
  <c r="AI668" i="13"/>
  <c r="D693" i="13"/>
  <c r="H693" i="13"/>
  <c r="HE692" i="13"/>
  <c r="EB669" i="13"/>
  <c r="EC668" i="13"/>
  <c r="HF572" i="13"/>
  <c r="HC573" i="13" s="1"/>
  <c r="HD573" i="13" s="1"/>
  <c r="B582" i="13"/>
  <c r="E581" i="13"/>
  <c r="F581" i="13" s="1"/>
  <c r="D584" i="13"/>
  <c r="HE582" i="13"/>
  <c r="H583" i="13"/>
  <c r="EC558" i="13"/>
  <c r="AH558" i="13"/>
  <c r="HL582" i="13"/>
  <c r="HH583" i="13"/>
  <c r="C585" i="13"/>
  <c r="HM577" i="13"/>
  <c r="HK577" i="13"/>
  <c r="HL471" i="13"/>
  <c r="HH472" i="13"/>
  <c r="HM466" i="13"/>
  <c r="HJ467" i="13" s="1"/>
  <c r="D473" i="13"/>
  <c r="DW449" i="13" s="1"/>
  <c r="C473" i="13"/>
  <c r="E472" i="13"/>
  <c r="F472" i="13" s="1"/>
  <c r="Z449" i="13" s="1"/>
  <c r="HD464" i="13"/>
  <c r="HF464" i="13" s="1"/>
  <c r="HC465" i="13" s="1"/>
  <c r="AH448" i="13"/>
  <c r="EC448" i="13"/>
  <c r="H473" i="13"/>
  <c r="HE472" i="13"/>
  <c r="HK357" i="13"/>
  <c r="HM357" i="13" s="1"/>
  <c r="H363" i="13"/>
  <c r="HE362" i="13"/>
  <c r="AI338" i="13"/>
  <c r="C365" i="13"/>
  <c r="EC338" i="13"/>
  <c r="HF354" i="13"/>
  <c r="HC355" i="13" s="1"/>
  <c r="HE355" i="13" s="1"/>
  <c r="HH362" i="13"/>
  <c r="HL361" i="13"/>
  <c r="B362" i="13"/>
  <c r="E361" i="13"/>
  <c r="F361" i="13" s="1"/>
  <c r="D363" i="13"/>
  <c r="HK247" i="13"/>
  <c r="D253" i="13"/>
  <c r="HL252" i="13"/>
  <c r="HH253" i="13"/>
  <c r="AG229" i="13"/>
  <c r="AH228" i="13"/>
  <c r="HE252" i="13"/>
  <c r="H253" i="13"/>
  <c r="EB229" i="13"/>
  <c r="EC228" i="13"/>
  <c r="HD243" i="13"/>
  <c r="E252" i="13"/>
  <c r="F252" i="13" s="1"/>
  <c r="C253" i="13"/>
  <c r="HD134" i="13"/>
  <c r="HF134" i="13" s="1"/>
  <c r="D143" i="13"/>
  <c r="HH142" i="13"/>
  <c r="HJ137" i="13"/>
  <c r="HL137" i="13" s="1"/>
  <c r="H144" i="13"/>
  <c r="HE143" i="13"/>
  <c r="E142" i="13"/>
  <c r="F142" i="13" s="1"/>
  <c r="C143" i="13"/>
  <c r="EB119" i="13"/>
  <c r="EC118" i="13"/>
  <c r="AG119" i="13"/>
  <c r="AH118" i="13"/>
  <c r="B50" i="15"/>
  <c r="E50" i="15" s="1"/>
  <c r="D475" i="12" l="1"/>
  <c r="E474" i="12"/>
  <c r="F474" i="12" s="1"/>
  <c r="C475" i="12"/>
  <c r="D365" i="12"/>
  <c r="E364" i="12"/>
  <c r="F364" i="12" s="1"/>
  <c r="C365" i="12"/>
  <c r="E254" i="12"/>
  <c r="F254" i="12" s="1"/>
  <c r="C255" i="12"/>
  <c r="D255" i="12"/>
  <c r="D145" i="12"/>
  <c r="E144" i="12"/>
  <c r="F144" i="12" s="1"/>
  <c r="C145" i="12"/>
  <c r="D1244" i="13"/>
  <c r="ED1218" i="13"/>
  <c r="AI1218" i="13"/>
  <c r="HD1234" i="13"/>
  <c r="C1247" i="13"/>
  <c r="H1244" i="13"/>
  <c r="HJ1238" i="13"/>
  <c r="HL1238" i="13" s="1"/>
  <c r="B1243" i="13"/>
  <c r="E1242" i="13"/>
  <c r="F1242" i="13" s="1"/>
  <c r="HH1243" i="13"/>
  <c r="HJ1128" i="13"/>
  <c r="HL1128" i="13" s="1"/>
  <c r="HD1125" i="13"/>
  <c r="HF1125" i="13" s="1"/>
  <c r="EC1109" i="13"/>
  <c r="ED1108" i="13"/>
  <c r="HH1134" i="13"/>
  <c r="D1134" i="13"/>
  <c r="AI1109" i="13"/>
  <c r="AJ1108" i="13"/>
  <c r="C1134" i="13"/>
  <c r="E1133" i="13"/>
  <c r="F1133" i="13" s="1"/>
  <c r="H1135" i="13"/>
  <c r="C1024" i="13"/>
  <c r="E1023" i="13"/>
  <c r="F1023" i="13" s="1"/>
  <c r="H1024" i="13"/>
  <c r="HE1023" i="13"/>
  <c r="HF1013" i="13"/>
  <c r="HC1014" i="13" s="1"/>
  <c r="HE1014" i="13" s="1"/>
  <c r="D1024" i="13"/>
  <c r="EC999" i="13"/>
  <c r="ED998" i="13"/>
  <c r="HH1023" i="13"/>
  <c r="HJ1018" i="13"/>
  <c r="HL1018" i="13" s="1"/>
  <c r="AI999" i="13"/>
  <c r="AJ998" i="13"/>
  <c r="HD906" i="13"/>
  <c r="EC889" i="13"/>
  <c r="ED888" i="13"/>
  <c r="HK907" i="13"/>
  <c r="HM907" i="13" s="1"/>
  <c r="AJ889" i="13"/>
  <c r="AK888" i="13"/>
  <c r="HH913" i="13"/>
  <c r="C914" i="13"/>
  <c r="E913" i="13"/>
  <c r="F913" i="13" s="1"/>
  <c r="D914" i="13"/>
  <c r="HE913" i="13"/>
  <c r="H914" i="13"/>
  <c r="B803" i="13"/>
  <c r="E802" i="13"/>
  <c r="F802" i="13" s="1"/>
  <c r="HH803" i="13"/>
  <c r="HL802" i="13"/>
  <c r="HE803" i="13"/>
  <c r="H804" i="13"/>
  <c r="D804" i="13"/>
  <c r="C806" i="13"/>
  <c r="HC794" i="13"/>
  <c r="HE794" i="13" s="1"/>
  <c r="ED778" i="13"/>
  <c r="AI778" i="13"/>
  <c r="HK798" i="13"/>
  <c r="HD684" i="13"/>
  <c r="EC669" i="13"/>
  <c r="ED668" i="13"/>
  <c r="HL693" i="13"/>
  <c r="HH694" i="13"/>
  <c r="E693" i="13"/>
  <c r="F693" i="13" s="1"/>
  <c r="C694" i="13"/>
  <c r="HJ688" i="13"/>
  <c r="D694" i="13"/>
  <c r="H694" i="13"/>
  <c r="HE693" i="13"/>
  <c r="AI669" i="13"/>
  <c r="AJ668" i="13"/>
  <c r="HJ578" i="13"/>
  <c r="HK578" i="13"/>
  <c r="ED558" i="13"/>
  <c r="D585" i="13"/>
  <c r="C586" i="13"/>
  <c r="AI558" i="13"/>
  <c r="HF573" i="13"/>
  <c r="HC574" i="13" s="1"/>
  <c r="HH584" i="13"/>
  <c r="HL583" i="13"/>
  <c r="B583" i="13"/>
  <c r="E582" i="13"/>
  <c r="F582" i="13" s="1"/>
  <c r="H584" i="13"/>
  <c r="HE583" i="13"/>
  <c r="HK467" i="13"/>
  <c r="HD465" i="13"/>
  <c r="HF465" i="13" s="1"/>
  <c r="ED448" i="13"/>
  <c r="E473" i="13"/>
  <c r="F473" i="13" s="1"/>
  <c r="AA449" i="13" s="1"/>
  <c r="C474" i="13"/>
  <c r="HH473" i="13"/>
  <c r="HL472" i="13"/>
  <c r="D474" i="13"/>
  <c r="DX449" i="13" s="1"/>
  <c r="AI448" i="13"/>
  <c r="HE473" i="13"/>
  <c r="H474" i="13"/>
  <c r="HD355" i="13"/>
  <c r="HF355" i="13" s="1"/>
  <c r="HH363" i="13"/>
  <c r="HL362" i="13"/>
  <c r="HJ358" i="13"/>
  <c r="B363" i="13"/>
  <c r="E362" i="13"/>
  <c r="F362" i="13" s="1"/>
  <c r="C366" i="13"/>
  <c r="H364" i="13"/>
  <c r="HE363" i="13"/>
  <c r="D364" i="13"/>
  <c r="ED338" i="13"/>
  <c r="AJ338" i="13"/>
  <c r="HF243" i="13"/>
  <c r="HC244" i="13" s="1"/>
  <c r="HD244" i="13" s="1"/>
  <c r="H254" i="13"/>
  <c r="HE253" i="13"/>
  <c r="HH254" i="13"/>
  <c r="HL253" i="13"/>
  <c r="D254" i="13"/>
  <c r="EC229" i="13"/>
  <c r="ED228" i="13"/>
  <c r="C254" i="13"/>
  <c r="E253" i="13"/>
  <c r="F253" i="13" s="1"/>
  <c r="AH229" i="13"/>
  <c r="AI228" i="13"/>
  <c r="HM247" i="13"/>
  <c r="HJ248" i="13" s="1"/>
  <c r="D144" i="13"/>
  <c r="AH119" i="13"/>
  <c r="AI118" i="13"/>
  <c r="C144" i="13"/>
  <c r="E143" i="13"/>
  <c r="F143" i="13" s="1"/>
  <c r="HE144" i="13"/>
  <c r="H145" i="13"/>
  <c r="HH143" i="13"/>
  <c r="HC135" i="13"/>
  <c r="HE135" i="13" s="1"/>
  <c r="EC119" i="13"/>
  <c r="ED118" i="13"/>
  <c r="HK137" i="13"/>
  <c r="B51" i="15"/>
  <c r="E51" i="15" s="1"/>
  <c r="E475" i="12" l="1"/>
  <c r="F475" i="12" s="1"/>
  <c r="C476" i="12"/>
  <c r="D476" i="12"/>
  <c r="E365" i="12"/>
  <c r="F365" i="12" s="1"/>
  <c r="C366" i="12"/>
  <c r="D366" i="12"/>
  <c r="D256" i="12"/>
  <c r="C256" i="12"/>
  <c r="E255" i="12"/>
  <c r="F255" i="12" s="1"/>
  <c r="D146" i="12"/>
  <c r="E145" i="12"/>
  <c r="F145" i="12" s="1"/>
  <c r="C146" i="12"/>
  <c r="B1244" i="13"/>
  <c r="E1243" i="13"/>
  <c r="F1243" i="13" s="1"/>
  <c r="H1245" i="13"/>
  <c r="HF1234" i="13"/>
  <c r="HC1235" i="13" s="1"/>
  <c r="HE1235" i="13" s="1"/>
  <c r="EE1218" i="13"/>
  <c r="HK1238" i="13"/>
  <c r="HM1238" i="13" s="1"/>
  <c r="HJ1239" i="13" s="1"/>
  <c r="HL1239" i="13" s="1"/>
  <c r="HH1244" i="13"/>
  <c r="C1248" i="13"/>
  <c r="AJ1218" i="13"/>
  <c r="D1245" i="13"/>
  <c r="HH1135" i="13"/>
  <c r="HH1104" i="13"/>
  <c r="D1135" i="13"/>
  <c r="HC1126" i="13"/>
  <c r="HE1126" i="13" s="1"/>
  <c r="H1136" i="13"/>
  <c r="HE1135" i="13"/>
  <c r="E1134" i="13"/>
  <c r="F1134" i="13" s="1"/>
  <c r="C1135" i="13"/>
  <c r="ED1109" i="13"/>
  <c r="EE1108" i="13"/>
  <c r="AJ1109" i="13"/>
  <c r="AK1108" i="13"/>
  <c r="HK1128" i="13"/>
  <c r="HD1014" i="13"/>
  <c r="HF1014" i="13" s="1"/>
  <c r="HE1024" i="13"/>
  <c r="H1025" i="13"/>
  <c r="HK1018" i="13"/>
  <c r="HM1018" i="13" s="1"/>
  <c r="HJ1019" i="13" s="1"/>
  <c r="HL1019" i="13" s="1"/>
  <c r="HH1024" i="13"/>
  <c r="HL1023" i="13"/>
  <c r="C1025" i="13"/>
  <c r="E1024" i="13"/>
  <c r="F1024" i="13" s="1"/>
  <c r="ED999" i="13"/>
  <c r="EE998" i="13"/>
  <c r="AJ999" i="13"/>
  <c r="AK998" i="13"/>
  <c r="D1025" i="13"/>
  <c r="HJ908" i="13"/>
  <c r="HL908" i="13" s="1"/>
  <c r="H915" i="13"/>
  <c r="HE914" i="13"/>
  <c r="E914" i="13"/>
  <c r="F914" i="13" s="1"/>
  <c r="C915" i="13"/>
  <c r="AK889" i="13"/>
  <c r="AL888" i="13"/>
  <c r="HF906" i="13"/>
  <c r="HC907" i="13" s="1"/>
  <c r="D915" i="13"/>
  <c r="HH914" i="13"/>
  <c r="ED889" i="13"/>
  <c r="EE888" i="13"/>
  <c r="C807" i="13"/>
  <c r="HE804" i="13"/>
  <c r="H805" i="13"/>
  <c r="HH804" i="13"/>
  <c r="HL803" i="13"/>
  <c r="HM798" i="13"/>
  <c r="HJ799" i="13" s="1"/>
  <c r="EE778" i="13"/>
  <c r="AJ778" i="13"/>
  <c r="HD794" i="13"/>
  <c r="D805" i="13"/>
  <c r="B804" i="13"/>
  <c r="E803" i="13"/>
  <c r="F803" i="13" s="1"/>
  <c r="D695" i="13"/>
  <c r="HK688" i="13"/>
  <c r="HH695" i="13"/>
  <c r="HL694" i="13"/>
  <c r="HH664" i="13"/>
  <c r="AJ669" i="13"/>
  <c r="AK668" i="13"/>
  <c r="H695" i="13"/>
  <c r="HE694" i="13"/>
  <c r="C695" i="13"/>
  <c r="E694" i="13"/>
  <c r="F694" i="13" s="1"/>
  <c r="HF684" i="13"/>
  <c r="HC685" i="13" s="1"/>
  <c r="ED669" i="13"/>
  <c r="EE668" i="13"/>
  <c r="HD574" i="13"/>
  <c r="HF574" i="13" s="1"/>
  <c r="H585" i="13"/>
  <c r="HE584" i="13"/>
  <c r="HH585" i="13"/>
  <c r="HL584" i="13"/>
  <c r="HH554" i="13"/>
  <c r="AJ558" i="13"/>
  <c r="C587" i="13"/>
  <c r="EE558" i="13"/>
  <c r="HM578" i="13"/>
  <c r="HJ579" i="13" s="1"/>
  <c r="D586" i="13"/>
  <c r="B584" i="13"/>
  <c r="E583" i="13"/>
  <c r="F583" i="13" s="1"/>
  <c r="H475" i="13"/>
  <c r="HE474" i="13"/>
  <c r="HH474" i="13"/>
  <c r="HL473" i="13"/>
  <c r="EE448" i="13"/>
  <c r="HC466" i="13"/>
  <c r="D475" i="13"/>
  <c r="DY449" i="13" s="1"/>
  <c r="E474" i="13"/>
  <c r="F474" i="13" s="1"/>
  <c r="AB449" i="13" s="1"/>
  <c r="C475" i="13"/>
  <c r="HM467" i="13"/>
  <c r="HJ468" i="13" s="1"/>
  <c r="AJ448" i="13"/>
  <c r="B364" i="13"/>
  <c r="E363" i="13"/>
  <c r="F363" i="13" s="1"/>
  <c r="AK338" i="13"/>
  <c r="D365" i="13"/>
  <c r="C367" i="13"/>
  <c r="HK358" i="13"/>
  <c r="HM358" i="13" s="1"/>
  <c r="H365" i="13"/>
  <c r="HE364" i="13"/>
  <c r="HL363" i="13"/>
  <c r="HH364" i="13"/>
  <c r="EE338" i="13"/>
  <c r="HC356" i="13"/>
  <c r="HK248" i="13"/>
  <c r="D255" i="13"/>
  <c r="E254" i="13"/>
  <c r="F254" i="13" s="1"/>
  <c r="C255" i="13"/>
  <c r="AI229" i="13"/>
  <c r="AJ228" i="13"/>
  <c r="ED229" i="13"/>
  <c r="EE228" i="13"/>
  <c r="HF244" i="13"/>
  <c r="HC245" i="13" s="1"/>
  <c r="HH255" i="13"/>
  <c r="HL254" i="13"/>
  <c r="HH224" i="13"/>
  <c r="HE254" i="13"/>
  <c r="H255" i="13"/>
  <c r="HM137" i="13"/>
  <c r="HJ138" i="13" s="1"/>
  <c r="HL138" i="13" s="1"/>
  <c r="HH144" i="13"/>
  <c r="AI119" i="13"/>
  <c r="AJ118" i="13"/>
  <c r="ED119" i="13"/>
  <c r="EE118" i="13"/>
  <c r="D145" i="13"/>
  <c r="HF135" i="13"/>
  <c r="HD135" i="13"/>
  <c r="H146" i="13"/>
  <c r="HE145" i="13"/>
  <c r="E144" i="13"/>
  <c r="F144" i="13" s="1"/>
  <c r="C145" i="13"/>
  <c r="B52" i="15"/>
  <c r="E52" i="15" s="1"/>
  <c r="D477" i="12" l="1"/>
  <c r="E476" i="12"/>
  <c r="F476" i="12" s="1"/>
  <c r="C477" i="12"/>
  <c r="D367" i="12"/>
  <c r="C367" i="12"/>
  <c r="E366" i="12"/>
  <c r="F366" i="12" s="1"/>
  <c r="D257" i="12"/>
  <c r="C257" i="12"/>
  <c r="E256" i="12"/>
  <c r="F256" i="12" s="1"/>
  <c r="C147" i="12"/>
  <c r="E146" i="12"/>
  <c r="F146" i="12" s="1"/>
  <c r="D147" i="12"/>
  <c r="HK1239" i="13"/>
  <c r="HD1235" i="13"/>
  <c r="D1246" i="13"/>
  <c r="AK1218" i="13"/>
  <c r="H1246" i="13"/>
  <c r="B1245" i="13"/>
  <c r="E1244" i="13"/>
  <c r="F1244" i="13" s="1"/>
  <c r="C1249" i="13"/>
  <c r="HH1245" i="13"/>
  <c r="HH1214" i="13"/>
  <c r="EF1218" i="13"/>
  <c r="AK1109" i="13"/>
  <c r="AL1108" i="13"/>
  <c r="E1135" i="13"/>
  <c r="C1136" i="13"/>
  <c r="HH1105" i="13"/>
  <c r="HH1106" i="13"/>
  <c r="HD1126" i="13"/>
  <c r="HF1126" i="13" s="1"/>
  <c r="HM1128" i="13"/>
  <c r="HJ1129" i="13" s="1"/>
  <c r="HL1129" i="13" s="1"/>
  <c r="EE1109" i="13"/>
  <c r="EF1108" i="13"/>
  <c r="F1135" i="13"/>
  <c r="D1136" i="13"/>
  <c r="H1137" i="13"/>
  <c r="HE1136" i="13"/>
  <c r="HH1136" i="13"/>
  <c r="HK1019" i="13"/>
  <c r="D1026" i="13"/>
  <c r="EE999" i="13"/>
  <c r="EF998" i="13"/>
  <c r="HH1025" i="13"/>
  <c r="HL1024" i="13"/>
  <c r="HH994" i="13"/>
  <c r="AK999" i="13"/>
  <c r="AL998" i="13"/>
  <c r="H1026" i="13"/>
  <c r="HE1025" i="13"/>
  <c r="HC1015" i="13"/>
  <c r="HE1015" i="13" s="1"/>
  <c r="E1025" i="13"/>
  <c r="F1025" i="13" s="1"/>
  <c r="C1026" i="13"/>
  <c r="HD907" i="13"/>
  <c r="H916" i="13"/>
  <c r="HE915" i="13"/>
  <c r="E915" i="13"/>
  <c r="F915" i="13" s="1"/>
  <c r="C916" i="13"/>
  <c r="HK908" i="13"/>
  <c r="D916" i="13"/>
  <c r="EE889" i="13"/>
  <c r="EF888" i="13"/>
  <c r="HH915" i="13"/>
  <c r="HH884" i="13"/>
  <c r="AL889" i="13"/>
  <c r="AM888" i="13"/>
  <c r="HF794" i="13"/>
  <c r="HC795" i="13" s="1"/>
  <c r="HE795" i="13" s="1"/>
  <c r="HD795" i="13"/>
  <c r="HK799" i="13"/>
  <c r="HM799" i="13" s="1"/>
  <c r="HJ800" i="13" s="1"/>
  <c r="D806" i="13"/>
  <c r="HH805" i="13"/>
  <c r="HL804" i="13"/>
  <c r="HH774" i="13"/>
  <c r="B805" i="13"/>
  <c r="E804" i="13"/>
  <c r="F804" i="13" s="1"/>
  <c r="EF778" i="13"/>
  <c r="AK778" i="13"/>
  <c r="HE805" i="13"/>
  <c r="H806" i="13"/>
  <c r="C808" i="13"/>
  <c r="HD685" i="13"/>
  <c r="HF685" i="13" s="1"/>
  <c r="EE669" i="13"/>
  <c r="EF668" i="13"/>
  <c r="C696" i="13"/>
  <c r="E695" i="13"/>
  <c r="AK669" i="13"/>
  <c r="AL668" i="13"/>
  <c r="HH696" i="13"/>
  <c r="HL695" i="13"/>
  <c r="HM688" i="13"/>
  <c r="HJ689" i="13" s="1"/>
  <c r="HH665" i="13"/>
  <c r="HH666" i="13"/>
  <c r="D696" i="13"/>
  <c r="F695" i="13"/>
  <c r="HE695" i="13"/>
  <c r="H696" i="13"/>
  <c r="HK579" i="13"/>
  <c r="C588" i="13"/>
  <c r="HH556" i="13"/>
  <c r="HH555" i="13"/>
  <c r="HC575" i="13"/>
  <c r="D587" i="13"/>
  <c r="B585" i="13"/>
  <c r="E584" i="13"/>
  <c r="F584" i="13" s="1"/>
  <c r="EF558" i="13"/>
  <c r="AK558" i="13"/>
  <c r="HH586" i="13"/>
  <c r="HL585" i="13"/>
  <c r="HE585" i="13"/>
  <c r="H586" i="13"/>
  <c r="HK468" i="13"/>
  <c r="D476" i="13"/>
  <c r="DZ449" i="13" s="1"/>
  <c r="AK448" i="13"/>
  <c r="H476" i="13"/>
  <c r="HE475" i="13"/>
  <c r="E475" i="13"/>
  <c r="F475" i="13" s="1"/>
  <c r="AC449" i="13" s="1"/>
  <c r="C476" i="13"/>
  <c r="HD466" i="13"/>
  <c r="EF448" i="13"/>
  <c r="HH475" i="13"/>
  <c r="HL474" i="13"/>
  <c r="AL338" i="13"/>
  <c r="EF338" i="13"/>
  <c r="HJ359" i="13"/>
  <c r="HD356" i="13"/>
  <c r="HF356" i="13" s="1"/>
  <c r="HE365" i="13"/>
  <c r="H366" i="13"/>
  <c r="C368" i="13"/>
  <c r="D366" i="13"/>
  <c r="HH365" i="13"/>
  <c r="HL364" i="13"/>
  <c r="HH334" i="13"/>
  <c r="B365" i="13"/>
  <c r="E364" i="13"/>
  <c r="F364" i="13" s="1"/>
  <c r="HD245" i="13"/>
  <c r="HF245" i="13" s="1"/>
  <c r="HC246" i="13" s="1"/>
  <c r="HH225" i="13"/>
  <c r="HH226" i="13"/>
  <c r="HM248" i="13"/>
  <c r="HJ249" i="13" s="1"/>
  <c r="H256" i="13"/>
  <c r="HE255" i="13"/>
  <c r="EE229" i="13"/>
  <c r="EF228" i="13"/>
  <c r="E255" i="13"/>
  <c r="F255" i="13" s="1"/>
  <c r="C256" i="13"/>
  <c r="HH256" i="13"/>
  <c r="HL255" i="13"/>
  <c r="AJ229" i="13"/>
  <c r="AK228" i="13"/>
  <c r="D256" i="13"/>
  <c r="HC136" i="13"/>
  <c r="HE136" i="13" s="1"/>
  <c r="HD136" i="13"/>
  <c r="HK138" i="13"/>
  <c r="HM138" i="13" s="1"/>
  <c r="HH145" i="13"/>
  <c r="HL144" i="13"/>
  <c r="HH114" i="13"/>
  <c r="H147" i="13"/>
  <c r="HE146" i="13"/>
  <c r="C146" i="13"/>
  <c r="E145" i="13"/>
  <c r="F145" i="13" s="1"/>
  <c r="D146" i="13"/>
  <c r="AJ119" i="13"/>
  <c r="AK118" i="13"/>
  <c r="EE119" i="13"/>
  <c r="EF118" i="13"/>
  <c r="B53" i="15"/>
  <c r="E53" i="15" s="1"/>
  <c r="C478" i="12" l="1"/>
  <c r="E477" i="12"/>
  <c r="F477" i="12" s="1"/>
  <c r="D478" i="12"/>
  <c r="C368" i="12"/>
  <c r="E367" i="12"/>
  <c r="F367" i="12" s="1"/>
  <c r="D368" i="12"/>
  <c r="D258" i="12"/>
  <c r="E257" i="12"/>
  <c r="F257" i="12" s="1"/>
  <c r="C258" i="12"/>
  <c r="D148" i="12"/>
  <c r="E147" i="12"/>
  <c r="F147" i="12" s="1"/>
  <c r="C148" i="12"/>
  <c r="EG1218" i="13"/>
  <c r="HF1235" i="13"/>
  <c r="HC1236" i="13" s="1"/>
  <c r="HE1236" i="13" s="1"/>
  <c r="H1247" i="13"/>
  <c r="D1247" i="13"/>
  <c r="HH1246" i="13"/>
  <c r="B1246" i="13"/>
  <c r="E1245" i="13"/>
  <c r="F1245" i="13" s="1"/>
  <c r="AL1218" i="13"/>
  <c r="HM1239" i="13"/>
  <c r="HJ1240" i="13" s="1"/>
  <c r="HL1240" i="13" s="1"/>
  <c r="HH1216" i="13"/>
  <c r="HH1215" i="13"/>
  <c r="C1250" i="13"/>
  <c r="HK1129" i="13"/>
  <c r="H1138" i="13"/>
  <c r="HE1137" i="13"/>
  <c r="HC1127" i="13"/>
  <c r="HE1127" i="13" s="1"/>
  <c r="HL1136" i="13"/>
  <c r="HH1137" i="13"/>
  <c r="D1137" i="13"/>
  <c r="AL1109" i="13"/>
  <c r="AM1108" i="13"/>
  <c r="EF1109" i="13"/>
  <c r="EG1108" i="13"/>
  <c r="E1136" i="13"/>
  <c r="F1136" i="13" s="1"/>
  <c r="C1137" i="13"/>
  <c r="HH1026" i="13"/>
  <c r="HL1025" i="13"/>
  <c r="E1026" i="13"/>
  <c r="F1026" i="13" s="1"/>
  <c r="C1027" i="13"/>
  <c r="H1027" i="13"/>
  <c r="HE1026" i="13"/>
  <c r="HH996" i="13"/>
  <c r="HH995" i="13"/>
  <c r="EF999" i="13"/>
  <c r="EG998" i="13"/>
  <c r="HM1019" i="13"/>
  <c r="HJ1020" i="13" s="1"/>
  <c r="HL1020" i="13" s="1"/>
  <c r="HD1015" i="13"/>
  <c r="HF1015" i="13" s="1"/>
  <c r="HC1016" i="13" s="1"/>
  <c r="HE1016" i="13" s="1"/>
  <c r="AL999" i="13"/>
  <c r="AM998" i="13"/>
  <c r="D1027" i="13"/>
  <c r="D917" i="13"/>
  <c r="E916" i="13"/>
  <c r="F916" i="13" s="1"/>
  <c r="C917" i="13"/>
  <c r="EF889" i="13"/>
  <c r="EG888" i="13"/>
  <c r="HH916" i="13"/>
  <c r="H917" i="13"/>
  <c r="HE916" i="13"/>
  <c r="HM908" i="13"/>
  <c r="HJ909" i="13" s="1"/>
  <c r="HL909" i="13" s="1"/>
  <c r="HF907" i="13"/>
  <c r="HC908" i="13" s="1"/>
  <c r="HH885" i="13"/>
  <c r="HH886" i="13"/>
  <c r="AM889" i="13"/>
  <c r="AN888" i="13"/>
  <c r="HF795" i="13"/>
  <c r="HK800" i="13"/>
  <c r="HM800" i="13" s="1"/>
  <c r="HH776" i="13"/>
  <c r="HH775" i="13"/>
  <c r="C809" i="13"/>
  <c r="EG778" i="13"/>
  <c r="D807" i="13"/>
  <c r="HC796" i="13"/>
  <c r="HE796" i="13" s="1"/>
  <c r="H807" i="13"/>
  <c r="HE806" i="13"/>
  <c r="AL778" i="13"/>
  <c r="B806" i="13"/>
  <c r="E805" i="13"/>
  <c r="F805" i="13" s="1"/>
  <c r="HL805" i="13"/>
  <c r="HH806" i="13"/>
  <c r="HK689" i="13"/>
  <c r="HM689" i="13" s="1"/>
  <c r="H697" i="13"/>
  <c r="HE696" i="13"/>
  <c r="HH697" i="13"/>
  <c r="HL696" i="13"/>
  <c r="C697" i="13"/>
  <c r="E696" i="13"/>
  <c r="F696" i="13" s="1"/>
  <c r="AL669" i="13"/>
  <c r="AM668" i="13"/>
  <c r="EF669" i="13"/>
  <c r="EG668" i="13"/>
  <c r="HC686" i="13"/>
  <c r="D697" i="13"/>
  <c r="B586" i="13"/>
  <c r="E585" i="13"/>
  <c r="F585" i="13" s="1"/>
  <c r="H587" i="13"/>
  <c r="HE586" i="13"/>
  <c r="EG558" i="13"/>
  <c r="D588" i="13"/>
  <c r="HM579" i="13"/>
  <c r="HJ580" i="13" s="1"/>
  <c r="AL558" i="13"/>
  <c r="HD575" i="13"/>
  <c r="HH587" i="13"/>
  <c r="HL586" i="13"/>
  <c r="C589" i="13"/>
  <c r="HF466" i="13"/>
  <c r="HC467" i="13" s="1"/>
  <c r="HD467" i="13" s="1"/>
  <c r="HF467" i="13" s="1"/>
  <c r="C477" i="13"/>
  <c r="E476" i="13"/>
  <c r="F476" i="13" s="1"/>
  <c r="AD449" i="13" s="1"/>
  <c r="H477" i="13"/>
  <c r="HE476" i="13"/>
  <c r="D477" i="13"/>
  <c r="EA449" i="13" s="1"/>
  <c r="AL448" i="13"/>
  <c r="HM468" i="13"/>
  <c r="HJ469" i="13" s="1"/>
  <c r="HL475" i="13"/>
  <c r="HH476" i="13"/>
  <c r="EG448" i="13"/>
  <c r="HH335" i="13"/>
  <c r="HH336" i="13"/>
  <c r="D367" i="13"/>
  <c r="H367" i="13"/>
  <c r="HE366" i="13"/>
  <c r="HC357" i="13"/>
  <c r="EG338" i="13"/>
  <c r="AM338" i="13"/>
  <c r="B366" i="13"/>
  <c r="E365" i="13"/>
  <c r="F365" i="13" s="1"/>
  <c r="HH366" i="13"/>
  <c r="HL365" i="13"/>
  <c r="C369" i="13"/>
  <c r="HK359" i="13"/>
  <c r="HM359" i="13" s="1"/>
  <c r="HJ360" i="13" s="1"/>
  <c r="HK249" i="13"/>
  <c r="HM249" i="13" s="1"/>
  <c r="HD246" i="13"/>
  <c r="E256" i="13"/>
  <c r="F256" i="13" s="1"/>
  <c r="C257" i="13"/>
  <c r="H257" i="13"/>
  <c r="HE256" i="13"/>
  <c r="EF229" i="13"/>
  <c r="EG228" i="13"/>
  <c r="D257" i="13"/>
  <c r="AK229" i="13"/>
  <c r="AL228" i="13"/>
  <c r="HL256" i="13"/>
  <c r="HH257" i="13"/>
  <c r="D147" i="13"/>
  <c r="H148" i="13"/>
  <c r="HE147" i="13"/>
  <c r="HJ139" i="13"/>
  <c r="HL139" i="13" s="1"/>
  <c r="AK119" i="13"/>
  <c r="AL118" i="13"/>
  <c r="HH146" i="13"/>
  <c r="HL145" i="13"/>
  <c r="E146" i="13"/>
  <c r="F146" i="13" s="1"/>
  <c r="C147" i="13"/>
  <c r="HH115" i="13"/>
  <c r="HH116" i="13"/>
  <c r="HF136" i="13"/>
  <c r="HC137" i="13" s="1"/>
  <c r="HE137" i="13" s="1"/>
  <c r="EF119" i="13"/>
  <c r="EG118" i="13"/>
  <c r="B54" i="15"/>
  <c r="E54" i="15" s="1"/>
  <c r="D479" i="12" l="1"/>
  <c r="C479" i="12"/>
  <c r="E478" i="12"/>
  <c r="F478" i="12" s="1"/>
  <c r="D369" i="12"/>
  <c r="E368" i="12"/>
  <c r="F368" i="12" s="1"/>
  <c r="C369" i="12"/>
  <c r="E258" i="12"/>
  <c r="F258" i="12" s="1"/>
  <c r="C259" i="12"/>
  <c r="D259" i="12"/>
  <c r="E148" i="12"/>
  <c r="F148" i="12" s="1"/>
  <c r="C149" i="12"/>
  <c r="D149" i="12"/>
  <c r="HK1240" i="13"/>
  <c r="HD1236" i="13"/>
  <c r="EH1218" i="13"/>
  <c r="C1251" i="13"/>
  <c r="B1247" i="13"/>
  <c r="E1246" i="13"/>
  <c r="F1246" i="13" s="1"/>
  <c r="H1248" i="13"/>
  <c r="AM1218" i="13"/>
  <c r="HH1247" i="13"/>
  <c r="D1248" i="13"/>
  <c r="C1138" i="13"/>
  <c r="E1137" i="13"/>
  <c r="F1137" i="13" s="1"/>
  <c r="HE1138" i="13"/>
  <c r="H1139" i="13"/>
  <c r="AM1109" i="13"/>
  <c r="AN1108" i="13"/>
  <c r="D1138" i="13"/>
  <c r="HD1127" i="13"/>
  <c r="HF1127" i="13" s="1"/>
  <c r="HC1128" i="13" s="1"/>
  <c r="HE1128" i="13" s="1"/>
  <c r="EG1109" i="13"/>
  <c r="EH1108" i="13"/>
  <c r="HH1138" i="13"/>
  <c r="HL1137" i="13"/>
  <c r="HM1129" i="13"/>
  <c r="HJ1130" i="13" s="1"/>
  <c r="HL1130" i="13" s="1"/>
  <c r="HD1016" i="13"/>
  <c r="HK1020" i="13"/>
  <c r="D1028" i="13"/>
  <c r="AM999" i="13"/>
  <c r="AN998" i="13"/>
  <c r="H1028" i="13"/>
  <c r="HE1027" i="13"/>
  <c r="C1028" i="13"/>
  <c r="E1027" i="13"/>
  <c r="F1027" i="13" s="1"/>
  <c r="HL1026" i="13"/>
  <c r="HH1027" i="13"/>
  <c r="EG999" i="13"/>
  <c r="EH998" i="13"/>
  <c r="HK909" i="13"/>
  <c r="HD908" i="13"/>
  <c r="EG889" i="13"/>
  <c r="EH888" i="13"/>
  <c r="D918" i="13"/>
  <c r="AN889" i="13"/>
  <c r="AO888" i="13"/>
  <c r="H918" i="13"/>
  <c r="HE917" i="13"/>
  <c r="C918" i="13"/>
  <c r="E917" i="13"/>
  <c r="F917" i="13" s="1"/>
  <c r="HL916" i="13"/>
  <c r="HH917" i="13"/>
  <c r="HL806" i="13"/>
  <c r="HH807" i="13"/>
  <c r="B807" i="13"/>
  <c r="E806" i="13"/>
  <c r="F806" i="13" s="1"/>
  <c r="D808" i="13"/>
  <c r="HJ801" i="13"/>
  <c r="HD796" i="13"/>
  <c r="HF796" i="13" s="1"/>
  <c r="EH778" i="13"/>
  <c r="C810" i="13"/>
  <c r="AM778" i="13"/>
  <c r="HE807" i="13"/>
  <c r="H808" i="13"/>
  <c r="D698" i="13"/>
  <c r="E697" i="13"/>
  <c r="F697" i="13" s="1"/>
  <c r="C698" i="13"/>
  <c r="AM669" i="13"/>
  <c r="AN668" i="13"/>
  <c r="HD686" i="13"/>
  <c r="HJ690" i="13"/>
  <c r="EG669" i="13"/>
  <c r="EH668" i="13"/>
  <c r="HL697" i="13"/>
  <c r="HH698" i="13"/>
  <c r="H698" i="13"/>
  <c r="HE697" i="13"/>
  <c r="HF575" i="13"/>
  <c r="HC576" i="13" s="1"/>
  <c r="HD576" i="13" s="1"/>
  <c r="HF576" i="13" s="1"/>
  <c r="HC577" i="13" s="1"/>
  <c r="HK580" i="13"/>
  <c r="HL587" i="13"/>
  <c r="HH588" i="13"/>
  <c r="AM558" i="13"/>
  <c r="D589" i="13"/>
  <c r="H588" i="13"/>
  <c r="HE587" i="13"/>
  <c r="B587" i="13"/>
  <c r="E586" i="13"/>
  <c r="F586" i="13" s="1"/>
  <c r="C590" i="13"/>
  <c r="EH558" i="13"/>
  <c r="HK469" i="13"/>
  <c r="HM469" i="13" s="1"/>
  <c r="D478" i="13"/>
  <c r="EB449" i="13" s="1"/>
  <c r="HE477" i="13"/>
  <c r="H478" i="13"/>
  <c r="HC468" i="13"/>
  <c r="EH448" i="13"/>
  <c r="HH477" i="13"/>
  <c r="HL476" i="13"/>
  <c r="AM448" i="13"/>
  <c r="E477" i="13"/>
  <c r="F477" i="13" s="1"/>
  <c r="AE449" i="13" s="1"/>
  <c r="C478" i="13"/>
  <c r="HK360" i="13"/>
  <c r="D368" i="13"/>
  <c r="HH367" i="13"/>
  <c r="HL366" i="13"/>
  <c r="C370" i="13"/>
  <c r="EH338" i="13"/>
  <c r="H368" i="13"/>
  <c r="HE367" i="13"/>
  <c r="AN338" i="13"/>
  <c r="HD357" i="13"/>
  <c r="HF357" i="13" s="1"/>
  <c r="B367" i="13"/>
  <c r="E366" i="13"/>
  <c r="F366" i="13" s="1"/>
  <c r="HJ250" i="13"/>
  <c r="HH258" i="13"/>
  <c r="HL257" i="13"/>
  <c r="D258" i="13"/>
  <c r="C258" i="13"/>
  <c r="E257" i="13"/>
  <c r="F257" i="13" s="1"/>
  <c r="HF246" i="13"/>
  <c r="HC247" i="13" s="1"/>
  <c r="EG229" i="13"/>
  <c r="EH228" i="13"/>
  <c r="HK250" i="13"/>
  <c r="H258" i="13"/>
  <c r="HE257" i="13"/>
  <c r="AL229" i="13"/>
  <c r="AM228" i="13"/>
  <c r="HD137" i="13"/>
  <c r="H149" i="13"/>
  <c r="HE148" i="13"/>
  <c r="HK139" i="13"/>
  <c r="D148" i="13"/>
  <c r="EG119" i="13"/>
  <c r="EH118" i="13"/>
  <c r="E147" i="13"/>
  <c r="F147" i="13" s="1"/>
  <c r="C148" i="13"/>
  <c r="HH147" i="13"/>
  <c r="HL146" i="13"/>
  <c r="AL119" i="13"/>
  <c r="AM118" i="13"/>
  <c r="B55" i="15"/>
  <c r="E55" i="15" s="1"/>
  <c r="E479" i="12" l="1"/>
  <c r="F479" i="12" s="1"/>
  <c r="C480" i="12"/>
  <c r="D480" i="12"/>
  <c r="D370" i="12"/>
  <c r="E369" i="12"/>
  <c r="F369" i="12" s="1"/>
  <c r="C370" i="12"/>
  <c r="D260" i="12"/>
  <c r="C260" i="12"/>
  <c r="E259" i="12"/>
  <c r="F259" i="12" s="1"/>
  <c r="D150" i="12"/>
  <c r="E149" i="12"/>
  <c r="F149" i="12" s="1"/>
  <c r="C150" i="12"/>
  <c r="D1249" i="13"/>
  <c r="HF1236" i="13"/>
  <c r="HC1237" i="13" s="1"/>
  <c r="HE1237" i="13" s="1"/>
  <c r="AN1218" i="13"/>
  <c r="C1252" i="13"/>
  <c r="HM1240" i="13"/>
  <c r="HJ1241" i="13" s="1"/>
  <c r="HL1241" i="13" s="1"/>
  <c r="HH1248" i="13"/>
  <c r="H1249" i="13"/>
  <c r="HE1248" i="13"/>
  <c r="B1248" i="13"/>
  <c r="E1247" i="13"/>
  <c r="F1247" i="13" s="1"/>
  <c r="EI1218" i="13"/>
  <c r="HD1128" i="13"/>
  <c r="HF1128" i="13" s="1"/>
  <c r="HK1130" i="13"/>
  <c r="AN1109" i="13"/>
  <c r="AO1108" i="13"/>
  <c r="EH1109" i="13"/>
  <c r="EI1108" i="13"/>
  <c r="D1139" i="13"/>
  <c r="H1140" i="13"/>
  <c r="HE1139" i="13"/>
  <c r="E1138" i="13"/>
  <c r="F1138" i="13" s="1"/>
  <c r="C1139" i="13"/>
  <c r="HH1139" i="13"/>
  <c r="HL1138" i="13"/>
  <c r="HH1028" i="13"/>
  <c r="HL1027" i="13"/>
  <c r="E1028" i="13"/>
  <c r="F1028" i="13" s="1"/>
  <c r="C1029" i="13"/>
  <c r="HE1028" i="13"/>
  <c r="H1029" i="13"/>
  <c r="HM1020" i="13"/>
  <c r="HJ1021" i="13" s="1"/>
  <c r="HL1021" i="13" s="1"/>
  <c r="D1029" i="13"/>
  <c r="EH999" i="13"/>
  <c r="EI998" i="13"/>
  <c r="AN999" i="13"/>
  <c r="AO998" i="13"/>
  <c r="HF1016" i="13"/>
  <c r="HC1017" i="13" s="1"/>
  <c r="HE1017" i="13" s="1"/>
  <c r="HF908" i="13"/>
  <c r="HC909" i="13" s="1"/>
  <c r="HD909" i="13" s="1"/>
  <c r="HF909" i="13" s="1"/>
  <c r="AO889" i="13"/>
  <c r="AP888" i="13"/>
  <c r="EH889" i="13"/>
  <c r="EI888" i="13"/>
  <c r="HH918" i="13"/>
  <c r="HL917" i="13"/>
  <c r="D919" i="13"/>
  <c r="HM909" i="13"/>
  <c r="HJ910" i="13" s="1"/>
  <c r="HL910" i="13" s="1"/>
  <c r="E918" i="13"/>
  <c r="F918" i="13" s="1"/>
  <c r="C919" i="13"/>
  <c r="HE918" i="13"/>
  <c r="H919" i="13"/>
  <c r="B808" i="13"/>
  <c r="E807" i="13"/>
  <c r="F807" i="13" s="1"/>
  <c r="AN778" i="13"/>
  <c r="HC797" i="13"/>
  <c r="D809" i="13"/>
  <c r="C811" i="13"/>
  <c r="HK801" i="13"/>
  <c r="HM801" i="13" s="1"/>
  <c r="HL807" i="13"/>
  <c r="HH808" i="13"/>
  <c r="H809" i="13"/>
  <c r="HE808" i="13"/>
  <c r="EI778" i="13"/>
  <c r="EH669" i="13"/>
  <c r="EI668" i="13"/>
  <c r="HF686" i="13"/>
  <c r="HC687" i="13" s="1"/>
  <c r="C699" i="13"/>
  <c r="E698" i="13"/>
  <c r="F698" i="13" s="1"/>
  <c r="HH699" i="13"/>
  <c r="HL698" i="13"/>
  <c r="HK690" i="13"/>
  <c r="AN669" i="13"/>
  <c r="AO668" i="13"/>
  <c r="H699" i="13"/>
  <c r="HE698" i="13"/>
  <c r="D699" i="13"/>
  <c r="HD577" i="13"/>
  <c r="C591" i="13"/>
  <c r="AN558" i="13"/>
  <c r="H589" i="13"/>
  <c r="HE588" i="13"/>
  <c r="HM580" i="13"/>
  <c r="HJ581" i="13" s="1"/>
  <c r="EI558" i="13"/>
  <c r="B588" i="13"/>
  <c r="E587" i="13"/>
  <c r="F587" i="13" s="1"/>
  <c r="D590" i="13"/>
  <c r="HH589" i="13"/>
  <c r="HL588" i="13"/>
  <c r="E478" i="13"/>
  <c r="F478" i="13" s="1"/>
  <c r="AF449" i="13" s="1"/>
  <c r="C479" i="13"/>
  <c r="HH478" i="13"/>
  <c r="HL477" i="13"/>
  <c r="AN448" i="13"/>
  <c r="HD468" i="13"/>
  <c r="HJ470" i="13"/>
  <c r="EI448" i="13"/>
  <c r="H479" i="13"/>
  <c r="HE478" i="13"/>
  <c r="D479" i="13"/>
  <c r="EC449" i="13" s="1"/>
  <c r="HC358" i="13"/>
  <c r="HD358" i="13"/>
  <c r="EI338" i="13"/>
  <c r="D369" i="13"/>
  <c r="B368" i="13"/>
  <c r="E367" i="13"/>
  <c r="F367" i="13" s="1"/>
  <c r="AO338" i="13"/>
  <c r="C371" i="13"/>
  <c r="HL367" i="13"/>
  <c r="HH368" i="13"/>
  <c r="HM360" i="13"/>
  <c r="HJ361" i="13" s="1"/>
  <c r="H369" i="13"/>
  <c r="HE368" i="13"/>
  <c r="HD247" i="13"/>
  <c r="HF247" i="13" s="1"/>
  <c r="HM250" i="13"/>
  <c r="HJ251" i="13" s="1"/>
  <c r="AM229" i="13"/>
  <c r="AN228" i="13"/>
  <c r="HE258" i="13"/>
  <c r="H259" i="13"/>
  <c r="EH229" i="13"/>
  <c r="EI228" i="13"/>
  <c r="E258" i="13"/>
  <c r="F258" i="13" s="1"/>
  <c r="C259" i="13"/>
  <c r="HH259" i="13"/>
  <c r="HL258" i="13"/>
  <c r="D259" i="13"/>
  <c r="D149" i="13"/>
  <c r="EH119" i="13"/>
  <c r="EI118" i="13"/>
  <c r="AM119" i="13"/>
  <c r="AN118" i="13"/>
  <c r="HM139" i="13"/>
  <c r="HJ140" i="13" s="1"/>
  <c r="HL140" i="13" s="1"/>
  <c r="HF137" i="13"/>
  <c r="HC138" i="13" s="1"/>
  <c r="HE138" i="13" s="1"/>
  <c r="HL147" i="13"/>
  <c r="HH148" i="13"/>
  <c r="C149" i="13"/>
  <c r="E148" i="13"/>
  <c r="F148" i="13" s="1"/>
  <c r="HE149" i="13"/>
  <c r="H150" i="13"/>
  <c r="B56" i="15"/>
  <c r="E56" i="15" s="1"/>
  <c r="D481" i="12" l="1"/>
  <c r="C481" i="12"/>
  <c r="E480" i="12"/>
  <c r="F480" i="12" s="1"/>
  <c r="C371" i="12"/>
  <c r="E370" i="12"/>
  <c r="F370" i="12" s="1"/>
  <c r="D371" i="12"/>
  <c r="C261" i="12"/>
  <c r="E260" i="12"/>
  <c r="F260" i="12" s="1"/>
  <c r="D261" i="12"/>
  <c r="C151" i="12"/>
  <c r="E150" i="12"/>
  <c r="F150" i="12" s="1"/>
  <c r="D151" i="12"/>
  <c r="HK1241" i="13"/>
  <c r="HM1241" i="13" s="1"/>
  <c r="HD1237" i="13"/>
  <c r="HF1237" i="13" s="1"/>
  <c r="EJ1218" i="13"/>
  <c r="C1253" i="13"/>
  <c r="D1250" i="13"/>
  <c r="H1250" i="13"/>
  <c r="HE1249" i="13"/>
  <c r="HH1249" i="13"/>
  <c r="HL1248" i="13"/>
  <c r="AO1218" i="13"/>
  <c r="B1249" i="13"/>
  <c r="E1248" i="13"/>
  <c r="F1248" i="13" s="1"/>
  <c r="HM1130" i="13"/>
  <c r="HJ1131" i="13" s="1"/>
  <c r="HL1131" i="13" s="1"/>
  <c r="HK1131" i="13"/>
  <c r="AO1109" i="13"/>
  <c r="AP1108" i="13"/>
  <c r="HH1140" i="13"/>
  <c r="HL1139" i="13"/>
  <c r="EI1109" i="13"/>
  <c r="EJ1108" i="13"/>
  <c r="HC1129" i="13"/>
  <c r="HE1129" i="13" s="1"/>
  <c r="D1140" i="13"/>
  <c r="C1140" i="13"/>
  <c r="E1139" i="13"/>
  <c r="F1139" i="13" s="1"/>
  <c r="H1141" i="13"/>
  <c r="HE1140" i="13"/>
  <c r="HK1021" i="13"/>
  <c r="HM1021" i="13" s="1"/>
  <c r="HD1017" i="13"/>
  <c r="HF1017" i="13" s="1"/>
  <c r="HH1029" i="13"/>
  <c r="HL1028" i="13"/>
  <c r="EI999" i="13"/>
  <c r="EJ998" i="13"/>
  <c r="E1029" i="13"/>
  <c r="F1029" i="13" s="1"/>
  <c r="C1030" i="13"/>
  <c r="H1030" i="13"/>
  <c r="HE1029" i="13"/>
  <c r="AO999" i="13"/>
  <c r="AP998" i="13"/>
  <c r="D1030" i="13"/>
  <c r="E919" i="13"/>
  <c r="C920" i="13"/>
  <c r="HK910" i="13"/>
  <c r="HM910" i="13" s="1"/>
  <c r="HJ911" i="13" s="1"/>
  <c r="HL911" i="13" s="1"/>
  <c r="H920" i="13"/>
  <c r="HE919" i="13"/>
  <c r="HH919" i="13"/>
  <c r="HL918" i="13"/>
  <c r="AP889" i="13"/>
  <c r="AQ888" i="13"/>
  <c r="HC910" i="13"/>
  <c r="EJ888" i="13"/>
  <c r="EI889" i="13"/>
  <c r="F919" i="13"/>
  <c r="D920" i="13"/>
  <c r="EJ778" i="13"/>
  <c r="HH809" i="13"/>
  <c r="HL808" i="13"/>
  <c r="HJ802" i="13"/>
  <c r="C812" i="13"/>
  <c r="D810" i="13"/>
  <c r="AO778" i="13"/>
  <c r="H810" i="13"/>
  <c r="HE809" i="13"/>
  <c r="HD797" i="13"/>
  <c r="HF797" i="13" s="1"/>
  <c r="HC798" i="13" s="1"/>
  <c r="B809" i="13"/>
  <c r="E808" i="13"/>
  <c r="F808" i="13" s="1"/>
  <c r="HD687" i="13"/>
  <c r="HH700" i="13"/>
  <c r="HL699" i="13"/>
  <c r="D700" i="13"/>
  <c r="HE699" i="13"/>
  <c r="H700" i="13"/>
  <c r="HM690" i="13"/>
  <c r="HJ691" i="13" s="1"/>
  <c r="EI669" i="13"/>
  <c r="EJ668" i="13"/>
  <c r="AO669" i="13"/>
  <c r="AP668" i="13"/>
  <c r="E699" i="13"/>
  <c r="F699" i="13" s="1"/>
  <c r="C700" i="13"/>
  <c r="HK581" i="13"/>
  <c r="HM581" i="13" s="1"/>
  <c r="AO558" i="13"/>
  <c r="B589" i="13"/>
  <c r="E588" i="13"/>
  <c r="F588" i="13" s="1"/>
  <c r="HH590" i="13"/>
  <c r="HL589" i="13"/>
  <c r="D591" i="13"/>
  <c r="EJ558" i="13"/>
  <c r="C592" i="13"/>
  <c r="HF577" i="13"/>
  <c r="HC578" i="13" s="1"/>
  <c r="HE589" i="13"/>
  <c r="H590" i="13"/>
  <c r="HF468" i="13"/>
  <c r="HC469" i="13" s="1"/>
  <c r="H480" i="13"/>
  <c r="HE479" i="13"/>
  <c r="HK470" i="13"/>
  <c r="HM470" i="13" s="1"/>
  <c r="HJ471" i="13" s="1"/>
  <c r="AO448" i="13"/>
  <c r="HH479" i="13"/>
  <c r="HL478" i="13"/>
  <c r="E479" i="13"/>
  <c r="F479" i="13" s="1"/>
  <c r="AG449" i="13" s="1"/>
  <c r="C480" i="13"/>
  <c r="D480" i="13"/>
  <c r="ED449" i="13" s="1"/>
  <c r="EJ448" i="13"/>
  <c r="HK361" i="13"/>
  <c r="HM361" i="13" s="1"/>
  <c r="AP338" i="13"/>
  <c r="D370" i="13"/>
  <c r="HE369" i="13"/>
  <c r="H370" i="13"/>
  <c r="C372" i="13"/>
  <c r="EJ338" i="13"/>
  <c r="HF358" i="13"/>
  <c r="HC359" i="13" s="1"/>
  <c r="HH369" i="13"/>
  <c r="HL368" i="13"/>
  <c r="B369" i="13"/>
  <c r="E368" i="13"/>
  <c r="F368" i="13" s="1"/>
  <c r="HK251" i="13"/>
  <c r="EI229" i="13"/>
  <c r="EJ228" i="13"/>
  <c r="AN229" i="13"/>
  <c r="AO228" i="13"/>
  <c r="D260" i="13"/>
  <c r="HH260" i="13"/>
  <c r="HL259" i="13"/>
  <c r="E259" i="13"/>
  <c r="F259" i="13" s="1"/>
  <c r="C260" i="13"/>
  <c r="H260" i="13"/>
  <c r="HE259" i="13"/>
  <c r="HC248" i="13"/>
  <c r="HD138" i="13"/>
  <c r="HF138" i="13" s="1"/>
  <c r="HK140" i="13"/>
  <c r="D150" i="13"/>
  <c r="AN119" i="13"/>
  <c r="AO118" i="13"/>
  <c r="H151" i="13"/>
  <c r="HE150" i="13"/>
  <c r="E149" i="13"/>
  <c r="F149" i="13" s="1"/>
  <c r="C150" i="13"/>
  <c r="EI119" i="13"/>
  <c r="EJ118" i="13"/>
  <c r="HH149" i="13"/>
  <c r="HL148" i="13"/>
  <c r="B57" i="15"/>
  <c r="E57" i="15" s="1"/>
  <c r="E481" i="12" l="1"/>
  <c r="F481" i="12" s="1"/>
  <c r="C482" i="12"/>
  <c r="D482" i="12"/>
  <c r="D372" i="12"/>
  <c r="C372" i="12"/>
  <c r="E371" i="12"/>
  <c r="F371" i="12" s="1"/>
  <c r="D262" i="12"/>
  <c r="E261" i="12"/>
  <c r="F261" i="12" s="1"/>
  <c r="C262" i="12"/>
  <c r="D152" i="12"/>
  <c r="C152" i="12"/>
  <c r="E151" i="12"/>
  <c r="F151" i="12" s="1"/>
  <c r="AP1218" i="13"/>
  <c r="HL1249" i="13"/>
  <c r="HH1250" i="13"/>
  <c r="EK1218" i="13"/>
  <c r="HC1238" i="13"/>
  <c r="HE1238" i="13" s="1"/>
  <c r="D1251" i="13"/>
  <c r="C1254" i="13"/>
  <c r="HJ1242" i="13"/>
  <c r="HL1242" i="13" s="1"/>
  <c r="B1250" i="13"/>
  <c r="E1249" i="13"/>
  <c r="F1249" i="13" s="1"/>
  <c r="H1251" i="13"/>
  <c r="HE1250" i="13"/>
  <c r="HM1131" i="13"/>
  <c r="HD1129" i="13"/>
  <c r="HF1129" i="13" s="1"/>
  <c r="D1141" i="13"/>
  <c r="E1140" i="13"/>
  <c r="F1140" i="13" s="1"/>
  <c r="C1141" i="13"/>
  <c r="EJ1109" i="13"/>
  <c r="EK1108" i="13"/>
  <c r="HH1141" i="13"/>
  <c r="HL1140" i="13"/>
  <c r="HJ1132" i="13"/>
  <c r="HL1132" i="13" s="1"/>
  <c r="H1142" i="13"/>
  <c r="HE1141" i="13"/>
  <c r="AP1109" i="13"/>
  <c r="AQ1108" i="13"/>
  <c r="D1031" i="13"/>
  <c r="HC1018" i="13"/>
  <c r="HE1018" i="13" s="1"/>
  <c r="H1031" i="13"/>
  <c r="HE1030" i="13"/>
  <c r="EJ999" i="13"/>
  <c r="EK998" i="13"/>
  <c r="HH1030" i="13"/>
  <c r="HL1029" i="13"/>
  <c r="AP999" i="13"/>
  <c r="AQ998" i="13"/>
  <c r="HJ1022" i="13"/>
  <c r="HL1022" i="13" s="1"/>
  <c r="E1030" i="13"/>
  <c r="F1030" i="13" s="1"/>
  <c r="C1031" i="13"/>
  <c r="HK911" i="13"/>
  <c r="EK888" i="13"/>
  <c r="EJ889" i="13"/>
  <c r="H921" i="13"/>
  <c r="HE920" i="13"/>
  <c r="D921" i="13"/>
  <c r="HD910" i="13"/>
  <c r="E920" i="13"/>
  <c r="F920" i="13" s="1"/>
  <c r="C921" i="13"/>
  <c r="AQ889" i="13"/>
  <c r="AR888" i="13"/>
  <c r="HH920" i="13"/>
  <c r="HL919" i="13"/>
  <c r="HD798" i="13"/>
  <c r="HF798" i="13" s="1"/>
  <c r="C813" i="13"/>
  <c r="HL809" i="13"/>
  <c r="HH810" i="13"/>
  <c r="H811" i="13"/>
  <c r="HE810" i="13"/>
  <c r="HK802" i="13"/>
  <c r="HM802" i="13" s="1"/>
  <c r="EK778" i="13"/>
  <c r="B810" i="13"/>
  <c r="E809" i="13"/>
  <c r="F809" i="13" s="1"/>
  <c r="AP778" i="13"/>
  <c r="D811" i="13"/>
  <c r="HK691" i="13"/>
  <c r="HM691" i="13" s="1"/>
  <c r="D701" i="13"/>
  <c r="HE700" i="13"/>
  <c r="H701" i="13"/>
  <c r="E700" i="13"/>
  <c r="F700" i="13" s="1"/>
  <c r="C701" i="13"/>
  <c r="EJ669" i="13"/>
  <c r="EK668" i="13"/>
  <c r="HF687" i="13"/>
  <c r="HC688" i="13" s="1"/>
  <c r="AP669" i="13"/>
  <c r="AQ668" i="13"/>
  <c r="HH701" i="13"/>
  <c r="HL700" i="13"/>
  <c r="HD578" i="13"/>
  <c r="HF578" i="13" s="1"/>
  <c r="EK558" i="13"/>
  <c r="B590" i="13"/>
  <c r="E589" i="13"/>
  <c r="F589" i="13" s="1"/>
  <c r="AP558" i="13"/>
  <c r="HJ582" i="13"/>
  <c r="H591" i="13"/>
  <c r="HE590" i="13"/>
  <c r="C593" i="13"/>
  <c r="D592" i="13"/>
  <c r="HH591" i="13"/>
  <c r="HL590" i="13"/>
  <c r="HK471" i="13"/>
  <c r="D481" i="13"/>
  <c r="EE449" i="13" s="1"/>
  <c r="EK448" i="13"/>
  <c r="C481" i="13"/>
  <c r="E480" i="13"/>
  <c r="F480" i="13" s="1"/>
  <c r="AH449" i="13" s="1"/>
  <c r="HL479" i="13"/>
  <c r="HH480" i="13"/>
  <c r="H481" i="13"/>
  <c r="HE480" i="13"/>
  <c r="AP448" i="13"/>
  <c r="HD469" i="13"/>
  <c r="HD359" i="13"/>
  <c r="HF359" i="13" s="1"/>
  <c r="B370" i="13"/>
  <c r="E369" i="13"/>
  <c r="F369" i="13" s="1"/>
  <c r="D371" i="13"/>
  <c r="EK338" i="13"/>
  <c r="H371" i="13"/>
  <c r="HE370" i="13"/>
  <c r="HH370" i="13"/>
  <c r="HL369" i="13"/>
  <c r="AQ338" i="13"/>
  <c r="HJ362" i="13"/>
  <c r="C373" i="13"/>
  <c r="H261" i="13"/>
  <c r="HE260" i="13"/>
  <c r="AO229" i="13"/>
  <c r="AP228" i="13"/>
  <c r="HD248" i="13"/>
  <c r="E260" i="13"/>
  <c r="F260" i="13" s="1"/>
  <c r="C261" i="13"/>
  <c r="HL260" i="13"/>
  <c r="HH261" i="13"/>
  <c r="HM251" i="13"/>
  <c r="HJ252" i="13" s="1"/>
  <c r="D261" i="13"/>
  <c r="EJ229" i="13"/>
  <c r="EK228" i="13"/>
  <c r="H152" i="13"/>
  <c r="HE151" i="13"/>
  <c r="D151" i="13"/>
  <c r="HM140" i="13"/>
  <c r="HJ141" i="13" s="1"/>
  <c r="HL141" i="13" s="1"/>
  <c r="HH150" i="13"/>
  <c r="HL149" i="13"/>
  <c r="E150" i="13"/>
  <c r="F150" i="13" s="1"/>
  <c r="C151" i="13"/>
  <c r="AO119" i="13"/>
  <c r="AP118" i="13"/>
  <c r="HC139" i="13"/>
  <c r="HE139" i="13" s="1"/>
  <c r="EJ119" i="13"/>
  <c r="EK118" i="13"/>
  <c r="B58" i="15"/>
  <c r="E58" i="15" s="1"/>
  <c r="D483" i="12" l="1"/>
  <c r="C483" i="12"/>
  <c r="E482" i="12"/>
  <c r="F482" i="12" s="1"/>
  <c r="C373" i="12"/>
  <c r="E372" i="12"/>
  <c r="F372" i="12" s="1"/>
  <c r="D373" i="12"/>
  <c r="C263" i="12"/>
  <c r="E262" i="12"/>
  <c r="F262" i="12" s="1"/>
  <c r="D263" i="12"/>
  <c r="E152" i="12"/>
  <c r="F152" i="12" s="1"/>
  <c r="C153" i="12"/>
  <c r="D153" i="12"/>
  <c r="HE1251" i="13"/>
  <c r="H1252" i="13"/>
  <c r="C1255" i="13"/>
  <c r="HD1238" i="13"/>
  <c r="EL1218" i="13"/>
  <c r="B1251" i="13"/>
  <c r="E1250" i="13"/>
  <c r="F1250" i="13" s="1"/>
  <c r="D1252" i="13"/>
  <c r="AQ1218" i="13"/>
  <c r="HK1242" i="13"/>
  <c r="HM1242" i="13" s="1"/>
  <c r="HJ1243" i="13" s="1"/>
  <c r="HL1243" i="13" s="1"/>
  <c r="HH1251" i="13"/>
  <c r="HL1250" i="13"/>
  <c r="E1141" i="13"/>
  <c r="F1141" i="13" s="1"/>
  <c r="C1142" i="13"/>
  <c r="AQ1109" i="13"/>
  <c r="AR1108" i="13"/>
  <c r="H1143" i="13"/>
  <c r="HE1142" i="13"/>
  <c r="HL1141" i="13"/>
  <c r="HH1142" i="13"/>
  <c r="HC1130" i="13"/>
  <c r="HE1130" i="13" s="1"/>
  <c r="HK1132" i="13"/>
  <c r="HM1132" i="13" s="1"/>
  <c r="EK1109" i="13"/>
  <c r="EL1108" i="13"/>
  <c r="D1142" i="13"/>
  <c r="C1032" i="13"/>
  <c r="E1031" i="13"/>
  <c r="F1031" i="13" s="1"/>
  <c r="EK999" i="13"/>
  <c r="EL998" i="13"/>
  <c r="H1032" i="13"/>
  <c r="HE1031" i="13"/>
  <c r="HD1018" i="13"/>
  <c r="HK1022" i="13"/>
  <c r="HM1022" i="13" s="1"/>
  <c r="HJ1023" i="13" s="1"/>
  <c r="AQ999" i="13"/>
  <c r="AR998" i="13"/>
  <c r="HH1031" i="13"/>
  <c r="HL1030" i="13"/>
  <c r="D1032" i="13"/>
  <c r="HF910" i="13"/>
  <c r="HC911" i="13" s="1"/>
  <c r="HD911" i="13" s="1"/>
  <c r="HF911" i="13" s="1"/>
  <c r="EK889" i="13"/>
  <c r="EL888" i="13"/>
  <c r="C922" i="13"/>
  <c r="E921" i="13"/>
  <c r="F921" i="13" s="1"/>
  <c r="HL920" i="13"/>
  <c r="HH921" i="13"/>
  <c r="H922" i="13"/>
  <c r="HE921" i="13"/>
  <c r="HM911" i="13"/>
  <c r="HJ912" i="13" s="1"/>
  <c r="HL912" i="13" s="1"/>
  <c r="AR889" i="13"/>
  <c r="AS888" i="13"/>
  <c r="D922" i="13"/>
  <c r="HC799" i="13"/>
  <c r="HD799" i="13" s="1"/>
  <c r="HF799" i="13" s="1"/>
  <c r="AQ778" i="13"/>
  <c r="HJ803" i="13"/>
  <c r="HL810" i="13"/>
  <c r="HH811" i="13"/>
  <c r="D812" i="13"/>
  <c r="B811" i="13"/>
  <c r="E810" i="13"/>
  <c r="F810" i="13" s="1"/>
  <c r="HE811" i="13"/>
  <c r="H812" i="13"/>
  <c r="C814" i="13"/>
  <c r="EL778" i="13"/>
  <c r="HD688" i="13"/>
  <c r="AQ669" i="13"/>
  <c r="AR668" i="13"/>
  <c r="E701" i="13"/>
  <c r="F701" i="13" s="1"/>
  <c r="C702" i="13"/>
  <c r="D702" i="13"/>
  <c r="HJ692" i="13"/>
  <c r="HL701" i="13"/>
  <c r="HH702" i="13"/>
  <c r="EK669" i="13"/>
  <c r="EL668" i="13"/>
  <c r="HE701" i="13"/>
  <c r="H702" i="13"/>
  <c r="D593" i="13"/>
  <c r="HL591" i="13"/>
  <c r="HH592" i="13"/>
  <c r="C594" i="13"/>
  <c r="HK582" i="13"/>
  <c r="HM582" i="13" s="1"/>
  <c r="HJ583" i="13" s="1"/>
  <c r="B591" i="13"/>
  <c r="E590" i="13"/>
  <c r="F590" i="13" s="1"/>
  <c r="HC579" i="13"/>
  <c r="H592" i="13"/>
  <c r="HE591" i="13"/>
  <c r="AQ558" i="13"/>
  <c r="EL558" i="13"/>
  <c r="HH481" i="13"/>
  <c r="HL480" i="13"/>
  <c r="E481" i="13"/>
  <c r="F481" i="13" s="1"/>
  <c r="AI449" i="13" s="1"/>
  <c r="C482" i="13"/>
  <c r="HF469" i="13"/>
  <c r="HC470" i="13" s="1"/>
  <c r="EL448" i="13"/>
  <c r="HM471" i="13"/>
  <c r="HJ472" i="13" s="1"/>
  <c r="AQ448" i="13"/>
  <c r="HE481" i="13"/>
  <c r="H482" i="13"/>
  <c r="D482" i="13"/>
  <c r="EF449" i="13" s="1"/>
  <c r="C374" i="13"/>
  <c r="AR338" i="13"/>
  <c r="HH371" i="13"/>
  <c r="HL370" i="13"/>
  <c r="EL338" i="13"/>
  <c r="B371" i="13"/>
  <c r="E370" i="13"/>
  <c r="F370" i="13" s="1"/>
  <c r="H372" i="13"/>
  <c r="HE371" i="13"/>
  <c r="D372" i="13"/>
  <c r="HK362" i="13"/>
  <c r="HM362" i="13" s="1"/>
  <c r="HC360" i="13"/>
  <c r="HK252" i="13"/>
  <c r="D262" i="13"/>
  <c r="HF248" i="13"/>
  <c r="HC249" i="13" s="1"/>
  <c r="EK229" i="13"/>
  <c r="EL228" i="13"/>
  <c r="C262" i="13"/>
  <c r="E261" i="13"/>
  <c r="F261" i="13" s="1"/>
  <c r="HH262" i="13"/>
  <c r="HL261" i="13"/>
  <c r="AP229" i="13"/>
  <c r="AQ228" i="13"/>
  <c r="H262" i="13"/>
  <c r="HE261" i="13"/>
  <c r="HK141" i="13"/>
  <c r="HM141" i="13" s="1"/>
  <c r="E151" i="13"/>
  <c r="F151" i="13" s="1"/>
  <c r="C152" i="13"/>
  <c r="HH151" i="13"/>
  <c r="HL150" i="13"/>
  <c r="D152" i="13"/>
  <c r="H153" i="13"/>
  <c r="HE152" i="13"/>
  <c r="HD139" i="13"/>
  <c r="HF139" i="13" s="1"/>
  <c r="AP119" i="13"/>
  <c r="AQ118" i="13"/>
  <c r="EK119" i="13"/>
  <c r="EL118" i="13"/>
  <c r="B59" i="15"/>
  <c r="E59" i="15" s="1"/>
  <c r="E483" i="12" l="1"/>
  <c r="F483" i="12" s="1"/>
  <c r="C484" i="12"/>
  <c r="D484" i="12"/>
  <c r="D374" i="12"/>
  <c r="C374" i="12"/>
  <c r="E373" i="12"/>
  <c r="F373" i="12" s="1"/>
  <c r="D264" i="12"/>
  <c r="E263" i="12"/>
  <c r="F263" i="12" s="1"/>
  <c r="C264" i="12"/>
  <c r="D154" i="12"/>
  <c r="C154" i="12"/>
  <c r="E153" i="12"/>
  <c r="F153" i="12" s="1"/>
  <c r="HK1243" i="13"/>
  <c r="C1256" i="13"/>
  <c r="AR1218" i="13"/>
  <c r="B1252" i="13"/>
  <c r="E1251" i="13"/>
  <c r="F1251" i="13" s="1"/>
  <c r="HF1238" i="13"/>
  <c r="HC1239" i="13" s="1"/>
  <c r="HE1239" i="13" s="1"/>
  <c r="H1253" i="13"/>
  <c r="HE1252" i="13"/>
  <c r="D1253" i="13"/>
  <c r="EM1218" i="13"/>
  <c r="HH1252" i="13"/>
  <c r="HL1251" i="13"/>
  <c r="EL1109" i="13"/>
  <c r="EM1108" i="13"/>
  <c r="HJ1133" i="13"/>
  <c r="HL1133" i="13" s="1"/>
  <c r="AR1109" i="13"/>
  <c r="AS1108" i="13"/>
  <c r="HD1130" i="13"/>
  <c r="HH1143" i="13"/>
  <c r="HL1142" i="13"/>
  <c r="C1143" i="13"/>
  <c r="E1142" i="13"/>
  <c r="F1142" i="13" s="1"/>
  <c r="D1143" i="13"/>
  <c r="HE1143" i="13"/>
  <c r="H1144" i="13"/>
  <c r="HK1023" i="13"/>
  <c r="HL1031" i="13"/>
  <c r="HH1032" i="13"/>
  <c r="HF1018" i="13"/>
  <c r="HC1019" i="13" s="1"/>
  <c r="HE1019" i="13" s="1"/>
  <c r="EL999" i="13"/>
  <c r="EM998" i="13"/>
  <c r="D1033" i="13"/>
  <c r="AR999" i="13"/>
  <c r="AS998" i="13"/>
  <c r="H1033" i="13"/>
  <c r="HE1032" i="13"/>
  <c r="C1033" i="13"/>
  <c r="E1032" i="13"/>
  <c r="F1032" i="13" s="1"/>
  <c r="HK912" i="13"/>
  <c r="AS889" i="13"/>
  <c r="AT888" i="13"/>
  <c r="H923" i="13"/>
  <c r="HE922" i="13"/>
  <c r="D923" i="13"/>
  <c r="HH922" i="13"/>
  <c r="HL921" i="13"/>
  <c r="E922" i="13"/>
  <c r="F922" i="13" s="1"/>
  <c r="C923" i="13"/>
  <c r="EL889" i="13"/>
  <c r="EM888" i="13"/>
  <c r="HC912" i="13"/>
  <c r="EM778" i="13"/>
  <c r="B812" i="13"/>
  <c r="E811" i="13"/>
  <c r="F811" i="13" s="1"/>
  <c r="HC800" i="13"/>
  <c r="C815" i="13"/>
  <c r="HL811" i="13"/>
  <c r="HH812" i="13"/>
  <c r="AR778" i="13"/>
  <c r="H813" i="13"/>
  <c r="HE812" i="13"/>
  <c r="D813" i="13"/>
  <c r="HK803" i="13"/>
  <c r="HM803" i="13" s="1"/>
  <c r="D703" i="13"/>
  <c r="EL669" i="13"/>
  <c r="EM668" i="13"/>
  <c r="C703" i="13"/>
  <c r="E702" i="13"/>
  <c r="F702" i="13" s="1"/>
  <c r="HK692" i="13"/>
  <c r="HF688" i="13"/>
  <c r="HC689" i="13" s="1"/>
  <c r="H703" i="13"/>
  <c r="HE702" i="13"/>
  <c r="HL702" i="13"/>
  <c r="HH703" i="13"/>
  <c r="AR669" i="13"/>
  <c r="AS668" i="13"/>
  <c r="HK583" i="13"/>
  <c r="EM558" i="13"/>
  <c r="B592" i="13"/>
  <c r="E591" i="13"/>
  <c r="F591" i="13" s="1"/>
  <c r="C595" i="13"/>
  <c r="D594" i="13"/>
  <c r="AR558" i="13"/>
  <c r="H593" i="13"/>
  <c r="HE592" i="13"/>
  <c r="HD579" i="13"/>
  <c r="HF579" i="13" s="1"/>
  <c r="HH593" i="13"/>
  <c r="HL592" i="13"/>
  <c r="HK472" i="13"/>
  <c r="HM472" i="13" s="1"/>
  <c r="HJ473" i="13" s="1"/>
  <c r="HD470" i="13"/>
  <c r="HF470" i="13" s="1"/>
  <c r="H483" i="13"/>
  <c r="HE482" i="13"/>
  <c r="HH482" i="13"/>
  <c r="HL481" i="13"/>
  <c r="E482" i="13"/>
  <c r="F482" i="13" s="1"/>
  <c r="AJ449" i="13" s="1"/>
  <c r="C483" i="13"/>
  <c r="D483" i="13"/>
  <c r="EG449" i="13" s="1"/>
  <c r="EM448" i="13"/>
  <c r="AR448" i="13"/>
  <c r="HD360" i="13"/>
  <c r="HF360" i="13" s="1"/>
  <c r="HE372" i="13"/>
  <c r="H373" i="13"/>
  <c r="AS338" i="13"/>
  <c r="HJ363" i="13"/>
  <c r="B372" i="13"/>
  <c r="E371" i="13"/>
  <c r="F371" i="13" s="1"/>
  <c r="C375" i="13"/>
  <c r="D373" i="13"/>
  <c r="EM338" i="13"/>
  <c r="HL371" i="13"/>
  <c r="HH372" i="13"/>
  <c r="HD249" i="13"/>
  <c r="AQ229" i="13"/>
  <c r="AR228" i="13"/>
  <c r="D263" i="13"/>
  <c r="HM252" i="13"/>
  <c r="HJ253" i="13" s="1"/>
  <c r="E262" i="13"/>
  <c r="F262" i="13" s="1"/>
  <c r="C263" i="13"/>
  <c r="HE262" i="13"/>
  <c r="H263" i="13"/>
  <c r="HH263" i="13"/>
  <c r="HL262" i="13"/>
  <c r="EL229" i="13"/>
  <c r="EM228" i="13"/>
  <c r="EL119" i="13"/>
  <c r="EM118" i="13"/>
  <c r="HC140" i="13"/>
  <c r="HE140" i="13" s="1"/>
  <c r="HE153" i="13"/>
  <c r="H154" i="13"/>
  <c r="AQ119" i="13"/>
  <c r="AR118" i="13"/>
  <c r="HL151" i="13"/>
  <c r="HH152" i="13"/>
  <c r="HJ142" i="13"/>
  <c r="HL142" i="13" s="1"/>
  <c r="D153" i="13"/>
  <c r="C153" i="13"/>
  <c r="E152" i="13"/>
  <c r="F152" i="13" s="1"/>
  <c r="B60" i="15"/>
  <c r="E60" i="15" s="1"/>
  <c r="D485" i="12" l="1"/>
  <c r="C485" i="12"/>
  <c r="E484" i="12"/>
  <c r="F484" i="12" s="1"/>
  <c r="E374" i="12"/>
  <c r="F374" i="12" s="1"/>
  <c r="C375" i="12"/>
  <c r="D375" i="12"/>
  <c r="D265" i="12"/>
  <c r="E264" i="12"/>
  <c r="F264" i="12" s="1"/>
  <c r="C265" i="12"/>
  <c r="E154" i="12"/>
  <c r="F154" i="12" s="1"/>
  <c r="C155" i="12"/>
  <c r="D155" i="12"/>
  <c r="HD1239" i="13"/>
  <c r="HF1239" i="13" s="1"/>
  <c r="D1254" i="13"/>
  <c r="AS1218" i="13"/>
  <c r="HH1253" i="13"/>
  <c r="HL1252" i="13"/>
  <c r="HM1243" i="13"/>
  <c r="HJ1244" i="13" s="1"/>
  <c r="HL1244" i="13" s="1"/>
  <c r="EN1218" i="13"/>
  <c r="C1257" i="13"/>
  <c r="H1254" i="13"/>
  <c r="HE1253" i="13"/>
  <c r="B1253" i="13"/>
  <c r="E1252" i="13"/>
  <c r="F1252" i="13" s="1"/>
  <c r="E1143" i="13"/>
  <c r="F1143" i="13" s="1"/>
  <c r="C1144" i="13"/>
  <c r="D1144" i="13"/>
  <c r="HF1130" i="13"/>
  <c r="HC1131" i="13" s="1"/>
  <c r="HE1131" i="13" s="1"/>
  <c r="HK1133" i="13"/>
  <c r="H1145" i="13"/>
  <c r="HE1144" i="13"/>
  <c r="HH1144" i="13"/>
  <c r="HL1143" i="13"/>
  <c r="EM1109" i="13"/>
  <c r="EN1108" i="13"/>
  <c r="AS1109" i="13"/>
  <c r="AT1108" i="13"/>
  <c r="HD1019" i="13"/>
  <c r="HF1019" i="13" s="1"/>
  <c r="D1034" i="13"/>
  <c r="HE1033" i="13"/>
  <c r="H1034" i="13"/>
  <c r="HH1033" i="13"/>
  <c r="HL1032" i="13"/>
  <c r="E1033" i="13"/>
  <c r="F1033" i="13" s="1"/>
  <c r="C1034" i="13"/>
  <c r="AS999" i="13"/>
  <c r="AT998" i="13"/>
  <c r="EM999" i="13"/>
  <c r="EN998" i="13"/>
  <c r="HM1023" i="13"/>
  <c r="HJ1024" i="13" s="1"/>
  <c r="HH923" i="13"/>
  <c r="HL922" i="13"/>
  <c r="C924" i="13"/>
  <c r="E923" i="13"/>
  <c r="F923" i="13" s="1"/>
  <c r="HD912" i="13"/>
  <c r="HF912" i="13" s="1"/>
  <c r="H924" i="13"/>
  <c r="HE923" i="13"/>
  <c r="HM912" i="13"/>
  <c r="HJ913" i="13" s="1"/>
  <c r="HL913" i="13" s="1"/>
  <c r="EM889" i="13"/>
  <c r="EN888" i="13"/>
  <c r="D924" i="13"/>
  <c r="AT889" i="13"/>
  <c r="AU888" i="13"/>
  <c r="AS778" i="13"/>
  <c r="B813" i="13"/>
  <c r="E812" i="13"/>
  <c r="F812" i="13" s="1"/>
  <c r="HJ804" i="13"/>
  <c r="H814" i="13"/>
  <c r="HE813" i="13"/>
  <c r="HH813" i="13"/>
  <c r="HL812" i="13"/>
  <c r="C816" i="13"/>
  <c r="EN778" i="13"/>
  <c r="D814" i="13"/>
  <c r="HD800" i="13"/>
  <c r="HM692" i="13"/>
  <c r="HJ693" i="13" s="1"/>
  <c r="HK693" i="13" s="1"/>
  <c r="HD689" i="13"/>
  <c r="HF689" i="13" s="1"/>
  <c r="HE703" i="13"/>
  <c r="H704" i="13"/>
  <c r="AS669" i="13"/>
  <c r="AT668" i="13"/>
  <c r="D704" i="13"/>
  <c r="E703" i="13"/>
  <c r="F703" i="13" s="1"/>
  <c r="C704" i="13"/>
  <c r="HL703" i="13"/>
  <c r="HH704" i="13"/>
  <c r="EM669" i="13"/>
  <c r="EN668" i="13"/>
  <c r="HC580" i="13"/>
  <c r="H594" i="13"/>
  <c r="HE593" i="13"/>
  <c r="B593" i="13"/>
  <c r="E592" i="13"/>
  <c r="F592" i="13" s="1"/>
  <c r="HM583" i="13"/>
  <c r="HJ584" i="13" s="1"/>
  <c r="C596" i="13"/>
  <c r="D595" i="13"/>
  <c r="HH594" i="13"/>
  <c r="HL593" i="13"/>
  <c r="AS558" i="13"/>
  <c r="EN558" i="13"/>
  <c r="HK473" i="13"/>
  <c r="HM473" i="13" s="1"/>
  <c r="HJ474" i="13" s="1"/>
  <c r="HH444" i="13" s="1"/>
  <c r="AS448" i="13"/>
  <c r="D484" i="13"/>
  <c r="EH449" i="13" s="1"/>
  <c r="H484" i="13"/>
  <c r="HE483" i="13"/>
  <c r="HC471" i="13"/>
  <c r="EN448" i="13"/>
  <c r="E483" i="13"/>
  <c r="F483" i="13" s="1"/>
  <c r="AK449" i="13" s="1"/>
  <c r="C484" i="13"/>
  <c r="HH483" i="13"/>
  <c r="HL482" i="13"/>
  <c r="EN338" i="13"/>
  <c r="HH373" i="13"/>
  <c r="HL372" i="13"/>
  <c r="C376" i="13"/>
  <c r="AT338" i="13"/>
  <c r="D374" i="13"/>
  <c r="B373" i="13"/>
  <c r="E372" i="13"/>
  <c r="F372" i="13" s="1"/>
  <c r="HC361" i="13"/>
  <c r="HK363" i="13"/>
  <c r="H374" i="13"/>
  <c r="HE373" i="13"/>
  <c r="HK253" i="13"/>
  <c r="D264" i="13"/>
  <c r="EM229" i="13"/>
  <c r="EN228" i="13"/>
  <c r="HH264" i="13"/>
  <c r="HL263" i="13"/>
  <c r="E263" i="13"/>
  <c r="F263" i="13" s="1"/>
  <c r="C264" i="13"/>
  <c r="H264" i="13"/>
  <c r="HE263" i="13"/>
  <c r="AR229" i="13"/>
  <c r="AS228" i="13"/>
  <c r="HF249" i="13"/>
  <c r="HC250" i="13" s="1"/>
  <c r="HK142" i="13"/>
  <c r="AR119" i="13"/>
  <c r="AS118" i="13"/>
  <c r="E153" i="13"/>
  <c r="F153" i="13" s="1"/>
  <c r="C154" i="13"/>
  <c r="HH153" i="13"/>
  <c r="HL152" i="13"/>
  <c r="HF140" i="13"/>
  <c r="HC141" i="13" s="1"/>
  <c r="HE141" i="13" s="1"/>
  <c r="HD140" i="13"/>
  <c r="D154" i="13"/>
  <c r="EM119" i="13"/>
  <c r="EN118" i="13"/>
  <c r="H155" i="13"/>
  <c r="HE154" i="13"/>
  <c r="B61" i="15"/>
  <c r="E61" i="15" s="1"/>
  <c r="E485" i="12" l="1"/>
  <c r="F485" i="12" s="1"/>
  <c r="C486" i="12"/>
  <c r="D486" i="12"/>
  <c r="D376" i="12"/>
  <c r="E375" i="12"/>
  <c r="F375" i="12" s="1"/>
  <c r="C376" i="12"/>
  <c r="E265" i="12"/>
  <c r="F265" i="12" s="1"/>
  <c r="C266" i="12"/>
  <c r="D266" i="12"/>
  <c r="D156" i="12"/>
  <c r="C156" i="12"/>
  <c r="E155" i="12"/>
  <c r="F155" i="12" s="1"/>
  <c r="HK1244" i="13"/>
  <c r="HM1244" i="13" s="1"/>
  <c r="B1254" i="13"/>
  <c r="E1253" i="13"/>
  <c r="F1253" i="13" s="1"/>
  <c r="C1258" i="13"/>
  <c r="AT1218" i="13"/>
  <c r="EO1218" i="13"/>
  <c r="HC1240" i="13"/>
  <c r="HE1240" i="13" s="1"/>
  <c r="H1255" i="13"/>
  <c r="HE1254" i="13"/>
  <c r="HL1253" i="13"/>
  <c r="HH1254" i="13"/>
  <c r="D1255" i="13"/>
  <c r="HD1131" i="13"/>
  <c r="HM1133" i="13"/>
  <c r="HJ1134" i="13" s="1"/>
  <c r="HL1134" i="13" s="1"/>
  <c r="AT1109" i="13"/>
  <c r="AU1108" i="13"/>
  <c r="H1146" i="13"/>
  <c r="HE1145" i="13"/>
  <c r="E1144" i="13"/>
  <c r="F1144" i="13" s="1"/>
  <c r="C1145" i="13"/>
  <c r="EN1109" i="13"/>
  <c r="EO1108" i="13"/>
  <c r="HH1145" i="13"/>
  <c r="HL1144" i="13"/>
  <c r="D1145" i="13"/>
  <c r="HK1024" i="13"/>
  <c r="HM1024" i="13" s="1"/>
  <c r="AT999" i="13"/>
  <c r="AU998" i="13"/>
  <c r="HH1034" i="13"/>
  <c r="HL1033" i="13"/>
  <c r="EN999" i="13"/>
  <c r="EO998" i="13"/>
  <c r="E1034" i="13"/>
  <c r="F1034" i="13" s="1"/>
  <c r="C1035" i="13"/>
  <c r="D1035" i="13"/>
  <c r="HC1020" i="13"/>
  <c r="H1035" i="13"/>
  <c r="HE1034" i="13"/>
  <c r="HK913" i="13"/>
  <c r="HM913" i="13" s="1"/>
  <c r="D925" i="13"/>
  <c r="HC913" i="13"/>
  <c r="HE924" i="13"/>
  <c r="H925" i="13"/>
  <c r="HH924" i="13"/>
  <c r="HL923" i="13"/>
  <c r="E924" i="13"/>
  <c r="F924" i="13" s="1"/>
  <c r="C925" i="13"/>
  <c r="AU889" i="13"/>
  <c r="AV888" i="13"/>
  <c r="EN889" i="13"/>
  <c r="EO888" i="13"/>
  <c r="HF800" i="13"/>
  <c r="HC801" i="13" s="1"/>
  <c r="D815" i="13"/>
  <c r="C817" i="13"/>
  <c r="EO778" i="13"/>
  <c r="H815" i="13"/>
  <c r="HE814" i="13"/>
  <c r="B814" i="13"/>
  <c r="E813" i="13"/>
  <c r="F813" i="13" s="1"/>
  <c r="HL813" i="13"/>
  <c r="HH814" i="13"/>
  <c r="HK804" i="13"/>
  <c r="HM804" i="13" s="1"/>
  <c r="AT778" i="13"/>
  <c r="EN669" i="13"/>
  <c r="EO668" i="13"/>
  <c r="H705" i="13"/>
  <c r="HE704" i="13"/>
  <c r="HM693" i="13"/>
  <c r="HJ694" i="13" s="1"/>
  <c r="E704" i="13"/>
  <c r="F704" i="13" s="1"/>
  <c r="C705" i="13"/>
  <c r="AT669" i="13"/>
  <c r="AU668" i="13"/>
  <c r="HH705" i="13"/>
  <c r="HL704" i="13"/>
  <c r="HC690" i="13"/>
  <c r="D705" i="13"/>
  <c r="HK584" i="13"/>
  <c r="EO558" i="13"/>
  <c r="H595" i="13"/>
  <c r="HE594" i="13"/>
  <c r="B594" i="13"/>
  <c r="E593" i="13"/>
  <c r="F593" i="13" s="1"/>
  <c r="HD580" i="13"/>
  <c r="HF580" i="13" s="1"/>
  <c r="HC581" i="13" s="1"/>
  <c r="D596" i="13"/>
  <c r="AT558" i="13"/>
  <c r="HL594" i="13"/>
  <c r="HH595" i="13"/>
  <c r="C597" i="13"/>
  <c r="HH446" i="13"/>
  <c r="HH445" i="13"/>
  <c r="HK474" i="13"/>
  <c r="HM474" i="13" s="1"/>
  <c r="HL483" i="13"/>
  <c r="HH484" i="13"/>
  <c r="H485" i="13"/>
  <c r="HE484" i="13"/>
  <c r="D485" i="13"/>
  <c r="EI449" i="13" s="1"/>
  <c r="EO448" i="13"/>
  <c r="AT448" i="13"/>
  <c r="C485" i="13"/>
  <c r="E484" i="13"/>
  <c r="F484" i="13" s="1"/>
  <c r="AL449" i="13" s="1"/>
  <c r="HD471" i="13"/>
  <c r="HF471" i="13" s="1"/>
  <c r="HM363" i="13"/>
  <c r="HJ364" i="13" s="1"/>
  <c r="B374" i="13"/>
  <c r="E373" i="13"/>
  <c r="F373" i="13" s="1"/>
  <c r="H375" i="13"/>
  <c r="HE374" i="13"/>
  <c r="C377" i="13"/>
  <c r="HL373" i="13"/>
  <c r="HH374" i="13"/>
  <c r="HD361" i="13"/>
  <c r="D375" i="13"/>
  <c r="AU338" i="13"/>
  <c r="EO338" i="13"/>
  <c r="HD250" i="13"/>
  <c r="HF250" i="13" s="1"/>
  <c r="EN229" i="13"/>
  <c r="EO228" i="13"/>
  <c r="AS229" i="13"/>
  <c r="AT228" i="13"/>
  <c r="HE264" i="13"/>
  <c r="H265" i="13"/>
  <c r="D265" i="13"/>
  <c r="HM253" i="13"/>
  <c r="HJ254" i="13" s="1"/>
  <c r="E264" i="13"/>
  <c r="F264" i="13" s="1"/>
  <c r="C265" i="13"/>
  <c r="HH265" i="13"/>
  <c r="HL264" i="13"/>
  <c r="HD141" i="13"/>
  <c r="C155" i="13"/>
  <c r="E154" i="13"/>
  <c r="F154" i="13" s="1"/>
  <c r="D155" i="13"/>
  <c r="HM142" i="13"/>
  <c r="HJ143" i="13" s="1"/>
  <c r="HL143" i="13" s="1"/>
  <c r="HE155" i="13"/>
  <c r="H156" i="13"/>
  <c r="EN119" i="13"/>
  <c r="EO118" i="13"/>
  <c r="HH154" i="13"/>
  <c r="HL153" i="13"/>
  <c r="AS119" i="13"/>
  <c r="AT118" i="13"/>
  <c r="B62" i="15"/>
  <c r="E62" i="15" s="1"/>
  <c r="D487" i="12" l="1"/>
  <c r="C487" i="12"/>
  <c r="E486" i="12"/>
  <c r="F486" i="12" s="1"/>
  <c r="D377" i="12"/>
  <c r="C377" i="12"/>
  <c r="E376" i="12"/>
  <c r="F376" i="12" s="1"/>
  <c r="D267" i="12"/>
  <c r="C267" i="12"/>
  <c r="E266" i="12"/>
  <c r="F266" i="12" s="1"/>
  <c r="E156" i="12"/>
  <c r="F156" i="12" s="1"/>
  <c r="C157" i="12"/>
  <c r="D157" i="12"/>
  <c r="HD1240" i="13"/>
  <c r="HF1240" i="13" s="1"/>
  <c r="B1255" i="13"/>
  <c r="E1254" i="13"/>
  <c r="F1254" i="13" s="1"/>
  <c r="D1256" i="13"/>
  <c r="EP1218" i="13"/>
  <c r="C1259" i="13"/>
  <c r="HH1255" i="13"/>
  <c r="HL1254" i="13"/>
  <c r="HJ1245" i="13"/>
  <c r="HL1245" i="13" s="1"/>
  <c r="HE1255" i="13"/>
  <c r="H1256" i="13"/>
  <c r="AU1218" i="13"/>
  <c r="HK1134" i="13"/>
  <c r="HM1134" i="13" s="1"/>
  <c r="E1145" i="13"/>
  <c r="F1145" i="13" s="1"/>
  <c r="C1146" i="13"/>
  <c r="H1147" i="13"/>
  <c r="HE1146" i="13"/>
  <c r="D1146" i="13"/>
  <c r="HL1145" i="13"/>
  <c r="HH1146" i="13"/>
  <c r="AU1109" i="13"/>
  <c r="AV1108" i="13"/>
  <c r="EO1109" i="13"/>
  <c r="EP1108" i="13"/>
  <c r="HF1131" i="13"/>
  <c r="HC1132" i="13" s="1"/>
  <c r="HE1132" i="13" s="1"/>
  <c r="E1035" i="13"/>
  <c r="F1035" i="13" s="1"/>
  <c r="C1036" i="13"/>
  <c r="HD1020" i="13"/>
  <c r="D1036" i="13"/>
  <c r="EO999" i="13"/>
  <c r="EP998" i="13"/>
  <c r="HH1035" i="13"/>
  <c r="HL1034" i="13"/>
  <c r="HJ1025" i="13"/>
  <c r="H1036" i="13"/>
  <c r="HE1035" i="13"/>
  <c r="AU999" i="13"/>
  <c r="AV998" i="13"/>
  <c r="HJ914" i="13"/>
  <c r="HL914" i="13" s="1"/>
  <c r="EO889" i="13"/>
  <c r="EP888" i="13"/>
  <c r="HL924" i="13"/>
  <c r="HH925" i="13"/>
  <c r="HD913" i="13"/>
  <c r="AV889" i="13"/>
  <c r="AW888" i="13"/>
  <c r="H926" i="13"/>
  <c r="HE925" i="13"/>
  <c r="D926" i="13"/>
  <c r="C926" i="13"/>
  <c r="E925" i="13"/>
  <c r="F925" i="13" s="1"/>
  <c r="HK914" i="13"/>
  <c r="HM914" i="13" s="1"/>
  <c r="HD801" i="13"/>
  <c r="HF801" i="13" s="1"/>
  <c r="B815" i="13"/>
  <c r="E814" i="13"/>
  <c r="F814" i="13" s="1"/>
  <c r="D816" i="13"/>
  <c r="EP778" i="13"/>
  <c r="HJ805" i="13"/>
  <c r="HH815" i="13"/>
  <c r="HL814" i="13"/>
  <c r="AU778" i="13"/>
  <c r="HE815" i="13"/>
  <c r="H816" i="13"/>
  <c r="C818" i="13"/>
  <c r="HK694" i="13"/>
  <c r="HL705" i="13"/>
  <c r="HH706" i="13"/>
  <c r="HD690" i="13"/>
  <c r="HF690" i="13" s="1"/>
  <c r="AU669" i="13"/>
  <c r="AV668" i="13"/>
  <c r="EO669" i="13"/>
  <c r="EP668" i="13"/>
  <c r="D706" i="13"/>
  <c r="E705" i="13"/>
  <c r="F705" i="13" s="1"/>
  <c r="C706" i="13"/>
  <c r="H706" i="13"/>
  <c r="HE705" i="13"/>
  <c r="HD581" i="13"/>
  <c r="D597" i="13"/>
  <c r="C598" i="13"/>
  <c r="H596" i="13"/>
  <c r="HE595" i="13"/>
  <c r="HM584" i="13"/>
  <c r="HJ585" i="13" s="1"/>
  <c r="HH596" i="13"/>
  <c r="HL595" i="13"/>
  <c r="AU558" i="13"/>
  <c r="B595" i="13"/>
  <c r="E594" i="13"/>
  <c r="F594" i="13" s="1"/>
  <c r="EP558" i="13"/>
  <c r="HC472" i="13"/>
  <c r="D486" i="13"/>
  <c r="EJ449" i="13" s="1"/>
  <c r="HE485" i="13"/>
  <c r="H486" i="13"/>
  <c r="C486" i="13"/>
  <c r="E485" i="13"/>
  <c r="F485" i="13" s="1"/>
  <c r="AM449" i="13" s="1"/>
  <c r="AU448" i="13"/>
  <c r="HH485" i="13"/>
  <c r="HL484" i="13"/>
  <c r="HJ475" i="13"/>
  <c r="EP448" i="13"/>
  <c r="HK364" i="13"/>
  <c r="HL374" i="13"/>
  <c r="HH375" i="13"/>
  <c r="B375" i="13"/>
  <c r="E374" i="13"/>
  <c r="F374" i="13" s="1"/>
  <c r="D376" i="13"/>
  <c r="AV338" i="13"/>
  <c r="HF361" i="13"/>
  <c r="HC362" i="13" s="1"/>
  <c r="EP338" i="13"/>
  <c r="C378" i="13"/>
  <c r="HE375" i="13"/>
  <c r="H376" i="13"/>
  <c r="HK254" i="13"/>
  <c r="HM254" i="13" s="1"/>
  <c r="HJ255" i="13" s="1"/>
  <c r="HH266" i="13"/>
  <c r="HL265" i="13"/>
  <c r="E265" i="13"/>
  <c r="F265" i="13" s="1"/>
  <c r="C266" i="13"/>
  <c r="AT229" i="13"/>
  <c r="AU228" i="13"/>
  <c r="H266" i="13"/>
  <c r="HE265" i="13"/>
  <c r="EO229" i="13"/>
  <c r="EP228" i="13"/>
  <c r="HC251" i="13"/>
  <c r="D266" i="13"/>
  <c r="HK143" i="13"/>
  <c r="AT119" i="13"/>
  <c r="AU118" i="13"/>
  <c r="HH155" i="13"/>
  <c r="HL154" i="13"/>
  <c r="H157" i="13"/>
  <c r="HE156" i="13"/>
  <c r="EO119" i="13"/>
  <c r="EP118" i="13"/>
  <c r="HF141" i="13"/>
  <c r="HC142" i="13" s="1"/>
  <c r="D156" i="13"/>
  <c r="E155" i="13"/>
  <c r="F155" i="13" s="1"/>
  <c r="C156" i="13"/>
  <c r="B63" i="15"/>
  <c r="E63" i="15" s="1"/>
  <c r="E487" i="12" l="1"/>
  <c r="F487" i="12" s="1"/>
  <c r="C488" i="12"/>
  <c r="D488" i="12"/>
  <c r="D378" i="12"/>
  <c r="C378" i="12"/>
  <c r="E377" i="12"/>
  <c r="F377" i="12" s="1"/>
  <c r="E267" i="12"/>
  <c r="C268" i="12"/>
  <c r="F267" i="12"/>
  <c r="D268" i="12"/>
  <c r="D158" i="12"/>
  <c r="C158" i="12"/>
  <c r="E157" i="12"/>
  <c r="F157" i="12" s="1"/>
  <c r="AV1218" i="13"/>
  <c r="B1256" i="13"/>
  <c r="E1255" i="13"/>
  <c r="F1255" i="13" s="1"/>
  <c r="HK1245" i="13"/>
  <c r="HM1245" i="13" s="1"/>
  <c r="HJ1246" i="13" s="1"/>
  <c r="HL1246" i="13" s="1"/>
  <c r="D1257" i="13"/>
  <c r="H1257" i="13"/>
  <c r="HE1256" i="13"/>
  <c r="C1260" i="13"/>
  <c r="HC1241" i="13"/>
  <c r="HE1241" i="13" s="1"/>
  <c r="HH1256" i="13"/>
  <c r="HL1255" i="13"/>
  <c r="EQ1218" i="13"/>
  <c r="HD1132" i="13"/>
  <c r="HF1132" i="13" s="1"/>
  <c r="AV1109" i="13"/>
  <c r="AW1108" i="13"/>
  <c r="HE1147" i="13"/>
  <c r="H1148" i="13"/>
  <c r="EP1109" i="13"/>
  <c r="EQ1108" i="13"/>
  <c r="HH1147" i="13"/>
  <c r="HL1146" i="13"/>
  <c r="D1147" i="13"/>
  <c r="C1147" i="13"/>
  <c r="E1146" i="13"/>
  <c r="F1146" i="13" s="1"/>
  <c r="HJ1135" i="13"/>
  <c r="HL1135" i="13" s="1"/>
  <c r="HF1020" i="13"/>
  <c r="HC1021" i="13" s="1"/>
  <c r="AV999" i="13"/>
  <c r="AW998" i="13"/>
  <c r="H1037" i="13"/>
  <c r="HE1036" i="13"/>
  <c r="HL1035" i="13"/>
  <c r="HH1036" i="13"/>
  <c r="D1037" i="13"/>
  <c r="C1037" i="13"/>
  <c r="E1036" i="13"/>
  <c r="F1036" i="13" s="1"/>
  <c r="HK1025" i="13"/>
  <c r="HM1025" i="13" s="1"/>
  <c r="HJ1026" i="13" s="1"/>
  <c r="EP999" i="13"/>
  <c r="EQ998" i="13"/>
  <c r="E926" i="13"/>
  <c r="F926" i="13" s="1"/>
  <c r="C927" i="13"/>
  <c r="HH926" i="13"/>
  <c r="HL925" i="13"/>
  <c r="HJ915" i="13"/>
  <c r="HL915" i="13" s="1"/>
  <c r="D927" i="13"/>
  <c r="HE926" i="13"/>
  <c r="H927" i="13"/>
  <c r="HF913" i="13"/>
  <c r="HC914" i="13" s="1"/>
  <c r="AW889" i="13"/>
  <c r="AX888" i="13"/>
  <c r="EP889" i="13"/>
  <c r="EQ888" i="13"/>
  <c r="C819" i="13"/>
  <c r="HH816" i="13"/>
  <c r="HL815" i="13"/>
  <c r="B816" i="13"/>
  <c r="E815" i="13"/>
  <c r="F815" i="13" s="1"/>
  <c r="AV778" i="13"/>
  <c r="D817" i="13"/>
  <c r="HK805" i="13"/>
  <c r="HC802" i="13"/>
  <c r="H817" i="13"/>
  <c r="HE816" i="13"/>
  <c r="EQ778" i="13"/>
  <c r="HC691" i="13"/>
  <c r="HD691" i="13"/>
  <c r="HF691" i="13" s="1"/>
  <c r="AV669" i="13"/>
  <c r="AW668" i="13"/>
  <c r="H707" i="13"/>
  <c r="HE706" i="13"/>
  <c r="D707" i="13"/>
  <c r="HM694" i="13"/>
  <c r="HJ695" i="13" s="1"/>
  <c r="C707" i="13"/>
  <c r="E706" i="13"/>
  <c r="F706" i="13" s="1"/>
  <c r="EP669" i="13"/>
  <c r="EQ668" i="13"/>
  <c r="HH707" i="13"/>
  <c r="HL706" i="13"/>
  <c r="HK585" i="13"/>
  <c r="HM585" i="13" s="1"/>
  <c r="C599" i="13"/>
  <c r="B596" i="13"/>
  <c r="E595" i="13"/>
  <c r="F595" i="13" s="1"/>
  <c r="D598" i="13"/>
  <c r="HF581" i="13"/>
  <c r="HC582" i="13" s="1"/>
  <c r="HH597" i="13"/>
  <c r="HL596" i="13"/>
  <c r="EQ558" i="13"/>
  <c r="AV558" i="13"/>
  <c r="HE596" i="13"/>
  <c r="H597" i="13"/>
  <c r="EQ448" i="13"/>
  <c r="HH486" i="13"/>
  <c r="HL485" i="13"/>
  <c r="C487" i="13"/>
  <c r="E486" i="13"/>
  <c r="F486" i="13" s="1"/>
  <c r="AN449" i="13" s="1"/>
  <c r="HK475" i="13"/>
  <c r="HM475" i="13" s="1"/>
  <c r="HJ476" i="13" s="1"/>
  <c r="AV448" i="13"/>
  <c r="H487" i="13"/>
  <c r="HE486" i="13"/>
  <c r="D487" i="13"/>
  <c r="EK449" i="13" s="1"/>
  <c r="HD472" i="13"/>
  <c r="HD362" i="13"/>
  <c r="EQ338" i="13"/>
  <c r="AW338" i="13"/>
  <c r="B376" i="13"/>
  <c r="E375" i="13"/>
  <c r="F375" i="13" s="1"/>
  <c r="C379" i="13"/>
  <c r="H377" i="13"/>
  <c r="HE376" i="13"/>
  <c r="HH376" i="13"/>
  <c r="HL375" i="13"/>
  <c r="HM364" i="13"/>
  <c r="HJ365" i="13" s="1"/>
  <c r="D377" i="13"/>
  <c r="HK255" i="13"/>
  <c r="D267" i="13"/>
  <c r="HD251" i="13"/>
  <c r="HF251" i="13" s="1"/>
  <c r="H267" i="13"/>
  <c r="HE266" i="13"/>
  <c r="E266" i="13"/>
  <c r="F266" i="13" s="1"/>
  <c r="C267" i="13"/>
  <c r="HH267" i="13"/>
  <c r="HL266" i="13"/>
  <c r="AU229" i="13"/>
  <c r="AV228" i="13"/>
  <c r="EP229" i="13"/>
  <c r="EQ228" i="13"/>
  <c r="HD142" i="13"/>
  <c r="HF142" i="13" s="1"/>
  <c r="HE157" i="13"/>
  <c r="H158" i="13"/>
  <c r="HM143" i="13"/>
  <c r="HJ144" i="13" s="1"/>
  <c r="HL155" i="13"/>
  <c r="HH156" i="13"/>
  <c r="EP119" i="13"/>
  <c r="EQ118" i="13"/>
  <c r="AU119" i="13"/>
  <c r="AV118" i="13"/>
  <c r="D157" i="13"/>
  <c r="C157" i="13"/>
  <c r="E156" i="13"/>
  <c r="F156" i="13" s="1"/>
  <c r="B64" i="15"/>
  <c r="E64" i="15" s="1"/>
  <c r="D489" i="12" l="1"/>
  <c r="E488" i="12"/>
  <c r="F488" i="12" s="1"/>
  <c r="C489" i="12"/>
  <c r="D379" i="12"/>
  <c r="E378" i="12"/>
  <c r="F378" i="12" s="1"/>
  <c r="C379" i="12"/>
  <c r="D269" i="12"/>
  <c r="E268" i="12"/>
  <c r="F268" i="12" s="1"/>
  <c r="C269" i="12"/>
  <c r="E158" i="12"/>
  <c r="F158" i="12" s="1"/>
  <c r="C159" i="12"/>
  <c r="D159" i="12"/>
  <c r="HK1246" i="13"/>
  <c r="ER1218" i="13"/>
  <c r="HH1257" i="13"/>
  <c r="HL1256" i="13"/>
  <c r="HD1241" i="13"/>
  <c r="H1258" i="13"/>
  <c r="HE1257" i="13"/>
  <c r="B1257" i="13"/>
  <c r="E1256" i="13"/>
  <c r="F1256" i="13" s="1"/>
  <c r="AW1218" i="13"/>
  <c r="C1261" i="13"/>
  <c r="D1258" i="13"/>
  <c r="E1147" i="13"/>
  <c r="F1147" i="13" s="1"/>
  <c r="C1148" i="13"/>
  <c r="HH1148" i="13"/>
  <c r="HL1147" i="13"/>
  <c r="H1149" i="13"/>
  <c r="HE1148" i="13"/>
  <c r="D1148" i="13"/>
  <c r="HK1135" i="13"/>
  <c r="HM1135" i="13" s="1"/>
  <c r="HJ1136" i="13" s="1"/>
  <c r="EQ1109" i="13"/>
  <c r="ER1108" i="13"/>
  <c r="HC1133" i="13"/>
  <c r="HE1133" i="13" s="1"/>
  <c r="AW1109" i="13"/>
  <c r="AX1108" i="13"/>
  <c r="HK1026" i="13"/>
  <c r="HD1021" i="13"/>
  <c r="HF1021" i="13" s="1"/>
  <c r="D1038" i="13"/>
  <c r="AW999" i="13"/>
  <c r="AX998" i="13"/>
  <c r="EQ999" i="13"/>
  <c r="ER998" i="13"/>
  <c r="HH1037" i="13"/>
  <c r="HL1036" i="13"/>
  <c r="E1037" i="13"/>
  <c r="F1037" i="13" s="1"/>
  <c r="C1038" i="13"/>
  <c r="HE1037" i="13"/>
  <c r="H1038" i="13"/>
  <c r="HD914" i="13"/>
  <c r="D928" i="13"/>
  <c r="AX889" i="13"/>
  <c r="AY888" i="13"/>
  <c r="H928" i="13"/>
  <c r="HE927" i="13"/>
  <c r="HK915" i="13"/>
  <c r="HM915" i="13" s="1"/>
  <c r="C928" i="13"/>
  <c r="E927" i="13"/>
  <c r="F927" i="13" s="1"/>
  <c r="ER888" i="13"/>
  <c r="EQ889" i="13"/>
  <c r="HL926" i="13"/>
  <c r="HH927" i="13"/>
  <c r="ER778" i="13"/>
  <c r="HM805" i="13"/>
  <c r="HJ806" i="13" s="1"/>
  <c r="AW778" i="13"/>
  <c r="D818" i="13"/>
  <c r="HH817" i="13"/>
  <c r="HL816" i="13"/>
  <c r="HD802" i="13"/>
  <c r="B817" i="13"/>
  <c r="E816" i="13"/>
  <c r="F816" i="13" s="1"/>
  <c r="H818" i="13"/>
  <c r="HE817" i="13"/>
  <c r="C820" i="13"/>
  <c r="HK695" i="13"/>
  <c r="EQ669" i="13"/>
  <c r="ER668" i="13"/>
  <c r="D708" i="13"/>
  <c r="HE707" i="13"/>
  <c r="H708" i="13"/>
  <c r="HC692" i="13"/>
  <c r="HH708" i="13"/>
  <c r="HL707" i="13"/>
  <c r="AW669" i="13"/>
  <c r="AX668" i="13"/>
  <c r="C708" i="13"/>
  <c r="E707" i="13"/>
  <c r="F707" i="13" s="1"/>
  <c r="ER558" i="13"/>
  <c r="HH598" i="13"/>
  <c r="HL597" i="13"/>
  <c r="B597" i="13"/>
  <c r="E596" i="13"/>
  <c r="F596" i="13" s="1"/>
  <c r="HD582" i="13"/>
  <c r="HF582" i="13" s="1"/>
  <c r="HC583" i="13" s="1"/>
  <c r="AW558" i="13"/>
  <c r="D599" i="13"/>
  <c r="C600" i="13"/>
  <c r="HJ586" i="13"/>
  <c r="H598" i="13"/>
  <c r="HE597" i="13"/>
  <c r="HK476" i="13"/>
  <c r="HH487" i="13"/>
  <c r="HL486" i="13"/>
  <c r="HF472" i="13"/>
  <c r="HC473" i="13" s="1"/>
  <c r="H488" i="13"/>
  <c r="HE487" i="13"/>
  <c r="E487" i="13"/>
  <c r="F487" i="13" s="1"/>
  <c r="AO449" i="13" s="1"/>
  <c r="C488" i="13"/>
  <c r="ER448" i="13"/>
  <c r="AW448" i="13"/>
  <c r="D488" i="13"/>
  <c r="EL449" i="13" s="1"/>
  <c r="HK365" i="13"/>
  <c r="HM365" i="13" s="1"/>
  <c r="HH377" i="13"/>
  <c r="HL376" i="13"/>
  <c r="AX338" i="13"/>
  <c r="C380" i="13"/>
  <c r="H378" i="13"/>
  <c r="HE377" i="13"/>
  <c r="ER338" i="13"/>
  <c r="HF362" i="13"/>
  <c r="HC363" i="13" s="1"/>
  <c r="D378" i="13"/>
  <c r="B377" i="13"/>
  <c r="E376" i="13"/>
  <c r="F376" i="13" s="1"/>
  <c r="HM255" i="13"/>
  <c r="HJ256" i="13" s="1"/>
  <c r="HK256" i="13" s="1"/>
  <c r="HM256" i="13" s="1"/>
  <c r="EQ229" i="13"/>
  <c r="ER228" i="13"/>
  <c r="D268" i="13"/>
  <c r="E267" i="13"/>
  <c r="F267" i="13" s="1"/>
  <c r="C268" i="13"/>
  <c r="H268" i="13"/>
  <c r="HE267" i="13"/>
  <c r="HC252" i="13"/>
  <c r="AV229" i="13"/>
  <c r="AW228" i="13"/>
  <c r="HL267" i="13"/>
  <c r="HH268" i="13"/>
  <c r="HK144" i="13"/>
  <c r="HM144" i="13" s="1"/>
  <c r="H159" i="13"/>
  <c r="HE158" i="13"/>
  <c r="E157" i="13"/>
  <c r="F157" i="13" s="1"/>
  <c r="C158" i="13"/>
  <c r="HH157" i="13"/>
  <c r="HL156" i="13"/>
  <c r="HC143" i="13"/>
  <c r="AV119" i="13"/>
  <c r="AW118" i="13"/>
  <c r="D158" i="13"/>
  <c r="EQ119" i="13"/>
  <c r="ER118" i="13"/>
  <c r="B65" i="15"/>
  <c r="E65" i="15" s="1"/>
  <c r="E489" i="12" l="1"/>
  <c r="F489" i="12" s="1"/>
  <c r="C490" i="12"/>
  <c r="D490" i="12"/>
  <c r="E379" i="12"/>
  <c r="F379" i="12" s="1"/>
  <c r="C380" i="12"/>
  <c r="D380" i="12"/>
  <c r="D270" i="12"/>
  <c r="E269" i="12"/>
  <c r="F269" i="12" s="1"/>
  <c r="C270" i="12"/>
  <c r="D160" i="12"/>
  <c r="C160" i="12"/>
  <c r="E159" i="12"/>
  <c r="F159" i="12" s="1"/>
  <c r="C1262" i="13"/>
  <c r="HE1258" i="13"/>
  <c r="H1259" i="13"/>
  <c r="B1258" i="13"/>
  <c r="E1257" i="13"/>
  <c r="F1257" i="13" s="1"/>
  <c r="AX1218" i="13"/>
  <c r="HF1241" i="13"/>
  <c r="HC1242" i="13" s="1"/>
  <c r="HE1242" i="13" s="1"/>
  <c r="HH1258" i="13"/>
  <c r="HL1257" i="13"/>
  <c r="HM1246" i="13"/>
  <c r="HJ1247" i="13" s="1"/>
  <c r="HL1247" i="13" s="1"/>
  <c r="D1259" i="13"/>
  <c r="ES1218" i="13"/>
  <c r="HK1136" i="13"/>
  <c r="ER1109" i="13"/>
  <c r="ES1108" i="13"/>
  <c r="H1150" i="13"/>
  <c r="HE1149" i="13"/>
  <c r="HH1149" i="13"/>
  <c r="HL1148" i="13"/>
  <c r="D1149" i="13"/>
  <c r="E1148" i="13"/>
  <c r="F1148" i="13" s="1"/>
  <c r="C1149" i="13"/>
  <c r="HD1133" i="13"/>
  <c r="HF1133" i="13" s="1"/>
  <c r="AX1109" i="13"/>
  <c r="AY1108" i="13"/>
  <c r="ER999" i="13"/>
  <c r="ES998" i="13"/>
  <c r="D1039" i="13"/>
  <c r="HC1022" i="13"/>
  <c r="H1039" i="13"/>
  <c r="HE1038" i="13"/>
  <c r="HH1038" i="13"/>
  <c r="HL1037" i="13"/>
  <c r="AX999" i="13"/>
  <c r="AY998" i="13"/>
  <c r="HM1026" i="13"/>
  <c r="HJ1027" i="13" s="1"/>
  <c r="E1038" i="13"/>
  <c r="F1038" i="13" s="1"/>
  <c r="C1039" i="13"/>
  <c r="ES888" i="13"/>
  <c r="ER889" i="13"/>
  <c r="HJ916" i="13"/>
  <c r="HH928" i="13"/>
  <c r="HL927" i="13"/>
  <c r="AY889" i="13"/>
  <c r="AZ888" i="13"/>
  <c r="E928" i="13"/>
  <c r="F928" i="13" s="1"/>
  <c r="C929" i="13"/>
  <c r="HF914" i="13"/>
  <c r="HC915" i="13" s="1"/>
  <c r="HE928" i="13"/>
  <c r="H929" i="13"/>
  <c r="D929" i="13"/>
  <c r="HK806" i="13"/>
  <c r="C821" i="13"/>
  <c r="HF802" i="13"/>
  <c r="HC803" i="13" s="1"/>
  <c r="B818" i="13"/>
  <c r="E817" i="13"/>
  <c r="F817" i="13" s="1"/>
  <c r="D819" i="13"/>
  <c r="ES778" i="13"/>
  <c r="H819" i="13"/>
  <c r="HE818" i="13"/>
  <c r="HL817" i="13"/>
  <c r="HH818" i="13"/>
  <c r="AX778" i="13"/>
  <c r="AX669" i="13"/>
  <c r="AY668" i="13"/>
  <c r="HD692" i="13"/>
  <c r="HF692" i="13" s="1"/>
  <c r="HC693" i="13" s="1"/>
  <c r="D709" i="13"/>
  <c r="HM695" i="13"/>
  <c r="HJ696" i="13" s="1"/>
  <c r="HH709" i="13"/>
  <c r="HL708" i="13"/>
  <c r="C709" i="13"/>
  <c r="E708" i="13"/>
  <c r="F708" i="13" s="1"/>
  <c r="H709" i="13"/>
  <c r="HE708" i="13"/>
  <c r="ER669" i="13"/>
  <c r="ES668" i="13"/>
  <c r="HD583" i="13"/>
  <c r="HF583" i="13" s="1"/>
  <c r="H599" i="13"/>
  <c r="HE598" i="13"/>
  <c r="C601" i="13"/>
  <c r="HL598" i="13"/>
  <c r="HH599" i="13"/>
  <c r="AX558" i="13"/>
  <c r="B598" i="13"/>
  <c r="E597" i="13"/>
  <c r="F597" i="13" s="1"/>
  <c r="ES558" i="13"/>
  <c r="HK586" i="13"/>
  <c r="HM586" i="13" s="1"/>
  <c r="D600" i="13"/>
  <c r="HD473" i="13"/>
  <c r="ES448" i="13"/>
  <c r="H489" i="13"/>
  <c r="HE488" i="13"/>
  <c r="HM476" i="13"/>
  <c r="HJ477" i="13" s="1"/>
  <c r="D489" i="13"/>
  <c r="EM449" i="13" s="1"/>
  <c r="AX448" i="13"/>
  <c r="C489" i="13"/>
  <c r="E488" i="13"/>
  <c r="F488" i="13" s="1"/>
  <c r="AP449" i="13" s="1"/>
  <c r="HL487" i="13"/>
  <c r="HH488" i="13"/>
  <c r="HD363" i="13"/>
  <c r="HF363" i="13" s="1"/>
  <c r="B378" i="13"/>
  <c r="E377" i="13"/>
  <c r="F377" i="13" s="1"/>
  <c r="ES338" i="13"/>
  <c r="H379" i="13"/>
  <c r="HE378" i="13"/>
  <c r="C381" i="13"/>
  <c r="HJ366" i="13"/>
  <c r="D379" i="13"/>
  <c r="AY338" i="13"/>
  <c r="HL377" i="13"/>
  <c r="HH378" i="13"/>
  <c r="AW229" i="13"/>
  <c r="AX228" i="13"/>
  <c r="HD252" i="13"/>
  <c r="C269" i="13"/>
  <c r="E268" i="13"/>
  <c r="F268" i="13" s="1"/>
  <c r="ER229" i="13"/>
  <c r="ES228" i="13"/>
  <c r="HJ257" i="13"/>
  <c r="HH269" i="13"/>
  <c r="HL268" i="13"/>
  <c r="H269" i="13"/>
  <c r="HE268" i="13"/>
  <c r="D269" i="13"/>
  <c r="HD143" i="13"/>
  <c r="HF143" i="13" s="1"/>
  <c r="C159" i="13"/>
  <c r="E158" i="13"/>
  <c r="F158" i="13" s="1"/>
  <c r="HE159" i="13"/>
  <c r="H160" i="13"/>
  <c r="ER119" i="13"/>
  <c r="ES118" i="13"/>
  <c r="AW119" i="13"/>
  <c r="AX118" i="13"/>
  <c r="HJ145" i="13"/>
  <c r="D159" i="13"/>
  <c r="HL157" i="13"/>
  <c r="HH158" i="13"/>
  <c r="B66" i="15"/>
  <c r="E66" i="15" s="1"/>
  <c r="D491" i="12" l="1"/>
  <c r="C491" i="12"/>
  <c r="E490" i="12"/>
  <c r="F490" i="12" s="1"/>
  <c r="C381" i="12"/>
  <c r="E380" i="12"/>
  <c r="F380" i="12" s="1"/>
  <c r="D381" i="12"/>
  <c r="C271" i="12"/>
  <c r="E270" i="12"/>
  <c r="F270" i="12" s="1"/>
  <c r="D271" i="12"/>
  <c r="E160" i="12"/>
  <c r="F160" i="12" s="1"/>
  <c r="C161" i="12"/>
  <c r="D161" i="12"/>
  <c r="HD1242" i="13"/>
  <c r="HK1247" i="13"/>
  <c r="ET1218" i="13"/>
  <c r="B1259" i="13"/>
  <c r="E1258" i="13"/>
  <c r="F1258" i="13" s="1"/>
  <c r="AY1218" i="13"/>
  <c r="C1263" i="13"/>
  <c r="HE1259" i="13"/>
  <c r="H1260" i="13"/>
  <c r="D1260" i="13"/>
  <c r="HH1259" i="13"/>
  <c r="HL1258" i="13"/>
  <c r="HC1134" i="13"/>
  <c r="HE1134" i="13" s="1"/>
  <c r="HD1134" i="13"/>
  <c r="AY1109" i="13"/>
  <c r="AZ1108" i="13"/>
  <c r="E1149" i="13"/>
  <c r="F1149" i="13" s="1"/>
  <c r="C1150" i="13"/>
  <c r="H1151" i="13"/>
  <c r="HE1150" i="13"/>
  <c r="HM1136" i="13"/>
  <c r="HJ1137" i="13" s="1"/>
  <c r="D1150" i="13"/>
  <c r="HL1149" i="13"/>
  <c r="HH1150" i="13"/>
  <c r="ES1109" i="13"/>
  <c r="ET1108" i="13"/>
  <c r="HK1027" i="13"/>
  <c r="H1040" i="13"/>
  <c r="HE1039" i="13"/>
  <c r="ES999" i="13"/>
  <c r="ET998" i="13"/>
  <c r="AY999" i="13"/>
  <c r="AZ998" i="13"/>
  <c r="HH1039" i="13"/>
  <c r="HL1038" i="13"/>
  <c r="HD1022" i="13"/>
  <c r="HF1022" i="13" s="1"/>
  <c r="HC1023" i="13" s="1"/>
  <c r="E1039" i="13"/>
  <c r="F1039" i="13" s="1"/>
  <c r="C1040" i="13"/>
  <c r="D1040" i="13"/>
  <c r="HD915" i="13"/>
  <c r="HK916" i="13"/>
  <c r="HM916" i="13" s="1"/>
  <c r="H930" i="13"/>
  <c r="HE929" i="13"/>
  <c r="C930" i="13"/>
  <c r="E929" i="13"/>
  <c r="F929" i="13" s="1"/>
  <c r="D930" i="13"/>
  <c r="ES889" i="13"/>
  <c r="ET888" i="13"/>
  <c r="AZ889" i="13"/>
  <c r="BA888" i="13"/>
  <c r="HL928" i="13"/>
  <c r="HH929" i="13"/>
  <c r="HD803" i="13"/>
  <c r="ET778" i="13"/>
  <c r="B819" i="13"/>
  <c r="E818" i="13"/>
  <c r="F818" i="13" s="1"/>
  <c r="HM806" i="13"/>
  <c r="HJ807" i="13" s="1"/>
  <c r="HH819" i="13"/>
  <c r="HL818" i="13"/>
  <c r="HE819" i="13"/>
  <c r="H820" i="13"/>
  <c r="D820" i="13"/>
  <c r="AY778" i="13"/>
  <c r="C822" i="13"/>
  <c r="HK696" i="13"/>
  <c r="HM696" i="13" s="1"/>
  <c r="HD693" i="13"/>
  <c r="HF693" i="13" s="1"/>
  <c r="H710" i="13"/>
  <c r="HE709" i="13"/>
  <c r="D710" i="13"/>
  <c r="ES669" i="13"/>
  <c r="ET668" i="13"/>
  <c r="AY669" i="13"/>
  <c r="AZ668" i="13"/>
  <c r="E709" i="13"/>
  <c r="F709" i="13" s="1"/>
  <c r="C710" i="13"/>
  <c r="HL709" i="13"/>
  <c r="HH710" i="13"/>
  <c r="C602" i="13"/>
  <c r="H600" i="13"/>
  <c r="HE599" i="13"/>
  <c r="HJ587" i="13"/>
  <c r="HH600" i="13"/>
  <c r="HL599" i="13"/>
  <c r="D601" i="13"/>
  <c r="B599" i="13"/>
  <c r="E598" i="13"/>
  <c r="F598" i="13" s="1"/>
  <c r="HC584" i="13"/>
  <c r="ET558" i="13"/>
  <c r="AY558" i="13"/>
  <c r="HK477" i="13"/>
  <c r="HM477" i="13" s="1"/>
  <c r="HH489" i="13"/>
  <c r="HL488" i="13"/>
  <c r="E489" i="13"/>
  <c r="F489" i="13" s="1"/>
  <c r="AQ449" i="13" s="1"/>
  <c r="C490" i="13"/>
  <c r="D490" i="13"/>
  <c r="EN449" i="13" s="1"/>
  <c r="HE489" i="13"/>
  <c r="H490" i="13"/>
  <c r="AY448" i="13"/>
  <c r="ET448" i="13"/>
  <c r="HF473" i="13"/>
  <c r="HC474" i="13" s="1"/>
  <c r="HH379" i="13"/>
  <c r="HL378" i="13"/>
  <c r="C382" i="13"/>
  <c r="HE379" i="13"/>
  <c r="H380" i="13"/>
  <c r="B379" i="13"/>
  <c r="E378" i="13"/>
  <c r="F378" i="13" s="1"/>
  <c r="D380" i="13"/>
  <c r="ET338" i="13"/>
  <c r="HC364" i="13"/>
  <c r="AZ338" i="13"/>
  <c r="HK366" i="13"/>
  <c r="HM366" i="13" s="1"/>
  <c r="D270" i="13"/>
  <c r="HE269" i="13"/>
  <c r="H270" i="13"/>
  <c r="ES229" i="13"/>
  <c r="ET228" i="13"/>
  <c r="HH270" i="13"/>
  <c r="HL269" i="13"/>
  <c r="HF252" i="13"/>
  <c r="HC253" i="13" s="1"/>
  <c r="HK257" i="13"/>
  <c r="E269" i="13"/>
  <c r="F269" i="13" s="1"/>
  <c r="C270" i="13"/>
  <c r="AX229" i="13"/>
  <c r="AY228" i="13"/>
  <c r="D160" i="13"/>
  <c r="HH159" i="13"/>
  <c r="HL158" i="13"/>
  <c r="HK145" i="13"/>
  <c r="AX119" i="13"/>
  <c r="AY118" i="13"/>
  <c r="E159" i="13"/>
  <c r="F159" i="13" s="1"/>
  <c r="C160" i="13"/>
  <c r="H161" i="13"/>
  <c r="HE160" i="13"/>
  <c r="ES119" i="13"/>
  <c r="ET118" i="13"/>
  <c r="HC144" i="13"/>
  <c r="B67" i="15"/>
  <c r="E67" i="15" s="1"/>
  <c r="E491" i="12" l="1"/>
  <c r="F491" i="12" s="1"/>
  <c r="C492" i="12"/>
  <c r="D492" i="12"/>
  <c r="C382" i="12"/>
  <c r="E381" i="12"/>
  <c r="F381" i="12" s="1"/>
  <c r="D382" i="12"/>
  <c r="D272" i="12"/>
  <c r="E271" i="12"/>
  <c r="F271" i="12" s="1"/>
  <c r="C272" i="12"/>
  <c r="D162" i="12"/>
  <c r="C162" i="12"/>
  <c r="E161" i="12"/>
  <c r="F161" i="12" s="1"/>
  <c r="AZ1218" i="13"/>
  <c r="EU1218" i="13"/>
  <c r="HM1247" i="13"/>
  <c r="HJ1248" i="13" s="1"/>
  <c r="D1261" i="13"/>
  <c r="HF1242" i="13"/>
  <c r="HC1243" i="13" s="1"/>
  <c r="HE1243" i="13" s="1"/>
  <c r="HH1260" i="13"/>
  <c r="HL1259" i="13"/>
  <c r="HE1260" i="13"/>
  <c r="H1261" i="13"/>
  <c r="C1264" i="13"/>
  <c r="B1260" i="13"/>
  <c r="E1259" i="13"/>
  <c r="F1259" i="13" s="1"/>
  <c r="HK1137" i="13"/>
  <c r="C1151" i="13"/>
  <c r="E1150" i="13"/>
  <c r="ET1109" i="13"/>
  <c r="EU1108" i="13"/>
  <c r="AZ1109" i="13"/>
  <c r="BA1108" i="13"/>
  <c r="HF1134" i="13"/>
  <c r="HC1135" i="13" s="1"/>
  <c r="HH1151" i="13"/>
  <c r="HL1150" i="13"/>
  <c r="F1150" i="13"/>
  <c r="D1151" i="13"/>
  <c r="HE1151" i="13"/>
  <c r="H1152" i="13"/>
  <c r="HD1023" i="13"/>
  <c r="HF1023" i="13" s="1"/>
  <c r="ET999" i="13"/>
  <c r="EU998" i="13"/>
  <c r="H1041" i="13"/>
  <c r="HE1040" i="13"/>
  <c r="D1041" i="13"/>
  <c r="HL1039" i="13"/>
  <c r="HH1040" i="13"/>
  <c r="C1041" i="13"/>
  <c r="E1040" i="13"/>
  <c r="F1040" i="13" s="1"/>
  <c r="AZ999" i="13"/>
  <c r="BA998" i="13"/>
  <c r="HM1027" i="13"/>
  <c r="HJ1028" i="13" s="1"/>
  <c r="HJ917" i="13"/>
  <c r="HH930" i="13"/>
  <c r="HL929" i="13"/>
  <c r="ET889" i="13"/>
  <c r="EU888" i="13"/>
  <c r="HE930" i="13"/>
  <c r="H931" i="13"/>
  <c r="E930" i="13"/>
  <c r="F930" i="13" s="1"/>
  <c r="C931" i="13"/>
  <c r="HF915" i="13"/>
  <c r="HC916" i="13" s="1"/>
  <c r="BA889" i="13"/>
  <c r="BB888" i="13"/>
  <c r="D931" i="13"/>
  <c r="HK807" i="13"/>
  <c r="D821" i="13"/>
  <c r="AZ778" i="13"/>
  <c r="HH820" i="13"/>
  <c r="HL819" i="13"/>
  <c r="B820" i="13"/>
  <c r="E819" i="13"/>
  <c r="F819" i="13" s="1"/>
  <c r="HF803" i="13"/>
  <c r="HC804" i="13" s="1"/>
  <c r="H821" i="13"/>
  <c r="HE820" i="13"/>
  <c r="EU778" i="13"/>
  <c r="C823" i="13"/>
  <c r="HC694" i="13"/>
  <c r="HH711" i="13"/>
  <c r="HL710" i="13"/>
  <c r="AZ669" i="13"/>
  <c r="BA668" i="13"/>
  <c r="H711" i="13"/>
  <c r="HE710" i="13"/>
  <c r="D711" i="13"/>
  <c r="HJ697" i="13"/>
  <c r="C711" i="13"/>
  <c r="E710" i="13"/>
  <c r="F710" i="13" s="1"/>
  <c r="ET669" i="13"/>
  <c r="EU668" i="13"/>
  <c r="EU558" i="13"/>
  <c r="D602" i="13"/>
  <c r="HE600" i="13"/>
  <c r="H601" i="13"/>
  <c r="AZ558" i="13"/>
  <c r="HD584" i="13"/>
  <c r="HF584" i="13" s="1"/>
  <c r="HK587" i="13"/>
  <c r="C603" i="13"/>
  <c r="B600" i="13"/>
  <c r="E599" i="13"/>
  <c r="F599" i="13" s="1"/>
  <c r="HH601" i="13"/>
  <c r="HL600" i="13"/>
  <c r="HD474" i="13"/>
  <c r="AZ448" i="13"/>
  <c r="D491" i="13"/>
  <c r="EO449" i="13" s="1"/>
  <c r="HJ478" i="13"/>
  <c r="EU448" i="13"/>
  <c r="H491" i="13"/>
  <c r="HE490" i="13"/>
  <c r="HH490" i="13"/>
  <c r="HL489" i="13"/>
  <c r="E490" i="13"/>
  <c r="F490" i="13" s="1"/>
  <c r="AR449" i="13" s="1"/>
  <c r="C491" i="13"/>
  <c r="HJ367" i="13"/>
  <c r="HK367" i="13"/>
  <c r="EU338" i="13"/>
  <c r="D381" i="13"/>
  <c r="H381" i="13"/>
  <c r="HE380" i="13"/>
  <c r="BA338" i="13"/>
  <c r="HD364" i="13"/>
  <c r="HF364" i="13" s="1"/>
  <c r="HH380" i="13"/>
  <c r="HL379" i="13"/>
  <c r="B380" i="13"/>
  <c r="E379" i="13"/>
  <c r="F379" i="13" s="1"/>
  <c r="C383" i="13"/>
  <c r="HD253" i="13"/>
  <c r="HF253" i="13" s="1"/>
  <c r="ET229" i="13"/>
  <c r="EU228" i="13"/>
  <c r="D271" i="13"/>
  <c r="AY229" i="13"/>
  <c r="AZ228" i="13"/>
  <c r="HM257" i="13"/>
  <c r="HJ258" i="13" s="1"/>
  <c r="H271" i="13"/>
  <c r="HE270" i="13"/>
  <c r="E270" i="13"/>
  <c r="F270" i="13" s="1"/>
  <c r="C271" i="13"/>
  <c r="HH271" i="13"/>
  <c r="HL270" i="13"/>
  <c r="ET119" i="13"/>
  <c r="EU118" i="13"/>
  <c r="HL159" i="13"/>
  <c r="HH160" i="13"/>
  <c r="HM145" i="13"/>
  <c r="HJ146" i="13" s="1"/>
  <c r="C161" i="13"/>
  <c r="E160" i="13"/>
  <c r="F160" i="13" s="1"/>
  <c r="HD144" i="13"/>
  <c r="HE161" i="13"/>
  <c r="H162" i="13"/>
  <c r="AY119" i="13"/>
  <c r="AZ118" i="13"/>
  <c r="D161" i="13"/>
  <c r="B68" i="15"/>
  <c r="E68" i="15" s="1"/>
  <c r="D493" i="12" l="1"/>
  <c r="E492" i="12"/>
  <c r="F492" i="12" s="1"/>
  <c r="C493" i="12"/>
  <c r="D383" i="12"/>
  <c r="E382" i="12"/>
  <c r="F382" i="12" s="1"/>
  <c r="C383" i="12"/>
  <c r="D273" i="12"/>
  <c r="E272" i="12"/>
  <c r="F272" i="12" s="1"/>
  <c r="C273" i="12"/>
  <c r="E162" i="12"/>
  <c r="F162" i="12" s="1"/>
  <c r="C163" i="12"/>
  <c r="D163" i="12"/>
  <c r="HK1248" i="13"/>
  <c r="HM1248" i="13" s="1"/>
  <c r="HD1243" i="13"/>
  <c r="HF1243" i="13" s="1"/>
  <c r="H1262" i="13"/>
  <c r="HE1261" i="13"/>
  <c r="D1262" i="13"/>
  <c r="BA1218" i="13"/>
  <c r="B1261" i="13"/>
  <c r="E1260" i="13"/>
  <c r="F1260" i="13" s="1"/>
  <c r="HL1260" i="13"/>
  <c r="HH1261" i="13"/>
  <c r="C1265" i="13"/>
  <c r="EV1218" i="13"/>
  <c r="HD1135" i="13"/>
  <c r="D1152" i="13"/>
  <c r="EU1109" i="13"/>
  <c r="EV1108" i="13"/>
  <c r="H1153" i="13"/>
  <c r="HE1152" i="13"/>
  <c r="BA1109" i="13"/>
  <c r="BB1108" i="13"/>
  <c r="HM1137" i="13"/>
  <c r="HJ1138" i="13" s="1"/>
  <c r="HH1152" i="13"/>
  <c r="HL1151" i="13"/>
  <c r="E1151" i="13"/>
  <c r="F1151" i="13" s="1"/>
  <c r="C1152" i="13"/>
  <c r="HK1028" i="13"/>
  <c r="HM1028" i="13" s="1"/>
  <c r="D1042" i="13"/>
  <c r="HE1041" i="13"/>
  <c r="H1042" i="13"/>
  <c r="E1041" i="13"/>
  <c r="F1041" i="13" s="1"/>
  <c r="C1042" i="13"/>
  <c r="BA999" i="13"/>
  <c r="BB998" i="13"/>
  <c r="HH1041" i="13"/>
  <c r="HL1040" i="13"/>
  <c r="EU999" i="13"/>
  <c r="EV998" i="13"/>
  <c r="HC1024" i="13"/>
  <c r="HD916" i="13"/>
  <c r="HF916" i="13" s="1"/>
  <c r="D932" i="13"/>
  <c r="C932" i="13"/>
  <c r="E931" i="13"/>
  <c r="F931" i="13" s="1"/>
  <c r="HL930" i="13"/>
  <c r="HH931" i="13"/>
  <c r="BB889" i="13"/>
  <c r="BC888" i="13"/>
  <c r="EU889" i="13"/>
  <c r="EV888" i="13"/>
  <c r="HK917" i="13"/>
  <c r="H932" i="13"/>
  <c r="HE931" i="13"/>
  <c r="HD804" i="13"/>
  <c r="C824" i="13"/>
  <c r="H822" i="13"/>
  <c r="HE821" i="13"/>
  <c r="B821" i="13"/>
  <c r="E820" i="13"/>
  <c r="F820" i="13" s="1"/>
  <c r="BA778" i="13"/>
  <c r="EV778" i="13"/>
  <c r="HM807" i="13"/>
  <c r="HJ808" i="13" s="1"/>
  <c r="D822" i="13"/>
  <c r="HH821" i="13"/>
  <c r="HL820" i="13"/>
  <c r="EU669" i="13"/>
  <c r="EV668" i="13"/>
  <c r="HK697" i="13"/>
  <c r="HE711" i="13"/>
  <c r="H712" i="13"/>
  <c r="HH712" i="13"/>
  <c r="HL711" i="13"/>
  <c r="D712" i="13"/>
  <c r="BA669" i="13"/>
  <c r="BB668" i="13"/>
  <c r="C712" i="13"/>
  <c r="E711" i="13"/>
  <c r="F711" i="13" s="1"/>
  <c r="HD694" i="13"/>
  <c r="HF694" i="13" s="1"/>
  <c r="HC585" i="13"/>
  <c r="H602" i="13"/>
  <c r="HE601" i="13"/>
  <c r="B601" i="13"/>
  <c r="E600" i="13"/>
  <c r="F600" i="13" s="1"/>
  <c r="HM587" i="13"/>
  <c r="HJ588" i="13" s="1"/>
  <c r="EV558" i="13"/>
  <c r="HH602" i="13"/>
  <c r="HL601" i="13"/>
  <c r="D603" i="13"/>
  <c r="C604" i="13"/>
  <c r="BA558" i="13"/>
  <c r="D492" i="13"/>
  <c r="EP449" i="13" s="1"/>
  <c r="H492" i="13"/>
  <c r="HE491" i="13"/>
  <c r="HM478" i="13"/>
  <c r="HK478" i="13"/>
  <c r="E491" i="13"/>
  <c r="F491" i="13" s="1"/>
  <c r="AS449" i="13" s="1"/>
  <c r="C492" i="13"/>
  <c r="HH491" i="13"/>
  <c r="HL490" i="13"/>
  <c r="EV448" i="13"/>
  <c r="HF474" i="13"/>
  <c r="HC475" i="13" s="1"/>
  <c r="BA448" i="13"/>
  <c r="D382" i="13"/>
  <c r="HC365" i="13"/>
  <c r="HM367" i="13"/>
  <c r="HJ368" i="13" s="1"/>
  <c r="HH381" i="13"/>
  <c r="HL380" i="13"/>
  <c r="BB338" i="13"/>
  <c r="B381" i="13"/>
  <c r="E380" i="13"/>
  <c r="F380" i="13" s="1"/>
  <c r="C384" i="13"/>
  <c r="H382" i="13"/>
  <c r="HE381" i="13"/>
  <c r="EV338" i="13"/>
  <c r="HK258" i="13"/>
  <c r="HM258" i="13" s="1"/>
  <c r="D272" i="13"/>
  <c r="AZ229" i="13"/>
  <c r="BA228" i="13"/>
  <c r="EU229" i="13"/>
  <c r="EV228" i="13"/>
  <c r="HC254" i="13"/>
  <c r="E271" i="13"/>
  <c r="F271" i="13" s="1"/>
  <c r="C272" i="13"/>
  <c r="HL271" i="13"/>
  <c r="HH272" i="13"/>
  <c r="H272" i="13"/>
  <c r="HE271" i="13"/>
  <c r="HK146" i="13"/>
  <c r="HM146" i="13" s="1"/>
  <c r="E161" i="13"/>
  <c r="F161" i="13" s="1"/>
  <c r="C162" i="13"/>
  <c r="EU119" i="13"/>
  <c r="EV118" i="13"/>
  <c r="HF144" i="13"/>
  <c r="HC145" i="13" s="1"/>
  <c r="D162" i="13"/>
  <c r="H163" i="13"/>
  <c r="HE162" i="13"/>
  <c r="HH161" i="13"/>
  <c r="HL160" i="13"/>
  <c r="AZ119" i="13"/>
  <c r="BA118" i="13"/>
  <c r="B69" i="15"/>
  <c r="E69" i="15" s="1"/>
  <c r="E493" i="12" l="1"/>
  <c r="F493" i="12" s="1"/>
  <c r="C494" i="12"/>
  <c r="D494" i="12"/>
  <c r="E383" i="12"/>
  <c r="F383" i="12" s="1"/>
  <c r="C384" i="12"/>
  <c r="D384" i="12"/>
  <c r="D274" i="12"/>
  <c r="E273" i="12"/>
  <c r="F273" i="12" s="1"/>
  <c r="C274" i="12"/>
  <c r="D164" i="12"/>
  <c r="C164" i="12"/>
  <c r="E163" i="12"/>
  <c r="F163" i="12" s="1"/>
  <c r="C1266" i="13"/>
  <c r="HC1244" i="13"/>
  <c r="HE1244" i="13" s="1"/>
  <c r="HE1262" i="13"/>
  <c r="H1263" i="13"/>
  <c r="EW1218" i="13"/>
  <c r="B1262" i="13"/>
  <c r="E1261" i="13"/>
  <c r="F1261" i="13" s="1"/>
  <c r="D1263" i="13"/>
  <c r="HJ1249" i="13"/>
  <c r="HL1261" i="13"/>
  <c r="HH1262" i="13"/>
  <c r="BB1218" i="13"/>
  <c r="HK1138" i="13"/>
  <c r="HM1138" i="13" s="1"/>
  <c r="EV1109" i="13"/>
  <c r="EW1108" i="13"/>
  <c r="E1152" i="13"/>
  <c r="F1152" i="13" s="1"/>
  <c r="C1153" i="13"/>
  <c r="HH1153" i="13"/>
  <c r="HL1152" i="13"/>
  <c r="H1154" i="13"/>
  <c r="HE1153" i="13"/>
  <c r="D1153" i="13"/>
  <c r="HF1135" i="13"/>
  <c r="HC1136" i="13" s="1"/>
  <c r="BB1109" i="13"/>
  <c r="BC1108" i="13"/>
  <c r="BB999" i="13"/>
  <c r="BC998" i="13"/>
  <c r="H1043" i="13"/>
  <c r="HE1042" i="13"/>
  <c r="HD1024" i="13"/>
  <c r="HH1042" i="13"/>
  <c r="HL1041" i="13"/>
  <c r="E1042" i="13"/>
  <c r="F1042" i="13" s="1"/>
  <c r="C1043" i="13"/>
  <c r="HJ1029" i="13"/>
  <c r="EV999" i="13"/>
  <c r="EW998" i="13"/>
  <c r="D1043" i="13"/>
  <c r="HM917" i="13"/>
  <c r="HJ918" i="13" s="1"/>
  <c r="BC889" i="13"/>
  <c r="BD888" i="13"/>
  <c r="HE932" i="13"/>
  <c r="H933" i="13"/>
  <c r="EV889" i="13"/>
  <c r="EW888" i="13"/>
  <c r="HL931" i="13"/>
  <c r="HH932" i="13"/>
  <c r="C933" i="13"/>
  <c r="E932" i="13"/>
  <c r="F932" i="13" s="1"/>
  <c r="HC917" i="13"/>
  <c r="D933" i="13"/>
  <c r="HK808" i="13"/>
  <c r="HM808" i="13" s="1"/>
  <c r="H823" i="13"/>
  <c r="HE822" i="13"/>
  <c r="BB778" i="13"/>
  <c r="HL821" i="13"/>
  <c r="HH822" i="13"/>
  <c r="EW778" i="13"/>
  <c r="B822" i="13"/>
  <c r="E821" i="13"/>
  <c r="F821" i="13" s="1"/>
  <c r="C825" i="13"/>
  <c r="HF804" i="13"/>
  <c r="HC805" i="13" s="1"/>
  <c r="D823" i="13"/>
  <c r="D713" i="13"/>
  <c r="HM697" i="13"/>
  <c r="HJ698" i="13" s="1"/>
  <c r="C713" i="13"/>
  <c r="E712" i="13"/>
  <c r="F712" i="13" s="1"/>
  <c r="HC695" i="13"/>
  <c r="BB669" i="13"/>
  <c r="BC668" i="13"/>
  <c r="H713" i="13"/>
  <c r="HE712" i="13"/>
  <c r="EV669" i="13"/>
  <c r="EW668" i="13"/>
  <c r="HH713" i="13"/>
  <c r="HL712" i="13"/>
  <c r="HK588" i="13"/>
  <c r="H603" i="13"/>
  <c r="HE602" i="13"/>
  <c r="BB558" i="13"/>
  <c r="HL602" i="13"/>
  <c r="HH603" i="13"/>
  <c r="D604" i="13"/>
  <c r="EW558" i="13"/>
  <c r="B602" i="13"/>
  <c r="E601" i="13"/>
  <c r="F601" i="13" s="1"/>
  <c r="HD585" i="13"/>
  <c r="C605" i="13"/>
  <c r="HJ479" i="13"/>
  <c r="HD475" i="13"/>
  <c r="HK479" i="13"/>
  <c r="BB448" i="13"/>
  <c r="C493" i="13"/>
  <c r="E492" i="13"/>
  <c r="F492" i="13" s="1"/>
  <c r="AT449" i="13" s="1"/>
  <c r="EW448" i="13"/>
  <c r="HL491" i="13"/>
  <c r="HH492" i="13"/>
  <c r="H493" i="13"/>
  <c r="HE492" i="13"/>
  <c r="D493" i="13"/>
  <c r="EQ449" i="13" s="1"/>
  <c r="HK368" i="13"/>
  <c r="HD365" i="13"/>
  <c r="HF365" i="13" s="1"/>
  <c r="EW338" i="13"/>
  <c r="H383" i="13"/>
  <c r="HE382" i="13"/>
  <c r="B382" i="13"/>
  <c r="E381" i="13"/>
  <c r="F381" i="13" s="1"/>
  <c r="C385" i="13"/>
  <c r="BC338" i="13"/>
  <c r="HL381" i="13"/>
  <c r="HH382" i="13"/>
  <c r="D383" i="13"/>
  <c r="D273" i="13"/>
  <c r="BA229" i="13"/>
  <c r="BB228" i="13"/>
  <c r="C273" i="13"/>
  <c r="E272" i="13"/>
  <c r="F272" i="13" s="1"/>
  <c r="HJ259" i="13"/>
  <c r="H273" i="13"/>
  <c r="HE272" i="13"/>
  <c r="HH273" i="13"/>
  <c r="HL272" i="13"/>
  <c r="HD254" i="13"/>
  <c r="HF254" i="13" s="1"/>
  <c r="HC255" i="13" s="1"/>
  <c r="EV229" i="13"/>
  <c r="EW228" i="13"/>
  <c r="HD145" i="13"/>
  <c r="HE163" i="13"/>
  <c r="H164" i="13"/>
  <c r="EV119" i="13"/>
  <c r="EW118" i="13"/>
  <c r="BA119" i="13"/>
  <c r="BB118" i="13"/>
  <c r="HL161" i="13"/>
  <c r="HH162" i="13"/>
  <c r="HJ147" i="13"/>
  <c r="D163" i="13"/>
  <c r="C163" i="13"/>
  <c r="E162" i="13"/>
  <c r="F162" i="13" s="1"/>
  <c r="B70" i="15"/>
  <c r="E70" i="15" s="1"/>
  <c r="D495" i="12" l="1"/>
  <c r="C495" i="12"/>
  <c r="E494" i="12"/>
  <c r="F494" i="12" s="1"/>
  <c r="D385" i="12"/>
  <c r="C385" i="12"/>
  <c r="E384" i="12"/>
  <c r="F384" i="12" s="1"/>
  <c r="C275" i="12"/>
  <c r="E274" i="12"/>
  <c r="F274" i="12" s="1"/>
  <c r="D275" i="12"/>
  <c r="E164" i="12"/>
  <c r="F164" i="12" s="1"/>
  <c r="C165" i="12"/>
  <c r="D165" i="12"/>
  <c r="BC1218" i="13"/>
  <c r="HH1263" i="13"/>
  <c r="HL1262" i="13"/>
  <c r="EX1218" i="13"/>
  <c r="D1264" i="13"/>
  <c r="HD1244" i="13"/>
  <c r="HK1249" i="13"/>
  <c r="B1263" i="13"/>
  <c r="E1262" i="13"/>
  <c r="F1262" i="13" s="1"/>
  <c r="H1264" i="13"/>
  <c r="HE1263" i="13"/>
  <c r="C1267" i="13"/>
  <c r="HD1136" i="13"/>
  <c r="HF1136" i="13" s="1"/>
  <c r="D1154" i="13"/>
  <c r="H1155" i="13"/>
  <c r="HE1154" i="13"/>
  <c r="E1153" i="13"/>
  <c r="F1153" i="13" s="1"/>
  <c r="C1154" i="13"/>
  <c r="BC1109" i="13"/>
  <c r="BD1108" i="13"/>
  <c r="EW1109" i="13"/>
  <c r="EX1108" i="13"/>
  <c r="HJ1139" i="13"/>
  <c r="HL1153" i="13"/>
  <c r="HH1154" i="13"/>
  <c r="H1044" i="13"/>
  <c r="HE1043" i="13"/>
  <c r="HF1024" i="13"/>
  <c r="HC1025" i="13" s="1"/>
  <c r="EW999" i="13"/>
  <c r="EX998" i="13"/>
  <c r="D1044" i="13"/>
  <c r="HK1029" i="13"/>
  <c r="HM1029" i="13" s="1"/>
  <c r="BC999" i="13"/>
  <c r="BD998" i="13"/>
  <c r="E1043" i="13"/>
  <c r="F1043" i="13" s="1"/>
  <c r="C1044" i="13"/>
  <c r="HH1043" i="13"/>
  <c r="HL1042" i="13"/>
  <c r="HK918" i="13"/>
  <c r="HM918" i="13" s="1"/>
  <c r="HH933" i="13"/>
  <c r="HL932" i="13"/>
  <c r="BD889" i="13"/>
  <c r="BE888" i="13"/>
  <c r="HD917" i="13"/>
  <c r="HF917" i="13" s="1"/>
  <c r="HE933" i="13"/>
  <c r="H934" i="13"/>
  <c r="D934" i="13"/>
  <c r="E933" i="13"/>
  <c r="F933" i="13" s="1"/>
  <c r="C934" i="13"/>
  <c r="EW889" i="13"/>
  <c r="EX888" i="13"/>
  <c r="HD805" i="13"/>
  <c r="D824" i="13"/>
  <c r="B823" i="13"/>
  <c r="E822" i="13"/>
  <c r="F822" i="13" s="1"/>
  <c r="HH823" i="13"/>
  <c r="HL822" i="13"/>
  <c r="HJ809" i="13"/>
  <c r="C826" i="13"/>
  <c r="EX778" i="13"/>
  <c r="BC778" i="13"/>
  <c r="HE823" i="13"/>
  <c r="H824" i="13"/>
  <c r="HK698" i="13"/>
  <c r="HH714" i="13"/>
  <c r="HL713" i="13"/>
  <c r="H714" i="13"/>
  <c r="HE713" i="13"/>
  <c r="HD695" i="13"/>
  <c r="D714" i="13"/>
  <c r="EW669" i="13"/>
  <c r="EX668" i="13"/>
  <c r="BC669" i="13"/>
  <c r="BD668" i="13"/>
  <c r="E713" i="13"/>
  <c r="F713" i="13" s="1"/>
  <c r="C714" i="13"/>
  <c r="B603" i="13"/>
  <c r="E602" i="13"/>
  <c r="F602" i="13" s="1"/>
  <c r="H604" i="13"/>
  <c r="HE603" i="13"/>
  <c r="HF585" i="13"/>
  <c r="HC586" i="13" s="1"/>
  <c r="EX558" i="13"/>
  <c r="HH604" i="13"/>
  <c r="HL603" i="13"/>
  <c r="C606" i="13"/>
  <c r="HM588" i="13"/>
  <c r="HJ589" i="13" s="1"/>
  <c r="BC558" i="13"/>
  <c r="D605" i="13"/>
  <c r="HM479" i="13"/>
  <c r="HJ480" i="13" s="1"/>
  <c r="HH493" i="13"/>
  <c r="HL492" i="13"/>
  <c r="C494" i="13"/>
  <c r="E493" i="13"/>
  <c r="F493" i="13" s="1"/>
  <c r="AU449" i="13" s="1"/>
  <c r="HF475" i="13"/>
  <c r="HC476" i="13" s="1"/>
  <c r="D494" i="13"/>
  <c r="ER449" i="13" s="1"/>
  <c r="HE493" i="13"/>
  <c r="H494" i="13"/>
  <c r="EX448" i="13"/>
  <c r="BC448" i="13"/>
  <c r="BD338" i="13"/>
  <c r="HH383" i="13"/>
  <c r="HL382" i="13"/>
  <c r="B383" i="13"/>
  <c r="E382" i="13"/>
  <c r="F382" i="13" s="1"/>
  <c r="EX338" i="13"/>
  <c r="HC366" i="13"/>
  <c r="D384" i="13"/>
  <c r="C386" i="13"/>
  <c r="HM368" i="13"/>
  <c r="HJ369" i="13" s="1"/>
  <c r="HE383" i="13"/>
  <c r="H384" i="13"/>
  <c r="HD255" i="13"/>
  <c r="HH274" i="13"/>
  <c r="HL273" i="13"/>
  <c r="HE273" i="13"/>
  <c r="H274" i="13"/>
  <c r="BB229" i="13"/>
  <c r="BC228" i="13"/>
  <c r="HK259" i="13"/>
  <c r="D274" i="13"/>
  <c r="EW229" i="13"/>
  <c r="EX228" i="13"/>
  <c r="E273" i="13"/>
  <c r="F273" i="13" s="1"/>
  <c r="C274" i="13"/>
  <c r="D164" i="13"/>
  <c r="HH163" i="13"/>
  <c r="HL162" i="13"/>
  <c r="EW119" i="13"/>
  <c r="EX118" i="13"/>
  <c r="HK147" i="13"/>
  <c r="BB119" i="13"/>
  <c r="BC118" i="13"/>
  <c r="HF145" i="13"/>
  <c r="HC146" i="13" s="1"/>
  <c r="E163" i="13"/>
  <c r="F163" i="13" s="1"/>
  <c r="C164" i="13"/>
  <c r="H165" i="13"/>
  <c r="HE164" i="13"/>
  <c r="B71" i="15"/>
  <c r="E71" i="15" s="1"/>
  <c r="E495" i="12" l="1"/>
  <c r="F495" i="12" s="1"/>
  <c r="C496" i="12"/>
  <c r="D496" i="12"/>
  <c r="C386" i="12"/>
  <c r="E385" i="12"/>
  <c r="F385" i="12" s="1"/>
  <c r="D386" i="12"/>
  <c r="D276" i="12"/>
  <c r="E275" i="12"/>
  <c r="F275" i="12" s="1"/>
  <c r="C276" i="12"/>
  <c r="D166" i="12"/>
  <c r="C166" i="12"/>
  <c r="E165" i="12"/>
  <c r="F165" i="12" s="1"/>
  <c r="B1264" i="13"/>
  <c r="E1263" i="13"/>
  <c r="F1263" i="13" s="1"/>
  <c r="H1265" i="13"/>
  <c r="HE1264" i="13"/>
  <c r="HF1244" i="13"/>
  <c r="HC1245" i="13" s="1"/>
  <c r="HE1245" i="13" s="1"/>
  <c r="EY1218" i="13"/>
  <c r="HH1264" i="13"/>
  <c r="HL1263" i="13"/>
  <c r="HM1249" i="13"/>
  <c r="HJ1250" i="13" s="1"/>
  <c r="BD1218" i="13"/>
  <c r="C1268" i="13"/>
  <c r="D1265" i="13"/>
  <c r="BD1109" i="13"/>
  <c r="BE1108" i="13"/>
  <c r="D1155" i="13"/>
  <c r="HK1139" i="13"/>
  <c r="HH1155" i="13"/>
  <c r="HL1154" i="13"/>
  <c r="EX1109" i="13"/>
  <c r="EY1108" i="13"/>
  <c r="C1155" i="13"/>
  <c r="E1154" i="13"/>
  <c r="F1154" i="13" s="1"/>
  <c r="H1156" i="13"/>
  <c r="HE1155" i="13"/>
  <c r="HC1137" i="13"/>
  <c r="HD1025" i="13"/>
  <c r="C1045" i="13"/>
  <c r="E1044" i="13"/>
  <c r="F1044" i="13" s="1"/>
  <c r="D1045" i="13"/>
  <c r="HJ1030" i="13"/>
  <c r="EX999" i="13"/>
  <c r="EY998" i="13"/>
  <c r="BD999" i="13"/>
  <c r="BE998" i="13"/>
  <c r="H1045" i="13"/>
  <c r="HE1044" i="13"/>
  <c r="HL1043" i="13"/>
  <c r="HH1044" i="13"/>
  <c r="EX889" i="13"/>
  <c r="EY888" i="13"/>
  <c r="D935" i="13"/>
  <c r="BE889" i="13"/>
  <c r="BF888" i="13"/>
  <c r="HH934" i="13"/>
  <c r="HL933" i="13"/>
  <c r="E934" i="13"/>
  <c r="F934" i="13" s="1"/>
  <c r="C935" i="13"/>
  <c r="H935" i="13"/>
  <c r="HE934" i="13"/>
  <c r="HC918" i="13"/>
  <c r="HJ919" i="13"/>
  <c r="HE824" i="13"/>
  <c r="H825" i="13"/>
  <c r="D825" i="13"/>
  <c r="EY778" i="13"/>
  <c r="B824" i="13"/>
  <c r="E823" i="13"/>
  <c r="F823" i="13" s="1"/>
  <c r="HF805" i="13"/>
  <c r="HC806" i="13" s="1"/>
  <c r="HK809" i="13"/>
  <c r="HM809" i="13" s="1"/>
  <c r="BD778" i="13"/>
  <c r="C827" i="13"/>
  <c r="HH824" i="13"/>
  <c r="HL823" i="13"/>
  <c r="HF695" i="13"/>
  <c r="HC696" i="13" s="1"/>
  <c r="HD696" i="13" s="1"/>
  <c r="E714" i="13"/>
  <c r="C715" i="13"/>
  <c r="EX669" i="13"/>
  <c r="EY668" i="13"/>
  <c r="H715" i="13"/>
  <c r="HE714" i="13"/>
  <c r="HL714" i="13"/>
  <c r="HH715" i="13"/>
  <c r="BD669" i="13"/>
  <c r="BE668" i="13"/>
  <c r="HM698" i="13"/>
  <c r="HJ699" i="13" s="1"/>
  <c r="D715" i="13"/>
  <c r="F714" i="13"/>
  <c r="HK589" i="13"/>
  <c r="HM589" i="13" s="1"/>
  <c r="HD586" i="13"/>
  <c r="HF586" i="13" s="1"/>
  <c r="HC587" i="13" s="1"/>
  <c r="C607" i="13"/>
  <c r="B604" i="13"/>
  <c r="E603" i="13"/>
  <c r="F603" i="13" s="1"/>
  <c r="HH605" i="13"/>
  <c r="HL604" i="13"/>
  <c r="BD558" i="13"/>
  <c r="EY558" i="13"/>
  <c r="D606" i="13"/>
  <c r="HE604" i="13"/>
  <c r="H605" i="13"/>
  <c r="HK480" i="13"/>
  <c r="HM480" i="13" s="1"/>
  <c r="HD476" i="13"/>
  <c r="HF476" i="13" s="1"/>
  <c r="HC477" i="13" s="1"/>
  <c r="D495" i="13"/>
  <c r="ES449" i="13" s="1"/>
  <c r="E494" i="13"/>
  <c r="F494" i="13" s="1"/>
  <c r="AV449" i="13" s="1"/>
  <c r="C495" i="13"/>
  <c r="EY448" i="13"/>
  <c r="BD448" i="13"/>
  <c r="H495" i="13"/>
  <c r="HE494" i="13"/>
  <c r="HH494" i="13"/>
  <c r="HL493" i="13"/>
  <c r="HK369" i="13"/>
  <c r="HM369" i="13" s="1"/>
  <c r="HD366" i="13"/>
  <c r="HF366" i="13" s="1"/>
  <c r="B384" i="13"/>
  <c r="E383" i="13"/>
  <c r="F383" i="13" s="1"/>
  <c r="BE338" i="13"/>
  <c r="D385" i="13"/>
  <c r="H385" i="13"/>
  <c r="HE384" i="13"/>
  <c r="C387" i="13"/>
  <c r="EY338" i="13"/>
  <c r="HH384" i="13"/>
  <c r="HL383" i="13"/>
  <c r="D275" i="13"/>
  <c r="HM259" i="13"/>
  <c r="HJ260" i="13" s="1"/>
  <c r="HH275" i="13"/>
  <c r="HL274" i="13"/>
  <c r="E274" i="13"/>
  <c r="F274" i="13" s="1"/>
  <c r="C275" i="13"/>
  <c r="BC229" i="13"/>
  <c r="BD228" i="13"/>
  <c r="HF255" i="13"/>
  <c r="HC256" i="13" s="1"/>
  <c r="EX229" i="13"/>
  <c r="EY228" i="13"/>
  <c r="H275" i="13"/>
  <c r="HE274" i="13"/>
  <c r="HD146" i="13"/>
  <c r="EX119" i="13"/>
  <c r="EY118" i="13"/>
  <c r="C165" i="13"/>
  <c r="E164" i="13"/>
  <c r="F164" i="13" s="1"/>
  <c r="HE165" i="13"/>
  <c r="H166" i="13"/>
  <c r="HM147" i="13"/>
  <c r="HJ148" i="13" s="1"/>
  <c r="D165" i="13"/>
  <c r="BC119" i="13"/>
  <c r="BD118" i="13"/>
  <c r="HL163" i="13"/>
  <c r="HH164" i="13"/>
  <c r="B72" i="15"/>
  <c r="E72" i="15" s="1"/>
  <c r="D497" i="12" l="1"/>
  <c r="E496" i="12"/>
  <c r="F496" i="12" s="1"/>
  <c r="C497" i="12"/>
  <c r="D387" i="12"/>
  <c r="E386" i="12"/>
  <c r="F386" i="12" s="1"/>
  <c r="C387" i="12"/>
  <c r="E276" i="12"/>
  <c r="F276" i="12" s="1"/>
  <c r="C277" i="12"/>
  <c r="D277" i="12"/>
  <c r="E166" i="12"/>
  <c r="F166" i="12" s="1"/>
  <c r="C167" i="12"/>
  <c r="D167" i="12"/>
  <c r="HK1250" i="13"/>
  <c r="HD1245" i="13"/>
  <c r="BE1218" i="13"/>
  <c r="D1266" i="13"/>
  <c r="HL1264" i="13"/>
  <c r="HH1265" i="13"/>
  <c r="B1265" i="13"/>
  <c r="E1264" i="13"/>
  <c r="F1264" i="13" s="1"/>
  <c r="EZ1218" i="13"/>
  <c r="C1269" i="13"/>
  <c r="H1266" i="13"/>
  <c r="HE1265" i="13"/>
  <c r="EY1109" i="13"/>
  <c r="EZ1108" i="13"/>
  <c r="D1156" i="13"/>
  <c r="H1157" i="13"/>
  <c r="HE1156" i="13"/>
  <c r="HD1137" i="13"/>
  <c r="HF1137" i="13" s="1"/>
  <c r="HC1138" i="13" s="1"/>
  <c r="HM1139" i="13"/>
  <c r="HJ1140" i="13" s="1"/>
  <c r="BE1109" i="13"/>
  <c r="BF1108" i="13"/>
  <c r="E1155" i="13"/>
  <c r="F1155" i="13" s="1"/>
  <c r="C1156" i="13"/>
  <c r="HH1156" i="13"/>
  <c r="HL1155" i="13"/>
  <c r="BE999" i="13"/>
  <c r="BF998" i="13"/>
  <c r="HK1030" i="13"/>
  <c r="HM1030" i="13" s="1"/>
  <c r="E1045" i="13"/>
  <c r="F1045" i="13" s="1"/>
  <c r="C1046" i="13"/>
  <c r="D1046" i="13"/>
  <c r="HH1045" i="13"/>
  <c r="HL1044" i="13"/>
  <c r="EY999" i="13"/>
  <c r="EZ998" i="13"/>
  <c r="HF1025" i="13"/>
  <c r="HC1026" i="13" s="1"/>
  <c r="H1046" i="13"/>
  <c r="HE1045" i="13"/>
  <c r="HK919" i="13"/>
  <c r="HM919" i="13" s="1"/>
  <c r="H936" i="13"/>
  <c r="HE935" i="13"/>
  <c r="HD918" i="13"/>
  <c r="C936" i="13"/>
  <c r="E935" i="13"/>
  <c r="F935" i="13" s="1"/>
  <c r="HL934" i="13"/>
  <c r="HH935" i="13"/>
  <c r="D936" i="13"/>
  <c r="BF889" i="13"/>
  <c r="BG888" i="13"/>
  <c r="EZ888" i="13"/>
  <c r="EY889" i="13"/>
  <c r="HD806" i="13"/>
  <c r="HF806" i="13" s="1"/>
  <c r="HH825" i="13"/>
  <c r="HL824" i="13"/>
  <c r="HJ810" i="13"/>
  <c r="EZ778" i="13"/>
  <c r="HE825" i="13"/>
  <c r="H826" i="13"/>
  <c r="BE778" i="13"/>
  <c r="D826" i="13"/>
  <c r="C828" i="13"/>
  <c r="B825" i="13"/>
  <c r="E824" i="13"/>
  <c r="F824" i="13" s="1"/>
  <c r="HK699" i="13"/>
  <c r="HM699" i="13" s="1"/>
  <c r="BE669" i="13"/>
  <c r="BF668" i="13"/>
  <c r="EY669" i="13"/>
  <c r="EZ668" i="13"/>
  <c r="HF696" i="13"/>
  <c r="HC697" i="13" s="1"/>
  <c r="D716" i="13"/>
  <c r="HH716" i="13"/>
  <c r="HL715" i="13"/>
  <c r="C716" i="13"/>
  <c r="E715" i="13"/>
  <c r="F715" i="13" s="1"/>
  <c r="H716" i="13"/>
  <c r="HE715" i="13"/>
  <c r="HD587" i="13"/>
  <c r="HF587" i="13" s="1"/>
  <c r="D607" i="13"/>
  <c r="BE558" i="13"/>
  <c r="HL605" i="13"/>
  <c r="HH606" i="13"/>
  <c r="C608" i="13"/>
  <c r="HJ590" i="13"/>
  <c r="H606" i="13"/>
  <c r="HE605" i="13"/>
  <c r="EZ558" i="13"/>
  <c r="B605" i="13"/>
  <c r="E604" i="13"/>
  <c r="F604" i="13" s="1"/>
  <c r="HJ481" i="13"/>
  <c r="HK481" i="13" s="1"/>
  <c r="HM481" i="13" s="1"/>
  <c r="HJ482" i="13" s="1"/>
  <c r="HD477" i="13"/>
  <c r="H496" i="13"/>
  <c r="HE495" i="13"/>
  <c r="EZ448" i="13"/>
  <c r="D496" i="13"/>
  <c r="ET449" i="13" s="1"/>
  <c r="HH495" i="13"/>
  <c r="HL494" i="13"/>
  <c r="BE448" i="13"/>
  <c r="E495" i="13"/>
  <c r="F495" i="13" s="1"/>
  <c r="AW449" i="13" s="1"/>
  <c r="C496" i="13"/>
  <c r="D386" i="13"/>
  <c r="HC367" i="13"/>
  <c r="B385" i="13"/>
  <c r="E384" i="13"/>
  <c r="F384" i="13" s="1"/>
  <c r="HH385" i="13"/>
  <c r="HL384" i="13"/>
  <c r="EZ338" i="13"/>
  <c r="H386" i="13"/>
  <c r="HE385" i="13"/>
  <c r="BF338" i="13"/>
  <c r="HJ370" i="13"/>
  <c r="C388" i="13"/>
  <c r="HK260" i="13"/>
  <c r="HD256" i="13"/>
  <c r="BD229" i="13"/>
  <c r="BE228" i="13"/>
  <c r="D276" i="13"/>
  <c r="EY229" i="13"/>
  <c r="EZ228" i="13"/>
  <c r="H276" i="13"/>
  <c r="HE275" i="13"/>
  <c r="E275" i="13"/>
  <c r="F275" i="13" s="1"/>
  <c r="C276" i="13"/>
  <c r="HH276" i="13"/>
  <c r="HL275" i="13"/>
  <c r="HK148" i="13"/>
  <c r="H167" i="13"/>
  <c r="HE166" i="13"/>
  <c r="E165" i="13"/>
  <c r="F165" i="13" s="1"/>
  <c r="C166" i="13"/>
  <c r="HF146" i="13"/>
  <c r="HC147" i="13" s="1"/>
  <c r="BD119" i="13"/>
  <c r="BE118" i="13"/>
  <c r="D166" i="13"/>
  <c r="EY119" i="13"/>
  <c r="EZ118" i="13"/>
  <c r="HH165" i="13"/>
  <c r="HL164" i="13"/>
  <c r="B73" i="15"/>
  <c r="E73" i="15" s="1"/>
  <c r="E497" i="12" l="1"/>
  <c r="F497" i="12" s="1"/>
  <c r="C498" i="12"/>
  <c r="D498" i="12"/>
  <c r="E387" i="12"/>
  <c r="F387" i="12" s="1"/>
  <c r="C388" i="12"/>
  <c r="D388" i="12"/>
  <c r="D278" i="12"/>
  <c r="E277" i="12"/>
  <c r="F277" i="12" s="1"/>
  <c r="C278" i="12"/>
  <c r="D168" i="12"/>
  <c r="C168" i="12"/>
  <c r="E167" i="12"/>
  <c r="F167" i="12" s="1"/>
  <c r="HE1266" i="13"/>
  <c r="H1267" i="13"/>
  <c r="BF1218" i="13"/>
  <c r="HF1245" i="13"/>
  <c r="HC1246" i="13" s="1"/>
  <c r="HE1246" i="13" s="1"/>
  <c r="C1270" i="13"/>
  <c r="B1266" i="13"/>
  <c r="E1265" i="13"/>
  <c r="F1265" i="13" s="1"/>
  <c r="D1267" i="13"/>
  <c r="HM1250" i="13"/>
  <c r="HJ1251" i="13" s="1"/>
  <c r="FA1218" i="13"/>
  <c r="HH1266" i="13"/>
  <c r="HL1265" i="13"/>
  <c r="HK1140" i="13"/>
  <c r="HM1140" i="13" s="1"/>
  <c r="HD1138" i="13"/>
  <c r="HF1138" i="13" s="1"/>
  <c r="HC1139" i="13" s="1"/>
  <c r="C1157" i="13"/>
  <c r="E1156" i="13"/>
  <c r="F1156" i="13" s="1"/>
  <c r="H1158" i="13"/>
  <c r="HE1157" i="13"/>
  <c r="EZ1109" i="13"/>
  <c r="FA1108" i="13"/>
  <c r="BF1109" i="13"/>
  <c r="BG1108" i="13"/>
  <c r="HH1157" i="13"/>
  <c r="HL1156" i="13"/>
  <c r="D1157" i="13"/>
  <c r="HD1026" i="13"/>
  <c r="HF1026" i="13" s="1"/>
  <c r="HH1046" i="13"/>
  <c r="HL1045" i="13"/>
  <c r="C1047" i="13"/>
  <c r="E1046" i="13"/>
  <c r="F1046" i="13" s="1"/>
  <c r="HJ1031" i="13"/>
  <c r="EZ999" i="13"/>
  <c r="FA998" i="13"/>
  <c r="BF999" i="13"/>
  <c r="BG998" i="13"/>
  <c r="D1047" i="13"/>
  <c r="H1047" i="13"/>
  <c r="HE1046" i="13"/>
  <c r="HF918" i="13"/>
  <c r="HC919" i="13" s="1"/>
  <c r="H937" i="13"/>
  <c r="HE936" i="13"/>
  <c r="D937" i="13"/>
  <c r="FA888" i="13"/>
  <c r="EZ889" i="13"/>
  <c r="BG889" i="13"/>
  <c r="BH888" i="13"/>
  <c r="HH936" i="13"/>
  <c r="HL935" i="13"/>
  <c r="C937" i="13"/>
  <c r="E936" i="13"/>
  <c r="F936" i="13" s="1"/>
  <c r="HJ920" i="13"/>
  <c r="H827" i="13"/>
  <c r="HE826" i="13"/>
  <c r="HH826" i="13"/>
  <c r="HL825" i="13"/>
  <c r="D827" i="13"/>
  <c r="HK810" i="13"/>
  <c r="B826" i="13"/>
  <c r="E825" i="13"/>
  <c r="F825" i="13" s="1"/>
  <c r="C829" i="13"/>
  <c r="HC807" i="13"/>
  <c r="BF778" i="13"/>
  <c r="FA778" i="13"/>
  <c r="HD697" i="13"/>
  <c r="HF697" i="13" s="1"/>
  <c r="H717" i="13"/>
  <c r="HE716" i="13"/>
  <c r="HH717" i="13"/>
  <c r="HL716" i="13"/>
  <c r="EZ669" i="13"/>
  <c r="FA668" i="13"/>
  <c r="D717" i="13"/>
  <c r="C717" i="13"/>
  <c r="E716" i="13"/>
  <c r="F716" i="13" s="1"/>
  <c r="BF669" i="13"/>
  <c r="BG668" i="13"/>
  <c r="HJ700" i="13"/>
  <c r="C609" i="13"/>
  <c r="B606" i="13"/>
  <c r="E605" i="13"/>
  <c r="F605" i="13" s="1"/>
  <c r="H607" i="13"/>
  <c r="HE606" i="13"/>
  <c r="BF558" i="13"/>
  <c r="FA558" i="13"/>
  <c r="HH607" i="13"/>
  <c r="HL606" i="13"/>
  <c r="HC588" i="13"/>
  <c r="D608" i="13"/>
  <c r="HK590" i="13"/>
  <c r="HM590" i="13" s="1"/>
  <c r="HF477" i="13"/>
  <c r="HC478" i="13" s="1"/>
  <c r="HD478" i="13" s="1"/>
  <c r="HF478" i="13" s="1"/>
  <c r="HK482" i="13"/>
  <c r="HM482" i="13" s="1"/>
  <c r="BF448" i="13"/>
  <c r="HH496" i="13"/>
  <c r="HL495" i="13"/>
  <c r="C497" i="13"/>
  <c r="E496" i="13"/>
  <c r="F496" i="13" s="1"/>
  <c r="AX449" i="13" s="1"/>
  <c r="D497" i="13"/>
  <c r="EU449" i="13" s="1"/>
  <c r="FA448" i="13"/>
  <c r="HE496" i="13"/>
  <c r="H497" i="13"/>
  <c r="HK370" i="13"/>
  <c r="HM370" i="13" s="1"/>
  <c r="B386" i="13"/>
  <c r="E385" i="13"/>
  <c r="F385" i="13" s="1"/>
  <c r="BG338" i="13"/>
  <c r="H387" i="13"/>
  <c r="HE386" i="13"/>
  <c r="HD367" i="13"/>
  <c r="HF367" i="13" s="1"/>
  <c r="C389" i="13"/>
  <c r="FA338" i="13"/>
  <c r="HH386" i="13"/>
  <c r="HL385" i="13"/>
  <c r="D387" i="13"/>
  <c r="EZ229" i="13"/>
  <c r="FA228" i="13"/>
  <c r="BE229" i="13"/>
  <c r="BF228" i="13"/>
  <c r="HF256" i="13"/>
  <c r="HC257" i="13" s="1"/>
  <c r="HH277" i="13"/>
  <c r="HL276" i="13"/>
  <c r="HM260" i="13"/>
  <c r="HJ261" i="13" s="1"/>
  <c r="C277" i="13"/>
  <c r="E276" i="13"/>
  <c r="F276" i="13" s="1"/>
  <c r="H277" i="13"/>
  <c r="HE276" i="13"/>
  <c r="D277" i="13"/>
  <c r="HD147" i="13"/>
  <c r="HF147" i="13" s="1"/>
  <c r="BE119" i="13"/>
  <c r="BF118" i="13"/>
  <c r="HM148" i="13"/>
  <c r="HJ149" i="13" s="1"/>
  <c r="EZ119" i="13"/>
  <c r="FA118" i="13"/>
  <c r="HH166" i="13"/>
  <c r="HL165" i="13"/>
  <c r="D167" i="13"/>
  <c r="C167" i="13"/>
  <c r="E166" i="13"/>
  <c r="F166" i="13" s="1"/>
  <c r="H168" i="13"/>
  <c r="HE167" i="13"/>
  <c r="B74" i="15"/>
  <c r="E74" i="15" s="1"/>
  <c r="C499" i="12" l="1"/>
  <c r="E498" i="12"/>
  <c r="F498" i="12" s="1"/>
  <c r="D499" i="12"/>
  <c r="D389" i="12"/>
  <c r="C389" i="12"/>
  <c r="E388" i="12"/>
  <c r="F388" i="12" s="1"/>
  <c r="C279" i="12"/>
  <c r="E278" i="12"/>
  <c r="F278" i="12" s="1"/>
  <c r="D279" i="12"/>
  <c r="E168" i="12"/>
  <c r="C169" i="12"/>
  <c r="D169" i="12"/>
  <c r="F168" i="12"/>
  <c r="HD1246" i="13"/>
  <c r="HF1246" i="13" s="1"/>
  <c r="HK1251" i="13"/>
  <c r="H1268" i="13"/>
  <c r="HE1267" i="13"/>
  <c r="B1267" i="13"/>
  <c r="E1266" i="13"/>
  <c r="F1266" i="13" s="1"/>
  <c r="BG1218" i="13"/>
  <c r="HL1266" i="13"/>
  <c r="HH1267" i="13"/>
  <c r="FB1218" i="13"/>
  <c r="D1268" i="13"/>
  <c r="C1271" i="13"/>
  <c r="HD1139" i="13"/>
  <c r="HL1157" i="13"/>
  <c r="HH1158" i="13"/>
  <c r="D1158" i="13"/>
  <c r="BG1109" i="13"/>
  <c r="BH1108" i="13"/>
  <c r="E1157" i="13"/>
  <c r="F1157" i="13" s="1"/>
  <c r="C1158" i="13"/>
  <c r="HJ1141" i="13"/>
  <c r="FA1109" i="13"/>
  <c r="FB1108" i="13"/>
  <c r="H1159" i="13"/>
  <c r="HE1158" i="13"/>
  <c r="HH1047" i="13"/>
  <c r="HL1046" i="13"/>
  <c r="FA999" i="13"/>
  <c r="FB998" i="13"/>
  <c r="E1047" i="13"/>
  <c r="F1047" i="13" s="1"/>
  <c r="C1048" i="13"/>
  <c r="D1048" i="13"/>
  <c r="HC1027" i="13"/>
  <c r="H1048" i="13"/>
  <c r="HE1047" i="13"/>
  <c r="BG999" i="13"/>
  <c r="BH998" i="13"/>
  <c r="HK1031" i="13"/>
  <c r="HM1031" i="13" s="1"/>
  <c r="HD919" i="13"/>
  <c r="HH937" i="13"/>
  <c r="HL936" i="13"/>
  <c r="FA889" i="13"/>
  <c r="FB888" i="13"/>
  <c r="C938" i="13"/>
  <c r="E937" i="13"/>
  <c r="F937" i="13" s="1"/>
  <c r="BH889" i="13"/>
  <c r="BI888" i="13"/>
  <c r="D938" i="13"/>
  <c r="HE937" i="13"/>
  <c r="H938" i="13"/>
  <c r="HK920" i="13"/>
  <c r="HD807" i="13"/>
  <c r="B827" i="13"/>
  <c r="E826" i="13"/>
  <c r="F826" i="13" s="1"/>
  <c r="HH827" i="13"/>
  <c r="HL826" i="13"/>
  <c r="FB778" i="13"/>
  <c r="D828" i="13"/>
  <c r="BG778" i="13"/>
  <c r="C830" i="13"/>
  <c r="HM810" i="13"/>
  <c r="HJ811" i="13" s="1"/>
  <c r="H828" i="13"/>
  <c r="HE827" i="13"/>
  <c r="FA669" i="13"/>
  <c r="FB668" i="13"/>
  <c r="HL717" i="13"/>
  <c r="HH718" i="13"/>
  <c r="HK700" i="13"/>
  <c r="HM700" i="13" s="1"/>
  <c r="E717" i="13"/>
  <c r="C718" i="13"/>
  <c r="HC698" i="13"/>
  <c r="D718" i="13"/>
  <c r="F717" i="13"/>
  <c r="BG669" i="13"/>
  <c r="BH668" i="13"/>
  <c r="H718" i="13"/>
  <c r="HE717" i="13"/>
  <c r="HL607" i="13"/>
  <c r="HH608" i="13"/>
  <c r="HJ591" i="13"/>
  <c r="HD588" i="13"/>
  <c r="HF588" i="13" s="1"/>
  <c r="HC589" i="13" s="1"/>
  <c r="FB558" i="13"/>
  <c r="B607" i="13"/>
  <c r="E606" i="13"/>
  <c r="F606" i="13" s="1"/>
  <c r="H608" i="13"/>
  <c r="HE607" i="13"/>
  <c r="D609" i="13"/>
  <c r="BG558" i="13"/>
  <c r="C610" i="13"/>
  <c r="H498" i="13"/>
  <c r="HE497" i="13"/>
  <c r="E497" i="13"/>
  <c r="F497" i="13" s="1"/>
  <c r="AY449" i="13" s="1"/>
  <c r="C498" i="13"/>
  <c r="BG448" i="13"/>
  <c r="HC479" i="13"/>
  <c r="D498" i="13"/>
  <c r="EV449" i="13" s="1"/>
  <c r="HJ483" i="13"/>
  <c r="FB448" i="13"/>
  <c r="HH497" i="13"/>
  <c r="HL496" i="13"/>
  <c r="D388" i="13"/>
  <c r="FB338" i="13"/>
  <c r="HC368" i="13"/>
  <c r="B387" i="13"/>
  <c r="E386" i="13"/>
  <c r="F386" i="13" s="1"/>
  <c r="BH338" i="13"/>
  <c r="HH387" i="13"/>
  <c r="HL386" i="13"/>
  <c r="C390" i="13"/>
  <c r="HJ371" i="13"/>
  <c r="H388" i="13"/>
  <c r="HE387" i="13"/>
  <c r="HK261" i="13"/>
  <c r="HD257" i="13"/>
  <c r="D278" i="13"/>
  <c r="E277" i="13"/>
  <c r="F277" i="13" s="1"/>
  <c r="C278" i="13"/>
  <c r="HL277" i="13"/>
  <c r="HH278" i="13"/>
  <c r="FB228" i="13"/>
  <c r="FA229" i="13"/>
  <c r="H278" i="13"/>
  <c r="HE277" i="13"/>
  <c r="BF229" i="13"/>
  <c r="BG228" i="13"/>
  <c r="HK149" i="13"/>
  <c r="HM149" i="13" s="1"/>
  <c r="E167" i="13"/>
  <c r="F167" i="13" s="1"/>
  <c r="C168" i="13"/>
  <c r="HH167" i="13"/>
  <c r="HL166" i="13"/>
  <c r="BF119" i="13"/>
  <c r="BG118" i="13"/>
  <c r="HC148" i="13"/>
  <c r="H169" i="13"/>
  <c r="HE168" i="13"/>
  <c r="D168" i="13"/>
  <c r="FA119" i="13"/>
  <c r="FB118" i="13"/>
  <c r="B75" i="15"/>
  <c r="E75" i="15" s="1"/>
  <c r="D500" i="12" l="1"/>
  <c r="E499" i="12"/>
  <c r="F499" i="12" s="1"/>
  <c r="C500" i="12"/>
  <c r="C390" i="12"/>
  <c r="E389" i="12"/>
  <c r="F389" i="12" s="1"/>
  <c r="D390" i="12"/>
  <c r="D280" i="12"/>
  <c r="E279" i="12"/>
  <c r="F279" i="12" s="1"/>
  <c r="C280" i="12"/>
  <c r="D170" i="12"/>
  <c r="C170" i="12"/>
  <c r="E169" i="12"/>
  <c r="F169" i="12" s="1"/>
  <c r="D1269" i="13"/>
  <c r="HH1268" i="13"/>
  <c r="HL1267" i="13"/>
  <c r="HM1251" i="13"/>
  <c r="HJ1252" i="13" s="1"/>
  <c r="HE1268" i="13"/>
  <c r="H1269" i="13"/>
  <c r="C1272" i="13"/>
  <c r="FC1218" i="13"/>
  <c r="B1268" i="13"/>
  <c r="BG1219" i="13" s="1"/>
  <c r="E1267" i="13"/>
  <c r="F1267" i="13" s="1"/>
  <c r="HC1247" i="13"/>
  <c r="HE1247" i="13" s="1"/>
  <c r="BH1218" i="13"/>
  <c r="D1159" i="13"/>
  <c r="FB1109" i="13"/>
  <c r="FC1108" i="13"/>
  <c r="BH1109" i="13"/>
  <c r="BI1108" i="13"/>
  <c r="HH1159" i="13"/>
  <c r="HL1158" i="13"/>
  <c r="HF1139" i="13"/>
  <c r="HC1140" i="13" s="1"/>
  <c r="HE1159" i="13"/>
  <c r="H1160" i="13"/>
  <c r="C1159" i="13"/>
  <c r="E1158" i="13"/>
  <c r="F1158" i="13" s="1"/>
  <c r="HK1141" i="13"/>
  <c r="HJ1032" i="13"/>
  <c r="D1049" i="13"/>
  <c r="BH999" i="13"/>
  <c r="BI998" i="13"/>
  <c r="H1049" i="13"/>
  <c r="HE1048" i="13"/>
  <c r="C1049" i="13"/>
  <c r="E1048" i="13"/>
  <c r="F1048" i="13" s="1"/>
  <c r="HD1027" i="13"/>
  <c r="HF1027" i="13" s="1"/>
  <c r="HC1028" i="13" s="1"/>
  <c r="FB999" i="13"/>
  <c r="FC998" i="13"/>
  <c r="HL1047" i="13"/>
  <c r="HH1048" i="13"/>
  <c r="HM920" i="13"/>
  <c r="HJ921" i="13" s="1"/>
  <c r="HK921" i="13" s="1"/>
  <c r="H939" i="13"/>
  <c r="HE938" i="13"/>
  <c r="BI889" i="13"/>
  <c r="BJ888" i="13"/>
  <c r="FB889" i="13"/>
  <c r="FC888" i="13"/>
  <c r="D939" i="13"/>
  <c r="HF919" i="13"/>
  <c r="HC920" i="13" s="1"/>
  <c r="C939" i="13"/>
  <c r="E938" i="13"/>
  <c r="F938" i="13" s="1"/>
  <c r="HH938" i="13"/>
  <c r="HL937" i="13"/>
  <c r="HK811" i="13"/>
  <c r="D829" i="13"/>
  <c r="H829" i="13"/>
  <c r="HE828" i="13"/>
  <c r="BH778" i="13"/>
  <c r="FB779" i="13"/>
  <c r="FC778" i="13"/>
  <c r="HL827" i="13"/>
  <c r="HH828" i="13"/>
  <c r="HF807" i="13"/>
  <c r="HC808" i="13" s="1"/>
  <c r="C831" i="13"/>
  <c r="B828" i="13"/>
  <c r="E827" i="13"/>
  <c r="F827" i="13" s="1"/>
  <c r="H719" i="13"/>
  <c r="HE718" i="13"/>
  <c r="D719" i="13"/>
  <c r="BH669" i="13"/>
  <c r="BI668" i="13"/>
  <c r="HD698" i="13"/>
  <c r="HJ701" i="13"/>
  <c r="C719" i="13"/>
  <c r="E718" i="13"/>
  <c r="F718" i="13" s="1"/>
  <c r="FB669" i="13"/>
  <c r="FC668" i="13"/>
  <c r="HH719" i="13"/>
  <c r="HL718" i="13"/>
  <c r="HD589" i="13"/>
  <c r="HF589" i="13" s="1"/>
  <c r="HC590" i="13" s="1"/>
  <c r="C611" i="13"/>
  <c r="D610" i="13"/>
  <c r="H609" i="13"/>
  <c r="HE608" i="13"/>
  <c r="HK591" i="13"/>
  <c r="HH609" i="13"/>
  <c r="HL608" i="13"/>
  <c r="BH558" i="13"/>
  <c r="B608" i="13"/>
  <c r="E607" i="13"/>
  <c r="F607" i="13" s="1"/>
  <c r="FC558" i="13"/>
  <c r="HD479" i="13"/>
  <c r="HF479" i="13" s="1"/>
  <c r="HK483" i="13"/>
  <c r="HM483" i="13" s="1"/>
  <c r="BH448" i="13"/>
  <c r="HL497" i="13"/>
  <c r="HH498" i="13"/>
  <c r="FC448" i="13"/>
  <c r="D499" i="13"/>
  <c r="EW449" i="13" s="1"/>
  <c r="C499" i="13"/>
  <c r="E498" i="13"/>
  <c r="F498" i="13" s="1"/>
  <c r="AZ449" i="13" s="1"/>
  <c r="H499" i="13"/>
  <c r="HE498" i="13"/>
  <c r="HK371" i="13"/>
  <c r="H389" i="13"/>
  <c r="HE388" i="13"/>
  <c r="FC338" i="13"/>
  <c r="HL387" i="13"/>
  <c r="HH388" i="13"/>
  <c r="B388" i="13"/>
  <c r="BH339" i="13" s="1"/>
  <c r="E387" i="13"/>
  <c r="F387" i="13" s="1"/>
  <c r="C391" i="13"/>
  <c r="BI338" i="13"/>
  <c r="HD368" i="13"/>
  <c r="HF368" i="13" s="1"/>
  <c r="HC369" i="13" s="1"/>
  <c r="D389" i="13"/>
  <c r="BG229" i="13"/>
  <c r="BH228" i="13"/>
  <c r="H279" i="13"/>
  <c r="HE278" i="13"/>
  <c r="HF257" i="13"/>
  <c r="HC258" i="13" s="1"/>
  <c r="D279" i="13"/>
  <c r="FB229" i="13"/>
  <c r="FC228" i="13"/>
  <c r="C279" i="13"/>
  <c r="E278" i="13"/>
  <c r="F278" i="13" s="1"/>
  <c r="HM261" i="13"/>
  <c r="HJ262" i="13" s="1"/>
  <c r="HH279" i="13"/>
  <c r="HL278" i="13"/>
  <c r="D169" i="13"/>
  <c r="HE169" i="13"/>
  <c r="H170" i="13"/>
  <c r="HD148" i="13"/>
  <c r="HF148" i="13" s="1"/>
  <c r="FB119" i="13"/>
  <c r="FC118" i="13"/>
  <c r="BG119" i="13"/>
  <c r="BH118" i="13"/>
  <c r="HL167" i="13"/>
  <c r="HH168" i="13"/>
  <c r="HJ150" i="13"/>
  <c r="C169" i="13"/>
  <c r="E168" i="13"/>
  <c r="F168" i="13" s="1"/>
  <c r="B76" i="15"/>
  <c r="E76" i="15" s="1"/>
  <c r="E500" i="12" l="1"/>
  <c r="F500" i="12" s="1"/>
  <c r="C501" i="12"/>
  <c r="D501" i="12"/>
  <c r="D391" i="12"/>
  <c r="E390" i="12"/>
  <c r="F390" i="12" s="1"/>
  <c r="C391" i="12"/>
  <c r="E280" i="12"/>
  <c r="F280" i="12" s="1"/>
  <c r="C281" i="12"/>
  <c r="D281" i="12"/>
  <c r="E170" i="12"/>
  <c r="F170" i="12" s="1"/>
  <c r="C171" i="12"/>
  <c r="D171" i="12"/>
  <c r="HK1252" i="13"/>
  <c r="HM1252" i="13" s="1"/>
  <c r="BH1219" i="13"/>
  <c r="BI1218" i="13"/>
  <c r="B1269" i="13"/>
  <c r="O1219" i="13"/>
  <c r="P1219" i="13"/>
  <c r="DK1219" i="13"/>
  <c r="DL1219" i="13"/>
  <c r="Q1219" i="13"/>
  <c r="R1219" i="13"/>
  <c r="DM1219" i="13"/>
  <c r="S1219" i="13"/>
  <c r="DN1219" i="13"/>
  <c r="DO1219" i="13"/>
  <c r="T1219" i="13"/>
  <c r="DP1219" i="13"/>
  <c r="U1219" i="13"/>
  <c r="V1219" i="13"/>
  <c r="DQ1219" i="13"/>
  <c r="W1219" i="13"/>
  <c r="DR1219" i="13"/>
  <c r="X1219" i="13"/>
  <c r="DS1219" i="13"/>
  <c r="Y1219" i="13"/>
  <c r="DT1219" i="13"/>
  <c r="DU1219" i="13"/>
  <c r="Z1219" i="13"/>
  <c r="DV1219" i="13"/>
  <c r="AA1219" i="13"/>
  <c r="DW1219" i="13"/>
  <c r="AB1219" i="13"/>
  <c r="AC1219" i="13"/>
  <c r="DX1219" i="13"/>
  <c r="AD1219" i="13"/>
  <c r="DY1219" i="13"/>
  <c r="AE1219" i="13"/>
  <c r="DZ1219" i="13"/>
  <c r="AF1219" i="13"/>
  <c r="EA1219" i="13"/>
  <c r="AG1219" i="13"/>
  <c r="EB1219" i="13"/>
  <c r="EC1219" i="13"/>
  <c r="AH1219" i="13"/>
  <c r="AI1219" i="13"/>
  <c r="ED1219" i="13"/>
  <c r="AJ1219" i="13"/>
  <c r="EE1219" i="13"/>
  <c r="EF1219" i="13"/>
  <c r="AK1219" i="13"/>
  <c r="AL1219" i="13"/>
  <c r="EG1219" i="13"/>
  <c r="AM1219" i="13"/>
  <c r="EH1219" i="13"/>
  <c r="AN1219" i="13"/>
  <c r="EI1219" i="13"/>
  <c r="AO1219" i="13"/>
  <c r="EJ1219" i="13"/>
  <c r="EK1219" i="13"/>
  <c r="AP1219" i="13"/>
  <c r="EL1219" i="13"/>
  <c r="AQ1219" i="13"/>
  <c r="EM1219" i="13"/>
  <c r="AR1219" i="13"/>
  <c r="EN1219" i="13"/>
  <c r="AS1219" i="13"/>
  <c r="AT1219" i="13"/>
  <c r="EO1219" i="13"/>
  <c r="AU1219" i="13"/>
  <c r="EP1219" i="13"/>
  <c r="AV1219" i="13"/>
  <c r="EQ1219" i="13"/>
  <c r="AW1219" i="13"/>
  <c r="ER1219" i="13"/>
  <c r="ES1219" i="13"/>
  <c r="AX1219" i="13"/>
  <c r="ET1219" i="13"/>
  <c r="AY1219" i="13"/>
  <c r="EU1219" i="13"/>
  <c r="AZ1219" i="13"/>
  <c r="BA1219" i="13"/>
  <c r="EV1219" i="13"/>
  <c r="BB1219" i="13"/>
  <c r="EW1219" i="13"/>
  <c r="EX1219" i="13"/>
  <c r="BC1219" i="13"/>
  <c r="E1268" i="13"/>
  <c r="F1268" i="13" s="1"/>
  <c r="BD1219" i="13"/>
  <c r="EY1219" i="13"/>
  <c r="BE1219" i="13"/>
  <c r="EZ1219" i="13"/>
  <c r="FA1219" i="13"/>
  <c r="BF1219" i="13"/>
  <c r="C1273" i="13"/>
  <c r="FC1219" i="13"/>
  <c r="FD1218" i="13"/>
  <c r="D1270" i="13"/>
  <c r="HD1247" i="13"/>
  <c r="FB1219" i="13"/>
  <c r="H1270" i="13"/>
  <c r="HE1269" i="13"/>
  <c r="HL1268" i="13"/>
  <c r="HH1269" i="13"/>
  <c r="HD1140" i="13"/>
  <c r="D1160" i="13"/>
  <c r="BI1109" i="13"/>
  <c r="BJ1108" i="13"/>
  <c r="HM1141" i="13"/>
  <c r="HJ1142" i="13" s="1"/>
  <c r="HE1160" i="13"/>
  <c r="E1159" i="13"/>
  <c r="F1159" i="13" s="1"/>
  <c r="C1160" i="13"/>
  <c r="HH1160" i="13"/>
  <c r="HL1159" i="13"/>
  <c r="FC1109" i="13"/>
  <c r="FD1108" i="13"/>
  <c r="HD1028" i="13"/>
  <c r="FC999" i="13"/>
  <c r="FD998" i="13"/>
  <c r="D1050" i="13"/>
  <c r="HH1049" i="13"/>
  <c r="HL1048" i="13"/>
  <c r="HE1049" i="13"/>
  <c r="H1050" i="13"/>
  <c r="E1049" i="13"/>
  <c r="F1049" i="13" s="1"/>
  <c r="C1050" i="13"/>
  <c r="BI999" i="13"/>
  <c r="BJ998" i="13"/>
  <c r="HK1032" i="13"/>
  <c r="HD920" i="13"/>
  <c r="HF920" i="13" s="1"/>
  <c r="FC889" i="13"/>
  <c r="FD888" i="13"/>
  <c r="E939" i="13"/>
  <c r="F939" i="13" s="1"/>
  <c r="C940" i="13"/>
  <c r="H940" i="13"/>
  <c r="HE939" i="13"/>
  <c r="HM921" i="13"/>
  <c r="HJ922" i="13" s="1"/>
  <c r="BJ889" i="13"/>
  <c r="BK888" i="13"/>
  <c r="HH939" i="13"/>
  <c r="HL938" i="13"/>
  <c r="D940" i="13"/>
  <c r="B829" i="13"/>
  <c r="O779" i="13"/>
  <c r="P779" i="13"/>
  <c r="DK779" i="13"/>
  <c r="DL779" i="13"/>
  <c r="Q779" i="13"/>
  <c r="R779" i="13"/>
  <c r="DM779" i="13"/>
  <c r="S779" i="13"/>
  <c r="DN779" i="13"/>
  <c r="DO779" i="13"/>
  <c r="T779" i="13"/>
  <c r="DP779" i="13"/>
  <c r="U779" i="13"/>
  <c r="DQ779" i="13"/>
  <c r="V779" i="13"/>
  <c r="W779" i="13"/>
  <c r="DR779" i="13"/>
  <c r="DS779" i="13"/>
  <c r="X779" i="13"/>
  <c r="DT779" i="13"/>
  <c r="Y779" i="13"/>
  <c r="DU779" i="13"/>
  <c r="Z779" i="13"/>
  <c r="AA779" i="13"/>
  <c r="DV779" i="13"/>
  <c r="DW779" i="13"/>
  <c r="AB779" i="13"/>
  <c r="DX779" i="13"/>
  <c r="AC779" i="13"/>
  <c r="AD779" i="13"/>
  <c r="DY779" i="13"/>
  <c r="AE779" i="13"/>
  <c r="DZ779" i="13"/>
  <c r="EA779" i="13"/>
  <c r="AF779" i="13"/>
  <c r="EB779" i="13"/>
  <c r="AG779" i="13"/>
  <c r="EC779" i="13"/>
  <c r="AH779" i="13"/>
  <c r="AI779" i="13"/>
  <c r="ED779" i="13"/>
  <c r="AJ779" i="13"/>
  <c r="EE779" i="13"/>
  <c r="EF779" i="13"/>
  <c r="AK779" i="13"/>
  <c r="AL779" i="13"/>
  <c r="EG779" i="13"/>
  <c r="EH779" i="13"/>
  <c r="AM779" i="13"/>
  <c r="EI779" i="13"/>
  <c r="AN779" i="13"/>
  <c r="AO779" i="13"/>
  <c r="EJ779" i="13"/>
  <c r="EK779" i="13"/>
  <c r="AP779" i="13"/>
  <c r="EL779" i="13"/>
  <c r="AQ779" i="13"/>
  <c r="AR779" i="13"/>
  <c r="EM779" i="13"/>
  <c r="EN779" i="13"/>
  <c r="AS779" i="13"/>
  <c r="AT779" i="13"/>
  <c r="EO779" i="13"/>
  <c r="AU779" i="13"/>
  <c r="EP779" i="13"/>
  <c r="EQ779" i="13"/>
  <c r="AV779" i="13"/>
  <c r="ER779" i="13"/>
  <c r="AW779" i="13"/>
  <c r="ES779" i="13"/>
  <c r="AX779" i="13"/>
  <c r="AY779" i="13"/>
  <c r="ET779" i="13"/>
  <c r="AZ779" i="13"/>
  <c r="EU779" i="13"/>
  <c r="EV779" i="13"/>
  <c r="BA779" i="13"/>
  <c r="EW779" i="13"/>
  <c r="BB779" i="13"/>
  <c r="EX779" i="13"/>
  <c r="BC779" i="13"/>
  <c r="BD779" i="13"/>
  <c r="EY779" i="13"/>
  <c r="BE779" i="13"/>
  <c r="E828" i="13"/>
  <c r="F828" i="13" s="1"/>
  <c r="EZ779" i="13"/>
  <c r="BF779" i="13"/>
  <c r="FA779" i="13"/>
  <c r="HF808" i="13"/>
  <c r="HC809" i="13" s="1"/>
  <c r="HD808" i="13"/>
  <c r="C832" i="13"/>
  <c r="BI778" i="13"/>
  <c r="BH779" i="13"/>
  <c r="HE829" i="13"/>
  <c r="H830" i="13"/>
  <c r="HH829" i="13"/>
  <c r="HL828" i="13"/>
  <c r="BG779" i="13"/>
  <c r="D830" i="13"/>
  <c r="HM811" i="13"/>
  <c r="HJ812" i="13" s="1"/>
  <c r="FD778" i="13"/>
  <c r="FC779" i="13"/>
  <c r="E719" i="13"/>
  <c r="F719" i="13" s="1"/>
  <c r="C720" i="13"/>
  <c r="HF698" i="13"/>
  <c r="HC699" i="13" s="1"/>
  <c r="FC669" i="13"/>
  <c r="FD668" i="13"/>
  <c r="HK701" i="13"/>
  <c r="BI669" i="13"/>
  <c r="BJ668" i="13"/>
  <c r="HH720" i="13"/>
  <c r="HL719" i="13"/>
  <c r="D720" i="13"/>
  <c r="HE719" i="13"/>
  <c r="H720" i="13"/>
  <c r="J559" i="13"/>
  <c r="DF559" i="13"/>
  <c r="K559" i="13"/>
  <c r="L559" i="13"/>
  <c r="DG559" i="13"/>
  <c r="DH559" i="13"/>
  <c r="M559" i="13"/>
  <c r="N559" i="13"/>
  <c r="DI559" i="13"/>
  <c r="DJ559" i="13"/>
  <c r="HD590" i="13"/>
  <c r="HF590" i="13" s="1"/>
  <c r="HC591" i="13" s="1"/>
  <c r="FD558" i="13"/>
  <c r="HM591" i="13"/>
  <c r="HJ592" i="13" s="1"/>
  <c r="HE609" i="13"/>
  <c r="H610" i="13"/>
  <c r="BI558" i="13"/>
  <c r="C612" i="13"/>
  <c r="B609" i="13"/>
  <c r="FB559" i="13" s="1"/>
  <c r="O559" i="13"/>
  <c r="DK559" i="13"/>
  <c r="P559" i="13"/>
  <c r="Q559" i="13"/>
  <c r="DL559" i="13"/>
  <c r="DM559" i="13"/>
  <c r="R559" i="13"/>
  <c r="S559" i="13"/>
  <c r="DN559" i="13"/>
  <c r="T559" i="13"/>
  <c r="DO559" i="13"/>
  <c r="DP559" i="13"/>
  <c r="U559" i="13"/>
  <c r="DQ559" i="13"/>
  <c r="V559" i="13"/>
  <c r="W559" i="13"/>
  <c r="DR559" i="13"/>
  <c r="X559" i="13"/>
  <c r="DS559" i="13"/>
  <c r="DT559" i="13"/>
  <c r="Y559" i="13"/>
  <c r="DU559" i="13"/>
  <c r="Z559" i="13"/>
  <c r="AA559" i="13"/>
  <c r="DV559" i="13"/>
  <c r="AB559" i="13"/>
  <c r="DW559" i="13"/>
  <c r="DX559" i="13"/>
  <c r="AC559" i="13"/>
  <c r="DY559" i="13"/>
  <c r="AD559" i="13"/>
  <c r="AE559" i="13"/>
  <c r="DZ559" i="13"/>
  <c r="EA559" i="13"/>
  <c r="AF559" i="13"/>
  <c r="AG559" i="13"/>
  <c r="EB559" i="13"/>
  <c r="EC559" i="13"/>
  <c r="AH559" i="13"/>
  <c r="ED559" i="13"/>
  <c r="AI559" i="13"/>
  <c r="EE559" i="13"/>
  <c r="AJ559" i="13"/>
  <c r="AK559" i="13"/>
  <c r="EF559" i="13"/>
  <c r="EG559" i="13"/>
  <c r="AL559" i="13"/>
  <c r="EH559" i="13"/>
  <c r="AM559" i="13"/>
  <c r="AN559" i="13"/>
  <c r="EI559" i="13"/>
  <c r="EJ559" i="13"/>
  <c r="AO559" i="13"/>
  <c r="AP559" i="13"/>
  <c r="EK559" i="13"/>
  <c r="AQ559" i="13"/>
  <c r="EL559" i="13"/>
  <c r="EM559" i="13"/>
  <c r="AR559" i="13"/>
  <c r="EN559" i="13"/>
  <c r="AS559" i="13"/>
  <c r="AT559" i="13"/>
  <c r="EO559" i="13"/>
  <c r="AU559" i="13"/>
  <c r="EP559" i="13"/>
  <c r="EQ559" i="13"/>
  <c r="AV559" i="13"/>
  <c r="AW559" i="13"/>
  <c r="ER559" i="13"/>
  <c r="AX559" i="13"/>
  <c r="ES559" i="13"/>
  <c r="ET559" i="13"/>
  <c r="AY559" i="13"/>
  <c r="EU559" i="13"/>
  <c r="AZ559" i="13"/>
  <c r="EV559" i="13"/>
  <c r="BA559" i="13"/>
  <c r="EW559" i="13"/>
  <c r="BB559" i="13"/>
  <c r="BC559" i="13"/>
  <c r="EX559" i="13"/>
  <c r="EY559" i="13"/>
  <c r="BD559" i="13"/>
  <c r="E608" i="13"/>
  <c r="F608" i="13" s="1"/>
  <c r="BF559" i="13" s="1"/>
  <c r="EZ559" i="13"/>
  <c r="BE559" i="13"/>
  <c r="FA559" i="13"/>
  <c r="HH610" i="13"/>
  <c r="HL609" i="13"/>
  <c r="D611" i="13"/>
  <c r="C500" i="13"/>
  <c r="E499" i="13"/>
  <c r="F499" i="13" s="1"/>
  <c r="BA449" i="13" s="1"/>
  <c r="BI448" i="13"/>
  <c r="HJ484" i="13"/>
  <c r="HC480" i="13"/>
  <c r="D500" i="13"/>
  <c r="EX449" i="13" s="1"/>
  <c r="HH499" i="13"/>
  <c r="HL498" i="13"/>
  <c r="HE499" i="13"/>
  <c r="H500" i="13"/>
  <c r="FD448" i="13"/>
  <c r="FB339" i="13"/>
  <c r="HD369" i="13"/>
  <c r="B389" i="13"/>
  <c r="O339" i="13"/>
  <c r="P339" i="13"/>
  <c r="Q339" i="13"/>
  <c r="DK339" i="13"/>
  <c r="R339" i="13"/>
  <c r="DL339" i="13"/>
  <c r="S339" i="13"/>
  <c r="DM339" i="13"/>
  <c r="DN339" i="13"/>
  <c r="T339" i="13"/>
  <c r="DO339" i="13"/>
  <c r="U339" i="13"/>
  <c r="V339" i="13"/>
  <c r="DP339" i="13"/>
  <c r="DQ339" i="13"/>
  <c r="W339" i="13"/>
  <c r="DR339" i="13"/>
  <c r="X339" i="13"/>
  <c r="DS339" i="13"/>
  <c r="Y339" i="13"/>
  <c r="DT339" i="13"/>
  <c r="Z339" i="13"/>
  <c r="AA339" i="13"/>
  <c r="DU339" i="13"/>
  <c r="DV339" i="13"/>
  <c r="AB339" i="13"/>
  <c r="DW339" i="13"/>
  <c r="AC339" i="13"/>
  <c r="AD339" i="13"/>
  <c r="DX339" i="13"/>
  <c r="DY339" i="13"/>
  <c r="AE339" i="13"/>
  <c r="DZ339" i="13"/>
  <c r="AF339" i="13"/>
  <c r="EA339" i="13"/>
  <c r="AG339" i="13"/>
  <c r="EB339" i="13"/>
  <c r="AH339" i="13"/>
  <c r="EC339" i="13"/>
  <c r="AI339" i="13"/>
  <c r="ED339" i="13"/>
  <c r="AJ339" i="13"/>
  <c r="AK339" i="13"/>
  <c r="EE339" i="13"/>
  <c r="EF339" i="13"/>
  <c r="AL339" i="13"/>
  <c r="AM339" i="13"/>
  <c r="EG339" i="13"/>
  <c r="EH339" i="13"/>
  <c r="AN339" i="13"/>
  <c r="AO339" i="13"/>
  <c r="EI339" i="13"/>
  <c r="EJ339" i="13"/>
  <c r="AP339" i="13"/>
  <c r="AQ339" i="13"/>
  <c r="EK339" i="13"/>
  <c r="AR339" i="13"/>
  <c r="EL339" i="13"/>
  <c r="EM339" i="13"/>
  <c r="AS339" i="13"/>
  <c r="AT339" i="13"/>
  <c r="EN339" i="13"/>
  <c r="AU339" i="13"/>
  <c r="EO339" i="13"/>
  <c r="EP339" i="13"/>
  <c r="AV339" i="13"/>
  <c r="EQ339" i="13"/>
  <c r="AW339" i="13"/>
  <c r="ER339" i="13"/>
  <c r="AX339" i="13"/>
  <c r="ES339" i="13"/>
  <c r="AY339" i="13"/>
  <c r="AZ339" i="13"/>
  <c r="ET339" i="13"/>
  <c r="BA339" i="13"/>
  <c r="EU339" i="13"/>
  <c r="EV339" i="13"/>
  <c r="BB339" i="13"/>
  <c r="EW339" i="13"/>
  <c r="BC339" i="13"/>
  <c r="BD339" i="13"/>
  <c r="EX339" i="13"/>
  <c r="BE339" i="13"/>
  <c r="EY339" i="13"/>
  <c r="BF339" i="13"/>
  <c r="E388" i="13"/>
  <c r="F388" i="13" s="1"/>
  <c r="EZ339" i="13"/>
  <c r="FA339" i="13"/>
  <c r="BG339" i="13"/>
  <c r="FC339" i="13"/>
  <c r="FD338" i="13"/>
  <c r="HE389" i="13"/>
  <c r="H390" i="13"/>
  <c r="D390" i="13"/>
  <c r="HM371" i="13"/>
  <c r="HJ372" i="13" s="1"/>
  <c r="C392" i="13"/>
  <c r="HH389" i="13"/>
  <c r="HL388" i="13"/>
  <c r="BI339" i="13"/>
  <c r="BJ338" i="13"/>
  <c r="HK262" i="13"/>
  <c r="HM262" i="13" s="1"/>
  <c r="HD258" i="13"/>
  <c r="HF258" i="13" s="1"/>
  <c r="FC229" i="13"/>
  <c r="FD228" i="13"/>
  <c r="BH229" i="13"/>
  <c r="BI228" i="13"/>
  <c r="D280" i="13"/>
  <c r="HH280" i="13"/>
  <c r="HL279" i="13"/>
  <c r="E279" i="13"/>
  <c r="F279" i="13" s="1"/>
  <c r="C280" i="13"/>
  <c r="HE279" i="13"/>
  <c r="H280" i="13"/>
  <c r="HK150" i="13"/>
  <c r="HM150" i="13" s="1"/>
  <c r="BH119" i="13"/>
  <c r="BI118" i="13"/>
  <c r="HH169" i="13"/>
  <c r="HL168" i="13"/>
  <c r="HC149" i="13"/>
  <c r="D170" i="13"/>
  <c r="FC119" i="13"/>
  <c r="FD118" i="13"/>
  <c r="E169" i="13"/>
  <c r="F169" i="13" s="1"/>
  <c r="C170" i="13"/>
  <c r="HE170" i="13"/>
  <c r="B77" i="15"/>
  <c r="E77" i="15" s="1"/>
  <c r="D502" i="12" l="1"/>
  <c r="E501" i="12"/>
  <c r="F501" i="12" s="1"/>
  <c r="C502" i="12"/>
  <c r="E391" i="12"/>
  <c r="F391" i="12" s="1"/>
  <c r="C392" i="12"/>
  <c r="D392" i="12"/>
  <c r="D282" i="12"/>
  <c r="E281" i="12"/>
  <c r="F281" i="12" s="1"/>
  <c r="C282" i="12"/>
  <c r="D172" i="12"/>
  <c r="C172" i="12"/>
  <c r="E171" i="12"/>
  <c r="F171" i="12" s="1"/>
  <c r="D1271" i="13"/>
  <c r="C1274" i="13"/>
  <c r="HE1270" i="13"/>
  <c r="HF1247" i="13"/>
  <c r="HC1248" i="13" s="1"/>
  <c r="FD1219" i="13"/>
  <c r="FE1218" i="13"/>
  <c r="B1270" i="13"/>
  <c r="E1269" i="13"/>
  <c r="F1269" i="13" s="1"/>
  <c r="HJ1253" i="13"/>
  <c r="HH1270" i="13"/>
  <c r="HL1269" i="13"/>
  <c r="BI1219" i="13"/>
  <c r="BJ1218" i="13"/>
  <c r="BJ1109" i="13"/>
  <c r="BK1108" i="13"/>
  <c r="HK1142" i="13"/>
  <c r="HM1142" i="13" s="1"/>
  <c r="FD1109" i="13"/>
  <c r="FE1108" i="13"/>
  <c r="HL1160" i="13"/>
  <c r="D1161" i="13"/>
  <c r="HF1140" i="13"/>
  <c r="HC1141" i="13" s="1"/>
  <c r="E1160" i="13"/>
  <c r="F1160" i="13" s="1"/>
  <c r="C1161" i="13"/>
  <c r="HM1032" i="13"/>
  <c r="HJ1033" i="13" s="1"/>
  <c r="E1050" i="13"/>
  <c r="F1050" i="13" s="1"/>
  <c r="C1051" i="13"/>
  <c r="D1051" i="13"/>
  <c r="HF1028" i="13"/>
  <c r="HC1029" i="13" s="1"/>
  <c r="BJ999" i="13"/>
  <c r="BK998" i="13"/>
  <c r="HE1050" i="13"/>
  <c r="HH1050" i="13"/>
  <c r="HL1049" i="13"/>
  <c r="FD999" i="13"/>
  <c r="FE998" i="13"/>
  <c r="HK922" i="13"/>
  <c r="HM922" i="13" s="1"/>
  <c r="C941" i="13"/>
  <c r="E940" i="13"/>
  <c r="F940" i="13" s="1"/>
  <c r="HL939" i="13"/>
  <c r="HH940" i="13"/>
  <c r="HC921" i="13"/>
  <c r="D941" i="13"/>
  <c r="BK889" i="13"/>
  <c r="BL888" i="13"/>
  <c r="FD889" i="13"/>
  <c r="FE888" i="13"/>
  <c r="HE940" i="13"/>
  <c r="HD809" i="13"/>
  <c r="HK812" i="13"/>
  <c r="C833" i="13"/>
  <c r="FE778" i="13"/>
  <c r="FD779" i="13"/>
  <c r="HE830" i="13"/>
  <c r="BI779" i="13"/>
  <c r="BJ778" i="13"/>
  <c r="D831" i="13"/>
  <c r="HH830" i="13"/>
  <c r="HL829" i="13"/>
  <c r="B830" i="13"/>
  <c r="E829" i="13"/>
  <c r="F829" i="13" s="1"/>
  <c r="HM701" i="13"/>
  <c r="HJ702" i="13" s="1"/>
  <c r="HK702" i="13" s="1"/>
  <c r="HF699" i="13"/>
  <c r="HD699" i="13"/>
  <c r="D721" i="13"/>
  <c r="HL720" i="13"/>
  <c r="HE720" i="13"/>
  <c r="BJ669" i="13"/>
  <c r="BK668" i="13"/>
  <c r="E720" i="13"/>
  <c r="F720" i="13" s="1"/>
  <c r="C721" i="13"/>
  <c r="FD669" i="13"/>
  <c r="FE668" i="13"/>
  <c r="HK592" i="13"/>
  <c r="HD591" i="13"/>
  <c r="D612" i="13"/>
  <c r="HL610" i="13"/>
  <c r="BJ558" i="13"/>
  <c r="B610" i="13"/>
  <c r="E609" i="13"/>
  <c r="F609" i="13" s="1"/>
  <c r="C613" i="13"/>
  <c r="HE610" i="13"/>
  <c r="FE558" i="13"/>
  <c r="FE448" i="13"/>
  <c r="D501" i="13"/>
  <c r="EY449" i="13" s="1"/>
  <c r="BJ448" i="13"/>
  <c r="HE500" i="13"/>
  <c r="HH500" i="13"/>
  <c r="HL499" i="13"/>
  <c r="HF480" i="13"/>
  <c r="HC481" i="13" s="1"/>
  <c r="HD480" i="13"/>
  <c r="HK484" i="13"/>
  <c r="E500" i="13"/>
  <c r="F500" i="13" s="1"/>
  <c r="BB449" i="13" s="1"/>
  <c r="C501" i="13"/>
  <c r="HK372" i="13"/>
  <c r="HE390" i="13"/>
  <c r="C393" i="13"/>
  <c r="FD339" i="13"/>
  <c r="FE338" i="13"/>
  <c r="HH390" i="13"/>
  <c r="HL389" i="13"/>
  <c r="HF369" i="13"/>
  <c r="HC370" i="13" s="1"/>
  <c r="BJ339" i="13"/>
  <c r="BK338" i="13"/>
  <c r="D391" i="13"/>
  <c r="B390" i="13"/>
  <c r="E389" i="13"/>
  <c r="F389" i="13" s="1"/>
  <c r="D281" i="13"/>
  <c r="FD229" i="13"/>
  <c r="FE228" i="13"/>
  <c r="HC259" i="13"/>
  <c r="HE280" i="13"/>
  <c r="BI229" i="13"/>
  <c r="BJ228" i="13"/>
  <c r="HJ263" i="13"/>
  <c r="E280" i="13"/>
  <c r="F280" i="13" s="1"/>
  <c r="C281" i="13"/>
  <c r="HL280" i="13"/>
  <c r="D171" i="13"/>
  <c r="HH170" i="13"/>
  <c r="HL169" i="13"/>
  <c r="HJ151" i="13"/>
  <c r="E170" i="13"/>
  <c r="F170" i="13" s="1"/>
  <c r="C171" i="13"/>
  <c r="FD119" i="13"/>
  <c r="FE118" i="13"/>
  <c r="HD149" i="13"/>
  <c r="BI119" i="13"/>
  <c r="BJ118" i="13"/>
  <c r="B78" i="15"/>
  <c r="E78" i="15" s="1"/>
  <c r="C503" i="12" l="1"/>
  <c r="E502" i="12"/>
  <c r="F502" i="12" s="1"/>
  <c r="D503" i="12"/>
  <c r="D393" i="12"/>
  <c r="C393" i="12"/>
  <c r="E392" i="12"/>
  <c r="F392" i="12" s="1"/>
  <c r="C283" i="12"/>
  <c r="E282" i="12"/>
  <c r="F282" i="12" s="1"/>
  <c r="D283" i="12"/>
  <c r="E172" i="12"/>
  <c r="F172" i="12" s="1"/>
  <c r="C173" i="12"/>
  <c r="D173" i="12"/>
  <c r="HD1248" i="13"/>
  <c r="C1275" i="13"/>
  <c r="B1271" i="13"/>
  <c r="E1270" i="13"/>
  <c r="F1270" i="13" s="1"/>
  <c r="BJ1219" i="13"/>
  <c r="BK1218" i="13"/>
  <c r="HL1270" i="13"/>
  <c r="FE1219" i="13"/>
  <c r="FF1218" i="13"/>
  <c r="D1272" i="13"/>
  <c r="HK1253" i="13"/>
  <c r="HM1253" i="13" s="1"/>
  <c r="HJ1254" i="13" s="1"/>
  <c r="HD1141" i="13"/>
  <c r="HF1141" i="13" s="1"/>
  <c r="D1162" i="13"/>
  <c r="FE1109" i="13"/>
  <c r="FF1108" i="13"/>
  <c r="HJ1143" i="13"/>
  <c r="E1161" i="13"/>
  <c r="F1161" i="13" s="1"/>
  <c r="C1162" i="13"/>
  <c r="BK1109" i="13"/>
  <c r="BL1108" i="13"/>
  <c r="HD1029" i="13"/>
  <c r="HK1033" i="13"/>
  <c r="D1052" i="13"/>
  <c r="BK999" i="13"/>
  <c r="BL998" i="13"/>
  <c r="FE999" i="13"/>
  <c r="FF998" i="13"/>
  <c r="HL1050" i="13"/>
  <c r="E1051" i="13"/>
  <c r="F1051" i="13" s="1"/>
  <c r="C1052" i="13"/>
  <c r="C942" i="13"/>
  <c r="E941" i="13"/>
  <c r="F941" i="13" s="1"/>
  <c r="FE889" i="13"/>
  <c r="FF888" i="13"/>
  <c r="HL940" i="13"/>
  <c r="D942" i="13"/>
  <c r="HJ923" i="13"/>
  <c r="BL889" i="13"/>
  <c r="BM888" i="13"/>
  <c r="HD921" i="13"/>
  <c r="HM812" i="13"/>
  <c r="HJ813" i="13" s="1"/>
  <c r="HK813" i="13" s="1"/>
  <c r="HM813" i="13" s="1"/>
  <c r="HC810" i="13"/>
  <c r="C834" i="13"/>
  <c r="B831" i="13"/>
  <c r="E830" i="13"/>
  <c r="F830" i="13" s="1"/>
  <c r="BJ779" i="13"/>
  <c r="BK778" i="13"/>
  <c r="HF809" i="13"/>
  <c r="D832" i="13"/>
  <c r="HL830" i="13"/>
  <c r="FE779" i="13"/>
  <c r="FF778" i="13"/>
  <c r="HC700" i="13"/>
  <c r="HD700" i="13"/>
  <c r="E721" i="13"/>
  <c r="F721" i="13" s="1"/>
  <c r="C722" i="13"/>
  <c r="D722" i="13"/>
  <c r="FE669" i="13"/>
  <c r="FF668" i="13"/>
  <c r="BK669" i="13"/>
  <c r="BL668" i="13"/>
  <c r="HM702" i="13"/>
  <c r="HJ703" i="13" s="1"/>
  <c r="FF558" i="13"/>
  <c r="BK558" i="13"/>
  <c r="HF591" i="13"/>
  <c r="HC592" i="13" s="1"/>
  <c r="C614" i="13"/>
  <c r="D613" i="13"/>
  <c r="HM592" i="13"/>
  <c r="HJ593" i="13" s="1"/>
  <c r="B611" i="13"/>
  <c r="E610" i="13"/>
  <c r="F610" i="13" s="1"/>
  <c r="HD481" i="13"/>
  <c r="D502" i="13"/>
  <c r="EZ449" i="13" s="1"/>
  <c r="HM484" i="13"/>
  <c r="HJ485" i="13" s="1"/>
  <c r="E501" i="13"/>
  <c r="F501" i="13" s="1"/>
  <c r="BC449" i="13" s="1"/>
  <c r="C502" i="13"/>
  <c r="BK448" i="13"/>
  <c r="FF448" i="13"/>
  <c r="HL500" i="13"/>
  <c r="HD370" i="13"/>
  <c r="BL338" i="13"/>
  <c r="BK339" i="13"/>
  <c r="HL390" i="13"/>
  <c r="C394" i="13"/>
  <c r="B391" i="13"/>
  <c r="E390" i="13"/>
  <c r="F390" i="13" s="1"/>
  <c r="D392" i="13"/>
  <c r="FE339" i="13"/>
  <c r="FF338" i="13"/>
  <c r="HM372" i="13"/>
  <c r="HJ373" i="13" s="1"/>
  <c r="E281" i="13"/>
  <c r="F281" i="13" s="1"/>
  <c r="C282" i="13"/>
  <c r="FE229" i="13"/>
  <c r="FF228" i="13"/>
  <c r="D282" i="13"/>
  <c r="HK263" i="13"/>
  <c r="BJ229" i="13"/>
  <c r="BK228" i="13"/>
  <c r="HD259" i="13"/>
  <c r="HF259" i="13" s="1"/>
  <c r="HK151" i="13"/>
  <c r="HF149" i="13"/>
  <c r="HC150" i="13" s="1"/>
  <c r="E171" i="13"/>
  <c r="F171" i="13" s="1"/>
  <c r="C172" i="13"/>
  <c r="BJ119" i="13"/>
  <c r="BK118" i="13"/>
  <c r="HL170" i="13"/>
  <c r="FE119" i="13"/>
  <c r="FF118" i="13"/>
  <c r="D172" i="13"/>
  <c r="B79" i="15"/>
  <c r="E79" i="15" s="1"/>
  <c r="D504" i="12" l="1"/>
  <c r="E503" i="12"/>
  <c r="F503" i="12" s="1"/>
  <c r="C504" i="12"/>
  <c r="C394" i="12"/>
  <c r="E393" i="12"/>
  <c r="F393" i="12" s="1"/>
  <c r="D394" i="12"/>
  <c r="D284" i="12"/>
  <c r="E283" i="12"/>
  <c r="F283" i="12" s="1"/>
  <c r="C284" i="12"/>
  <c r="D174" i="12"/>
  <c r="C174" i="12"/>
  <c r="E173" i="12"/>
  <c r="F173" i="12" s="1"/>
  <c r="HK1254" i="13"/>
  <c r="B1272" i="13"/>
  <c r="E1271" i="13"/>
  <c r="F1271" i="13" s="1"/>
  <c r="HF1248" i="13"/>
  <c r="HC1249" i="13" s="1"/>
  <c r="D1273" i="13"/>
  <c r="FF1219" i="13"/>
  <c r="FG1218" i="13"/>
  <c r="BK1219" i="13"/>
  <c r="BL1218" i="13"/>
  <c r="C1276" i="13"/>
  <c r="BL1109" i="13"/>
  <c r="BM1108" i="13"/>
  <c r="HK1143" i="13"/>
  <c r="HM1143" i="13" s="1"/>
  <c r="D1163" i="13"/>
  <c r="FF1109" i="13"/>
  <c r="FG1108" i="13"/>
  <c r="C1163" i="13"/>
  <c r="E1162" i="13"/>
  <c r="F1162" i="13" s="1"/>
  <c r="HC1142" i="13"/>
  <c r="C1053" i="13"/>
  <c r="E1052" i="13"/>
  <c r="F1052" i="13" s="1"/>
  <c r="FF999" i="13"/>
  <c r="FG998" i="13"/>
  <c r="HM1033" i="13"/>
  <c r="HJ1034" i="13" s="1"/>
  <c r="D1053" i="13"/>
  <c r="BL999" i="13"/>
  <c r="BM998" i="13"/>
  <c r="HF1029" i="13"/>
  <c r="HC1030" i="13" s="1"/>
  <c r="HF921" i="13"/>
  <c r="HC922" i="13" s="1"/>
  <c r="FF889" i="13"/>
  <c r="FG888" i="13"/>
  <c r="D943" i="13"/>
  <c r="BM889" i="13"/>
  <c r="BN888" i="13"/>
  <c r="HK923" i="13"/>
  <c r="HM923" i="13" s="1"/>
  <c r="C943" i="13"/>
  <c r="E942" i="13"/>
  <c r="F942" i="13" s="1"/>
  <c r="HD810" i="13"/>
  <c r="HF810" i="13" s="1"/>
  <c r="B832" i="13"/>
  <c r="E831" i="13"/>
  <c r="F831" i="13" s="1"/>
  <c r="D833" i="13"/>
  <c r="BL778" i="13"/>
  <c r="BK779" i="13"/>
  <c r="C835" i="13"/>
  <c r="HJ814" i="13"/>
  <c r="FF779" i="13"/>
  <c r="FG778" i="13"/>
  <c r="HK703" i="13"/>
  <c r="BL669" i="13"/>
  <c r="BM668" i="13"/>
  <c r="D723" i="13"/>
  <c r="HF700" i="13"/>
  <c r="HC701" i="13" s="1"/>
  <c r="FF669" i="13"/>
  <c r="FG668" i="13"/>
  <c r="C723" i="13"/>
  <c r="E722" i="13"/>
  <c r="F722" i="13" s="1"/>
  <c r="HK593" i="13"/>
  <c r="HD592" i="13"/>
  <c r="FG558" i="13"/>
  <c r="D614" i="13"/>
  <c r="BL558" i="13"/>
  <c r="B612" i="13"/>
  <c r="E611" i="13"/>
  <c r="F611" i="13" s="1"/>
  <c r="C615" i="13"/>
  <c r="HK485" i="13"/>
  <c r="HF481" i="13"/>
  <c r="HC482" i="13" s="1"/>
  <c r="BL448" i="13"/>
  <c r="FG448" i="13"/>
  <c r="C503" i="13"/>
  <c r="E502" i="13"/>
  <c r="F502" i="13" s="1"/>
  <c r="BD449" i="13" s="1"/>
  <c r="D503" i="13"/>
  <c r="FA449" i="13" s="1"/>
  <c r="HK373" i="13"/>
  <c r="C395" i="13"/>
  <c r="FF339" i="13"/>
  <c r="FG338" i="13"/>
  <c r="B392" i="13"/>
  <c r="E391" i="13"/>
  <c r="F391" i="13" s="1"/>
  <c r="HF370" i="13"/>
  <c r="HC371" i="13" s="1"/>
  <c r="D393" i="13"/>
  <c r="BL339" i="13"/>
  <c r="BM338" i="13"/>
  <c r="HC260" i="13"/>
  <c r="HM263" i="13"/>
  <c r="HJ264" i="13" s="1"/>
  <c r="FF229" i="13"/>
  <c r="FG228" i="13"/>
  <c r="BK229" i="13"/>
  <c r="BL228" i="13"/>
  <c r="C283" i="13"/>
  <c r="E282" i="13"/>
  <c r="F282" i="13" s="1"/>
  <c r="D283" i="13"/>
  <c r="HD150" i="13"/>
  <c r="C173" i="13"/>
  <c r="E172" i="13"/>
  <c r="F172" i="13" s="1"/>
  <c r="HM151" i="13"/>
  <c r="HJ152" i="13" s="1"/>
  <c r="D173" i="13"/>
  <c r="FF119" i="13"/>
  <c r="FG118" i="13"/>
  <c r="BK119" i="13"/>
  <c r="BL118" i="13"/>
  <c r="B80" i="15"/>
  <c r="E80" i="15" s="1"/>
  <c r="E504" i="12" l="1"/>
  <c r="F504" i="12" s="1"/>
  <c r="C505" i="12"/>
  <c r="D505" i="12"/>
  <c r="D395" i="12"/>
  <c r="E394" i="12"/>
  <c r="F394" i="12" s="1"/>
  <c r="C395" i="12"/>
  <c r="E284" i="12"/>
  <c r="F284" i="12" s="1"/>
  <c r="C285" i="12"/>
  <c r="D285" i="12"/>
  <c r="E174" i="12"/>
  <c r="F174" i="12" s="1"/>
  <c r="C175" i="12"/>
  <c r="D175" i="12"/>
  <c r="HD1249" i="13"/>
  <c r="HF1249" i="13" s="1"/>
  <c r="D1274" i="13"/>
  <c r="FG1219" i="13"/>
  <c r="FH1218" i="13"/>
  <c r="HM1254" i="13"/>
  <c r="HJ1255" i="13" s="1"/>
  <c r="C1277" i="13"/>
  <c r="BL1219" i="13"/>
  <c r="BM1218" i="13"/>
  <c r="B1273" i="13"/>
  <c r="E1272" i="13"/>
  <c r="F1272" i="13" s="1"/>
  <c r="HD1142" i="13"/>
  <c r="HF1142" i="13" s="1"/>
  <c r="HJ1144" i="13"/>
  <c r="D1164" i="13"/>
  <c r="E1163" i="13"/>
  <c r="F1163" i="13" s="1"/>
  <c r="C1164" i="13"/>
  <c r="BM1109" i="13"/>
  <c r="BN1108" i="13"/>
  <c r="FG1109" i="13"/>
  <c r="FH1108" i="13"/>
  <c r="HD1030" i="13"/>
  <c r="HK1034" i="13"/>
  <c r="E1053" i="13"/>
  <c r="F1053" i="13" s="1"/>
  <c r="C1054" i="13"/>
  <c r="BM999" i="13"/>
  <c r="BN998" i="13"/>
  <c r="FG999" i="13"/>
  <c r="FH998" i="13"/>
  <c r="D1054" i="13"/>
  <c r="HD922" i="13"/>
  <c r="HF922" i="13" s="1"/>
  <c r="HC923" i="13" s="1"/>
  <c r="E943" i="13"/>
  <c r="C944" i="13"/>
  <c r="BN889" i="13"/>
  <c r="BO888" i="13"/>
  <c r="FH888" i="13"/>
  <c r="FG889" i="13"/>
  <c r="HJ924" i="13"/>
  <c r="D944" i="13"/>
  <c r="F943" i="13"/>
  <c r="D834" i="13"/>
  <c r="HK814" i="13"/>
  <c r="BM778" i="13"/>
  <c r="BL779" i="13"/>
  <c r="B833" i="13"/>
  <c r="E832" i="13"/>
  <c r="F832" i="13" s="1"/>
  <c r="C836" i="13"/>
  <c r="FG779" i="13"/>
  <c r="FH778" i="13"/>
  <c r="HC811" i="13"/>
  <c r="HD701" i="13"/>
  <c r="E723" i="13"/>
  <c r="F723" i="13" s="1"/>
  <c r="C724" i="13"/>
  <c r="D724" i="13"/>
  <c r="FG669" i="13"/>
  <c r="FH668" i="13"/>
  <c r="BM669" i="13"/>
  <c r="BN668" i="13"/>
  <c r="HM703" i="13"/>
  <c r="HJ704" i="13" s="1"/>
  <c r="C616" i="13"/>
  <c r="BM558" i="13"/>
  <c r="FH558" i="13"/>
  <c r="HF592" i="13"/>
  <c r="HC593" i="13" s="1"/>
  <c r="D615" i="13"/>
  <c r="HM593" i="13"/>
  <c r="HJ594" i="13" s="1"/>
  <c r="B613" i="13"/>
  <c r="E612" i="13"/>
  <c r="F612" i="13" s="1"/>
  <c r="D504" i="13"/>
  <c r="FB449" i="13" s="1"/>
  <c r="HD482" i="13"/>
  <c r="HF482" i="13" s="1"/>
  <c r="HM485" i="13"/>
  <c r="HJ486" i="13" s="1"/>
  <c r="BM448" i="13"/>
  <c r="E503" i="13"/>
  <c r="F503" i="13" s="1"/>
  <c r="BE449" i="13" s="1"/>
  <c r="C504" i="13"/>
  <c r="FH448" i="13"/>
  <c r="HD371" i="13"/>
  <c r="HF371" i="13" s="1"/>
  <c r="D394" i="13"/>
  <c r="FG339" i="13"/>
  <c r="FH338" i="13"/>
  <c r="C396" i="13"/>
  <c r="HM373" i="13"/>
  <c r="HJ374" i="13" s="1"/>
  <c r="BN338" i="13"/>
  <c r="B393" i="13"/>
  <c r="E392" i="13"/>
  <c r="F392" i="13" s="1"/>
  <c r="HK264" i="13"/>
  <c r="HM264" i="13" s="1"/>
  <c r="E283" i="13"/>
  <c r="F283" i="13" s="1"/>
  <c r="C284" i="13"/>
  <c r="D284" i="13"/>
  <c r="BL229" i="13"/>
  <c r="BM228" i="13"/>
  <c r="HD260" i="13"/>
  <c r="FG229" i="13"/>
  <c r="FH228" i="13"/>
  <c r="HK152" i="13"/>
  <c r="FG119" i="13"/>
  <c r="FH118" i="13"/>
  <c r="HF150" i="13"/>
  <c r="HC151" i="13" s="1"/>
  <c r="BL119" i="13"/>
  <c r="BM118" i="13"/>
  <c r="D174" i="13"/>
  <c r="E173" i="13"/>
  <c r="F173" i="13" s="1"/>
  <c r="C174" i="13"/>
  <c r="B81" i="15"/>
  <c r="E81" i="15" s="1"/>
  <c r="D506" i="12" l="1"/>
  <c r="E505" i="12"/>
  <c r="F505" i="12" s="1"/>
  <c r="C506" i="12"/>
  <c r="E395" i="12"/>
  <c r="F395" i="12" s="1"/>
  <c r="C396" i="12"/>
  <c r="D396" i="12"/>
  <c r="D286" i="12"/>
  <c r="E285" i="12"/>
  <c r="F285" i="12" s="1"/>
  <c r="C286" i="12"/>
  <c r="D176" i="12"/>
  <c r="C176" i="12"/>
  <c r="E175" i="12"/>
  <c r="F175" i="12" s="1"/>
  <c r="HK1255" i="13"/>
  <c r="HM1255" i="13" s="1"/>
  <c r="FH1219" i="13"/>
  <c r="FI1218" i="13"/>
  <c r="C1278" i="13"/>
  <c r="B1274" i="13"/>
  <c r="E1273" i="13"/>
  <c r="F1273" i="13" s="1"/>
  <c r="D1275" i="13"/>
  <c r="HC1250" i="13"/>
  <c r="BN1218" i="13"/>
  <c r="FH1109" i="13"/>
  <c r="FI1108" i="13"/>
  <c r="E1164" i="13"/>
  <c r="F1164" i="13" s="1"/>
  <c r="C1165" i="13"/>
  <c r="HK1144" i="13"/>
  <c r="HM1144" i="13" s="1"/>
  <c r="BN1109" i="13"/>
  <c r="BO1108" i="13"/>
  <c r="D1165" i="13"/>
  <c r="HC1143" i="13"/>
  <c r="FH999" i="13"/>
  <c r="FI998" i="13"/>
  <c r="E1054" i="13"/>
  <c r="F1054" i="13" s="1"/>
  <c r="C1055" i="13"/>
  <c r="HM1034" i="13"/>
  <c r="HJ1035" i="13" s="1"/>
  <c r="D1055" i="13"/>
  <c r="BN999" i="13"/>
  <c r="BO998" i="13"/>
  <c r="HF1030" i="13"/>
  <c r="HC1031" i="13" s="1"/>
  <c r="HD923" i="13"/>
  <c r="HF923" i="13" s="1"/>
  <c r="HC924" i="13" s="1"/>
  <c r="FI888" i="13"/>
  <c r="FH889" i="13"/>
  <c r="HM924" i="13"/>
  <c r="HJ925" i="13" s="1"/>
  <c r="HK924" i="13"/>
  <c r="C945" i="13"/>
  <c r="E944" i="13"/>
  <c r="F944" i="13" s="1"/>
  <c r="D945" i="13"/>
  <c r="BO889" i="13"/>
  <c r="BP888" i="13"/>
  <c r="HM814" i="13"/>
  <c r="HJ815" i="13" s="1"/>
  <c r="HK815" i="13" s="1"/>
  <c r="HM815" i="13" s="1"/>
  <c r="B834" i="13"/>
  <c r="E833" i="13"/>
  <c r="F833" i="13" s="1"/>
  <c r="C837" i="13"/>
  <c r="BN778" i="13"/>
  <c r="D835" i="13"/>
  <c r="HD811" i="13"/>
  <c r="HF811" i="13" s="1"/>
  <c r="HC812" i="13" s="1"/>
  <c r="FI778" i="13"/>
  <c r="FH779" i="13"/>
  <c r="HK704" i="13"/>
  <c r="HM704" i="13" s="1"/>
  <c r="BN669" i="13"/>
  <c r="BO668" i="13"/>
  <c r="D725" i="13"/>
  <c r="FH669" i="13"/>
  <c r="FI668" i="13"/>
  <c r="E724" i="13"/>
  <c r="F724" i="13" s="1"/>
  <c r="C725" i="13"/>
  <c r="HF701" i="13"/>
  <c r="HC702" i="13" s="1"/>
  <c r="HK594" i="13"/>
  <c r="HD593" i="13"/>
  <c r="HF593" i="13" s="1"/>
  <c r="FI558" i="13"/>
  <c r="C617" i="13"/>
  <c r="D616" i="13"/>
  <c r="BN558" i="13"/>
  <c r="B614" i="13"/>
  <c r="E613" i="13"/>
  <c r="F613" i="13" s="1"/>
  <c r="HK486" i="13"/>
  <c r="HM486" i="13" s="1"/>
  <c r="HC483" i="13"/>
  <c r="E504" i="13"/>
  <c r="F504" i="13" s="1"/>
  <c r="BF449" i="13" s="1"/>
  <c r="C505" i="13"/>
  <c r="D505" i="13"/>
  <c r="FC449" i="13" s="1"/>
  <c r="FI448" i="13"/>
  <c r="BN448" i="13"/>
  <c r="HK374" i="13"/>
  <c r="FH339" i="13"/>
  <c r="FI338" i="13"/>
  <c r="D395" i="13"/>
  <c r="HC372" i="13"/>
  <c r="B394" i="13"/>
  <c r="E393" i="13"/>
  <c r="F393" i="13" s="1"/>
  <c r="C397" i="13"/>
  <c r="BO338" i="13"/>
  <c r="D285" i="13"/>
  <c r="FH229" i="13"/>
  <c r="FI228" i="13"/>
  <c r="HF260" i="13"/>
  <c r="HC261" i="13" s="1"/>
  <c r="HJ265" i="13"/>
  <c r="BM229" i="13"/>
  <c r="BN228" i="13"/>
  <c r="E284" i="13"/>
  <c r="F284" i="13" s="1"/>
  <c r="C285" i="13"/>
  <c r="HD151" i="13"/>
  <c r="HF151" i="13" s="1"/>
  <c r="D175" i="13"/>
  <c r="FH119" i="13"/>
  <c r="FI118" i="13"/>
  <c r="HM152" i="13"/>
  <c r="HJ153" i="13" s="1"/>
  <c r="E174" i="13"/>
  <c r="F174" i="13" s="1"/>
  <c r="C175" i="13"/>
  <c r="BM119" i="13"/>
  <c r="BN118" i="13"/>
  <c r="B82" i="15"/>
  <c r="E82" i="15" s="1"/>
  <c r="C507" i="12" l="1"/>
  <c r="E506" i="12"/>
  <c r="F506" i="12" s="1"/>
  <c r="D507" i="12"/>
  <c r="D397" i="12"/>
  <c r="C397" i="12"/>
  <c r="E396" i="12"/>
  <c r="F396" i="12" s="1"/>
  <c r="C287" i="12"/>
  <c r="E286" i="12"/>
  <c r="F286" i="12" s="1"/>
  <c r="D287" i="12"/>
  <c r="E176" i="12"/>
  <c r="F176" i="12" s="1"/>
  <c r="C177" i="12"/>
  <c r="D177" i="12"/>
  <c r="HD1250" i="13"/>
  <c r="HF1250" i="13" s="1"/>
  <c r="B1275" i="13"/>
  <c r="E1274" i="13"/>
  <c r="F1274" i="13" s="1"/>
  <c r="BO1218" i="13"/>
  <c r="D1276" i="13"/>
  <c r="C1279" i="13"/>
  <c r="HJ1256" i="13"/>
  <c r="FJ1218" i="13"/>
  <c r="HD1143" i="13"/>
  <c r="E1165" i="13"/>
  <c r="F1165" i="13" s="1"/>
  <c r="C1166" i="13"/>
  <c r="D1166" i="13"/>
  <c r="HJ1145" i="13"/>
  <c r="FI1109" i="13"/>
  <c r="FJ1108" i="13"/>
  <c r="BO1109" i="13"/>
  <c r="BP1108" i="13"/>
  <c r="HD1031" i="13"/>
  <c r="HF1031" i="13" s="1"/>
  <c r="HK1035" i="13"/>
  <c r="HM1035" i="13" s="1"/>
  <c r="FI999" i="13"/>
  <c r="FJ998" i="13"/>
  <c r="BO999" i="13"/>
  <c r="BP998" i="13"/>
  <c r="E1055" i="13"/>
  <c r="F1055" i="13" s="1"/>
  <c r="C1056" i="13"/>
  <c r="D1056" i="13"/>
  <c r="HD924" i="13"/>
  <c r="E945" i="13"/>
  <c r="C946" i="13"/>
  <c r="FI889" i="13"/>
  <c r="FJ888" i="13"/>
  <c r="BP889" i="13"/>
  <c r="BQ888" i="13"/>
  <c r="HK925" i="13"/>
  <c r="HM925" i="13" s="1"/>
  <c r="HJ926" i="13" s="1"/>
  <c r="D946" i="13"/>
  <c r="F945" i="13"/>
  <c r="HD812" i="13"/>
  <c r="HF812" i="13" s="1"/>
  <c r="HC813" i="13" s="1"/>
  <c r="FJ778" i="13"/>
  <c r="B835" i="13"/>
  <c r="E834" i="13"/>
  <c r="F834" i="13" s="1"/>
  <c r="C838" i="13"/>
  <c r="HJ816" i="13"/>
  <c r="D836" i="13"/>
  <c r="BO778" i="13"/>
  <c r="HD702" i="13"/>
  <c r="HF702" i="13" s="1"/>
  <c r="HJ705" i="13"/>
  <c r="D726" i="13"/>
  <c r="FI669" i="13"/>
  <c r="FJ668" i="13"/>
  <c r="BO669" i="13"/>
  <c r="BP668" i="13"/>
  <c r="E725" i="13"/>
  <c r="F725" i="13" s="1"/>
  <c r="C726" i="13"/>
  <c r="FJ558" i="13"/>
  <c r="HC594" i="13"/>
  <c r="D617" i="13"/>
  <c r="BO558" i="13"/>
  <c r="HM594" i="13"/>
  <c r="HJ595" i="13" s="1"/>
  <c r="B615" i="13"/>
  <c r="E614" i="13"/>
  <c r="F614" i="13" s="1"/>
  <c r="C618" i="13"/>
  <c r="BO448" i="13"/>
  <c r="D506" i="13"/>
  <c r="FD449" i="13" s="1"/>
  <c r="HD483" i="13"/>
  <c r="HF483" i="13" s="1"/>
  <c r="FJ448" i="13"/>
  <c r="E505" i="13"/>
  <c r="F505" i="13" s="1"/>
  <c r="BG449" i="13" s="1"/>
  <c r="C506" i="13"/>
  <c r="HJ487" i="13"/>
  <c r="HD372" i="13"/>
  <c r="HF372" i="13" s="1"/>
  <c r="HC373" i="13" s="1"/>
  <c r="D396" i="13"/>
  <c r="HM374" i="13"/>
  <c r="HJ375" i="13" s="1"/>
  <c r="C398" i="13"/>
  <c r="BP338" i="13"/>
  <c r="B395" i="13"/>
  <c r="E394" i="13"/>
  <c r="F394" i="13" s="1"/>
  <c r="FJ338" i="13"/>
  <c r="HD261" i="13"/>
  <c r="HF261" i="13" s="1"/>
  <c r="D286" i="13"/>
  <c r="E285" i="13"/>
  <c r="F285" i="13" s="1"/>
  <c r="C286" i="13"/>
  <c r="HK265" i="13"/>
  <c r="HM265" i="13" s="1"/>
  <c r="BN229" i="13"/>
  <c r="BO228" i="13"/>
  <c r="FI229" i="13"/>
  <c r="FJ228" i="13"/>
  <c r="HK153" i="13"/>
  <c r="FI119" i="13"/>
  <c r="FJ118" i="13"/>
  <c r="HC152" i="13"/>
  <c r="D176" i="13"/>
  <c r="E175" i="13"/>
  <c r="F175" i="13" s="1"/>
  <c r="C176" i="13"/>
  <c r="BN119" i="13"/>
  <c r="BO118" i="13"/>
  <c r="B83" i="15"/>
  <c r="E83" i="15" s="1"/>
  <c r="D508" i="12" l="1"/>
  <c r="E507" i="12"/>
  <c r="F507" i="12" s="1"/>
  <c r="C508" i="12"/>
  <c r="C398" i="12"/>
  <c r="E397" i="12"/>
  <c r="F397" i="12" s="1"/>
  <c r="D398" i="12"/>
  <c r="D288" i="12"/>
  <c r="E287" i="12"/>
  <c r="F287" i="12" s="1"/>
  <c r="C288" i="12"/>
  <c r="D178" i="12"/>
  <c r="C178" i="12"/>
  <c r="E177" i="12"/>
  <c r="F177" i="12" s="1"/>
  <c r="D1277" i="13"/>
  <c r="HK1256" i="13"/>
  <c r="HM1256" i="13" s="1"/>
  <c r="B1276" i="13"/>
  <c r="E1275" i="13"/>
  <c r="F1275" i="13" s="1"/>
  <c r="C1280" i="13"/>
  <c r="BP1218" i="13"/>
  <c r="FK1218" i="13"/>
  <c r="HC1251" i="13"/>
  <c r="HK1145" i="13"/>
  <c r="FJ1109" i="13"/>
  <c r="FK1108" i="13"/>
  <c r="D1167" i="13"/>
  <c r="HF1143" i="13"/>
  <c r="HC1144" i="13" s="1"/>
  <c r="BP1109" i="13"/>
  <c r="BQ1108" i="13"/>
  <c r="C1167" i="13"/>
  <c r="E1166" i="13"/>
  <c r="F1166" i="13" s="1"/>
  <c r="C1057" i="13"/>
  <c r="E1056" i="13"/>
  <c r="F1056" i="13" s="1"/>
  <c r="FJ999" i="13"/>
  <c r="FK998" i="13"/>
  <c r="HJ1036" i="13"/>
  <c r="BP999" i="13"/>
  <c r="BQ998" i="13"/>
  <c r="HC1032" i="13"/>
  <c r="D1057" i="13"/>
  <c r="HK926" i="13"/>
  <c r="FJ889" i="13"/>
  <c r="FK888" i="13"/>
  <c r="HF924" i="13"/>
  <c r="HC925" i="13" s="1"/>
  <c r="D947" i="13"/>
  <c r="BQ889" i="13"/>
  <c r="BR888" i="13"/>
  <c r="E946" i="13"/>
  <c r="F946" i="13" s="1"/>
  <c r="C947" i="13"/>
  <c r="HD813" i="13"/>
  <c r="C839" i="13"/>
  <c r="FK778" i="13"/>
  <c r="D837" i="13"/>
  <c r="BP778" i="13"/>
  <c r="HK816" i="13"/>
  <c r="HM816" i="13" s="1"/>
  <c r="HJ817" i="13" s="1"/>
  <c r="B836" i="13"/>
  <c r="E835" i="13"/>
  <c r="F835" i="13" s="1"/>
  <c r="C727" i="13"/>
  <c r="E726" i="13"/>
  <c r="F726" i="13" s="1"/>
  <c r="HK705" i="13"/>
  <c r="HM705" i="13" s="1"/>
  <c r="HJ706" i="13" s="1"/>
  <c r="BP669" i="13"/>
  <c r="BQ668" i="13"/>
  <c r="HC703" i="13"/>
  <c r="FJ669" i="13"/>
  <c r="FK668" i="13"/>
  <c r="D727" i="13"/>
  <c r="HK595" i="13"/>
  <c r="C619" i="13"/>
  <c r="BP558" i="13"/>
  <c r="HD594" i="13"/>
  <c r="FK558" i="13"/>
  <c r="B616" i="13"/>
  <c r="E615" i="13"/>
  <c r="F615" i="13" s="1"/>
  <c r="D618" i="13"/>
  <c r="HK487" i="13"/>
  <c r="HM487" i="13" s="1"/>
  <c r="HJ488" i="13" s="1"/>
  <c r="D507" i="13"/>
  <c r="FE449" i="13" s="1"/>
  <c r="C507" i="13"/>
  <c r="E506" i="13"/>
  <c r="F506" i="13" s="1"/>
  <c r="BH449" i="13" s="1"/>
  <c r="HC484" i="13"/>
  <c r="BP448" i="13"/>
  <c r="FK448" i="13"/>
  <c r="HD373" i="13"/>
  <c r="HK375" i="13"/>
  <c r="B396" i="13"/>
  <c r="E395" i="13"/>
  <c r="F395" i="13" s="1"/>
  <c r="C399" i="13"/>
  <c r="FK338" i="13"/>
  <c r="BQ338" i="13"/>
  <c r="D397" i="13"/>
  <c r="HJ266" i="13"/>
  <c r="HK266" i="13"/>
  <c r="HM266" i="13" s="1"/>
  <c r="D287" i="13"/>
  <c r="BO229" i="13"/>
  <c r="BP228" i="13"/>
  <c r="HC262" i="13"/>
  <c r="C287" i="13"/>
  <c r="E286" i="13"/>
  <c r="F286" i="13" s="1"/>
  <c r="FJ229" i="13"/>
  <c r="FK228" i="13"/>
  <c r="BO119" i="13"/>
  <c r="BP118" i="13"/>
  <c r="D177" i="13"/>
  <c r="C177" i="13"/>
  <c r="E176" i="13"/>
  <c r="F176" i="13" s="1"/>
  <c r="HD152" i="13"/>
  <c r="HM153" i="13"/>
  <c r="HJ154" i="13" s="1"/>
  <c r="FJ119" i="13"/>
  <c r="FK118" i="13"/>
  <c r="B84" i="15"/>
  <c r="E84" i="15" s="1"/>
  <c r="E508" i="12" l="1"/>
  <c r="F508" i="12" s="1"/>
  <c r="C509" i="12"/>
  <c r="D509" i="12"/>
  <c r="D399" i="12"/>
  <c r="E398" i="12"/>
  <c r="F398" i="12" s="1"/>
  <c r="C399" i="12"/>
  <c r="E288" i="12"/>
  <c r="F288" i="12" s="1"/>
  <c r="C289" i="12"/>
  <c r="D289" i="12"/>
  <c r="E178" i="12"/>
  <c r="F178" i="12" s="1"/>
  <c r="C179" i="12"/>
  <c r="D179" i="12"/>
  <c r="C1281" i="13"/>
  <c r="HJ1257" i="13"/>
  <c r="BQ1218" i="13"/>
  <c r="HD1251" i="13"/>
  <c r="B1277" i="13"/>
  <c r="E1276" i="13"/>
  <c r="F1276" i="13" s="1"/>
  <c r="FL1218" i="13"/>
  <c r="D1278" i="13"/>
  <c r="HD1144" i="13"/>
  <c r="BQ1109" i="13"/>
  <c r="BR1108" i="13"/>
  <c r="HM1145" i="13"/>
  <c r="HJ1146" i="13" s="1"/>
  <c r="E1167" i="13"/>
  <c r="F1167" i="13" s="1"/>
  <c r="C1168" i="13"/>
  <c r="D1168" i="13"/>
  <c r="FK1109" i="13"/>
  <c r="FL1108" i="13"/>
  <c r="HD1032" i="13"/>
  <c r="HF1032" i="13" s="1"/>
  <c r="FK999" i="13"/>
  <c r="FL998" i="13"/>
  <c r="BQ999" i="13"/>
  <c r="BR998" i="13"/>
  <c r="D1058" i="13"/>
  <c r="HK1036" i="13"/>
  <c r="E1057" i="13"/>
  <c r="F1057" i="13" s="1"/>
  <c r="C1058" i="13"/>
  <c r="HD925" i="13"/>
  <c r="HF925" i="13" s="1"/>
  <c r="BR889" i="13"/>
  <c r="BS888" i="13"/>
  <c r="FK889" i="13"/>
  <c r="FL888" i="13"/>
  <c r="HM926" i="13"/>
  <c r="HJ927" i="13" s="1"/>
  <c r="E947" i="13"/>
  <c r="F947" i="13" s="1"/>
  <c r="C948" i="13"/>
  <c r="D948" i="13"/>
  <c r="HK817" i="13"/>
  <c r="D838" i="13"/>
  <c r="C840" i="13"/>
  <c r="HF813" i="13"/>
  <c r="HC814" i="13" s="1"/>
  <c r="B837" i="13"/>
  <c r="E836" i="13"/>
  <c r="F836" i="13" s="1"/>
  <c r="BQ778" i="13"/>
  <c r="FL778" i="13"/>
  <c r="HK706" i="13"/>
  <c r="D728" i="13"/>
  <c r="FK669" i="13"/>
  <c r="FL668" i="13"/>
  <c r="HD703" i="13"/>
  <c r="HF703" i="13" s="1"/>
  <c r="HC704" i="13" s="1"/>
  <c r="BQ669" i="13"/>
  <c r="BR668" i="13"/>
  <c r="E727" i="13"/>
  <c r="F727" i="13" s="1"/>
  <c r="C728" i="13"/>
  <c r="D619" i="13"/>
  <c r="FL558" i="13"/>
  <c r="HF594" i="13"/>
  <c r="HC595" i="13" s="1"/>
  <c r="BQ558" i="13"/>
  <c r="HM595" i="13"/>
  <c r="HJ596" i="13" s="1"/>
  <c r="B617" i="13"/>
  <c r="E616" i="13"/>
  <c r="F616" i="13" s="1"/>
  <c r="C620" i="13"/>
  <c r="HK488" i="13"/>
  <c r="BQ448" i="13"/>
  <c r="C508" i="13"/>
  <c r="E507" i="13"/>
  <c r="F507" i="13" s="1"/>
  <c r="BI449" i="13" s="1"/>
  <c r="FL448" i="13"/>
  <c r="HD484" i="13"/>
  <c r="HF484" i="13" s="1"/>
  <c r="D508" i="13"/>
  <c r="FF449" i="13" s="1"/>
  <c r="D398" i="13"/>
  <c r="FL338" i="13"/>
  <c r="HM375" i="13"/>
  <c r="HJ376" i="13" s="1"/>
  <c r="BR338" i="13"/>
  <c r="C400" i="13"/>
  <c r="B397" i="13"/>
  <c r="E396" i="13"/>
  <c r="F396" i="13" s="1"/>
  <c r="HF373" i="13"/>
  <c r="HC374" i="13" s="1"/>
  <c r="FK229" i="13"/>
  <c r="FL228" i="13"/>
  <c r="HD262" i="13"/>
  <c r="BP229" i="13"/>
  <c r="BQ228" i="13"/>
  <c r="HJ267" i="13"/>
  <c r="E287" i="13"/>
  <c r="F287" i="13" s="1"/>
  <c r="C288" i="13"/>
  <c r="D288" i="13"/>
  <c r="HK154" i="13"/>
  <c r="FK119" i="13"/>
  <c r="FL118" i="13"/>
  <c r="HF152" i="13"/>
  <c r="HC153" i="13" s="1"/>
  <c r="BP119" i="13"/>
  <c r="BQ118" i="13"/>
  <c r="E177" i="13"/>
  <c r="F177" i="13" s="1"/>
  <c r="C178" i="13"/>
  <c r="D178" i="13"/>
  <c r="B85" i="15"/>
  <c r="E85" i="15" s="1"/>
  <c r="D510" i="12" l="1"/>
  <c r="E509" i="12"/>
  <c r="F509" i="12" s="1"/>
  <c r="C510" i="12"/>
  <c r="E399" i="12"/>
  <c r="F399" i="12" s="1"/>
  <c r="C400" i="12"/>
  <c r="D400" i="12"/>
  <c r="D290" i="12"/>
  <c r="E289" i="12"/>
  <c r="F289" i="12" s="1"/>
  <c r="C290" i="12"/>
  <c r="D180" i="12"/>
  <c r="C180" i="12"/>
  <c r="E179" i="12"/>
  <c r="F179" i="12" s="1"/>
  <c r="FM1218" i="13"/>
  <c r="HF1251" i="13"/>
  <c r="HC1252" i="13" s="1"/>
  <c r="HK1257" i="13"/>
  <c r="C1282" i="13"/>
  <c r="D1279" i="13"/>
  <c r="B1278" i="13"/>
  <c r="E1277" i="13"/>
  <c r="F1277" i="13" s="1"/>
  <c r="BR1218" i="13"/>
  <c r="HK1146" i="13"/>
  <c r="D1169" i="13"/>
  <c r="BR1109" i="13"/>
  <c r="BS1108" i="13"/>
  <c r="HF1144" i="13"/>
  <c r="HC1145" i="13" s="1"/>
  <c r="FM1108" i="13"/>
  <c r="FL1109" i="13"/>
  <c r="E1168" i="13"/>
  <c r="F1168" i="13" s="1"/>
  <c r="C1169" i="13"/>
  <c r="HM1036" i="13"/>
  <c r="HJ1037" i="13" s="1"/>
  <c r="BR999" i="13"/>
  <c r="BS998" i="13"/>
  <c r="E1058" i="13"/>
  <c r="F1058" i="13" s="1"/>
  <c r="C1059" i="13"/>
  <c r="HC1033" i="13"/>
  <c r="D1059" i="13"/>
  <c r="FL999" i="13"/>
  <c r="FM998" i="13"/>
  <c r="HK927" i="13"/>
  <c r="HM927" i="13" s="1"/>
  <c r="D949" i="13"/>
  <c r="FL889" i="13"/>
  <c r="FM888" i="13"/>
  <c r="C949" i="13"/>
  <c r="E948" i="13"/>
  <c r="F948" i="13" s="1"/>
  <c r="BS889" i="13"/>
  <c r="BT888" i="13"/>
  <c r="HC926" i="13"/>
  <c r="HM817" i="13"/>
  <c r="HJ818" i="13" s="1"/>
  <c r="HK818" i="13" s="1"/>
  <c r="HM818" i="13" s="1"/>
  <c r="HD814" i="13"/>
  <c r="HF814" i="13" s="1"/>
  <c r="HC815" i="13" s="1"/>
  <c r="FM778" i="13"/>
  <c r="D839" i="13"/>
  <c r="BR778" i="13"/>
  <c r="C841" i="13"/>
  <c r="B838" i="13"/>
  <c r="E837" i="13"/>
  <c r="F837" i="13" s="1"/>
  <c r="HD704" i="13"/>
  <c r="BR669" i="13"/>
  <c r="BS668" i="13"/>
  <c r="FL669" i="13"/>
  <c r="FM668" i="13"/>
  <c r="E728" i="13"/>
  <c r="F728" i="13" s="1"/>
  <c r="C729" i="13"/>
  <c r="HM706" i="13"/>
  <c r="HJ707" i="13" s="1"/>
  <c r="D729" i="13"/>
  <c r="HD595" i="13"/>
  <c r="HF595" i="13" s="1"/>
  <c r="HK596" i="13"/>
  <c r="FM558" i="13"/>
  <c r="D620" i="13"/>
  <c r="B618" i="13"/>
  <c r="E617" i="13"/>
  <c r="F617" i="13" s="1"/>
  <c r="C621" i="13"/>
  <c r="BR558" i="13"/>
  <c r="HC485" i="13"/>
  <c r="HM488" i="13"/>
  <c r="HJ489" i="13" s="1"/>
  <c r="D509" i="13"/>
  <c r="FG449" i="13" s="1"/>
  <c r="E508" i="13"/>
  <c r="F508" i="13" s="1"/>
  <c r="BJ449" i="13" s="1"/>
  <c r="C509" i="13"/>
  <c r="FM448" i="13"/>
  <c r="BR448" i="13"/>
  <c r="HD374" i="13"/>
  <c r="HF374" i="13" s="1"/>
  <c r="HK376" i="13"/>
  <c r="B398" i="13"/>
  <c r="E397" i="13"/>
  <c r="F397" i="13" s="1"/>
  <c r="D399" i="13"/>
  <c r="C401" i="13"/>
  <c r="FM338" i="13"/>
  <c r="BS338" i="13"/>
  <c r="D289" i="13"/>
  <c r="HK267" i="13"/>
  <c r="HM267" i="13" s="1"/>
  <c r="HF262" i="13"/>
  <c r="HC263" i="13" s="1"/>
  <c r="BQ229" i="13"/>
  <c r="BR228" i="13"/>
  <c r="E288" i="13"/>
  <c r="F288" i="13" s="1"/>
  <c r="C289" i="13"/>
  <c r="FL229" i="13"/>
  <c r="FM228" i="13"/>
  <c r="HD153" i="13"/>
  <c r="E178" i="13"/>
  <c r="F178" i="13" s="1"/>
  <c r="C179" i="13"/>
  <c r="FL119" i="13"/>
  <c r="FM118" i="13"/>
  <c r="HM154" i="13"/>
  <c r="HJ155" i="13" s="1"/>
  <c r="D179" i="13"/>
  <c r="BQ119" i="13"/>
  <c r="BR118" i="13"/>
  <c r="B86" i="15"/>
  <c r="E86" i="15" s="1"/>
  <c r="C511" i="12" l="1"/>
  <c r="E510" i="12"/>
  <c r="F510" i="12" s="1"/>
  <c r="D511" i="12"/>
  <c r="D401" i="12"/>
  <c r="C401" i="12"/>
  <c r="E400" i="12"/>
  <c r="F400" i="12" s="1"/>
  <c r="C291" i="12"/>
  <c r="E290" i="12"/>
  <c r="F290" i="12" s="1"/>
  <c r="D291" i="12"/>
  <c r="E180" i="12"/>
  <c r="F180" i="12" s="1"/>
  <c r="C181" i="12"/>
  <c r="D181" i="12"/>
  <c r="HD1252" i="13"/>
  <c r="B1279" i="13"/>
  <c r="E1278" i="13"/>
  <c r="F1278" i="13" s="1"/>
  <c r="C1283" i="13"/>
  <c r="BS1218" i="13"/>
  <c r="FN1218" i="13"/>
  <c r="D1280" i="13"/>
  <c r="HM1257" i="13"/>
  <c r="HJ1258" i="13" s="1"/>
  <c r="BS1109" i="13"/>
  <c r="BT1108" i="13"/>
  <c r="HD1145" i="13"/>
  <c r="D1170" i="13"/>
  <c r="HM1146" i="13"/>
  <c r="HJ1147" i="13" s="1"/>
  <c r="FN1108" i="13"/>
  <c r="FM1109" i="13"/>
  <c r="E1169" i="13"/>
  <c r="F1169" i="13" s="1"/>
  <c r="C1170" i="13"/>
  <c r="HK1037" i="13"/>
  <c r="HM1037" i="13" s="1"/>
  <c r="BS999" i="13"/>
  <c r="BT998" i="13"/>
  <c r="FM999" i="13"/>
  <c r="FN998" i="13"/>
  <c r="HD1033" i="13"/>
  <c r="HF1033" i="13" s="1"/>
  <c r="E1059" i="13"/>
  <c r="F1059" i="13" s="1"/>
  <c r="C1060" i="13"/>
  <c r="D1060" i="13"/>
  <c r="HD926" i="13"/>
  <c r="HF926" i="13" s="1"/>
  <c r="E949" i="13"/>
  <c r="F949" i="13" s="1"/>
  <c r="C950" i="13"/>
  <c r="BT889" i="13"/>
  <c r="BU888" i="13"/>
  <c r="FM889" i="13"/>
  <c r="FN888" i="13"/>
  <c r="HJ928" i="13"/>
  <c r="D950" i="13"/>
  <c r="HD815" i="13"/>
  <c r="HF815" i="13" s="1"/>
  <c r="C842" i="13"/>
  <c r="HJ819" i="13"/>
  <c r="BS778" i="13"/>
  <c r="B839" i="13"/>
  <c r="E838" i="13"/>
  <c r="F838" i="13" s="1"/>
  <c r="FN778" i="13"/>
  <c r="D840" i="13"/>
  <c r="HK707" i="13"/>
  <c r="HM707" i="13" s="1"/>
  <c r="FM669" i="13"/>
  <c r="FN668" i="13"/>
  <c r="E729" i="13"/>
  <c r="F729" i="13" s="1"/>
  <c r="C730" i="13"/>
  <c r="BS669" i="13"/>
  <c r="BT668" i="13"/>
  <c r="HF704" i="13"/>
  <c r="HC705" i="13" s="1"/>
  <c r="D730" i="13"/>
  <c r="BS558" i="13"/>
  <c r="FN558" i="13"/>
  <c r="B619" i="13"/>
  <c r="E618" i="13"/>
  <c r="F618" i="13" s="1"/>
  <c r="HC596" i="13"/>
  <c r="HM596" i="13"/>
  <c r="HJ597" i="13" s="1"/>
  <c r="C622" i="13"/>
  <c r="D621" i="13"/>
  <c r="HK489" i="13"/>
  <c r="HM489" i="13" s="1"/>
  <c r="BS448" i="13"/>
  <c r="E509" i="13"/>
  <c r="F509" i="13" s="1"/>
  <c r="BK449" i="13" s="1"/>
  <c r="C510" i="13"/>
  <c r="HD485" i="13"/>
  <c r="HF485" i="13" s="1"/>
  <c r="FN448" i="13"/>
  <c r="D510" i="13"/>
  <c r="FH449" i="13" s="1"/>
  <c r="HM376" i="13"/>
  <c r="HJ377" i="13" s="1"/>
  <c r="HK377" i="13" s="1"/>
  <c r="BT338" i="13"/>
  <c r="C402" i="13"/>
  <c r="B399" i="13"/>
  <c r="E398" i="13"/>
  <c r="F398" i="13" s="1"/>
  <c r="FN338" i="13"/>
  <c r="HC375" i="13"/>
  <c r="D400" i="13"/>
  <c r="HD263" i="13"/>
  <c r="HJ268" i="13"/>
  <c r="D290" i="13"/>
  <c r="E289" i="13"/>
  <c r="F289" i="13" s="1"/>
  <c r="C290" i="13"/>
  <c r="FM229" i="13"/>
  <c r="FN228" i="13"/>
  <c r="BR229" i="13"/>
  <c r="BS228" i="13"/>
  <c r="HK155" i="13"/>
  <c r="BR119" i="13"/>
  <c r="BS118" i="13"/>
  <c r="FM119" i="13"/>
  <c r="FN118" i="13"/>
  <c r="D180" i="13"/>
  <c r="E179" i="13"/>
  <c r="F179" i="13" s="1"/>
  <c r="C180" i="13"/>
  <c r="HF153" i="13"/>
  <c r="HC154" i="13" s="1"/>
  <c r="B87" i="15"/>
  <c r="E87" i="15" s="1"/>
  <c r="D512" i="12" l="1"/>
  <c r="E511" i="12"/>
  <c r="F511" i="12" s="1"/>
  <c r="C512" i="12"/>
  <c r="C402" i="12"/>
  <c r="E401" i="12"/>
  <c r="F401" i="12" s="1"/>
  <c r="D402" i="12"/>
  <c r="D292" i="12"/>
  <c r="E291" i="12"/>
  <c r="F291" i="12" s="1"/>
  <c r="C292" i="12"/>
  <c r="D182" i="12"/>
  <c r="C182" i="12"/>
  <c r="E181" i="12"/>
  <c r="F181" i="12" s="1"/>
  <c r="HK1258" i="13"/>
  <c r="FO1218" i="13"/>
  <c r="C1284" i="13"/>
  <c r="HF1252" i="13"/>
  <c r="HC1253" i="13" s="1"/>
  <c r="D1281" i="13"/>
  <c r="BT1218" i="13"/>
  <c r="B1280" i="13"/>
  <c r="E1279" i="13"/>
  <c r="F1279" i="13" s="1"/>
  <c r="HK1147" i="13"/>
  <c r="HM1147" i="13" s="1"/>
  <c r="HF1145" i="13"/>
  <c r="HC1146" i="13" s="1"/>
  <c r="D1171" i="13"/>
  <c r="BT1109" i="13"/>
  <c r="BU1108" i="13"/>
  <c r="FN1109" i="13"/>
  <c r="FO1108" i="13"/>
  <c r="C1171" i="13"/>
  <c r="E1170" i="13"/>
  <c r="F1170" i="13" s="1"/>
  <c r="C1061" i="13"/>
  <c r="E1060" i="13"/>
  <c r="F1060" i="13" s="1"/>
  <c r="HC1034" i="13"/>
  <c r="FN999" i="13"/>
  <c r="FO998" i="13"/>
  <c r="HJ1038" i="13"/>
  <c r="D1061" i="13"/>
  <c r="BT999" i="13"/>
  <c r="BU998" i="13"/>
  <c r="D951" i="13"/>
  <c r="HC927" i="13"/>
  <c r="BU889" i="13"/>
  <c r="BV888" i="13"/>
  <c r="HK928" i="13"/>
  <c r="HM928" i="13" s="1"/>
  <c r="FN889" i="13"/>
  <c r="FO888" i="13"/>
  <c r="E950" i="13"/>
  <c r="F950" i="13" s="1"/>
  <c r="C951" i="13"/>
  <c r="FO778" i="13"/>
  <c r="BT778" i="13"/>
  <c r="HK819" i="13"/>
  <c r="HC816" i="13"/>
  <c r="D841" i="13"/>
  <c r="B840" i="13"/>
  <c r="E839" i="13"/>
  <c r="F839" i="13" s="1"/>
  <c r="C843" i="13"/>
  <c r="HD705" i="13"/>
  <c r="HF705" i="13" s="1"/>
  <c r="BT669" i="13"/>
  <c r="BU668" i="13"/>
  <c r="FN669" i="13"/>
  <c r="FO668" i="13"/>
  <c r="HJ708" i="13"/>
  <c r="D731" i="13"/>
  <c r="C731" i="13"/>
  <c r="E730" i="13"/>
  <c r="F730" i="13" s="1"/>
  <c r="HK597" i="13"/>
  <c r="HM597" i="13" s="1"/>
  <c r="C623" i="13"/>
  <c r="BT558" i="13"/>
  <c r="HD596" i="13"/>
  <c r="HF596" i="13" s="1"/>
  <c r="HC597" i="13" s="1"/>
  <c r="B620" i="13"/>
  <c r="E619" i="13"/>
  <c r="F619" i="13" s="1"/>
  <c r="D622" i="13"/>
  <c r="FO558" i="13"/>
  <c r="FO448" i="13"/>
  <c r="HC486" i="13"/>
  <c r="C511" i="13"/>
  <c r="E510" i="13"/>
  <c r="F510" i="13" s="1"/>
  <c r="BL449" i="13" s="1"/>
  <c r="HJ490" i="13"/>
  <c r="D511" i="13"/>
  <c r="FI449" i="13" s="1"/>
  <c r="BT448" i="13"/>
  <c r="HD375" i="13"/>
  <c r="HF375" i="13" s="1"/>
  <c r="HC376" i="13" s="1"/>
  <c r="B400" i="13"/>
  <c r="E399" i="13"/>
  <c r="F399" i="13" s="1"/>
  <c r="FO338" i="13"/>
  <c r="C403" i="13"/>
  <c r="HM377" i="13"/>
  <c r="HJ378" i="13" s="1"/>
  <c r="D401" i="13"/>
  <c r="BU338" i="13"/>
  <c r="BS229" i="13"/>
  <c r="BT228" i="13"/>
  <c r="C291" i="13"/>
  <c r="E290" i="13"/>
  <c r="F290" i="13" s="1"/>
  <c r="HK268" i="13"/>
  <c r="FN229" i="13"/>
  <c r="FO228" i="13"/>
  <c r="HF263" i="13"/>
  <c r="HC264" i="13" s="1"/>
  <c r="D291" i="13"/>
  <c r="HD154" i="13"/>
  <c r="HF154" i="13" s="1"/>
  <c r="C181" i="13"/>
  <c r="E180" i="13"/>
  <c r="F180" i="13" s="1"/>
  <c r="FN119" i="13"/>
  <c r="FO118" i="13"/>
  <c r="BS119" i="13"/>
  <c r="BT118" i="13"/>
  <c r="HM155" i="13"/>
  <c r="HJ156" i="13" s="1"/>
  <c r="D181" i="13"/>
  <c r="B88" i="15"/>
  <c r="E88" i="15" s="1"/>
  <c r="E512" i="12" l="1"/>
  <c r="F512" i="12" s="1"/>
  <c r="C513" i="12"/>
  <c r="D513" i="12"/>
  <c r="D403" i="12"/>
  <c r="E402" i="12"/>
  <c r="F402" i="12" s="1"/>
  <c r="C403" i="12"/>
  <c r="E292" i="12"/>
  <c r="F292" i="12" s="1"/>
  <c r="C293" i="12"/>
  <c r="D293" i="12"/>
  <c r="E182" i="12"/>
  <c r="F182" i="12" s="1"/>
  <c r="C183" i="12"/>
  <c r="D183" i="12"/>
  <c r="HD1253" i="13"/>
  <c r="HF1253" i="13" s="1"/>
  <c r="C1285" i="13"/>
  <c r="B1281" i="13"/>
  <c r="E1280" i="13"/>
  <c r="F1280" i="13" s="1"/>
  <c r="D1282" i="13"/>
  <c r="FP1218" i="13"/>
  <c r="HM1258" i="13"/>
  <c r="HJ1259" i="13" s="1"/>
  <c r="BU1218" i="13"/>
  <c r="HD1146" i="13"/>
  <c r="HF1146" i="13" s="1"/>
  <c r="E1171" i="13"/>
  <c r="C1172" i="13"/>
  <c r="FO1109" i="13"/>
  <c r="FP1108" i="13"/>
  <c r="F1171" i="13"/>
  <c r="D1172" i="13"/>
  <c r="HJ1148" i="13"/>
  <c r="BU1109" i="13"/>
  <c r="BV1108" i="13"/>
  <c r="HD1034" i="13"/>
  <c r="BU999" i="13"/>
  <c r="BV998" i="13"/>
  <c r="HK1038" i="13"/>
  <c r="HM1038" i="13" s="1"/>
  <c r="D1062" i="13"/>
  <c r="FO999" i="13"/>
  <c r="FP998" i="13"/>
  <c r="E1061" i="13"/>
  <c r="F1061" i="13" s="1"/>
  <c r="C1062" i="13"/>
  <c r="HD927" i="13"/>
  <c r="E951" i="13"/>
  <c r="F951" i="13" s="1"/>
  <c r="C952" i="13"/>
  <c r="HJ929" i="13"/>
  <c r="FP888" i="13"/>
  <c r="FO889" i="13"/>
  <c r="D952" i="13"/>
  <c r="BV889" i="13"/>
  <c r="BW888" i="13"/>
  <c r="HD816" i="13"/>
  <c r="BU778" i="13"/>
  <c r="B841" i="13"/>
  <c r="E840" i="13"/>
  <c r="F840" i="13" s="1"/>
  <c r="C844" i="13"/>
  <c r="D842" i="13"/>
  <c r="HM819" i="13"/>
  <c r="HJ820" i="13" s="1"/>
  <c r="FP778" i="13"/>
  <c r="HK708" i="13"/>
  <c r="HM708" i="13" s="1"/>
  <c r="HC706" i="13"/>
  <c r="E731" i="13"/>
  <c r="F731" i="13" s="1"/>
  <c r="C732" i="13"/>
  <c r="FO669" i="13"/>
  <c r="FP668" i="13"/>
  <c r="D732" i="13"/>
  <c r="BU669" i="13"/>
  <c r="BV668" i="13"/>
  <c r="HD597" i="13"/>
  <c r="FP558" i="13"/>
  <c r="HJ598" i="13"/>
  <c r="B621" i="13"/>
  <c r="E620" i="13"/>
  <c r="F620" i="13" s="1"/>
  <c r="BU558" i="13"/>
  <c r="D623" i="13"/>
  <c r="C624" i="13"/>
  <c r="E511" i="13"/>
  <c r="F511" i="13" s="1"/>
  <c r="BM449" i="13" s="1"/>
  <c r="C512" i="13"/>
  <c r="D512" i="13"/>
  <c r="FJ449" i="13" s="1"/>
  <c r="HD486" i="13"/>
  <c r="BU448" i="13"/>
  <c r="HK490" i="13"/>
  <c r="HM490" i="13" s="1"/>
  <c r="FP448" i="13"/>
  <c r="HK378" i="13"/>
  <c r="HD376" i="13"/>
  <c r="HF376" i="13" s="1"/>
  <c r="C404" i="13"/>
  <c r="D402" i="13"/>
  <c r="FP338" i="13"/>
  <c r="BV338" i="13"/>
  <c r="B401" i="13"/>
  <c r="E400" i="13"/>
  <c r="F400" i="13" s="1"/>
  <c r="HD264" i="13"/>
  <c r="E291" i="13"/>
  <c r="F291" i="13" s="1"/>
  <c r="C292" i="13"/>
  <c r="HM268" i="13"/>
  <c r="HJ269" i="13" s="1"/>
  <c r="BT229" i="13"/>
  <c r="BU228" i="13"/>
  <c r="D292" i="13"/>
  <c r="FO229" i="13"/>
  <c r="FP228" i="13"/>
  <c r="HK156" i="13"/>
  <c r="HM156" i="13" s="1"/>
  <c r="D182" i="13"/>
  <c r="FO119" i="13"/>
  <c r="FP118" i="13"/>
  <c r="BT119" i="13"/>
  <c r="BU118" i="13"/>
  <c r="HC155" i="13"/>
  <c r="E181" i="13"/>
  <c r="F181" i="13" s="1"/>
  <c r="C182" i="13"/>
  <c r="B89" i="15"/>
  <c r="E89" i="15" s="1"/>
  <c r="D514" i="12" l="1"/>
  <c r="E513" i="12"/>
  <c r="F513" i="12" s="1"/>
  <c r="C514" i="12"/>
  <c r="E403" i="12"/>
  <c r="F403" i="12" s="1"/>
  <c r="C404" i="12"/>
  <c r="D404" i="12"/>
  <c r="D294" i="12"/>
  <c r="E293" i="12"/>
  <c r="F293" i="12" s="1"/>
  <c r="C294" i="12"/>
  <c r="D184" i="12"/>
  <c r="C184" i="12"/>
  <c r="E183" i="12"/>
  <c r="F183" i="12" s="1"/>
  <c r="HK1259" i="13"/>
  <c r="HM1259" i="13" s="1"/>
  <c r="FQ1218" i="13"/>
  <c r="BV1218" i="13"/>
  <c r="B1282" i="13"/>
  <c r="E1281" i="13"/>
  <c r="F1281" i="13" s="1"/>
  <c r="D1283" i="13"/>
  <c r="C1286" i="13"/>
  <c r="HC1254" i="13"/>
  <c r="BV1109" i="13"/>
  <c r="BW1108" i="13"/>
  <c r="FP1109" i="13"/>
  <c r="FQ1108" i="13"/>
  <c r="HK1148" i="13"/>
  <c r="HM1148" i="13" s="1"/>
  <c r="HC1147" i="13"/>
  <c r="D1173" i="13"/>
  <c r="E1172" i="13"/>
  <c r="F1172" i="13" s="1"/>
  <c r="C1173" i="13"/>
  <c r="FP999" i="13"/>
  <c r="FQ998" i="13"/>
  <c r="HJ1039" i="13"/>
  <c r="E1062" i="13"/>
  <c r="F1062" i="13" s="1"/>
  <c r="C1063" i="13"/>
  <c r="D1063" i="13"/>
  <c r="HF1034" i="13"/>
  <c r="HC1035" i="13" s="1"/>
  <c r="BV999" i="13"/>
  <c r="BW998" i="13"/>
  <c r="BW889" i="13"/>
  <c r="BX888" i="13"/>
  <c r="FQ888" i="13"/>
  <c r="FP889" i="13"/>
  <c r="HK929" i="13"/>
  <c r="HF927" i="13"/>
  <c r="HC928" i="13" s="1"/>
  <c r="D953" i="13"/>
  <c r="C953" i="13"/>
  <c r="E952" i="13"/>
  <c r="F952" i="13" s="1"/>
  <c r="HK820" i="13"/>
  <c r="HM820" i="13" s="1"/>
  <c r="D843" i="13"/>
  <c r="FQ778" i="13"/>
  <c r="B842" i="13"/>
  <c r="E841" i="13"/>
  <c r="F841" i="13" s="1"/>
  <c r="HF816" i="13"/>
  <c r="HC817" i="13" s="1"/>
  <c r="C845" i="13"/>
  <c r="BV778" i="13"/>
  <c r="FP669" i="13"/>
  <c r="FQ668" i="13"/>
  <c r="D733" i="13"/>
  <c r="E732" i="13"/>
  <c r="F732" i="13" s="1"/>
  <c r="C733" i="13"/>
  <c r="HJ709" i="13"/>
  <c r="BV669" i="13"/>
  <c r="BW668" i="13"/>
  <c r="HD706" i="13"/>
  <c r="HF706" i="13" s="1"/>
  <c r="D624" i="13"/>
  <c r="B622" i="13"/>
  <c r="E621" i="13"/>
  <c r="F621" i="13" s="1"/>
  <c r="C625" i="13"/>
  <c r="BV558" i="13"/>
  <c r="HK598" i="13"/>
  <c r="HF597" i="13"/>
  <c r="HC598" i="13" s="1"/>
  <c r="FQ558" i="13"/>
  <c r="D513" i="13"/>
  <c r="FK449" i="13" s="1"/>
  <c r="HJ491" i="13"/>
  <c r="FQ448" i="13"/>
  <c r="HF486" i="13"/>
  <c r="HC487" i="13" s="1"/>
  <c r="E512" i="13"/>
  <c r="F512" i="13" s="1"/>
  <c r="BN449" i="13" s="1"/>
  <c r="C513" i="13"/>
  <c r="BV448" i="13"/>
  <c r="FQ338" i="13"/>
  <c r="C405" i="13"/>
  <c r="HC377" i="13"/>
  <c r="B402" i="13"/>
  <c r="E401" i="13"/>
  <c r="F401" i="13" s="1"/>
  <c r="D403" i="13"/>
  <c r="HM378" i="13"/>
  <c r="HJ379" i="13" s="1"/>
  <c r="BW338" i="13"/>
  <c r="HK269" i="13"/>
  <c r="HM269" i="13" s="1"/>
  <c r="D293" i="13"/>
  <c r="E292" i="13"/>
  <c r="F292" i="13" s="1"/>
  <c r="C293" i="13"/>
  <c r="HF264" i="13"/>
  <c r="HC265" i="13" s="1"/>
  <c r="FP229" i="13"/>
  <c r="FQ228" i="13"/>
  <c r="BU229" i="13"/>
  <c r="BV228" i="13"/>
  <c r="E182" i="13"/>
  <c r="F182" i="13" s="1"/>
  <c r="C183" i="13"/>
  <c r="HJ157" i="13"/>
  <c r="FP119" i="13"/>
  <c r="FQ118" i="13"/>
  <c r="HD155" i="13"/>
  <c r="HF155" i="13" s="1"/>
  <c r="BU119" i="13"/>
  <c r="BV118" i="13"/>
  <c r="D183" i="13"/>
  <c r="B90" i="15"/>
  <c r="E90" i="15" s="1"/>
  <c r="C515" i="12" l="1"/>
  <c r="E514" i="12"/>
  <c r="F514" i="12" s="1"/>
  <c r="D515" i="12"/>
  <c r="D405" i="12"/>
  <c r="C405" i="12"/>
  <c r="E404" i="12"/>
  <c r="F404" i="12" s="1"/>
  <c r="C295" i="12"/>
  <c r="E294" i="12"/>
  <c r="F294" i="12" s="1"/>
  <c r="D295" i="12"/>
  <c r="E184" i="12"/>
  <c r="F184" i="12" s="1"/>
  <c r="C185" i="12"/>
  <c r="D185" i="12"/>
  <c r="C1287" i="13"/>
  <c r="B1283" i="13"/>
  <c r="E1282" i="13"/>
  <c r="F1282" i="13" s="1"/>
  <c r="BW1218" i="13"/>
  <c r="HD1254" i="13"/>
  <c r="HF1254" i="13" s="1"/>
  <c r="D1284" i="13"/>
  <c r="HJ1260" i="13"/>
  <c r="FR1218" i="13"/>
  <c r="E1173" i="13"/>
  <c r="F1173" i="13" s="1"/>
  <c r="C1174" i="13"/>
  <c r="HD1147" i="13"/>
  <c r="FQ1109" i="13"/>
  <c r="FR1108" i="13"/>
  <c r="D1174" i="13"/>
  <c r="HJ1149" i="13"/>
  <c r="BW1109" i="13"/>
  <c r="BX1108" i="13"/>
  <c r="HD1035" i="13"/>
  <c r="HF1035" i="13" s="1"/>
  <c r="D1064" i="13"/>
  <c r="HK1039" i="13"/>
  <c r="BW999" i="13"/>
  <c r="BX998" i="13"/>
  <c r="FQ999" i="13"/>
  <c r="FR998" i="13"/>
  <c r="E1063" i="13"/>
  <c r="F1063" i="13" s="1"/>
  <c r="C1064" i="13"/>
  <c r="HD928" i="13"/>
  <c r="C954" i="13"/>
  <c r="E953" i="13"/>
  <c r="F953" i="13" s="1"/>
  <c r="FQ889" i="13"/>
  <c r="FR888" i="13"/>
  <c r="D954" i="13"/>
  <c r="HM929" i="13"/>
  <c r="HJ930" i="13" s="1"/>
  <c r="BX889" i="13"/>
  <c r="BY888" i="13"/>
  <c r="HD817" i="13"/>
  <c r="C846" i="13"/>
  <c r="BW778" i="13"/>
  <c r="FR778" i="13"/>
  <c r="D844" i="13"/>
  <c r="HJ821" i="13"/>
  <c r="B843" i="13"/>
  <c r="E842" i="13"/>
  <c r="F842" i="13" s="1"/>
  <c r="D734" i="13"/>
  <c r="HC707" i="13"/>
  <c r="HK709" i="13"/>
  <c r="E733" i="13"/>
  <c r="F733" i="13" s="1"/>
  <c r="C734" i="13"/>
  <c r="FQ669" i="13"/>
  <c r="FR668" i="13"/>
  <c r="BW669" i="13"/>
  <c r="BX668" i="13"/>
  <c r="HD598" i="13"/>
  <c r="HF598" i="13" s="1"/>
  <c r="B623" i="13"/>
  <c r="E622" i="13"/>
  <c r="F622" i="13" s="1"/>
  <c r="FR558" i="13"/>
  <c r="HM598" i="13"/>
  <c r="HJ599" i="13" s="1"/>
  <c r="BW558" i="13"/>
  <c r="C626" i="13"/>
  <c r="D625" i="13"/>
  <c r="HK491" i="13"/>
  <c r="E513" i="13"/>
  <c r="F513" i="13" s="1"/>
  <c r="BO449" i="13" s="1"/>
  <c r="C514" i="13"/>
  <c r="BW448" i="13"/>
  <c r="D514" i="13"/>
  <c r="FL449" i="13" s="1"/>
  <c r="FR448" i="13"/>
  <c r="HD487" i="13"/>
  <c r="HF487" i="13" s="1"/>
  <c r="HK379" i="13"/>
  <c r="HM379" i="13" s="1"/>
  <c r="C406" i="13"/>
  <c r="B403" i="13"/>
  <c r="E402" i="13"/>
  <c r="F402" i="13" s="1"/>
  <c r="FR338" i="13"/>
  <c r="HD377" i="13"/>
  <c r="D404" i="13"/>
  <c r="BX338" i="13"/>
  <c r="HD265" i="13"/>
  <c r="E293" i="13"/>
  <c r="F293" i="13" s="1"/>
  <c r="C294" i="13"/>
  <c r="FR228" i="13"/>
  <c r="FQ229" i="13"/>
  <c r="HJ270" i="13"/>
  <c r="D294" i="13"/>
  <c r="BV229" i="13"/>
  <c r="BW228" i="13"/>
  <c r="HC156" i="13"/>
  <c r="HK157" i="13"/>
  <c r="HM157" i="13" s="1"/>
  <c r="D184" i="13"/>
  <c r="BV119" i="13"/>
  <c r="BW118" i="13"/>
  <c r="E183" i="13"/>
  <c r="F183" i="13" s="1"/>
  <c r="C184" i="13"/>
  <c r="FQ119" i="13"/>
  <c r="FR118" i="13"/>
  <c r="B91" i="15"/>
  <c r="E91" i="15" s="1"/>
  <c r="D516" i="12" l="1"/>
  <c r="E515" i="12"/>
  <c r="F515" i="12" s="1"/>
  <c r="C516" i="12"/>
  <c r="C406" i="12"/>
  <c r="E405" i="12"/>
  <c r="F405" i="12" s="1"/>
  <c r="D406" i="12"/>
  <c r="D296" i="12"/>
  <c r="E295" i="12"/>
  <c r="F295" i="12" s="1"/>
  <c r="C296" i="12"/>
  <c r="D186" i="12"/>
  <c r="C186" i="12"/>
  <c r="E185" i="12"/>
  <c r="F185" i="12" s="1"/>
  <c r="HK1260" i="13"/>
  <c r="HM1260" i="13" s="1"/>
  <c r="HC1255" i="13"/>
  <c r="D1285" i="13"/>
  <c r="B1284" i="13"/>
  <c r="E1283" i="13"/>
  <c r="F1283" i="13" s="1"/>
  <c r="FS1218" i="13"/>
  <c r="BX1218" i="13"/>
  <c r="C1288" i="13"/>
  <c r="BX1109" i="13"/>
  <c r="BY1108" i="13"/>
  <c r="D1175" i="13"/>
  <c r="HF1147" i="13"/>
  <c r="HC1148" i="13" s="1"/>
  <c r="FR1109" i="13"/>
  <c r="FS1108" i="13"/>
  <c r="HK1149" i="13"/>
  <c r="C1175" i="13"/>
  <c r="E1174" i="13"/>
  <c r="F1174" i="13" s="1"/>
  <c r="D1065" i="13"/>
  <c r="FR999" i="13"/>
  <c r="FS998" i="13"/>
  <c r="HM1039" i="13"/>
  <c r="HJ1040" i="13" s="1"/>
  <c r="C1065" i="13"/>
  <c r="E1064" i="13"/>
  <c r="F1064" i="13" s="1"/>
  <c r="BX999" i="13"/>
  <c r="BY998" i="13"/>
  <c r="HC1036" i="13"/>
  <c r="HK930" i="13"/>
  <c r="FR889" i="13"/>
  <c r="FS888" i="13"/>
  <c r="D955" i="13"/>
  <c r="HF928" i="13"/>
  <c r="HC929" i="13" s="1"/>
  <c r="BY889" i="13"/>
  <c r="BZ888" i="13"/>
  <c r="C955" i="13"/>
  <c r="E954" i="13"/>
  <c r="F954" i="13" s="1"/>
  <c r="HK821" i="13"/>
  <c r="BX778" i="13"/>
  <c r="D845" i="13"/>
  <c r="HF817" i="13"/>
  <c r="HC818" i="13" s="1"/>
  <c r="B844" i="13"/>
  <c r="E843" i="13"/>
  <c r="F843" i="13" s="1"/>
  <c r="FS778" i="13"/>
  <c r="C847" i="13"/>
  <c r="BX669" i="13"/>
  <c r="BY668" i="13"/>
  <c r="C735" i="13"/>
  <c r="E734" i="13"/>
  <c r="F734" i="13" s="1"/>
  <c r="HM709" i="13"/>
  <c r="HJ710" i="13" s="1"/>
  <c r="HD707" i="13"/>
  <c r="HF707" i="13" s="1"/>
  <c r="FR669" i="13"/>
  <c r="FS668" i="13"/>
  <c r="D735" i="13"/>
  <c r="HK599" i="13"/>
  <c r="D626" i="13"/>
  <c r="BX558" i="13"/>
  <c r="HC599" i="13"/>
  <c r="FS558" i="13"/>
  <c r="C627" i="13"/>
  <c r="B624" i="13"/>
  <c r="E623" i="13"/>
  <c r="F623" i="13" s="1"/>
  <c r="HC488" i="13"/>
  <c r="D515" i="13"/>
  <c r="FM449" i="13" s="1"/>
  <c r="FS448" i="13"/>
  <c r="BX448" i="13"/>
  <c r="HM491" i="13"/>
  <c r="HJ492" i="13" s="1"/>
  <c r="C515" i="13"/>
  <c r="E514" i="13"/>
  <c r="F514" i="13" s="1"/>
  <c r="BP449" i="13" s="1"/>
  <c r="C407" i="13"/>
  <c r="BY338" i="13"/>
  <c r="HF377" i="13"/>
  <c r="HC378" i="13" s="1"/>
  <c r="B404" i="13"/>
  <c r="E403" i="13"/>
  <c r="F403" i="13" s="1"/>
  <c r="HJ380" i="13"/>
  <c r="D405" i="13"/>
  <c r="FS338" i="13"/>
  <c r="HK270" i="13"/>
  <c r="HM270" i="13" s="1"/>
  <c r="FR229" i="13"/>
  <c r="FS228" i="13"/>
  <c r="HF265" i="13"/>
  <c r="HC266" i="13" s="1"/>
  <c r="BW229" i="13"/>
  <c r="BX228" i="13"/>
  <c r="D295" i="13"/>
  <c r="C295" i="13"/>
  <c r="E294" i="13"/>
  <c r="F294" i="13" s="1"/>
  <c r="HJ158" i="13"/>
  <c r="C185" i="13"/>
  <c r="E184" i="13"/>
  <c r="F184" i="13" s="1"/>
  <c r="FR119" i="13"/>
  <c r="FS118" i="13"/>
  <c r="BW119" i="13"/>
  <c r="BX118" i="13"/>
  <c r="D185" i="13"/>
  <c r="HD156" i="13"/>
  <c r="B92" i="15"/>
  <c r="E92" i="15" s="1"/>
  <c r="E516" i="12" l="1"/>
  <c r="F516" i="12" s="1"/>
  <c r="C517" i="12"/>
  <c r="D517" i="12"/>
  <c r="D407" i="12"/>
  <c r="E406" i="12"/>
  <c r="F406" i="12" s="1"/>
  <c r="C407" i="12"/>
  <c r="E296" i="12"/>
  <c r="F296" i="12" s="1"/>
  <c r="C297" i="12"/>
  <c r="D297" i="12"/>
  <c r="E186" i="12"/>
  <c r="F186" i="12" s="1"/>
  <c r="C187" i="12"/>
  <c r="D187" i="12"/>
  <c r="BY1218" i="13"/>
  <c r="HD1255" i="13"/>
  <c r="B1285" i="13"/>
  <c r="E1284" i="13"/>
  <c r="F1284" i="13" s="1"/>
  <c r="FT1218" i="13"/>
  <c r="HJ1261" i="13"/>
  <c r="C1289" i="13"/>
  <c r="D1286" i="13"/>
  <c r="HD1148" i="13"/>
  <c r="E1175" i="13"/>
  <c r="F1175" i="13" s="1"/>
  <c r="C1176" i="13"/>
  <c r="FS1109" i="13"/>
  <c r="FT1108" i="13"/>
  <c r="BY1109" i="13"/>
  <c r="BZ1108" i="13"/>
  <c r="HM1149" i="13"/>
  <c r="HJ1150" i="13" s="1"/>
  <c r="D1176" i="13"/>
  <c r="HK1040" i="13"/>
  <c r="HD1036" i="13"/>
  <c r="E1065" i="13"/>
  <c r="F1065" i="13" s="1"/>
  <c r="C1066" i="13"/>
  <c r="D1066" i="13"/>
  <c r="BY999" i="13"/>
  <c r="BZ998" i="13"/>
  <c r="FS999" i="13"/>
  <c r="FT998" i="13"/>
  <c r="HD929" i="13"/>
  <c r="HF929" i="13" s="1"/>
  <c r="E955" i="13"/>
  <c r="F955" i="13" s="1"/>
  <c r="C956" i="13"/>
  <c r="D956" i="13"/>
  <c r="BZ889" i="13"/>
  <c r="CA888" i="13"/>
  <c r="FS889" i="13"/>
  <c r="FT888" i="13"/>
  <c r="HM930" i="13"/>
  <c r="HJ931" i="13" s="1"/>
  <c r="HD818" i="13"/>
  <c r="HF818" i="13" s="1"/>
  <c r="HC819" i="13" s="1"/>
  <c r="D846" i="13"/>
  <c r="HM821" i="13"/>
  <c r="HJ822" i="13" s="1"/>
  <c r="C848" i="13"/>
  <c r="B845" i="13"/>
  <c r="E844" i="13"/>
  <c r="F844" i="13" s="1"/>
  <c r="BY778" i="13"/>
  <c r="FT778" i="13"/>
  <c r="HK710" i="13"/>
  <c r="HM710" i="13" s="1"/>
  <c r="HJ711" i="13" s="1"/>
  <c r="HC708" i="13"/>
  <c r="E735" i="13"/>
  <c r="F735" i="13" s="1"/>
  <c r="C736" i="13"/>
  <c r="D736" i="13"/>
  <c r="FS669" i="13"/>
  <c r="FT668" i="13"/>
  <c r="BY669" i="13"/>
  <c r="BZ668" i="13"/>
  <c r="HD599" i="13"/>
  <c r="HF599" i="13" s="1"/>
  <c r="FT558" i="13"/>
  <c r="HM599" i="13"/>
  <c r="HJ600" i="13" s="1"/>
  <c r="C628" i="13"/>
  <c r="BY558" i="13"/>
  <c r="B625" i="13"/>
  <c r="E624" i="13"/>
  <c r="F624" i="13" s="1"/>
  <c r="D627" i="13"/>
  <c r="HK492" i="13"/>
  <c r="BY448" i="13"/>
  <c r="D516" i="13"/>
  <c r="FN449" i="13" s="1"/>
  <c r="C516" i="13"/>
  <c r="E515" i="13"/>
  <c r="F515" i="13" s="1"/>
  <c r="BQ449" i="13" s="1"/>
  <c r="FT448" i="13"/>
  <c r="HD488" i="13"/>
  <c r="HD378" i="13"/>
  <c r="HF378" i="13" s="1"/>
  <c r="HK380" i="13"/>
  <c r="D406" i="13"/>
  <c r="B405" i="13"/>
  <c r="E404" i="13"/>
  <c r="F404" i="13" s="1"/>
  <c r="C408" i="13"/>
  <c r="FT338" i="13"/>
  <c r="BZ338" i="13"/>
  <c r="HD266" i="13"/>
  <c r="E295" i="13"/>
  <c r="F295" i="13" s="1"/>
  <c r="C296" i="13"/>
  <c r="HJ271" i="13"/>
  <c r="D296" i="13"/>
  <c r="FS229" i="13"/>
  <c r="FT228" i="13"/>
  <c r="BX229" i="13"/>
  <c r="BY228" i="13"/>
  <c r="BX119" i="13"/>
  <c r="BY118" i="13"/>
  <c r="HF156" i="13"/>
  <c r="HC157" i="13" s="1"/>
  <c r="E185" i="13"/>
  <c r="F185" i="13" s="1"/>
  <c r="C186" i="13"/>
  <c r="D186" i="13"/>
  <c r="FS119" i="13"/>
  <c r="FT118" i="13"/>
  <c r="HK158" i="13"/>
  <c r="B93" i="15"/>
  <c r="E93" i="15" s="1"/>
  <c r="D518" i="12" l="1"/>
  <c r="E517" i="12"/>
  <c r="F517" i="12" s="1"/>
  <c r="C518" i="12"/>
  <c r="E407" i="12"/>
  <c r="F407" i="12" s="1"/>
  <c r="C408" i="12"/>
  <c r="D408" i="12"/>
  <c r="D298" i="12"/>
  <c r="E297" i="12"/>
  <c r="F297" i="12" s="1"/>
  <c r="C298" i="12"/>
  <c r="D188" i="12"/>
  <c r="C188" i="12"/>
  <c r="E187" i="12"/>
  <c r="F187" i="12" s="1"/>
  <c r="C1290" i="13"/>
  <c r="HF1255" i="13"/>
  <c r="HC1256" i="13" s="1"/>
  <c r="D1287" i="13"/>
  <c r="HK1261" i="13"/>
  <c r="B1286" i="13"/>
  <c r="E1285" i="13"/>
  <c r="F1285" i="13" s="1"/>
  <c r="BZ1218" i="13"/>
  <c r="FU1218" i="13"/>
  <c r="FT1109" i="13"/>
  <c r="FU1108" i="13"/>
  <c r="HF1148" i="13"/>
  <c r="HC1149" i="13" s="1"/>
  <c r="D1177" i="13"/>
  <c r="HK1150" i="13"/>
  <c r="HM1150" i="13" s="1"/>
  <c r="HJ1151" i="13" s="1"/>
  <c r="BZ1109" i="13"/>
  <c r="CA1108" i="13"/>
  <c r="E1176" i="13"/>
  <c r="F1176" i="13" s="1"/>
  <c r="C1177" i="13"/>
  <c r="BZ999" i="13"/>
  <c r="CA998" i="13"/>
  <c r="E1066" i="13"/>
  <c r="F1066" i="13" s="1"/>
  <c r="C1067" i="13"/>
  <c r="HF1036" i="13"/>
  <c r="HC1037" i="13" s="1"/>
  <c r="FT999" i="13"/>
  <c r="FU998" i="13"/>
  <c r="D1067" i="13"/>
  <c r="HM1040" i="13"/>
  <c r="HJ1041" i="13" s="1"/>
  <c r="HK931" i="13"/>
  <c r="FT889" i="13"/>
  <c r="FU888" i="13"/>
  <c r="D957" i="13"/>
  <c r="CA889" i="13"/>
  <c r="CB888" i="13"/>
  <c r="C957" i="13"/>
  <c r="E956" i="13"/>
  <c r="F956" i="13" s="1"/>
  <c r="HC930" i="13"/>
  <c r="HK822" i="13"/>
  <c r="HD819" i="13"/>
  <c r="HF819" i="13" s="1"/>
  <c r="BZ778" i="13"/>
  <c r="FU778" i="13"/>
  <c r="B846" i="13"/>
  <c r="E845" i="13"/>
  <c r="F845" i="13" s="1"/>
  <c r="D847" i="13"/>
  <c r="C849" i="13"/>
  <c r="HK711" i="13"/>
  <c r="HM711" i="13" s="1"/>
  <c r="FT669" i="13"/>
  <c r="FU668" i="13"/>
  <c r="BZ669" i="13"/>
  <c r="CA668" i="13"/>
  <c r="D737" i="13"/>
  <c r="HD708" i="13"/>
  <c r="HF708" i="13" s="1"/>
  <c r="E736" i="13"/>
  <c r="F736" i="13" s="1"/>
  <c r="C737" i="13"/>
  <c r="HK600" i="13"/>
  <c r="HM600" i="13" s="1"/>
  <c r="D628" i="13"/>
  <c r="BZ558" i="13"/>
  <c r="HC600" i="13"/>
  <c r="B626" i="13"/>
  <c r="E625" i="13"/>
  <c r="F625" i="13" s="1"/>
  <c r="FU558" i="13"/>
  <c r="C629" i="13"/>
  <c r="HF488" i="13"/>
  <c r="HC489" i="13" s="1"/>
  <c r="E516" i="13"/>
  <c r="F516" i="13" s="1"/>
  <c r="BR449" i="13" s="1"/>
  <c r="C517" i="13"/>
  <c r="FU448" i="13"/>
  <c r="D517" i="13"/>
  <c r="FO449" i="13" s="1"/>
  <c r="HM492" i="13"/>
  <c r="HJ493" i="13" s="1"/>
  <c r="BZ448" i="13"/>
  <c r="CA338" i="13"/>
  <c r="C409" i="13"/>
  <c r="D407" i="13"/>
  <c r="HM380" i="13"/>
  <c r="HJ381" i="13" s="1"/>
  <c r="HC379" i="13"/>
  <c r="FU338" i="13"/>
  <c r="B406" i="13"/>
  <c r="E405" i="13"/>
  <c r="F405" i="13" s="1"/>
  <c r="FT229" i="13"/>
  <c r="FU228" i="13"/>
  <c r="HK271" i="13"/>
  <c r="HM271" i="13" s="1"/>
  <c r="HF266" i="13"/>
  <c r="HC267" i="13" s="1"/>
  <c r="BY229" i="13"/>
  <c r="BZ228" i="13"/>
  <c r="D297" i="13"/>
  <c r="E296" i="13"/>
  <c r="F296" i="13" s="1"/>
  <c r="C297" i="13"/>
  <c r="HD157" i="13"/>
  <c r="HM158" i="13"/>
  <c r="HJ159" i="13" s="1"/>
  <c r="D187" i="13"/>
  <c r="BY119" i="13"/>
  <c r="BZ118" i="13"/>
  <c r="FT119" i="13"/>
  <c r="FU118" i="13"/>
  <c r="E186" i="13"/>
  <c r="F186" i="13" s="1"/>
  <c r="C187" i="13"/>
  <c r="B94" i="15"/>
  <c r="E94" i="15" s="1"/>
  <c r="C519" i="12" l="1"/>
  <c r="E518" i="12"/>
  <c r="F518" i="12" s="1"/>
  <c r="D519" i="12"/>
  <c r="D409" i="12"/>
  <c r="C409" i="12"/>
  <c r="E408" i="12"/>
  <c r="F408" i="12" s="1"/>
  <c r="C299" i="12"/>
  <c r="E298" i="12"/>
  <c r="F298" i="12" s="1"/>
  <c r="D299" i="12"/>
  <c r="E188" i="12"/>
  <c r="F188" i="12" s="1"/>
  <c r="C189" i="12"/>
  <c r="D189" i="12"/>
  <c r="HM1261" i="13"/>
  <c r="HJ1262" i="13" s="1"/>
  <c r="HK1262" i="13" s="1"/>
  <c r="HM1262" i="13" s="1"/>
  <c r="HD1256" i="13"/>
  <c r="FV1218" i="13"/>
  <c r="B1287" i="13"/>
  <c r="E1286" i="13"/>
  <c r="F1286" i="13" s="1"/>
  <c r="C1291" i="13"/>
  <c r="CA1218" i="13"/>
  <c r="D1288" i="13"/>
  <c r="HD1149" i="13"/>
  <c r="HF1149" i="13" s="1"/>
  <c r="HK1151" i="13"/>
  <c r="CA1109" i="13"/>
  <c r="CB1108" i="13"/>
  <c r="FU1109" i="13"/>
  <c r="FV1108" i="13"/>
  <c r="D1178" i="13"/>
  <c r="E1177" i="13"/>
  <c r="F1177" i="13" s="1"/>
  <c r="C1178" i="13"/>
  <c r="HK1041" i="13"/>
  <c r="HM1041" i="13" s="1"/>
  <c r="HD1037" i="13"/>
  <c r="HF1037" i="13" s="1"/>
  <c r="CA999" i="13"/>
  <c r="CB998" i="13"/>
  <c r="E1067" i="13"/>
  <c r="F1067" i="13" s="1"/>
  <c r="C1068" i="13"/>
  <c r="D1068" i="13"/>
  <c r="FU999" i="13"/>
  <c r="FV998" i="13"/>
  <c r="HD930" i="13"/>
  <c r="C958" i="13"/>
  <c r="E957" i="13"/>
  <c r="F957" i="13" s="1"/>
  <c r="D958" i="13"/>
  <c r="HM931" i="13"/>
  <c r="HJ932" i="13" s="1"/>
  <c r="CB889" i="13"/>
  <c r="CC888" i="13"/>
  <c r="FU889" i="13"/>
  <c r="FV888" i="13"/>
  <c r="CA778" i="13"/>
  <c r="HC820" i="13"/>
  <c r="C850" i="13"/>
  <c r="B847" i="13"/>
  <c r="E846" i="13"/>
  <c r="F846" i="13" s="1"/>
  <c r="D848" i="13"/>
  <c r="HM822" i="13"/>
  <c r="HJ823" i="13" s="1"/>
  <c r="FV778" i="13"/>
  <c r="HC709" i="13"/>
  <c r="HD709" i="13"/>
  <c r="HF709" i="13" s="1"/>
  <c r="D738" i="13"/>
  <c r="FU669" i="13"/>
  <c r="FV668" i="13"/>
  <c r="HJ712" i="13"/>
  <c r="CA669" i="13"/>
  <c r="CB668" i="13"/>
  <c r="E737" i="13"/>
  <c r="F737" i="13" s="1"/>
  <c r="C738" i="13"/>
  <c r="D629" i="13"/>
  <c r="HD600" i="13"/>
  <c r="HF600" i="13" s="1"/>
  <c r="HC601" i="13" s="1"/>
  <c r="HJ601" i="13"/>
  <c r="FV558" i="13"/>
  <c r="CA558" i="13"/>
  <c r="C630" i="13"/>
  <c r="B627" i="13"/>
  <c r="E626" i="13"/>
  <c r="F626" i="13" s="1"/>
  <c r="HK493" i="13"/>
  <c r="HM493" i="13" s="1"/>
  <c r="HJ494" i="13" s="1"/>
  <c r="HD489" i="13"/>
  <c r="FV448" i="13"/>
  <c r="CA448" i="13"/>
  <c r="D518" i="13"/>
  <c r="FP449" i="13" s="1"/>
  <c r="E517" i="13"/>
  <c r="F517" i="13" s="1"/>
  <c r="BS449" i="13" s="1"/>
  <c r="C518" i="13"/>
  <c r="HK381" i="13"/>
  <c r="B407" i="13"/>
  <c r="E406" i="13"/>
  <c r="F406" i="13" s="1"/>
  <c r="C410" i="13"/>
  <c r="D408" i="13"/>
  <c r="CB338" i="13"/>
  <c r="FV338" i="13"/>
  <c r="HD379" i="13"/>
  <c r="HF379" i="13" s="1"/>
  <c r="HD267" i="13"/>
  <c r="HF267" i="13" s="1"/>
  <c r="HJ272" i="13"/>
  <c r="D298" i="13"/>
  <c r="FU229" i="13"/>
  <c r="FV228" i="13"/>
  <c r="E297" i="13"/>
  <c r="F297" i="13" s="1"/>
  <c r="C298" i="13"/>
  <c r="BZ229" i="13"/>
  <c r="CA228" i="13"/>
  <c r="HK159" i="13"/>
  <c r="FU119" i="13"/>
  <c r="FV118" i="13"/>
  <c r="D188" i="13"/>
  <c r="HF157" i="13"/>
  <c r="HC158" i="13" s="1"/>
  <c r="E187" i="13"/>
  <c r="F187" i="13" s="1"/>
  <c r="C188" i="13"/>
  <c r="BZ119" i="13"/>
  <c r="CA118" i="13"/>
  <c r="B95" i="15"/>
  <c r="E95" i="15" s="1"/>
  <c r="D520" i="12" l="1"/>
  <c r="E519" i="12"/>
  <c r="F519" i="12" s="1"/>
  <c r="C520" i="12"/>
  <c r="C410" i="12"/>
  <c r="E409" i="12"/>
  <c r="F409" i="12" s="1"/>
  <c r="D410" i="12"/>
  <c r="D300" i="12"/>
  <c r="E299" i="12"/>
  <c r="F299" i="12" s="1"/>
  <c r="C300" i="12"/>
  <c r="D190" i="12"/>
  <c r="C190" i="12"/>
  <c r="E189" i="12"/>
  <c r="F189" i="12" s="1"/>
  <c r="CB1218" i="13"/>
  <c r="D1289" i="13"/>
  <c r="C1292" i="13"/>
  <c r="FW1218" i="13"/>
  <c r="HJ1263" i="13"/>
  <c r="HF1256" i="13"/>
  <c r="HC1257" i="13" s="1"/>
  <c r="B1288" i="13"/>
  <c r="E1287" i="13"/>
  <c r="F1287" i="13" s="1"/>
  <c r="HM1151" i="13"/>
  <c r="HJ1152" i="13" s="1"/>
  <c r="HK1152" i="13" s="1"/>
  <c r="HM1152" i="13" s="1"/>
  <c r="CB1109" i="13"/>
  <c r="CC1108" i="13"/>
  <c r="C1179" i="13"/>
  <c r="E1178" i="13"/>
  <c r="F1178" i="13" s="1"/>
  <c r="FV1109" i="13"/>
  <c r="FW1108" i="13"/>
  <c r="HC1150" i="13"/>
  <c r="D1179" i="13"/>
  <c r="CB999" i="13"/>
  <c r="CC998" i="13"/>
  <c r="HC1038" i="13"/>
  <c r="D1069" i="13"/>
  <c r="FV999" i="13"/>
  <c r="FW998" i="13"/>
  <c r="C1069" i="13"/>
  <c r="E1068" i="13"/>
  <c r="F1068" i="13" s="1"/>
  <c r="HJ1042" i="13"/>
  <c r="HK932" i="13"/>
  <c r="HM932" i="13" s="1"/>
  <c r="CC889" i="13"/>
  <c r="CD888" i="13"/>
  <c r="D959" i="13"/>
  <c r="HF930" i="13"/>
  <c r="HC931" i="13" s="1"/>
  <c r="FV889" i="13"/>
  <c r="FW888" i="13"/>
  <c r="C959" i="13"/>
  <c r="E958" i="13"/>
  <c r="F958" i="13" s="1"/>
  <c r="HK823" i="13"/>
  <c r="HD820" i="13"/>
  <c r="HF820" i="13" s="1"/>
  <c r="B848" i="13"/>
  <c r="E847" i="13"/>
  <c r="F847" i="13" s="1"/>
  <c r="CB778" i="13"/>
  <c r="C851" i="13"/>
  <c r="FW778" i="13"/>
  <c r="D849" i="13"/>
  <c r="HC710" i="13"/>
  <c r="C739" i="13"/>
  <c r="E738" i="13"/>
  <c r="F738" i="13" s="1"/>
  <c r="HK712" i="13"/>
  <c r="HM712" i="13" s="1"/>
  <c r="D739" i="13"/>
  <c r="FV669" i="13"/>
  <c r="FW668" i="13"/>
  <c r="CB669" i="13"/>
  <c r="CC668" i="13"/>
  <c r="HD601" i="13"/>
  <c r="C631" i="13"/>
  <c r="CB558" i="13"/>
  <c r="HK601" i="13"/>
  <c r="HM601" i="13" s="1"/>
  <c r="D630" i="13"/>
  <c r="FW558" i="13"/>
  <c r="B628" i="13"/>
  <c r="E627" i="13"/>
  <c r="F627" i="13" s="1"/>
  <c r="HK494" i="13"/>
  <c r="HM494" i="13" s="1"/>
  <c r="CB448" i="13"/>
  <c r="HF489" i="13"/>
  <c r="HC490" i="13" s="1"/>
  <c r="FW448" i="13"/>
  <c r="C519" i="13"/>
  <c r="E518" i="13"/>
  <c r="F518" i="13" s="1"/>
  <c r="BT449" i="13" s="1"/>
  <c r="D519" i="13"/>
  <c r="FQ449" i="13" s="1"/>
  <c r="C411" i="13"/>
  <c r="B408" i="13"/>
  <c r="E407" i="13"/>
  <c r="F407" i="13" s="1"/>
  <c r="HC380" i="13"/>
  <c r="CC338" i="13"/>
  <c r="HM381" i="13"/>
  <c r="HJ382" i="13" s="1"/>
  <c r="D409" i="13"/>
  <c r="FW338" i="13"/>
  <c r="CA229" i="13"/>
  <c r="CB228" i="13"/>
  <c r="FV229" i="13"/>
  <c r="FW228" i="13"/>
  <c r="HK272" i="13"/>
  <c r="C299" i="13"/>
  <c r="E298" i="13"/>
  <c r="F298" i="13" s="1"/>
  <c r="HC268" i="13"/>
  <c r="D299" i="13"/>
  <c r="HD158" i="13"/>
  <c r="HF158" i="13" s="1"/>
  <c r="C189" i="13"/>
  <c r="E188" i="13"/>
  <c r="F188" i="13" s="1"/>
  <c r="D189" i="13"/>
  <c r="HM159" i="13"/>
  <c r="HJ160" i="13" s="1"/>
  <c r="FV119" i="13"/>
  <c r="FW118" i="13"/>
  <c r="CA119" i="13"/>
  <c r="CB118" i="13"/>
  <c r="B96" i="15"/>
  <c r="E96" i="15" s="1"/>
  <c r="E520" i="12" l="1"/>
  <c r="F520" i="12" s="1"/>
  <c r="C521" i="12"/>
  <c r="D521" i="12"/>
  <c r="D411" i="12"/>
  <c r="E410" i="12"/>
  <c r="F410" i="12" s="1"/>
  <c r="C411" i="12"/>
  <c r="E300" i="12"/>
  <c r="F300" i="12" s="1"/>
  <c r="C301" i="12"/>
  <c r="D301" i="12"/>
  <c r="E190" i="12"/>
  <c r="F190" i="12" s="1"/>
  <c r="C191" i="12"/>
  <c r="D191" i="12"/>
  <c r="HD1257" i="13"/>
  <c r="HF1257" i="13" s="1"/>
  <c r="B1289" i="13"/>
  <c r="E1288" i="13"/>
  <c r="F1288" i="13" s="1"/>
  <c r="D1290" i="13"/>
  <c r="CC1218" i="13"/>
  <c r="HK1263" i="13"/>
  <c r="HM1263" i="13" s="1"/>
  <c r="C1293" i="13"/>
  <c r="FX1218" i="13"/>
  <c r="D1180" i="13"/>
  <c r="HD1150" i="13"/>
  <c r="HF1150" i="13" s="1"/>
  <c r="E1179" i="13"/>
  <c r="F1179" i="13" s="1"/>
  <c r="C1180" i="13"/>
  <c r="HJ1153" i="13"/>
  <c r="FW1109" i="13"/>
  <c r="FX1108" i="13"/>
  <c r="CC1109" i="13"/>
  <c r="CD1108" i="13"/>
  <c r="E1069" i="13"/>
  <c r="C1070" i="13"/>
  <c r="FW999" i="13"/>
  <c r="FX998" i="13"/>
  <c r="HD1038" i="13"/>
  <c r="HK1042" i="13"/>
  <c r="CC999" i="13"/>
  <c r="CD998" i="13"/>
  <c r="F1069" i="13"/>
  <c r="D1070" i="13"/>
  <c r="HD931" i="13"/>
  <c r="HF931" i="13" s="1"/>
  <c r="E959" i="13"/>
  <c r="F959" i="13" s="1"/>
  <c r="C960" i="13"/>
  <c r="D960" i="13"/>
  <c r="FX888" i="13"/>
  <c r="FW889" i="13"/>
  <c r="CD889" i="13"/>
  <c r="CE888" i="13"/>
  <c r="HJ933" i="13"/>
  <c r="D850" i="13"/>
  <c r="C852" i="13"/>
  <c r="HC821" i="13"/>
  <c r="B849" i="13"/>
  <c r="E848" i="13"/>
  <c r="F848" i="13" s="1"/>
  <c r="FX778" i="13"/>
  <c r="HM823" i="13"/>
  <c r="HJ824" i="13" s="1"/>
  <c r="CC778" i="13"/>
  <c r="FW669" i="13"/>
  <c r="FX668" i="13"/>
  <c r="E739" i="13"/>
  <c r="F739" i="13" s="1"/>
  <c r="C740" i="13"/>
  <c r="HJ713" i="13"/>
  <c r="HD710" i="13"/>
  <c r="HF710" i="13" s="1"/>
  <c r="HC711" i="13" s="1"/>
  <c r="CC669" i="13"/>
  <c r="CD668" i="13"/>
  <c r="D740" i="13"/>
  <c r="HJ602" i="13"/>
  <c r="HK602" i="13"/>
  <c r="B629" i="13"/>
  <c r="E628" i="13"/>
  <c r="F628" i="13" s="1"/>
  <c r="CC558" i="13"/>
  <c r="HF601" i="13"/>
  <c r="HC602" i="13" s="1"/>
  <c r="D631" i="13"/>
  <c r="FX558" i="13"/>
  <c r="C632" i="13"/>
  <c r="HD490" i="13"/>
  <c r="HJ495" i="13"/>
  <c r="E519" i="13"/>
  <c r="F519" i="13" s="1"/>
  <c r="BU449" i="13" s="1"/>
  <c r="C520" i="13"/>
  <c r="CC448" i="13"/>
  <c r="D520" i="13"/>
  <c r="FR449" i="13" s="1"/>
  <c r="FX448" i="13"/>
  <c r="HK382" i="13"/>
  <c r="CD338" i="13"/>
  <c r="B409" i="13"/>
  <c r="E408" i="13"/>
  <c r="F408" i="13" s="1"/>
  <c r="FX338" i="13"/>
  <c r="C412" i="13"/>
  <c r="D410" i="13"/>
  <c r="HD380" i="13"/>
  <c r="D300" i="13"/>
  <c r="E299" i="13"/>
  <c r="F299" i="13" s="1"/>
  <c r="C300" i="13"/>
  <c r="FW229" i="13"/>
  <c r="FX228" i="13"/>
  <c r="HD268" i="13"/>
  <c r="HM272" i="13"/>
  <c r="HJ273" i="13" s="1"/>
  <c r="CB229" i="13"/>
  <c r="CC228" i="13"/>
  <c r="D190" i="13"/>
  <c r="HK160" i="13"/>
  <c r="HM160" i="13" s="1"/>
  <c r="HC159" i="13"/>
  <c r="FW119" i="13"/>
  <c r="FX118" i="13"/>
  <c r="CB119" i="13"/>
  <c r="CC118" i="13"/>
  <c r="E189" i="13"/>
  <c r="F189" i="13" s="1"/>
  <c r="C190" i="13"/>
  <c r="B97" i="15"/>
  <c r="E97" i="15" s="1"/>
  <c r="D522" i="12" l="1"/>
  <c r="E521" i="12"/>
  <c r="F521" i="12" s="1"/>
  <c r="C522" i="12"/>
  <c r="E411" i="12"/>
  <c r="F411" i="12" s="1"/>
  <c r="C412" i="12"/>
  <c r="D412" i="12"/>
  <c r="D302" i="12"/>
  <c r="E301" i="12"/>
  <c r="F301" i="12" s="1"/>
  <c r="C302" i="12"/>
  <c r="D192" i="12"/>
  <c r="C192" i="12"/>
  <c r="E191" i="12"/>
  <c r="F191" i="12" s="1"/>
  <c r="FY1218" i="13"/>
  <c r="B1290" i="13"/>
  <c r="E1289" i="13"/>
  <c r="F1289" i="13" s="1"/>
  <c r="HJ1264" i="13"/>
  <c r="D1291" i="13"/>
  <c r="C1294" i="13"/>
  <c r="HC1258" i="13"/>
  <c r="CD1218" i="13"/>
  <c r="HC1151" i="13"/>
  <c r="HK1153" i="13"/>
  <c r="FX1109" i="13"/>
  <c r="FY1108" i="13"/>
  <c r="D1181" i="13"/>
  <c r="CD1109" i="13"/>
  <c r="CE1108" i="13"/>
  <c r="HD1151" i="13"/>
  <c r="HF1151" i="13" s="1"/>
  <c r="E1180" i="13"/>
  <c r="F1180" i="13" s="1"/>
  <c r="C1181" i="13"/>
  <c r="CD999" i="13"/>
  <c r="CE998" i="13"/>
  <c r="HM1042" i="13"/>
  <c r="HJ1043" i="13" s="1"/>
  <c r="FX999" i="13"/>
  <c r="FY998" i="13"/>
  <c r="D1071" i="13"/>
  <c r="HF1038" i="13"/>
  <c r="HC1039" i="13" s="1"/>
  <c r="E1070" i="13"/>
  <c r="F1070" i="13" s="1"/>
  <c r="C1071" i="13"/>
  <c r="HK933" i="13"/>
  <c r="HM933" i="13" s="1"/>
  <c r="FY888" i="13"/>
  <c r="FX889" i="13"/>
  <c r="CE889" i="13"/>
  <c r="CF888" i="13"/>
  <c r="D961" i="13"/>
  <c r="HC932" i="13"/>
  <c r="C961" i="13"/>
  <c r="E960" i="13"/>
  <c r="F960" i="13" s="1"/>
  <c r="HK824" i="13"/>
  <c r="HM824" i="13" s="1"/>
  <c r="CD778" i="13"/>
  <c r="B850" i="13"/>
  <c r="E849" i="13"/>
  <c r="F849" i="13" s="1"/>
  <c r="D851" i="13"/>
  <c r="FY778" i="13"/>
  <c r="HD821" i="13"/>
  <c r="HF821" i="13" s="1"/>
  <c r="HC822" i="13" s="1"/>
  <c r="C853" i="13"/>
  <c r="HD711" i="13"/>
  <c r="HF711" i="13" s="1"/>
  <c r="HC712" i="13" s="1"/>
  <c r="CD669" i="13"/>
  <c r="CE668" i="13"/>
  <c r="FX669" i="13"/>
  <c r="FY668" i="13"/>
  <c r="D741" i="13"/>
  <c r="E740" i="13"/>
  <c r="F740" i="13" s="1"/>
  <c r="C741" i="13"/>
  <c r="HK713" i="13"/>
  <c r="HM713" i="13" s="1"/>
  <c r="HD602" i="13"/>
  <c r="HF602" i="13" s="1"/>
  <c r="C633" i="13"/>
  <c r="D632" i="13"/>
  <c r="CD558" i="13"/>
  <c r="HM602" i="13"/>
  <c r="HJ603" i="13" s="1"/>
  <c r="FY558" i="13"/>
  <c r="B630" i="13"/>
  <c r="E629" i="13"/>
  <c r="F629" i="13" s="1"/>
  <c r="FY448" i="13"/>
  <c r="CD448" i="13"/>
  <c r="HK495" i="13"/>
  <c r="HM495" i="13" s="1"/>
  <c r="HJ496" i="13" s="1"/>
  <c r="D521" i="13"/>
  <c r="FS449" i="13" s="1"/>
  <c r="E520" i="13"/>
  <c r="F520" i="13" s="1"/>
  <c r="BV449" i="13" s="1"/>
  <c r="C521" i="13"/>
  <c r="HF490" i="13"/>
  <c r="HC491" i="13" s="1"/>
  <c r="HF380" i="13"/>
  <c r="HC381" i="13" s="1"/>
  <c r="HD381" i="13" s="1"/>
  <c r="HF381" i="13" s="1"/>
  <c r="C413" i="13"/>
  <c r="B410" i="13"/>
  <c r="E409" i="13"/>
  <c r="F409" i="13" s="1"/>
  <c r="HM382" i="13"/>
  <c r="HJ383" i="13" s="1"/>
  <c r="D411" i="13"/>
  <c r="FY338" i="13"/>
  <c r="CE338" i="13"/>
  <c r="HK273" i="13"/>
  <c r="HM273" i="13" s="1"/>
  <c r="FX229" i="13"/>
  <c r="FY228" i="13"/>
  <c r="D301" i="13"/>
  <c r="HF268" i="13"/>
  <c r="HC269" i="13" s="1"/>
  <c r="CC229" i="13"/>
  <c r="CD228" i="13"/>
  <c r="E300" i="13"/>
  <c r="F300" i="13" s="1"/>
  <c r="C301" i="13"/>
  <c r="E190" i="13"/>
  <c r="C191" i="13"/>
  <c r="FX119" i="13"/>
  <c r="FY118" i="13"/>
  <c r="HJ161" i="13"/>
  <c r="CC119" i="13"/>
  <c r="CD118" i="13"/>
  <c r="HD159" i="13"/>
  <c r="HF159" i="13" s="1"/>
  <c r="F190" i="13"/>
  <c r="D191" i="13"/>
  <c r="B98" i="15"/>
  <c r="E98" i="15" s="1"/>
  <c r="C523" i="12" l="1"/>
  <c r="E522" i="12"/>
  <c r="F522" i="12" s="1"/>
  <c r="D523" i="12"/>
  <c r="D413" i="12"/>
  <c r="C413" i="12"/>
  <c r="E412" i="12"/>
  <c r="F412" i="12" s="1"/>
  <c r="C303" i="12"/>
  <c r="E302" i="12"/>
  <c r="F302" i="12" s="1"/>
  <c r="D303" i="12"/>
  <c r="E192" i="12"/>
  <c r="F192" i="12" s="1"/>
  <c r="C193" i="12"/>
  <c r="D193" i="12"/>
  <c r="C1295" i="13"/>
  <c r="CE1218" i="13"/>
  <c r="B1291" i="13"/>
  <c r="E1290" i="13"/>
  <c r="F1290" i="13" s="1"/>
  <c r="HD1258" i="13"/>
  <c r="HF1258" i="13" s="1"/>
  <c r="D1292" i="13"/>
  <c r="FZ1218" i="13"/>
  <c r="HK1264" i="13"/>
  <c r="E1181" i="13"/>
  <c r="F1181" i="13" s="1"/>
  <c r="C1182" i="13"/>
  <c r="HC1152" i="13"/>
  <c r="HM1153" i="13"/>
  <c r="HJ1154" i="13" s="1"/>
  <c r="D1182" i="13"/>
  <c r="CE1109" i="13"/>
  <c r="CF1108" i="13"/>
  <c r="FY1109" i="13"/>
  <c r="FZ1108" i="13"/>
  <c r="HD1039" i="13"/>
  <c r="HF1039" i="13" s="1"/>
  <c r="HK1043" i="13"/>
  <c r="HM1043" i="13" s="1"/>
  <c r="E1071" i="13"/>
  <c r="F1071" i="13" s="1"/>
  <c r="C1072" i="13"/>
  <c r="CE999" i="13"/>
  <c r="CF998" i="13"/>
  <c r="FY999" i="13"/>
  <c r="FZ998" i="13"/>
  <c r="D1072" i="13"/>
  <c r="D962" i="13"/>
  <c r="FY889" i="13"/>
  <c r="FZ888" i="13"/>
  <c r="E961" i="13"/>
  <c r="F961" i="13" s="1"/>
  <c r="C962" i="13"/>
  <c r="CF889" i="13"/>
  <c r="CG888" i="13"/>
  <c r="HD932" i="13"/>
  <c r="HJ934" i="13"/>
  <c r="HD822" i="13"/>
  <c r="HF822" i="13" s="1"/>
  <c r="C854" i="13"/>
  <c r="D852" i="13"/>
  <c r="FZ778" i="13"/>
  <c r="B851" i="13"/>
  <c r="E850" i="13"/>
  <c r="F850" i="13" s="1"/>
  <c r="HJ825" i="13"/>
  <c r="CE778" i="13"/>
  <c r="HD712" i="13"/>
  <c r="HJ714" i="13"/>
  <c r="D742" i="13"/>
  <c r="CE669" i="13"/>
  <c r="CF668" i="13"/>
  <c r="E741" i="13"/>
  <c r="F741" i="13" s="1"/>
  <c r="C742" i="13"/>
  <c r="FY669" i="13"/>
  <c r="FZ668" i="13"/>
  <c r="HK603" i="13"/>
  <c r="D633" i="13"/>
  <c r="HC603" i="13"/>
  <c r="B631" i="13"/>
  <c r="E630" i="13"/>
  <c r="F630" i="13" s="1"/>
  <c r="CE558" i="13"/>
  <c r="FZ558" i="13"/>
  <c r="C634" i="13"/>
  <c r="HD491" i="13"/>
  <c r="HF491" i="13" s="1"/>
  <c r="HK496" i="13"/>
  <c r="CE448" i="13"/>
  <c r="D522" i="13"/>
  <c r="FT449" i="13" s="1"/>
  <c r="E521" i="13"/>
  <c r="F521" i="13" s="1"/>
  <c r="BW449" i="13" s="1"/>
  <c r="C522" i="13"/>
  <c r="FZ448" i="13"/>
  <c r="HK383" i="13"/>
  <c r="HM383" i="13" s="1"/>
  <c r="D412" i="13"/>
  <c r="B411" i="13"/>
  <c r="E410" i="13"/>
  <c r="F410" i="13" s="1"/>
  <c r="HC382" i="13"/>
  <c r="CF338" i="13"/>
  <c r="FZ338" i="13"/>
  <c r="C414" i="13"/>
  <c r="HD269" i="13"/>
  <c r="D302" i="13"/>
  <c r="FY229" i="13"/>
  <c r="FZ228" i="13"/>
  <c r="HJ274" i="13"/>
  <c r="CD229" i="13"/>
  <c r="CE228" i="13"/>
  <c r="E301" i="13"/>
  <c r="F301" i="13" s="1"/>
  <c r="C302" i="13"/>
  <c r="D192" i="13"/>
  <c r="HC160" i="13"/>
  <c r="FY119" i="13"/>
  <c r="FZ118" i="13"/>
  <c r="E191" i="13"/>
  <c r="F191" i="13" s="1"/>
  <c r="C192" i="13"/>
  <c r="CD119" i="13"/>
  <c r="CE118" i="13"/>
  <c r="HK161" i="13"/>
  <c r="B99" i="15"/>
  <c r="E99" i="15" s="1"/>
  <c r="D524" i="12" l="1"/>
  <c r="E523" i="12"/>
  <c r="F523" i="12" s="1"/>
  <c r="C524" i="12"/>
  <c r="C414" i="12"/>
  <c r="E413" i="12"/>
  <c r="F413" i="12" s="1"/>
  <c r="D414" i="12"/>
  <c r="D304" i="12"/>
  <c r="E303" i="12"/>
  <c r="F303" i="12" s="1"/>
  <c r="C304" i="12"/>
  <c r="D194" i="12"/>
  <c r="C194" i="12"/>
  <c r="E193" i="12"/>
  <c r="F193" i="12" s="1"/>
  <c r="HC1259" i="13"/>
  <c r="CF1218" i="13"/>
  <c r="HM1264" i="13"/>
  <c r="HJ1265" i="13" s="1"/>
  <c r="D1293" i="13"/>
  <c r="C1296" i="13"/>
  <c r="GA1218" i="13"/>
  <c r="B1292" i="13"/>
  <c r="E1291" i="13"/>
  <c r="F1291" i="13" s="1"/>
  <c r="HK1154" i="13"/>
  <c r="HD1152" i="13"/>
  <c r="FZ1109" i="13"/>
  <c r="GA1108" i="13"/>
  <c r="C1183" i="13"/>
  <c r="E1182" i="13"/>
  <c r="F1182" i="13" s="1"/>
  <c r="D1183" i="13"/>
  <c r="CF1109" i="13"/>
  <c r="CG1108" i="13"/>
  <c r="FZ999" i="13"/>
  <c r="GA998" i="13"/>
  <c r="C1073" i="13"/>
  <c r="E1072" i="13"/>
  <c r="F1072" i="13" s="1"/>
  <c r="HJ1044" i="13"/>
  <c r="CF999" i="13"/>
  <c r="CG998" i="13"/>
  <c r="HC1040" i="13"/>
  <c r="D1073" i="13"/>
  <c r="HK934" i="13"/>
  <c r="CG889" i="13"/>
  <c r="CH888" i="13"/>
  <c r="FZ889" i="13"/>
  <c r="GA888" i="13"/>
  <c r="HF932" i="13"/>
  <c r="HC933" i="13" s="1"/>
  <c r="E962" i="13"/>
  <c r="F962" i="13" s="1"/>
  <c r="C963" i="13"/>
  <c r="D963" i="13"/>
  <c r="HK825" i="13"/>
  <c r="CF778" i="13"/>
  <c r="B852" i="13"/>
  <c r="E851" i="13"/>
  <c r="F851" i="13" s="1"/>
  <c r="D853" i="13"/>
  <c r="HC823" i="13"/>
  <c r="GA778" i="13"/>
  <c r="C855" i="13"/>
  <c r="FZ669" i="13"/>
  <c r="GA668" i="13"/>
  <c r="CF669" i="13"/>
  <c r="CG668" i="13"/>
  <c r="HK714" i="13"/>
  <c r="C743" i="13"/>
  <c r="E742" i="13"/>
  <c r="F742" i="13" s="1"/>
  <c r="HF712" i="13"/>
  <c r="HC713" i="13" s="1"/>
  <c r="D743" i="13"/>
  <c r="GA558" i="13"/>
  <c r="C635" i="13"/>
  <c r="CF558" i="13"/>
  <c r="HD603" i="13"/>
  <c r="HF603" i="13" s="1"/>
  <c r="HM603" i="13"/>
  <c r="HJ604" i="13" s="1"/>
  <c r="B632" i="13"/>
  <c r="E631" i="13"/>
  <c r="F631" i="13" s="1"/>
  <c r="D634" i="13"/>
  <c r="GA448" i="13"/>
  <c r="C523" i="13"/>
  <c r="E522" i="13"/>
  <c r="F522" i="13" s="1"/>
  <c r="BX449" i="13" s="1"/>
  <c r="CF448" i="13"/>
  <c r="HM496" i="13"/>
  <c r="HJ497" i="13" s="1"/>
  <c r="HC492" i="13"/>
  <c r="D523" i="13"/>
  <c r="FU449" i="13" s="1"/>
  <c r="GA338" i="13"/>
  <c r="HD382" i="13"/>
  <c r="HF382" i="13" s="1"/>
  <c r="D413" i="13"/>
  <c r="CG338" i="13"/>
  <c r="B412" i="13"/>
  <c r="E411" i="13"/>
  <c r="F411" i="13" s="1"/>
  <c r="HJ384" i="13"/>
  <c r="C415" i="13"/>
  <c r="C303" i="13"/>
  <c r="E302" i="13"/>
  <c r="F302" i="13" s="1"/>
  <c r="HK274" i="13"/>
  <c r="D303" i="13"/>
  <c r="HF269" i="13"/>
  <c r="HC270" i="13" s="1"/>
  <c r="FZ229" i="13"/>
  <c r="GA228" i="13"/>
  <c r="CE229" i="13"/>
  <c r="CF228" i="13"/>
  <c r="HM161" i="13"/>
  <c r="HJ162" i="13" s="1"/>
  <c r="C193" i="13"/>
  <c r="E192" i="13"/>
  <c r="F192" i="13" s="1"/>
  <c r="HD160" i="13"/>
  <c r="CE119" i="13"/>
  <c r="CF118" i="13"/>
  <c r="FZ119" i="13"/>
  <c r="GA118" i="13"/>
  <c r="D193" i="13"/>
  <c r="B100" i="15"/>
  <c r="E100" i="15" s="1"/>
  <c r="E524" i="12" l="1"/>
  <c r="F524" i="12" s="1"/>
  <c r="C525" i="12"/>
  <c r="D525" i="12"/>
  <c r="D415" i="12"/>
  <c r="E414" i="12"/>
  <c r="F414" i="12" s="1"/>
  <c r="C415" i="12"/>
  <c r="E304" i="12"/>
  <c r="F304" i="12" s="1"/>
  <c r="C305" i="12"/>
  <c r="D305" i="12"/>
  <c r="E194" i="12"/>
  <c r="F194" i="12" s="1"/>
  <c r="C195" i="12"/>
  <c r="D195" i="12"/>
  <c r="HK1265" i="13"/>
  <c r="B1293" i="13"/>
  <c r="E1292" i="13"/>
  <c r="F1292" i="13" s="1"/>
  <c r="C1297" i="13"/>
  <c r="CF1219" i="13"/>
  <c r="CG1218" i="13"/>
  <c r="GB1218" i="13"/>
  <c r="D1294" i="13"/>
  <c r="HD1259" i="13"/>
  <c r="HF1152" i="13"/>
  <c r="HC1153" i="13" s="1"/>
  <c r="HD1153" i="13" s="1"/>
  <c r="HF1153" i="13" s="1"/>
  <c r="CG1109" i="13"/>
  <c r="CH1108" i="13"/>
  <c r="HM1154" i="13"/>
  <c r="HJ1155" i="13" s="1"/>
  <c r="D1184" i="13"/>
  <c r="GA1109" i="13"/>
  <c r="GB1108" i="13"/>
  <c r="E1183" i="13"/>
  <c r="F1183" i="13" s="1"/>
  <c r="C1184" i="13"/>
  <c r="HD1040" i="13"/>
  <c r="HF1040" i="13" s="1"/>
  <c r="CG999" i="13"/>
  <c r="CH998" i="13"/>
  <c r="E1073" i="13"/>
  <c r="F1073" i="13" s="1"/>
  <c r="C1074" i="13"/>
  <c r="D1074" i="13"/>
  <c r="GA999" i="13"/>
  <c r="GB998" i="13"/>
  <c r="HK1044" i="13"/>
  <c r="HM1044" i="13" s="1"/>
  <c r="HD933" i="13"/>
  <c r="GA889" i="13"/>
  <c r="GB888" i="13"/>
  <c r="E963" i="13"/>
  <c r="F963" i="13" s="1"/>
  <c r="C964" i="13"/>
  <c r="HM934" i="13"/>
  <c r="HJ935" i="13" s="1"/>
  <c r="CH889" i="13"/>
  <c r="CI888" i="13"/>
  <c r="D964" i="13"/>
  <c r="GB778" i="13"/>
  <c r="C856" i="13"/>
  <c r="HD823" i="13"/>
  <c r="HF823" i="13" s="1"/>
  <c r="HC824" i="13" s="1"/>
  <c r="B853" i="13"/>
  <c r="GA779" i="13" s="1"/>
  <c r="E852" i="13"/>
  <c r="F852" i="13" s="1"/>
  <c r="HM825" i="13"/>
  <c r="HJ826" i="13" s="1"/>
  <c r="D854" i="13"/>
  <c r="CG778" i="13"/>
  <c r="HD713" i="13"/>
  <c r="HM714" i="13"/>
  <c r="HJ715" i="13" s="1"/>
  <c r="GA669" i="13"/>
  <c r="GB668" i="13"/>
  <c r="D744" i="13"/>
  <c r="E743" i="13"/>
  <c r="F743" i="13" s="1"/>
  <c r="C744" i="13"/>
  <c r="CG669" i="13"/>
  <c r="CH668" i="13"/>
  <c r="HC604" i="13"/>
  <c r="HK604" i="13"/>
  <c r="HM604" i="13" s="1"/>
  <c r="HD604" i="13"/>
  <c r="HF604" i="13" s="1"/>
  <c r="HC605" i="13" s="1"/>
  <c r="D635" i="13"/>
  <c r="CG558" i="13"/>
  <c r="GB558" i="13"/>
  <c r="B633" i="13"/>
  <c r="E632" i="13"/>
  <c r="F632" i="13" s="1"/>
  <c r="C636" i="13"/>
  <c r="HK497" i="13"/>
  <c r="C524" i="13"/>
  <c r="E523" i="13"/>
  <c r="F523" i="13" s="1"/>
  <c r="BY449" i="13" s="1"/>
  <c r="D524" i="13"/>
  <c r="FV449" i="13" s="1"/>
  <c r="CG448" i="13"/>
  <c r="GB448" i="13"/>
  <c r="HF492" i="13"/>
  <c r="HC493" i="13" s="1"/>
  <c r="HD492" i="13"/>
  <c r="HK384" i="13"/>
  <c r="HM384" i="13" s="1"/>
  <c r="HC383" i="13"/>
  <c r="D414" i="13"/>
  <c r="C416" i="13"/>
  <c r="B413" i="13"/>
  <c r="E412" i="13"/>
  <c r="F412" i="13" s="1"/>
  <c r="GA339" i="13"/>
  <c r="GB338" i="13"/>
  <c r="CG339" i="13"/>
  <c r="CH338" i="13"/>
  <c r="HD270" i="13"/>
  <c r="D304" i="13"/>
  <c r="HM274" i="13"/>
  <c r="HJ275" i="13" s="1"/>
  <c r="GA229" i="13"/>
  <c r="GB228" i="13"/>
  <c r="E303" i="13"/>
  <c r="F303" i="13" s="1"/>
  <c r="C304" i="13"/>
  <c r="CF229" i="13"/>
  <c r="CG228" i="13"/>
  <c r="HK162" i="13"/>
  <c r="GA119" i="13"/>
  <c r="GB118" i="13"/>
  <c r="E193" i="13"/>
  <c r="F193" i="13" s="1"/>
  <c r="C194" i="13"/>
  <c r="HF160" i="13"/>
  <c r="HC161" i="13" s="1"/>
  <c r="D194" i="13"/>
  <c r="CF119" i="13"/>
  <c r="CG118" i="13"/>
  <c r="B101" i="15"/>
  <c r="E101" i="15" s="1"/>
  <c r="D526" i="12" l="1"/>
  <c r="E525" i="12"/>
  <c r="F525" i="12" s="1"/>
  <c r="C526" i="12"/>
  <c r="E415" i="12"/>
  <c r="F415" i="12" s="1"/>
  <c r="C416" i="12"/>
  <c r="D416" i="12"/>
  <c r="D306" i="12"/>
  <c r="E305" i="12"/>
  <c r="F305" i="12" s="1"/>
  <c r="C306" i="12"/>
  <c r="D196" i="12"/>
  <c r="C196" i="12"/>
  <c r="E195" i="12"/>
  <c r="F195" i="12" s="1"/>
  <c r="B1294" i="13"/>
  <c r="BM1219" i="13"/>
  <c r="BN1219" i="13"/>
  <c r="FI1219" i="13"/>
  <c r="BO1219" i="13"/>
  <c r="FJ1219" i="13"/>
  <c r="FK1219" i="13"/>
  <c r="BP1219" i="13"/>
  <c r="FL1219" i="13"/>
  <c r="BQ1219" i="13"/>
  <c r="BR1219" i="13"/>
  <c r="FM1219" i="13"/>
  <c r="FN1219" i="13"/>
  <c r="BS1219" i="13"/>
  <c r="BT1219" i="13"/>
  <c r="FO1219" i="13"/>
  <c r="BU1219" i="13"/>
  <c r="FP1219" i="13"/>
  <c r="BV1219" i="13"/>
  <c r="FQ1219" i="13"/>
  <c r="FR1219" i="13"/>
  <c r="BW1219" i="13"/>
  <c r="BX1219" i="13"/>
  <c r="FS1219" i="13"/>
  <c r="FT1219" i="13"/>
  <c r="BY1219" i="13"/>
  <c r="BZ1219" i="13"/>
  <c r="FU1219" i="13"/>
  <c r="CA1219" i="13"/>
  <c r="FV1219" i="13"/>
  <c r="FW1219" i="13"/>
  <c r="CB1219" i="13"/>
  <c r="FX1219" i="13"/>
  <c r="E1293" i="13"/>
  <c r="F1293" i="13" s="1"/>
  <c r="CC1219" i="13"/>
  <c r="CD1219" i="13"/>
  <c r="FY1219" i="13"/>
  <c r="FZ1219" i="13"/>
  <c r="CE1219" i="13"/>
  <c r="HF1259" i="13"/>
  <c r="HC1260" i="13" s="1"/>
  <c r="GB1219" i="13"/>
  <c r="GC1218" i="13"/>
  <c r="C1298" i="13"/>
  <c r="GA1219" i="13"/>
  <c r="HM1265" i="13"/>
  <c r="HJ1266" i="13" s="1"/>
  <c r="D1295" i="13"/>
  <c r="CG1219" i="13"/>
  <c r="CH1218" i="13"/>
  <c r="HK1155" i="13"/>
  <c r="GB1109" i="13"/>
  <c r="GC1108" i="13"/>
  <c r="HC1154" i="13"/>
  <c r="CH1109" i="13"/>
  <c r="CI1108" i="13"/>
  <c r="E1184" i="13"/>
  <c r="F1184" i="13" s="1"/>
  <c r="C1185" i="13"/>
  <c r="D1185" i="13"/>
  <c r="HJ1045" i="13"/>
  <c r="GB999" i="13"/>
  <c r="GC998" i="13"/>
  <c r="E1074" i="13"/>
  <c r="F1074" i="13" s="1"/>
  <c r="C1075" i="13"/>
  <c r="HC1041" i="13"/>
  <c r="D1075" i="13"/>
  <c r="CH999" i="13"/>
  <c r="CI998" i="13"/>
  <c r="HK935" i="13"/>
  <c r="D965" i="13"/>
  <c r="C965" i="13"/>
  <c r="E964" i="13"/>
  <c r="F964" i="13" s="1"/>
  <c r="CI889" i="13"/>
  <c r="CJ888" i="13"/>
  <c r="GB889" i="13"/>
  <c r="GC888" i="13"/>
  <c r="HF933" i="13"/>
  <c r="HC934" i="13" s="1"/>
  <c r="CF779" i="13"/>
  <c r="HD824" i="13"/>
  <c r="HK826" i="13"/>
  <c r="HM826" i="13" s="1"/>
  <c r="GC778" i="13"/>
  <c r="GB779" i="13"/>
  <c r="CG779" i="13"/>
  <c r="CH778" i="13"/>
  <c r="D855" i="13"/>
  <c r="B854" i="13"/>
  <c r="BM779" i="13"/>
  <c r="FI779" i="13"/>
  <c r="BN779" i="13"/>
  <c r="FJ779" i="13"/>
  <c r="BO779" i="13"/>
  <c r="FK779" i="13"/>
  <c r="BP779" i="13"/>
  <c r="FL779" i="13"/>
  <c r="BQ779" i="13"/>
  <c r="BR779" i="13"/>
  <c r="FM779" i="13"/>
  <c r="FN779" i="13"/>
  <c r="BS779" i="13"/>
  <c r="BT779" i="13"/>
  <c r="FO779" i="13"/>
  <c r="BU779" i="13"/>
  <c r="FP779" i="13"/>
  <c r="BV779" i="13"/>
  <c r="FQ779" i="13"/>
  <c r="BW779" i="13"/>
  <c r="FR779" i="13"/>
  <c r="FS779" i="13"/>
  <c r="BX779" i="13"/>
  <c r="FT779" i="13"/>
  <c r="BY779" i="13"/>
  <c r="BZ779" i="13"/>
  <c r="FU779" i="13"/>
  <c r="FV779" i="13"/>
  <c r="CA779" i="13"/>
  <c r="FW779" i="13"/>
  <c r="CB779" i="13"/>
  <c r="CC779" i="13"/>
  <c r="FX779" i="13"/>
  <c r="CD779" i="13"/>
  <c r="E853" i="13"/>
  <c r="F853" i="13" s="1"/>
  <c r="FY779" i="13"/>
  <c r="FZ779" i="13"/>
  <c r="CE779" i="13"/>
  <c r="C857" i="13"/>
  <c r="HK715" i="13"/>
  <c r="E744" i="13"/>
  <c r="F744" i="13" s="1"/>
  <c r="C745" i="13"/>
  <c r="GB669" i="13"/>
  <c r="GC668" i="13"/>
  <c r="HF713" i="13"/>
  <c r="HC714" i="13" s="1"/>
  <c r="CH669" i="13"/>
  <c r="CI668" i="13"/>
  <c r="D745" i="13"/>
  <c r="BG559" i="13"/>
  <c r="FC559" i="13"/>
  <c r="BH559" i="13"/>
  <c r="BI559" i="13"/>
  <c r="FD559" i="13"/>
  <c r="FE559" i="13"/>
  <c r="BJ559" i="13"/>
  <c r="BK559" i="13"/>
  <c r="FF559" i="13"/>
  <c r="BL559" i="13"/>
  <c r="FG559" i="13"/>
  <c r="FH559" i="13"/>
  <c r="HD605" i="13"/>
  <c r="GC558" i="13"/>
  <c r="HJ605" i="13"/>
  <c r="C637" i="13"/>
  <c r="D636" i="13"/>
  <c r="CH558" i="13"/>
  <c r="B634" i="13"/>
  <c r="GA559" i="13" s="1"/>
  <c r="BM559" i="13"/>
  <c r="FI559" i="13"/>
  <c r="BN559" i="13"/>
  <c r="BO559" i="13"/>
  <c r="FJ559" i="13"/>
  <c r="FK559" i="13"/>
  <c r="BP559" i="13"/>
  <c r="FL559" i="13"/>
  <c r="BQ559" i="13"/>
  <c r="BR559" i="13"/>
  <c r="FM559" i="13"/>
  <c r="FN559" i="13"/>
  <c r="BS559" i="13"/>
  <c r="BT559" i="13"/>
  <c r="FO559" i="13"/>
  <c r="FP559" i="13"/>
  <c r="BU559" i="13"/>
  <c r="BV559" i="13"/>
  <c r="FQ559" i="13"/>
  <c r="FR559" i="13"/>
  <c r="BW559" i="13"/>
  <c r="FS559" i="13"/>
  <c r="BX559" i="13"/>
  <c r="FT559" i="13"/>
  <c r="BY559" i="13"/>
  <c r="BZ559" i="13"/>
  <c r="FU559" i="13"/>
  <c r="FV559" i="13"/>
  <c r="CA559" i="13"/>
  <c r="CB559" i="13"/>
  <c r="FW559" i="13"/>
  <c r="CC559" i="13"/>
  <c r="FX559" i="13"/>
  <c r="CD559" i="13"/>
  <c r="E633" i="13"/>
  <c r="F633" i="13" s="1"/>
  <c r="CE559" i="13" s="1"/>
  <c r="FY559" i="13"/>
  <c r="FZ559" i="13"/>
  <c r="HD493" i="13"/>
  <c r="E524" i="13"/>
  <c r="F524" i="13" s="1"/>
  <c r="BZ449" i="13" s="1"/>
  <c r="C525" i="13"/>
  <c r="GC448" i="13"/>
  <c r="D525" i="13"/>
  <c r="FW449" i="13" s="1"/>
  <c r="HM497" i="13"/>
  <c r="HJ498" i="13" s="1"/>
  <c r="CH448" i="13"/>
  <c r="CH339" i="13"/>
  <c r="CI338" i="13"/>
  <c r="GB339" i="13"/>
  <c r="GC338" i="13"/>
  <c r="C417" i="13"/>
  <c r="HD383" i="13"/>
  <c r="D415" i="13"/>
  <c r="HJ385" i="13"/>
  <c r="B414" i="13"/>
  <c r="BM339" i="13"/>
  <c r="BN339" i="13"/>
  <c r="FI339" i="13"/>
  <c r="BO339" i="13"/>
  <c r="BP339" i="13"/>
  <c r="FJ339" i="13"/>
  <c r="FK339" i="13"/>
  <c r="BQ339" i="13"/>
  <c r="FL339" i="13"/>
  <c r="BR339" i="13"/>
  <c r="FM339" i="13"/>
  <c r="BS339" i="13"/>
  <c r="BT339" i="13"/>
  <c r="FN339" i="13"/>
  <c r="BU339" i="13"/>
  <c r="FO339" i="13"/>
  <c r="BV339" i="13"/>
  <c r="FP339" i="13"/>
  <c r="BW339" i="13"/>
  <c r="FQ339" i="13"/>
  <c r="FR339" i="13"/>
  <c r="BX339" i="13"/>
  <c r="FS339" i="13"/>
  <c r="BY339" i="13"/>
  <c r="BZ339" i="13"/>
  <c r="FT339" i="13"/>
  <c r="FU339" i="13"/>
  <c r="CA339" i="13"/>
  <c r="CB339" i="13"/>
  <c r="FV339" i="13"/>
  <c r="CC339" i="13"/>
  <c r="FW339" i="13"/>
  <c r="CD339" i="13"/>
  <c r="FX339" i="13"/>
  <c r="CE339" i="13"/>
  <c r="E413" i="13"/>
  <c r="F413" i="13" s="1"/>
  <c r="FY339" i="13"/>
  <c r="FZ339" i="13"/>
  <c r="CF339" i="13"/>
  <c r="HK275" i="13"/>
  <c r="E304" i="13"/>
  <c r="F304" i="13" s="1"/>
  <c r="C305" i="13"/>
  <c r="HF270" i="13"/>
  <c r="HC271" i="13" s="1"/>
  <c r="D305" i="13"/>
  <c r="CG229" i="13"/>
  <c r="CH228" i="13"/>
  <c r="GB229" i="13"/>
  <c r="GC228" i="13"/>
  <c r="HD161" i="13"/>
  <c r="HM162" i="13"/>
  <c r="HJ163" i="13" s="1"/>
  <c r="E194" i="13"/>
  <c r="F194" i="13" s="1"/>
  <c r="C195" i="13"/>
  <c r="D195" i="13"/>
  <c r="GB119" i="13"/>
  <c r="GC118" i="13"/>
  <c r="CG119" i="13"/>
  <c r="CH118" i="13"/>
  <c r="B102" i="15"/>
  <c r="E102" i="15" s="1"/>
  <c r="C527" i="12" l="1"/>
  <c r="E526" i="12"/>
  <c r="F526" i="12" s="1"/>
  <c r="D527" i="12"/>
  <c r="D417" i="12"/>
  <c r="C417" i="12"/>
  <c r="E416" i="12"/>
  <c r="F416" i="12" s="1"/>
  <c r="C307" i="12"/>
  <c r="E306" i="12"/>
  <c r="F306" i="12" s="1"/>
  <c r="D307" i="12"/>
  <c r="E196" i="12"/>
  <c r="F196" i="12" s="1"/>
  <c r="C197" i="12"/>
  <c r="D197" i="12"/>
  <c r="HD1260" i="13"/>
  <c r="HK1266" i="13"/>
  <c r="HM1266" i="13" s="1"/>
  <c r="CH1219" i="13"/>
  <c r="CI1218" i="13"/>
  <c r="GC1219" i="13"/>
  <c r="GD1218" i="13"/>
  <c r="B1295" i="13"/>
  <c r="E1294" i="13"/>
  <c r="F1294" i="13" s="1"/>
  <c r="D1296" i="13"/>
  <c r="C1299" i="13"/>
  <c r="D1186" i="13"/>
  <c r="CI1109" i="13"/>
  <c r="CJ1108" i="13"/>
  <c r="E1185" i="13"/>
  <c r="F1185" i="13" s="1"/>
  <c r="C1186" i="13"/>
  <c r="HF1154" i="13"/>
  <c r="HD1154" i="13"/>
  <c r="HM1155" i="13"/>
  <c r="HJ1156" i="13" s="1"/>
  <c r="GC1109" i="13"/>
  <c r="GD1108" i="13"/>
  <c r="D1076" i="13"/>
  <c r="GC999" i="13"/>
  <c r="GD998" i="13"/>
  <c r="CI999" i="13"/>
  <c r="CJ998" i="13"/>
  <c r="HD1041" i="13"/>
  <c r="E1075" i="13"/>
  <c r="F1075" i="13" s="1"/>
  <c r="C1076" i="13"/>
  <c r="HK1045" i="13"/>
  <c r="HM1045" i="13" s="1"/>
  <c r="HD934" i="13"/>
  <c r="HF934" i="13" s="1"/>
  <c r="GC889" i="13"/>
  <c r="GD888" i="13"/>
  <c r="E965" i="13"/>
  <c r="F965" i="13" s="1"/>
  <c r="C966" i="13"/>
  <c r="CJ889" i="13"/>
  <c r="CK888" i="13"/>
  <c r="D966" i="13"/>
  <c r="HM935" i="13"/>
  <c r="HJ936" i="13" s="1"/>
  <c r="C858" i="13"/>
  <c r="D856" i="13"/>
  <c r="HJ827" i="13"/>
  <c r="GC779" i="13"/>
  <c r="GD778" i="13"/>
  <c r="CH779" i="13"/>
  <c r="CI778" i="13"/>
  <c r="HF824" i="13"/>
  <c r="HC825" i="13" s="1"/>
  <c r="B855" i="13"/>
  <c r="E854" i="13"/>
  <c r="F854" i="13" s="1"/>
  <c r="HD714" i="13"/>
  <c r="HF714" i="13" s="1"/>
  <c r="GC669" i="13"/>
  <c r="GD668" i="13"/>
  <c r="CI669" i="13"/>
  <c r="CJ668" i="13"/>
  <c r="HM715" i="13"/>
  <c r="HJ716" i="13" s="1"/>
  <c r="E745" i="13"/>
  <c r="F745" i="13" s="1"/>
  <c r="C746" i="13"/>
  <c r="D746" i="13"/>
  <c r="CI558" i="13"/>
  <c r="C638" i="13"/>
  <c r="HK605" i="13"/>
  <c r="HM605" i="13" s="1"/>
  <c r="HF605" i="13"/>
  <c r="HC606" i="13" s="1"/>
  <c r="B635" i="13"/>
  <c r="E634" i="13"/>
  <c r="F634" i="13" s="1"/>
  <c r="D637" i="13"/>
  <c r="GD558" i="13"/>
  <c r="HK498" i="13"/>
  <c r="HM498" i="13" s="1"/>
  <c r="HJ499" i="13" s="1"/>
  <c r="GD448" i="13"/>
  <c r="D526" i="13"/>
  <c r="FX449" i="13" s="1"/>
  <c r="E525" i="13"/>
  <c r="F525" i="13" s="1"/>
  <c r="CA449" i="13" s="1"/>
  <c r="C526" i="13"/>
  <c r="HF493" i="13"/>
  <c r="HC494" i="13" s="1"/>
  <c r="CI448" i="13"/>
  <c r="HK385" i="13"/>
  <c r="HF383" i="13"/>
  <c r="HC384" i="13" s="1"/>
  <c r="GC339" i="13"/>
  <c r="GD338" i="13"/>
  <c r="D416" i="13"/>
  <c r="CJ338" i="13"/>
  <c r="CI339" i="13"/>
  <c r="B415" i="13"/>
  <c r="E414" i="13"/>
  <c r="F414" i="13" s="1"/>
  <c r="C418" i="13"/>
  <c r="HD271" i="13"/>
  <c r="HF271" i="13" s="1"/>
  <c r="E305" i="13"/>
  <c r="F305" i="13" s="1"/>
  <c r="C306" i="13"/>
  <c r="HM275" i="13"/>
  <c r="HJ276" i="13" s="1"/>
  <c r="CH229" i="13"/>
  <c r="CI228" i="13"/>
  <c r="GC229" i="13"/>
  <c r="GD228" i="13"/>
  <c r="D306" i="13"/>
  <c r="HK163" i="13"/>
  <c r="GC119" i="13"/>
  <c r="GD118" i="13"/>
  <c r="E195" i="13"/>
  <c r="F195" i="13" s="1"/>
  <c r="C196" i="13"/>
  <c r="HF161" i="13"/>
  <c r="HC162" i="13" s="1"/>
  <c r="CH119" i="13"/>
  <c r="CI118" i="13"/>
  <c r="D196" i="13"/>
  <c r="B103" i="15"/>
  <c r="E103" i="15" s="1"/>
  <c r="D528" i="12" l="1"/>
  <c r="E527" i="12"/>
  <c r="F527" i="12" s="1"/>
  <c r="C528" i="12"/>
  <c r="C418" i="12"/>
  <c r="E417" i="12"/>
  <c r="F417" i="12" s="1"/>
  <c r="D418" i="12"/>
  <c r="D308" i="12"/>
  <c r="E307" i="12"/>
  <c r="F307" i="12" s="1"/>
  <c r="C308" i="12"/>
  <c r="D198" i="12"/>
  <c r="C198" i="12"/>
  <c r="E197" i="12"/>
  <c r="F197" i="12" s="1"/>
  <c r="CI1219" i="13"/>
  <c r="CJ1218" i="13"/>
  <c r="HJ1267" i="13"/>
  <c r="B1296" i="13"/>
  <c r="E1295" i="13"/>
  <c r="F1295" i="13" s="1"/>
  <c r="C1300" i="13"/>
  <c r="D1297" i="13"/>
  <c r="GD1219" i="13"/>
  <c r="GE1218" i="13"/>
  <c r="HF1260" i="13"/>
  <c r="HC1261" i="13" s="1"/>
  <c r="HC1155" i="13"/>
  <c r="HD1155" i="13"/>
  <c r="HK1156" i="13"/>
  <c r="C1187" i="13"/>
  <c r="E1186" i="13"/>
  <c r="F1186" i="13" s="1"/>
  <c r="D1187" i="13"/>
  <c r="GD1109" i="13"/>
  <c r="GE1108" i="13"/>
  <c r="CJ1109" i="13"/>
  <c r="CK1108" i="13"/>
  <c r="HJ1046" i="13"/>
  <c r="HF1041" i="13"/>
  <c r="HC1042" i="13" s="1"/>
  <c r="GD999" i="13"/>
  <c r="GE998" i="13"/>
  <c r="C1077" i="13"/>
  <c r="E1076" i="13"/>
  <c r="F1076" i="13" s="1"/>
  <c r="CJ999" i="13"/>
  <c r="CK998" i="13"/>
  <c r="D1077" i="13"/>
  <c r="HK936" i="13"/>
  <c r="D967" i="13"/>
  <c r="E966" i="13"/>
  <c r="F966" i="13" s="1"/>
  <c r="C967" i="13"/>
  <c r="CK889" i="13"/>
  <c r="CL888" i="13"/>
  <c r="GD889" i="13"/>
  <c r="GE888" i="13"/>
  <c r="HC935" i="13"/>
  <c r="HD825" i="13"/>
  <c r="B856" i="13"/>
  <c r="E855" i="13"/>
  <c r="F855" i="13" s="1"/>
  <c r="GD779" i="13"/>
  <c r="GE778" i="13"/>
  <c r="D857" i="13"/>
  <c r="C859" i="13"/>
  <c r="CJ778" i="13"/>
  <c r="CI779" i="13"/>
  <c r="HK827" i="13"/>
  <c r="HK716" i="13"/>
  <c r="HM716" i="13" s="1"/>
  <c r="D747" i="13"/>
  <c r="CJ669" i="13"/>
  <c r="CK668" i="13"/>
  <c r="C747" i="13"/>
  <c r="E746" i="13"/>
  <c r="F746" i="13" s="1"/>
  <c r="HC715" i="13"/>
  <c r="GD669" i="13"/>
  <c r="GE668" i="13"/>
  <c r="HD606" i="13"/>
  <c r="HJ606" i="13"/>
  <c r="CJ558" i="13"/>
  <c r="GE558" i="13"/>
  <c r="B636" i="13"/>
  <c r="E635" i="13"/>
  <c r="F635" i="13" s="1"/>
  <c r="D638" i="13"/>
  <c r="C639" i="13"/>
  <c r="HJ444" i="13"/>
  <c r="HJ445" i="13"/>
  <c r="HJ446" i="13"/>
  <c r="HK499" i="13"/>
  <c r="HM499" i="13" s="1"/>
  <c r="HD494" i="13"/>
  <c r="CJ448" i="13"/>
  <c r="D527" i="13"/>
  <c r="FY449" i="13" s="1"/>
  <c r="C527" i="13"/>
  <c r="E526" i="13"/>
  <c r="F526" i="13" s="1"/>
  <c r="CB449" i="13" s="1"/>
  <c r="GE448" i="13"/>
  <c r="HD384" i="13"/>
  <c r="B416" i="13"/>
  <c r="E415" i="13"/>
  <c r="F415" i="13" s="1"/>
  <c r="D417" i="13"/>
  <c r="C419" i="13"/>
  <c r="GD339" i="13"/>
  <c r="GE338" i="13"/>
  <c r="HM385" i="13"/>
  <c r="HJ386" i="13" s="1"/>
  <c r="CJ339" i="13"/>
  <c r="CK338" i="13"/>
  <c r="HK276" i="13"/>
  <c r="HM276" i="13" s="1"/>
  <c r="GD229" i="13"/>
  <c r="GE228" i="13"/>
  <c r="D307" i="13"/>
  <c r="C307" i="13"/>
  <c r="E306" i="13"/>
  <c r="F306" i="13" s="1"/>
  <c r="HC272" i="13"/>
  <c r="CI229" i="13"/>
  <c r="CJ228" i="13"/>
  <c r="HD162" i="13"/>
  <c r="HF162" i="13" s="1"/>
  <c r="HM163" i="13"/>
  <c r="HJ164" i="13" s="1"/>
  <c r="CJ118" i="13"/>
  <c r="CI119" i="13"/>
  <c r="GD119" i="13"/>
  <c r="GE118" i="13"/>
  <c r="D197" i="13"/>
  <c r="C197" i="13"/>
  <c r="E196" i="13"/>
  <c r="F196" i="13" s="1"/>
  <c r="B104" i="15"/>
  <c r="E104" i="15" s="1"/>
  <c r="E528" i="12" l="1"/>
  <c r="F528" i="12" s="1"/>
  <c r="C529" i="12"/>
  <c r="D529" i="12"/>
  <c r="D419" i="12"/>
  <c r="E418" i="12"/>
  <c r="F418" i="12" s="1"/>
  <c r="C419" i="12"/>
  <c r="E308" i="12"/>
  <c r="C309" i="12"/>
  <c r="F308" i="12"/>
  <c r="D309" i="12"/>
  <c r="E198" i="12"/>
  <c r="F198" i="12" s="1"/>
  <c r="C199" i="12"/>
  <c r="D199" i="12"/>
  <c r="HD1261" i="13"/>
  <c r="HF1261" i="13" s="1"/>
  <c r="GE1219" i="13"/>
  <c r="GF1218" i="13"/>
  <c r="HK1267" i="13"/>
  <c r="C1301" i="13"/>
  <c r="CJ1219" i="13"/>
  <c r="CK1218" i="13"/>
  <c r="D1298" i="13"/>
  <c r="B1297" i="13"/>
  <c r="E1296" i="13"/>
  <c r="F1296" i="13" s="1"/>
  <c r="GE1109" i="13"/>
  <c r="GF1108" i="13"/>
  <c r="HM1156" i="13"/>
  <c r="HJ1157" i="13" s="1"/>
  <c r="E1187" i="13"/>
  <c r="F1187" i="13" s="1"/>
  <c r="C1188" i="13"/>
  <c r="CK1109" i="13"/>
  <c r="CL1108" i="13"/>
  <c r="D1188" i="13"/>
  <c r="HF1155" i="13"/>
  <c r="HC1156" i="13" s="1"/>
  <c r="HD1042" i="13"/>
  <c r="D1078" i="13"/>
  <c r="E1077" i="13"/>
  <c r="F1077" i="13" s="1"/>
  <c r="C1078" i="13"/>
  <c r="HK1046" i="13"/>
  <c r="CK999" i="13"/>
  <c r="CL998" i="13"/>
  <c r="GE999" i="13"/>
  <c r="GF998" i="13"/>
  <c r="HD935" i="13"/>
  <c r="HF935" i="13" s="1"/>
  <c r="GF888" i="13"/>
  <c r="GE889" i="13"/>
  <c r="E967" i="13"/>
  <c r="F967" i="13" s="1"/>
  <c r="C968" i="13"/>
  <c r="HM936" i="13"/>
  <c r="HJ937" i="13" s="1"/>
  <c r="CL889" i="13"/>
  <c r="CM888" i="13"/>
  <c r="D968" i="13"/>
  <c r="CK778" i="13"/>
  <c r="CJ779" i="13"/>
  <c r="B857" i="13"/>
  <c r="E856" i="13"/>
  <c r="F856" i="13" s="1"/>
  <c r="HM827" i="13"/>
  <c r="HJ828" i="13" s="1"/>
  <c r="C860" i="13"/>
  <c r="GE779" i="13"/>
  <c r="GF778" i="13"/>
  <c r="HF825" i="13"/>
  <c r="HC826" i="13" s="1"/>
  <c r="D858" i="13"/>
  <c r="GE669" i="13"/>
  <c r="GF668" i="13"/>
  <c r="E747" i="13"/>
  <c r="F747" i="13" s="1"/>
  <c r="C748" i="13"/>
  <c r="CK669" i="13"/>
  <c r="CL668" i="13"/>
  <c r="HD715" i="13"/>
  <c r="HJ717" i="13"/>
  <c r="D748" i="13"/>
  <c r="D639" i="13"/>
  <c r="GF558" i="13"/>
  <c r="HK606" i="13"/>
  <c r="HM606" i="13" s="1"/>
  <c r="C640" i="13"/>
  <c r="CK558" i="13"/>
  <c r="HF606" i="13"/>
  <c r="HC607" i="13" s="1"/>
  <c r="B637" i="13"/>
  <c r="E636" i="13"/>
  <c r="F636" i="13" s="1"/>
  <c r="D528" i="13"/>
  <c r="FZ449" i="13" s="1"/>
  <c r="HF494" i="13"/>
  <c r="HC495" i="13" s="1"/>
  <c r="CK448" i="13"/>
  <c r="GF448" i="13"/>
  <c r="E527" i="13"/>
  <c r="F527" i="13" s="1"/>
  <c r="CC449" i="13" s="1"/>
  <c r="C528" i="13"/>
  <c r="HJ500" i="13"/>
  <c r="GE339" i="13"/>
  <c r="GF338" i="13"/>
  <c r="D418" i="13"/>
  <c r="HF384" i="13"/>
  <c r="HC385" i="13" s="1"/>
  <c r="HK386" i="13"/>
  <c r="HM386" i="13" s="1"/>
  <c r="CK339" i="13"/>
  <c r="CL338" i="13"/>
  <c r="C420" i="13"/>
  <c r="B417" i="13"/>
  <c r="E416" i="13"/>
  <c r="F416" i="13" s="1"/>
  <c r="D308" i="13"/>
  <c r="HD272" i="13"/>
  <c r="HF272" i="13" s="1"/>
  <c r="HC273" i="13" s="1"/>
  <c r="HJ277" i="13"/>
  <c r="CJ229" i="13"/>
  <c r="CK228" i="13"/>
  <c r="E307" i="13"/>
  <c r="F307" i="13" s="1"/>
  <c r="C308" i="13"/>
  <c r="GE229" i="13"/>
  <c r="GF228" i="13"/>
  <c r="E197" i="13"/>
  <c r="F197" i="13" s="1"/>
  <c r="C198" i="13"/>
  <c r="HK164" i="13"/>
  <c r="HM164" i="13" s="1"/>
  <c r="HJ165" i="13" s="1"/>
  <c r="D198" i="13"/>
  <c r="CJ119" i="13"/>
  <c r="CK118" i="13"/>
  <c r="HC163" i="13"/>
  <c r="GE119" i="13"/>
  <c r="GF118" i="13"/>
  <c r="B105" i="15"/>
  <c r="E105" i="15" s="1"/>
  <c r="D530" i="12" l="1"/>
  <c r="E529" i="12"/>
  <c r="F529" i="12" s="1"/>
  <c r="C530" i="12"/>
  <c r="E419" i="12"/>
  <c r="F419" i="12" s="1"/>
  <c r="C420" i="12"/>
  <c r="D420" i="12"/>
  <c r="D310" i="12"/>
  <c r="E309" i="12"/>
  <c r="F309" i="12" s="1"/>
  <c r="C310" i="12"/>
  <c r="D200" i="12"/>
  <c r="C200" i="12"/>
  <c r="E199" i="12"/>
  <c r="F199" i="12" s="1"/>
  <c r="B1298" i="13"/>
  <c r="E1297" i="13"/>
  <c r="F1297" i="13" s="1"/>
  <c r="HM1267" i="13"/>
  <c r="HJ1268" i="13" s="1"/>
  <c r="CK1219" i="13"/>
  <c r="CL1218" i="13"/>
  <c r="D1299" i="13"/>
  <c r="C1302" i="13"/>
  <c r="HC1262" i="13"/>
  <c r="GF1219" i="13"/>
  <c r="GG1218" i="13"/>
  <c r="HK1157" i="13"/>
  <c r="HD1156" i="13"/>
  <c r="HF1156" i="13" s="1"/>
  <c r="HC1157" i="13" s="1"/>
  <c r="GF1109" i="13"/>
  <c r="GG1108" i="13"/>
  <c r="D1189" i="13"/>
  <c r="E1188" i="13"/>
  <c r="F1188" i="13" s="1"/>
  <c r="C1189" i="13"/>
  <c r="CL1109" i="13"/>
  <c r="CM1108" i="13"/>
  <c r="GF999" i="13"/>
  <c r="GG998" i="13"/>
  <c r="CL999" i="13"/>
  <c r="CM998" i="13"/>
  <c r="HM1046" i="13"/>
  <c r="HJ1047" i="13" s="1"/>
  <c r="E1078" i="13"/>
  <c r="F1078" i="13" s="1"/>
  <c r="C1079" i="13"/>
  <c r="HF1042" i="13"/>
  <c r="HC1043" i="13" s="1"/>
  <c r="D1079" i="13"/>
  <c r="HK937" i="13"/>
  <c r="HM937" i="13" s="1"/>
  <c r="D969" i="13"/>
  <c r="C969" i="13"/>
  <c r="E968" i="13"/>
  <c r="F968" i="13" s="1"/>
  <c r="CM889" i="13"/>
  <c r="CN888" i="13"/>
  <c r="HC936" i="13"/>
  <c r="GG888" i="13"/>
  <c r="GF889" i="13"/>
  <c r="HD826" i="13"/>
  <c r="HK828" i="13"/>
  <c r="HM828" i="13" s="1"/>
  <c r="GF779" i="13"/>
  <c r="GG778" i="13"/>
  <c r="CK779" i="13"/>
  <c r="CL778" i="13"/>
  <c r="D859" i="13"/>
  <c r="C861" i="13"/>
  <c r="B858" i="13"/>
  <c r="E857" i="13"/>
  <c r="F857" i="13" s="1"/>
  <c r="D749" i="13"/>
  <c r="HF715" i="13"/>
  <c r="HC716" i="13" s="1"/>
  <c r="E748" i="13"/>
  <c r="F748" i="13" s="1"/>
  <c r="C749" i="13"/>
  <c r="HK717" i="13"/>
  <c r="CL669" i="13"/>
  <c r="CM668" i="13"/>
  <c r="GF669" i="13"/>
  <c r="GG668" i="13"/>
  <c r="HD607" i="13"/>
  <c r="HF607" i="13" s="1"/>
  <c r="CL558" i="13"/>
  <c r="HJ607" i="13"/>
  <c r="D640" i="13"/>
  <c r="B638" i="13"/>
  <c r="E637" i="13"/>
  <c r="F637" i="13" s="1"/>
  <c r="C641" i="13"/>
  <c r="GG558" i="13"/>
  <c r="HD495" i="13"/>
  <c r="HF495" i="13" s="1"/>
  <c r="D529" i="13"/>
  <c r="GA449" i="13" s="1"/>
  <c r="HK500" i="13"/>
  <c r="HM500" i="13" s="1"/>
  <c r="E528" i="13"/>
  <c r="F528" i="13" s="1"/>
  <c r="CD449" i="13" s="1"/>
  <c r="C529" i="13"/>
  <c r="CL448" i="13"/>
  <c r="GG448" i="13"/>
  <c r="HD385" i="13"/>
  <c r="C421" i="13"/>
  <c r="HJ387" i="13"/>
  <c r="CM338" i="13"/>
  <c r="GF339" i="13"/>
  <c r="GG338" i="13"/>
  <c r="B418" i="13"/>
  <c r="E417" i="13"/>
  <c r="F417" i="13" s="1"/>
  <c r="D419" i="13"/>
  <c r="GF229" i="13"/>
  <c r="GG228" i="13"/>
  <c r="CK229" i="13"/>
  <c r="CL228" i="13"/>
  <c r="HD273" i="13"/>
  <c r="E308" i="13"/>
  <c r="F308" i="13" s="1"/>
  <c r="C309" i="13"/>
  <c r="HK277" i="13"/>
  <c r="HM277" i="13" s="1"/>
  <c r="D309" i="13"/>
  <c r="HK165" i="13"/>
  <c r="HM165" i="13" s="1"/>
  <c r="D199" i="13"/>
  <c r="HD163" i="13"/>
  <c r="HF163" i="13" s="1"/>
  <c r="E198" i="13"/>
  <c r="F198" i="13" s="1"/>
  <c r="C199" i="13"/>
  <c r="GF119" i="13"/>
  <c r="GG118" i="13"/>
  <c r="CK119" i="13"/>
  <c r="CL118" i="13"/>
  <c r="B106" i="15"/>
  <c r="E106" i="15" s="1"/>
  <c r="C531" i="12" l="1"/>
  <c r="E530" i="12"/>
  <c r="F530" i="12" s="1"/>
  <c r="D531" i="12"/>
  <c r="D421" i="12"/>
  <c r="C421" i="12"/>
  <c r="E420" i="12"/>
  <c r="F420" i="12" s="1"/>
  <c r="C311" i="12"/>
  <c r="E310" i="12"/>
  <c r="F310" i="12" s="1"/>
  <c r="D311" i="12"/>
  <c r="E200" i="12"/>
  <c r="F200" i="12" s="1"/>
  <c r="C201" i="12"/>
  <c r="D201" i="12"/>
  <c r="HK1268" i="13"/>
  <c r="D1300" i="13"/>
  <c r="CM1218" i="13"/>
  <c r="B1299" i="13"/>
  <c r="E1298" i="13"/>
  <c r="F1298" i="13" s="1"/>
  <c r="HD1262" i="13"/>
  <c r="GG1219" i="13"/>
  <c r="GH1218" i="13"/>
  <c r="C1303" i="13"/>
  <c r="HD1157" i="13"/>
  <c r="HF1157" i="13" s="1"/>
  <c r="E1189" i="13"/>
  <c r="F1189" i="13" s="1"/>
  <c r="C1190" i="13"/>
  <c r="GG1109" i="13"/>
  <c r="GH1108" i="13"/>
  <c r="CM1109" i="13"/>
  <c r="CN1108" i="13"/>
  <c r="D1190" i="13"/>
  <c r="HM1157" i="13"/>
  <c r="HJ1158" i="13" s="1"/>
  <c r="HD1043" i="13"/>
  <c r="HF1043" i="13" s="1"/>
  <c r="HK1047" i="13"/>
  <c r="HM1047" i="13" s="1"/>
  <c r="D1080" i="13"/>
  <c r="GG999" i="13"/>
  <c r="GH998" i="13"/>
  <c r="CM999" i="13"/>
  <c r="CN998" i="13"/>
  <c r="E1079" i="13"/>
  <c r="F1079" i="13" s="1"/>
  <c r="C1080" i="13"/>
  <c r="GG889" i="13"/>
  <c r="GH888" i="13"/>
  <c r="HD936" i="13"/>
  <c r="HF936" i="13" s="1"/>
  <c r="C970" i="13"/>
  <c r="E969" i="13"/>
  <c r="F969" i="13" s="1"/>
  <c r="HJ938" i="13"/>
  <c r="CN889" i="13"/>
  <c r="CO888" i="13"/>
  <c r="D970" i="13"/>
  <c r="D860" i="13"/>
  <c r="GG779" i="13"/>
  <c r="GH778" i="13"/>
  <c r="HJ829" i="13"/>
  <c r="B859" i="13"/>
  <c r="E858" i="13"/>
  <c r="F858" i="13" s="1"/>
  <c r="CM778" i="13"/>
  <c r="HF826" i="13"/>
  <c r="HC827" i="13" s="1"/>
  <c r="C862" i="13"/>
  <c r="HD716" i="13"/>
  <c r="HM717" i="13"/>
  <c r="HJ718" i="13" s="1"/>
  <c r="GG669" i="13"/>
  <c r="GH668" i="13"/>
  <c r="CM669" i="13"/>
  <c r="CN668" i="13"/>
  <c r="D750" i="13"/>
  <c r="E749" i="13"/>
  <c r="F749" i="13" s="1"/>
  <c r="C750" i="13"/>
  <c r="C642" i="13"/>
  <c r="D641" i="13"/>
  <c r="HK607" i="13"/>
  <c r="HC608" i="13"/>
  <c r="GH558" i="13"/>
  <c r="B639" i="13"/>
  <c r="E638" i="13"/>
  <c r="F638" i="13" s="1"/>
  <c r="CM558" i="13"/>
  <c r="CM448" i="13"/>
  <c r="HC496" i="13"/>
  <c r="GH448" i="13"/>
  <c r="E529" i="13"/>
  <c r="F529" i="13" s="1"/>
  <c r="CE449" i="13" s="1"/>
  <c r="C530" i="13"/>
  <c r="D530" i="13"/>
  <c r="GB449" i="13" s="1"/>
  <c r="CN338" i="13"/>
  <c r="C422" i="13"/>
  <c r="B419" i="13"/>
  <c r="E418" i="13"/>
  <c r="F418" i="13" s="1"/>
  <c r="D420" i="13"/>
  <c r="GG339" i="13"/>
  <c r="GH338" i="13"/>
  <c r="HK387" i="13"/>
  <c r="HF385" i="13"/>
  <c r="HC386" i="13" s="1"/>
  <c r="CL229" i="13"/>
  <c r="CM228" i="13"/>
  <c r="D310" i="13"/>
  <c r="HJ278" i="13"/>
  <c r="HF273" i="13"/>
  <c r="HC274" i="13" s="1"/>
  <c r="GG229" i="13"/>
  <c r="GH228" i="13"/>
  <c r="E309" i="13"/>
  <c r="F309" i="13" s="1"/>
  <c r="C310" i="13"/>
  <c r="GG119" i="13"/>
  <c r="GH118" i="13"/>
  <c r="HC164" i="13"/>
  <c r="CL119" i="13"/>
  <c r="CM118" i="13"/>
  <c r="E199" i="13"/>
  <c r="F199" i="13" s="1"/>
  <c r="C200" i="13"/>
  <c r="HJ166" i="13"/>
  <c r="D200" i="13"/>
  <c r="B107" i="15"/>
  <c r="E107" i="15" s="1"/>
  <c r="D532" i="12" l="1"/>
  <c r="E531" i="12"/>
  <c r="F531" i="12" s="1"/>
  <c r="C532" i="12"/>
  <c r="C422" i="12"/>
  <c r="E421" i="12"/>
  <c r="F421" i="12" s="1"/>
  <c r="D422" i="12"/>
  <c r="D312" i="12"/>
  <c r="E311" i="12"/>
  <c r="F311" i="12" s="1"/>
  <c r="C312" i="12"/>
  <c r="D202" i="12"/>
  <c r="C202" i="12"/>
  <c r="E201" i="12"/>
  <c r="F201" i="12" s="1"/>
  <c r="HF1262" i="13"/>
  <c r="HC1263" i="13" s="1"/>
  <c r="HD1263" i="13" s="1"/>
  <c r="C1304" i="13"/>
  <c r="B1300" i="13"/>
  <c r="E1299" i="13"/>
  <c r="F1299" i="13" s="1"/>
  <c r="CN1218" i="13"/>
  <c r="GI1218" i="13"/>
  <c r="HM1268" i="13"/>
  <c r="HJ1269" i="13" s="1"/>
  <c r="D1301" i="13"/>
  <c r="HK1158" i="13"/>
  <c r="GH1109" i="13"/>
  <c r="GI1108" i="13"/>
  <c r="D1191" i="13"/>
  <c r="CN1109" i="13"/>
  <c r="CO1108" i="13"/>
  <c r="C1191" i="13"/>
  <c r="E1190" i="13"/>
  <c r="F1190" i="13" s="1"/>
  <c r="HC1158" i="13"/>
  <c r="CN999" i="13"/>
  <c r="CO998" i="13"/>
  <c r="HJ1048" i="13"/>
  <c r="D1081" i="13"/>
  <c r="C1081" i="13"/>
  <c r="E1080" i="13"/>
  <c r="F1080" i="13" s="1"/>
  <c r="GH999" i="13"/>
  <c r="GI998" i="13"/>
  <c r="HC1044" i="13"/>
  <c r="D971" i="13"/>
  <c r="HK938" i="13"/>
  <c r="HM938" i="13" s="1"/>
  <c r="HC937" i="13"/>
  <c r="CO889" i="13"/>
  <c r="CP888" i="13"/>
  <c r="C971" i="13"/>
  <c r="E970" i="13"/>
  <c r="F970" i="13" s="1"/>
  <c r="GH889" i="13"/>
  <c r="GI888" i="13"/>
  <c r="HD827" i="13"/>
  <c r="HF827" i="13" s="1"/>
  <c r="B860" i="13"/>
  <c r="E859" i="13"/>
  <c r="F859" i="13" s="1"/>
  <c r="CN778" i="13"/>
  <c r="HJ774" i="13"/>
  <c r="HJ775" i="13"/>
  <c r="HJ776" i="13"/>
  <c r="HK829" i="13"/>
  <c r="D861" i="13"/>
  <c r="C863" i="13"/>
  <c r="GI778" i="13"/>
  <c r="HK718" i="13"/>
  <c r="GH669" i="13"/>
  <c r="GI668" i="13"/>
  <c r="D751" i="13"/>
  <c r="HF716" i="13"/>
  <c r="HC717" i="13" s="1"/>
  <c r="C751" i="13"/>
  <c r="E750" i="13"/>
  <c r="F750" i="13" s="1"/>
  <c r="CN669" i="13"/>
  <c r="CO668" i="13"/>
  <c r="HD608" i="13"/>
  <c r="HF608" i="13" s="1"/>
  <c r="D642" i="13"/>
  <c r="B640" i="13"/>
  <c r="E639" i="13"/>
  <c r="F639" i="13" s="1"/>
  <c r="CN558" i="13"/>
  <c r="GI558" i="13"/>
  <c r="HM607" i="13"/>
  <c r="HJ608" i="13" s="1"/>
  <c r="C643" i="13"/>
  <c r="D531" i="13"/>
  <c r="GC449" i="13" s="1"/>
  <c r="C531" i="13"/>
  <c r="E530" i="13"/>
  <c r="F530" i="13" s="1"/>
  <c r="CF449" i="13" s="1"/>
  <c r="HD496" i="13"/>
  <c r="HF496" i="13" s="1"/>
  <c r="HC497" i="13" s="1"/>
  <c r="CN448" i="13"/>
  <c r="GI448" i="13"/>
  <c r="HD386" i="13"/>
  <c r="HF386" i="13" s="1"/>
  <c r="HC387" i="13" s="1"/>
  <c r="B420" i="13"/>
  <c r="E419" i="13"/>
  <c r="F419" i="13" s="1"/>
  <c r="HM387" i="13"/>
  <c r="HJ388" i="13" s="1"/>
  <c r="D421" i="13"/>
  <c r="C423" i="13"/>
  <c r="GI338" i="13"/>
  <c r="CO338" i="13"/>
  <c r="HD274" i="13"/>
  <c r="D311" i="13"/>
  <c r="CM229" i="13"/>
  <c r="CN228" i="13"/>
  <c r="HK278" i="13"/>
  <c r="HM278" i="13" s="1"/>
  <c r="C311" i="13"/>
  <c r="E310" i="13"/>
  <c r="F310" i="13" s="1"/>
  <c r="GH229" i="13"/>
  <c r="GI228" i="13"/>
  <c r="HK166" i="13"/>
  <c r="HM166" i="13" s="1"/>
  <c r="C201" i="13"/>
  <c r="E200" i="13"/>
  <c r="F200" i="13" s="1"/>
  <c r="HD164" i="13"/>
  <c r="GH119" i="13"/>
  <c r="GI118" i="13"/>
  <c r="D201" i="13"/>
  <c r="CM119" i="13"/>
  <c r="CN118" i="13"/>
  <c r="B108" i="15"/>
  <c r="E108" i="15" s="1"/>
  <c r="E532" i="12" l="1"/>
  <c r="F532" i="12" s="1"/>
  <c r="C533" i="12"/>
  <c r="D533" i="12"/>
  <c r="D423" i="12"/>
  <c r="E422" i="12"/>
  <c r="F422" i="12" s="1"/>
  <c r="C423" i="12"/>
  <c r="E312" i="12"/>
  <c r="F312" i="12" s="1"/>
  <c r="C313" i="12"/>
  <c r="D313" i="12"/>
  <c r="E202" i="12"/>
  <c r="C203" i="12"/>
  <c r="D203" i="12"/>
  <c r="F202" i="12"/>
  <c r="HJ1216" i="13"/>
  <c r="HJ1215" i="13"/>
  <c r="HJ1214" i="13"/>
  <c r="HK1269" i="13"/>
  <c r="HM1269" i="13" s="1"/>
  <c r="GJ1218" i="13"/>
  <c r="B1301" i="13"/>
  <c r="E1300" i="13"/>
  <c r="F1300" i="13" s="1"/>
  <c r="D1302" i="13"/>
  <c r="CO1218" i="13"/>
  <c r="HF1263" i="13"/>
  <c r="HC1264" i="13" s="1"/>
  <c r="C1305" i="13"/>
  <c r="HD1158" i="13"/>
  <c r="HF1158" i="13" s="1"/>
  <c r="E1191" i="13"/>
  <c r="F1191" i="13" s="1"/>
  <c r="C1192" i="13"/>
  <c r="HM1158" i="13"/>
  <c r="HJ1159" i="13" s="1"/>
  <c r="D1192" i="13"/>
  <c r="CO1109" i="13"/>
  <c r="CP1108" i="13"/>
  <c r="GI1109" i="13"/>
  <c r="GJ1108" i="13"/>
  <c r="HK1048" i="13"/>
  <c r="HD1044" i="13"/>
  <c r="E1081" i="13"/>
  <c r="F1081" i="13" s="1"/>
  <c r="C1082" i="13"/>
  <c r="CO999" i="13"/>
  <c r="CP998" i="13"/>
  <c r="GI999" i="13"/>
  <c r="GJ998" i="13"/>
  <c r="D1082" i="13"/>
  <c r="GI889" i="13"/>
  <c r="GJ888" i="13"/>
  <c r="CP889" i="13"/>
  <c r="CQ888" i="13"/>
  <c r="HJ939" i="13"/>
  <c r="HD937" i="13"/>
  <c r="HF937" i="13" s="1"/>
  <c r="HC938" i="13" s="1"/>
  <c r="D972" i="13"/>
  <c r="E971" i="13"/>
  <c r="F971" i="13" s="1"/>
  <c r="C972" i="13"/>
  <c r="HM829" i="13"/>
  <c r="HJ830" i="13" s="1"/>
  <c r="B861" i="13"/>
  <c r="E860" i="13"/>
  <c r="F860" i="13" s="1"/>
  <c r="CO778" i="13"/>
  <c r="HC828" i="13"/>
  <c r="GJ778" i="13"/>
  <c r="D862" i="13"/>
  <c r="C864" i="13"/>
  <c r="HD717" i="13"/>
  <c r="HF717" i="13" s="1"/>
  <c r="CO669" i="13"/>
  <c r="CP668" i="13"/>
  <c r="D752" i="13"/>
  <c r="HM718" i="13"/>
  <c r="HJ719" i="13" s="1"/>
  <c r="E751" i="13"/>
  <c r="F751" i="13" s="1"/>
  <c r="C752" i="13"/>
  <c r="GI669" i="13"/>
  <c r="GJ668" i="13"/>
  <c r="HK608" i="13"/>
  <c r="B641" i="13"/>
  <c r="E640" i="13"/>
  <c r="F640" i="13" s="1"/>
  <c r="HC609" i="13"/>
  <c r="C644" i="13"/>
  <c r="CO558" i="13"/>
  <c r="D643" i="13"/>
  <c r="GJ558" i="13"/>
  <c r="HD497" i="13"/>
  <c r="HF497" i="13" s="1"/>
  <c r="GJ448" i="13"/>
  <c r="C532" i="13"/>
  <c r="E531" i="13"/>
  <c r="F531" i="13" s="1"/>
  <c r="CG449" i="13" s="1"/>
  <c r="D532" i="13"/>
  <c r="GD449" i="13" s="1"/>
  <c r="CO448" i="13"/>
  <c r="HD387" i="13"/>
  <c r="HF387" i="13" s="1"/>
  <c r="D422" i="13"/>
  <c r="B421" i="13"/>
  <c r="E420" i="13"/>
  <c r="F420" i="13" s="1"/>
  <c r="CP338" i="13"/>
  <c r="C424" i="13"/>
  <c r="GJ338" i="13"/>
  <c r="HK388" i="13"/>
  <c r="HJ279" i="13"/>
  <c r="E311" i="13"/>
  <c r="F311" i="13" s="1"/>
  <c r="C312" i="13"/>
  <c r="CN229" i="13"/>
  <c r="CO228" i="13"/>
  <c r="HF274" i="13"/>
  <c r="HC275" i="13" s="1"/>
  <c r="GI229" i="13"/>
  <c r="GJ228" i="13"/>
  <c r="D312" i="13"/>
  <c r="D202" i="13"/>
  <c r="E201" i="13"/>
  <c r="F201" i="13" s="1"/>
  <c r="C202" i="13"/>
  <c r="HF164" i="13"/>
  <c r="HC165" i="13" s="1"/>
  <c r="CN119" i="13"/>
  <c r="CO118" i="13"/>
  <c r="GI119" i="13"/>
  <c r="GJ118" i="13"/>
  <c r="HJ167" i="13"/>
  <c r="B109" i="15"/>
  <c r="E109" i="15" s="1"/>
  <c r="D534" i="12" l="1"/>
  <c r="E533" i="12"/>
  <c r="F533" i="12" s="1"/>
  <c r="C534" i="12"/>
  <c r="E423" i="12"/>
  <c r="F423" i="12" s="1"/>
  <c r="C424" i="12"/>
  <c r="D424" i="12"/>
  <c r="D314" i="12"/>
  <c r="E313" i="12"/>
  <c r="F313" i="12" s="1"/>
  <c r="C314" i="12"/>
  <c r="D204" i="12"/>
  <c r="C204" i="12"/>
  <c r="E203" i="12"/>
  <c r="F203" i="12" s="1"/>
  <c r="HD1264" i="13"/>
  <c r="HF1264" i="13" s="1"/>
  <c r="CP1218" i="13"/>
  <c r="C1306" i="13"/>
  <c r="B1302" i="13"/>
  <c r="E1301" i="13"/>
  <c r="F1301" i="13" s="1"/>
  <c r="HJ1270" i="13"/>
  <c r="D1303" i="13"/>
  <c r="GK1218" i="13"/>
  <c r="HJ1104" i="13"/>
  <c r="HJ1105" i="13"/>
  <c r="HJ1106" i="13"/>
  <c r="HK1159" i="13"/>
  <c r="HM1159" i="13" s="1"/>
  <c r="CP1109" i="13"/>
  <c r="CQ1108" i="13"/>
  <c r="HC1159" i="13"/>
  <c r="E1192" i="13"/>
  <c r="F1192" i="13" s="1"/>
  <c r="C1193" i="13"/>
  <c r="GJ1109" i="13"/>
  <c r="GK1108" i="13"/>
  <c r="D1193" i="13"/>
  <c r="GJ999" i="13"/>
  <c r="GK998" i="13"/>
  <c r="E1082" i="13"/>
  <c r="F1082" i="13" s="1"/>
  <c r="C1083" i="13"/>
  <c r="HF1044" i="13"/>
  <c r="HC1045" i="13" s="1"/>
  <c r="D1083" i="13"/>
  <c r="CP999" i="13"/>
  <c r="CQ998" i="13"/>
  <c r="HM1048" i="13"/>
  <c r="HJ1049" i="13" s="1"/>
  <c r="HD938" i="13"/>
  <c r="C973" i="13"/>
  <c r="E972" i="13"/>
  <c r="F972" i="13" s="1"/>
  <c r="CQ889" i="13"/>
  <c r="CR888" i="13"/>
  <c r="GJ889" i="13"/>
  <c r="GK888" i="13"/>
  <c r="D973" i="13"/>
  <c r="HJ885" i="13"/>
  <c r="HJ884" i="13"/>
  <c r="HJ886" i="13"/>
  <c r="HK939" i="13"/>
  <c r="HK830" i="13"/>
  <c r="HM830" i="13" s="1"/>
  <c r="HD828" i="13"/>
  <c r="HF828" i="13" s="1"/>
  <c r="B862" i="13"/>
  <c r="E861" i="13"/>
  <c r="F861" i="13" s="1"/>
  <c r="C865" i="13"/>
  <c r="GK778" i="13"/>
  <c r="CP778" i="13"/>
  <c r="D863" i="13"/>
  <c r="HJ664" i="13"/>
  <c r="HJ666" i="13"/>
  <c r="HJ665" i="13"/>
  <c r="HK719" i="13"/>
  <c r="HM719" i="13" s="1"/>
  <c r="D753" i="13"/>
  <c r="E752" i="13"/>
  <c r="F752" i="13" s="1"/>
  <c r="C753" i="13"/>
  <c r="CP669" i="13"/>
  <c r="CQ668" i="13"/>
  <c r="HC718" i="13"/>
  <c r="GJ669" i="13"/>
  <c r="GK668" i="13"/>
  <c r="D644" i="13"/>
  <c r="C645" i="13"/>
  <c r="B642" i="13"/>
  <c r="E641" i="13"/>
  <c r="F641" i="13" s="1"/>
  <c r="GK558" i="13"/>
  <c r="CP558" i="13"/>
  <c r="HD609" i="13"/>
  <c r="HF609" i="13" s="1"/>
  <c r="HC610" i="13" s="1"/>
  <c r="HM608" i="13"/>
  <c r="HJ609" i="13" s="1"/>
  <c r="E532" i="13"/>
  <c r="F532" i="13" s="1"/>
  <c r="CH449" i="13" s="1"/>
  <c r="C533" i="13"/>
  <c r="HC498" i="13"/>
  <c r="CP448" i="13"/>
  <c r="D533" i="13"/>
  <c r="GE449" i="13" s="1"/>
  <c r="GK448" i="13"/>
  <c r="HM388" i="13"/>
  <c r="HJ389" i="13" s="1"/>
  <c r="C425" i="13"/>
  <c r="B422" i="13"/>
  <c r="E421" i="13"/>
  <c r="F421" i="13" s="1"/>
  <c r="HC388" i="13"/>
  <c r="GK338" i="13"/>
  <c r="CQ338" i="13"/>
  <c r="D423" i="13"/>
  <c r="HD275" i="13"/>
  <c r="E312" i="13"/>
  <c r="F312" i="13" s="1"/>
  <c r="C313" i="13"/>
  <c r="D313" i="13"/>
  <c r="CO229" i="13"/>
  <c r="CP228" i="13"/>
  <c r="HJ226" i="13"/>
  <c r="HJ225" i="13"/>
  <c r="HJ224" i="13"/>
  <c r="HK279" i="13"/>
  <c r="HM279" i="13" s="1"/>
  <c r="GJ229" i="13"/>
  <c r="GK228" i="13"/>
  <c r="HD165" i="13"/>
  <c r="D203" i="13"/>
  <c r="CO119" i="13"/>
  <c r="CP118" i="13"/>
  <c r="HK167" i="13"/>
  <c r="HM167" i="13" s="1"/>
  <c r="GJ119" i="13"/>
  <c r="GK118" i="13"/>
  <c r="E202" i="13"/>
  <c r="F202" i="13" s="1"/>
  <c r="C203" i="13"/>
  <c r="B110" i="15"/>
  <c r="E110" i="15" s="1"/>
  <c r="C535" i="12" l="1"/>
  <c r="E534" i="12"/>
  <c r="F534" i="12" s="1"/>
  <c r="D535" i="12"/>
  <c r="D425" i="12"/>
  <c r="C425" i="12"/>
  <c r="E424" i="12"/>
  <c r="F424" i="12" s="1"/>
  <c r="C315" i="12"/>
  <c r="E314" i="12"/>
  <c r="F314" i="12" s="1"/>
  <c r="D315" i="12"/>
  <c r="E204" i="12"/>
  <c r="F204" i="12" s="1"/>
  <c r="C205" i="12"/>
  <c r="D205" i="12"/>
  <c r="GL1218" i="13"/>
  <c r="HK1270" i="13"/>
  <c r="HM1270" i="13" s="1"/>
  <c r="C1307" i="13"/>
  <c r="CQ1218" i="13"/>
  <c r="B1303" i="13"/>
  <c r="E1302" i="13"/>
  <c r="F1302" i="13" s="1"/>
  <c r="HC1265" i="13"/>
  <c r="D1304" i="13"/>
  <c r="GK1109" i="13"/>
  <c r="GL1108" i="13"/>
  <c r="HD1159" i="13"/>
  <c r="HF1159" i="13" s="1"/>
  <c r="CQ1109" i="13"/>
  <c r="CR1108" i="13"/>
  <c r="D1194" i="13"/>
  <c r="E1193" i="13"/>
  <c r="F1193" i="13" s="1"/>
  <c r="C1194" i="13"/>
  <c r="HJ1160" i="13"/>
  <c r="HJ994" i="13"/>
  <c r="HJ996" i="13"/>
  <c r="HJ995" i="13"/>
  <c r="HK1049" i="13"/>
  <c r="HM1049" i="13" s="1"/>
  <c r="HD1045" i="13"/>
  <c r="HF1045" i="13" s="1"/>
  <c r="GK999" i="13"/>
  <c r="GL998" i="13"/>
  <c r="CQ999" i="13"/>
  <c r="CR998" i="13"/>
  <c r="E1083" i="13"/>
  <c r="F1083" i="13" s="1"/>
  <c r="C1084" i="13"/>
  <c r="D1084" i="13"/>
  <c r="HM939" i="13"/>
  <c r="HJ940" i="13" s="1"/>
  <c r="HK940" i="13" s="1"/>
  <c r="HM940" i="13" s="1"/>
  <c r="C974" i="13"/>
  <c r="E973" i="13"/>
  <c r="CR889" i="13"/>
  <c r="CS888" i="13"/>
  <c r="D974" i="13"/>
  <c r="F973" i="13"/>
  <c r="HF938" i="13"/>
  <c r="HC939" i="13" s="1"/>
  <c r="GK889" i="13"/>
  <c r="GL888" i="13"/>
  <c r="C866" i="13"/>
  <c r="HC829" i="13"/>
  <c r="D864" i="13"/>
  <c r="GL778" i="13"/>
  <c r="B863" i="13"/>
  <c r="E862" i="13"/>
  <c r="F862" i="13" s="1"/>
  <c r="CQ778" i="13"/>
  <c r="HD718" i="13"/>
  <c r="HF718" i="13" s="1"/>
  <c r="HC719" i="13" s="1"/>
  <c r="CQ669" i="13"/>
  <c r="CR668" i="13"/>
  <c r="D754" i="13"/>
  <c r="GK669" i="13"/>
  <c r="GL668" i="13"/>
  <c r="E753" i="13"/>
  <c r="F753" i="13" s="1"/>
  <c r="C754" i="13"/>
  <c r="HJ720" i="13"/>
  <c r="HJ554" i="13"/>
  <c r="HJ555" i="13"/>
  <c r="HJ556" i="13"/>
  <c r="HK609" i="13"/>
  <c r="HM609" i="13" s="1"/>
  <c r="HI556" i="13"/>
  <c r="HI555" i="13"/>
  <c r="HI554" i="13"/>
  <c r="HD610" i="13"/>
  <c r="C646" i="13"/>
  <c r="CQ558" i="13"/>
  <c r="B643" i="13"/>
  <c r="E642" i="13"/>
  <c r="F642" i="13" s="1"/>
  <c r="D645" i="13"/>
  <c r="GL558" i="13"/>
  <c r="D534" i="13"/>
  <c r="GF449" i="13" s="1"/>
  <c r="HD498" i="13"/>
  <c r="HF498" i="13" s="1"/>
  <c r="HC499" i="13" s="1"/>
  <c r="E533" i="13"/>
  <c r="F533" i="13" s="1"/>
  <c r="CI449" i="13" s="1"/>
  <c r="C534" i="13"/>
  <c r="GL448" i="13"/>
  <c r="CQ448" i="13"/>
  <c r="GL338" i="13"/>
  <c r="CR338" i="13"/>
  <c r="HD388" i="13"/>
  <c r="HF388" i="13" s="1"/>
  <c r="C426" i="13"/>
  <c r="D424" i="13"/>
  <c r="B423" i="13"/>
  <c r="E422" i="13"/>
  <c r="F422" i="13" s="1"/>
  <c r="HJ336" i="13"/>
  <c r="HJ334" i="13"/>
  <c r="HJ335" i="13"/>
  <c r="HK389" i="13"/>
  <c r="HM389" i="13" s="1"/>
  <c r="GK229" i="13"/>
  <c r="GL228" i="13"/>
  <c r="HJ280" i="13"/>
  <c r="D314" i="13"/>
  <c r="HF275" i="13"/>
  <c r="HC276" i="13" s="1"/>
  <c r="CP229" i="13"/>
  <c r="CQ228" i="13"/>
  <c r="E313" i="13"/>
  <c r="F313" i="13" s="1"/>
  <c r="C314" i="13"/>
  <c r="GK119" i="13"/>
  <c r="GL118" i="13"/>
  <c r="HJ168" i="13"/>
  <c r="CP119" i="13"/>
  <c r="CQ118" i="13"/>
  <c r="HF165" i="13"/>
  <c r="HC166" i="13" s="1"/>
  <c r="E203" i="13"/>
  <c r="F203" i="13" s="1"/>
  <c r="C204" i="13"/>
  <c r="D204" i="13"/>
  <c r="B111" i="15"/>
  <c r="E111" i="15" s="1"/>
  <c r="D536" i="12" l="1"/>
  <c r="E535" i="12"/>
  <c r="F535" i="12" s="1"/>
  <c r="C536" i="12"/>
  <c r="C426" i="12"/>
  <c r="E425" i="12"/>
  <c r="F425" i="12" s="1"/>
  <c r="D426" i="12"/>
  <c r="D316" i="12"/>
  <c r="E315" i="12"/>
  <c r="F315" i="12" s="1"/>
  <c r="C316" i="12"/>
  <c r="D206" i="12"/>
  <c r="C206" i="12"/>
  <c r="E205" i="12"/>
  <c r="F205" i="12" s="1"/>
  <c r="CR1218" i="13"/>
  <c r="HD1265" i="13"/>
  <c r="C1308" i="13"/>
  <c r="GM1218" i="13"/>
  <c r="D1305" i="13"/>
  <c r="B1304" i="13"/>
  <c r="E1303" i="13"/>
  <c r="F1303" i="13" s="1"/>
  <c r="C1195" i="13"/>
  <c r="E1194" i="13"/>
  <c r="F1194" i="13" s="1"/>
  <c r="CR1109" i="13"/>
  <c r="CS1108" i="13"/>
  <c r="HC1160" i="13"/>
  <c r="GL1109" i="13"/>
  <c r="GM1108" i="13"/>
  <c r="HK1160" i="13"/>
  <c r="HM1160" i="13" s="1"/>
  <c r="D1195" i="13"/>
  <c r="GL999" i="13"/>
  <c r="GM998" i="13"/>
  <c r="HC1046" i="13"/>
  <c r="CR999" i="13"/>
  <c r="CS998" i="13"/>
  <c r="D1085" i="13"/>
  <c r="C1085" i="13"/>
  <c r="E1084" i="13"/>
  <c r="F1084" i="13" s="1"/>
  <c r="HJ1050" i="13"/>
  <c r="HD939" i="13"/>
  <c r="CS889" i="13"/>
  <c r="CT888" i="13"/>
  <c r="GL889" i="13"/>
  <c r="GM888" i="13"/>
  <c r="D975" i="13"/>
  <c r="C975" i="13"/>
  <c r="E974" i="13"/>
  <c r="F974" i="13" s="1"/>
  <c r="B864" i="13"/>
  <c r="E863" i="13"/>
  <c r="F863" i="13" s="1"/>
  <c r="D865" i="13"/>
  <c r="CR778" i="13"/>
  <c r="GM778" i="13"/>
  <c r="HD829" i="13"/>
  <c r="C867" i="13"/>
  <c r="HD719" i="13"/>
  <c r="HF719" i="13" s="1"/>
  <c r="HC720" i="13" s="1"/>
  <c r="C755" i="13"/>
  <c r="E754" i="13"/>
  <c r="F754" i="13" s="1"/>
  <c r="HK720" i="13"/>
  <c r="HM720" i="13" s="1"/>
  <c r="D755" i="13"/>
  <c r="GL669" i="13"/>
  <c r="GM668" i="13"/>
  <c r="CR669" i="13"/>
  <c r="CS668" i="13"/>
  <c r="D646" i="13"/>
  <c r="CR558" i="13"/>
  <c r="AG554" i="13"/>
  <c r="EF554" i="13"/>
  <c r="GV554" i="13"/>
  <c r="FW554" i="13"/>
  <c r="GK554" i="13"/>
  <c r="N554" i="13"/>
  <c r="S554" i="13"/>
  <c r="BY554" i="13"/>
  <c r="BZ554" i="13"/>
  <c r="T554" i="13"/>
  <c r="FZ554" i="13"/>
  <c r="AP554" i="13"/>
  <c r="AJ554" i="13"/>
  <c r="AA554" i="13"/>
  <c r="DL554" i="13"/>
  <c r="FO554" i="13"/>
  <c r="AY554" i="13"/>
  <c r="GN554" i="13"/>
  <c r="BQ554" i="13"/>
  <c r="AW554" i="13"/>
  <c r="DJ554" i="13"/>
  <c r="X554" i="13"/>
  <c r="BA554" i="13"/>
  <c r="ED554" i="13"/>
  <c r="GP554" i="13"/>
  <c r="ET554" i="13"/>
  <c r="BK554" i="13"/>
  <c r="AL554" i="13"/>
  <c r="DS554" i="13"/>
  <c r="EO554" i="13"/>
  <c r="FA554" i="13"/>
  <c r="FR554" i="13"/>
  <c r="AH554" i="13"/>
  <c r="BM554" i="13"/>
  <c r="EZ554" i="13"/>
  <c r="CX554" i="13"/>
  <c r="GE554" i="13"/>
  <c r="AQ554" i="13"/>
  <c r="GQ554" i="13"/>
  <c r="Z554" i="13"/>
  <c r="CM554" i="13"/>
  <c r="FX554" i="13"/>
  <c r="DW554" i="13"/>
  <c r="AD554" i="13"/>
  <c r="EK554" i="13"/>
  <c r="EU554" i="13"/>
  <c r="BN554" i="13"/>
  <c r="FP554" i="13"/>
  <c r="V554" i="13"/>
  <c r="EH554" i="13"/>
  <c r="DR554" i="13"/>
  <c r="AV554" i="13"/>
  <c r="K554" i="13"/>
  <c r="FE554" i="13"/>
  <c r="FH554" i="13"/>
  <c r="DD554" i="13"/>
  <c r="GB554" i="13"/>
  <c r="CJ554" i="13"/>
  <c r="CT554" i="13"/>
  <c r="Q554" i="13"/>
  <c r="DK554" i="13"/>
  <c r="BW554" i="13"/>
  <c r="GI554" i="13"/>
  <c r="FJ554" i="13"/>
  <c r="AZ554" i="13"/>
  <c r="FM554" i="13"/>
  <c r="BP554" i="13"/>
  <c r="CA554" i="13"/>
  <c r="GL554" i="13"/>
  <c r="P554" i="13"/>
  <c r="GZ554" i="13"/>
  <c r="FU554" i="13"/>
  <c r="DE554" i="13"/>
  <c r="GW554" i="13"/>
  <c r="BF554" i="13"/>
  <c r="CH554" i="13"/>
  <c r="HA554" i="13"/>
  <c r="FC554" i="13"/>
  <c r="FD554" i="13"/>
  <c r="AU554" i="13"/>
  <c r="BG554" i="13"/>
  <c r="EQ554" i="13"/>
  <c r="DY554" i="13"/>
  <c r="FL554" i="13"/>
  <c r="CI554" i="13"/>
  <c r="DG554" i="13"/>
  <c r="EI554" i="13"/>
  <c r="AO554" i="13"/>
  <c r="DX554" i="13"/>
  <c r="AN554" i="13"/>
  <c r="O554" i="13"/>
  <c r="GD554" i="13"/>
  <c r="EV554" i="13"/>
  <c r="DI554" i="13"/>
  <c r="DZ554" i="13"/>
  <c r="EL554" i="13"/>
  <c r="BI554" i="13"/>
  <c r="EN554" i="13"/>
  <c r="AE554" i="13"/>
  <c r="GT554" i="13"/>
  <c r="CV554" i="13"/>
  <c r="BE554" i="13"/>
  <c r="ER554" i="13"/>
  <c r="FY554" i="13"/>
  <c r="CB554" i="13"/>
  <c r="BH554" i="13"/>
  <c r="CC554" i="13"/>
  <c r="CO554" i="13"/>
  <c r="FK554" i="13"/>
  <c r="BC554" i="13"/>
  <c r="GU554" i="13"/>
  <c r="CG554" i="13"/>
  <c r="FS554" i="13"/>
  <c r="CW554" i="13"/>
  <c r="J554" i="13"/>
  <c r="GJ554" i="13"/>
  <c r="BR554" i="13"/>
  <c r="GG554" i="13"/>
  <c r="AC554" i="13"/>
  <c r="FV554" i="13"/>
  <c r="AR554" i="13"/>
  <c r="CP554" i="13"/>
  <c r="BO554" i="13"/>
  <c r="L554" i="13"/>
  <c r="CQ554" i="13"/>
  <c r="CR554" i="13"/>
  <c r="CF554" i="13"/>
  <c r="DH554" i="13"/>
  <c r="Y554" i="13"/>
  <c r="DN554" i="13"/>
  <c r="CE554" i="13"/>
  <c r="GH554" i="13"/>
  <c r="DP554" i="13"/>
  <c r="DO554" i="13"/>
  <c r="DT554" i="13"/>
  <c r="FT554" i="13"/>
  <c r="CK554" i="13"/>
  <c r="BL554" i="13"/>
  <c r="ES554" i="13"/>
  <c r="EG554" i="13"/>
  <c r="FI554" i="13"/>
  <c r="BV554" i="13"/>
  <c r="R554" i="13"/>
  <c r="CN554" i="13"/>
  <c r="CZ554" i="13"/>
  <c r="DU554" i="13"/>
  <c r="AX554" i="13"/>
  <c r="GY554" i="13"/>
  <c r="CU554" i="13"/>
  <c r="EY554" i="13"/>
  <c r="GO554" i="13"/>
  <c r="DA554" i="13"/>
  <c r="AI554" i="13"/>
  <c r="GF554" i="13"/>
  <c r="AS554" i="13"/>
  <c r="FB554" i="13"/>
  <c r="AT554" i="13"/>
  <c r="I554" i="13"/>
  <c r="AK554" i="13"/>
  <c r="EW554" i="13"/>
  <c r="DB554" i="13"/>
  <c r="BS554" i="13"/>
  <c r="GX554" i="13"/>
  <c r="U554" i="13"/>
  <c r="EJ554" i="13"/>
  <c r="AF554" i="13"/>
  <c r="FQ554" i="13"/>
  <c r="FG554" i="13"/>
  <c r="BJ554" i="13"/>
  <c r="EB554" i="13"/>
  <c r="CS554" i="13"/>
  <c r="GR554" i="13"/>
  <c r="CL554" i="13"/>
  <c r="BB554" i="13"/>
  <c r="DQ554" i="13"/>
  <c r="CD554" i="13"/>
  <c r="HF554" i="13"/>
  <c r="FF554" i="13"/>
  <c r="GA554" i="13"/>
  <c r="GM554" i="13"/>
  <c r="DF554" i="13"/>
  <c r="M554" i="13"/>
  <c r="GC554" i="13"/>
  <c r="EP554" i="13"/>
  <c r="BU554" i="13"/>
  <c r="EM554" i="13"/>
  <c r="DC554" i="13"/>
  <c r="FN554" i="13"/>
  <c r="EE554" i="13"/>
  <c r="EX554" i="13"/>
  <c r="AM554" i="13"/>
  <c r="W554" i="13"/>
  <c r="BX554" i="13"/>
  <c r="DV554" i="13"/>
  <c r="EA554" i="13"/>
  <c r="CY554" i="13"/>
  <c r="EC554" i="13"/>
  <c r="DM554" i="13"/>
  <c r="GS554" i="13"/>
  <c r="AB554" i="13"/>
  <c r="BT554" i="13"/>
  <c r="BD554" i="13"/>
  <c r="HD556" i="13" s="1"/>
  <c r="HE556" i="13" s="1"/>
  <c r="HF610" i="13"/>
  <c r="HJ610" i="13"/>
  <c r="B644" i="13"/>
  <c r="E643" i="13"/>
  <c r="F643" i="13" s="1"/>
  <c r="GM558" i="13"/>
  <c r="C647" i="13"/>
  <c r="HD499" i="13"/>
  <c r="CR448" i="13"/>
  <c r="C535" i="13"/>
  <c r="E534" i="13"/>
  <c r="F534" i="13" s="1"/>
  <c r="CJ449" i="13" s="1"/>
  <c r="GM448" i="13"/>
  <c r="D535" i="13"/>
  <c r="GG449" i="13" s="1"/>
  <c r="B424" i="13"/>
  <c r="E423" i="13"/>
  <c r="F423" i="13" s="1"/>
  <c r="HJ390" i="13"/>
  <c r="CS338" i="13"/>
  <c r="D425" i="13"/>
  <c r="HC389" i="13"/>
  <c r="GM338" i="13"/>
  <c r="C427" i="13"/>
  <c r="HD276" i="13"/>
  <c r="CQ229" i="13"/>
  <c r="CR228" i="13"/>
  <c r="GL229" i="13"/>
  <c r="GM228" i="13"/>
  <c r="D315" i="13"/>
  <c r="C315" i="13"/>
  <c r="E314" i="13"/>
  <c r="F314" i="13" s="1"/>
  <c r="HM280" i="13"/>
  <c r="HK280" i="13"/>
  <c r="HD166" i="13"/>
  <c r="HK168" i="13"/>
  <c r="HM168" i="13" s="1"/>
  <c r="GL119" i="13"/>
  <c r="GM118" i="13"/>
  <c r="D205" i="13"/>
  <c r="CQ119" i="13"/>
  <c r="CR118" i="13"/>
  <c r="C205" i="13"/>
  <c r="E204" i="13"/>
  <c r="F204" i="13" s="1"/>
  <c r="B112" i="15"/>
  <c r="E112" i="15" s="1"/>
  <c r="E536" i="12" l="1"/>
  <c r="F536" i="12" s="1"/>
  <c r="C537" i="12"/>
  <c r="D537" i="12"/>
  <c r="D427" i="12"/>
  <c r="E426" i="12"/>
  <c r="F426" i="12" s="1"/>
  <c r="C427" i="12"/>
  <c r="E316" i="12"/>
  <c r="F316" i="12" s="1"/>
  <c r="C317" i="12"/>
  <c r="D317" i="12"/>
  <c r="E206" i="12"/>
  <c r="F206" i="12" s="1"/>
  <c r="C207" i="12"/>
  <c r="D207" i="12"/>
  <c r="B1305" i="13"/>
  <c r="E1304" i="13"/>
  <c r="F1304" i="13" s="1"/>
  <c r="HF1265" i="13"/>
  <c r="HC1266" i="13" s="1"/>
  <c r="D1306" i="13"/>
  <c r="C1309" i="13"/>
  <c r="CS1218" i="13"/>
  <c r="GN1218" i="13"/>
  <c r="CS1109" i="13"/>
  <c r="CT1108" i="13"/>
  <c r="D1196" i="13"/>
  <c r="GM1109" i="13"/>
  <c r="GN1108" i="13"/>
  <c r="HI1104" i="13"/>
  <c r="HI1106" i="13"/>
  <c r="HI1105" i="13"/>
  <c r="HD1160" i="13"/>
  <c r="E1195" i="13"/>
  <c r="F1195" i="13" s="1"/>
  <c r="C1196" i="13"/>
  <c r="D1086" i="13"/>
  <c r="HF1046" i="13"/>
  <c r="HD1046" i="13"/>
  <c r="HK1050" i="13"/>
  <c r="HM1050" i="13" s="1"/>
  <c r="GM999" i="13"/>
  <c r="GN998" i="13"/>
  <c r="CS999" i="13"/>
  <c r="CT998" i="13"/>
  <c r="E1085" i="13"/>
  <c r="F1085" i="13" s="1"/>
  <c r="C1086" i="13"/>
  <c r="GN888" i="13"/>
  <c r="GM889" i="13"/>
  <c r="E975" i="13"/>
  <c r="F975" i="13" s="1"/>
  <c r="C976" i="13"/>
  <c r="HF939" i="13"/>
  <c r="HC940" i="13" s="1"/>
  <c r="D976" i="13"/>
  <c r="CT889" i="13"/>
  <c r="CU888" i="13"/>
  <c r="HF829" i="13"/>
  <c r="HC830" i="13" s="1"/>
  <c r="GN778" i="13"/>
  <c r="D866" i="13"/>
  <c r="C868" i="13"/>
  <c r="CS778" i="13"/>
  <c r="B865" i="13"/>
  <c r="E864" i="13"/>
  <c r="F864" i="13" s="1"/>
  <c r="HI664" i="13"/>
  <c r="HI665" i="13"/>
  <c r="HI666" i="13"/>
  <c r="HD720" i="13"/>
  <c r="CS669" i="13"/>
  <c r="CT668" i="13"/>
  <c r="D756" i="13"/>
  <c r="E755" i="13"/>
  <c r="F755" i="13" s="1"/>
  <c r="C756" i="13"/>
  <c r="GM669" i="13"/>
  <c r="GN668" i="13"/>
  <c r="HD555" i="13"/>
  <c r="HE555" i="13" s="1"/>
  <c r="C648" i="13"/>
  <c r="HD554" i="13"/>
  <c r="HE554" i="13" s="1"/>
  <c r="I552" i="13"/>
  <c r="HB554" i="13"/>
  <c r="HC554" i="13" s="1"/>
  <c r="D647" i="13"/>
  <c r="B645" i="13"/>
  <c r="E644" i="13"/>
  <c r="F644" i="13" s="1"/>
  <c r="GN558" i="13"/>
  <c r="HK610" i="13"/>
  <c r="HM610" i="13" s="1"/>
  <c r="CS558" i="13"/>
  <c r="D536" i="13"/>
  <c r="GH449" i="13" s="1"/>
  <c r="E535" i="13"/>
  <c r="F535" i="13" s="1"/>
  <c r="CK449" i="13" s="1"/>
  <c r="C536" i="13"/>
  <c r="HF499" i="13"/>
  <c r="HC500" i="13" s="1"/>
  <c r="GN448" i="13"/>
  <c r="CS448" i="13"/>
  <c r="D426" i="13"/>
  <c r="GN338" i="13"/>
  <c r="HK390" i="13"/>
  <c r="HM390" i="13" s="1"/>
  <c r="C428" i="13"/>
  <c r="HD389" i="13"/>
  <c r="CT338" i="13"/>
  <c r="B425" i="13"/>
  <c r="E424" i="13"/>
  <c r="F424" i="13" s="1"/>
  <c r="GM229" i="13"/>
  <c r="GN228" i="13"/>
  <c r="HF276" i="13"/>
  <c r="HC277" i="13" s="1"/>
  <c r="E315" i="13"/>
  <c r="F315" i="13" s="1"/>
  <c r="C316" i="13"/>
  <c r="D316" i="13"/>
  <c r="CR229" i="13"/>
  <c r="CS228" i="13"/>
  <c r="CR119" i="13"/>
  <c r="CS118" i="13"/>
  <c r="GM119" i="13"/>
  <c r="GN118" i="13"/>
  <c r="HJ169" i="13"/>
  <c r="HF166" i="13"/>
  <c r="HC167" i="13" s="1"/>
  <c r="D206" i="13"/>
  <c r="E205" i="13"/>
  <c r="F205" i="13" s="1"/>
  <c r="C206" i="13"/>
  <c r="B113" i="15"/>
  <c r="E113" i="15" s="1"/>
  <c r="D538" i="12" l="1"/>
  <c r="E537" i="12"/>
  <c r="F537" i="12" s="1"/>
  <c r="C538" i="12"/>
  <c r="E427" i="12"/>
  <c r="F427" i="12" s="1"/>
  <c r="C428" i="12"/>
  <c r="D428" i="12"/>
  <c r="D318" i="12"/>
  <c r="E317" i="12"/>
  <c r="F317" i="12" s="1"/>
  <c r="C318" i="12"/>
  <c r="D208" i="12"/>
  <c r="C208" i="12"/>
  <c r="E207" i="12"/>
  <c r="F207" i="12" s="1"/>
  <c r="HD1266" i="13"/>
  <c r="GO1218" i="13"/>
  <c r="C1310" i="13"/>
  <c r="CT1218" i="13"/>
  <c r="D1307" i="13"/>
  <c r="B1306" i="13"/>
  <c r="E1305" i="13"/>
  <c r="F1305" i="13" s="1"/>
  <c r="D1197" i="13"/>
  <c r="E1196" i="13"/>
  <c r="F1196" i="13" s="1"/>
  <c r="C1197" i="13"/>
  <c r="GQ1104" i="13"/>
  <c r="FK1104" i="13"/>
  <c r="BS1104" i="13"/>
  <c r="BO1104" i="13"/>
  <c r="BF1104" i="13"/>
  <c r="HF1104" i="13"/>
  <c r="GX1104" i="13"/>
  <c r="GO1104" i="13"/>
  <c r="EO1104" i="13"/>
  <c r="CI1104" i="13"/>
  <c r="FB1104" i="13"/>
  <c r="GT1104" i="13"/>
  <c r="FU1104" i="13"/>
  <c r="BN1104" i="13"/>
  <c r="DE1104" i="13"/>
  <c r="FX1104" i="13"/>
  <c r="U1104" i="13"/>
  <c r="AS1104" i="13"/>
  <c r="DL1104" i="13"/>
  <c r="FD1104" i="13"/>
  <c r="FQ1104" i="13"/>
  <c r="EH1104" i="13"/>
  <c r="GN1104" i="13"/>
  <c r="DH1104" i="13"/>
  <c r="EJ1104" i="13"/>
  <c r="GC1104" i="13"/>
  <c r="DY1104" i="13"/>
  <c r="V1104" i="13"/>
  <c r="GW1104" i="13"/>
  <c r="ER1104" i="13"/>
  <c r="FE1104" i="13"/>
  <c r="EK1104" i="13"/>
  <c r="CF1104" i="13"/>
  <c r="EX1104" i="13"/>
  <c r="CX1104" i="13"/>
  <c r="CO1104" i="13"/>
  <c r="CK1104" i="13"/>
  <c r="CB1104" i="13"/>
  <c r="GI1104" i="13"/>
  <c r="FY1104" i="13"/>
  <c r="CC1104" i="13"/>
  <c r="EF1104" i="13"/>
  <c r="DM1104" i="13"/>
  <c r="Q1104" i="13"/>
  <c r="AZ1104" i="13"/>
  <c r="CD1104" i="13"/>
  <c r="BQ1104" i="13"/>
  <c r="CS1104" i="13"/>
  <c r="BY1104" i="13"/>
  <c r="BD1104" i="13"/>
  <c r="CP1104" i="13"/>
  <c r="DI1104" i="13"/>
  <c r="S1104" i="13"/>
  <c r="CU1104" i="13"/>
  <c r="AQ1104" i="13"/>
  <c r="GP1104" i="13"/>
  <c r="DF1104" i="13"/>
  <c r="CY1104" i="13"/>
  <c r="BI1104" i="13"/>
  <c r="FF1104" i="13"/>
  <c r="AD1104" i="13"/>
  <c r="BV1104" i="13"/>
  <c r="CT1104" i="13"/>
  <c r="FM1104" i="13"/>
  <c r="J1104" i="13"/>
  <c r="GF1104" i="13"/>
  <c r="Y1104" i="13"/>
  <c r="AT1104" i="13"/>
  <c r="FI1104" i="13"/>
  <c r="GK1104" i="13"/>
  <c r="DP1104" i="13"/>
  <c r="AB1104" i="13"/>
  <c r="AJ1104" i="13"/>
  <c r="GE1104" i="13"/>
  <c r="AM1104" i="13"/>
  <c r="BT1104" i="13"/>
  <c r="DS1104" i="13"/>
  <c r="FV1104" i="13"/>
  <c r="EI1104" i="13"/>
  <c r="BJ1104" i="13"/>
  <c r="GU1104" i="13"/>
  <c r="GA1104" i="13"/>
  <c r="DV1104" i="13"/>
  <c r="EE1104" i="13"/>
  <c r="DR1104" i="13"/>
  <c r="FL1104" i="13"/>
  <c r="FH1104" i="13"/>
  <c r="EY1104" i="13"/>
  <c r="CZ1104" i="13"/>
  <c r="CV1104" i="13"/>
  <c r="CM1104" i="13"/>
  <c r="M1104" i="13"/>
  <c r="GB1104" i="13"/>
  <c r="AF1104" i="13"/>
  <c r="CR1104" i="13"/>
  <c r="CQ1104" i="13"/>
  <c r="AX1104" i="13"/>
  <c r="FP1104" i="13"/>
  <c r="EV1104" i="13"/>
  <c r="DG1104" i="13"/>
  <c r="DD1104" i="13"/>
  <c r="CJ1104" i="13"/>
  <c r="AU1104" i="13"/>
  <c r="P1104" i="13"/>
  <c r="BP1104" i="13"/>
  <c r="BH1104" i="13"/>
  <c r="AR1104" i="13"/>
  <c r="AA1104" i="13"/>
  <c r="CN1104" i="13"/>
  <c r="BK1104" i="13"/>
  <c r="BZ1104" i="13"/>
  <c r="W1104" i="13"/>
  <c r="BU1104" i="13"/>
  <c r="DN1104" i="13"/>
  <c r="EB1104" i="13"/>
  <c r="GJ1104" i="13"/>
  <c r="DQ1104" i="13"/>
  <c r="AK1104" i="13"/>
  <c r="BM1104" i="13"/>
  <c r="BE1104" i="13"/>
  <c r="FT1104" i="13"/>
  <c r="GV1104" i="13"/>
  <c r="AP1104" i="13"/>
  <c r="GR1104" i="13"/>
  <c r="BA1104" i="13"/>
  <c r="EZ1104" i="13"/>
  <c r="FW1104" i="13"/>
  <c r="CH1104" i="13"/>
  <c r="I1104" i="13"/>
  <c r="BW1104" i="13"/>
  <c r="BC1104" i="13"/>
  <c r="GS1104" i="13"/>
  <c r="K1104" i="13"/>
  <c r="GL1104" i="13"/>
  <c r="EG1104" i="13"/>
  <c r="AO1104" i="13"/>
  <c r="BL1104" i="13"/>
  <c r="EP1104" i="13"/>
  <c r="EL1104" i="13"/>
  <c r="EC1104" i="13"/>
  <c r="CW1104" i="13"/>
  <c r="AV1104" i="13"/>
  <c r="EM1104" i="13"/>
  <c r="FO1104" i="13"/>
  <c r="FG1104" i="13"/>
  <c r="CA1104" i="13"/>
  <c r="DC1104" i="13"/>
  <c r="AI1104" i="13"/>
  <c r="FZ1104" i="13"/>
  <c r="FC1104" i="13"/>
  <c r="BG1104" i="13"/>
  <c r="DJ1104" i="13"/>
  <c r="AC1104" i="13"/>
  <c r="AN1104" i="13"/>
  <c r="CE1104" i="13"/>
  <c r="DW1104" i="13"/>
  <c r="EU1104" i="13"/>
  <c r="AL1104" i="13"/>
  <c r="O1104" i="13"/>
  <c r="CG1104" i="13"/>
  <c r="FR1104" i="13"/>
  <c r="BB1104" i="13"/>
  <c r="DB1104" i="13"/>
  <c r="DX1104" i="13"/>
  <c r="L1104" i="13"/>
  <c r="AY1104" i="13"/>
  <c r="T1104" i="13"/>
  <c r="X1104" i="13"/>
  <c r="GH1104" i="13"/>
  <c r="EQ1104" i="13"/>
  <c r="FJ1104" i="13"/>
  <c r="BX1104" i="13"/>
  <c r="GM1104" i="13"/>
  <c r="GD1104" i="13"/>
  <c r="GY1104" i="13"/>
  <c r="AW1104" i="13"/>
  <c r="R1104" i="13"/>
  <c r="N1104" i="13"/>
  <c r="GZ1104" i="13"/>
  <c r="FA1104" i="13"/>
  <c r="EW1104" i="13"/>
  <c r="EN1104" i="13"/>
  <c r="DO1104" i="13"/>
  <c r="AH1104" i="13"/>
  <c r="DA1104" i="13"/>
  <c r="ES1104" i="13"/>
  <c r="DT1104" i="13"/>
  <c r="EA1104" i="13"/>
  <c r="AE1104" i="13"/>
  <c r="ED1104" i="13"/>
  <c r="GG1104" i="13"/>
  <c r="FN1104" i="13"/>
  <c r="BR1104" i="13"/>
  <c r="DU1104" i="13"/>
  <c r="AG1104" i="13"/>
  <c r="FS1104" i="13"/>
  <c r="ET1104" i="13"/>
  <c r="DZ1104" i="13"/>
  <c r="CL1104" i="13"/>
  <c r="Z1104" i="13"/>
  <c r="HA1104" i="13"/>
  <c r="DK1104" i="13"/>
  <c r="HF1160" i="13"/>
  <c r="GN1109" i="13"/>
  <c r="GO1108" i="13"/>
  <c r="CT1109" i="13"/>
  <c r="CU1108" i="13"/>
  <c r="HC1047" i="13"/>
  <c r="HD1047" i="13"/>
  <c r="HF1047" i="13" s="1"/>
  <c r="CT999" i="13"/>
  <c r="CU998" i="13"/>
  <c r="D1087" i="13"/>
  <c r="E1086" i="13"/>
  <c r="F1086" i="13" s="1"/>
  <c r="C1087" i="13"/>
  <c r="GN999" i="13"/>
  <c r="GO998" i="13"/>
  <c r="HI885" i="13"/>
  <c r="HI886" i="13"/>
  <c r="HI884" i="13"/>
  <c r="HD940" i="13"/>
  <c r="D977" i="13"/>
  <c r="CU889" i="13"/>
  <c r="CV888" i="13"/>
  <c r="GO888" i="13"/>
  <c r="GN889" i="13"/>
  <c r="C977" i="13"/>
  <c r="E976" i="13"/>
  <c r="F976" i="13" s="1"/>
  <c r="HI776" i="13"/>
  <c r="HD830" i="13"/>
  <c r="HI774" i="13"/>
  <c r="HI775" i="13"/>
  <c r="CT778" i="13"/>
  <c r="C869" i="13"/>
  <c r="GN779" i="13"/>
  <c r="GO778" i="13"/>
  <c r="B866" i="13"/>
  <c r="E865" i="13"/>
  <c r="F865" i="13" s="1"/>
  <c r="D867" i="13"/>
  <c r="GU774" i="13"/>
  <c r="HF774" i="13"/>
  <c r="GK774" i="13"/>
  <c r="GC774" i="13"/>
  <c r="FP774" i="13"/>
  <c r="BI774" i="13"/>
  <c r="BV774" i="13"/>
  <c r="GZ774" i="13"/>
  <c r="EZ774" i="13"/>
  <c r="BA774" i="13"/>
  <c r="AT774" i="13"/>
  <c r="FS774" i="13"/>
  <c r="BX774" i="13"/>
  <c r="BG774" i="13"/>
  <c r="ED774" i="13"/>
  <c r="EP774" i="13"/>
  <c r="N774" i="13"/>
  <c r="FR774" i="13"/>
  <c r="CV774" i="13"/>
  <c r="GX774" i="13"/>
  <c r="DC774" i="13"/>
  <c r="CP774" i="13"/>
  <c r="CF774" i="13"/>
  <c r="DQ774" i="13"/>
  <c r="BF774" i="13"/>
  <c r="EQ774" i="13"/>
  <c r="GQ774" i="13"/>
  <c r="ES774" i="13"/>
  <c r="BK774" i="13"/>
  <c r="AX774" i="13"/>
  <c r="BT774" i="13"/>
  <c r="EB774" i="13"/>
  <c r="AQ774" i="13"/>
  <c r="EL774" i="13"/>
  <c r="Z774" i="13"/>
  <c r="DA774" i="13"/>
  <c r="GD774" i="13"/>
  <c r="BJ774" i="13"/>
  <c r="GA774" i="13"/>
  <c r="GO774" i="13"/>
  <c r="DS774" i="13"/>
  <c r="V774" i="13"/>
  <c r="CT774" i="13"/>
  <c r="GH774" i="13"/>
  <c r="AZ774" i="13"/>
  <c r="GV774" i="13"/>
  <c r="FO774" i="13"/>
  <c r="DK774" i="13"/>
  <c r="AG774" i="13"/>
  <c r="EG774" i="13"/>
  <c r="GT774" i="13"/>
  <c r="DG774" i="13"/>
  <c r="L774" i="13"/>
  <c r="FQ774" i="13"/>
  <c r="O774" i="13"/>
  <c r="GN774" i="13"/>
  <c r="CD774" i="13"/>
  <c r="EV774" i="13"/>
  <c r="M774" i="13"/>
  <c r="EE774" i="13"/>
  <c r="CG774" i="13"/>
  <c r="DR774" i="13"/>
  <c r="ET774" i="13"/>
  <c r="BC774" i="13"/>
  <c r="BQ774" i="13"/>
  <c r="DY774" i="13"/>
  <c r="BL774" i="13"/>
  <c r="CN774" i="13"/>
  <c r="GB774" i="13"/>
  <c r="W774" i="13"/>
  <c r="FF774" i="13"/>
  <c r="BO774" i="13"/>
  <c r="FA774" i="13"/>
  <c r="AE774" i="13"/>
  <c r="Y774" i="13"/>
  <c r="DM774" i="13"/>
  <c r="DE774" i="13"/>
  <c r="GG774" i="13"/>
  <c r="CI774" i="13"/>
  <c r="BB774" i="13"/>
  <c r="AD774" i="13"/>
  <c r="T774" i="13"/>
  <c r="CZ774" i="13"/>
  <c r="CB774" i="13"/>
  <c r="FD774" i="13"/>
  <c r="FB774" i="13"/>
  <c r="ER774" i="13"/>
  <c r="AK774" i="13"/>
  <c r="BY774" i="13"/>
  <c r="CL774" i="13"/>
  <c r="BH774" i="13"/>
  <c r="GY774" i="13"/>
  <c r="BZ774" i="13"/>
  <c r="DZ774" i="13"/>
  <c r="CJ774" i="13"/>
  <c r="GE774" i="13"/>
  <c r="GF774" i="13"/>
  <c r="CR774" i="13"/>
  <c r="K774" i="13"/>
  <c r="CA774" i="13"/>
  <c r="DD774" i="13"/>
  <c r="AF774" i="13"/>
  <c r="EK774" i="13"/>
  <c r="GI774" i="13"/>
  <c r="EW774" i="13"/>
  <c r="CX774" i="13"/>
  <c r="GP774" i="13"/>
  <c r="AB774" i="13"/>
  <c r="DP774" i="13"/>
  <c r="BM774" i="13"/>
  <c r="FZ774" i="13"/>
  <c r="EF774" i="13"/>
  <c r="FW774" i="13"/>
  <c r="GL774" i="13"/>
  <c r="AI774" i="13"/>
  <c r="AN774" i="13"/>
  <c r="FE774" i="13"/>
  <c r="BR774" i="13"/>
  <c r="BS774" i="13"/>
  <c r="FG774" i="13"/>
  <c r="EO774" i="13"/>
  <c r="DX774" i="13"/>
  <c r="FV774" i="13"/>
  <c r="GR774" i="13"/>
  <c r="BE774" i="13"/>
  <c r="CO774" i="13"/>
  <c r="CE774" i="13"/>
  <c r="EM774" i="13"/>
  <c r="BW774" i="13"/>
  <c r="DO774" i="13"/>
  <c r="EC774" i="13"/>
  <c r="AL774" i="13"/>
  <c r="EY774" i="13"/>
  <c r="CY774" i="13"/>
  <c r="GM774" i="13"/>
  <c r="DH774" i="13"/>
  <c r="GW774" i="13"/>
  <c r="S774" i="13"/>
  <c r="FX774" i="13"/>
  <c r="J774" i="13"/>
  <c r="AP774" i="13"/>
  <c r="EX774" i="13"/>
  <c r="EU774" i="13"/>
  <c r="DI774" i="13"/>
  <c r="CM774" i="13"/>
  <c r="R774" i="13"/>
  <c r="FL774" i="13"/>
  <c r="AV774" i="13"/>
  <c r="GJ774" i="13"/>
  <c r="AY774" i="13"/>
  <c r="FH774" i="13"/>
  <c r="BU774" i="13"/>
  <c r="CW774" i="13"/>
  <c r="HA774" i="13"/>
  <c r="CQ774" i="13"/>
  <c r="DT774" i="13"/>
  <c r="Q774" i="13"/>
  <c r="AR774" i="13"/>
  <c r="DJ774" i="13"/>
  <c r="CS774" i="13"/>
  <c r="AS774" i="13"/>
  <c r="DL774" i="13"/>
  <c r="P774" i="13"/>
  <c r="I774" i="13"/>
  <c r="DF774" i="13"/>
  <c r="AJ774" i="13"/>
  <c r="EJ774" i="13"/>
  <c r="DB774" i="13"/>
  <c r="CU774" i="13"/>
  <c r="CC774" i="13"/>
  <c r="FI774" i="13"/>
  <c r="FN774" i="13"/>
  <c r="FC774" i="13"/>
  <c r="FJ774" i="13"/>
  <c r="BN774" i="13"/>
  <c r="X774" i="13"/>
  <c r="DN774" i="13"/>
  <c r="FT774" i="13"/>
  <c r="AU774" i="13"/>
  <c r="AA774" i="13"/>
  <c r="BP774" i="13"/>
  <c r="CH774" i="13"/>
  <c r="AM774" i="13"/>
  <c r="EA774" i="13"/>
  <c r="AO774" i="13"/>
  <c r="EI774" i="13"/>
  <c r="AC774" i="13"/>
  <c r="FK774" i="13"/>
  <c r="BD774" i="13"/>
  <c r="FM774" i="13"/>
  <c r="AH774" i="13"/>
  <c r="DV774" i="13"/>
  <c r="AW774" i="13"/>
  <c r="U774" i="13"/>
  <c r="EH774" i="13"/>
  <c r="DW774" i="13"/>
  <c r="CK774" i="13"/>
  <c r="FY774" i="13"/>
  <c r="FU774" i="13"/>
  <c r="EN774" i="13"/>
  <c r="GS774" i="13"/>
  <c r="DU774" i="13"/>
  <c r="HF830" i="13"/>
  <c r="E756" i="13"/>
  <c r="C757" i="13"/>
  <c r="CT669" i="13"/>
  <c r="CU668" i="13"/>
  <c r="GN669" i="13"/>
  <c r="GO668" i="13"/>
  <c r="F756" i="13"/>
  <c r="D757" i="13"/>
  <c r="GL664" i="13"/>
  <c r="DA664" i="13"/>
  <c r="FW664" i="13"/>
  <c r="DD664" i="13"/>
  <c r="GG664" i="13"/>
  <c r="GO664" i="13"/>
  <c r="AP664" i="13"/>
  <c r="AV664" i="13"/>
  <c r="BS664" i="13"/>
  <c r="DN664" i="13"/>
  <c r="BA664" i="13"/>
  <c r="M664" i="13"/>
  <c r="AR664" i="13"/>
  <c r="DE664" i="13"/>
  <c r="GD664" i="13"/>
  <c r="BY664" i="13"/>
  <c r="FE664" i="13"/>
  <c r="BC664" i="13"/>
  <c r="EI664" i="13"/>
  <c r="FO664" i="13"/>
  <c r="CU664" i="13"/>
  <c r="EZ664" i="13"/>
  <c r="GJ664" i="13"/>
  <c r="FG664" i="13"/>
  <c r="CP664" i="13"/>
  <c r="CS664" i="13"/>
  <c r="CK664" i="13"/>
  <c r="L664" i="13"/>
  <c r="EH664" i="13"/>
  <c r="FA664" i="13"/>
  <c r="AI664" i="13"/>
  <c r="CN664" i="13"/>
  <c r="CA664" i="13"/>
  <c r="FX664" i="13"/>
  <c r="EV664" i="13"/>
  <c r="AG664" i="13"/>
  <c r="AO664" i="13"/>
  <c r="DH664" i="13"/>
  <c r="CO664" i="13"/>
  <c r="CW664" i="13"/>
  <c r="R664" i="13"/>
  <c r="DL664" i="13"/>
  <c r="CJ664" i="13"/>
  <c r="AX664" i="13"/>
  <c r="FT664" i="13"/>
  <c r="GC664" i="13"/>
  <c r="AC664" i="13"/>
  <c r="ED664" i="13"/>
  <c r="DG664" i="13"/>
  <c r="EX664" i="13"/>
  <c r="EF664" i="13"/>
  <c r="BF664" i="13"/>
  <c r="DJ664" i="13"/>
  <c r="DK664" i="13"/>
  <c r="FR664" i="13"/>
  <c r="FJ664" i="13"/>
  <c r="DU664" i="13"/>
  <c r="CC664" i="13"/>
  <c r="CV664" i="13"/>
  <c r="U664" i="13"/>
  <c r="GS664" i="13"/>
  <c r="BJ664" i="13"/>
  <c r="DO664" i="13"/>
  <c r="CX664" i="13"/>
  <c r="DB664" i="13"/>
  <c r="GA664" i="13"/>
  <c r="CT664" i="13"/>
  <c r="N664" i="13"/>
  <c r="GH664" i="13"/>
  <c r="GX664" i="13"/>
  <c r="FF664" i="13"/>
  <c r="EW664" i="13"/>
  <c r="X664" i="13"/>
  <c r="DS664" i="13"/>
  <c r="CY664" i="13"/>
  <c r="GV664" i="13"/>
  <c r="FD664" i="13"/>
  <c r="GZ664" i="13"/>
  <c r="BM664" i="13"/>
  <c r="FI664" i="13"/>
  <c r="GY664" i="13"/>
  <c r="FN664" i="13"/>
  <c r="P664" i="13"/>
  <c r="FB664" i="13"/>
  <c r="Z664" i="13"/>
  <c r="EJ664" i="13"/>
  <c r="BK664" i="13"/>
  <c r="CE664" i="13"/>
  <c r="GR664" i="13"/>
  <c r="HA664" i="13"/>
  <c r="EM664" i="13"/>
  <c r="BI664" i="13"/>
  <c r="EE664" i="13"/>
  <c r="FV664" i="13"/>
  <c r="AZ664" i="13"/>
  <c r="CG664" i="13"/>
  <c r="W664" i="13"/>
  <c r="EO664" i="13"/>
  <c r="FH664" i="13"/>
  <c r="GW664" i="13"/>
  <c r="DR664" i="13"/>
  <c r="I664" i="13"/>
  <c r="AM664" i="13"/>
  <c r="HF664" i="13"/>
  <c r="AH664" i="13"/>
  <c r="FU664" i="13"/>
  <c r="DQ664" i="13"/>
  <c r="AT664" i="13"/>
  <c r="DV664" i="13"/>
  <c r="BW664" i="13"/>
  <c r="CL664" i="13"/>
  <c r="FK664" i="13"/>
  <c r="K664" i="13"/>
  <c r="EC664" i="13"/>
  <c r="V664" i="13"/>
  <c r="GU664" i="13"/>
  <c r="CF664" i="13"/>
  <c r="AA664" i="13"/>
  <c r="GT664" i="13"/>
  <c r="CI664" i="13"/>
  <c r="AW664" i="13"/>
  <c r="AU664" i="13"/>
  <c r="EN664" i="13"/>
  <c r="DZ664" i="13"/>
  <c r="CH664" i="13"/>
  <c r="GI664" i="13"/>
  <c r="BD664" i="13"/>
  <c r="BX664" i="13"/>
  <c r="BQ664" i="13"/>
  <c r="AF664" i="13"/>
  <c r="AN664" i="13"/>
  <c r="BO664" i="13"/>
  <c r="GF664" i="13"/>
  <c r="CD664" i="13"/>
  <c r="DW664" i="13"/>
  <c r="EQ664" i="13"/>
  <c r="EP664" i="13"/>
  <c r="CB664" i="13"/>
  <c r="S664" i="13"/>
  <c r="BT664" i="13"/>
  <c r="GQ664" i="13"/>
  <c r="O664" i="13"/>
  <c r="GK664" i="13"/>
  <c r="ER664" i="13"/>
  <c r="GB664" i="13"/>
  <c r="BZ664" i="13"/>
  <c r="BG664" i="13"/>
  <c r="Y664" i="13"/>
  <c r="EL664" i="13"/>
  <c r="Q664" i="13"/>
  <c r="FZ664" i="13"/>
  <c r="CR664" i="13"/>
  <c r="DY664" i="13"/>
  <c r="FQ664" i="13"/>
  <c r="FL664" i="13"/>
  <c r="BN664" i="13"/>
  <c r="AS664" i="13"/>
  <c r="FS664" i="13"/>
  <c r="AB664" i="13"/>
  <c r="FM664" i="13"/>
  <c r="EK664" i="13"/>
  <c r="BB664" i="13"/>
  <c r="BL664" i="13"/>
  <c r="CM664" i="13"/>
  <c r="DF664" i="13"/>
  <c r="AK664" i="13"/>
  <c r="GN664" i="13"/>
  <c r="ES664" i="13"/>
  <c r="BH664" i="13"/>
  <c r="GP664" i="13"/>
  <c r="BE664" i="13"/>
  <c r="CZ664" i="13"/>
  <c r="AQ664" i="13"/>
  <c r="AJ664" i="13"/>
  <c r="GE664" i="13"/>
  <c r="CQ664" i="13"/>
  <c r="AY664" i="13"/>
  <c r="EU664" i="13"/>
  <c r="FC664" i="13"/>
  <c r="BV664" i="13"/>
  <c r="GM664" i="13"/>
  <c r="DI664" i="13"/>
  <c r="ET664" i="13"/>
  <c r="EG664" i="13"/>
  <c r="AE664" i="13"/>
  <c r="J664" i="13"/>
  <c r="FP664" i="13"/>
  <c r="DT664" i="13"/>
  <c r="EB664" i="13"/>
  <c r="EA664" i="13"/>
  <c r="DP664" i="13"/>
  <c r="BU664" i="13"/>
  <c r="T664" i="13"/>
  <c r="BP664" i="13"/>
  <c r="FY664" i="13"/>
  <c r="BR664" i="13"/>
  <c r="DC664" i="13"/>
  <c r="EY664" i="13"/>
  <c r="AD664" i="13"/>
  <c r="AL664" i="13"/>
  <c r="DX664" i="13"/>
  <c r="DM664" i="13"/>
  <c r="HF720" i="13"/>
  <c r="CT558" i="13"/>
  <c r="GO558" i="13"/>
  <c r="D648" i="13"/>
  <c r="C649" i="13"/>
  <c r="B646" i="13"/>
  <c r="E645" i="13"/>
  <c r="F645" i="13" s="1"/>
  <c r="HI444" i="13"/>
  <c r="HI445" i="13"/>
  <c r="HI446" i="13"/>
  <c r="HD500" i="13"/>
  <c r="D537" i="13"/>
  <c r="GI449" i="13" s="1"/>
  <c r="GO448" i="13"/>
  <c r="CT448" i="13"/>
  <c r="E536" i="13"/>
  <c r="F536" i="13" s="1"/>
  <c r="CL449" i="13" s="1"/>
  <c r="C537" i="13"/>
  <c r="C429" i="13"/>
  <c r="GO338" i="13"/>
  <c r="B426" i="13"/>
  <c r="GN339" i="13" s="1"/>
  <c r="E425" i="13"/>
  <c r="F425" i="13" s="1"/>
  <c r="HF389" i="13"/>
  <c r="HC390" i="13" s="1"/>
  <c r="D427" i="13"/>
  <c r="CT339" i="13"/>
  <c r="CU338" i="13"/>
  <c r="HD277" i="13"/>
  <c r="HF277" i="13" s="1"/>
  <c r="CS229" i="13"/>
  <c r="CT228" i="13"/>
  <c r="D317" i="13"/>
  <c r="GN229" i="13"/>
  <c r="GO228" i="13"/>
  <c r="E316" i="13"/>
  <c r="F316" i="13" s="1"/>
  <c r="C317" i="13"/>
  <c r="HD167" i="13"/>
  <c r="HF167" i="13" s="1"/>
  <c r="E206" i="13"/>
  <c r="F206" i="13" s="1"/>
  <c r="C207" i="13"/>
  <c r="CS119" i="13"/>
  <c r="CT118" i="13"/>
  <c r="HJ114" i="13"/>
  <c r="HJ115" i="13"/>
  <c r="HJ116" i="13"/>
  <c r="HK169" i="13"/>
  <c r="D207" i="13"/>
  <c r="GN119" i="13"/>
  <c r="GO118" i="13"/>
  <c r="B114" i="15"/>
  <c r="E114" i="15" s="1"/>
  <c r="C539" i="12" l="1"/>
  <c r="E538" i="12"/>
  <c r="F538" i="12" s="1"/>
  <c r="D539" i="12"/>
  <c r="D429" i="12"/>
  <c r="C429" i="12"/>
  <c r="E428" i="12"/>
  <c r="F428" i="12" s="1"/>
  <c r="C319" i="12"/>
  <c r="E318" i="12"/>
  <c r="F318" i="12" s="1"/>
  <c r="D319" i="12"/>
  <c r="E208" i="12"/>
  <c r="F208" i="12" s="1"/>
  <c r="C209" i="12"/>
  <c r="D209" i="12"/>
  <c r="B1307" i="13"/>
  <c r="CL1219" i="13"/>
  <c r="CM1219" i="13"/>
  <c r="GH1219" i="13"/>
  <c r="CN1219" i="13"/>
  <c r="GI1219" i="13"/>
  <c r="CO1219" i="13"/>
  <c r="GJ1219" i="13"/>
  <c r="GK1219" i="13"/>
  <c r="E1306" i="13"/>
  <c r="F1306" i="13" s="1"/>
  <c r="CP1219" i="13"/>
  <c r="CQ1219" i="13"/>
  <c r="GL1219" i="13"/>
  <c r="CR1219" i="13"/>
  <c r="GM1219" i="13"/>
  <c r="CS1219" i="13"/>
  <c r="GN1219" i="13"/>
  <c r="D1308" i="13"/>
  <c r="C1311" i="13"/>
  <c r="HF1266" i="13"/>
  <c r="HC1267" i="13" s="1"/>
  <c r="CT1219" i="13"/>
  <c r="CU1218" i="13"/>
  <c r="GO1219" i="13"/>
  <c r="GP1218" i="13"/>
  <c r="E1197" i="13"/>
  <c r="F1197" i="13" s="1"/>
  <c r="C1198" i="13"/>
  <c r="CU1109" i="13"/>
  <c r="CV1108" i="13"/>
  <c r="D1198" i="13"/>
  <c r="GO1109" i="13"/>
  <c r="GP1108" i="13"/>
  <c r="HD1104" i="13"/>
  <c r="HE1104" i="13" s="1"/>
  <c r="I1102" i="13"/>
  <c r="HB1104" i="13"/>
  <c r="HC1104" i="13" s="1"/>
  <c r="HD1105" i="13"/>
  <c r="HE1105" i="13" s="1"/>
  <c r="HD1106" i="13"/>
  <c r="HE1106" i="13" s="1"/>
  <c r="GO999" i="13"/>
  <c r="GP998" i="13"/>
  <c r="D1088" i="13"/>
  <c r="HC1048" i="13"/>
  <c r="E1087" i="13"/>
  <c r="F1087" i="13" s="1"/>
  <c r="C1088" i="13"/>
  <c r="CU999" i="13"/>
  <c r="CV998" i="13"/>
  <c r="E977" i="13"/>
  <c r="F977" i="13" s="1"/>
  <c r="C978" i="13"/>
  <c r="GO889" i="13"/>
  <c r="GP888" i="13"/>
  <c r="D978" i="13"/>
  <c r="CV889" i="13"/>
  <c r="CW888" i="13"/>
  <c r="HA884" i="13"/>
  <c r="DR884" i="13"/>
  <c r="FC884" i="13"/>
  <c r="BO884" i="13"/>
  <c r="FK884" i="13"/>
  <c r="BQ884" i="13"/>
  <c r="AF884" i="13"/>
  <c r="Y884" i="13"/>
  <c r="BU884" i="13"/>
  <c r="GN884" i="13"/>
  <c r="GO884" i="13"/>
  <c r="CW884" i="13"/>
  <c r="GX884" i="13"/>
  <c r="CE884" i="13"/>
  <c r="FU884" i="13"/>
  <c r="EB884" i="13"/>
  <c r="I884" i="13"/>
  <c r="CY884" i="13"/>
  <c r="FI884" i="13"/>
  <c r="T884" i="13"/>
  <c r="ER884" i="13"/>
  <c r="GM884" i="13"/>
  <c r="BC884" i="13"/>
  <c r="GS884" i="13"/>
  <c r="AP884" i="13"/>
  <c r="EA884" i="13"/>
  <c r="DX884" i="13"/>
  <c r="FX884" i="13"/>
  <c r="HF884" i="13"/>
  <c r="FA884" i="13"/>
  <c r="GL884" i="13"/>
  <c r="AI884" i="13"/>
  <c r="CR884" i="13"/>
  <c r="CK884" i="13"/>
  <c r="EG884" i="13"/>
  <c r="CU884" i="13"/>
  <c r="EQ884" i="13"/>
  <c r="P884" i="13"/>
  <c r="ES884" i="13"/>
  <c r="Z884" i="13"/>
  <c r="BI884" i="13"/>
  <c r="CP884" i="13"/>
  <c r="BE884" i="13"/>
  <c r="FT884" i="13"/>
  <c r="GR884" i="13"/>
  <c r="DQ884" i="13"/>
  <c r="R884" i="13"/>
  <c r="CL884" i="13"/>
  <c r="CB884" i="13"/>
  <c r="FD884" i="13"/>
  <c r="FZ884" i="13"/>
  <c r="EV884" i="13"/>
  <c r="CF884" i="13"/>
  <c r="FS884" i="13"/>
  <c r="FR884" i="13"/>
  <c r="AV884" i="13"/>
  <c r="BJ884" i="13"/>
  <c r="BS884" i="13"/>
  <c r="AM884" i="13"/>
  <c r="GI884" i="13"/>
  <c r="DE884" i="13"/>
  <c r="EE884" i="13"/>
  <c r="GD884" i="13"/>
  <c r="CV884" i="13"/>
  <c r="BV884" i="13"/>
  <c r="AT884" i="13"/>
  <c r="FL884" i="13"/>
  <c r="DA884" i="13"/>
  <c r="AY884" i="13"/>
  <c r="GP884" i="13"/>
  <c r="J884" i="13"/>
  <c r="GZ884" i="13"/>
  <c r="BZ884" i="13"/>
  <c r="AJ884" i="13"/>
  <c r="AS884" i="13"/>
  <c r="CG884" i="13"/>
  <c r="GW884" i="13"/>
  <c r="EX884" i="13"/>
  <c r="DV884" i="13"/>
  <c r="DM884" i="13"/>
  <c r="CH884" i="13"/>
  <c r="BP884" i="13"/>
  <c r="CT884" i="13"/>
  <c r="AH884" i="13"/>
  <c r="FY884" i="13"/>
  <c r="GV884" i="13"/>
  <c r="DS884" i="13"/>
  <c r="GF884" i="13"/>
  <c r="DY884" i="13"/>
  <c r="CZ884" i="13"/>
  <c r="AG884" i="13"/>
  <c r="CX884" i="13"/>
  <c r="AB884" i="13"/>
  <c r="GB884" i="13"/>
  <c r="EK884" i="13"/>
  <c r="BT884" i="13"/>
  <c r="GG884" i="13"/>
  <c r="DH884" i="13"/>
  <c r="BL884" i="13"/>
  <c r="EN884" i="13"/>
  <c r="FW884" i="13"/>
  <c r="FM884" i="13"/>
  <c r="AD884" i="13"/>
  <c r="AZ884" i="13"/>
  <c r="EL884" i="13"/>
  <c r="EP884" i="13"/>
  <c r="CD884" i="13"/>
  <c r="AR884" i="13"/>
  <c r="CC884" i="13"/>
  <c r="FO884" i="13"/>
  <c r="DK884" i="13"/>
  <c r="AN884" i="13"/>
  <c r="DJ884" i="13"/>
  <c r="DD884" i="13"/>
  <c r="FB884" i="13"/>
  <c r="W884" i="13"/>
  <c r="AX884" i="13"/>
  <c r="AO884" i="13"/>
  <c r="DB884" i="13"/>
  <c r="CA884" i="13"/>
  <c r="AW884" i="13"/>
  <c r="GH884" i="13"/>
  <c r="CJ884" i="13"/>
  <c r="AK884" i="13"/>
  <c r="AA884" i="13"/>
  <c r="M884" i="13"/>
  <c r="DL884" i="13"/>
  <c r="EY884" i="13"/>
  <c r="DI884" i="13"/>
  <c r="CS884" i="13"/>
  <c r="EF884" i="13"/>
  <c r="FJ884" i="13"/>
  <c r="AC884" i="13"/>
  <c r="DO884" i="13"/>
  <c r="DU884" i="13"/>
  <c r="CO884" i="13"/>
  <c r="BF884" i="13"/>
  <c r="N884" i="13"/>
  <c r="EC884" i="13"/>
  <c r="FQ884" i="13"/>
  <c r="U884" i="13"/>
  <c r="GQ884" i="13"/>
  <c r="FF884" i="13"/>
  <c r="BW884" i="13"/>
  <c r="V884" i="13"/>
  <c r="BM884" i="13"/>
  <c r="GY884" i="13"/>
  <c r="EI884" i="13"/>
  <c r="K884" i="13"/>
  <c r="GA884" i="13"/>
  <c r="BX884" i="13"/>
  <c r="ET884" i="13"/>
  <c r="CN884" i="13"/>
  <c r="FE884" i="13"/>
  <c r="BY884" i="13"/>
  <c r="GK884" i="13"/>
  <c r="FV884" i="13"/>
  <c r="S884" i="13"/>
  <c r="EH884" i="13"/>
  <c r="DF884" i="13"/>
  <c r="FG884" i="13"/>
  <c r="GJ884" i="13"/>
  <c r="FH884" i="13"/>
  <c r="AQ884" i="13"/>
  <c r="EU884" i="13"/>
  <c r="CI884" i="13"/>
  <c r="AL884" i="13"/>
  <c r="EZ884" i="13"/>
  <c r="DC884" i="13"/>
  <c r="GC884" i="13"/>
  <c r="AE884" i="13"/>
  <c r="GE884" i="13"/>
  <c r="EO884" i="13"/>
  <c r="EW884" i="13"/>
  <c r="BN884" i="13"/>
  <c r="DT884" i="13"/>
  <c r="GU884" i="13"/>
  <c r="CQ884" i="13"/>
  <c r="FN884" i="13"/>
  <c r="DN884" i="13"/>
  <c r="BD884" i="13"/>
  <c r="O884" i="13"/>
  <c r="CM884" i="13"/>
  <c r="X884" i="13"/>
  <c r="BA884" i="13"/>
  <c r="FP884" i="13"/>
  <c r="L884" i="13"/>
  <c r="DZ884" i="13"/>
  <c r="Q884" i="13"/>
  <c r="DP884" i="13"/>
  <c r="BG884" i="13"/>
  <c r="GT884" i="13"/>
  <c r="DG884" i="13"/>
  <c r="EJ884" i="13"/>
  <c r="BK884" i="13"/>
  <c r="AU884" i="13"/>
  <c r="ED884" i="13"/>
  <c r="DW884" i="13"/>
  <c r="BH884" i="13"/>
  <c r="BB884" i="13"/>
  <c r="EM884" i="13"/>
  <c r="BR884" i="13"/>
  <c r="HF940" i="13"/>
  <c r="B867" i="13"/>
  <c r="CL779" i="13"/>
  <c r="GH779" i="13"/>
  <c r="CM779" i="13"/>
  <c r="GI779" i="13"/>
  <c r="CN779" i="13"/>
  <c r="GJ779" i="13"/>
  <c r="CO779" i="13"/>
  <c r="GK779" i="13"/>
  <c r="CP779" i="13"/>
  <c r="CQ779" i="13"/>
  <c r="GL779" i="13"/>
  <c r="E866" i="13"/>
  <c r="F866" i="13" s="1"/>
  <c r="CR779" i="13"/>
  <c r="GM779" i="13"/>
  <c r="C870" i="13"/>
  <c r="HD774" i="13"/>
  <c r="HE774" i="13" s="1"/>
  <c r="I772" i="13"/>
  <c r="HB774" i="13"/>
  <c r="HC774" i="13" s="1"/>
  <c r="HD776" i="13"/>
  <c r="HE776" i="13" s="1"/>
  <c r="HD775" i="13"/>
  <c r="HE775" i="13" s="1"/>
  <c r="D868" i="13"/>
  <c r="GO779" i="13"/>
  <c r="GP778" i="13"/>
  <c r="CT779" i="13"/>
  <c r="CU778" i="13"/>
  <c r="CS779" i="13"/>
  <c r="D758" i="13"/>
  <c r="CU669" i="13"/>
  <c r="CV668" i="13"/>
  <c r="HD665" i="13"/>
  <c r="HE665" i="13" s="1"/>
  <c r="HD666" i="13"/>
  <c r="HE666" i="13" s="1"/>
  <c r="HD664" i="13"/>
  <c r="HE664" i="13" s="1"/>
  <c r="I662" i="13"/>
  <c r="HB664" i="13"/>
  <c r="HC664" i="13" s="1"/>
  <c r="GO669" i="13"/>
  <c r="GP668" i="13"/>
  <c r="E757" i="13"/>
  <c r="F757" i="13" s="1"/>
  <c r="C758" i="13"/>
  <c r="CF559" i="13"/>
  <c r="GB559" i="13"/>
  <c r="CG559" i="13"/>
  <c r="CH559" i="13"/>
  <c r="GC559" i="13"/>
  <c r="GD559" i="13"/>
  <c r="CI559" i="13"/>
  <c r="GE559" i="13"/>
  <c r="CJ559" i="13"/>
  <c r="GF559" i="13"/>
  <c r="CK559" i="13"/>
  <c r="GG559" i="13"/>
  <c r="GP558" i="13"/>
  <c r="C650" i="13"/>
  <c r="CU558" i="13"/>
  <c r="B647" i="13"/>
  <c r="GN559" i="13" s="1"/>
  <c r="CL559" i="13"/>
  <c r="CM559" i="13"/>
  <c r="GH559" i="13"/>
  <c r="CN559" i="13"/>
  <c r="GI559" i="13"/>
  <c r="CO559" i="13"/>
  <c r="GJ559" i="13"/>
  <c r="CP559" i="13"/>
  <c r="GK559" i="13"/>
  <c r="E646" i="13"/>
  <c r="F646" i="13" s="1"/>
  <c r="CQ559" i="13"/>
  <c r="GL559" i="13"/>
  <c r="GM559" i="13"/>
  <c r="CR559" i="13"/>
  <c r="D649" i="13"/>
  <c r="CU448" i="13"/>
  <c r="D538" i="13"/>
  <c r="GJ449" i="13" s="1"/>
  <c r="E537" i="13"/>
  <c r="F537" i="13" s="1"/>
  <c r="CM449" i="13" s="1"/>
  <c r="C538" i="13"/>
  <c r="GP448" i="13"/>
  <c r="FI444" i="13"/>
  <c r="FU444" i="13"/>
  <c r="HF444" i="13"/>
  <c r="EK444" i="13"/>
  <c r="ES444" i="13"/>
  <c r="GW444" i="13"/>
  <c r="FA444" i="13"/>
  <c r="HA444" i="13"/>
  <c r="FB444" i="13"/>
  <c r="GI444" i="13"/>
  <c r="Z444" i="13"/>
  <c r="AP444" i="13"/>
  <c r="BI444" i="13"/>
  <c r="CE444" i="13"/>
  <c r="DR444" i="13"/>
  <c r="GS444" i="13"/>
  <c r="EQ444" i="13"/>
  <c r="CP444" i="13"/>
  <c r="BN444" i="13"/>
  <c r="CG444" i="13"/>
  <c r="EE444" i="13"/>
  <c r="T444" i="13"/>
  <c r="BM444" i="13"/>
  <c r="CY444" i="13"/>
  <c r="AA444" i="13"/>
  <c r="GL444" i="13"/>
  <c r="EJ444" i="13"/>
  <c r="GA444" i="13"/>
  <c r="FR444" i="13"/>
  <c r="EF444" i="13"/>
  <c r="EY444" i="13"/>
  <c r="DW444" i="13"/>
  <c r="AM444" i="13"/>
  <c r="CD444" i="13"/>
  <c r="DE444" i="13"/>
  <c r="BR444" i="13"/>
  <c r="FD444" i="13"/>
  <c r="CF444" i="13"/>
  <c r="BD444" i="13"/>
  <c r="DB444" i="13"/>
  <c r="BE444" i="13"/>
  <c r="GK444" i="13"/>
  <c r="EI444" i="13"/>
  <c r="GG444" i="13"/>
  <c r="EU444" i="13"/>
  <c r="BO444" i="13"/>
  <c r="AU444" i="13"/>
  <c r="EA444" i="13"/>
  <c r="J444" i="13"/>
  <c r="AX444" i="13"/>
  <c r="DY444" i="13"/>
  <c r="FK444" i="13"/>
  <c r="AD444" i="13"/>
  <c r="AC444" i="13"/>
  <c r="CH444" i="13"/>
  <c r="DQ444" i="13"/>
  <c r="AE444" i="13"/>
  <c r="EO444" i="13"/>
  <c r="FG444" i="13"/>
  <c r="CZ444" i="13"/>
  <c r="GF444" i="13"/>
  <c r="GX444" i="13"/>
  <c r="DG444" i="13"/>
  <c r="ED444" i="13"/>
  <c r="AO444" i="13"/>
  <c r="CM444" i="13"/>
  <c r="BK444" i="13"/>
  <c r="DA444" i="13"/>
  <c r="AN444" i="13"/>
  <c r="DT444" i="13"/>
  <c r="EL444" i="13"/>
  <c r="FM444" i="13"/>
  <c r="FY444" i="13"/>
  <c r="EX444" i="13"/>
  <c r="BP444" i="13"/>
  <c r="FL444" i="13"/>
  <c r="GM444" i="13"/>
  <c r="N444" i="13"/>
  <c r="ER444" i="13"/>
  <c r="DP444" i="13"/>
  <c r="GV444" i="13"/>
  <c r="DI444" i="13"/>
  <c r="CL444" i="13"/>
  <c r="GU444" i="13"/>
  <c r="BB444" i="13"/>
  <c r="P444" i="13"/>
  <c r="AH444" i="13"/>
  <c r="GO444" i="13"/>
  <c r="BQ444" i="13"/>
  <c r="BW444" i="13"/>
  <c r="DJ444" i="13"/>
  <c r="CI444" i="13"/>
  <c r="CX444" i="13"/>
  <c r="BV444" i="13"/>
  <c r="DL444" i="13"/>
  <c r="L444" i="13"/>
  <c r="DK444" i="13"/>
  <c r="CK444" i="13"/>
  <c r="CQ444" i="13"/>
  <c r="DU444" i="13"/>
  <c r="W444" i="13"/>
  <c r="EB444" i="13"/>
  <c r="FS444" i="13"/>
  <c r="GP444" i="13"/>
  <c r="AF444" i="13"/>
  <c r="FV444" i="13"/>
  <c r="DX444" i="13"/>
  <c r="FP444" i="13"/>
  <c r="BJ444" i="13"/>
  <c r="EV444" i="13"/>
  <c r="DN444" i="13"/>
  <c r="CB444" i="13"/>
  <c r="CT444" i="13"/>
  <c r="AW444" i="13"/>
  <c r="BH444" i="13"/>
  <c r="FF444" i="13"/>
  <c r="AY444" i="13"/>
  <c r="M444" i="13"/>
  <c r="CJ444" i="13"/>
  <c r="EC444" i="13"/>
  <c r="EH444" i="13"/>
  <c r="DS444" i="13"/>
  <c r="X444" i="13"/>
  <c r="FW444" i="13"/>
  <c r="EW444" i="13"/>
  <c r="FC444" i="13"/>
  <c r="FQ444" i="13"/>
  <c r="Y444" i="13"/>
  <c r="BZ444" i="13"/>
  <c r="DD444" i="13"/>
  <c r="BG444" i="13"/>
  <c r="CR444" i="13"/>
  <c r="FJ444" i="13"/>
  <c r="GQ444" i="13"/>
  <c r="FX444" i="13"/>
  <c r="U444" i="13"/>
  <c r="BA444" i="13"/>
  <c r="DV444" i="13"/>
  <c r="AG444" i="13"/>
  <c r="BS444" i="13"/>
  <c r="AZ444" i="13"/>
  <c r="AV444" i="13"/>
  <c r="AQ444" i="13"/>
  <c r="ET444" i="13"/>
  <c r="AB444" i="13"/>
  <c r="BU444" i="13"/>
  <c r="EP444" i="13"/>
  <c r="AI444" i="13"/>
  <c r="GT444" i="13"/>
  <c r="GE444" i="13"/>
  <c r="CS444" i="13"/>
  <c r="FZ444" i="13"/>
  <c r="EN444" i="13"/>
  <c r="GN444" i="13"/>
  <c r="K444" i="13"/>
  <c r="EZ444" i="13"/>
  <c r="GZ444" i="13"/>
  <c r="CW444" i="13"/>
  <c r="AT444" i="13"/>
  <c r="GY444" i="13"/>
  <c r="CN444" i="13"/>
  <c r="BL444" i="13"/>
  <c r="BY444" i="13"/>
  <c r="V444" i="13"/>
  <c r="AR444" i="13"/>
  <c r="CA444" i="13"/>
  <c r="AK444" i="13"/>
  <c r="GJ444" i="13"/>
  <c r="EM444" i="13"/>
  <c r="FE444" i="13"/>
  <c r="BC444" i="13"/>
  <c r="DC444" i="13"/>
  <c r="CC444" i="13"/>
  <c r="BF444" i="13"/>
  <c r="EG444" i="13"/>
  <c r="O444" i="13"/>
  <c r="AL444" i="13"/>
  <c r="DM444" i="13"/>
  <c r="GH444" i="13"/>
  <c r="GD444" i="13"/>
  <c r="I444" i="13"/>
  <c r="GR444" i="13"/>
  <c r="CV444" i="13"/>
  <c r="DH444" i="13"/>
  <c r="FH444" i="13"/>
  <c r="S444" i="13"/>
  <c r="DO444" i="13"/>
  <c r="DF444" i="13"/>
  <c r="BT444" i="13"/>
  <c r="CU444" i="13"/>
  <c r="AJ444" i="13"/>
  <c r="FN444" i="13"/>
  <c r="AS444" i="13"/>
  <c r="GB444" i="13"/>
  <c r="CO444" i="13"/>
  <c r="GC444" i="13"/>
  <c r="DZ444" i="13"/>
  <c r="BX444" i="13"/>
  <c r="FT444" i="13"/>
  <c r="FO444" i="13"/>
  <c r="R444" i="13"/>
  <c r="Q444" i="13"/>
  <c r="HF500" i="13"/>
  <c r="HI334" i="13"/>
  <c r="HI335" i="13"/>
  <c r="HI336" i="13"/>
  <c r="HD390" i="13"/>
  <c r="CU339" i="13"/>
  <c r="CV338" i="13"/>
  <c r="D428" i="13"/>
  <c r="B427" i="13"/>
  <c r="CL339" i="13"/>
  <c r="CM339" i="13"/>
  <c r="CN339" i="13"/>
  <c r="GH339" i="13"/>
  <c r="CO339" i="13"/>
  <c r="GI339" i="13"/>
  <c r="CP339" i="13"/>
  <c r="GJ339" i="13"/>
  <c r="GK339" i="13"/>
  <c r="CQ339" i="13"/>
  <c r="CR339" i="13"/>
  <c r="E426" i="13"/>
  <c r="F426" i="13" s="1"/>
  <c r="GL339" i="13"/>
  <c r="GM339" i="13"/>
  <c r="CS339" i="13"/>
  <c r="C430" i="13"/>
  <c r="GO339" i="13"/>
  <c r="GP338" i="13"/>
  <c r="E317" i="13"/>
  <c r="F317" i="13" s="1"/>
  <c r="C318" i="13"/>
  <c r="D318" i="13"/>
  <c r="HC278" i="13"/>
  <c r="GO229" i="13"/>
  <c r="GP228" i="13"/>
  <c r="CT229" i="13"/>
  <c r="CU228" i="13"/>
  <c r="HJ170" i="13"/>
  <c r="HM169" i="13"/>
  <c r="HK170" i="13"/>
  <c r="HM170" i="13" s="1"/>
  <c r="D208" i="13"/>
  <c r="CT119" i="13"/>
  <c r="CU118" i="13"/>
  <c r="HC168" i="13"/>
  <c r="GO119" i="13"/>
  <c r="GP118" i="13"/>
  <c r="E207" i="13"/>
  <c r="F207" i="13" s="1"/>
  <c r="C208" i="13"/>
  <c r="B115" i="15"/>
  <c r="E115" i="15" s="1"/>
  <c r="D540" i="12" l="1"/>
  <c r="E539" i="12"/>
  <c r="F539" i="12" s="1"/>
  <c r="C540" i="12"/>
  <c r="C430" i="12"/>
  <c r="E429" i="12"/>
  <c r="F429" i="12" s="1"/>
  <c r="D430" i="12"/>
  <c r="D320" i="12"/>
  <c r="E319" i="12"/>
  <c r="F319" i="12" s="1"/>
  <c r="C320" i="12"/>
  <c r="D210" i="12"/>
  <c r="C210" i="12"/>
  <c r="E209" i="12"/>
  <c r="F209" i="12" s="1"/>
  <c r="HD1267" i="13"/>
  <c r="HF1267" i="13" s="1"/>
  <c r="D1309" i="13"/>
  <c r="GP1219" i="13"/>
  <c r="GQ1218" i="13"/>
  <c r="C1312" i="13"/>
  <c r="B1308" i="13"/>
  <c r="E1307" i="13"/>
  <c r="F1307" i="13" s="1"/>
  <c r="CU1219" i="13"/>
  <c r="CV1218" i="13"/>
  <c r="GP1109" i="13"/>
  <c r="GQ1108" i="13"/>
  <c r="CV1109" i="13"/>
  <c r="CW1108" i="13"/>
  <c r="C1199" i="13"/>
  <c r="E1198" i="13"/>
  <c r="F1198" i="13" s="1"/>
  <c r="D1199" i="13"/>
  <c r="C1089" i="13"/>
  <c r="E1088" i="13"/>
  <c r="F1088" i="13" s="1"/>
  <c r="D1089" i="13"/>
  <c r="GP999" i="13"/>
  <c r="GQ998" i="13"/>
  <c r="CV999" i="13"/>
  <c r="CW998" i="13"/>
  <c r="HD1048" i="13"/>
  <c r="HF1048" i="13" s="1"/>
  <c r="CW889" i="13"/>
  <c r="CX888" i="13"/>
  <c r="GP889" i="13"/>
  <c r="GQ888" i="13"/>
  <c r="HD885" i="13"/>
  <c r="HE885" i="13" s="1"/>
  <c r="HD886" i="13"/>
  <c r="HE886" i="13" s="1"/>
  <c r="E978" i="13"/>
  <c r="F978" i="13" s="1"/>
  <c r="C979" i="13"/>
  <c r="HD884" i="13"/>
  <c r="HE884" i="13" s="1"/>
  <c r="I882" i="13"/>
  <c r="HB884" i="13"/>
  <c r="HC884" i="13" s="1"/>
  <c r="D979" i="13"/>
  <c r="D869" i="13"/>
  <c r="GP779" i="13"/>
  <c r="GQ778" i="13"/>
  <c r="CU779" i="13"/>
  <c r="CV778" i="13"/>
  <c r="C871" i="13"/>
  <c r="B868" i="13"/>
  <c r="E867" i="13"/>
  <c r="F867" i="13" s="1"/>
  <c r="GP669" i="13"/>
  <c r="GQ668" i="13"/>
  <c r="CV669" i="13"/>
  <c r="CW668" i="13"/>
  <c r="C759" i="13"/>
  <c r="E758" i="13"/>
  <c r="F758" i="13" s="1"/>
  <c r="D759" i="13"/>
  <c r="C651" i="13"/>
  <c r="D650" i="13"/>
  <c r="B648" i="13"/>
  <c r="E647" i="13"/>
  <c r="F647" i="13" s="1"/>
  <c r="CV558" i="13"/>
  <c r="GQ558" i="13"/>
  <c r="GQ448" i="13"/>
  <c r="D539" i="13"/>
  <c r="GK449" i="13" s="1"/>
  <c r="C539" i="13"/>
  <c r="E538" i="13"/>
  <c r="F538" i="13" s="1"/>
  <c r="CN449" i="13" s="1"/>
  <c r="CV448" i="13"/>
  <c r="HD444" i="13"/>
  <c r="HE444" i="13" s="1"/>
  <c r="I442" i="13"/>
  <c r="HB444" i="13"/>
  <c r="HC444" i="13" s="1"/>
  <c r="HD446" i="13"/>
  <c r="HE446" i="13" s="1"/>
  <c r="HD445" i="13"/>
  <c r="HE445" i="13" s="1"/>
  <c r="D429" i="13"/>
  <c r="CV339" i="13"/>
  <c r="CW338" i="13"/>
  <c r="C431" i="13"/>
  <c r="B428" i="13"/>
  <c r="E427" i="13"/>
  <c r="F427" i="13" s="1"/>
  <c r="GP339" i="13"/>
  <c r="GQ338" i="13"/>
  <c r="GL334" i="13"/>
  <c r="GX334" i="13"/>
  <c r="HF334" i="13"/>
  <c r="CY334" i="13"/>
  <c r="FE334" i="13"/>
  <c r="K334" i="13"/>
  <c r="GH334" i="13"/>
  <c r="CW334" i="13"/>
  <c r="GG334" i="13"/>
  <c r="FX334" i="13"/>
  <c r="W334" i="13"/>
  <c r="BD334" i="13"/>
  <c r="DN334" i="13"/>
  <c r="DV334" i="13"/>
  <c r="CL334" i="13"/>
  <c r="GS334" i="13"/>
  <c r="CG334" i="13"/>
  <c r="AA334" i="13"/>
  <c r="CZ334" i="13"/>
  <c r="AT334" i="13"/>
  <c r="FB334" i="13"/>
  <c r="U334" i="13"/>
  <c r="P334" i="13"/>
  <c r="GK334" i="13"/>
  <c r="EQ334" i="13"/>
  <c r="DA334" i="13"/>
  <c r="GV334" i="13"/>
  <c r="BU334" i="13"/>
  <c r="AV334" i="13"/>
  <c r="EC334" i="13"/>
  <c r="BC334" i="13"/>
  <c r="BO334" i="13"/>
  <c r="FW334" i="13"/>
  <c r="GQ334" i="13"/>
  <c r="GR334" i="13"/>
  <c r="EH334" i="13"/>
  <c r="DY334" i="13"/>
  <c r="EA334" i="13"/>
  <c r="EU334" i="13"/>
  <c r="DF334" i="13"/>
  <c r="T334" i="13"/>
  <c r="DI334" i="13"/>
  <c r="BM334" i="13"/>
  <c r="Z334" i="13"/>
  <c r="AW334" i="13"/>
  <c r="DE334" i="13"/>
  <c r="DS334" i="13"/>
  <c r="CU334" i="13"/>
  <c r="FD334" i="13"/>
  <c r="AC334" i="13"/>
  <c r="EJ334" i="13"/>
  <c r="ET334" i="13"/>
  <c r="AN334" i="13"/>
  <c r="AB334" i="13"/>
  <c r="BE334" i="13"/>
  <c r="ED334" i="13"/>
  <c r="GU334" i="13"/>
  <c r="R334" i="13"/>
  <c r="GO334" i="13"/>
  <c r="CI334" i="13"/>
  <c r="CR334" i="13"/>
  <c r="FK334" i="13"/>
  <c r="EN334" i="13"/>
  <c r="CP334" i="13"/>
  <c r="DT334" i="13"/>
  <c r="DZ334" i="13"/>
  <c r="FY334" i="13"/>
  <c r="DP334" i="13"/>
  <c r="AP334" i="13"/>
  <c r="EI334" i="13"/>
  <c r="BK334" i="13"/>
  <c r="FL334" i="13"/>
  <c r="EV334" i="13"/>
  <c r="AH334" i="13"/>
  <c r="EO334" i="13"/>
  <c r="AL334" i="13"/>
  <c r="AZ334" i="13"/>
  <c r="BY334" i="13"/>
  <c r="CT334" i="13"/>
  <c r="HA334" i="13"/>
  <c r="I334" i="13"/>
  <c r="GM334" i="13"/>
  <c r="AF334" i="13"/>
  <c r="CM334" i="13"/>
  <c r="GF334" i="13"/>
  <c r="BG334" i="13"/>
  <c r="BJ334" i="13"/>
  <c r="GN334" i="13"/>
  <c r="DO334" i="13"/>
  <c r="GT334" i="13"/>
  <c r="BN334" i="13"/>
  <c r="AM334" i="13"/>
  <c r="BQ334" i="13"/>
  <c r="BV334" i="13"/>
  <c r="M334" i="13"/>
  <c r="FM334" i="13"/>
  <c r="CQ334" i="13"/>
  <c r="GW334" i="13"/>
  <c r="L334" i="13"/>
  <c r="FV334" i="13"/>
  <c r="J334" i="13"/>
  <c r="FA334" i="13"/>
  <c r="FS334" i="13"/>
  <c r="DL334" i="13"/>
  <c r="X334" i="13"/>
  <c r="EW334" i="13"/>
  <c r="CN334" i="13"/>
  <c r="FP334" i="13"/>
  <c r="DG334" i="13"/>
  <c r="AI334" i="13"/>
  <c r="CB334" i="13"/>
  <c r="GE334" i="13"/>
  <c r="CC334" i="13"/>
  <c r="DH334" i="13"/>
  <c r="AK334" i="13"/>
  <c r="CE334" i="13"/>
  <c r="FC334" i="13"/>
  <c r="EK334" i="13"/>
  <c r="S334" i="13"/>
  <c r="ER334" i="13"/>
  <c r="CX334" i="13"/>
  <c r="CO334" i="13"/>
  <c r="Q334" i="13"/>
  <c r="AO334" i="13"/>
  <c r="BB334" i="13"/>
  <c r="FF334" i="13"/>
  <c r="CF334" i="13"/>
  <c r="BW334" i="13"/>
  <c r="GY334" i="13"/>
  <c r="AE334" i="13"/>
  <c r="FO334" i="13"/>
  <c r="AU334" i="13"/>
  <c r="FT334" i="13"/>
  <c r="AD334" i="13"/>
  <c r="DQ334" i="13"/>
  <c r="AS334" i="13"/>
  <c r="BR334" i="13"/>
  <c r="CD334" i="13"/>
  <c r="DB334" i="13"/>
  <c r="EX334" i="13"/>
  <c r="DW334" i="13"/>
  <c r="EB334" i="13"/>
  <c r="FJ334" i="13"/>
  <c r="GD334" i="13"/>
  <c r="BH334" i="13"/>
  <c r="GZ334" i="13"/>
  <c r="EG334" i="13"/>
  <c r="BP334" i="13"/>
  <c r="GP334" i="13"/>
  <c r="CJ334" i="13"/>
  <c r="FI334" i="13"/>
  <c r="BX334" i="13"/>
  <c r="EZ334" i="13"/>
  <c r="Y334" i="13"/>
  <c r="CA334" i="13"/>
  <c r="EP334" i="13"/>
  <c r="FG334" i="13"/>
  <c r="FN334" i="13"/>
  <c r="GA334" i="13"/>
  <c r="DM334" i="13"/>
  <c r="BT334" i="13"/>
  <c r="DD334" i="13"/>
  <c r="AY334" i="13"/>
  <c r="FQ334" i="13"/>
  <c r="EY334" i="13"/>
  <c r="BI334" i="13"/>
  <c r="DX334" i="13"/>
  <c r="CK334" i="13"/>
  <c r="N334" i="13"/>
  <c r="V334" i="13"/>
  <c r="DK334" i="13"/>
  <c r="DC334" i="13"/>
  <c r="AX334" i="13"/>
  <c r="CH334" i="13"/>
  <c r="EM334" i="13"/>
  <c r="EE334" i="13"/>
  <c r="BS334" i="13"/>
  <c r="BF334" i="13"/>
  <c r="CS334" i="13"/>
  <c r="GJ334" i="13"/>
  <c r="BZ334" i="13"/>
  <c r="FH334" i="13"/>
  <c r="BA334" i="13"/>
  <c r="AR334" i="13"/>
  <c r="GI334" i="13"/>
  <c r="FR334" i="13"/>
  <c r="FZ334" i="13"/>
  <c r="AJ334" i="13"/>
  <c r="DU334" i="13"/>
  <c r="DR334" i="13"/>
  <c r="BL334" i="13"/>
  <c r="O334" i="13"/>
  <c r="EF334" i="13"/>
  <c r="FU334" i="13"/>
  <c r="AG334" i="13"/>
  <c r="GB334" i="13"/>
  <c r="CV334" i="13"/>
  <c r="AQ334" i="13"/>
  <c r="DJ334" i="13"/>
  <c r="EL334" i="13"/>
  <c r="GC334" i="13"/>
  <c r="ES334" i="13"/>
  <c r="HF390" i="13"/>
  <c r="GP229" i="13"/>
  <c r="GQ228" i="13"/>
  <c r="D319" i="13"/>
  <c r="C319" i="13"/>
  <c r="E318" i="13"/>
  <c r="F318" i="13" s="1"/>
  <c r="CU229" i="13"/>
  <c r="CV228" i="13"/>
  <c r="HD278" i="13"/>
  <c r="HF278" i="13" s="1"/>
  <c r="CU119" i="13"/>
  <c r="CV118" i="13"/>
  <c r="D209" i="13"/>
  <c r="GP119" i="13"/>
  <c r="GQ118" i="13"/>
  <c r="C209" i="13"/>
  <c r="E208" i="13"/>
  <c r="F208" i="13" s="1"/>
  <c r="HF168" i="13"/>
  <c r="HD168" i="13"/>
  <c r="B116" i="15"/>
  <c r="E116" i="15" s="1"/>
  <c r="E540" i="12" l="1"/>
  <c r="F540" i="12" s="1"/>
  <c r="C541" i="12"/>
  <c r="D541" i="12"/>
  <c r="D431" i="12"/>
  <c r="E430" i="12"/>
  <c r="F430" i="12" s="1"/>
  <c r="C431" i="12"/>
  <c r="E320" i="12"/>
  <c r="F320" i="12" s="1"/>
  <c r="C321" i="12"/>
  <c r="D321" i="12"/>
  <c r="E210" i="12"/>
  <c r="F210" i="12" s="1"/>
  <c r="C211" i="12"/>
  <c r="D211" i="12"/>
  <c r="C1313" i="13"/>
  <c r="D1310" i="13"/>
  <c r="GQ1219" i="13"/>
  <c r="GR1218" i="13"/>
  <c r="B1309" i="13"/>
  <c r="E1308" i="13"/>
  <c r="F1308" i="13" s="1"/>
  <c r="HC1268" i="13"/>
  <c r="CV1219" i="13"/>
  <c r="CW1218" i="13"/>
  <c r="D1200" i="13"/>
  <c r="CW1109" i="13"/>
  <c r="CX1108" i="13"/>
  <c r="GQ1109" i="13"/>
  <c r="GR1108" i="13"/>
  <c r="E1199" i="13"/>
  <c r="F1199" i="13" s="1"/>
  <c r="C1200" i="13"/>
  <c r="CW999" i="13"/>
  <c r="CX998" i="13"/>
  <c r="D1090" i="13"/>
  <c r="HC1049" i="13"/>
  <c r="GQ999" i="13"/>
  <c r="GR998" i="13"/>
  <c r="E1089" i="13"/>
  <c r="F1089" i="13" s="1"/>
  <c r="C1090" i="13"/>
  <c r="E979" i="13"/>
  <c r="F979" i="13" s="1"/>
  <c r="C980" i="13"/>
  <c r="GQ889" i="13"/>
  <c r="GR888" i="13"/>
  <c r="D980" i="13"/>
  <c r="CX889" i="13"/>
  <c r="CY888" i="13"/>
  <c r="C872" i="13"/>
  <c r="GQ779" i="13"/>
  <c r="GR778" i="13"/>
  <c r="CW778" i="13"/>
  <c r="CV779" i="13"/>
  <c r="D870" i="13"/>
  <c r="B869" i="13"/>
  <c r="E868" i="13"/>
  <c r="F868" i="13" s="1"/>
  <c r="D760" i="13"/>
  <c r="CW669" i="13"/>
  <c r="CX668" i="13"/>
  <c r="GQ669" i="13"/>
  <c r="GR668" i="13"/>
  <c r="E759" i="13"/>
  <c r="F759" i="13" s="1"/>
  <c r="C760" i="13"/>
  <c r="CW558" i="13"/>
  <c r="D651" i="13"/>
  <c r="GR558" i="13"/>
  <c r="C652" i="13"/>
  <c r="B649" i="13"/>
  <c r="E648" i="13"/>
  <c r="F648" i="13" s="1"/>
  <c r="CW448" i="13"/>
  <c r="D540" i="13"/>
  <c r="GL449" i="13" s="1"/>
  <c r="GR448" i="13"/>
  <c r="C540" i="13"/>
  <c r="E539" i="13"/>
  <c r="F539" i="13" s="1"/>
  <c r="CO449" i="13" s="1"/>
  <c r="CW339" i="13"/>
  <c r="CX338" i="13"/>
  <c r="HD336" i="13"/>
  <c r="HE336" i="13" s="1"/>
  <c r="HD335" i="13"/>
  <c r="HE335" i="13" s="1"/>
  <c r="HD334" i="13"/>
  <c r="HE334" i="13" s="1"/>
  <c r="I332" i="13"/>
  <c r="HB334" i="13"/>
  <c r="HC334" i="13" s="1"/>
  <c r="B429" i="13"/>
  <c r="E428" i="13"/>
  <c r="F428" i="13" s="1"/>
  <c r="GQ339" i="13"/>
  <c r="GR338" i="13"/>
  <c r="C432" i="13"/>
  <c r="D430" i="13"/>
  <c r="HC279" i="13"/>
  <c r="CV229" i="13"/>
  <c r="CW228" i="13"/>
  <c r="D320" i="13"/>
  <c r="GQ229" i="13"/>
  <c r="GR228" i="13"/>
  <c r="E319" i="13"/>
  <c r="F319" i="13" s="1"/>
  <c r="C320" i="13"/>
  <c r="HC169" i="13"/>
  <c r="HD169" i="13"/>
  <c r="D210" i="13"/>
  <c r="E209" i="13"/>
  <c r="F209" i="13" s="1"/>
  <c r="C210" i="13"/>
  <c r="GQ119" i="13"/>
  <c r="GR118" i="13"/>
  <c r="CV119" i="13"/>
  <c r="CW118" i="13"/>
  <c r="B117" i="15"/>
  <c r="E117" i="15" s="1"/>
  <c r="D542" i="12" l="1"/>
  <c r="E541" i="12"/>
  <c r="F541" i="12" s="1"/>
  <c r="C542" i="12"/>
  <c r="E431" i="12"/>
  <c r="F431" i="12" s="1"/>
  <c r="C432" i="12"/>
  <c r="D432" i="12"/>
  <c r="D322" i="12"/>
  <c r="E321" i="12"/>
  <c r="F321" i="12" s="1"/>
  <c r="C322" i="12"/>
  <c r="D212" i="12"/>
  <c r="C212" i="12"/>
  <c r="E211" i="12"/>
  <c r="F211" i="12" s="1"/>
  <c r="D1311" i="13"/>
  <c r="CW1219" i="13"/>
  <c r="CX1218" i="13"/>
  <c r="B1310" i="13"/>
  <c r="E1309" i="13"/>
  <c r="F1309" i="13" s="1"/>
  <c r="GR1219" i="13"/>
  <c r="GS1218" i="13"/>
  <c r="C1314" i="13"/>
  <c r="HD1268" i="13"/>
  <c r="E1200" i="13"/>
  <c r="F1200" i="13" s="1"/>
  <c r="C1201" i="13"/>
  <c r="CX1109" i="13"/>
  <c r="CY1108" i="13"/>
  <c r="GR1109" i="13"/>
  <c r="GS1108" i="13"/>
  <c r="D1201" i="13"/>
  <c r="D1091" i="13"/>
  <c r="GR999" i="13"/>
  <c r="GS998" i="13"/>
  <c r="CX999" i="13"/>
  <c r="CY998" i="13"/>
  <c r="E1090" i="13"/>
  <c r="F1090" i="13" s="1"/>
  <c r="C1091" i="13"/>
  <c r="HD1049" i="13"/>
  <c r="D981" i="13"/>
  <c r="CY889" i="13"/>
  <c r="CZ888" i="13"/>
  <c r="GR889" i="13"/>
  <c r="GS888" i="13"/>
  <c r="C981" i="13"/>
  <c r="E980" i="13"/>
  <c r="F980" i="13" s="1"/>
  <c r="D871" i="13"/>
  <c r="GR779" i="13"/>
  <c r="GS778" i="13"/>
  <c r="C873" i="13"/>
  <c r="B870" i="13"/>
  <c r="E869" i="13"/>
  <c r="F869" i="13" s="1"/>
  <c r="CW779" i="13"/>
  <c r="CX778" i="13"/>
  <c r="E760" i="13"/>
  <c r="F760" i="13" s="1"/>
  <c r="C761" i="13"/>
  <c r="CX669" i="13"/>
  <c r="CY668" i="13"/>
  <c r="GR669" i="13"/>
  <c r="GS668" i="13"/>
  <c r="D761" i="13"/>
  <c r="B650" i="13"/>
  <c r="E649" i="13"/>
  <c r="F649" i="13" s="1"/>
  <c r="C653" i="13"/>
  <c r="D652" i="13"/>
  <c r="GS558" i="13"/>
  <c r="CX558" i="13"/>
  <c r="D541" i="13"/>
  <c r="GM449" i="13" s="1"/>
  <c r="E540" i="13"/>
  <c r="F540" i="13" s="1"/>
  <c r="CP449" i="13" s="1"/>
  <c r="C541" i="13"/>
  <c r="GS448" i="13"/>
  <c r="CX448" i="13"/>
  <c r="D431" i="13"/>
  <c r="GR339" i="13"/>
  <c r="GS338" i="13"/>
  <c r="C433" i="13"/>
  <c r="CX339" i="13"/>
  <c r="CY338" i="13"/>
  <c r="B430" i="13"/>
  <c r="E429" i="13"/>
  <c r="F429" i="13" s="1"/>
  <c r="GR229" i="13"/>
  <c r="GS228" i="13"/>
  <c r="CW229" i="13"/>
  <c r="CX228" i="13"/>
  <c r="E320" i="13"/>
  <c r="F320" i="13" s="1"/>
  <c r="C321" i="13"/>
  <c r="D321" i="13"/>
  <c r="HD279" i="13"/>
  <c r="HF279" i="13" s="1"/>
  <c r="CW119" i="13"/>
  <c r="CX118" i="13"/>
  <c r="E210" i="13"/>
  <c r="F210" i="13" s="1"/>
  <c r="C211" i="13"/>
  <c r="HF169" i="13"/>
  <c r="HC170" i="13" s="1"/>
  <c r="GR119" i="13"/>
  <c r="GS118" i="13"/>
  <c r="D211" i="13"/>
  <c r="B118" i="15"/>
  <c r="E118" i="15" s="1"/>
  <c r="C543" i="12" l="1"/>
  <c r="E542" i="12"/>
  <c r="F542" i="12" s="1"/>
  <c r="D543" i="12"/>
  <c r="D433" i="12"/>
  <c r="C433" i="12"/>
  <c r="E432" i="12"/>
  <c r="F432" i="12" s="1"/>
  <c r="C323" i="12"/>
  <c r="E322" i="12"/>
  <c r="F322" i="12" s="1"/>
  <c r="D323" i="12"/>
  <c r="E212" i="12"/>
  <c r="F212" i="12" s="1"/>
  <c r="C213" i="12"/>
  <c r="D213" i="12"/>
  <c r="HF1268" i="13"/>
  <c r="HC1269" i="13" s="1"/>
  <c r="HD1269" i="13" s="1"/>
  <c r="GS1219" i="13"/>
  <c r="GT1218" i="13"/>
  <c r="CX1219" i="13"/>
  <c r="CY1218" i="13"/>
  <c r="C1315" i="13"/>
  <c r="B1311" i="13"/>
  <c r="E1310" i="13"/>
  <c r="F1310" i="13" s="1"/>
  <c r="D1312" i="13"/>
  <c r="D1202" i="13"/>
  <c r="CY1109" i="13"/>
  <c r="CZ1108" i="13"/>
  <c r="GS1109" i="13"/>
  <c r="GT1108" i="13"/>
  <c r="E1201" i="13"/>
  <c r="F1201" i="13" s="1"/>
  <c r="C1202" i="13"/>
  <c r="E1091" i="13"/>
  <c r="C1092" i="13"/>
  <c r="GS999" i="13"/>
  <c r="GT998" i="13"/>
  <c r="HF1049" i="13"/>
  <c r="HC1050" i="13" s="1"/>
  <c r="CY999" i="13"/>
  <c r="CZ998" i="13"/>
  <c r="D1092" i="13"/>
  <c r="F1091" i="13"/>
  <c r="CZ889" i="13"/>
  <c r="DA888" i="13"/>
  <c r="E981" i="13"/>
  <c r="F981" i="13" s="1"/>
  <c r="C982" i="13"/>
  <c r="GS889" i="13"/>
  <c r="GT888" i="13"/>
  <c r="D982" i="13"/>
  <c r="GS779" i="13"/>
  <c r="GT778" i="13"/>
  <c r="B871" i="13"/>
  <c r="E870" i="13"/>
  <c r="F870" i="13" s="1"/>
  <c r="CX779" i="13"/>
  <c r="CY778" i="13"/>
  <c r="D872" i="13"/>
  <c r="C874" i="13"/>
  <c r="D762" i="13"/>
  <c r="CY669" i="13"/>
  <c r="CZ668" i="13"/>
  <c r="GS669" i="13"/>
  <c r="GT668" i="13"/>
  <c r="E761" i="13"/>
  <c r="F761" i="13" s="1"/>
  <c r="C762" i="13"/>
  <c r="GT558" i="13"/>
  <c r="C654" i="13"/>
  <c r="CY558" i="13"/>
  <c r="D653" i="13"/>
  <c r="B651" i="13"/>
  <c r="E650" i="13"/>
  <c r="F650" i="13" s="1"/>
  <c r="CY448" i="13"/>
  <c r="E541" i="13"/>
  <c r="F541" i="13" s="1"/>
  <c r="CQ449" i="13" s="1"/>
  <c r="C542" i="13"/>
  <c r="GT448" i="13"/>
  <c r="D542" i="13"/>
  <c r="GN449" i="13" s="1"/>
  <c r="CZ338" i="13"/>
  <c r="GS339" i="13"/>
  <c r="GT338" i="13"/>
  <c r="D432" i="13"/>
  <c r="B431" i="13"/>
  <c r="E430" i="13"/>
  <c r="F430" i="13" s="1"/>
  <c r="C434" i="13"/>
  <c r="HC280" i="13"/>
  <c r="D322" i="13"/>
  <c r="CX229" i="13"/>
  <c r="CY228" i="13"/>
  <c r="E321" i="13"/>
  <c r="F321" i="13" s="1"/>
  <c r="C322" i="13"/>
  <c r="GS229" i="13"/>
  <c r="GT228" i="13"/>
  <c r="HI115" i="13"/>
  <c r="HI114" i="13"/>
  <c r="HI116" i="13"/>
  <c r="HD170" i="13"/>
  <c r="CX119" i="13"/>
  <c r="CY118" i="13"/>
  <c r="GS119" i="13"/>
  <c r="GT118" i="13"/>
  <c r="D212" i="13"/>
  <c r="E211" i="13"/>
  <c r="F211" i="13" s="1"/>
  <c r="C212" i="13"/>
  <c r="B119" i="15"/>
  <c r="E119" i="15" s="1"/>
  <c r="D544" i="12" l="1"/>
  <c r="E543" i="12"/>
  <c r="F543" i="12" s="1"/>
  <c r="C544" i="12"/>
  <c r="C434" i="12"/>
  <c r="E433" i="12"/>
  <c r="F433" i="12" s="1"/>
  <c r="D434" i="12"/>
  <c r="D324" i="12"/>
  <c r="E323" i="12"/>
  <c r="F323" i="12" s="1"/>
  <c r="C324" i="12"/>
  <c r="D214" i="12"/>
  <c r="C214" i="12"/>
  <c r="E213" i="12"/>
  <c r="F213" i="12" s="1"/>
  <c r="CY1219" i="13"/>
  <c r="CZ1218" i="13"/>
  <c r="B1312" i="13"/>
  <c r="E1311" i="13"/>
  <c r="F1311" i="13" s="1"/>
  <c r="HF1269" i="13"/>
  <c r="HC1270" i="13" s="1"/>
  <c r="GT1219" i="13"/>
  <c r="GU1218" i="13"/>
  <c r="D1313" i="13"/>
  <c r="C1316" i="13"/>
  <c r="C1203" i="13"/>
  <c r="E1202" i="13"/>
  <c r="F1202" i="13" s="1"/>
  <c r="CZ1109" i="13"/>
  <c r="DA1108" i="13"/>
  <c r="GT1109" i="13"/>
  <c r="GU1108" i="13"/>
  <c r="D1203" i="13"/>
  <c r="HI995" i="13"/>
  <c r="HI996" i="13"/>
  <c r="HI994" i="13"/>
  <c r="HD1050" i="13"/>
  <c r="CZ999" i="13"/>
  <c r="DA998" i="13"/>
  <c r="C1093" i="13"/>
  <c r="E1092" i="13"/>
  <c r="F1092" i="13" s="1"/>
  <c r="D1093" i="13"/>
  <c r="GT999" i="13"/>
  <c r="GU998" i="13"/>
  <c r="D983" i="13"/>
  <c r="E982" i="13"/>
  <c r="F982" i="13" s="1"/>
  <c r="C983" i="13"/>
  <c r="GT889" i="13"/>
  <c r="GU888" i="13"/>
  <c r="DA889" i="13"/>
  <c r="DB888" i="13"/>
  <c r="D873" i="13"/>
  <c r="B872" i="13"/>
  <c r="E871" i="13"/>
  <c r="F871" i="13" s="1"/>
  <c r="C875" i="13"/>
  <c r="CZ778" i="13"/>
  <c r="CY779" i="13"/>
  <c r="GT779" i="13"/>
  <c r="GU778" i="13"/>
  <c r="C763" i="13"/>
  <c r="E762" i="13"/>
  <c r="F762" i="13" s="1"/>
  <c r="CZ669" i="13"/>
  <c r="DA668" i="13"/>
  <c r="GT669" i="13"/>
  <c r="GU668" i="13"/>
  <c r="D763" i="13"/>
  <c r="D654" i="13"/>
  <c r="C655" i="13"/>
  <c r="CZ558" i="13"/>
  <c r="GU558" i="13"/>
  <c r="B652" i="13"/>
  <c r="E651" i="13"/>
  <c r="F651" i="13" s="1"/>
  <c r="C543" i="13"/>
  <c r="E542" i="13"/>
  <c r="F542" i="13" s="1"/>
  <c r="CR449" i="13" s="1"/>
  <c r="D543" i="13"/>
  <c r="GO449" i="13" s="1"/>
  <c r="GU448" i="13"/>
  <c r="CZ448" i="13"/>
  <c r="C435" i="13"/>
  <c r="DA338" i="13"/>
  <c r="GT339" i="13"/>
  <c r="GU338" i="13"/>
  <c r="D433" i="13"/>
  <c r="B432" i="13"/>
  <c r="E431" i="13"/>
  <c r="F431" i="13" s="1"/>
  <c r="C323" i="13"/>
  <c r="E322" i="13"/>
  <c r="F322" i="13" s="1"/>
  <c r="D323" i="13"/>
  <c r="GT229" i="13"/>
  <c r="GU228" i="13"/>
  <c r="CY229" i="13"/>
  <c r="CZ228" i="13"/>
  <c r="HI226" i="13"/>
  <c r="HI224" i="13"/>
  <c r="HI225" i="13"/>
  <c r="HD280" i="13"/>
  <c r="CY119" i="13"/>
  <c r="CZ118" i="13"/>
  <c r="D213" i="13"/>
  <c r="C213" i="13"/>
  <c r="E212" i="13"/>
  <c r="F212" i="13" s="1"/>
  <c r="GT119" i="13"/>
  <c r="GU118" i="13"/>
  <c r="GT114" i="13"/>
  <c r="EH114" i="13"/>
  <c r="FT114" i="13"/>
  <c r="ER114" i="13"/>
  <c r="GH114" i="13"/>
  <c r="I114" i="13"/>
  <c r="DG114" i="13"/>
  <c r="BR114" i="13"/>
  <c r="FK114" i="13"/>
  <c r="EN114" i="13"/>
  <c r="CW114" i="13"/>
  <c r="BJ114" i="13"/>
  <c r="GF114" i="13"/>
  <c r="CR114" i="13"/>
  <c r="FU114" i="13"/>
  <c r="CZ114" i="13"/>
  <c r="EA114" i="13"/>
  <c r="BT114" i="13"/>
  <c r="ES114" i="13"/>
  <c r="DF114" i="13"/>
  <c r="FC114" i="13"/>
  <c r="EF114" i="13"/>
  <c r="FH114" i="13"/>
  <c r="Y114" i="13"/>
  <c r="AN114" i="13"/>
  <c r="GW114" i="13"/>
  <c r="FV114" i="13"/>
  <c r="CU114" i="13"/>
  <c r="BM114" i="13"/>
  <c r="CS114" i="13"/>
  <c r="FX114" i="13"/>
  <c r="N114" i="13"/>
  <c r="GO114" i="13"/>
  <c r="DR114" i="13"/>
  <c r="BE114" i="13"/>
  <c r="AA114" i="13"/>
  <c r="CA114" i="13"/>
  <c r="FQ114" i="13"/>
  <c r="AY114" i="13"/>
  <c r="CF114" i="13"/>
  <c r="EV114" i="13"/>
  <c r="DU114" i="13"/>
  <c r="CD114" i="13"/>
  <c r="L114" i="13"/>
  <c r="DV114" i="13"/>
  <c r="S114" i="13"/>
  <c r="Z114" i="13"/>
  <c r="EU114" i="13"/>
  <c r="AT114" i="13"/>
  <c r="EB114" i="13"/>
  <c r="FL114" i="13"/>
  <c r="AC114" i="13"/>
  <c r="EK114" i="13"/>
  <c r="AB114" i="13"/>
  <c r="GK114" i="13"/>
  <c r="FJ114" i="13"/>
  <c r="AR114" i="13"/>
  <c r="BU114" i="13"/>
  <c r="CO114" i="13"/>
  <c r="EY114" i="13"/>
  <c r="GM114" i="13"/>
  <c r="EZ114" i="13"/>
  <c r="DN114" i="13"/>
  <c r="DX114" i="13"/>
  <c r="X114" i="13"/>
  <c r="AD114" i="13"/>
  <c r="FO114" i="13"/>
  <c r="BY114" i="13"/>
  <c r="HA114" i="13"/>
  <c r="P114" i="13"/>
  <c r="ET114" i="13"/>
  <c r="AP114" i="13"/>
  <c r="AQ114" i="13"/>
  <c r="EO114" i="13"/>
  <c r="GR114" i="13"/>
  <c r="CK114" i="13"/>
  <c r="DA114" i="13"/>
  <c r="EW114" i="13"/>
  <c r="CM114" i="13"/>
  <c r="CP114" i="13"/>
  <c r="CN114" i="13"/>
  <c r="BZ114" i="13"/>
  <c r="FW114" i="13"/>
  <c r="EX114" i="13"/>
  <c r="GB114" i="13"/>
  <c r="K114" i="13"/>
  <c r="V114" i="13"/>
  <c r="DK114" i="13"/>
  <c r="R114" i="13"/>
  <c r="BG114" i="13"/>
  <c r="BA114" i="13"/>
  <c r="DS114" i="13"/>
  <c r="DM114" i="13"/>
  <c r="GC114" i="13"/>
  <c r="AO114" i="13"/>
  <c r="AI114" i="13"/>
  <c r="EM114" i="13"/>
  <c r="CC114" i="13"/>
  <c r="GI114" i="13"/>
  <c r="BX114" i="13"/>
  <c r="AL114" i="13"/>
  <c r="BC114" i="13"/>
  <c r="AU114" i="13"/>
  <c r="M114" i="13"/>
  <c r="GG114" i="13"/>
  <c r="GY114" i="13"/>
  <c r="AZ114" i="13"/>
  <c r="GN114" i="13"/>
  <c r="FB114" i="13"/>
  <c r="O114" i="13"/>
  <c r="FS114" i="13"/>
  <c r="CJ114" i="13"/>
  <c r="GP114" i="13"/>
  <c r="DC114" i="13"/>
  <c r="BO114" i="13"/>
  <c r="CT114" i="13"/>
  <c r="EP114" i="13"/>
  <c r="AS114" i="13"/>
  <c r="DO114" i="13"/>
  <c r="CG114" i="13"/>
  <c r="BF114" i="13"/>
  <c r="GL114" i="13"/>
  <c r="GE114" i="13"/>
  <c r="FI114" i="13"/>
  <c r="EI114" i="13"/>
  <c r="DE114" i="13"/>
  <c r="DL114" i="13"/>
  <c r="BL114" i="13"/>
  <c r="GD114" i="13"/>
  <c r="BS114" i="13"/>
  <c r="FM114" i="13"/>
  <c r="DD114" i="13"/>
  <c r="CY114" i="13"/>
  <c r="ED114" i="13"/>
  <c r="AF114" i="13"/>
  <c r="GZ114" i="13"/>
  <c r="AE114" i="13"/>
  <c r="FN114" i="13"/>
  <c r="DH114" i="13"/>
  <c r="BV114" i="13"/>
  <c r="EG114" i="13"/>
  <c r="T114" i="13"/>
  <c r="FP114" i="13"/>
  <c r="CB114" i="13"/>
  <c r="DP114" i="13"/>
  <c r="BK114" i="13"/>
  <c r="DW114" i="13"/>
  <c r="AK114" i="13"/>
  <c r="AW114" i="13"/>
  <c r="FR114" i="13"/>
  <c r="U114" i="13"/>
  <c r="FY114" i="13"/>
  <c r="CV114" i="13"/>
  <c r="DB114" i="13"/>
  <c r="GA114" i="13"/>
  <c r="DT114" i="13"/>
  <c r="AH114" i="13"/>
  <c r="AG114" i="13"/>
  <c r="FF114" i="13"/>
  <c r="BP114" i="13"/>
  <c r="BD114" i="13"/>
  <c r="DQ114" i="13"/>
  <c r="GS114" i="13"/>
  <c r="AX114" i="13"/>
  <c r="EL114" i="13"/>
  <c r="CQ114" i="13"/>
  <c r="GQ114" i="13"/>
  <c r="HF114" i="13"/>
  <c r="EJ114" i="13"/>
  <c r="DI114" i="13"/>
  <c r="EC114" i="13"/>
  <c r="AM114" i="13"/>
  <c r="Q114" i="13"/>
  <c r="FZ114" i="13"/>
  <c r="CI114" i="13"/>
  <c r="AV114" i="13"/>
  <c r="J114" i="13"/>
  <c r="DJ114" i="13"/>
  <c r="BB114" i="13"/>
  <c r="BW114" i="13"/>
  <c r="FE114" i="13"/>
  <c r="GU114" i="13"/>
  <c r="FA114" i="13"/>
  <c r="CE114" i="13"/>
  <c r="BH114" i="13"/>
  <c r="W114" i="13"/>
  <c r="GV114" i="13"/>
  <c r="FG114" i="13"/>
  <c r="DY114" i="13"/>
  <c r="CX114" i="13"/>
  <c r="AJ114" i="13"/>
  <c r="FD114" i="13"/>
  <c r="BI114" i="13"/>
  <c r="EQ114" i="13"/>
  <c r="GX114" i="13"/>
  <c r="BN114" i="13"/>
  <c r="BQ114" i="13"/>
  <c r="CH114" i="13"/>
  <c r="EE114" i="13"/>
  <c r="GJ114" i="13"/>
  <c r="DZ114" i="13"/>
  <c r="CL114" i="13"/>
  <c r="HF170" i="13"/>
  <c r="B120" i="15"/>
  <c r="E120" i="15" s="1"/>
  <c r="E544" i="12" l="1"/>
  <c r="F544" i="12" s="1"/>
  <c r="C545" i="12"/>
  <c r="D545" i="12"/>
  <c r="D435" i="12"/>
  <c r="E434" i="12"/>
  <c r="F434" i="12" s="1"/>
  <c r="C435" i="12"/>
  <c r="E324" i="12"/>
  <c r="F324" i="12" s="1"/>
  <c r="C325" i="12"/>
  <c r="D325" i="12"/>
  <c r="E214" i="12"/>
  <c r="F214" i="12" s="1"/>
  <c r="C215" i="12"/>
  <c r="D215" i="12"/>
  <c r="HI1214" i="13"/>
  <c r="HI1215" i="13"/>
  <c r="HI1216" i="13"/>
  <c r="HD1270" i="13"/>
  <c r="GU1219" i="13"/>
  <c r="GV1218" i="13"/>
  <c r="B1313" i="13"/>
  <c r="E1312" i="13"/>
  <c r="F1312" i="13" s="1"/>
  <c r="C1317" i="13"/>
  <c r="CZ1219" i="13"/>
  <c r="DA1218" i="13"/>
  <c r="D1314" i="13"/>
  <c r="D1204" i="13"/>
  <c r="DA1109" i="13"/>
  <c r="DB1108" i="13"/>
  <c r="GU1109" i="13"/>
  <c r="GV1108" i="13"/>
  <c r="E1203" i="13"/>
  <c r="F1203" i="13" s="1"/>
  <c r="C1204" i="13"/>
  <c r="E1093" i="13"/>
  <c r="F1093" i="13" s="1"/>
  <c r="C1094" i="13"/>
  <c r="D1094" i="13"/>
  <c r="DA999" i="13"/>
  <c r="DB998" i="13"/>
  <c r="GU999" i="13"/>
  <c r="GV998" i="13"/>
  <c r="HF994" i="13"/>
  <c r="FP994" i="13"/>
  <c r="FF994" i="13"/>
  <c r="DW994" i="13"/>
  <c r="FW994" i="13"/>
  <c r="CC994" i="13"/>
  <c r="CD994" i="13"/>
  <c r="AI994" i="13"/>
  <c r="CJ994" i="13"/>
  <c r="FV994" i="13"/>
  <c r="GP994" i="13"/>
  <c r="GM994" i="13"/>
  <c r="N994" i="13"/>
  <c r="AH994" i="13"/>
  <c r="CP994" i="13"/>
  <c r="FM994" i="13"/>
  <c r="DZ994" i="13"/>
  <c r="CQ994" i="13"/>
  <c r="FL994" i="13"/>
  <c r="AW994" i="13"/>
  <c r="AX994" i="13"/>
  <c r="GT994" i="13"/>
  <c r="GC994" i="13"/>
  <c r="EP994" i="13"/>
  <c r="FS994" i="13"/>
  <c r="GB994" i="13"/>
  <c r="BM994" i="13"/>
  <c r="Q994" i="13"/>
  <c r="R994" i="13"/>
  <c r="BB994" i="13"/>
  <c r="X994" i="13"/>
  <c r="DJ994" i="13"/>
  <c r="ED994" i="13"/>
  <c r="EA994" i="13"/>
  <c r="AG994" i="13"/>
  <c r="BA994" i="13"/>
  <c r="BR994" i="13"/>
  <c r="DA994" i="13"/>
  <c r="GG994" i="13"/>
  <c r="ET994" i="13"/>
  <c r="CZ994" i="13"/>
  <c r="GV994" i="13"/>
  <c r="BQ994" i="13"/>
  <c r="BO994" i="13"/>
  <c r="DQ994" i="13"/>
  <c r="GW994" i="13"/>
  <c r="AO994" i="13"/>
  <c r="DP994" i="13"/>
  <c r="EZ994" i="13"/>
  <c r="BN994" i="13"/>
  <c r="CE994" i="13"/>
  <c r="BT994" i="13"/>
  <c r="DL994" i="13"/>
  <c r="AS994" i="13"/>
  <c r="AT994" i="13"/>
  <c r="AF994" i="13"/>
  <c r="EC994" i="13"/>
  <c r="GS994" i="13"/>
  <c r="CG994" i="13"/>
  <c r="EB994" i="13"/>
  <c r="GR994" i="13"/>
  <c r="AQ994" i="13"/>
  <c r="AV994" i="13"/>
  <c r="CF994" i="13"/>
  <c r="FB994" i="13"/>
  <c r="GE994" i="13"/>
  <c r="GY994" i="13"/>
  <c r="M994" i="13"/>
  <c r="BG994" i="13"/>
  <c r="CA994" i="13"/>
  <c r="CW994" i="13"/>
  <c r="GF994" i="13"/>
  <c r="EI994" i="13"/>
  <c r="CV994" i="13"/>
  <c r="J994" i="13"/>
  <c r="K994" i="13"/>
  <c r="P994" i="13"/>
  <c r="AU994" i="13"/>
  <c r="BP994" i="13"/>
  <c r="EG994" i="13"/>
  <c r="DC994" i="13"/>
  <c r="GI994" i="13"/>
  <c r="EF994" i="13"/>
  <c r="FA994" i="13"/>
  <c r="BK994" i="13"/>
  <c r="T994" i="13"/>
  <c r="EW994" i="13"/>
  <c r="DS994" i="13"/>
  <c r="EM994" i="13"/>
  <c r="EV994" i="13"/>
  <c r="BZ994" i="13"/>
  <c r="O994" i="13"/>
  <c r="AJ994" i="13"/>
  <c r="DF994" i="13"/>
  <c r="GL994" i="13"/>
  <c r="FC994" i="13"/>
  <c r="AN994" i="13"/>
  <c r="AD994" i="13"/>
  <c r="AE994" i="13"/>
  <c r="DM994" i="13"/>
  <c r="DV994" i="13"/>
  <c r="CM994" i="13"/>
  <c r="BV994" i="13"/>
  <c r="BW994" i="13"/>
  <c r="CB994" i="13"/>
  <c r="EH994" i="13"/>
  <c r="EE994" i="13"/>
  <c r="CR994" i="13"/>
  <c r="AZ994" i="13"/>
  <c r="CL994" i="13"/>
  <c r="L994" i="13"/>
  <c r="FE994" i="13"/>
  <c r="EX994" i="13"/>
  <c r="GX994" i="13"/>
  <c r="FT994" i="13"/>
  <c r="BE994" i="13"/>
  <c r="AP994" i="13"/>
  <c r="CO994" i="13"/>
  <c r="FU994" i="13"/>
  <c r="DB994" i="13"/>
  <c r="BJ994" i="13"/>
  <c r="GJ994" i="13"/>
  <c r="I994" i="13"/>
  <c r="BF994" i="13"/>
  <c r="DE994" i="13"/>
  <c r="DY994" i="13"/>
  <c r="DR994" i="13"/>
  <c r="FY994" i="13"/>
  <c r="GH994" i="13"/>
  <c r="EY994" i="13"/>
  <c r="FX994" i="13"/>
  <c r="Z994" i="13"/>
  <c r="AA994" i="13"/>
  <c r="DG994" i="13"/>
  <c r="GO994" i="13"/>
  <c r="EL994" i="13"/>
  <c r="DH994" i="13"/>
  <c r="GN994" i="13"/>
  <c r="BI994" i="13"/>
  <c r="AB994" i="13"/>
  <c r="DI994" i="13"/>
  <c r="ES994" i="13"/>
  <c r="CY994" i="13"/>
  <c r="DX994" i="13"/>
  <c r="ER994" i="13"/>
  <c r="BY994" i="13"/>
  <c r="AR994" i="13"/>
  <c r="BL994" i="13"/>
  <c r="FI994" i="13"/>
  <c r="DO994" i="13"/>
  <c r="GU994" i="13"/>
  <c r="FH994" i="13"/>
  <c r="FQ994" i="13"/>
  <c r="GK994" i="13"/>
  <c r="GD994" i="13"/>
  <c r="DT994" i="13"/>
  <c r="GZ994" i="13"/>
  <c r="CK994" i="13"/>
  <c r="FR994" i="13"/>
  <c r="DU994" i="13"/>
  <c r="HA994" i="13"/>
  <c r="EQ994" i="13"/>
  <c r="EJ994" i="13"/>
  <c r="AY994" i="13"/>
  <c r="CH994" i="13"/>
  <c r="BD994" i="13"/>
  <c r="EK994" i="13"/>
  <c r="FJ994" i="13"/>
  <c r="FG994" i="13"/>
  <c r="CN994" i="13"/>
  <c r="CS994" i="13"/>
  <c r="S994" i="13"/>
  <c r="CI994" i="13"/>
  <c r="CT994" i="13"/>
  <c r="FZ994" i="13"/>
  <c r="DK994" i="13"/>
  <c r="DD994" i="13"/>
  <c r="GA994" i="13"/>
  <c r="EN994" i="13"/>
  <c r="Y994" i="13"/>
  <c r="BC994" i="13"/>
  <c r="BH994" i="13"/>
  <c r="EO994" i="13"/>
  <c r="AC994" i="13"/>
  <c r="GQ994" i="13"/>
  <c r="FD994" i="13"/>
  <c r="V994" i="13"/>
  <c r="BS994" i="13"/>
  <c r="BX994" i="13"/>
  <c r="CX994" i="13"/>
  <c r="CU994" i="13"/>
  <c r="EU994" i="13"/>
  <c r="U994" i="13"/>
  <c r="AL994" i="13"/>
  <c r="W994" i="13"/>
  <c r="FO994" i="13"/>
  <c r="DN994" i="13"/>
  <c r="FN994" i="13"/>
  <c r="FK994" i="13"/>
  <c r="AK994" i="13"/>
  <c r="BU994" i="13"/>
  <c r="AM994" i="13"/>
  <c r="HF1050" i="13"/>
  <c r="DB889" i="13"/>
  <c r="DC888" i="13"/>
  <c r="E983" i="13"/>
  <c r="F983" i="13" s="1"/>
  <c r="C984" i="13"/>
  <c r="GV888" i="13"/>
  <c r="GU889" i="13"/>
  <c r="D984" i="13"/>
  <c r="DA778" i="13"/>
  <c r="CZ779" i="13"/>
  <c r="B873" i="13"/>
  <c r="E872" i="13"/>
  <c r="F872" i="13" s="1"/>
  <c r="GU779" i="13"/>
  <c r="GV778" i="13"/>
  <c r="C876" i="13"/>
  <c r="D874" i="13"/>
  <c r="D764" i="13"/>
  <c r="DA669" i="13"/>
  <c r="DB668" i="13"/>
  <c r="GU669" i="13"/>
  <c r="GV668" i="13"/>
  <c r="E763" i="13"/>
  <c r="F763" i="13" s="1"/>
  <c r="C764" i="13"/>
  <c r="CT559" i="13"/>
  <c r="GO559" i="13"/>
  <c r="CS559" i="13"/>
  <c r="CU559" i="13"/>
  <c r="GP559" i="13"/>
  <c r="CV559" i="13"/>
  <c r="GQ559" i="13"/>
  <c r="GR559" i="13"/>
  <c r="CW559" i="13"/>
  <c r="GS559" i="13"/>
  <c r="GV558" i="13"/>
  <c r="C656" i="13"/>
  <c r="DA558" i="13"/>
  <c r="D655" i="13"/>
  <c r="B653" i="13"/>
  <c r="GT559" i="13" s="1"/>
  <c r="E652" i="13"/>
  <c r="F652" i="13" s="1"/>
  <c r="CX559" i="13" s="1"/>
  <c r="DA448" i="13"/>
  <c r="D544" i="13"/>
  <c r="GP449" i="13" s="1"/>
  <c r="GV448" i="13"/>
  <c r="E543" i="13"/>
  <c r="F543" i="13" s="1"/>
  <c r="CS449" i="13" s="1"/>
  <c r="C544" i="13"/>
  <c r="C436" i="13"/>
  <c r="B433" i="13"/>
  <c r="E432" i="13"/>
  <c r="F432" i="13" s="1"/>
  <c r="CY339" i="13"/>
  <c r="DA339" i="13"/>
  <c r="DB338" i="13"/>
  <c r="GU339" i="13"/>
  <c r="GV338" i="13"/>
  <c r="D434" i="13"/>
  <c r="CZ339" i="13"/>
  <c r="CZ229" i="13"/>
  <c r="DA228" i="13"/>
  <c r="D324" i="13"/>
  <c r="GU229" i="13"/>
  <c r="GV228" i="13"/>
  <c r="FV224" i="13"/>
  <c r="HF224" i="13"/>
  <c r="DP224" i="13"/>
  <c r="AB224" i="13"/>
  <c r="EU224" i="13"/>
  <c r="GU224" i="13"/>
  <c r="FS224" i="13"/>
  <c r="BK224" i="13"/>
  <c r="EN224" i="13"/>
  <c r="FQ224" i="13"/>
  <c r="BO224" i="13"/>
  <c r="S224" i="13"/>
  <c r="FX224" i="13"/>
  <c r="CC224" i="13"/>
  <c r="AN224" i="13"/>
  <c r="DM224" i="13"/>
  <c r="I224" i="13"/>
  <c r="T224" i="13"/>
  <c r="EM224" i="13"/>
  <c r="X224" i="13"/>
  <c r="FU224" i="13"/>
  <c r="CG224" i="13"/>
  <c r="BE224" i="13"/>
  <c r="AJ224" i="13"/>
  <c r="EF224" i="13"/>
  <c r="DD224" i="13"/>
  <c r="GF224" i="13"/>
  <c r="AD224" i="13"/>
  <c r="K224" i="13"/>
  <c r="EE224" i="13"/>
  <c r="Y224" i="13"/>
  <c r="EQ224" i="13"/>
  <c r="BJ224" i="13"/>
  <c r="GD224" i="13"/>
  <c r="AV224" i="13"/>
  <c r="BP224" i="13"/>
  <c r="EX224" i="13"/>
  <c r="BH224" i="13"/>
  <c r="AF224" i="13"/>
  <c r="FG224" i="13"/>
  <c r="L224" i="13"/>
  <c r="BB224" i="13"/>
  <c r="AQ224" i="13"/>
  <c r="GH224" i="13"/>
  <c r="AE224" i="13"/>
  <c r="GR224" i="13"/>
  <c r="BF224" i="13"/>
  <c r="R224" i="13"/>
  <c r="CI224" i="13"/>
  <c r="DE224" i="13"/>
  <c r="DL224" i="13"/>
  <c r="AK224" i="13"/>
  <c r="CH224" i="13"/>
  <c r="FE224" i="13"/>
  <c r="EC224" i="13"/>
  <c r="AO224" i="13"/>
  <c r="M224" i="13"/>
  <c r="DK224" i="13"/>
  <c r="CN224" i="13"/>
  <c r="BL224" i="13"/>
  <c r="FA224" i="13"/>
  <c r="O224" i="13"/>
  <c r="DX224" i="13"/>
  <c r="FH224" i="13"/>
  <c r="BM224" i="13"/>
  <c r="DR224" i="13"/>
  <c r="BD224" i="13"/>
  <c r="DG224" i="13"/>
  <c r="EG224" i="13"/>
  <c r="GY224" i="13"/>
  <c r="CS224" i="13"/>
  <c r="CM224" i="13"/>
  <c r="AA224" i="13"/>
  <c r="DF224" i="13"/>
  <c r="CD224" i="13"/>
  <c r="GB224" i="13"/>
  <c r="ES224" i="13"/>
  <c r="DQ224" i="13"/>
  <c r="GS224" i="13"/>
  <c r="FW224" i="13"/>
  <c r="FP224" i="13"/>
  <c r="GZ224" i="13"/>
  <c r="AX224" i="13"/>
  <c r="BZ224" i="13"/>
  <c r="CZ224" i="13"/>
  <c r="DT224" i="13"/>
  <c r="DC224" i="13"/>
  <c r="CF224" i="13"/>
  <c r="GA224" i="13"/>
  <c r="BU224" i="13"/>
  <c r="AS224" i="13"/>
  <c r="CJ224" i="13"/>
  <c r="DW224" i="13"/>
  <c r="V224" i="13"/>
  <c r="FK224" i="13"/>
  <c r="EK224" i="13"/>
  <c r="AW224" i="13"/>
  <c r="AP224" i="13"/>
  <c r="GE224" i="13"/>
  <c r="BS224" i="13"/>
  <c r="EO224" i="13"/>
  <c r="BI224" i="13"/>
  <c r="BR224" i="13"/>
  <c r="FF224" i="13"/>
  <c r="GT224" i="13"/>
  <c r="FB224" i="13"/>
  <c r="BN224" i="13"/>
  <c r="FL224" i="13"/>
  <c r="EJ224" i="13"/>
  <c r="DA224" i="13"/>
  <c r="BY224" i="13"/>
  <c r="GM224" i="13"/>
  <c r="DH224" i="13"/>
  <c r="GJ224" i="13"/>
  <c r="FZ224" i="13"/>
  <c r="DB224" i="13"/>
  <c r="CE224" i="13"/>
  <c r="GL224" i="13"/>
  <c r="DJ224" i="13"/>
  <c r="N224" i="13"/>
  <c r="W224" i="13"/>
  <c r="DI224" i="13"/>
  <c r="P224" i="13"/>
  <c r="CY224" i="13"/>
  <c r="EI224" i="13"/>
  <c r="AL224" i="13"/>
  <c r="GO224" i="13"/>
  <c r="FR224" i="13"/>
  <c r="EP224" i="13"/>
  <c r="DO224" i="13"/>
  <c r="EZ224" i="13"/>
  <c r="GC224" i="13"/>
  <c r="AH224" i="13"/>
  <c r="ED224" i="13"/>
  <c r="CP224" i="13"/>
  <c r="BX224" i="13"/>
  <c r="GI224" i="13"/>
  <c r="CX224" i="13"/>
  <c r="EH224" i="13"/>
  <c r="AT224" i="13"/>
  <c r="CT224" i="13"/>
  <c r="DY224" i="13"/>
  <c r="CW224" i="13"/>
  <c r="CB224" i="13"/>
  <c r="AZ224" i="13"/>
  <c r="EV224" i="13"/>
  <c r="AG224" i="13"/>
  <c r="CL224" i="13"/>
  <c r="DS224" i="13"/>
  <c r="BA224" i="13"/>
  <c r="EL224" i="13"/>
  <c r="AY224" i="13"/>
  <c r="ER224" i="13"/>
  <c r="U224" i="13"/>
  <c r="AM224" i="13"/>
  <c r="GX224" i="13"/>
  <c r="BW224" i="13"/>
  <c r="FY224" i="13"/>
  <c r="EW224" i="13"/>
  <c r="DZ224" i="13"/>
  <c r="EA224" i="13"/>
  <c r="FD224" i="13"/>
  <c r="DU224" i="13"/>
  <c r="FJ224" i="13"/>
  <c r="Z224" i="13"/>
  <c r="FC224" i="13"/>
  <c r="ET224" i="13"/>
  <c r="GG224" i="13"/>
  <c r="GN224" i="13"/>
  <c r="HA224" i="13"/>
  <c r="CA224" i="13"/>
  <c r="CU224" i="13"/>
  <c r="AC224" i="13"/>
  <c r="BT224" i="13"/>
  <c r="AR224" i="13"/>
  <c r="FO224" i="13"/>
  <c r="BG224" i="13"/>
  <c r="J224" i="13"/>
  <c r="BC224" i="13"/>
  <c r="GV224" i="13"/>
  <c r="FM224" i="13"/>
  <c r="GW224" i="13"/>
  <c r="GQ224" i="13"/>
  <c r="EB224" i="13"/>
  <c r="FT224" i="13"/>
  <c r="GP224" i="13"/>
  <c r="CR224" i="13"/>
  <c r="DN224" i="13"/>
  <c r="AI224" i="13"/>
  <c r="EY224" i="13"/>
  <c r="FN224" i="13"/>
  <c r="DV224" i="13"/>
  <c r="CO224" i="13"/>
  <c r="GK224" i="13"/>
  <c r="FI224" i="13"/>
  <c r="BV224" i="13"/>
  <c r="CQ224" i="13"/>
  <c r="Q224" i="13"/>
  <c r="BQ224" i="13"/>
  <c r="CK224" i="13"/>
  <c r="CV224" i="13"/>
  <c r="AU224" i="13"/>
  <c r="HF280" i="13"/>
  <c r="E323" i="13"/>
  <c r="F323" i="13" s="1"/>
  <c r="C324" i="13"/>
  <c r="GU119" i="13"/>
  <c r="GV118" i="13"/>
  <c r="D214" i="13"/>
  <c r="HD114" i="13"/>
  <c r="HE114" i="13" s="1"/>
  <c r="I112" i="13"/>
  <c r="HB114" i="13"/>
  <c r="HC114" i="13" s="1"/>
  <c r="CZ119" i="13"/>
  <c r="DA118" i="13"/>
  <c r="HD115" i="13"/>
  <c r="HE115" i="13" s="1"/>
  <c r="HD116" i="13"/>
  <c r="HE116" i="13" s="1"/>
  <c r="E213" i="13"/>
  <c r="F213" i="13" s="1"/>
  <c r="C214" i="13"/>
  <c r="B121" i="15"/>
  <c r="E121" i="15" s="1"/>
  <c r="D546" i="12" l="1"/>
  <c r="E545" i="12"/>
  <c r="F545" i="12" s="1"/>
  <c r="C546" i="12"/>
  <c r="E435" i="12"/>
  <c r="F435" i="12" s="1"/>
  <c r="C436" i="12"/>
  <c r="D436" i="12"/>
  <c r="D326" i="12"/>
  <c r="E325" i="12"/>
  <c r="F325" i="12" s="1"/>
  <c r="C326" i="12"/>
  <c r="D216" i="12"/>
  <c r="C216" i="12"/>
  <c r="E215" i="12"/>
  <c r="F215" i="12" s="1"/>
  <c r="B1314" i="13"/>
  <c r="E1313" i="13"/>
  <c r="F1313" i="13" s="1"/>
  <c r="D1315" i="13"/>
  <c r="C1318" i="13"/>
  <c r="GV1219" i="13"/>
  <c r="GW1218" i="13"/>
  <c r="DA1219" i="13"/>
  <c r="DB1218" i="13"/>
  <c r="HF1214" i="13"/>
  <c r="O1214" i="13"/>
  <c r="AT1214" i="13"/>
  <c r="DH1214" i="13"/>
  <c r="BH1214" i="13"/>
  <c r="DW1214" i="13"/>
  <c r="FF1214" i="13"/>
  <c r="FW1214" i="13"/>
  <c r="AO1214" i="13"/>
  <c r="DK1214" i="13"/>
  <c r="DA1214" i="13"/>
  <c r="FT1214" i="13"/>
  <c r="FY1214" i="13"/>
  <c r="FR1214" i="13"/>
  <c r="AV1214" i="13"/>
  <c r="BA1214" i="13"/>
  <c r="DT1214" i="13"/>
  <c r="DF1214" i="13"/>
  <c r="GF1214" i="13"/>
  <c r="AY1214" i="13"/>
  <c r="GZ1214" i="13"/>
  <c r="BK1214" i="13"/>
  <c r="CT1214" i="13"/>
  <c r="FM1214" i="13"/>
  <c r="DM1214" i="13"/>
  <c r="AH1214" i="13"/>
  <c r="W1214" i="13"/>
  <c r="EQ1214" i="13"/>
  <c r="CP1214" i="13"/>
  <c r="GI1214" i="13"/>
  <c r="EA1214" i="13"/>
  <c r="AE1214" i="13"/>
  <c r="AA1214" i="13"/>
  <c r="EI1214" i="13"/>
  <c r="EK1214" i="13"/>
  <c r="CX1214" i="13"/>
  <c r="K1214" i="13"/>
  <c r="EU1214" i="13"/>
  <c r="EL1214" i="13"/>
  <c r="AK1214" i="13"/>
  <c r="EP1214" i="13"/>
  <c r="BJ1214" i="13"/>
  <c r="GC1214" i="13"/>
  <c r="CJ1214" i="13"/>
  <c r="AJ1214" i="13"/>
  <c r="CS1214" i="13"/>
  <c r="EY1214" i="13"/>
  <c r="BT1214" i="13"/>
  <c r="M1214" i="13"/>
  <c r="CG1214" i="13"/>
  <c r="FS1214" i="13"/>
  <c r="CK1214" i="13"/>
  <c r="GX1214" i="13"/>
  <c r="DX1214" i="13"/>
  <c r="EO1214" i="13"/>
  <c r="CO1214" i="13"/>
  <c r="EX1214" i="13"/>
  <c r="Q1214" i="13"/>
  <c r="FH1214" i="13"/>
  <c r="FL1214" i="13"/>
  <c r="AB1214" i="13"/>
  <c r="U1214" i="13"/>
  <c r="GL1214" i="13"/>
  <c r="FI1214" i="13"/>
  <c r="FK1214" i="13"/>
  <c r="FO1214" i="13"/>
  <c r="DO1214" i="13"/>
  <c r="DI1214" i="13"/>
  <c r="AQ1214" i="13"/>
  <c r="GD1214" i="13"/>
  <c r="DS1214" i="13"/>
  <c r="CY1214" i="13"/>
  <c r="EN1214" i="13"/>
  <c r="AD1214" i="13"/>
  <c r="CD1214" i="13"/>
  <c r="GO1214" i="13"/>
  <c r="GR1214" i="13"/>
  <c r="FX1214" i="13"/>
  <c r="FN1214" i="13"/>
  <c r="BS1214" i="13"/>
  <c r="AZ1214" i="13"/>
  <c r="GB1214" i="13"/>
  <c r="FV1214" i="13"/>
  <c r="CE1214" i="13"/>
  <c r="FP1214" i="13"/>
  <c r="Y1214" i="13"/>
  <c r="EJ1214" i="13"/>
  <c r="BI1214" i="13"/>
  <c r="GS1214" i="13"/>
  <c r="GP1214" i="13"/>
  <c r="EB1214" i="13"/>
  <c r="DE1214" i="13"/>
  <c r="AP1214" i="13"/>
  <c r="DQ1214" i="13"/>
  <c r="BZ1214" i="13"/>
  <c r="DG1214" i="13"/>
  <c r="FG1214" i="13"/>
  <c r="CA1214" i="13"/>
  <c r="DN1214" i="13"/>
  <c r="BF1214" i="13"/>
  <c r="BD1214" i="13"/>
  <c r="GG1214" i="13"/>
  <c r="DY1214" i="13"/>
  <c r="BR1214" i="13"/>
  <c r="BL1214" i="13"/>
  <c r="BE1214" i="13"/>
  <c r="N1214" i="13"/>
  <c r="BU1214" i="13"/>
  <c r="EF1214" i="13"/>
  <c r="BY1214" i="13"/>
  <c r="EV1214" i="13"/>
  <c r="GW1214" i="13"/>
  <c r="ER1214" i="13"/>
  <c r="X1214" i="13"/>
  <c r="R1214" i="13"/>
  <c r="GH1214" i="13"/>
  <c r="FC1214" i="13"/>
  <c r="EG1214" i="13"/>
  <c r="DD1214" i="13"/>
  <c r="AC1214" i="13"/>
  <c r="AG1214" i="13"/>
  <c r="J1214" i="13"/>
  <c r="CV1214" i="13"/>
  <c r="CZ1214" i="13"/>
  <c r="CC1214" i="13"/>
  <c r="FD1214" i="13"/>
  <c r="EC1214" i="13"/>
  <c r="AM1214" i="13"/>
  <c r="CB1214" i="13"/>
  <c r="AU1214" i="13"/>
  <c r="CH1214" i="13"/>
  <c r="CL1214" i="13"/>
  <c r="AL1214" i="13"/>
  <c r="FA1214" i="13"/>
  <c r="FE1214" i="13"/>
  <c r="EH1214" i="13"/>
  <c r="CU1214" i="13"/>
  <c r="BX1214" i="13"/>
  <c r="DJ1214" i="13"/>
  <c r="S1214" i="13"/>
  <c r="DZ1214" i="13"/>
  <c r="BW1214" i="13"/>
  <c r="T1214" i="13"/>
  <c r="CM1214" i="13"/>
  <c r="GY1214" i="13"/>
  <c r="CI1214" i="13"/>
  <c r="FJ1214" i="13"/>
  <c r="FB1214" i="13"/>
  <c r="AI1214" i="13"/>
  <c r="L1214" i="13"/>
  <c r="GJ1214" i="13"/>
  <c r="CN1214" i="13"/>
  <c r="FQ1214" i="13"/>
  <c r="DB1214" i="13"/>
  <c r="FZ1214" i="13"/>
  <c r="AS1214" i="13"/>
  <c r="FU1214" i="13"/>
  <c r="GN1214" i="13"/>
  <c r="CW1214" i="13"/>
  <c r="GU1214" i="13"/>
  <c r="GM1214" i="13"/>
  <c r="EZ1214" i="13"/>
  <c r="P1214" i="13"/>
  <c r="GK1214" i="13"/>
  <c r="ED1214" i="13"/>
  <c r="AN1214" i="13"/>
  <c r="BM1214" i="13"/>
  <c r="HA1214" i="13"/>
  <c r="BB1214" i="13"/>
  <c r="AR1214" i="13"/>
  <c r="EW1214" i="13"/>
  <c r="DV1214" i="13"/>
  <c r="CQ1214" i="13"/>
  <c r="GQ1214" i="13"/>
  <c r="BC1214" i="13"/>
  <c r="GE1214" i="13"/>
  <c r="BP1214" i="13"/>
  <c r="DR1214" i="13"/>
  <c r="BG1214" i="13"/>
  <c r="DC1214" i="13"/>
  <c r="BN1214" i="13"/>
  <c r="CR1214" i="13"/>
  <c r="BQ1214" i="13"/>
  <c r="AX1214" i="13"/>
  <c r="ES1214" i="13"/>
  <c r="DL1214" i="13"/>
  <c r="AW1214" i="13"/>
  <c r="DU1214" i="13"/>
  <c r="GA1214" i="13"/>
  <c r="DP1214" i="13"/>
  <c r="EE1214" i="13"/>
  <c r="I1214" i="13"/>
  <c r="GT1214" i="13"/>
  <c r="AF1214" i="13"/>
  <c r="EM1214" i="13"/>
  <c r="BO1214" i="13"/>
  <c r="GV1214" i="13"/>
  <c r="ET1214" i="13"/>
  <c r="CF1214" i="13"/>
  <c r="BV1214" i="13"/>
  <c r="V1214" i="13"/>
  <c r="Z1214" i="13"/>
  <c r="HF1270" i="13"/>
  <c r="E1204" i="13"/>
  <c r="C1205" i="13"/>
  <c r="DB1109" i="13"/>
  <c r="DC1108" i="13"/>
  <c r="GV1109" i="13"/>
  <c r="GW1108" i="13"/>
  <c r="F1204" i="13"/>
  <c r="D1205" i="13"/>
  <c r="GV999" i="13"/>
  <c r="GW998" i="13"/>
  <c r="DB999" i="13"/>
  <c r="DC998" i="13"/>
  <c r="E1094" i="13"/>
  <c r="F1094" i="13" s="1"/>
  <c r="C1095" i="13"/>
  <c r="D1095" i="13"/>
  <c r="HD994" i="13"/>
  <c r="HE994" i="13" s="1"/>
  <c r="I992" i="13"/>
  <c r="HB994" i="13"/>
  <c r="HC994" i="13" s="1"/>
  <c r="HD996" i="13"/>
  <c r="HE996" i="13" s="1"/>
  <c r="HD995" i="13"/>
  <c r="HE995" i="13" s="1"/>
  <c r="C985" i="13"/>
  <c r="E984" i="13"/>
  <c r="F984" i="13" s="1"/>
  <c r="D985" i="13"/>
  <c r="DD888" i="13"/>
  <c r="DC889" i="13"/>
  <c r="GW888" i="13"/>
  <c r="GV889" i="13"/>
  <c r="C877" i="13"/>
  <c r="B874" i="13"/>
  <c r="E873" i="13"/>
  <c r="F873" i="13" s="1"/>
  <c r="D875" i="13"/>
  <c r="GV779" i="13"/>
  <c r="GW778" i="13"/>
  <c r="DA779" i="13"/>
  <c r="DB778" i="13"/>
  <c r="E764" i="13"/>
  <c r="F764" i="13" s="1"/>
  <c r="C765" i="13"/>
  <c r="DB669" i="13"/>
  <c r="DC668" i="13"/>
  <c r="GV669" i="13"/>
  <c r="GW668" i="13"/>
  <c r="D765" i="13"/>
  <c r="D656" i="13"/>
  <c r="C657" i="13"/>
  <c r="DB558" i="13"/>
  <c r="GW558" i="13"/>
  <c r="B654" i="13"/>
  <c r="E653" i="13"/>
  <c r="F653" i="13" s="1"/>
  <c r="E544" i="13"/>
  <c r="F544" i="13" s="1"/>
  <c r="CT449" i="13" s="1"/>
  <c r="C545" i="13"/>
  <c r="D545" i="13"/>
  <c r="GQ449" i="13" s="1"/>
  <c r="GW448" i="13"/>
  <c r="DB448" i="13"/>
  <c r="D435" i="13"/>
  <c r="DB339" i="13"/>
  <c r="DC338" i="13"/>
  <c r="B434" i="13"/>
  <c r="E433" i="13"/>
  <c r="F433" i="13" s="1"/>
  <c r="C437" i="13"/>
  <c r="GV339" i="13"/>
  <c r="GW338" i="13"/>
  <c r="HD225" i="13"/>
  <c r="HE225" i="13" s="1"/>
  <c r="HD226" i="13"/>
  <c r="HE226" i="13" s="1"/>
  <c r="D325" i="13"/>
  <c r="E324" i="13"/>
  <c r="F324" i="13" s="1"/>
  <c r="C325" i="13"/>
  <c r="HD224" i="13"/>
  <c r="HE224" i="13" s="1"/>
  <c r="I222" i="13"/>
  <c r="HB224" i="13"/>
  <c r="HC224" i="13" s="1"/>
  <c r="GV229" i="13"/>
  <c r="GW228" i="13"/>
  <c r="DA229" i="13"/>
  <c r="DB228" i="13"/>
  <c r="D215" i="13"/>
  <c r="E214" i="13"/>
  <c r="F214" i="13" s="1"/>
  <c r="C215" i="13"/>
  <c r="DA119" i="13"/>
  <c r="DB118" i="13"/>
  <c r="GV119" i="13"/>
  <c r="GW118" i="13"/>
  <c r="B122" i="15"/>
  <c r="E122" i="15" s="1"/>
  <c r="C547" i="12" l="1"/>
  <c r="E546" i="12"/>
  <c r="F546" i="12" s="1"/>
  <c r="D547" i="12"/>
  <c r="D437" i="12"/>
  <c r="C437" i="12"/>
  <c r="E436" i="12"/>
  <c r="F436" i="12" s="1"/>
  <c r="C327" i="12"/>
  <c r="E326" i="12"/>
  <c r="F326" i="12" s="1"/>
  <c r="D327" i="12"/>
  <c r="E216" i="12"/>
  <c r="C217" i="12"/>
  <c r="D217" i="12"/>
  <c r="F216" i="12"/>
  <c r="HD1216" i="13"/>
  <c r="HE1216" i="13" s="1"/>
  <c r="HD1215" i="13"/>
  <c r="HE1215" i="13" s="1"/>
  <c r="GW1219" i="13"/>
  <c r="GX1218" i="13"/>
  <c r="D1316" i="13"/>
  <c r="HD1214" i="13"/>
  <c r="HE1214" i="13" s="1"/>
  <c r="I1212" i="13"/>
  <c r="HB1214" i="13"/>
  <c r="HC1214" i="13" s="1"/>
  <c r="DB1219" i="13"/>
  <c r="DC1218" i="13"/>
  <c r="B1315" i="13"/>
  <c r="E1314" i="13"/>
  <c r="F1314" i="13" s="1"/>
  <c r="D1206" i="13"/>
  <c r="DC1109" i="13"/>
  <c r="DD1108" i="13"/>
  <c r="GW1109" i="13"/>
  <c r="GX1108" i="13"/>
  <c r="E1205" i="13"/>
  <c r="F1205" i="13" s="1"/>
  <c r="C1206" i="13"/>
  <c r="D1096" i="13"/>
  <c r="DC999" i="13"/>
  <c r="DD998" i="13"/>
  <c r="E1095" i="13"/>
  <c r="F1095" i="13" s="1"/>
  <c r="C1096" i="13"/>
  <c r="GW999" i="13"/>
  <c r="GX998" i="13"/>
  <c r="D986" i="13"/>
  <c r="GW889" i="13"/>
  <c r="GX888" i="13"/>
  <c r="DE888" i="13"/>
  <c r="DE889" i="13" s="1"/>
  <c r="DD889" i="13"/>
  <c r="C986" i="13"/>
  <c r="E985" i="13"/>
  <c r="F985" i="13" s="1"/>
  <c r="GW779" i="13"/>
  <c r="GX778" i="13"/>
  <c r="B875" i="13"/>
  <c r="E874" i="13"/>
  <c r="F874" i="13" s="1"/>
  <c r="DB779" i="13"/>
  <c r="DC778" i="13"/>
  <c r="D876" i="13"/>
  <c r="C878" i="13"/>
  <c r="D766" i="13"/>
  <c r="DC669" i="13"/>
  <c r="DD668" i="13"/>
  <c r="GW669" i="13"/>
  <c r="GX668" i="13"/>
  <c r="E765" i="13"/>
  <c r="F765" i="13" s="1"/>
  <c r="C766" i="13"/>
  <c r="GX558" i="13"/>
  <c r="C658" i="13"/>
  <c r="DC558" i="13"/>
  <c r="B655" i="13"/>
  <c r="E654" i="13"/>
  <c r="F654" i="13" s="1"/>
  <c r="D657" i="13"/>
  <c r="DC448" i="13"/>
  <c r="D546" i="13"/>
  <c r="GR449" i="13" s="1"/>
  <c r="GX448" i="13"/>
  <c r="E545" i="13"/>
  <c r="F545" i="13" s="1"/>
  <c r="CU449" i="13" s="1"/>
  <c r="C546" i="13"/>
  <c r="DC339" i="13"/>
  <c r="DD338" i="13"/>
  <c r="C438" i="13"/>
  <c r="D436" i="13"/>
  <c r="GW339" i="13"/>
  <c r="GX338" i="13"/>
  <c r="B435" i="13"/>
  <c r="E434" i="13"/>
  <c r="F434" i="13" s="1"/>
  <c r="GW229" i="13"/>
  <c r="GX228" i="13"/>
  <c r="D326" i="13"/>
  <c r="DB229" i="13"/>
  <c r="DC228" i="13"/>
  <c r="E325" i="13"/>
  <c r="F325" i="13" s="1"/>
  <c r="C326" i="13"/>
  <c r="GW119" i="13"/>
  <c r="GX118" i="13"/>
  <c r="E215" i="13"/>
  <c r="F215" i="13" s="1"/>
  <c r="C216" i="13"/>
  <c r="DB119" i="13"/>
  <c r="DC118" i="13"/>
  <c r="D216" i="13"/>
  <c r="B123" i="15"/>
  <c r="E123" i="15" s="1"/>
  <c r="D548" i="12" l="1"/>
  <c r="E547" i="12"/>
  <c r="F547" i="12" s="1"/>
  <c r="C548" i="12"/>
  <c r="E548" i="12" s="1"/>
  <c r="C438" i="12"/>
  <c r="E438" i="12" s="1"/>
  <c r="E437" i="12"/>
  <c r="F437" i="12" s="1"/>
  <c r="D438" i="12"/>
  <c r="F438" i="12" s="1"/>
  <c r="D328" i="12"/>
  <c r="E327" i="12"/>
  <c r="F327" i="12" s="1"/>
  <c r="C328" i="12"/>
  <c r="E328" i="12" s="1"/>
  <c r="D218" i="12"/>
  <c r="C218" i="12"/>
  <c r="E218" i="12" s="1"/>
  <c r="E217" i="12"/>
  <c r="F217" i="12" s="1"/>
  <c r="B1316" i="13"/>
  <c r="E1315" i="13"/>
  <c r="F1315" i="13" s="1"/>
  <c r="DC1219" i="13"/>
  <c r="DD1218" i="13"/>
  <c r="GX1219" i="13"/>
  <c r="GY1218" i="13"/>
  <c r="D1317" i="13"/>
  <c r="C1207" i="13"/>
  <c r="E1206" i="13"/>
  <c r="DD1109" i="13"/>
  <c r="DE1108" i="13"/>
  <c r="DE1109" i="13" s="1"/>
  <c r="GX1109" i="13"/>
  <c r="GY1108" i="13"/>
  <c r="F1206" i="13"/>
  <c r="D1207" i="13"/>
  <c r="GX999" i="13"/>
  <c r="GY998" i="13"/>
  <c r="DD999" i="13"/>
  <c r="DE998" i="13"/>
  <c r="DE999" i="13" s="1"/>
  <c r="C1097" i="13"/>
  <c r="E1096" i="13"/>
  <c r="F1096" i="13" s="1"/>
  <c r="D1097" i="13"/>
  <c r="GX889" i="13"/>
  <c r="GY888" i="13"/>
  <c r="E986" i="13"/>
  <c r="F986" i="13" s="1"/>
  <c r="C987" i="13"/>
  <c r="D987" i="13"/>
  <c r="D877" i="13"/>
  <c r="B876" i="13"/>
  <c r="E875" i="13"/>
  <c r="F875" i="13" s="1"/>
  <c r="DC779" i="13"/>
  <c r="DD778" i="13"/>
  <c r="GX779" i="13"/>
  <c r="GY778" i="13"/>
  <c r="C767" i="13"/>
  <c r="E766" i="13"/>
  <c r="F766" i="13" s="1"/>
  <c r="DD669" i="13"/>
  <c r="DE668" i="13"/>
  <c r="DE669" i="13" s="1"/>
  <c r="GX669" i="13"/>
  <c r="GY668" i="13"/>
  <c r="D767" i="13"/>
  <c r="CZ559" i="13"/>
  <c r="GU559" i="13"/>
  <c r="CY559" i="13"/>
  <c r="GV559" i="13"/>
  <c r="B656" i="13"/>
  <c r="GW559" i="13" s="1"/>
  <c r="E655" i="13"/>
  <c r="F655" i="13" s="1"/>
  <c r="D658" i="13"/>
  <c r="DD558" i="13"/>
  <c r="GY558" i="13"/>
  <c r="C547" i="13"/>
  <c r="E546" i="13"/>
  <c r="F546" i="13" s="1"/>
  <c r="CV449" i="13" s="1"/>
  <c r="D547" i="13"/>
  <c r="GS449" i="13" s="1"/>
  <c r="GY448" i="13"/>
  <c r="DD448" i="13"/>
  <c r="DD339" i="13"/>
  <c r="DE338" i="13"/>
  <c r="DE339" i="13" s="1"/>
  <c r="GX339" i="13"/>
  <c r="GY338" i="13"/>
  <c r="B436" i="13"/>
  <c r="E435" i="13"/>
  <c r="F435" i="13" s="1"/>
  <c r="D437" i="13"/>
  <c r="C327" i="13"/>
  <c r="E326" i="13"/>
  <c r="F326" i="13" s="1"/>
  <c r="D327" i="13"/>
  <c r="DC229" i="13"/>
  <c r="DD228" i="13"/>
  <c r="GX229" i="13"/>
  <c r="GY228" i="13"/>
  <c r="C217" i="13"/>
  <c r="E216" i="13"/>
  <c r="F216" i="13" s="1"/>
  <c r="D217" i="13"/>
  <c r="DC119" i="13"/>
  <c r="DD118" i="13"/>
  <c r="GX119" i="13"/>
  <c r="GY118" i="13"/>
  <c r="B124" i="15"/>
  <c r="E124" i="15" s="1"/>
  <c r="F548" i="12" l="1"/>
  <c r="C337" i="12"/>
  <c r="E337" i="12"/>
  <c r="D337" i="12"/>
  <c r="F328" i="12"/>
  <c r="F218" i="12"/>
  <c r="DD1219" i="13"/>
  <c r="DE1218" i="13"/>
  <c r="DE1219" i="13" s="1"/>
  <c r="D1318" i="13"/>
  <c r="GY1219" i="13"/>
  <c r="GZ1218" i="13"/>
  <c r="B1317" i="13"/>
  <c r="E1316" i="13"/>
  <c r="F1316" i="13" s="1"/>
  <c r="D1208" i="13"/>
  <c r="GY1109" i="13"/>
  <c r="GZ1108" i="13"/>
  <c r="E1207" i="13"/>
  <c r="F1207" i="13" s="1"/>
  <c r="C1208" i="13"/>
  <c r="E1208" i="13" s="1"/>
  <c r="D1098" i="13"/>
  <c r="GY999" i="13"/>
  <c r="GZ998" i="13"/>
  <c r="E1097" i="13"/>
  <c r="F1097" i="13" s="1"/>
  <c r="C1098" i="13"/>
  <c r="E1098" i="13" s="1"/>
  <c r="E987" i="13"/>
  <c r="F987" i="13" s="1"/>
  <c r="C988" i="13"/>
  <c r="E988" i="13" s="1"/>
  <c r="D988" i="13"/>
  <c r="GY889" i="13"/>
  <c r="GZ888" i="13"/>
  <c r="DE778" i="13"/>
  <c r="DE779" i="13" s="1"/>
  <c r="DD779" i="13"/>
  <c r="B877" i="13"/>
  <c r="E876" i="13"/>
  <c r="F876" i="13" s="1"/>
  <c r="D878" i="13"/>
  <c r="GY779" i="13"/>
  <c r="GZ778" i="13"/>
  <c r="D768" i="13"/>
  <c r="GY669" i="13"/>
  <c r="GZ668" i="13"/>
  <c r="E767" i="13"/>
  <c r="F767" i="13" s="1"/>
  <c r="C768" i="13"/>
  <c r="E768" i="13" s="1"/>
  <c r="DA559" i="13"/>
  <c r="B657" i="13"/>
  <c r="E656" i="13"/>
  <c r="F656" i="13" s="1"/>
  <c r="DE558" i="13"/>
  <c r="GZ558" i="13"/>
  <c r="C548" i="13"/>
  <c r="E548" i="13" s="1"/>
  <c r="E547" i="13"/>
  <c r="F547" i="13" s="1"/>
  <c r="CW449" i="13" s="1"/>
  <c r="DE448" i="13"/>
  <c r="D548" i="13"/>
  <c r="GY449" i="13"/>
  <c r="GZ448" i="13"/>
  <c r="B437" i="13"/>
  <c r="E436" i="13"/>
  <c r="F436" i="13" s="1"/>
  <c r="GY339" i="13"/>
  <c r="GZ338" i="13"/>
  <c r="D438" i="13"/>
  <c r="GY229" i="13"/>
  <c r="GZ228" i="13"/>
  <c r="D328" i="13"/>
  <c r="DD229" i="13"/>
  <c r="DE228" i="13"/>
  <c r="DE229" i="13" s="1"/>
  <c r="E327" i="13"/>
  <c r="F327" i="13" s="1"/>
  <c r="C328" i="13"/>
  <c r="E328" i="13" s="1"/>
  <c r="DD119" i="13"/>
  <c r="DE118" i="13"/>
  <c r="DE119" i="13" s="1"/>
  <c r="GY119" i="13"/>
  <c r="GZ118" i="13"/>
  <c r="D218" i="13"/>
  <c r="E217" i="13"/>
  <c r="F217" i="13" s="1"/>
  <c r="C218" i="13"/>
  <c r="E218" i="13" s="1"/>
  <c r="B125" i="15"/>
  <c r="E125" i="15" s="1"/>
  <c r="C447" i="12" l="1"/>
  <c r="D447" i="12"/>
  <c r="E447" i="12"/>
  <c r="C227" i="12"/>
  <c r="D227" i="12"/>
  <c r="E227" i="12"/>
  <c r="C117" i="12"/>
  <c r="D117" i="12"/>
  <c r="E117" i="12"/>
  <c r="B1318" i="13"/>
  <c r="E1318" i="13" s="1"/>
  <c r="F1318" i="13" s="1"/>
  <c r="F1215" i="13" s="1"/>
  <c r="I1219" i="13" s="1"/>
  <c r="E1317" i="13"/>
  <c r="F1317" i="13" s="1"/>
  <c r="GZ1219" i="13"/>
  <c r="HA1218" i="13"/>
  <c r="HA1219" i="13" s="1"/>
  <c r="GZ1109" i="13"/>
  <c r="HA1108" i="13"/>
  <c r="HA1109" i="13" s="1"/>
  <c r="F1208" i="13"/>
  <c r="F1105" i="13" s="1"/>
  <c r="I1109" i="13" s="1"/>
  <c r="GZ999" i="13"/>
  <c r="HA998" i="13"/>
  <c r="HA999" i="13" s="1"/>
  <c r="F1098" i="13"/>
  <c r="F995" i="13" s="1"/>
  <c r="I999" i="13" s="1"/>
  <c r="F988" i="13"/>
  <c r="F885" i="13" s="1"/>
  <c r="I889" i="13" s="1"/>
  <c r="GZ889" i="13"/>
  <c r="HA888" i="13"/>
  <c r="HA889" i="13" s="1"/>
  <c r="GZ779" i="13"/>
  <c r="HA778" i="13"/>
  <c r="HA779" i="13" s="1"/>
  <c r="B878" i="13"/>
  <c r="E878" i="13" s="1"/>
  <c r="F878" i="13" s="1"/>
  <c r="F775" i="13" s="1"/>
  <c r="I779" i="13" s="1"/>
  <c r="E877" i="13"/>
  <c r="F877" i="13" s="1"/>
  <c r="GZ669" i="13"/>
  <c r="HA668" i="13"/>
  <c r="HA669" i="13" s="1"/>
  <c r="F768" i="13"/>
  <c r="F665" i="13" s="1"/>
  <c r="I669" i="13" s="1"/>
  <c r="DB559" i="13"/>
  <c r="GX559" i="13"/>
  <c r="HA558" i="13"/>
  <c r="B658" i="13"/>
  <c r="E657" i="13"/>
  <c r="F657" i="13" s="1"/>
  <c r="GT449" i="13"/>
  <c r="GU449" i="13"/>
  <c r="GV449" i="13"/>
  <c r="GW449" i="13"/>
  <c r="GX449" i="13"/>
  <c r="GZ449" i="13"/>
  <c r="HA448" i="13"/>
  <c r="HA449" i="13" s="1"/>
  <c r="F548" i="13"/>
  <c r="GZ339" i="13"/>
  <c r="HA338" i="13"/>
  <c r="HA339" i="13" s="1"/>
  <c r="B438" i="13"/>
  <c r="E438" i="13" s="1"/>
  <c r="F438" i="13" s="1"/>
  <c r="F335" i="13" s="1"/>
  <c r="I339" i="13" s="1"/>
  <c r="E437" i="13"/>
  <c r="F437" i="13" s="1"/>
  <c r="F328" i="13"/>
  <c r="F225" i="13" s="1"/>
  <c r="I229" i="13" s="1"/>
  <c r="GZ229" i="13"/>
  <c r="HA228" i="13"/>
  <c r="HA229" i="13" s="1"/>
  <c r="GZ119" i="13"/>
  <c r="HA118" i="13"/>
  <c r="HA119" i="13" s="1"/>
  <c r="F218" i="13"/>
  <c r="F115" i="13" s="1"/>
  <c r="I119" i="13" s="1"/>
  <c r="B126" i="15"/>
  <c r="E126" i="15" s="1"/>
  <c r="E658" i="13" l="1"/>
  <c r="F658" i="13" s="1"/>
  <c r="F555" i="13" s="1"/>
  <c r="I559" i="13" s="1"/>
  <c r="GY559" i="13"/>
  <c r="DD559" i="13"/>
  <c r="DC559" i="13"/>
  <c r="HA559" i="13"/>
  <c r="GZ559" i="13"/>
  <c r="F445" i="13"/>
  <c r="I449" i="13" s="1"/>
  <c r="CX449" i="13"/>
  <c r="CY449" i="13"/>
  <c r="CZ449" i="13"/>
  <c r="DA449" i="13"/>
  <c r="DB449" i="13"/>
  <c r="DC449" i="13"/>
  <c r="DD449" i="13"/>
  <c r="DE449" i="13"/>
  <c r="B127" i="15"/>
  <c r="E127" i="15" s="1"/>
  <c r="DE559" i="13" l="1"/>
  <c r="B128" i="15"/>
  <c r="E128" i="15" s="1"/>
  <c r="B129" i="15" l="1"/>
  <c r="E129" i="15" s="1"/>
  <c r="DC2" i="14" l="1"/>
  <c r="C27" i="15" s="1"/>
  <c r="DB2" i="14"/>
  <c r="DA2" i="14"/>
  <c r="K2" i="16" s="1"/>
  <c r="CZ2" i="14"/>
  <c r="CY2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I2" i="14"/>
  <c r="CH2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R2" i="14"/>
  <c r="BQ2" i="14"/>
  <c r="BP2" i="14"/>
  <c r="BO2" i="14"/>
  <c r="BN2" i="14"/>
  <c r="BM2" i="14"/>
  <c r="BL2" i="14"/>
  <c r="BK2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C2" i="14"/>
  <c r="B2" i="14"/>
  <c r="C4" i="14"/>
  <c r="D4" i="14" s="1"/>
  <c r="E4" i="14" s="1"/>
  <c r="F4" i="14" s="1"/>
  <c r="G4" i="14" s="1"/>
  <c r="H4" i="14" s="1"/>
  <c r="I4" i="14" s="1"/>
  <c r="J4" i="14" s="1"/>
  <c r="K4" i="14" s="1"/>
  <c r="L4" i="14" s="1"/>
  <c r="M4" i="14" s="1"/>
  <c r="N4" i="14" s="1"/>
  <c r="O4" i="14" s="1"/>
  <c r="P4" i="14" s="1"/>
  <c r="Q4" i="14" s="1"/>
  <c r="R4" i="14" s="1"/>
  <c r="S4" i="14" s="1"/>
  <c r="T4" i="14" s="1"/>
  <c r="U4" i="14" s="1"/>
  <c r="V4" i="14" s="1"/>
  <c r="W4" i="14" s="1"/>
  <c r="X4" i="14" s="1"/>
  <c r="Y4" i="14" s="1"/>
  <c r="Z4" i="14" s="1"/>
  <c r="AA4" i="14" s="1"/>
  <c r="AB4" i="14" s="1"/>
  <c r="AC4" i="14" s="1"/>
  <c r="AD4" i="14" s="1"/>
  <c r="AE4" i="14" s="1"/>
  <c r="AF4" i="14" s="1"/>
  <c r="AG4" i="14" s="1"/>
  <c r="AH4" i="14" s="1"/>
  <c r="AI4" i="14" s="1"/>
  <c r="AJ4" i="14" s="1"/>
  <c r="AK4" i="14" s="1"/>
  <c r="AL4" i="14" s="1"/>
  <c r="AM4" i="14" s="1"/>
  <c r="AN4" i="14" s="1"/>
  <c r="AO4" i="14" s="1"/>
  <c r="AP4" i="14" s="1"/>
  <c r="AQ4" i="14" s="1"/>
  <c r="AR4" i="14" s="1"/>
  <c r="AS4" i="14" s="1"/>
  <c r="AT4" i="14" s="1"/>
  <c r="AU4" i="14" s="1"/>
  <c r="AV4" i="14" s="1"/>
  <c r="AW4" i="14" s="1"/>
  <c r="AX4" i="14" s="1"/>
  <c r="AY4" i="14" s="1"/>
  <c r="AZ4" i="14" s="1"/>
  <c r="BA4" i="14" s="1"/>
  <c r="BB4" i="14" s="1"/>
  <c r="BC4" i="14" s="1"/>
  <c r="BD4" i="14" s="1"/>
  <c r="BE4" i="14" s="1"/>
  <c r="BF4" i="14" s="1"/>
  <c r="BG4" i="14" s="1"/>
  <c r="BH4" i="14" s="1"/>
  <c r="BI4" i="14" s="1"/>
  <c r="BJ4" i="14" s="1"/>
  <c r="BK4" i="14" s="1"/>
  <c r="BL4" i="14" s="1"/>
  <c r="BM4" i="14" s="1"/>
  <c r="BN4" i="14" s="1"/>
  <c r="BO4" i="14" s="1"/>
  <c r="BP4" i="14" s="1"/>
  <c r="BQ4" i="14" s="1"/>
  <c r="BR4" i="14" s="1"/>
  <c r="BS4" i="14" s="1"/>
  <c r="BT4" i="14" s="1"/>
  <c r="BU4" i="14" s="1"/>
  <c r="BV4" i="14" s="1"/>
  <c r="BW4" i="14" s="1"/>
  <c r="BX4" i="14" s="1"/>
  <c r="BY4" i="14" s="1"/>
  <c r="BZ4" i="14" s="1"/>
  <c r="CA4" i="14" s="1"/>
  <c r="CB4" i="14" s="1"/>
  <c r="CC4" i="14" s="1"/>
  <c r="CD4" i="14" s="1"/>
  <c r="CE4" i="14" s="1"/>
  <c r="CF4" i="14" s="1"/>
  <c r="CG4" i="14" s="1"/>
  <c r="CH4" i="14" s="1"/>
  <c r="CI4" i="14" s="1"/>
  <c r="CJ4" i="14" s="1"/>
  <c r="CK4" i="14" s="1"/>
  <c r="CL4" i="14" s="1"/>
  <c r="CM4" i="14" s="1"/>
  <c r="CN4" i="14" s="1"/>
  <c r="CO4" i="14" s="1"/>
  <c r="CP4" i="14" s="1"/>
  <c r="CQ4" i="14" s="1"/>
  <c r="CR4" i="14" s="1"/>
  <c r="CS4" i="14" s="1"/>
  <c r="CT4" i="14" s="1"/>
  <c r="CU4" i="14" s="1"/>
  <c r="CV4" i="14" s="1"/>
  <c r="CW4" i="14" s="1"/>
  <c r="CX4" i="14" s="1"/>
  <c r="DM3" i="14" l="1"/>
  <c r="J2" i="16"/>
  <c r="C1" i="14"/>
  <c r="D7" i="15"/>
  <c r="C11" i="15"/>
  <c r="C25" i="15"/>
  <c r="H2" i="16"/>
  <c r="C7" i="15"/>
  <c r="I2" i="16"/>
  <c r="D11" i="15"/>
  <c r="L2" i="16"/>
  <c r="C4" i="13"/>
  <c r="C6" i="13"/>
  <c r="C5" i="13"/>
  <c r="C16" i="15" l="1"/>
  <c r="C19" i="15"/>
  <c r="C20" i="15"/>
  <c r="C17" i="15"/>
  <c r="D17" i="15"/>
  <c r="D20" i="15"/>
  <c r="C5" i="15"/>
  <c r="D5" i="15"/>
  <c r="DN1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D9" i="15"/>
  <c r="C23" i="15"/>
  <c r="C9" i="15"/>
  <c r="F3" i="13"/>
  <c r="C9" i="13"/>
  <c r="BA1" i="14" l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44" i="15"/>
  <c r="C69" i="15"/>
  <c r="C101" i="15"/>
  <c r="C36" i="15"/>
  <c r="C76" i="15"/>
  <c r="C116" i="15"/>
  <c r="C49" i="15"/>
  <c r="C42" i="15"/>
  <c r="C58" i="15"/>
  <c r="C74" i="15"/>
  <c r="C90" i="15"/>
  <c r="C106" i="15"/>
  <c r="C52" i="15"/>
  <c r="C92" i="15"/>
  <c r="C37" i="15"/>
  <c r="C35" i="15"/>
  <c r="C51" i="15"/>
  <c r="C67" i="15"/>
  <c r="C83" i="15"/>
  <c r="C99" i="15"/>
  <c r="C115" i="15"/>
  <c r="C75" i="15"/>
  <c r="C107" i="15"/>
  <c r="C96" i="15"/>
  <c r="C113" i="15"/>
  <c r="C68" i="15"/>
  <c r="C38" i="15"/>
  <c r="C86" i="15"/>
  <c r="C118" i="15"/>
  <c r="C128" i="15"/>
  <c r="C47" i="15"/>
  <c r="C79" i="15"/>
  <c r="C127" i="15"/>
  <c r="C64" i="15"/>
  <c r="C33" i="15"/>
  <c r="C73" i="15"/>
  <c r="C89" i="15"/>
  <c r="C105" i="15"/>
  <c r="C121" i="15"/>
  <c r="C48" i="15"/>
  <c r="C88" i="15"/>
  <c r="C124" i="15"/>
  <c r="C61" i="15"/>
  <c r="C46" i="15"/>
  <c r="C62" i="15"/>
  <c r="C78" i="15"/>
  <c r="C94" i="15"/>
  <c r="C110" i="15"/>
  <c r="C126" i="15"/>
  <c r="C60" i="15"/>
  <c r="C104" i="15"/>
  <c r="C45" i="15"/>
  <c r="C39" i="15"/>
  <c r="C55" i="15"/>
  <c r="C71" i="15"/>
  <c r="C87" i="15"/>
  <c r="C103" i="15"/>
  <c r="C119" i="15"/>
  <c r="C59" i="15"/>
  <c r="C91" i="15"/>
  <c r="C65" i="15"/>
  <c r="C97" i="15"/>
  <c r="C129" i="15"/>
  <c r="C41" i="15"/>
  <c r="C70" i="15"/>
  <c r="C102" i="15"/>
  <c r="C84" i="15"/>
  <c r="C31" i="15"/>
  <c r="C95" i="15"/>
  <c r="C111" i="15"/>
  <c r="C80" i="15"/>
  <c r="C53" i="15"/>
  <c r="C77" i="15"/>
  <c r="C93" i="15"/>
  <c r="C109" i="15"/>
  <c r="C125" i="15"/>
  <c r="C56" i="15"/>
  <c r="C100" i="15"/>
  <c r="C34" i="15"/>
  <c r="C50" i="15"/>
  <c r="C66" i="15"/>
  <c r="C82" i="15"/>
  <c r="C98" i="15"/>
  <c r="C114" i="15"/>
  <c r="C32" i="15"/>
  <c r="C72" i="15"/>
  <c r="C120" i="15"/>
  <c r="C57" i="15"/>
  <c r="C43" i="15"/>
  <c r="C123" i="15"/>
  <c r="C81" i="15"/>
  <c r="C108" i="15"/>
  <c r="C54" i="15"/>
  <c r="C40" i="15"/>
  <c r="C63" i="15"/>
  <c r="DO1" i="14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DN4" i="14"/>
  <c r="D10" i="13"/>
  <c r="B9" i="13"/>
  <c r="HB10" i="13"/>
  <c r="F4" i="13"/>
  <c r="HH9" i="13" s="1"/>
  <c r="C5" i="12"/>
  <c r="C117" i="15" l="1"/>
  <c r="DO4" i="14"/>
  <c r="DP4" i="14" s="1"/>
  <c r="DQ4" i="14" s="1"/>
  <c r="DR4" i="14" s="1"/>
  <c r="DS4" i="14" s="1"/>
  <c r="DT4" i="14" s="1"/>
  <c r="DU4" i="14" s="1"/>
  <c r="DV4" i="14" s="1"/>
  <c r="DW4" i="14" s="1"/>
  <c r="DX4" i="14" s="1"/>
  <c r="DY4" i="14" s="1"/>
  <c r="DZ4" i="14" s="1"/>
  <c r="EA4" i="14" s="1"/>
  <c r="EB4" i="14" s="1"/>
  <c r="EC4" i="14" s="1"/>
  <c r="ED4" i="14" s="1"/>
  <c r="EE4" i="14" s="1"/>
  <c r="EF4" i="14" s="1"/>
  <c r="EG4" i="14" s="1"/>
  <c r="EH4" i="14" s="1"/>
  <c r="EI4" i="14" s="1"/>
  <c r="EJ4" i="14" s="1"/>
  <c r="EK4" i="14" s="1"/>
  <c r="EL4" i="14" s="1"/>
  <c r="EM4" i="14" s="1"/>
  <c r="EN4" i="14" s="1"/>
  <c r="EO4" i="14" s="1"/>
  <c r="EP4" i="14" s="1"/>
  <c r="EQ4" i="14" s="1"/>
  <c r="ER4" i="14" s="1"/>
  <c r="ES4" i="14" s="1"/>
  <c r="ET4" i="14" s="1"/>
  <c r="EU4" i="14" s="1"/>
  <c r="EV4" i="14" s="1"/>
  <c r="EW4" i="14" s="1"/>
  <c r="EX4" i="14" s="1"/>
  <c r="EY4" i="14" s="1"/>
  <c r="EZ4" i="14" s="1"/>
  <c r="FA4" i="14" s="1"/>
  <c r="FB4" i="14" s="1"/>
  <c r="FC4" i="14" s="1"/>
  <c r="FD4" i="14" s="1"/>
  <c r="FE4" i="14" s="1"/>
  <c r="FF4" i="14" s="1"/>
  <c r="FG4" i="14" s="1"/>
  <c r="FH4" i="14" s="1"/>
  <c r="FI4" i="14" s="1"/>
  <c r="FJ4" i="14" s="1"/>
  <c r="FK4" i="14" s="1"/>
  <c r="FL4" i="14" s="1"/>
  <c r="FM4" i="14" s="1"/>
  <c r="FN4" i="14" s="1"/>
  <c r="FO4" i="14" s="1"/>
  <c r="FP4" i="14" s="1"/>
  <c r="FQ4" i="14" s="1"/>
  <c r="FR4" i="14" s="1"/>
  <c r="FS4" i="14" s="1"/>
  <c r="FT4" i="14" s="1"/>
  <c r="FU4" i="14" s="1"/>
  <c r="FV4" i="14" s="1"/>
  <c r="FW4" i="14" s="1"/>
  <c r="FX4" i="14" s="1"/>
  <c r="FY4" i="14" s="1"/>
  <c r="FZ4" i="14" s="1"/>
  <c r="GA4" i="14" s="1"/>
  <c r="GB4" i="14" s="1"/>
  <c r="GC4" i="14" s="1"/>
  <c r="GD4" i="14" s="1"/>
  <c r="GE4" i="14" s="1"/>
  <c r="GF4" i="14" s="1"/>
  <c r="GG4" i="14" s="1"/>
  <c r="GH4" i="14" s="1"/>
  <c r="GI4" i="14" s="1"/>
  <c r="GJ4" i="14" s="1"/>
  <c r="GK4" i="14" s="1"/>
  <c r="GL4" i="14" s="1"/>
  <c r="GM4" i="14" s="1"/>
  <c r="GN4" i="14" s="1"/>
  <c r="GO4" i="14" s="1"/>
  <c r="GP4" i="14" s="1"/>
  <c r="GQ4" i="14" s="1"/>
  <c r="GR4" i="14" s="1"/>
  <c r="GS4" i="14" s="1"/>
  <c r="GT4" i="14" s="1"/>
  <c r="GU4" i="14" s="1"/>
  <c r="GV4" i="14" s="1"/>
  <c r="GW4" i="14" s="1"/>
  <c r="GX4" i="14" s="1"/>
  <c r="GY4" i="14" s="1"/>
  <c r="GZ4" i="14" s="1"/>
  <c r="HA4" i="14" s="1"/>
  <c r="HB4" i="14" s="1"/>
  <c r="HC4" i="14" s="1"/>
  <c r="HD4" i="14" s="1"/>
  <c r="HE4" i="14" s="1"/>
  <c r="HF4" i="14" s="1"/>
  <c r="HG4" i="14" s="1"/>
  <c r="HH4" i="14" s="1"/>
  <c r="HI4" i="14" s="1"/>
  <c r="HL4" i="14"/>
  <c r="C122" i="15"/>
  <c r="C85" i="15"/>
  <c r="DG9" i="13"/>
  <c r="DF9" i="13"/>
  <c r="DJ9" i="13"/>
  <c r="DI9" i="13"/>
  <c r="DH9" i="13"/>
  <c r="C12" i="15"/>
  <c r="D12" i="15"/>
  <c r="C112" i="15"/>
  <c r="FL1" i="14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D43" i="15"/>
  <c r="D44" i="15"/>
  <c r="D60" i="15"/>
  <c r="D76" i="15"/>
  <c r="D59" i="15"/>
  <c r="D37" i="15"/>
  <c r="D53" i="15"/>
  <c r="D69" i="15"/>
  <c r="D35" i="15"/>
  <c r="D75" i="15"/>
  <c r="D38" i="15"/>
  <c r="D54" i="15"/>
  <c r="D70" i="15"/>
  <c r="D46" i="15"/>
  <c r="D78" i="15"/>
  <c r="D50" i="15"/>
  <c r="D63" i="15"/>
  <c r="D48" i="15"/>
  <c r="D64" i="15"/>
  <c r="D96" i="15"/>
  <c r="D71" i="15"/>
  <c r="D41" i="15"/>
  <c r="D57" i="15"/>
  <c r="D73" i="15"/>
  <c r="D47" i="15"/>
  <c r="D42" i="15"/>
  <c r="D58" i="15"/>
  <c r="D74" i="15"/>
  <c r="D36" i="15"/>
  <c r="D56" i="15"/>
  <c r="D72" i="15"/>
  <c r="D49" i="15"/>
  <c r="D65" i="15"/>
  <c r="D67" i="15"/>
  <c r="D34" i="15"/>
  <c r="D66" i="15"/>
  <c r="D31" i="15"/>
  <c r="D32" i="15"/>
  <c r="D52" i="15"/>
  <c r="D68" i="15"/>
  <c r="D39" i="15"/>
  <c r="D79" i="15"/>
  <c r="D40" i="15"/>
  <c r="D45" i="15"/>
  <c r="D61" i="15"/>
  <c r="D77" i="15"/>
  <c r="D55" i="15"/>
  <c r="D62" i="15"/>
  <c r="D51" i="15"/>
  <c r="D33" i="15"/>
  <c r="J9" i="13"/>
  <c r="HH10" i="13"/>
  <c r="HL9" i="13"/>
  <c r="HK9" i="13"/>
  <c r="HR9" i="13"/>
  <c r="HQ9" i="13"/>
  <c r="HN9" i="13"/>
  <c r="HO9" i="13"/>
  <c r="HO10" i="13" s="1"/>
  <c r="HO11" i="13" s="1"/>
  <c r="HO12" i="13" s="1"/>
  <c r="HO13" i="13" s="1"/>
  <c r="HO14" i="13" s="1"/>
  <c r="HO15" i="13" s="1"/>
  <c r="HO16" i="13" s="1"/>
  <c r="B10" i="13"/>
  <c r="HB11" i="13"/>
  <c r="HB12" i="13" s="1"/>
  <c r="HB13" i="13" s="1"/>
  <c r="HB14" i="13" s="1"/>
  <c r="HB15" i="13" s="1"/>
  <c r="HB16" i="13" s="1"/>
  <c r="HB17" i="13" s="1"/>
  <c r="HB18" i="13" s="1"/>
  <c r="HB19" i="13" s="1"/>
  <c r="HB20" i="13" s="1"/>
  <c r="HB21" i="13" s="1"/>
  <c r="HB22" i="13" s="1"/>
  <c r="HB23" i="13" s="1"/>
  <c r="HB24" i="13" s="1"/>
  <c r="HB25" i="13" s="1"/>
  <c r="HB26" i="13" s="1"/>
  <c r="HB27" i="13" s="1"/>
  <c r="HB28" i="13" s="1"/>
  <c r="HB29" i="13" s="1"/>
  <c r="HB30" i="13" s="1"/>
  <c r="HB31" i="13" s="1"/>
  <c r="HB32" i="13" s="1"/>
  <c r="HB33" i="13" s="1"/>
  <c r="HB34" i="13" s="1"/>
  <c r="HB35" i="13" s="1"/>
  <c r="HB36" i="13" s="1"/>
  <c r="HB37" i="13" s="1"/>
  <c r="HB38" i="13" s="1"/>
  <c r="HB39" i="13" s="1"/>
  <c r="HB40" i="13" s="1"/>
  <c r="HB41" i="13" s="1"/>
  <c r="HB42" i="13" s="1"/>
  <c r="HB43" i="13" s="1"/>
  <c r="HB44" i="13" s="1"/>
  <c r="HB45" i="13" s="1"/>
  <c r="HB46" i="13" s="1"/>
  <c r="HB47" i="13" s="1"/>
  <c r="HB48" i="13" s="1"/>
  <c r="HB49" i="13" s="1"/>
  <c r="HB50" i="13" s="1"/>
  <c r="HB51" i="13" s="1"/>
  <c r="HB52" i="13" s="1"/>
  <c r="HB53" i="13" s="1"/>
  <c r="HB54" i="13" s="1"/>
  <c r="HB55" i="13" s="1"/>
  <c r="HB56" i="13" s="1"/>
  <c r="HB57" i="13" s="1"/>
  <c r="HB58" i="13" s="1"/>
  <c r="HB59" i="13" s="1"/>
  <c r="HB60" i="13" s="1"/>
  <c r="J3" i="13"/>
  <c r="DF3" i="13" s="1"/>
  <c r="DG3" i="13" s="1"/>
  <c r="DH3" i="13" s="1"/>
  <c r="DI3" i="13" s="1"/>
  <c r="DJ3" i="13" s="1"/>
  <c r="DK3" i="13" s="1"/>
  <c r="DL3" i="13" s="1"/>
  <c r="DM3" i="13" s="1"/>
  <c r="DN3" i="13" s="1"/>
  <c r="DO3" i="13" s="1"/>
  <c r="DP3" i="13" s="1"/>
  <c r="DQ3" i="13" s="1"/>
  <c r="DR3" i="13" s="1"/>
  <c r="DS3" i="13" s="1"/>
  <c r="DT3" i="13" s="1"/>
  <c r="DU3" i="13" s="1"/>
  <c r="DV3" i="13" s="1"/>
  <c r="DW3" i="13" s="1"/>
  <c r="DX3" i="13" s="1"/>
  <c r="DY3" i="13" s="1"/>
  <c r="DZ3" i="13" s="1"/>
  <c r="EA3" i="13" s="1"/>
  <c r="EB3" i="13" s="1"/>
  <c r="EC3" i="13" s="1"/>
  <c r="ED3" i="13" s="1"/>
  <c r="EE3" i="13" s="1"/>
  <c r="EF3" i="13" s="1"/>
  <c r="EG3" i="13" s="1"/>
  <c r="EH3" i="13" s="1"/>
  <c r="EI3" i="13" s="1"/>
  <c r="EJ3" i="13" s="1"/>
  <c r="EK3" i="13" s="1"/>
  <c r="EL3" i="13" s="1"/>
  <c r="EM3" i="13" s="1"/>
  <c r="EN3" i="13" s="1"/>
  <c r="EO3" i="13" s="1"/>
  <c r="EP3" i="13" s="1"/>
  <c r="EQ3" i="13" s="1"/>
  <c r="ER3" i="13" s="1"/>
  <c r="ES3" i="13" s="1"/>
  <c r="ET3" i="13" s="1"/>
  <c r="EU3" i="13" s="1"/>
  <c r="EV3" i="13" s="1"/>
  <c r="EW3" i="13" s="1"/>
  <c r="EX3" i="13" s="1"/>
  <c r="EY3" i="13" s="1"/>
  <c r="EZ3" i="13" s="1"/>
  <c r="FA3" i="13" s="1"/>
  <c r="FB3" i="13" s="1"/>
  <c r="FC3" i="13" s="1"/>
  <c r="FD3" i="13" s="1"/>
  <c r="FE3" i="13" s="1"/>
  <c r="FF3" i="13" s="1"/>
  <c r="FG3" i="13" s="1"/>
  <c r="FH3" i="13" s="1"/>
  <c r="FI3" i="13" s="1"/>
  <c r="FJ3" i="13" s="1"/>
  <c r="FK3" i="13" s="1"/>
  <c r="FL3" i="13" s="1"/>
  <c r="FM3" i="13" s="1"/>
  <c r="FN3" i="13" s="1"/>
  <c r="FO3" i="13" s="1"/>
  <c r="FP3" i="13" s="1"/>
  <c r="FQ3" i="13" s="1"/>
  <c r="FR3" i="13" s="1"/>
  <c r="FS3" i="13" s="1"/>
  <c r="FT3" i="13" s="1"/>
  <c r="FU3" i="13" s="1"/>
  <c r="FV3" i="13" s="1"/>
  <c r="FW3" i="13" s="1"/>
  <c r="FX3" i="13" s="1"/>
  <c r="FY3" i="13" s="1"/>
  <c r="FZ3" i="13" s="1"/>
  <c r="GA3" i="13" s="1"/>
  <c r="GB3" i="13" s="1"/>
  <c r="GC3" i="13" s="1"/>
  <c r="GD3" i="13" s="1"/>
  <c r="GE3" i="13" s="1"/>
  <c r="GF3" i="13" s="1"/>
  <c r="GG3" i="13" s="1"/>
  <c r="GH3" i="13" s="1"/>
  <c r="GI3" i="13" s="1"/>
  <c r="GJ3" i="13" s="1"/>
  <c r="GK3" i="13" s="1"/>
  <c r="GL3" i="13" s="1"/>
  <c r="GM3" i="13" s="1"/>
  <c r="GN3" i="13" s="1"/>
  <c r="GO3" i="13" s="1"/>
  <c r="GP3" i="13" s="1"/>
  <c r="GQ3" i="13" s="1"/>
  <c r="GR3" i="13" s="1"/>
  <c r="GS3" i="13" s="1"/>
  <c r="GT3" i="13" s="1"/>
  <c r="GU3" i="13" s="1"/>
  <c r="GV3" i="13" s="1"/>
  <c r="GW3" i="13" s="1"/>
  <c r="GX3" i="13" s="1"/>
  <c r="GY3" i="13" s="1"/>
  <c r="GZ3" i="13" s="1"/>
  <c r="HA3" i="13" s="1"/>
  <c r="K8" i="13"/>
  <c r="K9" i="13" s="1"/>
  <c r="H10" i="13"/>
  <c r="C10" i="13"/>
  <c r="HQ10" i="13" l="1"/>
  <c r="HQ11" i="13" s="1"/>
  <c r="HQ12" i="13" s="1"/>
  <c r="HQ13" i="13" s="1"/>
  <c r="HQ14" i="13" s="1"/>
  <c r="HQ15" i="13" s="1"/>
  <c r="HQ16" i="13" s="1"/>
  <c r="HR10" i="13"/>
  <c r="HR11" i="13" s="1"/>
  <c r="HR12" i="13" s="1"/>
  <c r="HR13" i="13" s="1"/>
  <c r="HR14" i="13" s="1"/>
  <c r="HR15" i="13" s="1"/>
  <c r="HR16" i="13" s="1"/>
  <c r="HM4" i="14"/>
  <c r="HN4" i="14" s="1"/>
  <c r="HO4" i="14" s="1"/>
  <c r="HP4" i="14" s="1"/>
  <c r="HQ4" i="14" s="1"/>
  <c r="HR4" i="14" s="1"/>
  <c r="HS4" i="14" s="1"/>
  <c r="HT4" i="14" s="1"/>
  <c r="HU4" i="14" s="1"/>
  <c r="HV4" i="14" s="1"/>
  <c r="HW4" i="14" s="1"/>
  <c r="HX4" i="14" s="1"/>
  <c r="HY4" i="14" s="1"/>
  <c r="HZ4" i="14" s="1"/>
  <c r="IA4" i="14" s="1"/>
  <c r="IB4" i="14" s="1"/>
  <c r="IC4" i="14" s="1"/>
  <c r="ID4" i="14" s="1"/>
  <c r="IE4" i="14" s="1"/>
  <c r="IF4" i="14" s="1"/>
  <c r="IG4" i="14" s="1"/>
  <c r="IH4" i="14" s="1"/>
  <c r="II4" i="14" s="1"/>
  <c r="IJ4" i="14" s="1"/>
  <c r="IK4" i="14" s="1"/>
  <c r="IL4" i="14" s="1"/>
  <c r="IM4" i="14" s="1"/>
  <c r="IN4" i="14" s="1"/>
  <c r="IO4" i="14" s="1"/>
  <c r="IP4" i="14" s="1"/>
  <c r="IQ4" i="14" s="1"/>
  <c r="IR4" i="14" s="1"/>
  <c r="IS4" i="14" s="1"/>
  <c r="IT4" i="14" s="1"/>
  <c r="IU4" i="14" s="1"/>
  <c r="IV4" i="14" s="1"/>
  <c r="IW4" i="14" s="1"/>
  <c r="IX4" i="14" s="1"/>
  <c r="IY4" i="14" s="1"/>
  <c r="IZ4" i="14" s="1"/>
  <c r="JA4" i="14" s="1"/>
  <c r="JB4" i="14" s="1"/>
  <c r="JC4" i="14" s="1"/>
  <c r="JD4" i="14" s="1"/>
  <c r="JE4" i="14" s="1"/>
  <c r="JF4" i="14" s="1"/>
  <c r="JG4" i="14" s="1"/>
  <c r="JH4" i="14" s="1"/>
  <c r="JI4" i="14" s="1"/>
  <c r="JJ4" i="14" s="1"/>
  <c r="JK4" i="14" s="1"/>
  <c r="JL4" i="14" s="1"/>
  <c r="JM4" i="14" s="1"/>
  <c r="JN4" i="14" s="1"/>
  <c r="JO4" i="14" s="1"/>
  <c r="JP4" i="14" s="1"/>
  <c r="JQ4" i="14" s="1"/>
  <c r="JR4" i="14" s="1"/>
  <c r="JS4" i="14" s="1"/>
  <c r="JT4" i="14" s="1"/>
  <c r="JU4" i="14" s="1"/>
  <c r="JV4" i="14" s="1"/>
  <c r="JW4" i="14" s="1"/>
  <c r="JX4" i="14" s="1"/>
  <c r="JY4" i="14" s="1"/>
  <c r="JZ4" i="14" s="1"/>
  <c r="KA4" i="14" s="1"/>
  <c r="KB4" i="14" s="1"/>
  <c r="KC4" i="14" s="1"/>
  <c r="KD4" i="14" s="1"/>
  <c r="KE4" i="14" s="1"/>
  <c r="KF4" i="14" s="1"/>
  <c r="KG4" i="14" s="1"/>
  <c r="KH4" i="14" s="1"/>
  <c r="KI4" i="14" s="1"/>
  <c r="KJ4" i="14" s="1"/>
  <c r="KK4" i="14" s="1"/>
  <c r="KL4" i="14" s="1"/>
  <c r="KM4" i="14" s="1"/>
  <c r="KN4" i="14" s="1"/>
  <c r="KO4" i="14" s="1"/>
  <c r="KP4" i="14" s="1"/>
  <c r="KQ4" i="14" s="1"/>
  <c r="KR4" i="14" s="1"/>
  <c r="KS4" i="14" s="1"/>
  <c r="KT4" i="14" s="1"/>
  <c r="KU4" i="14" s="1"/>
  <c r="KV4" i="14" s="1"/>
  <c r="KW4" i="14" s="1"/>
  <c r="KX4" i="14" s="1"/>
  <c r="KY4" i="14" s="1"/>
  <c r="KZ4" i="14" s="1"/>
  <c r="LA4" i="14" s="1"/>
  <c r="LB4" i="14" s="1"/>
  <c r="LC4" i="14" s="1"/>
  <c r="LD4" i="14" s="1"/>
  <c r="LE4" i="14" s="1"/>
  <c r="LF4" i="14" s="1"/>
  <c r="LI4" i="14"/>
  <c r="HL1" i="14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IV1" i="14" s="1"/>
  <c r="IW1" i="14" s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HN10" i="13"/>
  <c r="HN11" i="13" s="1"/>
  <c r="HN12" i="13" s="1"/>
  <c r="HN13" i="13" s="1"/>
  <c r="HN14" i="13" s="1"/>
  <c r="HN15" i="13" s="1"/>
  <c r="HN16" i="13" s="1"/>
  <c r="D95" i="15"/>
  <c r="D91" i="15"/>
  <c r="D81" i="15"/>
  <c r="D89" i="15"/>
  <c r="GZ1" i="14"/>
  <c r="HA1" i="14" s="1"/>
  <c r="HB1" i="14" s="1"/>
  <c r="HC1" i="14" s="1"/>
  <c r="D122" i="15" s="1"/>
  <c r="D82" i="15"/>
  <c r="D116" i="15"/>
  <c r="D98" i="15"/>
  <c r="D87" i="15"/>
  <c r="D86" i="15"/>
  <c r="D101" i="15"/>
  <c r="D111" i="15"/>
  <c r="D109" i="15"/>
  <c r="D80" i="15"/>
  <c r="D119" i="15"/>
  <c r="D108" i="15"/>
  <c r="D107" i="15"/>
  <c r="D103" i="15"/>
  <c r="D93" i="15"/>
  <c r="D100" i="15"/>
  <c r="D97" i="15"/>
  <c r="D120" i="15"/>
  <c r="D106" i="15"/>
  <c r="D121" i="15"/>
  <c r="D114" i="15"/>
  <c r="D85" i="15"/>
  <c r="D99" i="15"/>
  <c r="D92" i="15"/>
  <c r="D115" i="15"/>
  <c r="D110" i="15"/>
  <c r="D102" i="15"/>
  <c r="D117" i="15"/>
  <c r="D113" i="15"/>
  <c r="D88" i="15"/>
  <c r="D84" i="15"/>
  <c r="D83" i="15"/>
  <c r="D104" i="15"/>
  <c r="D94" i="15"/>
  <c r="D90" i="15"/>
  <c r="D105" i="15"/>
  <c r="D112" i="15"/>
  <c r="D118" i="15"/>
  <c r="HM9" i="13"/>
  <c r="HJ10" i="13" s="1"/>
  <c r="HH11" i="13"/>
  <c r="HK10" i="13"/>
  <c r="B11" i="13"/>
  <c r="D11" i="13"/>
  <c r="E10" i="13"/>
  <c r="K3" i="13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BM3" i="13" s="1"/>
  <c r="BN3" i="13" s="1"/>
  <c r="BO3" i="13" s="1"/>
  <c r="BP3" i="13" s="1"/>
  <c r="BQ3" i="13" s="1"/>
  <c r="BR3" i="13" s="1"/>
  <c r="BS3" i="13" s="1"/>
  <c r="BT3" i="13" s="1"/>
  <c r="BU3" i="13" s="1"/>
  <c r="BV3" i="13" s="1"/>
  <c r="BW3" i="13" s="1"/>
  <c r="BX3" i="13" s="1"/>
  <c r="BY3" i="13" s="1"/>
  <c r="BZ3" i="13" s="1"/>
  <c r="CA3" i="13" s="1"/>
  <c r="CB3" i="13" s="1"/>
  <c r="CC3" i="13" s="1"/>
  <c r="CD3" i="13" s="1"/>
  <c r="CE3" i="13" s="1"/>
  <c r="CF3" i="13" s="1"/>
  <c r="CG3" i="13" s="1"/>
  <c r="CH3" i="13" s="1"/>
  <c r="CI3" i="13" s="1"/>
  <c r="CJ3" i="13" s="1"/>
  <c r="CK3" i="13" s="1"/>
  <c r="CL3" i="13" s="1"/>
  <c r="CM3" i="13" s="1"/>
  <c r="CN3" i="13" s="1"/>
  <c r="CO3" i="13" s="1"/>
  <c r="CP3" i="13" s="1"/>
  <c r="CQ3" i="13" s="1"/>
  <c r="CR3" i="13" s="1"/>
  <c r="CS3" i="13" s="1"/>
  <c r="CT3" i="13" s="1"/>
  <c r="CU3" i="13" s="1"/>
  <c r="CV3" i="13" s="1"/>
  <c r="CW3" i="13" s="1"/>
  <c r="CX3" i="13" s="1"/>
  <c r="CY3" i="13" s="1"/>
  <c r="CZ3" i="13" s="1"/>
  <c r="DA3" i="13" s="1"/>
  <c r="DB3" i="13" s="1"/>
  <c r="DC3" i="13" s="1"/>
  <c r="DD3" i="13" s="1"/>
  <c r="DE3" i="13" s="1"/>
  <c r="E9" i="13"/>
  <c r="L8" i="13"/>
  <c r="L9" i="13" s="1"/>
  <c r="HE10" i="13"/>
  <c r="HD10" i="13"/>
  <c r="H11" i="13"/>
  <c r="C11" i="13"/>
  <c r="JJ1" i="14" l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KZ1" i="14" s="1"/>
  <c r="LA1" i="14" s="1"/>
  <c r="LB1" i="14" s="1"/>
  <c r="LC1" i="14" s="1"/>
  <c r="LD1" i="14" s="1"/>
  <c r="LE1" i="14" s="1"/>
  <c r="LF1" i="14" s="1"/>
  <c r="Q5" i="16"/>
  <c r="F122" i="15"/>
  <c r="R96" i="16" s="1"/>
  <c r="F118" i="15"/>
  <c r="R92" i="16" s="1"/>
  <c r="F114" i="15"/>
  <c r="R88" i="16" s="1"/>
  <c r="F110" i="15"/>
  <c r="R84" i="16" s="1"/>
  <c r="F106" i="15"/>
  <c r="R80" i="16" s="1"/>
  <c r="F102" i="15"/>
  <c r="R76" i="16" s="1"/>
  <c r="F98" i="15"/>
  <c r="R72" i="16" s="1"/>
  <c r="F94" i="15"/>
  <c r="R68" i="16" s="1"/>
  <c r="F90" i="15"/>
  <c r="R64" i="16" s="1"/>
  <c r="F86" i="15"/>
  <c r="R60" i="16" s="1"/>
  <c r="F82" i="15"/>
  <c r="R56" i="16" s="1"/>
  <c r="F78" i="15"/>
  <c r="R52" i="16" s="1"/>
  <c r="F74" i="15"/>
  <c r="R48" i="16" s="1"/>
  <c r="F70" i="15"/>
  <c r="R44" i="16" s="1"/>
  <c r="F66" i="15"/>
  <c r="R40" i="16" s="1"/>
  <c r="F62" i="15"/>
  <c r="R36" i="16" s="1"/>
  <c r="F58" i="15"/>
  <c r="R32" i="16" s="1"/>
  <c r="F54" i="15"/>
  <c r="R28" i="16" s="1"/>
  <c r="F50" i="15"/>
  <c r="R24" i="16" s="1"/>
  <c r="F46" i="15"/>
  <c r="R20" i="16" s="1"/>
  <c r="F42" i="15"/>
  <c r="R16" i="16" s="1"/>
  <c r="F38" i="15"/>
  <c r="R12" i="16" s="1"/>
  <c r="F34" i="15"/>
  <c r="R8" i="16" s="1"/>
  <c r="F124" i="15"/>
  <c r="R98" i="16" s="1"/>
  <c r="F120" i="15"/>
  <c r="R94" i="16" s="1"/>
  <c r="F108" i="15"/>
  <c r="R82" i="16" s="1"/>
  <c r="F100" i="15"/>
  <c r="R74" i="16" s="1"/>
  <c r="F92" i="15"/>
  <c r="R66" i="16" s="1"/>
  <c r="F88" i="15"/>
  <c r="R62" i="16" s="1"/>
  <c r="F80" i="15"/>
  <c r="R54" i="16" s="1"/>
  <c r="F72" i="15"/>
  <c r="R46" i="16" s="1"/>
  <c r="F64" i="15"/>
  <c r="R38" i="16" s="1"/>
  <c r="F56" i="15"/>
  <c r="R30" i="16" s="1"/>
  <c r="F48" i="15"/>
  <c r="R22" i="16" s="1"/>
  <c r="F36" i="15"/>
  <c r="R10" i="16" s="1"/>
  <c r="F32" i="15"/>
  <c r="R6" i="16" s="1"/>
  <c r="F123" i="15"/>
  <c r="R97" i="16" s="1"/>
  <c r="F115" i="15"/>
  <c r="R89" i="16" s="1"/>
  <c r="F107" i="15"/>
  <c r="R81" i="16" s="1"/>
  <c r="F99" i="15"/>
  <c r="R73" i="16" s="1"/>
  <c r="F91" i="15"/>
  <c r="R65" i="16" s="1"/>
  <c r="F83" i="15"/>
  <c r="R57" i="16" s="1"/>
  <c r="F75" i="15"/>
  <c r="R49" i="16" s="1"/>
  <c r="F67" i="15"/>
  <c r="R41" i="16" s="1"/>
  <c r="F59" i="15"/>
  <c r="R33" i="16" s="1"/>
  <c r="F47" i="15"/>
  <c r="R21" i="16" s="1"/>
  <c r="F39" i="15"/>
  <c r="R13" i="16" s="1"/>
  <c r="F31" i="15"/>
  <c r="R5" i="16" s="1"/>
  <c r="F129" i="15"/>
  <c r="R103" i="16" s="1"/>
  <c r="F125" i="15"/>
  <c r="R99" i="16" s="1"/>
  <c r="F121" i="15"/>
  <c r="R95" i="16" s="1"/>
  <c r="F117" i="15"/>
  <c r="R91" i="16" s="1"/>
  <c r="F113" i="15"/>
  <c r="R87" i="16" s="1"/>
  <c r="F109" i="15"/>
  <c r="R83" i="16" s="1"/>
  <c r="F105" i="15"/>
  <c r="R79" i="16" s="1"/>
  <c r="F101" i="15"/>
  <c r="R75" i="16" s="1"/>
  <c r="F97" i="15"/>
  <c r="R71" i="16" s="1"/>
  <c r="F93" i="15"/>
  <c r="R67" i="16" s="1"/>
  <c r="F89" i="15"/>
  <c r="R63" i="16" s="1"/>
  <c r="F85" i="15"/>
  <c r="R59" i="16" s="1"/>
  <c r="F81" i="15"/>
  <c r="R55" i="16" s="1"/>
  <c r="F77" i="15"/>
  <c r="R51" i="16" s="1"/>
  <c r="F73" i="15"/>
  <c r="R47" i="16" s="1"/>
  <c r="F69" i="15"/>
  <c r="R43" i="16" s="1"/>
  <c r="F65" i="15"/>
  <c r="R39" i="16" s="1"/>
  <c r="F61" i="15"/>
  <c r="R35" i="16" s="1"/>
  <c r="F57" i="15"/>
  <c r="R31" i="16" s="1"/>
  <c r="F53" i="15"/>
  <c r="R27" i="16" s="1"/>
  <c r="F49" i="15"/>
  <c r="R23" i="16" s="1"/>
  <c r="F45" i="15"/>
  <c r="R19" i="16" s="1"/>
  <c r="F41" i="15"/>
  <c r="R15" i="16" s="1"/>
  <c r="F37" i="15"/>
  <c r="R11" i="16" s="1"/>
  <c r="F33" i="15"/>
  <c r="R7" i="16" s="1"/>
  <c r="F128" i="15"/>
  <c r="R102" i="16" s="1"/>
  <c r="F116" i="15"/>
  <c r="R90" i="16" s="1"/>
  <c r="F112" i="15"/>
  <c r="R86" i="16" s="1"/>
  <c r="F104" i="15"/>
  <c r="R78" i="16" s="1"/>
  <c r="F96" i="15"/>
  <c r="R70" i="16" s="1"/>
  <c r="F84" i="15"/>
  <c r="R58" i="16" s="1"/>
  <c r="F76" i="15"/>
  <c r="R50" i="16" s="1"/>
  <c r="F68" i="15"/>
  <c r="R42" i="16" s="1"/>
  <c r="F60" i="15"/>
  <c r="R34" i="16" s="1"/>
  <c r="F52" i="15"/>
  <c r="R26" i="16" s="1"/>
  <c r="F44" i="15"/>
  <c r="R18" i="16" s="1"/>
  <c r="F40" i="15"/>
  <c r="R14" i="16" s="1"/>
  <c r="F127" i="15"/>
  <c r="R101" i="16" s="1"/>
  <c r="F119" i="15"/>
  <c r="R93" i="16" s="1"/>
  <c r="F111" i="15"/>
  <c r="R85" i="16" s="1"/>
  <c r="F103" i="15"/>
  <c r="R77" i="16" s="1"/>
  <c r="F95" i="15"/>
  <c r="R69" i="16" s="1"/>
  <c r="F87" i="15"/>
  <c r="R61" i="16" s="1"/>
  <c r="F79" i="15"/>
  <c r="R53" i="16" s="1"/>
  <c r="F71" i="15"/>
  <c r="R45" i="16" s="1"/>
  <c r="F63" i="15"/>
  <c r="R37" i="16" s="1"/>
  <c r="F55" i="15"/>
  <c r="R29" i="16" s="1"/>
  <c r="F51" i="15"/>
  <c r="R25" i="16" s="1"/>
  <c r="F43" i="15"/>
  <c r="R17" i="16" s="1"/>
  <c r="F35" i="15"/>
  <c r="R9" i="16" s="1"/>
  <c r="Q20" i="16"/>
  <c r="Q44" i="16"/>
  <c r="Q64" i="16"/>
  <c r="Q12" i="16"/>
  <c r="Q36" i="16"/>
  <c r="Q92" i="16"/>
  <c r="Q10" i="16"/>
  <c r="Q18" i="16"/>
  <c r="Q34" i="16"/>
  <c r="Q50" i="16"/>
  <c r="Q66" i="16"/>
  <c r="Q74" i="16"/>
  <c r="Q82" i="16"/>
  <c r="Q98" i="16"/>
  <c r="Q40" i="16"/>
  <c r="Q60" i="16"/>
  <c r="Q76" i="16"/>
  <c r="Q8" i="16"/>
  <c r="Q52" i="16"/>
  <c r="Q88" i="16"/>
  <c r="Q56" i="16"/>
  <c r="Q22" i="16"/>
  <c r="Q38" i="16"/>
  <c r="Q54" i="16"/>
  <c r="Q70" i="16"/>
  <c r="Q86" i="16"/>
  <c r="Q102" i="16"/>
  <c r="Q84" i="16"/>
  <c r="Q13" i="16"/>
  <c r="Q29" i="16"/>
  <c r="Q61" i="16"/>
  <c r="Q93" i="16"/>
  <c r="Q9" i="16"/>
  <c r="Q25" i="16"/>
  <c r="Q41" i="16"/>
  <c r="Q49" i="16"/>
  <c r="Q57" i="16"/>
  <c r="Q73" i="16"/>
  <c r="Q81" i="16"/>
  <c r="Q89" i="16"/>
  <c r="Q11" i="16"/>
  <c r="Q19" i="16"/>
  <c r="Q27" i="16"/>
  <c r="Q35" i="16"/>
  <c r="Q43" i="16"/>
  <c r="Q51" i="16"/>
  <c r="Q59" i="16"/>
  <c r="Q67" i="16"/>
  <c r="Q75" i="16"/>
  <c r="Q83" i="16"/>
  <c r="Q91" i="16"/>
  <c r="Q99" i="16"/>
  <c r="Q32" i="16"/>
  <c r="Q72" i="16"/>
  <c r="Q24" i="16"/>
  <c r="Q6" i="16"/>
  <c r="Q30" i="16"/>
  <c r="Q46" i="16"/>
  <c r="Q62" i="16"/>
  <c r="Q94" i="16"/>
  <c r="Q28" i="16"/>
  <c r="Q68" i="16"/>
  <c r="Q21" i="16"/>
  <c r="Q37" i="16"/>
  <c r="Q53" i="16"/>
  <c r="Q69" i="16"/>
  <c r="Q85" i="16"/>
  <c r="Q101" i="16"/>
  <c r="Q15" i="16"/>
  <c r="Q47" i="16"/>
  <c r="Q79" i="16"/>
  <c r="Q31" i="16"/>
  <c r="Q95" i="16"/>
  <c r="Q39" i="16"/>
  <c r="Q87" i="16"/>
  <c r="Q63" i="16"/>
  <c r="D123" i="15"/>
  <c r="LI1" i="14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LJ4" i="14"/>
  <c r="LK4" i="14" s="1"/>
  <c r="LL4" i="14" s="1"/>
  <c r="LM4" i="14" s="1"/>
  <c r="LN4" i="14" s="1"/>
  <c r="LO4" i="14" s="1"/>
  <c r="LP4" i="14" s="1"/>
  <c r="LQ4" i="14" s="1"/>
  <c r="LR4" i="14" s="1"/>
  <c r="LS4" i="14" s="1"/>
  <c r="LT4" i="14" s="1"/>
  <c r="LU4" i="14" s="1"/>
  <c r="LV4" i="14" s="1"/>
  <c r="LW4" i="14" s="1"/>
  <c r="LX4" i="14" s="1"/>
  <c r="LY4" i="14" s="1"/>
  <c r="LZ4" i="14" s="1"/>
  <c r="MA4" i="14" s="1"/>
  <c r="MB4" i="14" s="1"/>
  <c r="MC4" i="14" s="1"/>
  <c r="MD4" i="14" s="1"/>
  <c r="ME4" i="14" s="1"/>
  <c r="MF4" i="14" s="1"/>
  <c r="MG4" i="14" s="1"/>
  <c r="MH4" i="14" s="1"/>
  <c r="MI4" i="14" s="1"/>
  <c r="MJ4" i="14" s="1"/>
  <c r="MK4" i="14" s="1"/>
  <c r="ML4" i="14" s="1"/>
  <c r="MM4" i="14" s="1"/>
  <c r="MN4" i="14" s="1"/>
  <c r="MO4" i="14" s="1"/>
  <c r="MP4" i="14" s="1"/>
  <c r="MQ4" i="14" s="1"/>
  <c r="MR4" i="14" s="1"/>
  <c r="MS4" i="14" s="1"/>
  <c r="MT4" i="14" s="1"/>
  <c r="MU4" i="14" s="1"/>
  <c r="MV4" i="14" s="1"/>
  <c r="MW4" i="14" s="1"/>
  <c r="MX4" i="14" s="1"/>
  <c r="MY4" i="14" s="1"/>
  <c r="MZ4" i="14" s="1"/>
  <c r="NA4" i="14" s="1"/>
  <c r="NB4" i="14" s="1"/>
  <c r="NC4" i="14" s="1"/>
  <c r="ND4" i="14" s="1"/>
  <c r="NE4" i="14" s="1"/>
  <c r="NF4" i="14" s="1"/>
  <c r="HF10" i="13"/>
  <c r="HC11" i="13" s="1"/>
  <c r="HD1" i="14"/>
  <c r="HM10" i="13"/>
  <c r="HL10" i="13"/>
  <c r="HH12" i="13"/>
  <c r="HK11" i="13"/>
  <c r="HD11" i="13"/>
  <c r="F9" i="13"/>
  <c r="B12" i="13"/>
  <c r="E11" i="13"/>
  <c r="F10" i="13"/>
  <c r="D12" i="13"/>
  <c r="M8" i="13"/>
  <c r="M9" i="13" s="1"/>
  <c r="H12" i="13"/>
  <c r="C12" i="13"/>
  <c r="Q71" i="16" l="1"/>
  <c r="Q55" i="16"/>
  <c r="Q17" i="16"/>
  <c r="Q77" i="16"/>
  <c r="Q90" i="16"/>
  <c r="Q58" i="16"/>
  <c r="Q26" i="16"/>
  <c r="F126" i="15"/>
  <c r="Q7" i="16"/>
  <c r="Q14" i="16"/>
  <c r="Q23" i="16"/>
  <c r="Q103" i="16"/>
  <c r="Q78" i="16"/>
  <c r="Q97" i="16"/>
  <c r="Q65" i="16"/>
  <c r="Q33" i="16"/>
  <c r="Q45" i="16"/>
  <c r="Q48" i="16"/>
  <c r="Q96" i="16"/>
  <c r="Q16" i="16"/>
  <c r="Q42" i="16"/>
  <c r="Q80" i="16"/>
  <c r="HE1" i="14"/>
  <c r="HF1" i="14" s="1"/>
  <c r="D124" i="15"/>
  <c r="HJ11" i="13"/>
  <c r="HH13" i="13"/>
  <c r="HK12" i="13"/>
  <c r="F11" i="13"/>
  <c r="HD12" i="13"/>
  <c r="E12" i="13"/>
  <c r="B13" i="13"/>
  <c r="HF11" i="13"/>
  <c r="D13" i="13"/>
  <c r="N8" i="13"/>
  <c r="N9" i="13" s="1"/>
  <c r="HE11" i="13"/>
  <c r="H13" i="13"/>
  <c r="C13" i="13"/>
  <c r="R100" i="16" l="1"/>
  <c r="Q100" i="16"/>
  <c r="HM11" i="13"/>
  <c r="HG1" i="14"/>
  <c r="HH1" i="14" s="1"/>
  <c r="HI1" i="14" s="1"/>
  <c r="D128" i="15"/>
  <c r="D126" i="15"/>
  <c r="D127" i="15"/>
  <c r="D125" i="15"/>
  <c r="HL11" i="13"/>
  <c r="HH14" i="13"/>
  <c r="HK13" i="13"/>
  <c r="F12" i="13"/>
  <c r="E13" i="13"/>
  <c r="B14" i="13"/>
  <c r="D14" i="13"/>
  <c r="O8" i="13"/>
  <c r="HC12" i="13"/>
  <c r="H14" i="13"/>
  <c r="C14" i="13"/>
  <c r="HJ12" i="13" l="1"/>
  <c r="D129" i="15"/>
  <c r="HH15" i="13"/>
  <c r="HK14" i="13"/>
  <c r="HM12" i="13"/>
  <c r="F13" i="13"/>
  <c r="E14" i="13"/>
  <c r="B15" i="13"/>
  <c r="HF12" i="13"/>
  <c r="D15" i="13"/>
  <c r="P8" i="13"/>
  <c r="HE12" i="13"/>
  <c r="H15" i="13"/>
  <c r="C15" i="13"/>
  <c r="D16" i="15" l="1"/>
  <c r="D19" i="15"/>
  <c r="HL12" i="13"/>
  <c r="HJ13" i="13" s="1"/>
  <c r="HM13" i="13" s="1"/>
  <c r="HH16" i="13"/>
  <c r="HK15" i="13"/>
  <c r="F14" i="13"/>
  <c r="B16" i="13"/>
  <c r="E15" i="13"/>
  <c r="HE15" i="13"/>
  <c r="D16" i="13"/>
  <c r="HC13" i="13"/>
  <c r="Q8" i="13"/>
  <c r="HD13" i="13"/>
  <c r="H16" i="13"/>
  <c r="C16" i="13"/>
  <c r="HL13" i="13" l="1"/>
  <c r="HJ14" i="13" s="1"/>
  <c r="HK16" i="13"/>
  <c r="HI17" i="13"/>
  <c r="HI18" i="13" s="1"/>
  <c r="HI19" i="13" s="1"/>
  <c r="HI20" i="13" s="1"/>
  <c r="HI21" i="13" s="1"/>
  <c r="HI22" i="13" s="1"/>
  <c r="HI23" i="13" s="1"/>
  <c r="HI24" i="13" s="1"/>
  <c r="HI25" i="13" s="1"/>
  <c r="HI26" i="13" s="1"/>
  <c r="HI27" i="13" s="1"/>
  <c r="HI28" i="13" s="1"/>
  <c r="HI29" i="13" s="1"/>
  <c r="HI30" i="13" s="1"/>
  <c r="HI31" i="13" s="1"/>
  <c r="HI32" i="13" s="1"/>
  <c r="HI33" i="13" s="1"/>
  <c r="HI34" i="13" s="1"/>
  <c r="HI35" i="13" s="1"/>
  <c r="HI36" i="13" s="1"/>
  <c r="HI37" i="13" s="1"/>
  <c r="HI38" i="13" s="1"/>
  <c r="HI39" i="13" s="1"/>
  <c r="HI40" i="13" s="1"/>
  <c r="HI41" i="13" s="1"/>
  <c r="HI42" i="13" s="1"/>
  <c r="HI43" i="13" s="1"/>
  <c r="HI44" i="13" s="1"/>
  <c r="HI45" i="13" s="1"/>
  <c r="HI46" i="13" s="1"/>
  <c r="HI47" i="13" s="1"/>
  <c r="HI48" i="13" s="1"/>
  <c r="HI49" i="13" s="1"/>
  <c r="HI50" i="13" s="1"/>
  <c r="HI51" i="13" s="1"/>
  <c r="HI52" i="13" s="1"/>
  <c r="HI53" i="13" s="1"/>
  <c r="HI54" i="13" s="1"/>
  <c r="HI55" i="13" s="1"/>
  <c r="HI56" i="13" s="1"/>
  <c r="HI57" i="13" s="1"/>
  <c r="HI58" i="13" s="1"/>
  <c r="HI59" i="13" s="1"/>
  <c r="HI60" i="13" s="1"/>
  <c r="HO17" i="13"/>
  <c r="HO18" i="13" s="1"/>
  <c r="HO19" i="13" s="1"/>
  <c r="HO20" i="13" s="1"/>
  <c r="HO21" i="13" s="1"/>
  <c r="HO22" i="13" s="1"/>
  <c r="HO23" i="13" s="1"/>
  <c r="HO24" i="13" s="1"/>
  <c r="HO25" i="13" s="1"/>
  <c r="HO26" i="13" s="1"/>
  <c r="HO27" i="13" s="1"/>
  <c r="HO28" i="13" s="1"/>
  <c r="HO29" i="13" s="1"/>
  <c r="HO30" i="13" s="1"/>
  <c r="HO31" i="13" s="1"/>
  <c r="HO32" i="13" s="1"/>
  <c r="HO33" i="13" s="1"/>
  <c r="HO34" i="13" s="1"/>
  <c r="HO35" i="13" s="1"/>
  <c r="HO36" i="13" s="1"/>
  <c r="HO37" i="13" s="1"/>
  <c r="HO38" i="13" s="1"/>
  <c r="HO39" i="13" s="1"/>
  <c r="HO40" i="13" s="1"/>
  <c r="HO41" i="13" s="1"/>
  <c r="HO42" i="13" s="1"/>
  <c r="HO43" i="13" s="1"/>
  <c r="HO44" i="13" s="1"/>
  <c r="HO45" i="13" s="1"/>
  <c r="HO46" i="13" s="1"/>
  <c r="HO47" i="13" s="1"/>
  <c r="HO48" i="13" s="1"/>
  <c r="HO49" i="13" s="1"/>
  <c r="HO50" i="13" s="1"/>
  <c r="HO51" i="13" s="1"/>
  <c r="HO52" i="13" s="1"/>
  <c r="HO53" i="13" s="1"/>
  <c r="HO54" i="13" s="1"/>
  <c r="HO55" i="13" s="1"/>
  <c r="HO56" i="13" s="1"/>
  <c r="HO57" i="13" s="1"/>
  <c r="HO58" i="13" s="1"/>
  <c r="HO59" i="13" s="1"/>
  <c r="HO60" i="13" s="1"/>
  <c r="HQ17" i="13"/>
  <c r="HQ18" i="13" s="1"/>
  <c r="HQ19" i="13" s="1"/>
  <c r="HQ20" i="13" s="1"/>
  <c r="HQ21" i="13" s="1"/>
  <c r="HQ22" i="13" s="1"/>
  <c r="HQ23" i="13" s="1"/>
  <c r="HQ24" i="13" s="1"/>
  <c r="HQ25" i="13" s="1"/>
  <c r="HQ26" i="13" s="1"/>
  <c r="HQ27" i="13" s="1"/>
  <c r="HQ28" i="13" s="1"/>
  <c r="HQ29" i="13" s="1"/>
  <c r="HQ30" i="13" s="1"/>
  <c r="HQ31" i="13" s="1"/>
  <c r="HQ32" i="13" s="1"/>
  <c r="HQ33" i="13" s="1"/>
  <c r="HQ34" i="13" s="1"/>
  <c r="HQ35" i="13" s="1"/>
  <c r="HQ36" i="13" s="1"/>
  <c r="HQ37" i="13" s="1"/>
  <c r="HQ38" i="13" s="1"/>
  <c r="HQ39" i="13" s="1"/>
  <c r="HQ40" i="13" s="1"/>
  <c r="HQ41" i="13" s="1"/>
  <c r="HQ42" i="13" s="1"/>
  <c r="HQ43" i="13" s="1"/>
  <c r="HQ44" i="13" s="1"/>
  <c r="HQ45" i="13" s="1"/>
  <c r="HQ46" i="13" s="1"/>
  <c r="HQ47" i="13" s="1"/>
  <c r="HQ48" i="13" s="1"/>
  <c r="HQ49" i="13" s="1"/>
  <c r="HQ50" i="13" s="1"/>
  <c r="HQ51" i="13" s="1"/>
  <c r="HQ52" i="13" s="1"/>
  <c r="HQ53" i="13" s="1"/>
  <c r="HQ54" i="13" s="1"/>
  <c r="HQ55" i="13" s="1"/>
  <c r="HQ56" i="13" s="1"/>
  <c r="HQ57" i="13" s="1"/>
  <c r="HQ58" i="13" s="1"/>
  <c r="HQ59" i="13" s="1"/>
  <c r="HQ60" i="13" s="1"/>
  <c r="HN17" i="13"/>
  <c r="HN18" i="13" s="1"/>
  <c r="HN19" i="13" s="1"/>
  <c r="HN20" i="13" s="1"/>
  <c r="HN21" i="13" s="1"/>
  <c r="HN22" i="13" s="1"/>
  <c r="HN23" i="13" s="1"/>
  <c r="HN24" i="13" s="1"/>
  <c r="HN25" i="13" s="1"/>
  <c r="HN26" i="13" s="1"/>
  <c r="HN27" i="13" s="1"/>
  <c r="HN28" i="13" s="1"/>
  <c r="HN29" i="13" s="1"/>
  <c r="HN30" i="13" s="1"/>
  <c r="HN31" i="13" s="1"/>
  <c r="HN32" i="13" s="1"/>
  <c r="HN33" i="13" s="1"/>
  <c r="HN34" i="13" s="1"/>
  <c r="HN35" i="13" s="1"/>
  <c r="HN36" i="13" s="1"/>
  <c r="HN37" i="13" s="1"/>
  <c r="HN38" i="13" s="1"/>
  <c r="HN39" i="13" s="1"/>
  <c r="HN40" i="13" s="1"/>
  <c r="HN41" i="13" s="1"/>
  <c r="HN42" i="13" s="1"/>
  <c r="HN43" i="13" s="1"/>
  <c r="HN44" i="13" s="1"/>
  <c r="HN45" i="13" s="1"/>
  <c r="HN46" i="13" s="1"/>
  <c r="HN47" i="13" s="1"/>
  <c r="HN48" i="13" s="1"/>
  <c r="HN49" i="13" s="1"/>
  <c r="HN50" i="13" s="1"/>
  <c r="HN51" i="13" s="1"/>
  <c r="HN52" i="13" s="1"/>
  <c r="HN53" i="13" s="1"/>
  <c r="HN54" i="13" s="1"/>
  <c r="HN55" i="13" s="1"/>
  <c r="HN56" i="13" s="1"/>
  <c r="HN57" i="13" s="1"/>
  <c r="HN58" i="13" s="1"/>
  <c r="HN59" i="13" s="1"/>
  <c r="HN60" i="13" s="1"/>
  <c r="F15" i="13"/>
  <c r="HE16" i="13"/>
  <c r="B17" i="13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HR17" i="13"/>
  <c r="HR18" i="13" s="1"/>
  <c r="HR19" i="13" s="1"/>
  <c r="HR20" i="13" s="1"/>
  <c r="HR21" i="13" s="1"/>
  <c r="HR22" i="13" s="1"/>
  <c r="HR23" i="13" s="1"/>
  <c r="HR24" i="13" s="1"/>
  <c r="HR25" i="13" s="1"/>
  <c r="HR26" i="13" s="1"/>
  <c r="HR27" i="13" s="1"/>
  <c r="HR28" i="13" s="1"/>
  <c r="HR29" i="13" s="1"/>
  <c r="HR30" i="13" s="1"/>
  <c r="HR31" i="13" s="1"/>
  <c r="HR32" i="13" s="1"/>
  <c r="HR33" i="13" s="1"/>
  <c r="HR34" i="13" s="1"/>
  <c r="HR35" i="13" s="1"/>
  <c r="HR36" i="13" s="1"/>
  <c r="HR37" i="13" s="1"/>
  <c r="HR38" i="13" s="1"/>
  <c r="HR39" i="13" s="1"/>
  <c r="HR40" i="13" s="1"/>
  <c r="HR41" i="13" s="1"/>
  <c r="HR42" i="13" s="1"/>
  <c r="HR43" i="13" s="1"/>
  <c r="HR44" i="13" s="1"/>
  <c r="HR45" i="13" s="1"/>
  <c r="HR46" i="13" s="1"/>
  <c r="HR47" i="13" s="1"/>
  <c r="HR48" i="13" s="1"/>
  <c r="HR49" i="13" s="1"/>
  <c r="HR50" i="13" s="1"/>
  <c r="HR51" i="13" s="1"/>
  <c r="HR52" i="13" s="1"/>
  <c r="HR53" i="13" s="1"/>
  <c r="HR54" i="13" s="1"/>
  <c r="HR55" i="13" s="1"/>
  <c r="HR56" i="13" s="1"/>
  <c r="HR57" i="13" s="1"/>
  <c r="HR58" i="13" s="1"/>
  <c r="HR59" i="13" s="1"/>
  <c r="HR60" i="13" s="1"/>
  <c r="E16" i="13"/>
  <c r="HH17" i="13"/>
  <c r="HH18" i="13" s="1"/>
  <c r="HF13" i="13"/>
  <c r="D17" i="13"/>
  <c r="HE13" i="13"/>
  <c r="R8" i="13"/>
  <c r="H17" i="13"/>
  <c r="HE17" i="13" s="1"/>
  <c r="C17" i="13"/>
  <c r="DK9" i="13" l="1"/>
  <c r="DR9" i="13"/>
  <c r="DL9" i="13"/>
  <c r="DS9" i="13"/>
  <c r="DN9" i="13"/>
  <c r="DQ9" i="13"/>
  <c r="DP9" i="13"/>
  <c r="DO9" i="13"/>
  <c r="DM9" i="13"/>
  <c r="Q9" i="13"/>
  <c r="P9" i="13"/>
  <c r="O9" i="13"/>
  <c r="R9" i="13"/>
  <c r="HL14" i="13"/>
  <c r="HM14" i="13"/>
  <c r="E17" i="13"/>
  <c r="F17" i="13" s="1"/>
  <c r="HK17" i="13"/>
  <c r="B59" i="13"/>
  <c r="F16" i="13"/>
  <c r="D18" i="13"/>
  <c r="DT9" i="13" s="1"/>
  <c r="HC14" i="13"/>
  <c r="HK18" i="13"/>
  <c r="HH19" i="13"/>
  <c r="S8" i="13"/>
  <c r="S9" i="13" s="1"/>
  <c r="H18" i="13"/>
  <c r="HE18" i="13" s="1"/>
  <c r="C18" i="13"/>
  <c r="E18" i="13" s="1"/>
  <c r="HJ15" i="13" l="1"/>
  <c r="B60" i="13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HE14" i="13"/>
  <c r="HD14" i="13"/>
  <c r="D19" i="13"/>
  <c r="DU9" i="13" s="1"/>
  <c r="HK19" i="13"/>
  <c r="HH20" i="13"/>
  <c r="T8" i="13"/>
  <c r="T9" i="13" s="1"/>
  <c r="H19" i="13"/>
  <c r="HE19" i="13" s="1"/>
  <c r="C19" i="13"/>
  <c r="E19" i="13" s="1"/>
  <c r="F18" i="13"/>
  <c r="HM15" i="13" l="1"/>
  <c r="HL15" i="13"/>
  <c r="B84" i="13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HF14" i="13"/>
  <c r="HC15" i="13" s="1"/>
  <c r="D20" i="13"/>
  <c r="DV9" i="13" s="1"/>
  <c r="HH21" i="13"/>
  <c r="HK20" i="13"/>
  <c r="U8" i="13"/>
  <c r="U9" i="13" s="1"/>
  <c r="H20" i="13"/>
  <c r="HE20" i="13" s="1"/>
  <c r="F19" i="13"/>
  <c r="C20" i="13"/>
  <c r="E20" i="13" s="1"/>
  <c r="HJ16" i="13" l="1"/>
  <c r="HM16" i="13" s="1"/>
  <c r="HD15" i="13"/>
  <c r="D21" i="13"/>
  <c r="DW9" i="13" s="1"/>
  <c r="HK21" i="13"/>
  <c r="HH22" i="13"/>
  <c r="V8" i="13"/>
  <c r="V9" i="13" s="1"/>
  <c r="H21" i="13"/>
  <c r="HE21" i="13" s="1"/>
  <c r="F20" i="13"/>
  <c r="C21" i="13"/>
  <c r="E21" i="13" s="1"/>
  <c r="HF15" i="13" l="1"/>
  <c r="HC16" i="13" s="1"/>
  <c r="HD16" i="13" s="1"/>
  <c r="HF16" i="13" s="1"/>
  <c r="HL16" i="13"/>
  <c r="HJ17" i="13" s="1"/>
  <c r="D22" i="13"/>
  <c r="DX9" i="13" s="1"/>
  <c r="HK22" i="13"/>
  <c r="HH23" i="13"/>
  <c r="W8" i="13"/>
  <c r="W9" i="13" s="1"/>
  <c r="H22" i="13"/>
  <c r="HE22" i="13" s="1"/>
  <c r="F21" i="13"/>
  <c r="C22" i="13"/>
  <c r="E22" i="13" s="1"/>
  <c r="HM17" i="13" l="1"/>
  <c r="HL17" i="13"/>
  <c r="HC17" i="13"/>
  <c r="HD17" i="13" s="1"/>
  <c r="D23" i="13"/>
  <c r="DY9" i="13" s="1"/>
  <c r="HH24" i="13"/>
  <c r="X8" i="13"/>
  <c r="X9" i="13" s="1"/>
  <c r="H23" i="13"/>
  <c r="HE23" i="13" s="1"/>
  <c r="C23" i="13"/>
  <c r="E23" i="13" s="1"/>
  <c r="F22" i="13"/>
  <c r="HJ18" i="13" l="1"/>
  <c r="HM18" i="13" s="1"/>
  <c r="HF17" i="13"/>
  <c r="HC18" i="13" s="1"/>
  <c r="D24" i="13"/>
  <c r="DZ9" i="13" s="1"/>
  <c r="HH25" i="13"/>
  <c r="Y8" i="13"/>
  <c r="Y9" i="13" s="1"/>
  <c r="H24" i="13"/>
  <c r="HE24" i="13" s="1"/>
  <c r="F23" i="13"/>
  <c r="C24" i="13"/>
  <c r="E24" i="13" s="1"/>
  <c r="HL18" i="13" l="1"/>
  <c r="HJ19" i="13" s="1"/>
  <c r="HM19" i="13" s="1"/>
  <c r="D25" i="13"/>
  <c r="EA9" i="13" s="1"/>
  <c r="HH26" i="13"/>
  <c r="Z8" i="13"/>
  <c r="Z9" i="13" s="1"/>
  <c r="HD18" i="13"/>
  <c r="HF18" i="13" s="1"/>
  <c r="H25" i="13"/>
  <c r="HE25" i="13" s="1"/>
  <c r="F24" i="13"/>
  <c r="C25" i="13"/>
  <c r="E25" i="13" s="1"/>
  <c r="HL19" i="13" l="1"/>
  <c r="HJ20" i="13" s="1"/>
  <c r="HL20" i="13" s="1"/>
  <c r="D26" i="13"/>
  <c r="EB9" i="13" s="1"/>
  <c r="HH27" i="13"/>
  <c r="AA8" i="13"/>
  <c r="AA9" i="13" s="1"/>
  <c r="HC19" i="13"/>
  <c r="H26" i="13"/>
  <c r="HE26" i="13" s="1"/>
  <c r="F25" i="13"/>
  <c r="C26" i="13"/>
  <c r="E26" i="13" s="1"/>
  <c r="HM20" i="13" l="1"/>
  <c r="HJ21" i="13" s="1"/>
  <c r="HM21" i="13" s="1"/>
  <c r="D27" i="13"/>
  <c r="EC9" i="13" s="1"/>
  <c r="HH28" i="13"/>
  <c r="HL23" i="13"/>
  <c r="AB8" i="13"/>
  <c r="AB9" i="13" s="1"/>
  <c r="HD19" i="13"/>
  <c r="HF19" i="13" s="1"/>
  <c r="H27" i="13"/>
  <c r="HE27" i="13" s="1"/>
  <c r="C27" i="13"/>
  <c r="E27" i="13" s="1"/>
  <c r="F26" i="13"/>
  <c r="HL21" i="13" l="1"/>
  <c r="HJ22" i="13" s="1"/>
  <c r="D28" i="13"/>
  <c r="ED9" i="13" s="1"/>
  <c r="HH29" i="13"/>
  <c r="AC8" i="13"/>
  <c r="AC9" i="13" s="1"/>
  <c r="HC20" i="13"/>
  <c r="H28" i="13"/>
  <c r="HE28" i="13" s="1"/>
  <c r="F27" i="13"/>
  <c r="C28" i="13"/>
  <c r="E28" i="13" s="1"/>
  <c r="HM22" i="13" l="1"/>
  <c r="HL22" i="13"/>
  <c r="D29" i="13"/>
  <c r="EE9" i="13" s="1"/>
  <c r="HH30" i="13"/>
  <c r="AD8" i="13"/>
  <c r="AD9" i="13" s="1"/>
  <c r="HD20" i="13"/>
  <c r="HF20" i="13" s="1"/>
  <c r="H29" i="13"/>
  <c r="HE29" i="13" s="1"/>
  <c r="F28" i="13"/>
  <c r="C29" i="13"/>
  <c r="E29" i="13" s="1"/>
  <c r="HJ23" i="13" l="1"/>
  <c r="D30" i="13"/>
  <c r="EF9" i="13" s="1"/>
  <c r="HH31" i="13"/>
  <c r="AE8" i="13"/>
  <c r="AE9" i="13" s="1"/>
  <c r="HC21" i="13"/>
  <c r="H30" i="13"/>
  <c r="HE30" i="13" s="1"/>
  <c r="F29" i="13"/>
  <c r="C30" i="13"/>
  <c r="E30" i="13" s="1"/>
  <c r="HK23" i="13" l="1"/>
  <c r="HM23" i="13" s="1"/>
  <c r="D31" i="13"/>
  <c r="EG9" i="13" s="1"/>
  <c r="HH32" i="13"/>
  <c r="AF8" i="13"/>
  <c r="AF9" i="13" s="1"/>
  <c r="HD21" i="13"/>
  <c r="HF21" i="13" s="1"/>
  <c r="H31" i="13"/>
  <c r="HE31" i="13" s="1"/>
  <c r="C31" i="13"/>
  <c r="E31" i="13" s="1"/>
  <c r="F30" i="13"/>
  <c r="HJ24" i="13" l="1"/>
  <c r="D32" i="13"/>
  <c r="EH9" i="13" s="1"/>
  <c r="HH33" i="13"/>
  <c r="AG8" i="13"/>
  <c r="AG9" i="13" s="1"/>
  <c r="HC22" i="13"/>
  <c r="H32" i="13"/>
  <c r="HE32" i="13" s="1"/>
  <c r="F31" i="13"/>
  <c r="C32" i="13"/>
  <c r="E32" i="13" s="1"/>
  <c r="HL24" i="13" l="1"/>
  <c r="HK24" i="13"/>
  <c r="HM24" i="13" s="1"/>
  <c r="D33" i="13"/>
  <c r="EI9" i="13" s="1"/>
  <c r="HH34" i="13"/>
  <c r="HH4" i="13" s="1"/>
  <c r="AH8" i="13"/>
  <c r="AH9" i="13" s="1"/>
  <c r="HD22" i="13"/>
  <c r="HF22" i="13" s="1"/>
  <c r="H33" i="13"/>
  <c r="HE33" i="13" s="1"/>
  <c r="F32" i="13"/>
  <c r="C33" i="13"/>
  <c r="E33" i="13" s="1"/>
  <c r="HH6" i="13" l="1"/>
  <c r="HH5" i="13"/>
  <c r="HJ25" i="13"/>
  <c r="HK25" i="13" s="1"/>
  <c r="HM25" i="13" s="1"/>
  <c r="HL25" i="13"/>
  <c r="D34" i="13"/>
  <c r="EJ9" i="13" s="1"/>
  <c r="HH35" i="13"/>
  <c r="AI8" i="13"/>
  <c r="AI9" i="13" s="1"/>
  <c r="HC23" i="13"/>
  <c r="H34" i="13"/>
  <c r="HE34" i="13" s="1"/>
  <c r="F33" i="13"/>
  <c r="C34" i="13"/>
  <c r="E34" i="13" s="1"/>
  <c r="HJ26" i="13" l="1"/>
  <c r="D35" i="13"/>
  <c r="EK9" i="13" s="1"/>
  <c r="HH36" i="13"/>
  <c r="AJ8" i="13"/>
  <c r="AJ9" i="13" s="1"/>
  <c r="HD23" i="13"/>
  <c r="HF23" i="13" s="1"/>
  <c r="H35" i="13"/>
  <c r="HE35" i="13" s="1"/>
  <c r="C35" i="13"/>
  <c r="E35" i="13" s="1"/>
  <c r="F34" i="13"/>
  <c r="HL26" i="13" l="1"/>
  <c r="HK26" i="13"/>
  <c r="HM26" i="13" s="1"/>
  <c r="D36" i="13"/>
  <c r="EL9" i="13" s="1"/>
  <c r="HH37" i="13"/>
  <c r="AK8" i="13"/>
  <c r="AK9" i="13" s="1"/>
  <c r="HC24" i="13"/>
  <c r="H36" i="13"/>
  <c r="HE36" i="13" s="1"/>
  <c r="F35" i="13"/>
  <c r="C36" i="13"/>
  <c r="E36" i="13" s="1"/>
  <c r="HJ27" i="13" l="1"/>
  <c r="HK27" i="13" s="1"/>
  <c r="HM27" i="13" s="1"/>
  <c r="HL27" i="13"/>
  <c r="D37" i="13"/>
  <c r="EM9" i="13" s="1"/>
  <c r="HH38" i="13"/>
  <c r="AL8" i="13"/>
  <c r="AL9" i="13" s="1"/>
  <c r="HD24" i="13"/>
  <c r="HF24" i="13" s="1"/>
  <c r="H37" i="13"/>
  <c r="HE37" i="13" s="1"/>
  <c r="F36" i="13"/>
  <c r="C37" i="13"/>
  <c r="E37" i="13" s="1"/>
  <c r="HJ28" i="13" l="1"/>
  <c r="HK28" i="13" s="1"/>
  <c r="HM28" i="13" s="1"/>
  <c r="HL28" i="13"/>
  <c r="D38" i="13"/>
  <c r="EN9" i="13" s="1"/>
  <c r="HH39" i="13"/>
  <c r="AM8" i="13"/>
  <c r="AM9" i="13" s="1"/>
  <c r="HC25" i="13"/>
  <c r="H38" i="13"/>
  <c r="HE38" i="13" s="1"/>
  <c r="F37" i="13"/>
  <c r="C38" i="13"/>
  <c r="E38" i="13" s="1"/>
  <c r="HJ29" i="13" l="1"/>
  <c r="D39" i="13"/>
  <c r="EO9" i="13" s="1"/>
  <c r="HH40" i="13"/>
  <c r="AN8" i="13"/>
  <c r="AN9" i="13" s="1"/>
  <c r="HD25" i="13"/>
  <c r="HF25" i="13" s="1"/>
  <c r="H39" i="13"/>
  <c r="HE39" i="13" s="1"/>
  <c r="C39" i="13"/>
  <c r="E39" i="13" s="1"/>
  <c r="F38" i="13"/>
  <c r="HL29" i="13" l="1"/>
  <c r="HK29" i="13"/>
  <c r="D40" i="13"/>
  <c r="EP9" i="13" s="1"/>
  <c r="HH41" i="13"/>
  <c r="AO8" i="13"/>
  <c r="AO9" i="13" s="1"/>
  <c r="HC26" i="13"/>
  <c r="H40" i="13"/>
  <c r="HE40" i="13" s="1"/>
  <c r="F39" i="13"/>
  <c r="C40" i="13"/>
  <c r="E40" i="13" s="1"/>
  <c r="HM29" i="13" l="1"/>
  <c r="HJ30" i="13" s="1"/>
  <c r="D41" i="13"/>
  <c r="EQ9" i="13" s="1"/>
  <c r="HH42" i="13"/>
  <c r="AP8" i="13"/>
  <c r="AP9" i="13" s="1"/>
  <c r="HD26" i="13"/>
  <c r="HF26" i="13" s="1"/>
  <c r="H41" i="13"/>
  <c r="HE41" i="13" s="1"/>
  <c r="C41" i="13"/>
  <c r="E41" i="13" s="1"/>
  <c r="F40" i="13"/>
  <c r="HL30" i="13" l="1"/>
  <c r="HK30" i="13"/>
  <c r="HM30" i="13" s="1"/>
  <c r="D42" i="13"/>
  <c r="ER9" i="13" s="1"/>
  <c r="HH43" i="13"/>
  <c r="AQ8" i="13"/>
  <c r="AQ9" i="13" s="1"/>
  <c r="HC27" i="13"/>
  <c r="H42" i="13"/>
  <c r="HE42" i="13" s="1"/>
  <c r="C42" i="13"/>
  <c r="E42" i="13" s="1"/>
  <c r="F41" i="13"/>
  <c r="HJ31" i="13" l="1"/>
  <c r="D43" i="13"/>
  <c r="ES9" i="13" s="1"/>
  <c r="HH44" i="13"/>
  <c r="AR8" i="13"/>
  <c r="AR9" i="13" s="1"/>
  <c r="HD27" i="13"/>
  <c r="HF27" i="13" s="1"/>
  <c r="H43" i="13"/>
  <c r="HE43" i="13" s="1"/>
  <c r="C43" i="13"/>
  <c r="E43" i="13" s="1"/>
  <c r="F42" i="13"/>
  <c r="HL31" i="13" l="1"/>
  <c r="HK31" i="13"/>
  <c r="D44" i="13"/>
  <c r="ET9" i="13" s="1"/>
  <c r="HH45" i="13"/>
  <c r="AS8" i="13"/>
  <c r="AS9" i="13" s="1"/>
  <c r="HC28" i="13"/>
  <c r="H44" i="13"/>
  <c r="HE44" i="13" s="1"/>
  <c r="F43" i="13"/>
  <c r="C44" i="13"/>
  <c r="E44" i="13" s="1"/>
  <c r="HM31" i="13" l="1"/>
  <c r="HJ32" i="13" s="1"/>
  <c r="D45" i="13"/>
  <c r="EU9" i="13" s="1"/>
  <c r="HH46" i="13"/>
  <c r="AT8" i="13"/>
  <c r="AT9" i="13" s="1"/>
  <c r="HD28" i="13"/>
  <c r="HF28" i="13" s="1"/>
  <c r="H45" i="13"/>
  <c r="HE45" i="13" s="1"/>
  <c r="F44" i="13"/>
  <c r="C45" i="13"/>
  <c r="E45" i="13" s="1"/>
  <c r="HL32" i="13" l="1"/>
  <c r="HK32" i="13"/>
  <c r="HM32" i="13" s="1"/>
  <c r="D46" i="13"/>
  <c r="EV9" i="13" s="1"/>
  <c r="HH47" i="13"/>
  <c r="AU8" i="13"/>
  <c r="AU9" i="13" s="1"/>
  <c r="HC29" i="13"/>
  <c r="H46" i="13"/>
  <c r="HE46" i="13" s="1"/>
  <c r="F45" i="13"/>
  <c r="C46" i="13"/>
  <c r="E46" i="13" s="1"/>
  <c r="HJ33" i="13" l="1"/>
  <c r="D47" i="13"/>
  <c r="EW9" i="13" s="1"/>
  <c r="HH48" i="13"/>
  <c r="AV8" i="13"/>
  <c r="AV9" i="13" s="1"/>
  <c r="HD29" i="13"/>
  <c r="HF29" i="13" s="1"/>
  <c r="H47" i="13"/>
  <c r="HE47" i="13" s="1"/>
  <c r="C47" i="13"/>
  <c r="E47" i="13" s="1"/>
  <c r="F46" i="13"/>
  <c r="HL33" i="13" l="1"/>
  <c r="HK33" i="13"/>
  <c r="D48" i="13"/>
  <c r="EX9" i="13" s="1"/>
  <c r="HH49" i="13"/>
  <c r="AW8" i="13"/>
  <c r="AW9" i="13" s="1"/>
  <c r="HC30" i="13"/>
  <c r="H48" i="13"/>
  <c r="HE48" i="13" s="1"/>
  <c r="F47" i="13"/>
  <c r="C48" i="13"/>
  <c r="E48" i="13" s="1"/>
  <c r="HM33" i="13" l="1"/>
  <c r="HJ34" i="13" s="1"/>
  <c r="D49" i="13"/>
  <c r="EY9" i="13" s="1"/>
  <c r="HH50" i="13"/>
  <c r="AX8" i="13"/>
  <c r="AX9" i="13" s="1"/>
  <c r="HD30" i="13"/>
  <c r="HF30" i="13" s="1"/>
  <c r="H49" i="13"/>
  <c r="HE49" i="13" s="1"/>
  <c r="F48" i="13"/>
  <c r="C49" i="13"/>
  <c r="E49" i="13" s="1"/>
  <c r="HL34" i="13" l="1"/>
  <c r="HK34" i="13"/>
  <c r="HM34" i="13" s="1"/>
  <c r="D50" i="13"/>
  <c r="EZ9" i="13" s="1"/>
  <c r="HH51" i="13"/>
  <c r="AY8" i="13"/>
  <c r="AY9" i="13" s="1"/>
  <c r="HC31" i="13"/>
  <c r="H50" i="13"/>
  <c r="HE50" i="13" s="1"/>
  <c r="F49" i="13"/>
  <c r="C50" i="13"/>
  <c r="E50" i="13" s="1"/>
  <c r="HJ35" i="13" l="1"/>
  <c r="D51" i="13"/>
  <c r="FA9" i="13" s="1"/>
  <c r="HH52" i="13"/>
  <c r="AZ8" i="13"/>
  <c r="AZ9" i="13" s="1"/>
  <c r="HD31" i="13"/>
  <c r="HF31" i="13" s="1"/>
  <c r="H51" i="13"/>
  <c r="HE51" i="13" s="1"/>
  <c r="C51" i="13"/>
  <c r="E51" i="13" s="1"/>
  <c r="F50" i="13"/>
  <c r="HL35" i="13" l="1"/>
  <c r="HK35" i="13"/>
  <c r="D52" i="13"/>
  <c r="FB9" i="13" s="1"/>
  <c r="HH53" i="13"/>
  <c r="BA8" i="13"/>
  <c r="BA9" i="13" s="1"/>
  <c r="HC32" i="13"/>
  <c r="H52" i="13"/>
  <c r="HE52" i="13" s="1"/>
  <c r="F51" i="13"/>
  <c r="C52" i="13"/>
  <c r="E52" i="13" s="1"/>
  <c r="HM35" i="13" l="1"/>
  <c r="HJ36" i="13" s="1"/>
  <c r="D53" i="13"/>
  <c r="FC9" i="13" s="1"/>
  <c r="HH54" i="13"/>
  <c r="BB8" i="13"/>
  <c r="BB9" i="13" s="1"/>
  <c r="HD32" i="13"/>
  <c r="HF32" i="13" s="1"/>
  <c r="H53" i="13"/>
  <c r="HE53" i="13" s="1"/>
  <c r="F52" i="13"/>
  <c r="C53" i="13"/>
  <c r="E53" i="13" s="1"/>
  <c r="HL36" i="13" l="1"/>
  <c r="HK36" i="13"/>
  <c r="HM36" i="13" s="1"/>
  <c r="D54" i="13"/>
  <c r="FD9" i="13" s="1"/>
  <c r="HH55" i="13"/>
  <c r="BC8" i="13"/>
  <c r="BC9" i="13" s="1"/>
  <c r="HC33" i="13"/>
  <c r="H54" i="13"/>
  <c r="HE54" i="13" s="1"/>
  <c r="F53" i="13"/>
  <c r="C54" i="13"/>
  <c r="E54" i="13" s="1"/>
  <c r="HJ37" i="13" l="1"/>
  <c r="D55" i="13"/>
  <c r="FE9" i="13" s="1"/>
  <c r="HH56" i="13"/>
  <c r="BD8" i="13"/>
  <c r="BD9" i="13" s="1"/>
  <c r="HD33" i="13"/>
  <c r="HF33" i="13" s="1"/>
  <c r="H55" i="13"/>
  <c r="HE55" i="13" s="1"/>
  <c r="C55" i="13"/>
  <c r="E55" i="13" s="1"/>
  <c r="F54" i="13"/>
  <c r="HL37" i="13" l="1"/>
  <c r="HK37" i="13"/>
  <c r="HM37" i="13" s="1"/>
  <c r="D56" i="13"/>
  <c r="FF9" i="13" s="1"/>
  <c r="HH57" i="13"/>
  <c r="BE8" i="13"/>
  <c r="BE9" i="13" s="1"/>
  <c r="HC34" i="13"/>
  <c r="H56" i="13"/>
  <c r="HE56" i="13" s="1"/>
  <c r="F55" i="13"/>
  <c r="C56" i="13"/>
  <c r="E56" i="13" s="1"/>
  <c r="HJ38" i="13" l="1"/>
  <c r="HK38" i="13" s="1"/>
  <c r="HM38" i="13" s="1"/>
  <c r="HL38" i="13"/>
  <c r="D57" i="13"/>
  <c r="FG9" i="13" s="1"/>
  <c r="HH58" i="13"/>
  <c r="BF8" i="13"/>
  <c r="BF9" i="13" s="1"/>
  <c r="HD34" i="13"/>
  <c r="HF34" i="13" s="1"/>
  <c r="H57" i="13"/>
  <c r="HE57" i="13" s="1"/>
  <c r="F56" i="13"/>
  <c r="C57" i="13"/>
  <c r="E57" i="13" s="1"/>
  <c r="HJ39" i="13" l="1"/>
  <c r="D58" i="13"/>
  <c r="HH59" i="13"/>
  <c r="BG8" i="13"/>
  <c r="BG9" i="13" s="1"/>
  <c r="HC35" i="13"/>
  <c r="H58" i="13"/>
  <c r="HE58" i="13" s="1"/>
  <c r="F57" i="13"/>
  <c r="C58" i="13"/>
  <c r="E58" i="13" s="1"/>
  <c r="HL39" i="13" l="1"/>
  <c r="HK39" i="13"/>
  <c r="D59" i="13"/>
  <c r="FI9" i="13" s="1"/>
  <c r="HH60" i="13"/>
  <c r="BH8" i="13"/>
  <c r="BH9" i="13" s="1"/>
  <c r="HD35" i="13"/>
  <c r="HF35" i="13" s="1"/>
  <c r="H59" i="13"/>
  <c r="HE59" i="13" s="1"/>
  <c r="C59" i="13"/>
  <c r="E59" i="13" s="1"/>
  <c r="F58" i="13"/>
  <c r="HM39" i="13" l="1"/>
  <c r="HJ40" i="13" s="1"/>
  <c r="D60" i="13"/>
  <c r="FJ9" i="13" s="1"/>
  <c r="BI8" i="13"/>
  <c r="BI9" i="13" s="1"/>
  <c r="HC36" i="13"/>
  <c r="H60" i="13"/>
  <c r="HE60" i="13" s="1"/>
  <c r="F59" i="13"/>
  <c r="C60" i="13"/>
  <c r="E60" i="13" s="1"/>
  <c r="HL40" i="13" l="1"/>
  <c r="HK40" i="13"/>
  <c r="HM40" i="13" s="1"/>
  <c r="D61" i="13"/>
  <c r="FK9" i="13" s="1"/>
  <c r="BJ8" i="13"/>
  <c r="BJ9" i="13" s="1"/>
  <c r="HD36" i="13"/>
  <c r="HF36" i="13" s="1"/>
  <c r="F60" i="13"/>
  <c r="C61" i="13"/>
  <c r="E61" i="13" s="1"/>
  <c r="HJ41" i="13" l="1"/>
  <c r="D62" i="13"/>
  <c r="FL9" i="13" s="1"/>
  <c r="BK8" i="13"/>
  <c r="BK9" i="13" s="1"/>
  <c r="HC37" i="13"/>
  <c r="F61" i="13"/>
  <c r="C62" i="13"/>
  <c r="E62" i="13" s="1"/>
  <c r="HL41" i="13" l="1"/>
  <c r="HK41" i="13"/>
  <c r="HM41" i="13" s="1"/>
  <c r="D63" i="13"/>
  <c r="FM9" i="13" s="1"/>
  <c r="BL8" i="13"/>
  <c r="BL9" i="13" s="1"/>
  <c r="HD37" i="13"/>
  <c r="HF37" i="13" s="1"/>
  <c r="C63" i="13"/>
  <c r="E63" i="13" s="1"/>
  <c r="F62" i="13"/>
  <c r="HJ42" i="13" l="1"/>
  <c r="D64" i="13"/>
  <c r="FN9" i="13" s="1"/>
  <c r="BM8" i="13"/>
  <c r="BM9" i="13" s="1"/>
  <c r="HC38" i="13"/>
  <c r="F63" i="13"/>
  <c r="C64" i="13"/>
  <c r="E64" i="13" s="1"/>
  <c r="HL42" i="13" l="1"/>
  <c r="HK42" i="13"/>
  <c r="D65" i="13"/>
  <c r="FO9" i="13" s="1"/>
  <c r="BN8" i="13"/>
  <c r="BN9" i="13" s="1"/>
  <c r="HD38" i="13"/>
  <c r="HF38" i="13" s="1"/>
  <c r="F64" i="13"/>
  <c r="C65" i="13"/>
  <c r="E65" i="13" s="1"/>
  <c r="HM42" i="13" l="1"/>
  <c r="HJ43" i="13" s="1"/>
  <c r="D66" i="13"/>
  <c r="FP9" i="13" s="1"/>
  <c r="BO8" i="13"/>
  <c r="BO9" i="13" s="1"/>
  <c r="HC39" i="13"/>
  <c r="F65" i="13"/>
  <c r="C66" i="13"/>
  <c r="E66" i="13" s="1"/>
  <c r="HL43" i="13" l="1"/>
  <c r="HK43" i="13"/>
  <c r="HM43" i="13" s="1"/>
  <c r="D67" i="13"/>
  <c r="FQ9" i="13" s="1"/>
  <c r="BP8" i="13"/>
  <c r="BP9" i="13" s="1"/>
  <c r="HD39" i="13"/>
  <c r="HF39" i="13" s="1"/>
  <c r="C67" i="13"/>
  <c r="E67" i="13" s="1"/>
  <c r="F66" i="13"/>
  <c r="HJ44" i="13" l="1"/>
  <c r="D68" i="13"/>
  <c r="FR9" i="13" s="1"/>
  <c r="BQ8" i="13"/>
  <c r="BQ9" i="13" s="1"/>
  <c r="HC40" i="13"/>
  <c r="F67" i="13"/>
  <c r="C68" i="13"/>
  <c r="E68" i="13" s="1"/>
  <c r="HL44" i="13" l="1"/>
  <c r="HK44" i="13"/>
  <c r="D69" i="13"/>
  <c r="BR8" i="13"/>
  <c r="BR9" i="13" s="1"/>
  <c r="HD40" i="13"/>
  <c r="HF40" i="13" s="1"/>
  <c r="F68" i="13"/>
  <c r="C69" i="13"/>
  <c r="E69" i="13" s="1"/>
  <c r="D70" i="13" l="1"/>
  <c r="FS9" i="13"/>
  <c r="HM44" i="13"/>
  <c r="HJ45" i="13" s="1"/>
  <c r="BS8" i="13"/>
  <c r="BS9" i="13" s="1"/>
  <c r="HC41" i="13"/>
  <c r="F69" i="13"/>
  <c r="C70" i="13"/>
  <c r="E70" i="13" s="1"/>
  <c r="D71" i="13" l="1"/>
  <c r="FT9" i="13"/>
  <c r="HL45" i="13"/>
  <c r="HK45" i="13"/>
  <c r="HM45" i="13" s="1"/>
  <c r="BT8" i="13"/>
  <c r="BT9" i="13" s="1"/>
  <c r="HD41" i="13"/>
  <c r="HF41" i="13" s="1"/>
  <c r="C71" i="13"/>
  <c r="E71" i="13" s="1"/>
  <c r="F70" i="13"/>
  <c r="D72" i="13" l="1"/>
  <c r="FU9" i="13"/>
  <c r="HJ46" i="13"/>
  <c r="BU8" i="13"/>
  <c r="BU9" i="13" s="1"/>
  <c r="HC42" i="13"/>
  <c r="F71" i="13"/>
  <c r="C72" i="13"/>
  <c r="E72" i="13" s="1"/>
  <c r="D73" i="13" l="1"/>
  <c r="FV9" i="13"/>
  <c r="HL46" i="13"/>
  <c r="HK46" i="13"/>
  <c r="HM46" i="13" s="1"/>
  <c r="BV8" i="13"/>
  <c r="BV9" i="13" s="1"/>
  <c r="HD42" i="13"/>
  <c r="HF42" i="13" s="1"/>
  <c r="F72" i="13"/>
  <c r="C73" i="13"/>
  <c r="E73" i="13" s="1"/>
  <c r="D74" i="13" l="1"/>
  <c r="FW9" i="13"/>
  <c r="HJ47" i="13"/>
  <c r="BW8" i="13"/>
  <c r="BW9" i="13" s="1"/>
  <c r="HC43" i="13"/>
  <c r="F73" i="13"/>
  <c r="C74" i="13"/>
  <c r="E74" i="13" s="1"/>
  <c r="D75" i="13" l="1"/>
  <c r="FX9" i="13"/>
  <c r="HL47" i="13"/>
  <c r="HK47" i="13"/>
  <c r="BX8" i="13"/>
  <c r="BX9" i="13" s="1"/>
  <c r="HD43" i="13"/>
  <c r="HF43" i="13" s="1"/>
  <c r="C75" i="13"/>
  <c r="E75" i="13" s="1"/>
  <c r="F74" i="13"/>
  <c r="D76" i="13" l="1"/>
  <c r="FY9" i="13"/>
  <c r="HM47" i="13"/>
  <c r="HJ48" i="13" s="1"/>
  <c r="BY8" i="13"/>
  <c r="BY9" i="13" s="1"/>
  <c r="HC44" i="13"/>
  <c r="F75" i="13"/>
  <c r="C76" i="13"/>
  <c r="E76" i="13" s="1"/>
  <c r="D77" i="13" l="1"/>
  <c r="FZ9" i="13"/>
  <c r="HL48" i="13"/>
  <c r="HK48" i="13"/>
  <c r="HM48" i="13" s="1"/>
  <c r="BZ8" i="13"/>
  <c r="BZ9" i="13" s="1"/>
  <c r="HD44" i="13"/>
  <c r="HF44" i="13" s="1"/>
  <c r="F76" i="13"/>
  <c r="C77" i="13"/>
  <c r="E77" i="13" s="1"/>
  <c r="D78" i="13" l="1"/>
  <c r="GA9" i="13"/>
  <c r="HJ49" i="13"/>
  <c r="CA8" i="13"/>
  <c r="CA9" i="13" s="1"/>
  <c r="HC45" i="13"/>
  <c r="F77" i="13"/>
  <c r="C78" i="13"/>
  <c r="E78" i="13" s="1"/>
  <c r="D79" i="13" l="1"/>
  <c r="GB9" i="13"/>
  <c r="HL49" i="13"/>
  <c r="HK49" i="13"/>
  <c r="CB8" i="13"/>
  <c r="CB9" i="13" s="1"/>
  <c r="HD45" i="13"/>
  <c r="HF45" i="13" s="1"/>
  <c r="C79" i="13"/>
  <c r="E79" i="13" s="1"/>
  <c r="F78" i="13"/>
  <c r="D80" i="13" l="1"/>
  <c r="GC9" i="13"/>
  <c r="HM49" i="13"/>
  <c r="HJ50" i="13" s="1"/>
  <c r="CC8" i="13"/>
  <c r="CC9" i="13" s="1"/>
  <c r="HC46" i="13"/>
  <c r="F79" i="13"/>
  <c r="C80" i="13"/>
  <c r="E80" i="13" s="1"/>
  <c r="D81" i="13" l="1"/>
  <c r="GD9" i="13"/>
  <c r="HL50" i="13"/>
  <c r="HK50" i="13"/>
  <c r="CD8" i="13"/>
  <c r="CD9" i="13" s="1"/>
  <c r="HD46" i="13"/>
  <c r="HF46" i="13" s="1"/>
  <c r="F80" i="13"/>
  <c r="C81" i="13"/>
  <c r="E81" i="13" s="1"/>
  <c r="D82" i="13" l="1"/>
  <c r="GE9" i="13"/>
  <c r="HM50" i="13"/>
  <c r="HJ51" i="13" s="1"/>
  <c r="CE8" i="13"/>
  <c r="CE9" i="13" s="1"/>
  <c r="HC47" i="13"/>
  <c r="F81" i="13"/>
  <c r="C82" i="13"/>
  <c r="E82" i="13" s="1"/>
  <c r="D83" i="13" l="1"/>
  <c r="D84" i="13" s="1"/>
  <c r="GF9" i="13"/>
  <c r="HL51" i="13"/>
  <c r="HK51" i="13"/>
  <c r="HM51" i="13" s="1"/>
  <c r="CF8" i="13"/>
  <c r="CF9" i="13" s="1"/>
  <c r="HD47" i="13"/>
  <c r="HF47" i="13" s="1"/>
  <c r="C83" i="13"/>
  <c r="E83" i="13" s="1"/>
  <c r="F82" i="13"/>
  <c r="D85" i="13" l="1"/>
  <c r="GH9" i="13"/>
  <c r="HJ52" i="13"/>
  <c r="CG8" i="13"/>
  <c r="CG9" i="13" s="1"/>
  <c r="HC48" i="13"/>
  <c r="F83" i="13"/>
  <c r="C84" i="13"/>
  <c r="E84" i="13" s="1"/>
  <c r="D86" i="13" l="1"/>
  <c r="D87" i="13" s="1"/>
  <c r="D88" i="13" s="1"/>
  <c r="GI9" i="13"/>
  <c r="HL52" i="13"/>
  <c r="HK52" i="13"/>
  <c r="CH8" i="13"/>
  <c r="CH9" i="13" s="1"/>
  <c r="HD48" i="13"/>
  <c r="HF48" i="13" s="1"/>
  <c r="F84" i="13"/>
  <c r="C85" i="13"/>
  <c r="E85" i="13" s="1"/>
  <c r="D89" i="13" l="1"/>
  <c r="GL9" i="13"/>
  <c r="HM52" i="13"/>
  <c r="HJ53" i="13" s="1"/>
  <c r="CI8" i="13"/>
  <c r="CI9" i="13" s="1"/>
  <c r="HC49" i="13"/>
  <c r="F85" i="13"/>
  <c r="C86" i="13"/>
  <c r="E86" i="13" s="1"/>
  <c r="D90" i="13" l="1"/>
  <c r="D91" i="13" s="1"/>
  <c r="D92" i="13" s="1"/>
  <c r="GM9" i="13"/>
  <c r="HL53" i="13"/>
  <c r="HK53" i="13"/>
  <c r="CJ8" i="13"/>
  <c r="CJ9" i="13" s="1"/>
  <c r="HD49" i="13"/>
  <c r="HF49" i="13" s="1"/>
  <c r="C87" i="13"/>
  <c r="E87" i="13" s="1"/>
  <c r="F86" i="13"/>
  <c r="D93" i="13" l="1"/>
  <c r="GP9" i="13"/>
  <c r="HM53" i="13"/>
  <c r="HJ54" i="13" s="1"/>
  <c r="CK8" i="13"/>
  <c r="CK9" i="13" s="1"/>
  <c r="HC50" i="13"/>
  <c r="F87" i="13"/>
  <c r="C88" i="13"/>
  <c r="E88" i="13" s="1"/>
  <c r="D94" i="13" l="1"/>
  <c r="D95" i="13" s="1"/>
  <c r="D96" i="13" s="1"/>
  <c r="GQ9" i="13"/>
  <c r="HL54" i="13"/>
  <c r="HK54" i="13"/>
  <c r="CL8" i="13"/>
  <c r="CL9" i="13" s="1"/>
  <c r="HD50" i="13"/>
  <c r="HF50" i="13" s="1"/>
  <c r="F88" i="13"/>
  <c r="C89" i="13"/>
  <c r="E89" i="13" s="1"/>
  <c r="D97" i="13" l="1"/>
  <c r="GT9" i="13"/>
  <c r="HM54" i="13"/>
  <c r="HJ55" i="13" s="1"/>
  <c r="CM8" i="13"/>
  <c r="CM9" i="13" s="1"/>
  <c r="HC51" i="13"/>
  <c r="F89" i="13"/>
  <c r="C90" i="13"/>
  <c r="E90" i="13" s="1"/>
  <c r="D98" i="13" l="1"/>
  <c r="D99" i="13" s="1"/>
  <c r="D100" i="13" s="1"/>
  <c r="GU9" i="13"/>
  <c r="HL55" i="13"/>
  <c r="HK55" i="13"/>
  <c r="CN8" i="13"/>
  <c r="CN9" i="13" s="1"/>
  <c r="HD51" i="13"/>
  <c r="HF51" i="13" s="1"/>
  <c r="C91" i="13"/>
  <c r="E91" i="13" s="1"/>
  <c r="F90" i="13"/>
  <c r="D101" i="13" l="1"/>
  <c r="GX9" i="13"/>
  <c r="HM55" i="13"/>
  <c r="HJ56" i="13" s="1"/>
  <c r="CO8" i="13"/>
  <c r="CO9" i="13" s="1"/>
  <c r="HC52" i="13"/>
  <c r="F91" i="13"/>
  <c r="C92" i="13"/>
  <c r="E92" i="13" s="1"/>
  <c r="D102" i="13" l="1"/>
  <c r="D103" i="13" s="1"/>
  <c r="D104" i="13" s="1"/>
  <c r="D105" i="13" s="1"/>
  <c r="D106" i="13" s="1"/>
  <c r="D107" i="13" s="1"/>
  <c r="D108" i="13" s="1"/>
  <c r="GY9" i="13"/>
  <c r="HL56" i="13"/>
  <c r="HK56" i="13"/>
  <c r="CP8" i="13"/>
  <c r="CP9" i="13" s="1"/>
  <c r="HD52" i="13"/>
  <c r="HF52" i="13" s="1"/>
  <c r="F92" i="13"/>
  <c r="C93" i="13"/>
  <c r="E93" i="13" s="1"/>
  <c r="HM56" i="13" l="1"/>
  <c r="HJ57" i="13" s="1"/>
  <c r="CQ8" i="13"/>
  <c r="CQ9" i="13" s="1"/>
  <c r="HC53" i="13"/>
  <c r="F93" i="13"/>
  <c r="C94" i="13"/>
  <c r="E94" i="13" s="1"/>
  <c r="HL57" i="13" l="1"/>
  <c r="HK57" i="13"/>
  <c r="HM57" i="13" s="1"/>
  <c r="CR8" i="13"/>
  <c r="CR9" i="13" s="1"/>
  <c r="HD53" i="13"/>
  <c r="HF53" i="13" s="1"/>
  <c r="C95" i="13"/>
  <c r="E95" i="13" s="1"/>
  <c r="F94" i="13"/>
  <c r="HJ58" i="13" l="1"/>
  <c r="CS8" i="13"/>
  <c r="CS9" i="13" s="1"/>
  <c r="HC54" i="13"/>
  <c r="F95" i="13"/>
  <c r="C96" i="13"/>
  <c r="E96" i="13" s="1"/>
  <c r="HL58" i="13" l="1"/>
  <c r="HK58" i="13"/>
  <c r="HL59" i="13"/>
  <c r="CT8" i="13"/>
  <c r="CT9" i="13" s="1"/>
  <c r="HD54" i="13"/>
  <c r="HF54" i="13" s="1"/>
  <c r="F96" i="13"/>
  <c r="C97" i="13"/>
  <c r="E97" i="13" s="1"/>
  <c r="HM58" i="13" l="1"/>
  <c r="HJ59" i="13" s="1"/>
  <c r="CU8" i="13"/>
  <c r="CU9" i="13" s="1"/>
  <c r="HC55" i="13"/>
  <c r="F97" i="13"/>
  <c r="C98" i="13"/>
  <c r="E98" i="13" s="1"/>
  <c r="HJ4" i="13" l="1"/>
  <c r="HJ5" i="13"/>
  <c r="HJ6" i="13"/>
  <c r="HK59" i="13"/>
  <c r="HM59" i="13" s="1"/>
  <c r="CV8" i="13"/>
  <c r="CV9" i="13" s="1"/>
  <c r="HD55" i="13"/>
  <c r="HF55" i="13" s="1"/>
  <c r="C99" i="13"/>
  <c r="E99" i="13" s="1"/>
  <c r="F98" i="13"/>
  <c r="HJ60" i="13" l="1"/>
  <c r="HL60" i="13"/>
  <c r="HK60" i="13"/>
  <c r="HM60" i="13" s="1"/>
  <c r="CW8" i="13"/>
  <c r="CW9" i="13" s="1"/>
  <c r="HC56" i="13"/>
  <c r="F99" i="13"/>
  <c r="C100" i="13"/>
  <c r="E100" i="13" s="1"/>
  <c r="CX8" i="13" l="1"/>
  <c r="CX9" i="13" s="1"/>
  <c r="HD56" i="13"/>
  <c r="HF56" i="13" s="1"/>
  <c r="F100" i="13"/>
  <c r="C101" i="13"/>
  <c r="E101" i="13" s="1"/>
  <c r="CY8" i="13" l="1"/>
  <c r="CY9" i="13" s="1"/>
  <c r="HC57" i="13"/>
  <c r="F101" i="13"/>
  <c r="C102" i="13"/>
  <c r="E102" i="13" s="1"/>
  <c r="CZ8" i="13" l="1"/>
  <c r="CZ9" i="13" s="1"/>
  <c r="HD57" i="13"/>
  <c r="HF57" i="13" s="1"/>
  <c r="C103" i="13"/>
  <c r="E103" i="13" s="1"/>
  <c r="F102" i="13"/>
  <c r="DA8" i="13" l="1"/>
  <c r="DA9" i="13" s="1"/>
  <c r="HC58" i="13"/>
  <c r="F103" i="13"/>
  <c r="C104" i="13"/>
  <c r="E104" i="13" s="1"/>
  <c r="DB8" i="13" l="1"/>
  <c r="DB9" i="13" s="1"/>
  <c r="HD58" i="13"/>
  <c r="HF58" i="13" s="1"/>
  <c r="F104" i="13"/>
  <c r="C105" i="13"/>
  <c r="E105" i="13" s="1"/>
  <c r="DC8" i="13" l="1"/>
  <c r="DC9" i="13" s="1"/>
  <c r="HC59" i="13"/>
  <c r="F105" i="13"/>
  <c r="C106" i="13"/>
  <c r="E106" i="13" s="1"/>
  <c r="DD8" i="13" l="1"/>
  <c r="DD9" i="13" s="1"/>
  <c r="HD59" i="13"/>
  <c r="HF59" i="13" s="1"/>
  <c r="C107" i="13"/>
  <c r="E107" i="13" s="1"/>
  <c r="F106" i="13"/>
  <c r="DE8" i="13" l="1"/>
  <c r="DE9" i="13" s="1"/>
  <c r="HC60" i="13"/>
  <c r="F107" i="13"/>
  <c r="C108" i="13"/>
  <c r="E108" i="13" s="1"/>
  <c r="HI5" i="13" l="1"/>
  <c r="HI4" i="13"/>
  <c r="HI6" i="13"/>
  <c r="HD60" i="13"/>
  <c r="F108" i="13"/>
  <c r="I4" i="13" l="1"/>
  <c r="HB4" i="13" s="1"/>
  <c r="HC4" i="13" s="1"/>
  <c r="GL4" i="13"/>
  <c r="FO4" i="13"/>
  <c r="DI4" i="13"/>
  <c r="FQ4" i="13"/>
  <c r="GV4" i="13"/>
  <c r="FE4" i="13"/>
  <c r="DV4" i="13"/>
  <c r="FG4" i="13"/>
  <c r="EL4" i="13"/>
  <c r="ER4" i="13"/>
  <c r="EJ4" i="13"/>
  <c r="FM4" i="13"/>
  <c r="FW4" i="13"/>
  <c r="GH4" i="13"/>
  <c r="DQ4" i="13"/>
  <c r="EE4" i="13"/>
  <c r="FR4" i="13"/>
  <c r="FK4" i="13"/>
  <c r="EP4" i="13"/>
  <c r="GK4" i="13"/>
  <c r="DL4" i="13"/>
  <c r="DY4" i="13"/>
  <c r="GM4" i="13"/>
  <c r="DH4" i="13"/>
  <c r="DW4" i="13"/>
  <c r="GJ4" i="13"/>
  <c r="GX4" i="13"/>
  <c r="GQ4" i="13"/>
  <c r="GZ4" i="13"/>
  <c r="GG4" i="13"/>
  <c r="GS4" i="13"/>
  <c r="EV4" i="13"/>
  <c r="GC4" i="13"/>
  <c r="EU4" i="13"/>
  <c r="DJ4" i="13"/>
  <c r="FU4" i="13"/>
  <c r="GD4" i="13"/>
  <c r="DR4" i="13"/>
  <c r="EG4" i="13"/>
  <c r="DK4" i="13"/>
  <c r="DO4" i="13"/>
  <c r="GN4" i="13"/>
  <c r="EN4" i="13"/>
  <c r="DZ4" i="13"/>
  <c r="DF4" i="13"/>
  <c r="FC4" i="13"/>
  <c r="GI4" i="13"/>
  <c r="DU4" i="13"/>
  <c r="GT4" i="13"/>
  <c r="EX4" i="13"/>
  <c r="EH4" i="13"/>
  <c r="EB4" i="13"/>
  <c r="FH4" i="13"/>
  <c r="GY4" i="13"/>
  <c r="EF4" i="13"/>
  <c r="FA4" i="13"/>
  <c r="EQ4" i="13"/>
  <c r="FB4" i="13"/>
  <c r="GU4" i="13"/>
  <c r="EM4" i="13"/>
  <c r="EO4" i="13"/>
  <c r="FZ4" i="13"/>
  <c r="DG4" i="13"/>
  <c r="FI4" i="13"/>
  <c r="DS4" i="13"/>
  <c r="FY4" i="13"/>
  <c r="DN4" i="13"/>
  <c r="FX4" i="13"/>
  <c r="GR4" i="13"/>
  <c r="GB4" i="13"/>
  <c r="EY4" i="13"/>
  <c r="EC4" i="13"/>
  <c r="GO4" i="13"/>
  <c r="DT4" i="13"/>
  <c r="DX4" i="13"/>
  <c r="FN4" i="13"/>
  <c r="GF4" i="13"/>
  <c r="FS4" i="13"/>
  <c r="GW4" i="13"/>
  <c r="EI4" i="13"/>
  <c r="HA4" i="13"/>
  <c r="FL4" i="13"/>
  <c r="EK4" i="13"/>
  <c r="FF4" i="13"/>
  <c r="GA4" i="13"/>
  <c r="ED4" i="13"/>
  <c r="EA4" i="13"/>
  <c r="FD4" i="13"/>
  <c r="GP4" i="13"/>
  <c r="EW4" i="13"/>
  <c r="ET4" i="13"/>
  <c r="ES4" i="13"/>
  <c r="FJ4" i="13"/>
  <c r="DM4" i="13"/>
  <c r="GE4" i="13"/>
  <c r="FP4" i="13"/>
  <c r="DP4" i="13"/>
  <c r="FV4" i="13"/>
  <c r="FT4" i="13"/>
  <c r="EZ4" i="13"/>
  <c r="F5" i="13"/>
  <c r="I9" i="13" s="1"/>
  <c r="FH9" i="13"/>
  <c r="HA9" i="13"/>
  <c r="GZ9" i="13"/>
  <c r="GJ9" i="13"/>
  <c r="GO9" i="13"/>
  <c r="GG9" i="13"/>
  <c r="GK9" i="13"/>
  <c r="GR9" i="13"/>
  <c r="GS9" i="13"/>
  <c r="GN9" i="13"/>
  <c r="GW9" i="13"/>
  <c r="GV9" i="13"/>
  <c r="HF60" i="13"/>
  <c r="DE4" i="13"/>
  <c r="BJ4" i="13"/>
  <c r="CL4" i="13"/>
  <c r="CK4" i="13"/>
  <c r="AS4" i="13"/>
  <c r="BE4" i="13"/>
  <c r="R4" i="13"/>
  <c r="AZ4" i="13"/>
  <c r="J4" i="13"/>
  <c r="AH4" i="13"/>
  <c r="DA4" i="13"/>
  <c r="CH4" i="13"/>
  <c r="Y4" i="13"/>
  <c r="CO4" i="13"/>
  <c r="M4" i="13"/>
  <c r="CQ4" i="13"/>
  <c r="AI4" i="13"/>
  <c r="CY4" i="13"/>
  <c r="W4" i="13"/>
  <c r="Z4" i="13"/>
  <c r="V4" i="13"/>
  <c r="CF4" i="13"/>
  <c r="AJ4" i="13"/>
  <c r="BO4" i="13"/>
  <c r="CB4" i="13"/>
  <c r="CC4" i="13"/>
  <c r="BQ4" i="13"/>
  <c r="BL4" i="13"/>
  <c r="U4" i="13"/>
  <c r="CR4" i="13"/>
  <c r="BP4" i="13"/>
  <c r="BD4" i="13"/>
  <c r="O4" i="13"/>
  <c r="DB4" i="13"/>
  <c r="BN4" i="13"/>
  <c r="BV4" i="13"/>
  <c r="AU4" i="13"/>
  <c r="K4" i="13"/>
  <c r="BI4" i="13"/>
  <c r="BZ4" i="13"/>
  <c r="CE4" i="13"/>
  <c r="CG4" i="13"/>
  <c r="P4" i="13"/>
  <c r="CW4" i="13"/>
  <c r="AY4" i="13"/>
  <c r="CZ4" i="13"/>
  <c r="X4" i="13"/>
  <c r="AL4" i="13"/>
  <c r="AP4" i="13"/>
  <c r="AK4" i="13"/>
  <c r="CJ4" i="13"/>
  <c r="S4" i="13"/>
  <c r="CU4" i="13"/>
  <c r="AN4" i="13"/>
  <c r="CI4" i="13"/>
  <c r="AF4" i="13"/>
  <c r="AO4" i="13"/>
  <c r="BS4" i="13"/>
  <c r="CV4" i="13"/>
  <c r="AC4" i="13"/>
  <c r="AV4" i="13"/>
  <c r="AM4" i="13"/>
  <c r="T4" i="13"/>
  <c r="CS4" i="13"/>
  <c r="BR4" i="13"/>
  <c r="CD4" i="13"/>
  <c r="BY4" i="13"/>
  <c r="BT4" i="13"/>
  <c r="AX4" i="13"/>
  <c r="CA4" i="13"/>
  <c r="BM4" i="13"/>
  <c r="BA4" i="13"/>
  <c r="BK4" i="13"/>
  <c r="CT4" i="13"/>
  <c r="AE4" i="13"/>
  <c r="CX4" i="13"/>
  <c r="AB4" i="13"/>
  <c r="BG4" i="13"/>
  <c r="CP4" i="13"/>
  <c r="BU4" i="13"/>
  <c r="DD4" i="13"/>
  <c r="DC4" i="13"/>
  <c r="Q4" i="13"/>
  <c r="BF4" i="13"/>
  <c r="BC4" i="13"/>
  <c r="AT4" i="13"/>
  <c r="AG4" i="13"/>
  <c r="BW4" i="13"/>
  <c r="BH4" i="13"/>
  <c r="BB4" i="13"/>
  <c r="AW4" i="13"/>
  <c r="CN4" i="13"/>
  <c r="AQ4" i="13"/>
  <c r="AD4" i="13"/>
  <c r="CM4" i="13"/>
  <c r="AA4" i="13"/>
  <c r="AR4" i="13"/>
  <c r="BX4" i="13"/>
  <c r="N4" i="13"/>
  <c r="L4" i="13"/>
  <c r="HF4" i="13"/>
  <c r="HD5" i="13" l="1"/>
  <c r="HE5" i="13" s="1"/>
  <c r="HD6" i="13"/>
  <c r="HE6" i="13" s="1"/>
  <c r="I2" i="13"/>
  <c r="HD4" i="13"/>
  <c r="HE4" i="13" s="1"/>
  <c r="B11" i="12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C4" i="12"/>
  <c r="C10" i="12" s="1"/>
  <c r="D11" i="12" l="1"/>
  <c r="E10" i="12"/>
  <c r="F10" i="12" s="1"/>
  <c r="C11" i="12"/>
  <c r="D12" i="12" l="1"/>
  <c r="E11" i="12"/>
  <c r="F11" i="12" s="1"/>
  <c r="C12" i="12"/>
  <c r="D13" i="12" l="1"/>
  <c r="E12" i="12"/>
  <c r="F12" i="12" s="1"/>
  <c r="C13" i="12"/>
  <c r="D14" i="12" l="1"/>
  <c r="E13" i="12"/>
  <c r="F13" i="12" s="1"/>
  <c r="C14" i="12"/>
  <c r="D15" i="12" l="1"/>
  <c r="E14" i="12"/>
  <c r="F14" i="12" s="1"/>
  <c r="C15" i="12"/>
  <c r="D16" i="12" l="1"/>
  <c r="E15" i="12"/>
  <c r="F15" i="12" s="1"/>
  <c r="C16" i="12"/>
  <c r="D17" i="12" l="1"/>
  <c r="E16" i="12"/>
  <c r="F16" i="12" s="1"/>
  <c r="C17" i="12"/>
  <c r="D18" i="12" l="1"/>
  <c r="E17" i="12"/>
  <c r="F17" i="12" s="1"/>
  <c r="C18" i="12"/>
  <c r="D19" i="12" l="1"/>
  <c r="E18" i="12"/>
  <c r="F18" i="12" s="1"/>
  <c r="C19" i="12"/>
  <c r="D20" i="12" l="1"/>
  <c r="E19" i="12"/>
  <c r="F19" i="12" s="1"/>
  <c r="C20" i="12"/>
  <c r="D21" i="12" l="1"/>
  <c r="E20" i="12"/>
  <c r="F20" i="12" s="1"/>
  <c r="C21" i="12"/>
  <c r="D22" i="12" l="1"/>
  <c r="E21" i="12"/>
  <c r="F21" i="12" s="1"/>
  <c r="C22" i="12"/>
  <c r="D23" i="12" l="1"/>
  <c r="E22" i="12"/>
  <c r="F22" i="12" s="1"/>
  <c r="C23" i="12"/>
  <c r="D24" i="12" l="1"/>
  <c r="E23" i="12"/>
  <c r="F23" i="12" s="1"/>
  <c r="C24" i="12"/>
  <c r="D25" i="12" l="1"/>
  <c r="E24" i="12"/>
  <c r="F24" i="12" s="1"/>
  <c r="C25" i="12"/>
  <c r="D26" i="12" l="1"/>
  <c r="E25" i="12"/>
  <c r="F25" i="12" s="1"/>
  <c r="C26" i="12"/>
  <c r="D27" i="12" l="1"/>
  <c r="E26" i="12"/>
  <c r="F26" i="12" s="1"/>
  <c r="C27" i="12"/>
  <c r="D28" i="12" l="1"/>
  <c r="E27" i="12"/>
  <c r="F27" i="12" s="1"/>
  <c r="C28" i="12"/>
  <c r="D29" i="12" l="1"/>
  <c r="E28" i="12"/>
  <c r="F28" i="12" s="1"/>
  <c r="C29" i="12"/>
  <c r="D30" i="12" l="1"/>
  <c r="E29" i="12"/>
  <c r="F29" i="12" s="1"/>
  <c r="C30" i="12"/>
  <c r="D31" i="12" l="1"/>
  <c r="E30" i="12"/>
  <c r="F30" i="12" s="1"/>
  <c r="C31" i="12"/>
  <c r="D32" i="12" l="1"/>
  <c r="E31" i="12"/>
  <c r="F31" i="12" s="1"/>
  <c r="C32" i="12"/>
  <c r="D33" i="12" l="1"/>
  <c r="E32" i="12"/>
  <c r="F32" i="12" s="1"/>
  <c r="C33" i="12"/>
  <c r="D34" i="12" l="1"/>
  <c r="E33" i="12"/>
  <c r="F33" i="12" s="1"/>
  <c r="C34" i="12"/>
  <c r="D35" i="12" l="1"/>
  <c r="E34" i="12"/>
  <c r="F34" i="12" s="1"/>
  <c r="C35" i="12"/>
  <c r="D36" i="12" l="1"/>
  <c r="E35" i="12"/>
  <c r="F35" i="12" s="1"/>
  <c r="C36" i="12"/>
  <c r="D37" i="12" l="1"/>
  <c r="E36" i="12"/>
  <c r="F36" i="12" s="1"/>
  <c r="C37" i="12"/>
  <c r="D38" i="12" l="1"/>
  <c r="E37" i="12"/>
  <c r="F37" i="12" s="1"/>
  <c r="C38" i="12"/>
  <c r="D39" i="12" l="1"/>
  <c r="E38" i="12"/>
  <c r="F38" i="12" s="1"/>
  <c r="C39" i="12"/>
  <c r="D40" i="12" l="1"/>
  <c r="E39" i="12"/>
  <c r="F39" i="12" s="1"/>
  <c r="C40" i="12"/>
  <c r="D41" i="12" l="1"/>
  <c r="E40" i="12"/>
  <c r="F40" i="12" s="1"/>
  <c r="C41" i="12"/>
  <c r="D42" i="12" l="1"/>
  <c r="E41" i="12"/>
  <c r="F41" i="12" s="1"/>
  <c r="C42" i="12"/>
  <c r="D43" i="12" l="1"/>
  <c r="E42" i="12"/>
  <c r="F42" i="12" s="1"/>
  <c r="C43" i="12"/>
  <c r="D44" i="12" l="1"/>
  <c r="E43" i="12"/>
  <c r="F43" i="12" s="1"/>
  <c r="C44" i="12"/>
  <c r="D45" i="12" l="1"/>
  <c r="E44" i="12"/>
  <c r="F44" i="12" s="1"/>
  <c r="C45" i="12"/>
  <c r="D46" i="12" l="1"/>
  <c r="E45" i="12"/>
  <c r="F45" i="12" s="1"/>
  <c r="C46" i="12"/>
  <c r="D47" i="12" l="1"/>
  <c r="E46" i="12"/>
  <c r="F46" i="12" s="1"/>
  <c r="C47" i="12"/>
  <c r="D48" i="12" l="1"/>
  <c r="E47" i="12"/>
  <c r="F47" i="12" s="1"/>
  <c r="C48" i="12"/>
  <c r="D49" i="12" l="1"/>
  <c r="E48" i="12"/>
  <c r="F48" i="12" s="1"/>
  <c r="C49" i="12"/>
  <c r="D50" i="12" l="1"/>
  <c r="E49" i="12"/>
  <c r="F49" i="12" s="1"/>
  <c r="C50" i="12"/>
  <c r="D51" i="12" l="1"/>
  <c r="E50" i="12"/>
  <c r="F50" i="12" s="1"/>
  <c r="C51" i="12"/>
  <c r="D52" i="12" l="1"/>
  <c r="E51" i="12"/>
  <c r="F51" i="12" s="1"/>
  <c r="C52" i="12"/>
  <c r="D53" i="12" l="1"/>
  <c r="E52" i="12"/>
  <c r="F52" i="12" s="1"/>
  <c r="C53" i="12"/>
  <c r="D54" i="12" l="1"/>
  <c r="E53" i="12"/>
  <c r="F53" i="12" s="1"/>
  <c r="C54" i="12"/>
  <c r="D55" i="12" l="1"/>
  <c r="E54" i="12"/>
  <c r="F54" i="12" s="1"/>
  <c r="C55" i="12"/>
  <c r="D56" i="12" l="1"/>
  <c r="E55" i="12"/>
  <c r="F55" i="12" s="1"/>
  <c r="C56" i="12"/>
  <c r="D57" i="12" l="1"/>
  <c r="E56" i="12"/>
  <c r="F56" i="12" s="1"/>
  <c r="C57" i="12"/>
  <c r="D58" i="12" l="1"/>
  <c r="E57" i="12"/>
  <c r="F57" i="12" s="1"/>
  <c r="C58" i="12"/>
  <c r="D59" i="12" l="1"/>
  <c r="E58" i="12"/>
  <c r="F58" i="12" s="1"/>
  <c r="C59" i="12"/>
  <c r="D60" i="12" l="1"/>
  <c r="E59" i="12"/>
  <c r="F59" i="12" s="1"/>
  <c r="C60" i="12"/>
  <c r="D61" i="12" l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E60" i="12"/>
  <c r="F60" i="12" s="1"/>
  <c r="C61" i="12"/>
  <c r="E61" i="12" s="1"/>
  <c r="F61" i="12" l="1"/>
  <c r="C62" i="12"/>
  <c r="E62" i="12" s="1"/>
  <c r="F62" i="12" l="1"/>
  <c r="C63" i="12"/>
  <c r="E63" i="12" s="1"/>
  <c r="F63" i="12" l="1"/>
  <c r="C64" i="12"/>
  <c r="E64" i="12" s="1"/>
  <c r="F64" i="12" l="1"/>
  <c r="C65" i="12"/>
  <c r="E65" i="12" s="1"/>
  <c r="F65" i="12" l="1"/>
  <c r="C66" i="12"/>
  <c r="E66" i="12" s="1"/>
  <c r="F66" i="12" l="1"/>
  <c r="C67" i="12"/>
  <c r="E67" i="12" s="1"/>
  <c r="F67" i="12" l="1"/>
  <c r="C68" i="12"/>
  <c r="E68" i="12" s="1"/>
  <c r="F68" i="12" l="1"/>
  <c r="C69" i="12"/>
  <c r="E69" i="12" s="1"/>
  <c r="F69" i="12" l="1"/>
  <c r="C70" i="12"/>
  <c r="E70" i="12" s="1"/>
  <c r="F70" i="12" l="1"/>
  <c r="C71" i="12"/>
  <c r="E71" i="12" s="1"/>
  <c r="F71" i="12" l="1"/>
  <c r="C72" i="12"/>
  <c r="E72" i="12" s="1"/>
  <c r="F72" i="12" l="1"/>
  <c r="C73" i="12"/>
  <c r="E73" i="12" s="1"/>
  <c r="F73" i="12" l="1"/>
  <c r="C74" i="12"/>
  <c r="E74" i="12" s="1"/>
  <c r="F74" i="12" l="1"/>
  <c r="C75" i="12"/>
  <c r="E75" i="12" s="1"/>
  <c r="F75" i="12" l="1"/>
  <c r="C76" i="12"/>
  <c r="E76" i="12" s="1"/>
  <c r="F76" i="12" l="1"/>
  <c r="C77" i="12"/>
  <c r="E77" i="12" s="1"/>
  <c r="F77" i="12" l="1"/>
  <c r="C78" i="12"/>
  <c r="E78" i="12" s="1"/>
  <c r="F78" i="12" l="1"/>
  <c r="C79" i="12"/>
  <c r="E79" i="12" s="1"/>
  <c r="F79" i="12" l="1"/>
  <c r="C80" i="12"/>
  <c r="E80" i="12" s="1"/>
  <c r="F80" i="12" l="1"/>
  <c r="C81" i="12"/>
  <c r="E81" i="12" s="1"/>
  <c r="F81" i="12" l="1"/>
  <c r="C82" i="12"/>
  <c r="E82" i="12" s="1"/>
  <c r="F82" i="12" l="1"/>
  <c r="C83" i="12"/>
  <c r="E83" i="12" s="1"/>
  <c r="F83" i="12" l="1"/>
  <c r="C84" i="12"/>
  <c r="E84" i="12" s="1"/>
  <c r="F84" i="12" l="1"/>
  <c r="C85" i="12"/>
  <c r="E85" i="12" s="1"/>
  <c r="F85" i="12" l="1"/>
  <c r="C86" i="12"/>
  <c r="E86" i="12" s="1"/>
  <c r="F86" i="12" l="1"/>
  <c r="C87" i="12"/>
  <c r="E87" i="12" s="1"/>
  <c r="F87" i="12" l="1"/>
  <c r="C88" i="12"/>
  <c r="E88" i="12" s="1"/>
  <c r="F88" i="12" l="1"/>
  <c r="C89" i="12"/>
  <c r="E89" i="12" s="1"/>
  <c r="F89" i="12" l="1"/>
  <c r="C90" i="12"/>
  <c r="E90" i="12" s="1"/>
  <c r="F90" i="12" l="1"/>
  <c r="C91" i="12"/>
  <c r="E91" i="12" s="1"/>
  <c r="F91" i="12" l="1"/>
  <c r="C92" i="12"/>
  <c r="E92" i="12" s="1"/>
  <c r="F92" i="12" l="1"/>
  <c r="C93" i="12"/>
  <c r="E93" i="12" s="1"/>
  <c r="F93" i="12" l="1"/>
  <c r="C94" i="12"/>
  <c r="E94" i="12" s="1"/>
  <c r="F94" i="12" l="1"/>
  <c r="C95" i="12"/>
  <c r="E95" i="12" s="1"/>
  <c r="F95" i="12" l="1"/>
  <c r="C96" i="12"/>
  <c r="E96" i="12" s="1"/>
  <c r="F96" i="12" l="1"/>
  <c r="C97" i="12"/>
  <c r="E97" i="12" s="1"/>
  <c r="F97" i="12" l="1"/>
  <c r="C98" i="12"/>
  <c r="E98" i="12" s="1"/>
  <c r="F98" i="12" l="1"/>
  <c r="C99" i="12"/>
  <c r="E99" i="12" s="1"/>
  <c r="F99" i="12" l="1"/>
  <c r="C100" i="12"/>
  <c r="E100" i="12" s="1"/>
  <c r="F100" i="12" l="1"/>
  <c r="C101" i="12"/>
  <c r="E101" i="12" s="1"/>
  <c r="F101" i="12" l="1"/>
  <c r="C102" i="12"/>
  <c r="E102" i="12" s="1"/>
  <c r="F102" i="12" l="1"/>
  <c r="C103" i="12"/>
  <c r="E103" i="12" s="1"/>
  <c r="F103" i="12" l="1"/>
  <c r="C104" i="12"/>
  <c r="E104" i="12" s="1"/>
  <c r="F104" i="12" l="1"/>
  <c r="C105" i="12"/>
  <c r="E105" i="12" s="1"/>
  <c r="F105" i="12" l="1"/>
  <c r="C106" i="12"/>
  <c r="E106" i="12" s="1"/>
  <c r="F106" i="12" l="1"/>
  <c r="C107" i="12"/>
  <c r="E107" i="12" s="1"/>
  <c r="F107" i="12" l="1"/>
  <c r="C108" i="12"/>
  <c r="E108" i="12" s="1"/>
  <c r="F108" i="12" l="1"/>
  <c r="C109" i="12"/>
  <c r="E109" i="12" s="1"/>
  <c r="F109" i="12" l="1"/>
  <c r="D7" i="12" l="1"/>
  <c r="C7" i="12"/>
  <c r="E7" i="12"/>
</calcChain>
</file>

<file path=xl/sharedStrings.xml><?xml version="1.0" encoding="utf-8"?>
<sst xmlns="http://schemas.openxmlformats.org/spreadsheetml/2006/main" count="959" uniqueCount="185">
  <si>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</si>
  <si>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</si>
  <si>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</si>
  <si>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</si>
  <si>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</si>
  <si>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</si>
  <si>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</si>
  <si>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</si>
  <si>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</si>
  <si>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</si>
  <si>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</si>
  <si>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</si>
  <si>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</si>
  <si>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</si>
  <si>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</si>
  <si>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</si>
  <si>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Year</t>
  </si>
  <si>
    <t>pre.65</t>
  </si>
  <si>
    <t>post.65</t>
  </si>
  <si>
    <t>trend</t>
  </si>
  <si>
    <t>disc</t>
  </si>
  <si>
    <t>PVB</t>
  </si>
  <si>
    <t>Lx</t>
  </si>
  <si>
    <t>sal.scale</t>
  </si>
  <si>
    <t>Payments are beginning of year</t>
  </si>
  <si>
    <t>No spouse coverage</t>
  </si>
  <si>
    <t>Payout</t>
  </si>
  <si>
    <t>Survival</t>
  </si>
  <si>
    <t>Expected Payout</t>
  </si>
  <si>
    <t>Ret. Age</t>
  </si>
  <si>
    <t>Elig Age</t>
  </si>
  <si>
    <t>Rx</t>
  </si>
  <si>
    <t>Wx</t>
  </si>
  <si>
    <t>Dx</t>
  </si>
  <si>
    <t>Hire Age</t>
  </si>
  <si>
    <t>(given this retirement age)</t>
  </si>
  <si>
    <t>PUCNC</t>
  </si>
  <si>
    <t>PUCAL</t>
  </si>
  <si>
    <t>This sheet shows another way of using VBA to calculate present values</t>
  </si>
  <si>
    <t>This method does not work for more than 9,532 actives or retirees</t>
  </si>
  <si>
    <t>check</t>
  </si>
  <si>
    <t>FWL</t>
  </si>
  <si>
    <t>EANC</t>
  </si>
  <si>
    <t>EANAL</t>
  </si>
  <si>
    <t>PVEAB</t>
  </si>
  <si>
    <t>PVFSAA</t>
  </si>
  <si>
    <t>PVFSEA</t>
  </si>
  <si>
    <t>Discount</t>
  </si>
  <si>
    <t>Total</t>
  </si>
  <si>
    <t>Payouts</t>
  </si>
  <si>
    <t>Valuation Results</t>
  </si>
  <si>
    <t>EAN</t>
  </si>
  <si>
    <t>PUC</t>
  </si>
  <si>
    <t>Actuarial Accrued Liability</t>
  </si>
  <si>
    <t>Actives</t>
  </si>
  <si>
    <t>Retirees</t>
  </si>
  <si>
    <t>Future service</t>
  </si>
  <si>
    <t>Normal Cost</t>
  </si>
  <si>
    <t>Interest Cost</t>
  </si>
  <si>
    <t>Sensitivity Analysis</t>
  </si>
  <si>
    <t>Discount Rate +1%</t>
  </si>
  <si>
    <t>Change in Liability</t>
  </si>
  <si>
    <t>Change in Normal Cost</t>
  </si>
  <si>
    <t>Discount Rate -1%</t>
  </si>
  <si>
    <t>Present Value of Benefits</t>
  </si>
  <si>
    <t>Counts</t>
  </si>
  <si>
    <t>Average FWL</t>
  </si>
  <si>
    <t>Attributed</t>
  </si>
  <si>
    <t>Year 1</t>
  </si>
  <si>
    <t>Results with no VBA from OPEB_Valuation.xlsx</t>
  </si>
  <si>
    <t>Difference between results with and without VBA</t>
  </si>
  <si>
    <t>All inputs are the same as in OPEB_Valuation.xlsx</t>
  </si>
  <si>
    <t>VBA Code:</t>
  </si>
  <si>
    <t>Sub Copy_Calc()</t>
  </si>
  <si>
    <t>'</t>
  </si>
  <si>
    <t>' Get number of participants</t>
  </si>
  <si>
    <t>Dim PopCount As Long</t>
  </si>
  <si>
    <t>PopCount = WorksheetFunction.Count(Sheets("AMMset").Range("A:A"))</t>
  </si>
  <si>
    <t>' Clear any previous work</t>
  </si>
  <si>
    <t>Sheets("Active").Range("A111:DS1048576").Clear</t>
  </si>
  <si>
    <t>Sheets("Retiree").Range("A111:F1048576").Clear</t>
  </si>
  <si>
    <t>' Copy and paste calculations for each member</t>
  </si>
  <si>
    <t>Actives = 0</t>
  </si>
  <si>
    <t>Retirees = 0</t>
  </si>
  <si>
    <t>For i = 1 To PopCount</t>
  </si>
  <si>
    <t xml:space="preserve">    ' Work on Active sheet if member is Active, Retiree otherwise</t>
  </si>
  <si>
    <t xml:space="preserve">    If Sheets("AMMset").Cells(i + 1, 2).Text = "Active" Then</t>
  </si>
  <si>
    <t xml:space="preserve">        Sheets("Active").Select</t>
  </si>
  <si>
    <t xml:space="preserve">        Cells(Actives * 110 + 1, 1).Select</t>
  </si>
  <si>
    <t xml:space="preserve">        ActiveSheet.Paste</t>
  </si>
  <si>
    <t xml:space="preserve">        ActiveCell.Range("C3").Value = Sheets("AMMset").Cells(i + 1, 1).Value ' Input member number</t>
  </si>
  <si>
    <t xml:space="preserve">        ActiveCell.Range("J8").Formula = "=Assumptions!C3" ' Input valuation year for next person</t>
  </si>
  <si>
    <t xml:space="preserve">        'Calculate the data table for the person, to get expected values across all retirement ages</t>
  </si>
  <si>
    <t xml:space="preserve">        ActiveCell.Range("H9").Select</t>
  </si>
  <si>
    <t xml:space="preserve">        ActiveCell.Range("A1:CX52").Table ColumnInput:=ActiveCell.Offset(-3, 1).Range("A1")</t>
  </si>
  <si>
    <t xml:space="preserve">        'Copy Output quantities from active and retiree sheets to Totals sheet</t>
  </si>
  <si>
    <t xml:space="preserve">        Sheets("Totals").Cells(i + 4, 2).PasteSpecial Paste:=xlPasteValues</t>
  </si>
  <si>
    <t xml:space="preserve">        Actives = Actives + 1</t>
  </si>
  <si>
    <t xml:space="preserve">    Else</t>
  </si>
  <si>
    <t xml:space="preserve">        Sheets("Retiree").Select</t>
  </si>
  <si>
    <t xml:space="preserve">        Range("A1:F108").Copy</t>
  </si>
  <si>
    <t xml:space="preserve">        Cells(Retirees * 110 + 1, 1).Select</t>
  </si>
  <si>
    <t xml:space="preserve">        ActiveCell.Range("C3").Value = Sheets("AMMset").Cells(i + 1, 1).Value</t>
  </si>
  <si>
    <t xml:space="preserve">        ActiveCell.Range("B10").Formula = "=Assumptions!C3"</t>
  </si>
  <si>
    <t xml:space="preserve">        Sheets("Totals").Select</t>
  </si>
  <si>
    <t xml:space="preserve">        Sheets("Totals").Cells(i + 4, 3).PasteSpecial Paste:=xlPasteValues, Operation:=xlNone, SkipBlanks:=False, Transpose:=True</t>
  </si>
  <si>
    <t xml:space="preserve">        Sheets("Totals").Cells(i + 4, 2).Value = Sheets("Retiree").Range("C7").Offset(Retirees * 110, 0).Value</t>
  </si>
  <si>
    <t xml:space="preserve">        Cells(i + 4, 102).Value = 0</t>
  </si>
  <si>
    <t xml:space="preserve">        Cells(i + 4, 103).Value = 0</t>
  </si>
  <si>
    <t xml:space="preserve">        Cells(i + 4, 104).Value = Cells(i + 4, 2).Value</t>
  </si>
  <si>
    <t xml:space="preserve">        Cells(i + 4, 105).Value = 0</t>
  </si>
  <si>
    <t xml:space="preserve">        Cells(i + 4, 106).Value = Cells(i + 4, 2).Value</t>
  </si>
  <si>
    <t xml:space="preserve">        Cells(i + 4, 107).Value = 0</t>
  </si>
  <si>
    <t xml:space="preserve">        Retirees = Retirees + 1</t>
  </si>
  <si>
    <t xml:space="preserve">    End If</t>
  </si>
  <si>
    <t>Next i</t>
  </si>
  <si>
    <t>End Sub</t>
  </si>
  <si>
    <t>In practice, I have never dealt with clients that large</t>
  </si>
  <si>
    <t>Sensitivity</t>
  </si>
  <si>
    <t>Discount +1%</t>
  </si>
  <si>
    <t>Discount -1%</t>
  </si>
  <si>
    <t>EANAL +1%</t>
  </si>
  <si>
    <t>EANAL -1%</t>
  </si>
  <si>
    <t>EANC +1%</t>
  </si>
  <si>
    <t>EANC -1%</t>
  </si>
  <si>
    <t>Disc +1%</t>
  </si>
  <si>
    <t>Disc -1%</t>
  </si>
  <si>
    <t>Benefits</t>
  </si>
  <si>
    <t>Salary</t>
  </si>
  <si>
    <t>Present Value of Entry Age Benefits</t>
  </si>
  <si>
    <t>Present Value of Future Salaries at Attained Age</t>
  </si>
  <si>
    <t>Present Value of Future Salaries at Entry Age</t>
  </si>
  <si>
    <t>Check</t>
  </si>
  <si>
    <t>Warning: This takes a few seconds.</t>
  </si>
  <si>
    <t>Expect to see the screen rapidly change between sheets.</t>
  </si>
  <si>
    <t>Nothing is wrong with the computer.</t>
  </si>
  <si>
    <t>PUCNC +1%</t>
  </si>
  <si>
    <t>PUCNC -1%</t>
  </si>
  <si>
    <t xml:space="preserve">        Range("A1:DV108").Copy</t>
  </si>
  <si>
    <t xml:space="preserve">        Sheets("Totals").Cells(i + 4, 110).Value = Sheets("Active").Cells(Actives * 110 + 5, 113).Value</t>
  </si>
  <si>
    <t xml:space="preserve">        Sheets("Totals").Cells(i + 4, 111).Value = Sheets("Active").Cells(Actives * 110 + 6, 113).Value</t>
  </si>
  <si>
    <t xml:space="preserve">        Sheets("Totals").Cells(i + 4, 112).Value = Sheets("Active").Cells(Actives * 110 + 5, 112).Value</t>
  </si>
  <si>
    <t xml:space="preserve">        Sheets("Totals").Cells(i + 4, 113).Value = Sheets("Active").Cells(Actives * 110 + 6, 112).Value</t>
  </si>
  <si>
    <t xml:space="preserve">        Sheets("Totals").Cells(i + 4, 220).PasteSpecial Paste:=xlPasteValues, Operation:=xlNone, SkipBlanks:=False, Transpose:=True</t>
  </si>
  <si>
    <t xml:space="preserve">        Cells(i + 4, 110).Value = Sheets("Retiree").Range("D7").Offset(Retirees * 110, 0).Value</t>
  </si>
  <si>
    <t xml:space="preserve">        Cells(i + 4, 111).Value = Sheets("Retiree").Range("E7").Offset(Retirees * 110, 0).Value</t>
  </si>
  <si>
    <t xml:space="preserve">        Cells(i + 4, 112).Value = 0</t>
  </si>
  <si>
    <t xml:space="preserve">        Cells(i + 4, 113).Value = 0</t>
  </si>
  <si>
    <t xml:space="preserve">        Sheets("Retiree").Cells(Retirees * 110 + 10, 4).Range("A1:A100").Copy</t>
  </si>
  <si>
    <t>The idea behind this spreadsheet is that a person inputs assumptions and a census, and only needs to click a button in Totals to get values for a report.</t>
  </si>
  <si>
    <t>If the plan is more complicated, then some of the other sheets will need to be modified to accommodate it.</t>
  </si>
  <si>
    <t>The other sheets remain visible so anyone who is so inclined can examine the construction of this spreadsheet.</t>
  </si>
  <si>
    <t>Input sheets:</t>
  </si>
  <si>
    <t>AMMSet - the census used for this valuation (the sample census used for the Alternative Measurement Method specified in GASB 75)</t>
  </si>
  <si>
    <t>Ret - retirement table used (CalPERS 2% @ 60)</t>
  </si>
  <si>
    <t>Withd - withdrawal table used (CalPERS)</t>
  </si>
  <si>
    <t>Mort - mortality tables used (CalPERS)</t>
  </si>
  <si>
    <t>Calculation sheets:</t>
  </si>
  <si>
    <t>Assumptions - documents actuarial assumptions used</t>
  </si>
  <si>
    <t>Output sheets:</t>
  </si>
  <si>
    <t>Totals - all output quantities summed up or averaged</t>
  </si>
  <si>
    <t>Results - the summary of all valuation results.  This is what would go into a report.</t>
  </si>
  <si>
    <t>Active - Calculation for one active, to be copied and pasted with the VBA code</t>
  </si>
  <si>
    <t>Retiree - Calculation for one retiree, to be copied and pasted with the VBA code</t>
  </si>
  <si>
    <t>Abbreviations:</t>
  </si>
  <si>
    <t>AAL: Actuarial Accrued Liability (also called TOL, or Total OPEB Liability; in PUC, also called Accumulated Postretirement Benefit Obligation, or APBO). This is PVB attributable to past service</t>
  </si>
  <si>
    <t>PVB: Present Value of Benefits (in PUC, also called Expected Postretirement Benefit Obligation, or EPBO)</t>
  </si>
  <si>
    <t>EAN: Entry Age Normal (a cost method, used for Government Accountig Standards Board, or GASB, valuations)</t>
  </si>
  <si>
    <t>PUC: Projected Unit Cedit (a cost method, used for Financial Accountign Standards, or FAS, valuations)</t>
  </si>
  <si>
    <t>NC: Normal Cost (in PUC, also called Service Cost, or SC). This is PVB attributable to the current year of service</t>
  </si>
  <si>
    <t>EANAL: EAN AAL</t>
  </si>
  <si>
    <t>EANC: EAN NC</t>
  </si>
  <si>
    <t>PUCAL: PUC AAL</t>
  </si>
  <si>
    <t>PUCNC: PUC NC</t>
  </si>
  <si>
    <t xml:space="preserve">        Sheets("Active").Cells(Actives * 110 + 4, 9).Range("A1:DB1").Copy 'PVB, AAL, NC, and Payouts</t>
  </si>
  <si>
    <t xml:space="preserve">        'Sensitivity analysis</t>
  </si>
  <si>
    <t xml:space="preserve">        Sheets("Active").Cells(Actives * 110 + 10, 111).Range("A1:A51").Copy 'Active counts</t>
  </si>
  <si>
    <t xml:space="preserve">        Sheets("Retiree").Cells(Retirees * 110 + 10, 6).Range("A1:A100").Copy 'Payouts</t>
  </si>
  <si>
    <t xml:space="preserve">        'For retirees, AAL is the same as PVB, while NC is 0</t>
  </si>
  <si>
    <t xml:space="preserve">    Sheets("Totals").Cells(i + 4, 1).Value = i 'Member number</t>
  </si>
  <si>
    <t xml:space="preserve">    Sheets("Totals").Range("DJ5:HI5").Copy Sheets("Totals").Cells(i + 4, 114) ' Calculation of attributed benefits</t>
  </si>
  <si>
    <t>Difference</t>
  </si>
  <si>
    <t>Without VBA</t>
  </si>
  <si>
    <t>If I needed more, I would write some code to start over at 227 columns to the right for actives, 6 for retirees</t>
  </si>
  <si>
    <t>However, it would be possible to value 686,304 actives and 26,022,360 retirees with such modifications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</si>
</sst>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" fontId="0" fillId="2" borderId="0" xfId="0" applyNumberFormat="1" applyFill="1"/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7" fontId="0" fillId="0" borderId="0" xfId="0" applyNumberFormat="1"/>
    <xf numFmtId="0" fontId="0" fillId="2" borderId="0" xfId="0" applyFill="1"/>
    <xf numFmtId="1" fontId="0" fillId="0" borderId="0" xfId="0" applyNumberFormat="1"/>
    <xf numFmtId="0" fontId="0" fillId="0" borderId="0" xfId="0" applyNumberFormat="1"/>
    <xf numFmtId="164" fontId="0" fillId="0" borderId="0" xfId="0" applyNumberFormat="1" applyFill="1"/>
    <xf numFmtId="2" fontId="0" fillId="0" borderId="0" xfId="0" applyNumberFormat="1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9525</xdr:rowOff>
        </xdr:from>
        <xdr:to>
          <xdr:col>9</xdr:col>
          <xdr:colOff>9525</xdr:colOff>
          <xdr:row>5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108"/>
  <sheetViews>
    <sheetView tabSelected="1" workbookViewId="0">
      <selection activeCell="N7" sqref="N7"/>
    </sheetView>
  </sheetViews>
  <sheetFormatPr defaultRowHeight="15" x14ac:dyDescent="0.25"/>
  <cols>
    <col min="1" max="1" width="3.7109375" customWidth="1"/>
  </cols>
  <sheetData>
    <row r="2" spans="2:2" x14ac:dyDescent="0.25">
      <c r="B2" t="s">
        <v>38</v>
      </c>
    </row>
    <row r="3" spans="2:2" x14ac:dyDescent="0.25">
      <c r="B3" t="s">
        <v>71</v>
      </c>
    </row>
    <row r="5" spans="2:2" x14ac:dyDescent="0.25">
      <c r="B5" t="s">
        <v>39</v>
      </c>
    </row>
    <row r="6" spans="2:2" x14ac:dyDescent="0.25">
      <c r="B6" t="s">
        <v>183</v>
      </c>
    </row>
    <row r="7" spans="2:2" x14ac:dyDescent="0.25">
      <c r="B7" t="s">
        <v>117</v>
      </c>
    </row>
    <row r="8" spans="2:2" x14ac:dyDescent="0.25">
      <c r="B8" t="s">
        <v>184</v>
      </c>
    </row>
    <row r="10" spans="2:2" x14ac:dyDescent="0.25">
      <c r="B10" t="s">
        <v>149</v>
      </c>
    </row>
    <row r="11" spans="2:2" x14ac:dyDescent="0.25">
      <c r="B11" t="s">
        <v>150</v>
      </c>
    </row>
    <row r="12" spans="2:2" x14ac:dyDescent="0.25">
      <c r="B12" t="s">
        <v>151</v>
      </c>
    </row>
    <row r="14" spans="2:2" x14ac:dyDescent="0.25">
      <c r="B14" t="s">
        <v>152</v>
      </c>
    </row>
    <row r="15" spans="2:2" x14ac:dyDescent="0.25">
      <c r="B15" t="s">
        <v>153</v>
      </c>
    </row>
    <row r="16" spans="2:2" x14ac:dyDescent="0.25">
      <c r="B16" t="s">
        <v>154</v>
      </c>
    </row>
    <row r="17" spans="2:2" x14ac:dyDescent="0.25">
      <c r="B17" t="s">
        <v>155</v>
      </c>
    </row>
    <row r="18" spans="2:2" x14ac:dyDescent="0.25">
      <c r="B18" t="s">
        <v>156</v>
      </c>
    </row>
    <row r="20" spans="2:2" x14ac:dyDescent="0.25">
      <c r="B20" t="s">
        <v>157</v>
      </c>
    </row>
    <row r="21" spans="2:2" x14ac:dyDescent="0.25">
      <c r="B21" t="s">
        <v>158</v>
      </c>
    </row>
    <row r="22" spans="2:2" x14ac:dyDescent="0.25">
      <c r="B22" t="s">
        <v>162</v>
      </c>
    </row>
    <row r="23" spans="2:2" x14ac:dyDescent="0.25">
      <c r="B23" t="s">
        <v>163</v>
      </c>
    </row>
    <row r="25" spans="2:2" x14ac:dyDescent="0.25">
      <c r="B25" t="s">
        <v>159</v>
      </c>
    </row>
    <row r="26" spans="2:2" x14ac:dyDescent="0.25">
      <c r="B26" t="s">
        <v>160</v>
      </c>
    </row>
    <row r="27" spans="2:2" x14ac:dyDescent="0.25">
      <c r="B27" t="s">
        <v>161</v>
      </c>
    </row>
    <row r="29" spans="2:2" x14ac:dyDescent="0.25">
      <c r="B29" t="s">
        <v>164</v>
      </c>
    </row>
    <row r="30" spans="2:2" x14ac:dyDescent="0.25">
      <c r="B30" t="s">
        <v>167</v>
      </c>
    </row>
    <row r="31" spans="2:2" x14ac:dyDescent="0.25">
      <c r="B31" t="s">
        <v>168</v>
      </c>
    </row>
    <row r="32" spans="2:2" x14ac:dyDescent="0.25">
      <c r="B32" t="s">
        <v>166</v>
      </c>
    </row>
    <row r="33" spans="2:2" x14ac:dyDescent="0.25">
      <c r="B33" t="s">
        <v>165</v>
      </c>
    </row>
    <row r="34" spans="2:2" x14ac:dyDescent="0.25">
      <c r="B34" t="s">
        <v>169</v>
      </c>
    </row>
    <row r="35" spans="2:2" x14ac:dyDescent="0.25">
      <c r="B35" t="s">
        <v>170</v>
      </c>
    </row>
    <row r="36" spans="2:2" x14ac:dyDescent="0.25">
      <c r="B36" t="s">
        <v>171</v>
      </c>
    </row>
    <row r="37" spans="2:2" x14ac:dyDescent="0.25">
      <c r="B37" t="s">
        <v>172</v>
      </c>
    </row>
    <row r="38" spans="2:2" x14ac:dyDescent="0.25">
      <c r="B38" t="s">
        <v>173</v>
      </c>
    </row>
    <row r="40" spans="2:2" x14ac:dyDescent="0.25">
      <c r="B40" t="s">
        <v>72</v>
      </c>
    </row>
    <row r="41" spans="2:2" x14ac:dyDescent="0.25">
      <c r="B41" t="s">
        <v>73</v>
      </c>
    </row>
    <row r="42" spans="2:2" x14ac:dyDescent="0.25">
      <c r="B42" t="s">
        <v>74</v>
      </c>
    </row>
    <row r="43" spans="2:2" x14ac:dyDescent="0.25">
      <c r="B43" t="s">
        <v>75</v>
      </c>
    </row>
    <row r="44" spans="2:2" x14ac:dyDescent="0.25">
      <c r="B44" t="s">
        <v>76</v>
      </c>
    </row>
    <row r="45" spans="2:2" x14ac:dyDescent="0.25">
      <c r="B45" t="s">
        <v>77</v>
      </c>
    </row>
    <row r="46" spans="2:2" x14ac:dyDescent="0.25">
      <c r="B46" t="s">
        <v>78</v>
      </c>
    </row>
    <row r="47" spans="2:2" x14ac:dyDescent="0.25">
      <c r="B47" t="s">
        <v>79</v>
      </c>
    </row>
    <row r="48" spans="2:2" x14ac:dyDescent="0.25">
      <c r="B48" t="s">
        <v>80</v>
      </c>
    </row>
    <row r="49" spans="2:2" x14ac:dyDescent="0.25">
      <c r="B49" t="s">
        <v>81</v>
      </c>
    </row>
    <row r="50" spans="2:2" x14ac:dyDescent="0.25">
      <c r="B50" t="s">
        <v>82</v>
      </c>
    </row>
    <row r="51" spans="2:2" x14ac:dyDescent="0.25">
      <c r="B51" t="s">
        <v>83</v>
      </c>
    </row>
    <row r="52" spans="2:2" x14ac:dyDescent="0.25">
      <c r="B52" t="s">
        <v>84</v>
      </c>
    </row>
    <row r="53" spans="2:2" x14ac:dyDescent="0.25">
      <c r="B53" t="s">
        <v>85</v>
      </c>
    </row>
    <row r="54" spans="2:2" x14ac:dyDescent="0.25">
      <c r="B54" t="s">
        <v>86</v>
      </c>
    </row>
    <row r="55" spans="2:2" x14ac:dyDescent="0.25">
      <c r="B55" t="s">
        <v>87</v>
      </c>
    </row>
    <row r="56" spans="2:2" x14ac:dyDescent="0.25">
      <c r="B56" t="s">
        <v>138</v>
      </c>
    </row>
    <row r="57" spans="2:2" x14ac:dyDescent="0.25">
      <c r="B57" t="s">
        <v>88</v>
      </c>
    </row>
    <row r="58" spans="2:2" x14ac:dyDescent="0.25">
      <c r="B58" t="s">
        <v>89</v>
      </c>
    </row>
    <row r="59" spans="2:2" x14ac:dyDescent="0.25">
      <c r="B59" t="s">
        <v>90</v>
      </c>
    </row>
    <row r="60" spans="2:2" x14ac:dyDescent="0.25">
      <c r="B60" t="s">
        <v>91</v>
      </c>
    </row>
    <row r="61" spans="2:2" x14ac:dyDescent="0.25">
      <c r="B61" t="s">
        <v>92</v>
      </c>
    </row>
    <row r="62" spans="2:2" x14ac:dyDescent="0.25">
      <c r="B62" t="s">
        <v>93</v>
      </c>
    </row>
    <row r="63" spans="2:2" x14ac:dyDescent="0.25">
      <c r="B63" t="s">
        <v>94</v>
      </c>
    </row>
    <row r="64" spans="2:2" x14ac:dyDescent="0.25">
      <c r="B64" t="s">
        <v>95</v>
      </c>
    </row>
    <row r="65" spans="2:2" x14ac:dyDescent="0.25">
      <c r="B65" t="s">
        <v>174</v>
      </c>
    </row>
    <row r="66" spans="2:2" x14ac:dyDescent="0.25">
      <c r="B66" t="s">
        <v>96</v>
      </c>
    </row>
    <row r="67" spans="2:2" x14ac:dyDescent="0.25">
      <c r="B67" t="s">
        <v>175</v>
      </c>
    </row>
    <row r="68" spans="2:2" x14ac:dyDescent="0.25">
      <c r="B68" t="s">
        <v>139</v>
      </c>
    </row>
    <row r="69" spans="2:2" x14ac:dyDescent="0.25">
      <c r="B69" t="s">
        <v>140</v>
      </c>
    </row>
    <row r="70" spans="2:2" x14ac:dyDescent="0.25">
      <c r="B70" t="s">
        <v>141</v>
      </c>
    </row>
    <row r="71" spans="2:2" x14ac:dyDescent="0.25">
      <c r="B71" t="s">
        <v>142</v>
      </c>
    </row>
    <row r="72" spans="2:2" x14ac:dyDescent="0.25">
      <c r="B72" t="s">
        <v>176</v>
      </c>
    </row>
    <row r="73" spans="2:2" x14ac:dyDescent="0.25">
      <c r="B73" t="s">
        <v>104</v>
      </c>
    </row>
    <row r="74" spans="2:2" x14ac:dyDescent="0.25">
      <c r="B74" t="s">
        <v>143</v>
      </c>
    </row>
    <row r="75" spans="2:2" x14ac:dyDescent="0.25">
      <c r="B75" t="s">
        <v>97</v>
      </c>
    </row>
    <row r="76" spans="2:2" x14ac:dyDescent="0.25">
      <c r="B76" t="s">
        <v>98</v>
      </c>
    </row>
    <row r="77" spans="2:2" x14ac:dyDescent="0.25">
      <c r="B77" t="s">
        <v>99</v>
      </c>
    </row>
    <row r="78" spans="2:2" x14ac:dyDescent="0.25">
      <c r="B78" t="s">
        <v>100</v>
      </c>
    </row>
    <row r="79" spans="2:2" x14ac:dyDescent="0.25">
      <c r="B79" t="s">
        <v>101</v>
      </c>
    </row>
    <row r="80" spans="2:2" x14ac:dyDescent="0.25">
      <c r="B80" t="s">
        <v>89</v>
      </c>
    </row>
    <row r="81" spans="2:2" x14ac:dyDescent="0.25">
      <c r="B81" t="s">
        <v>102</v>
      </c>
    </row>
    <row r="82" spans="2:2" x14ac:dyDescent="0.25">
      <c r="B82" t="s">
        <v>103</v>
      </c>
    </row>
    <row r="83" spans="2:2" x14ac:dyDescent="0.25">
      <c r="B83" t="s">
        <v>95</v>
      </c>
    </row>
    <row r="84" spans="2:2" x14ac:dyDescent="0.25">
      <c r="B84" t="s">
        <v>177</v>
      </c>
    </row>
    <row r="85" spans="2:2" x14ac:dyDescent="0.25">
      <c r="B85" t="s">
        <v>104</v>
      </c>
    </row>
    <row r="86" spans="2:2" x14ac:dyDescent="0.25">
      <c r="B86" t="s">
        <v>105</v>
      </c>
    </row>
    <row r="87" spans="2:2" x14ac:dyDescent="0.25">
      <c r="B87" t="s">
        <v>178</v>
      </c>
    </row>
    <row r="88" spans="2:2" x14ac:dyDescent="0.25">
      <c r="B88" t="s">
        <v>106</v>
      </c>
    </row>
    <row r="89" spans="2:2" x14ac:dyDescent="0.25">
      <c r="B89" t="s">
        <v>107</v>
      </c>
    </row>
    <row r="90" spans="2:2" x14ac:dyDescent="0.25">
      <c r="B90" t="s">
        <v>108</v>
      </c>
    </row>
    <row r="91" spans="2:2" x14ac:dyDescent="0.25">
      <c r="B91" t="s">
        <v>109</v>
      </c>
    </row>
    <row r="92" spans="2:2" x14ac:dyDescent="0.25">
      <c r="B92" t="s">
        <v>110</v>
      </c>
    </row>
    <row r="93" spans="2:2" x14ac:dyDescent="0.25">
      <c r="B93" t="s">
        <v>111</v>
      </c>
    </row>
    <row r="94" spans="2:2" x14ac:dyDescent="0.25">
      <c r="B94" t="s">
        <v>112</v>
      </c>
    </row>
    <row r="95" spans="2:2" x14ac:dyDescent="0.25">
      <c r="B95" t="s">
        <v>175</v>
      </c>
    </row>
    <row r="96" spans="2:2" x14ac:dyDescent="0.25">
      <c r="B96" t="s">
        <v>144</v>
      </c>
    </row>
    <row r="97" spans="2:2" x14ac:dyDescent="0.25">
      <c r="B97" t="s">
        <v>145</v>
      </c>
    </row>
    <row r="98" spans="2:2" x14ac:dyDescent="0.25">
      <c r="B98" t="s">
        <v>146</v>
      </c>
    </row>
    <row r="99" spans="2:2" x14ac:dyDescent="0.25">
      <c r="B99" t="s">
        <v>147</v>
      </c>
    </row>
    <row r="100" spans="2:2" x14ac:dyDescent="0.25">
      <c r="B100" t="s">
        <v>148</v>
      </c>
    </row>
    <row r="101" spans="2:2" x14ac:dyDescent="0.25">
      <c r="B101" t="s">
        <v>104</v>
      </c>
    </row>
    <row r="102" spans="2:2" x14ac:dyDescent="0.25">
      <c r="B102" t="s">
        <v>143</v>
      </c>
    </row>
    <row r="103" spans="2:2" x14ac:dyDescent="0.25">
      <c r="B103" t="s">
        <v>113</v>
      </c>
    </row>
    <row r="104" spans="2:2" x14ac:dyDescent="0.25">
      <c r="B104" t="s">
        <v>114</v>
      </c>
    </row>
    <row r="105" spans="2:2" x14ac:dyDescent="0.25">
      <c r="B105" t="s">
        <v>179</v>
      </c>
    </row>
    <row r="106" spans="2:2" x14ac:dyDescent="0.25">
      <c r="B106" t="s">
        <v>180</v>
      </c>
    </row>
    <row r="107" spans="2:2" x14ac:dyDescent="0.25">
      <c r="B107" t="s">
        <v>115</v>
      </c>
    </row>
    <row r="108" spans="2:2" x14ac:dyDescent="0.25">
      <c r="B108" t="s">
        <v>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C123"/>
  <sheetViews>
    <sheetView workbookViewId="0"/>
  </sheetViews>
  <sheetFormatPr defaultRowHeight="15" x14ac:dyDescent="0.25"/>
  <sheetData>
    <row r="3" spans="2:3" x14ac:dyDescent="0.25">
      <c r="B3" s="2" t="s">
        <v>0</v>
      </c>
      <c r="C3">
        <v>2019</v>
      </c>
    </row>
    <row r="4" spans="2:3" x14ac:dyDescent="0.25">
      <c r="B4" s="2" t="s">
        <v>1</v>
      </c>
      <c r="C4">
        <v>50</v>
      </c>
    </row>
    <row r="5" spans="2:3" x14ac:dyDescent="0.25">
      <c r="B5" s="2" t="s">
        <v>2</v>
      </c>
      <c r="C5">
        <v>5</v>
      </c>
    </row>
    <row r="6" spans="2:3" x14ac:dyDescent="0.25">
      <c r="B6" s="2" t="s">
        <v>17</v>
      </c>
      <c r="C6">
        <v>10190</v>
      </c>
    </row>
    <row r="7" spans="2:3" x14ac:dyDescent="0.25">
      <c r="B7" s="2" t="s">
        <v>18</v>
      </c>
      <c r="C7">
        <v>4197</v>
      </c>
    </row>
    <row r="8" spans="2:3" x14ac:dyDescent="0.25">
      <c r="B8" s="2" t="s">
        <v>19</v>
      </c>
      <c r="C8" s="1">
        <v>5.5E-2</v>
      </c>
    </row>
    <row r="9" spans="2:3" x14ac:dyDescent="0.25">
      <c r="B9" s="2" t="s">
        <v>20</v>
      </c>
      <c r="C9" s="1">
        <v>3.7999999999999999E-2</v>
      </c>
    </row>
    <row r="10" spans="2:3" x14ac:dyDescent="0.25">
      <c r="B10" s="2" t="s">
        <v>23</v>
      </c>
      <c r="C10" s="1">
        <v>3.2500000000000001E-2</v>
      </c>
    </row>
    <row r="12" spans="2:3" x14ac:dyDescent="0.25">
      <c r="B12" s="2" t="s">
        <v>24</v>
      </c>
    </row>
    <row r="13" spans="2:3" x14ac:dyDescent="0.25">
      <c r="B13" s="2" t="s">
        <v>25</v>
      </c>
    </row>
    <row r="113" spans="2:3" x14ac:dyDescent="0.25">
      <c r="B113" s="2"/>
    </row>
    <row r="114" spans="2:3" x14ac:dyDescent="0.25">
      <c r="B114" s="2"/>
    </row>
    <row r="115" spans="2:3" x14ac:dyDescent="0.25">
      <c r="B115" s="2"/>
    </row>
    <row r="116" spans="2:3" x14ac:dyDescent="0.25">
      <c r="B116" s="2"/>
    </row>
    <row r="117" spans="2:3" x14ac:dyDescent="0.25">
      <c r="B117" s="2"/>
    </row>
    <row r="118" spans="2:3" x14ac:dyDescent="0.25">
      <c r="B118" s="2"/>
      <c r="C118" s="1"/>
    </row>
    <row r="119" spans="2:3" x14ac:dyDescent="0.25">
      <c r="B119" s="2"/>
      <c r="C119" s="1"/>
    </row>
    <row r="120" spans="2:3" x14ac:dyDescent="0.25">
      <c r="B120" s="2"/>
      <c r="C120" s="1"/>
    </row>
    <row r="122" spans="2:3" x14ac:dyDescent="0.25">
      <c r="B122" s="2"/>
    </row>
    <row r="123" spans="2:3" x14ac:dyDescent="0.25">
      <c r="B12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E18"/>
  <sheetViews>
    <sheetView workbookViewId="0"/>
  </sheetViews>
  <sheetFormatPr defaultRowHeight="15" x14ac:dyDescent="0.25"/>
  <sheetData>
    <row r="1" spans="1: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5" x14ac:dyDescent="0.25">
      <c r="A2">
        <v>1</v>
      </c>
      <c r="B2" t="s">
        <v>8</v>
      </c>
      <c r="C2">
        <v>46</v>
      </c>
      <c r="D2">
        <v>10</v>
      </c>
      <c r="E2" t="s">
        <v>9</v>
      </c>
    </row>
    <row r="3" spans="1:5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5" x14ac:dyDescent="0.25">
      <c r="A4">
        <v>3</v>
      </c>
      <c r="B4" t="s">
        <v>8</v>
      </c>
      <c r="C4">
        <v>40</v>
      </c>
      <c r="D4">
        <v>6</v>
      </c>
      <c r="E4" t="s">
        <v>10</v>
      </c>
    </row>
    <row r="5" spans="1:5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5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5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5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5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5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5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5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5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5" x14ac:dyDescent="0.25">
      <c r="A14">
        <v>13</v>
      </c>
      <c r="B14" t="s">
        <v>11</v>
      </c>
      <c r="C14">
        <v>60</v>
      </c>
      <c r="E14" t="s">
        <v>10</v>
      </c>
    </row>
    <row r="15" spans="1:5" x14ac:dyDescent="0.25">
      <c r="A15">
        <v>14</v>
      </c>
      <c r="B15" t="s">
        <v>11</v>
      </c>
      <c r="C15">
        <v>68</v>
      </c>
      <c r="E15" t="s">
        <v>9</v>
      </c>
    </row>
    <row r="16" spans="1:5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837D-5AA7-47F2-B03F-3A8E2886B2FE}">
  <sheetPr codeName="Sheet10"/>
  <dimension ref="B2:G129"/>
  <sheetViews>
    <sheetView workbookViewId="0">
      <selection activeCell="D20" sqref="D20"/>
    </sheetView>
  </sheetViews>
  <sheetFormatPr defaultRowHeight="15" x14ac:dyDescent="0.25"/>
  <cols>
    <col min="2" max="2" width="24.28515625" style="8" bestFit="1" customWidth="1"/>
    <col min="3" max="3" width="15.28515625" style="9" customWidth="1"/>
    <col min="4" max="4" width="15.28515625" style="10" customWidth="1"/>
  </cols>
  <sheetData>
    <row r="2" spans="2:7" x14ac:dyDescent="0.25">
      <c r="B2" s="8" t="s">
        <v>50</v>
      </c>
    </row>
    <row r="3" spans="2:7" x14ac:dyDescent="0.25">
      <c r="C3" s="11" t="s">
        <v>51</v>
      </c>
      <c r="D3" s="8" t="s">
        <v>52</v>
      </c>
    </row>
    <row r="4" spans="2:7" x14ac:dyDescent="0.25">
      <c r="B4" s="8" t="s">
        <v>53</v>
      </c>
    </row>
    <row r="5" spans="2:7" x14ac:dyDescent="0.25">
      <c r="B5" s="8" t="s">
        <v>54</v>
      </c>
      <c r="C5" s="9">
        <f t="shared" ref="C5:D5" si="0">C7-C6</f>
        <v>391618.74134392582</v>
      </c>
      <c r="D5" s="9">
        <f t="shared" si="0"/>
        <v>645148.63938949234</v>
      </c>
    </row>
    <row r="6" spans="2:7" x14ac:dyDescent="0.25">
      <c r="B6" s="8" t="s">
        <v>55</v>
      </c>
      <c r="C6" s="12">
        <f>C24</f>
        <v>561285.47</v>
      </c>
      <c r="D6" s="12">
        <f>C6</f>
        <v>561285.47</v>
      </c>
    </row>
    <row r="7" spans="2:7" x14ac:dyDescent="0.25">
      <c r="B7" s="8" t="s">
        <v>48</v>
      </c>
      <c r="C7" s="9">
        <f>Totals!DB2</f>
        <v>952904.2113439258</v>
      </c>
      <c r="D7" s="9">
        <f>Totals!CZ2</f>
        <v>1206434.1093894923</v>
      </c>
      <c r="G7" t="s">
        <v>133</v>
      </c>
    </row>
    <row r="8" spans="2:7" x14ac:dyDescent="0.25">
      <c r="G8" t="s">
        <v>134</v>
      </c>
    </row>
    <row r="9" spans="2:7" x14ac:dyDescent="0.25">
      <c r="B9" s="8" t="s">
        <v>56</v>
      </c>
      <c r="C9" s="9">
        <f>$C$25-C7</f>
        <v>972770.40980718809</v>
      </c>
      <c r="D9" s="9">
        <f>$C$25-D7</f>
        <v>719240.51176162157</v>
      </c>
      <c r="G9" t="s">
        <v>135</v>
      </c>
    </row>
    <row r="11" spans="2:7" x14ac:dyDescent="0.25">
      <c r="B11" s="8" t="s">
        <v>57</v>
      </c>
      <c r="C11" s="9">
        <f>Totals!DA2</f>
        <v>75064.110185665922</v>
      </c>
      <c r="D11" s="9">
        <f>Totals!CY2</f>
        <v>54646.124901399351</v>
      </c>
    </row>
    <row r="12" spans="2:7" x14ac:dyDescent="0.25">
      <c r="B12" s="8" t="s">
        <v>58</v>
      </c>
      <c r="C12" s="9">
        <f>C7*Assumptions!$C$9+C11*Assumptions!$C$9-$C31*Assumptions!$C$9/2</f>
        <v>38436.34721812448</v>
      </c>
      <c r="D12" s="9">
        <f>D7*Assumptions!$C$9+D11*Assumptions!$C$9-$C31*Assumptions!$C$9/2</f>
        <v>47294.599903053881</v>
      </c>
    </row>
    <row r="14" spans="2:7" x14ac:dyDescent="0.25">
      <c r="C14" s="20" t="s">
        <v>59</v>
      </c>
      <c r="D14" s="20"/>
    </row>
    <row r="15" spans="2:7" x14ac:dyDescent="0.25">
      <c r="C15" s="20" t="s">
        <v>60</v>
      </c>
      <c r="D15" s="20"/>
    </row>
    <row r="16" spans="2:7" x14ac:dyDescent="0.25">
      <c r="B16" s="8" t="s">
        <v>61</v>
      </c>
      <c r="C16" s="9">
        <f>Totals!DF2-C7</f>
        <v>-163034.27134392585</v>
      </c>
      <c r="D16" s="9">
        <f>NPV(Assumptions!C9+0.01,D31:D129)*(1.01+Assumptions!C9)-D7</f>
        <v>-211143.52627953771</v>
      </c>
    </row>
    <row r="17" spans="2:6" x14ac:dyDescent="0.25">
      <c r="B17" s="8" t="s">
        <v>62</v>
      </c>
      <c r="C17" s="9">
        <f>Totals!DH2-C11</f>
        <v>-15743.230185665918</v>
      </c>
      <c r="D17" s="9">
        <f>Totals!DJ2-D11</f>
        <v>-16351.039336415037</v>
      </c>
    </row>
    <row r="18" spans="2:6" x14ac:dyDescent="0.25">
      <c r="C18" s="20" t="s">
        <v>63</v>
      </c>
      <c r="D18" s="20"/>
    </row>
    <row r="19" spans="2:6" x14ac:dyDescent="0.25">
      <c r="B19" s="8" t="s">
        <v>61</v>
      </c>
      <c r="C19" s="9">
        <f>Totals!DG2-C7</f>
        <v>225036.68865607411</v>
      </c>
      <c r="D19" s="9">
        <f>NPV(Assumptions!C9-0.01,D31:D129)*(0.99+Assumptions!C9)-D7</f>
        <v>286312.30106703867</v>
      </c>
    </row>
    <row r="20" spans="2:6" x14ac:dyDescent="0.25">
      <c r="B20" s="8" t="s">
        <v>62</v>
      </c>
      <c r="C20" s="9">
        <f>Totals!DI2-C11</f>
        <v>21104.599814334069</v>
      </c>
      <c r="D20" s="9">
        <f>Totals!DK2-D11</f>
        <v>24801.717357328263</v>
      </c>
    </row>
    <row r="22" spans="2:6" x14ac:dyDescent="0.25">
      <c r="C22" s="2" t="s">
        <v>64</v>
      </c>
    </row>
    <row r="23" spans="2:6" x14ac:dyDescent="0.25">
      <c r="B23" s="8" t="s">
        <v>54</v>
      </c>
      <c r="C23" s="9">
        <f>C25-C24</f>
        <v>1364389.1511511139</v>
      </c>
    </row>
    <row r="24" spans="2:6" x14ac:dyDescent="0.25">
      <c r="B24" s="8" t="s">
        <v>55</v>
      </c>
      <c r="C24" s="12">
        <f>SUMIF(AMMset!B2:B1048573,"Retired",Totals!B5:B1048576)</f>
        <v>561285.47</v>
      </c>
    </row>
    <row r="25" spans="2:6" x14ac:dyDescent="0.25">
      <c r="B25" s="8" t="s">
        <v>48</v>
      </c>
      <c r="C25" s="9">
        <f>Totals!B2</f>
        <v>1925674.6211511139</v>
      </c>
    </row>
    <row r="27" spans="2:6" x14ac:dyDescent="0.25">
      <c r="B27" s="8" t="s">
        <v>66</v>
      </c>
      <c r="C27" s="13">
        <f>Totals!DC2</f>
        <v>16.925261937574003</v>
      </c>
    </row>
    <row r="28" spans="2:6" x14ac:dyDescent="0.25">
      <c r="C28" s="13"/>
    </row>
    <row r="29" spans="2:6" x14ac:dyDescent="0.25">
      <c r="C29" s="8" t="s">
        <v>49</v>
      </c>
      <c r="E29" s="8" t="s">
        <v>65</v>
      </c>
      <c r="F29" s="10"/>
    </row>
    <row r="30" spans="2:6" x14ac:dyDescent="0.25">
      <c r="C30" s="11" t="s">
        <v>48</v>
      </c>
      <c r="D30" s="8" t="s">
        <v>67</v>
      </c>
      <c r="E30" s="11" t="s">
        <v>54</v>
      </c>
      <c r="F30" s="8" t="s">
        <v>55</v>
      </c>
    </row>
    <row r="31" spans="2:6" x14ac:dyDescent="0.25">
      <c r="B31" s="8" t="s">
        <v>68</v>
      </c>
      <c r="C31" s="9">
        <f>HLOOKUP(Assumptions!$C$3+VALUE(RIGHT(B31,2))-1,Totals!C$1:CX$2,2)</f>
        <v>32971</v>
      </c>
      <c r="D31" s="9">
        <f>HLOOKUP(Assumptions!$C$3+VALUE(RIGHT(B31,2))-1,Totals!DN$1:HI$2,2)</f>
        <v>32971</v>
      </c>
      <c r="E31" s="13">
        <f>HLOOKUP(Assumptions!$C$3+VALUE(RIGHT($B31,2))-1,Totals!LI$1:NF$2,2)</f>
        <v>12</v>
      </c>
      <c r="F31" s="13">
        <f>HLOOKUP(Assumptions!$C$3+VALUE(RIGHT($B31,2))-1,Totals!HL$1:LF$2,2)</f>
        <v>5</v>
      </c>
    </row>
    <row r="32" spans="2:6" x14ac:dyDescent="0.25">
      <c r="B32" s="8" t="str">
        <f>"Year "&amp;VALUE(RIGHT(B31, 2)) + 1</f>
        <v>Year 2</v>
      </c>
      <c r="C32" s="9">
        <f>HLOOKUP(Assumptions!$C$3+VALUE(RIGHT(B32,2))-1,Totals!C$1:CX$2,2)</f>
        <v>28950.341950000002</v>
      </c>
      <c r="D32" s="9">
        <f>HLOOKUP(Assumptions!$C$3+VALUE(RIGHT(B32,2))-1,Totals!DN$1:HI$2,2)</f>
        <v>28950.341950000002</v>
      </c>
      <c r="E32" s="13">
        <f>HLOOKUP(Assumptions!$C$3+VALUE(RIGHT($B32,2))-1,Totals!LI$1:NF$2,2)</f>
        <v>10.975290000000001</v>
      </c>
      <c r="F32" s="13">
        <f>HLOOKUP(Assumptions!$C$3+VALUE(RIGHT($B32,2))-1,Totals!HL$1:LF$2,2)</f>
        <v>5.01518</v>
      </c>
    </row>
    <row r="33" spans="2:6" x14ac:dyDescent="0.25">
      <c r="B33" s="8" t="str">
        <f t="shared" ref="B33:B96" si="1">"Year "&amp;VALUE(RIGHT(B32, 2)) + 1</f>
        <v>Year 3</v>
      </c>
      <c r="C33" s="9">
        <f>HLOOKUP(Assumptions!$C$3+VALUE(RIGHT(B33,2))-1,Totals!C$1:CX$2,2)</f>
        <v>31130.254676766002</v>
      </c>
      <c r="D33" s="9">
        <f>HLOOKUP(Assumptions!$C$3+VALUE(RIGHT(B33,2))-1,Totals!DN$1:HI$2,2)</f>
        <v>31130.254676766002</v>
      </c>
      <c r="E33" s="13">
        <f>HLOOKUP(Assumptions!$C$3+VALUE(RIGHT($B33,2))-1,Totals!LI$1:NF$2,2)</f>
        <v>10.153394474899999</v>
      </c>
      <c r="F33" s="13">
        <f>HLOOKUP(Assumptions!$C$3+VALUE(RIGHT($B33,2))-1,Totals!HL$1:LF$2,2)</f>
        <v>5.0341942613999997</v>
      </c>
    </row>
    <row r="34" spans="2:6" x14ac:dyDescent="0.25">
      <c r="B34" s="8" t="str">
        <f t="shared" si="1"/>
        <v>Year 4</v>
      </c>
      <c r="C34" s="9">
        <f>HLOOKUP(Assumptions!$C$3+VALUE(RIGHT(B34,2))-1,Totals!C$1:CX$2,2)</f>
        <v>34006.216887423012</v>
      </c>
      <c r="D34" s="9">
        <f>HLOOKUP(Assumptions!$C$3+VALUE(RIGHT(B34,2))-1,Totals!DN$1:HI$2,2)</f>
        <v>34006.216887423012</v>
      </c>
      <c r="E34" s="13">
        <f>HLOOKUP(Assumptions!$C$3+VALUE(RIGHT($B34,2))-1,Totals!LI$1:NF$2,2)</f>
        <v>9.435459098000651</v>
      </c>
      <c r="F34" s="13">
        <f>HLOOKUP(Assumptions!$C$3+VALUE(RIGHT($B34,2))-1,Totals!HL$1:LF$2,2)</f>
        <v>5.095610083263205</v>
      </c>
    </row>
    <row r="35" spans="2:6" x14ac:dyDescent="0.25">
      <c r="B35" s="8" t="str">
        <f t="shared" si="1"/>
        <v>Year 5</v>
      </c>
      <c r="C35" s="9">
        <f>HLOOKUP(Assumptions!$C$3+VALUE(RIGHT(B35,2))-1,Totals!C$1:CX$2,2)</f>
        <v>37386.299493415194</v>
      </c>
      <c r="D35" s="9">
        <f>HLOOKUP(Assumptions!$C$3+VALUE(RIGHT(B35,2))-1,Totals!DN$1:HI$2,2)</f>
        <v>37386.299493415187</v>
      </c>
      <c r="E35" s="13">
        <f>HLOOKUP(Assumptions!$C$3+VALUE(RIGHT($B35,2))-1,Totals!LI$1:NF$2,2)</f>
        <v>8.7965171480377222</v>
      </c>
      <c r="F35" s="13">
        <f>HLOOKUP(Assumptions!$C$3+VALUE(RIGHT($B35,2))-1,Totals!HL$1:LF$2,2)</f>
        <v>5.1759232995614672</v>
      </c>
    </row>
    <row r="36" spans="2:6" x14ac:dyDescent="0.25">
      <c r="B36" s="8" t="str">
        <f t="shared" si="1"/>
        <v>Year 6</v>
      </c>
      <c r="C36" s="9">
        <f>HLOOKUP(Assumptions!$C$3+VALUE(RIGHT(B36,2))-1,Totals!C$1:CX$2,2)</f>
        <v>34139.470819035829</v>
      </c>
      <c r="D36" s="9">
        <f>HLOOKUP(Assumptions!$C$3+VALUE(RIGHT(B36,2))-1,Totals!DN$1:HI$2,2)</f>
        <v>34090.509258653125</v>
      </c>
      <c r="E36" s="13">
        <f>HLOOKUP(Assumptions!$C$3+VALUE(RIGHT($B36,2))-1,Totals!LI$1:NF$2,2)</f>
        <v>8.1871886584258586</v>
      </c>
      <c r="F36" s="13">
        <f>HLOOKUP(Assumptions!$C$3+VALUE(RIGHT($B36,2))-1,Totals!HL$1:LF$2,2)</f>
        <v>5.3089693415910775</v>
      </c>
    </row>
    <row r="37" spans="2:6" x14ac:dyDescent="0.25">
      <c r="B37" s="8" t="str">
        <f t="shared" si="1"/>
        <v>Year 7</v>
      </c>
      <c r="C37" s="9">
        <f>HLOOKUP(Assumptions!$C$3+VALUE(RIGHT(B37,2))-1,Totals!C$1:CX$2,2)</f>
        <v>38034.282502627881</v>
      </c>
      <c r="D37" s="9">
        <f>HLOOKUP(Assumptions!$C$3+VALUE(RIGHT(B37,2))-1,Totals!DN$1:HI$2,2)</f>
        <v>37935.482149248142</v>
      </c>
      <c r="E37" s="13">
        <f>HLOOKUP(Assumptions!$C$3+VALUE(RIGHT($B37,2))-1,Totals!LI$1:NF$2,2)</f>
        <v>7.6570895691808065</v>
      </c>
      <c r="F37" s="13">
        <f>HLOOKUP(Assumptions!$C$3+VALUE(RIGHT($B37,2))-1,Totals!HL$1:LF$2,2)</f>
        <v>5.4022674844932439</v>
      </c>
    </row>
    <row r="38" spans="2:6" x14ac:dyDescent="0.25">
      <c r="B38" s="8" t="str">
        <f t="shared" si="1"/>
        <v>Year 8</v>
      </c>
      <c r="C38" s="9">
        <f>HLOOKUP(Assumptions!$C$3+VALUE(RIGHT(B38,2))-1,Totals!C$1:CX$2,2)</f>
        <v>35220.569046431694</v>
      </c>
      <c r="D38" s="9">
        <f>HLOOKUP(Assumptions!$C$3+VALUE(RIGHT(B38,2))-1,Totals!DN$1:HI$2,2)</f>
        <v>35053.588754797594</v>
      </c>
      <c r="E38" s="13">
        <f>HLOOKUP(Assumptions!$C$3+VALUE(RIGHT($B38,2))-1,Totals!LI$1:NF$2,2)</f>
        <v>7.2053250187825553</v>
      </c>
      <c r="F38" s="13">
        <f>HLOOKUP(Assumptions!$C$3+VALUE(RIGHT($B38,2))-1,Totals!HL$1:LF$2,2)</f>
        <v>5.4486309062887486</v>
      </c>
    </row>
    <row r="39" spans="2:6" x14ac:dyDescent="0.25">
      <c r="B39" s="8" t="str">
        <f t="shared" si="1"/>
        <v>Year 9</v>
      </c>
      <c r="C39" s="9">
        <f>HLOOKUP(Assumptions!$C$3+VALUE(RIGHT(B39,2))-1,Totals!C$1:CX$2,2)</f>
        <v>37953.378682713017</v>
      </c>
      <c r="D39" s="9">
        <f>HLOOKUP(Assumptions!$C$3+VALUE(RIGHT(B39,2))-1,Totals!DN$1:HI$2,2)</f>
        <v>37720.005025688872</v>
      </c>
      <c r="E39" s="13">
        <f>HLOOKUP(Assumptions!$C$3+VALUE(RIGHT($B39,2))-1,Totals!LI$1:NF$2,2)</f>
        <v>6.7878796804567614</v>
      </c>
      <c r="F39" s="13">
        <f>HLOOKUP(Assumptions!$C$3+VALUE(RIGHT($B39,2))-1,Totals!HL$1:LF$2,2)</f>
        <v>5.4884799533341857</v>
      </c>
    </row>
    <row r="40" spans="2:6" x14ac:dyDescent="0.25">
      <c r="B40" s="8" t="str">
        <f t="shared" si="1"/>
        <v>Year 10</v>
      </c>
      <c r="C40" s="9">
        <f>HLOOKUP(Assumptions!$C$3+VALUE(RIGHT(B40,2))-1,Totals!C$1:CX$2,2)</f>
        <v>41115.328869124787</v>
      </c>
      <c r="D40" s="9">
        <f>HLOOKUP(Assumptions!$C$3+VALUE(RIGHT(B40,2))-1,Totals!DN$1:HI$2,2)</f>
        <v>40780.120906461365</v>
      </c>
      <c r="E40" s="13">
        <f>HLOOKUP(Assumptions!$C$3+VALUE(RIGHT($B40,2))-1,Totals!LI$1:NF$2,2)</f>
        <v>6.409517606100577</v>
      </c>
      <c r="F40" s="13">
        <f>HLOOKUP(Assumptions!$C$3+VALUE(RIGHT($B40,2))-1,Totals!HL$1:LF$2,2)</f>
        <v>5.5098217915366421</v>
      </c>
    </row>
    <row r="41" spans="2:6" x14ac:dyDescent="0.25">
      <c r="B41" s="8" t="str">
        <f t="shared" si="1"/>
        <v>Year 11</v>
      </c>
      <c r="C41" s="9">
        <f>HLOOKUP(Assumptions!$C$3+VALUE(RIGHT(B41,2))-1,Totals!C$1:CX$2,2)</f>
        <v>44804.370239741904</v>
      </c>
      <c r="D41" s="9">
        <f>HLOOKUP(Assumptions!$C$3+VALUE(RIGHT(B41,2))-1,Totals!DN$1:HI$2,2)</f>
        <v>44301.877835676038</v>
      </c>
      <c r="E41" s="13">
        <f>HLOOKUP(Assumptions!$C$3+VALUE(RIGHT($B41,2))-1,Totals!LI$1:NF$2,2)</f>
        <v>6.0403047777000882</v>
      </c>
      <c r="F41" s="13">
        <f>HLOOKUP(Assumptions!$C$3+VALUE(RIGHT($B41,2))-1,Totals!HL$1:LF$2,2)</f>
        <v>5.5398667058567863</v>
      </c>
    </row>
    <row r="42" spans="2:6" x14ac:dyDescent="0.25">
      <c r="B42" s="8" t="str">
        <f t="shared" si="1"/>
        <v>Year 12</v>
      </c>
      <c r="C42" s="9">
        <f>HLOOKUP(Assumptions!$C$3+VALUE(RIGHT(B42,2))-1,Totals!C$1:CX$2,2)</f>
        <v>49642.112087557594</v>
      </c>
      <c r="D42" s="9">
        <f>HLOOKUP(Assumptions!$C$3+VALUE(RIGHT(B42,2))-1,Totals!DN$1:HI$2,2)</f>
        <v>48755.32119847896</v>
      </c>
      <c r="E42" s="13">
        <f>HLOOKUP(Assumptions!$C$3+VALUE(RIGHT($B42,2))-1,Totals!LI$1:NF$2,2)</f>
        <v>5.6862617033841723</v>
      </c>
      <c r="F42" s="13">
        <f>HLOOKUP(Assumptions!$C$3+VALUE(RIGHT($B42,2))-1,Totals!HL$1:LF$2,2)</f>
        <v>5.5996517523714884</v>
      </c>
    </row>
    <row r="43" spans="2:6" x14ac:dyDescent="0.25">
      <c r="B43" s="8" t="str">
        <f t="shared" si="1"/>
        <v>Year 13</v>
      </c>
      <c r="C43" s="9">
        <f>HLOOKUP(Assumptions!$C$3+VALUE(RIGHT(B43,2))-1,Totals!C$1:CX$2,2)</f>
        <v>54351.804879072879</v>
      </c>
      <c r="D43" s="9">
        <f>HLOOKUP(Assumptions!$C$3+VALUE(RIGHT(B43,2))-1,Totals!DN$1:HI$2,2)</f>
        <v>53021.903755051651</v>
      </c>
      <c r="E43" s="13">
        <f>HLOOKUP(Assumptions!$C$3+VALUE(RIGHT($B43,2))-1,Totals!LI$1:NF$2,2)</f>
        <v>5.374386686073227</v>
      </c>
      <c r="F43" s="13">
        <f>HLOOKUP(Assumptions!$C$3+VALUE(RIGHT($B43,2))-1,Totals!HL$1:LF$2,2)</f>
        <v>5.6242915451620847</v>
      </c>
    </row>
    <row r="44" spans="2:6" x14ac:dyDescent="0.25">
      <c r="B44" s="8" t="str">
        <f t="shared" si="1"/>
        <v>Year 14</v>
      </c>
      <c r="C44" s="9">
        <f>HLOOKUP(Assumptions!$C$3+VALUE(RIGHT(B44,2))-1,Totals!C$1:CX$2,2)</f>
        <v>50294.655306285917</v>
      </c>
      <c r="D44" s="9">
        <f>HLOOKUP(Assumptions!$C$3+VALUE(RIGHT(B44,2))-1,Totals!DN$1:HI$2,2)</f>
        <v>48398.508905257637</v>
      </c>
      <c r="E44" s="13">
        <f>HLOOKUP(Assumptions!$C$3+VALUE(RIGHT($B44,2))-1,Totals!LI$1:NF$2,2)</f>
        <v>5.1057274114771438</v>
      </c>
      <c r="F44" s="13">
        <f>HLOOKUP(Assumptions!$C$3+VALUE(RIGHT($B44,2))-1,Totals!HL$1:LF$2,2)</f>
        <v>5.6093897198592479</v>
      </c>
    </row>
    <row r="45" spans="2:6" x14ac:dyDescent="0.25">
      <c r="B45" s="8" t="str">
        <f t="shared" si="1"/>
        <v>Year 15</v>
      </c>
      <c r="C45" s="9">
        <f>HLOOKUP(Assumptions!$C$3+VALUE(RIGHT(B45,2))-1,Totals!C$1:CX$2,2)</f>
        <v>53605.410476615747</v>
      </c>
      <c r="D45" s="9">
        <f>HLOOKUP(Assumptions!$C$3+VALUE(RIGHT(B45,2))-1,Totals!DN$1:HI$2,2)</f>
        <v>51089.85285718993</v>
      </c>
      <c r="E45" s="13">
        <f>HLOOKUP(Assumptions!$C$3+VALUE(RIGHT($B45,2))-1,Totals!LI$1:NF$2,2)</f>
        <v>4.8492996848537482</v>
      </c>
      <c r="F45" s="13">
        <f>HLOOKUP(Assumptions!$C$3+VALUE(RIGHT($B45,2))-1,Totals!HL$1:LF$2,2)</f>
        <v>5.5822026440031776</v>
      </c>
    </row>
    <row r="46" spans="2:6" x14ac:dyDescent="0.25">
      <c r="B46" s="8" t="str">
        <f t="shared" si="1"/>
        <v>Year 16</v>
      </c>
      <c r="C46" s="9">
        <f>HLOOKUP(Assumptions!$C$3+VALUE(RIGHT(B46,2))-1,Totals!C$1:CX$2,2)</f>
        <v>57744.2927205163</v>
      </c>
      <c r="D46" s="9">
        <f>HLOOKUP(Assumptions!$C$3+VALUE(RIGHT(B46,2))-1,Totals!DN$1:HI$2,2)</f>
        <v>54096.282939185003</v>
      </c>
      <c r="E46" s="13">
        <f>HLOOKUP(Assumptions!$C$3+VALUE(RIGHT($B46,2))-1,Totals!LI$1:NF$2,2)</f>
        <v>4.6024909166928696</v>
      </c>
      <c r="F46" s="13">
        <f>HLOOKUP(Assumptions!$C$3+VALUE(RIGHT($B46,2))-1,Totals!HL$1:LF$2,2)</f>
        <v>5.5517846652740026</v>
      </c>
    </row>
    <row r="47" spans="2:6" x14ac:dyDescent="0.25">
      <c r="B47" s="8" t="str">
        <f t="shared" si="1"/>
        <v>Year 17</v>
      </c>
      <c r="C47" s="9">
        <f>HLOOKUP(Assumptions!$C$3+VALUE(RIGHT(B47,2))-1,Totals!C$1:CX$2,2)</f>
        <v>62648.318606433095</v>
      </c>
      <c r="D47" s="9">
        <f>HLOOKUP(Assumptions!$C$3+VALUE(RIGHT(B47,2))-1,Totals!DN$1:HI$2,2)</f>
        <v>57451.135090416195</v>
      </c>
      <c r="E47" s="13">
        <f>HLOOKUP(Assumptions!$C$3+VALUE(RIGHT($B47,2))-1,Totals!LI$1:NF$2,2)</f>
        <v>4.3423598878127478</v>
      </c>
      <c r="F47" s="13">
        <f>HLOOKUP(Assumptions!$C$3+VALUE(RIGHT($B47,2))-1,Totals!HL$1:LF$2,2)</f>
        <v>5.5317475080866698</v>
      </c>
    </row>
    <row r="48" spans="2:6" x14ac:dyDescent="0.25">
      <c r="B48" s="8" t="str">
        <f t="shared" si="1"/>
        <v>Year 18</v>
      </c>
      <c r="C48" s="9">
        <f>HLOOKUP(Assumptions!$C$3+VALUE(RIGHT(B48,2))-1,Totals!C$1:CX$2,2)</f>
        <v>68469.134024910702</v>
      </c>
      <c r="D48" s="9">
        <f>HLOOKUP(Assumptions!$C$3+VALUE(RIGHT(B48,2))-1,Totals!DN$1:HI$2,2)</f>
        <v>61281.768385714517</v>
      </c>
      <c r="E48" s="13">
        <f>HLOOKUP(Assumptions!$C$3+VALUE(RIGHT($B48,2))-1,Totals!LI$1:NF$2,2)</f>
        <v>4.0838850275532455</v>
      </c>
      <c r="F48" s="13">
        <f>HLOOKUP(Assumptions!$C$3+VALUE(RIGHT($B48,2))-1,Totals!HL$1:LF$2,2)</f>
        <v>5.5161384044775135</v>
      </c>
    </row>
    <row r="49" spans="2:6" x14ac:dyDescent="0.25">
      <c r="B49" s="8" t="str">
        <f t="shared" si="1"/>
        <v>Year 19</v>
      </c>
      <c r="C49" s="9">
        <f>HLOOKUP(Assumptions!$C$3+VALUE(RIGHT(B49,2))-1,Totals!C$1:CX$2,2)</f>
        <v>74411.011434330241</v>
      </c>
      <c r="D49" s="9">
        <f>HLOOKUP(Assumptions!$C$3+VALUE(RIGHT(B49,2))-1,Totals!DN$1:HI$2,2)</f>
        <v>64919.86677698198</v>
      </c>
      <c r="E49" s="13">
        <f>HLOOKUP(Assumptions!$C$3+VALUE(RIGHT($B49,2))-1,Totals!LI$1:NF$2,2)</f>
        <v>3.8471479212438449</v>
      </c>
      <c r="F49" s="13">
        <f>HLOOKUP(Assumptions!$C$3+VALUE(RIGHT($B49,2))-1,Totals!HL$1:LF$2,2)</f>
        <v>5.4838922351679393</v>
      </c>
    </row>
    <row r="50" spans="2:6" x14ac:dyDescent="0.25">
      <c r="B50" s="8" t="str">
        <f t="shared" si="1"/>
        <v>Year 20</v>
      </c>
      <c r="C50" s="9">
        <f>HLOOKUP(Assumptions!$C$3+VALUE(RIGHT(B50,2))-1,Totals!C$1:CX$2,2)</f>
        <v>69585.825592411333</v>
      </c>
      <c r="D50" s="9">
        <f>HLOOKUP(Assumptions!$C$3+VALUE(RIGHT(B50,2))-1,Totals!DN$1:HI$2,2)</f>
        <v>60616.829125343589</v>
      </c>
      <c r="E50" s="13">
        <f>HLOOKUP(Assumptions!$C$3+VALUE(RIGHT($B50,2))-1,Totals!LI$1:NF$2,2)</f>
        <v>3.6420352060445143</v>
      </c>
      <c r="F50" s="13">
        <f>HLOOKUP(Assumptions!$C$3+VALUE(RIGHT($B50,2))-1,Totals!HL$1:LF$2,2)</f>
        <v>5.4168703184697122</v>
      </c>
    </row>
    <row r="51" spans="2:6" x14ac:dyDescent="0.25">
      <c r="B51" s="8" t="str">
        <f t="shared" si="1"/>
        <v>Year 21</v>
      </c>
      <c r="C51" s="9">
        <f>HLOOKUP(Assumptions!$C$3+VALUE(RIGHT(B51,2))-1,Totals!C$1:CX$2,2)</f>
        <v>74544.099376129539</v>
      </c>
      <c r="D51" s="9">
        <f>HLOOKUP(Assumptions!$C$3+VALUE(RIGHT(B51,2))-1,Totals!DN$1:HI$2,2)</f>
        <v>62958.035776426797</v>
      </c>
      <c r="E51" s="13">
        <f>HLOOKUP(Assumptions!$C$3+VALUE(RIGHT($B51,2))-1,Totals!LI$1:NF$2,2)</f>
        <v>3.425336628878827</v>
      </c>
      <c r="F51" s="13">
        <f>HLOOKUP(Assumptions!$C$3+VALUE(RIGHT($B51,2))-1,Totals!HL$1:LF$2,2)</f>
        <v>5.3578525315437195</v>
      </c>
    </row>
    <row r="52" spans="2:6" x14ac:dyDescent="0.25">
      <c r="B52" s="8" t="str">
        <f t="shared" si="1"/>
        <v>Year 22</v>
      </c>
      <c r="C52" s="9">
        <f>HLOOKUP(Assumptions!$C$3+VALUE(RIGHT(B52,2))-1,Totals!C$1:CX$2,2)</f>
        <v>80711.501564539576</v>
      </c>
      <c r="D52" s="9">
        <f>HLOOKUP(Assumptions!$C$3+VALUE(RIGHT(B52,2))-1,Totals!DN$1:HI$2,2)</f>
        <v>65465.588890293846</v>
      </c>
      <c r="E52" s="13">
        <f>HLOOKUP(Assumptions!$C$3+VALUE(RIGHT($B52,2))-1,Totals!LI$1:NF$2,2)</f>
        <v>3.2071712874096696</v>
      </c>
      <c r="F52" s="13">
        <f>HLOOKUP(Assumptions!$C$3+VALUE(RIGHT($B52,2))-1,Totals!HL$1:LF$2,2)</f>
        <v>5.3038925973926423</v>
      </c>
    </row>
    <row r="53" spans="2:6" x14ac:dyDescent="0.25">
      <c r="B53" s="8" t="str">
        <f t="shared" si="1"/>
        <v>Year 23</v>
      </c>
      <c r="C53" s="9">
        <f>HLOOKUP(Assumptions!$C$3+VALUE(RIGHT(B53,2))-1,Totals!C$1:CX$2,2)</f>
        <v>88156.600627915323</v>
      </c>
      <c r="D53" s="9">
        <f>HLOOKUP(Assumptions!$C$3+VALUE(RIGHT(B53,2))-1,Totals!DN$1:HI$2,2)</f>
        <v>68266.499707523617</v>
      </c>
      <c r="E53" s="13">
        <f>HLOOKUP(Assumptions!$C$3+VALUE(RIGHT($B53,2))-1,Totals!LI$1:NF$2,2)</f>
        <v>2.9676930972669489</v>
      </c>
      <c r="F53" s="13">
        <f>HLOOKUP(Assumptions!$C$3+VALUE(RIGHT($B53,2))-1,Totals!HL$1:LF$2,2)</f>
        <v>5.2694016896938543</v>
      </c>
    </row>
    <row r="54" spans="2:6" x14ac:dyDescent="0.25">
      <c r="B54" s="8" t="str">
        <f t="shared" si="1"/>
        <v>Year 24</v>
      </c>
      <c r="C54" s="9">
        <f>HLOOKUP(Assumptions!$C$3+VALUE(RIGHT(B54,2))-1,Totals!C$1:CX$2,2)</f>
        <v>98222.569206563669</v>
      </c>
      <c r="D54" s="9">
        <f>HLOOKUP(Assumptions!$C$3+VALUE(RIGHT(B54,2))-1,Totals!DN$1:HI$2,2)</f>
        <v>71845.112550533493</v>
      </c>
      <c r="E54" s="13">
        <f>HLOOKUP(Assumptions!$C$3+VALUE(RIGHT($B54,2))-1,Totals!LI$1:NF$2,2)</f>
        <v>2.684161040969026</v>
      </c>
      <c r="F54" s="13">
        <f>HLOOKUP(Assumptions!$C$3+VALUE(RIGHT($B54,2))-1,Totals!HL$1:LF$2,2)</f>
        <v>5.2831426896028812</v>
      </c>
    </row>
    <row r="55" spans="2:6" x14ac:dyDescent="0.25">
      <c r="B55" s="8" t="str">
        <f t="shared" si="1"/>
        <v>Year 25</v>
      </c>
      <c r="C55" s="9">
        <f>HLOOKUP(Assumptions!$C$3+VALUE(RIGHT(B55,2))-1,Totals!C$1:CX$2,2)</f>
        <v>107795.79207741717</v>
      </c>
      <c r="D55" s="9">
        <f>HLOOKUP(Assumptions!$C$3+VALUE(RIGHT(B55,2))-1,Totals!DN$1:HI$2,2)</f>
        <v>75133.389951077843</v>
      </c>
      <c r="E55" s="13">
        <f>HLOOKUP(Assumptions!$C$3+VALUE(RIGHT($B55,2))-1,Totals!LI$1:NF$2,2)</f>
        <v>2.4341023501456442</v>
      </c>
      <c r="F55" s="13">
        <f>HLOOKUP(Assumptions!$C$3+VALUE(RIGHT($B55,2))-1,Totals!HL$1:LF$2,2)</f>
        <v>5.2630519456057767</v>
      </c>
    </row>
    <row r="56" spans="2:6" x14ac:dyDescent="0.25">
      <c r="B56" s="8" t="str">
        <f t="shared" si="1"/>
        <v>Year 26</v>
      </c>
      <c r="C56" s="9">
        <f>HLOOKUP(Assumptions!$C$3+VALUE(RIGHT(B56,2))-1,Totals!C$1:CX$2,2)</f>
        <v>94521.941900108868</v>
      </c>
      <c r="D56" s="9">
        <f>HLOOKUP(Assumptions!$C$3+VALUE(RIGHT(B56,2))-1,Totals!DN$1:HI$2,2)</f>
        <v>68717.215687210977</v>
      </c>
      <c r="E56" s="13">
        <f>HLOOKUP(Assumptions!$C$3+VALUE(RIGHT($B56,2))-1,Totals!LI$1:NF$2,2)</f>
        <v>2.2135953101961148</v>
      </c>
      <c r="F56" s="13">
        <f>HLOOKUP(Assumptions!$C$3+VALUE(RIGHT($B56,2))-1,Totals!HL$1:LF$2,2)</f>
        <v>5.2139081707949995</v>
      </c>
    </row>
    <row r="57" spans="2:6" x14ac:dyDescent="0.25">
      <c r="B57" s="8" t="str">
        <f t="shared" si="1"/>
        <v>Year 27</v>
      </c>
      <c r="C57" s="9">
        <f>HLOOKUP(Assumptions!$C$3+VALUE(RIGHT(B57,2))-1,Totals!C$1:CX$2,2)</f>
        <v>102066.67113281196</v>
      </c>
      <c r="D57" s="9">
        <f>HLOOKUP(Assumptions!$C$3+VALUE(RIGHT(B57,2))-1,Totals!DN$1:HI$2,2)</f>
        <v>70512.009545917826</v>
      </c>
      <c r="E57" s="13">
        <f>HLOOKUP(Assumptions!$C$3+VALUE(RIGHT($B57,2))-1,Totals!LI$1:NF$2,2)</f>
        <v>1.9853464872770499</v>
      </c>
      <c r="F57" s="13">
        <f>HLOOKUP(Assumptions!$C$3+VALUE(RIGHT($B57,2))-1,Totals!HL$1:LF$2,2)</f>
        <v>5.1783225549486316</v>
      </c>
    </row>
    <row r="58" spans="2:6" x14ac:dyDescent="0.25">
      <c r="B58" s="8" t="str">
        <f t="shared" si="1"/>
        <v>Year 28</v>
      </c>
      <c r="C58" s="9">
        <f>HLOOKUP(Assumptions!$C$3+VALUE(RIGHT(B58,2))-1,Totals!C$1:CX$2,2)</f>
        <v>110916.98261192178</v>
      </c>
      <c r="D58" s="9">
        <f>HLOOKUP(Assumptions!$C$3+VALUE(RIGHT(B58,2))-1,Totals!DN$1:HI$2,2)</f>
        <v>72517.808650684048</v>
      </c>
      <c r="E58" s="13">
        <f>HLOOKUP(Assumptions!$C$3+VALUE(RIGHT($B58,2))-1,Totals!LI$1:NF$2,2)</f>
        <v>1.7692988879228992</v>
      </c>
      <c r="F58" s="13">
        <f>HLOOKUP(Assumptions!$C$3+VALUE(RIGHT($B58,2))-1,Totals!HL$1:LF$2,2)</f>
        <v>5.1336122956643813</v>
      </c>
    </row>
    <row r="59" spans="2:6" x14ac:dyDescent="0.25">
      <c r="B59" s="8" t="str">
        <f t="shared" si="1"/>
        <v>Year 29</v>
      </c>
      <c r="C59" s="9">
        <f>HLOOKUP(Assumptions!$C$3+VALUE(RIGHT(B59,2))-1,Totals!C$1:CX$2,2)</f>
        <v>120446.91902849774</v>
      </c>
      <c r="D59" s="9">
        <f>HLOOKUP(Assumptions!$C$3+VALUE(RIGHT(B59,2))-1,Totals!DN$1:HI$2,2)</f>
        <v>74162.458399401861</v>
      </c>
      <c r="E59" s="13">
        <f>HLOOKUP(Assumptions!$C$3+VALUE(RIGHT($B59,2))-1,Totals!LI$1:NF$2,2)</f>
        <v>1.5589397331133332</v>
      </c>
      <c r="F59" s="13">
        <f>HLOOKUP(Assumptions!$C$3+VALUE(RIGHT($B59,2))-1,Totals!HL$1:LF$2,2)</f>
        <v>5.0887926228395601</v>
      </c>
    </row>
    <row r="60" spans="2:6" x14ac:dyDescent="0.25">
      <c r="B60" s="8" t="str">
        <f t="shared" si="1"/>
        <v>Year 30</v>
      </c>
      <c r="C60" s="9">
        <f>HLOOKUP(Assumptions!$C$3+VALUE(RIGHT(B60,2))-1,Totals!C$1:CX$2,2)</f>
        <v>115825.09759811535</v>
      </c>
      <c r="D60" s="9">
        <f>HLOOKUP(Assumptions!$C$3+VALUE(RIGHT(B60,2))-1,Totals!DN$1:HI$2,2)</f>
        <v>68306.987831867213</v>
      </c>
      <c r="E60" s="13">
        <f>HLOOKUP(Assumptions!$C$3+VALUE(RIGHT($B60,2))-1,Totals!LI$1:NF$2,2)</f>
        <v>1.3739505444331734</v>
      </c>
      <c r="F60" s="13">
        <f>HLOOKUP(Assumptions!$C$3+VALUE(RIGHT($B60,2))-1,Totals!HL$1:LF$2,2)</f>
        <v>5.0260066552990175</v>
      </c>
    </row>
    <row r="61" spans="2:6" x14ac:dyDescent="0.25">
      <c r="B61" s="8" t="str">
        <f t="shared" si="1"/>
        <v>Year 31</v>
      </c>
      <c r="C61" s="9">
        <f>HLOOKUP(Assumptions!$C$3+VALUE(RIGHT(B61,2))-1,Totals!C$1:CX$2,2)</f>
        <v>125154.60520989337</v>
      </c>
      <c r="D61" s="9">
        <f>HLOOKUP(Assumptions!$C$3+VALUE(RIGHT(B61,2))-1,Totals!DN$1:HI$2,2)</f>
        <v>68630.745465822722</v>
      </c>
      <c r="E61" s="13">
        <f>HLOOKUP(Assumptions!$C$3+VALUE(RIGHT($B61,2))-1,Totals!LI$1:NF$2,2)</f>
        <v>1.1793034951227539</v>
      </c>
      <c r="F61" s="13">
        <f>HLOOKUP(Assumptions!$C$3+VALUE(RIGHT($B61,2))-1,Totals!HL$1:LF$2,2)</f>
        <v>4.9776198631613751</v>
      </c>
    </row>
    <row r="62" spans="2:6" x14ac:dyDescent="0.25">
      <c r="B62" s="8" t="str">
        <f t="shared" si="1"/>
        <v>Year 32</v>
      </c>
      <c r="C62" s="9">
        <f>HLOOKUP(Assumptions!$C$3+VALUE(RIGHT(B62,2))-1,Totals!C$1:CX$2,2)</f>
        <v>125669.9432922108</v>
      </c>
      <c r="D62" s="9">
        <f>HLOOKUP(Assumptions!$C$3+VALUE(RIGHT(B62,2))-1,Totals!DN$1:HI$2,2)</f>
        <v>68119.84563166424</v>
      </c>
      <c r="E62" s="13">
        <f>HLOOKUP(Assumptions!$C$3+VALUE(RIGHT($B62,2))-1,Totals!LI$1:NF$2,2)</f>
        <v>1.0199735218856472</v>
      </c>
      <c r="F62" s="13">
        <f>HLOOKUP(Assumptions!$C$3+VALUE(RIGHT($B62,2))-1,Totals!HL$1:LF$2,2)</f>
        <v>4.898593427692723</v>
      </c>
    </row>
    <row r="63" spans="2:6" x14ac:dyDescent="0.25">
      <c r="B63" s="8" t="str">
        <f t="shared" si="1"/>
        <v>Year 33</v>
      </c>
      <c r="C63" s="9">
        <f>HLOOKUP(Assumptions!$C$3+VALUE(RIGHT(B63,2))-1,Totals!C$1:CX$2,2)</f>
        <v>123797.47108981798</v>
      </c>
      <c r="D63" s="9">
        <f>HLOOKUP(Assumptions!$C$3+VALUE(RIGHT(B63,2))-1,Totals!DN$1:HI$2,2)</f>
        <v>66866.058933834123</v>
      </c>
      <c r="E63" s="13">
        <f>HLOOKUP(Assumptions!$C$3+VALUE(RIGHT($B63,2))-1,Totals!LI$1:NF$2,2)</f>
        <v>0.87865289895676413</v>
      </c>
      <c r="F63" s="13">
        <f>HLOOKUP(Assumptions!$C$3+VALUE(RIGHT($B63,2))-1,Totals!HL$1:LF$2,2)</f>
        <v>4.8064252133209981</v>
      </c>
    </row>
    <row r="64" spans="2:6" x14ac:dyDescent="0.25">
      <c r="B64" s="8" t="str">
        <f t="shared" si="1"/>
        <v>Year 34</v>
      </c>
      <c r="C64" s="9">
        <f>HLOOKUP(Assumptions!$C$3+VALUE(RIGHT(B64,2))-1,Totals!C$1:CX$2,2)</f>
        <v>132027.00667055565</v>
      </c>
      <c r="D64" s="9">
        <f>HLOOKUP(Assumptions!$C$3+VALUE(RIGHT(B64,2))-1,Totals!DN$1:HI$2,2)</f>
        <v>66556.015148505845</v>
      </c>
      <c r="E64" s="13">
        <f>HLOOKUP(Assumptions!$C$3+VALUE(RIGHT($B64,2))-1,Totals!LI$1:NF$2,2)</f>
        <v>0.73088797372128989</v>
      </c>
      <c r="F64" s="13">
        <f>HLOOKUP(Assumptions!$C$3+VALUE(RIGHT($B64,2))-1,Totals!HL$1:LF$2,2)</f>
        <v>4.7259871989391034</v>
      </c>
    </row>
    <row r="65" spans="2:6" x14ac:dyDescent="0.25">
      <c r="B65" s="8" t="str">
        <f t="shared" si="1"/>
        <v>Year 35</v>
      </c>
      <c r="C65" s="9">
        <f>HLOOKUP(Assumptions!$C$3+VALUE(RIGHT(B65,2))-1,Totals!C$1:CX$2,2)</f>
        <v>139967.3003870227</v>
      </c>
      <c r="D65" s="9">
        <f>HLOOKUP(Assumptions!$C$3+VALUE(RIGHT(B65,2))-1,Totals!DN$1:HI$2,2)</f>
        <v>66013.170266489076</v>
      </c>
      <c r="E65" s="13">
        <f>HLOOKUP(Assumptions!$C$3+VALUE(RIGHT($B65,2))-1,Totals!LI$1:NF$2,2)</f>
        <v>0.60884286261555853</v>
      </c>
      <c r="F65" s="13">
        <f>HLOOKUP(Assumptions!$C$3+VALUE(RIGHT($B65,2))-1,Totals!HL$1:LF$2,2)</f>
        <v>4.6251060938541979</v>
      </c>
    </row>
    <row r="66" spans="2:6" x14ac:dyDescent="0.25">
      <c r="B66" s="8" t="str">
        <f t="shared" si="1"/>
        <v>Year 36</v>
      </c>
      <c r="C66" s="9">
        <f>HLOOKUP(Assumptions!$C$3+VALUE(RIGHT(B66,2))-1,Totals!C$1:CX$2,2)</f>
        <v>136361.66658271328</v>
      </c>
      <c r="D66" s="9">
        <f>HLOOKUP(Assumptions!$C$3+VALUE(RIGHT(B66,2))-1,Totals!DN$1:HI$2,2)</f>
        <v>63407.059758279836</v>
      </c>
      <c r="E66" s="13">
        <f>HLOOKUP(Assumptions!$C$3+VALUE(RIGHT($B66,2))-1,Totals!LI$1:NF$2,2)</f>
        <v>0.4971136545705731</v>
      </c>
      <c r="F66" s="13">
        <f>HLOOKUP(Assumptions!$C$3+VALUE(RIGHT($B66,2))-1,Totals!HL$1:LF$2,2)</f>
        <v>4.5205442662594466</v>
      </c>
    </row>
    <row r="67" spans="2:6" x14ac:dyDescent="0.25">
      <c r="B67" s="8" t="str">
        <f t="shared" si="1"/>
        <v>Year 37</v>
      </c>
      <c r="C67" s="9">
        <f>HLOOKUP(Assumptions!$C$3+VALUE(RIGHT(B67,2))-1,Totals!C$1:CX$2,2)</f>
        <v>143318.77813692763</v>
      </c>
      <c r="D67" s="9">
        <f>HLOOKUP(Assumptions!$C$3+VALUE(RIGHT(B67,2))-1,Totals!DN$1:HI$2,2)</f>
        <v>62433.185408678837</v>
      </c>
      <c r="E67" s="13">
        <f>HLOOKUP(Assumptions!$C$3+VALUE(RIGHT($B67,2))-1,Totals!LI$1:NF$2,2)</f>
        <v>0.39331859483816267</v>
      </c>
      <c r="F67" s="13">
        <f>HLOOKUP(Assumptions!$C$3+VALUE(RIGHT($B67,2))-1,Totals!HL$1:LF$2,2)</f>
        <v>4.4135786448536223</v>
      </c>
    </row>
    <row r="68" spans="2:6" x14ac:dyDescent="0.25">
      <c r="B68" s="8" t="str">
        <f t="shared" si="1"/>
        <v>Year 38</v>
      </c>
      <c r="C68" s="9">
        <f>HLOOKUP(Assumptions!$C$3+VALUE(RIGHT(B68,2))-1,Totals!C$1:CX$2,2)</f>
        <v>138276.32448473302</v>
      </c>
      <c r="D68" s="9">
        <f>HLOOKUP(Assumptions!$C$3+VALUE(RIGHT(B68,2))-1,Totals!DN$1:HI$2,2)</f>
        <v>59850.265910560447</v>
      </c>
      <c r="E68" s="13">
        <f>HLOOKUP(Assumptions!$C$3+VALUE(RIGHT($B68,2))-1,Totals!LI$1:NF$2,2)</f>
        <v>0.32027070173077443</v>
      </c>
      <c r="F68" s="13">
        <f>HLOOKUP(Assumptions!$C$3+VALUE(RIGHT($B68,2))-1,Totals!HL$1:LF$2,2)</f>
        <v>4.2818883413761712</v>
      </c>
    </row>
    <row r="69" spans="2:6" x14ac:dyDescent="0.25">
      <c r="B69" s="8" t="str">
        <f t="shared" si="1"/>
        <v>Year 39</v>
      </c>
      <c r="C69" s="9">
        <f>HLOOKUP(Assumptions!$C$3+VALUE(RIGHT(B69,2))-1,Totals!C$1:CX$2,2)</f>
        <v>144099.33318716116</v>
      </c>
      <c r="D69" s="9">
        <f>HLOOKUP(Assumptions!$C$3+VALUE(RIGHT(B69,2))-1,Totals!DN$1:HI$2,2)</f>
        <v>58482.269932644078</v>
      </c>
      <c r="E69" s="13">
        <f>HLOOKUP(Assumptions!$C$3+VALUE(RIGHT($B69,2))-1,Totals!LI$1:NF$2,2)</f>
        <v>0.23970226685836432</v>
      </c>
      <c r="F69" s="13">
        <f>HLOOKUP(Assumptions!$C$3+VALUE(RIGHT($B69,2))-1,Totals!HL$1:LF$2,2)</f>
        <v>4.163575260357975</v>
      </c>
    </row>
    <row r="70" spans="2:6" x14ac:dyDescent="0.25">
      <c r="B70" s="8" t="str">
        <f t="shared" si="1"/>
        <v>Year 40</v>
      </c>
      <c r="C70" s="9">
        <f>HLOOKUP(Assumptions!$C$3+VALUE(RIGHT(B70,2))-1,Totals!C$1:CX$2,2)</f>
        <v>149373.06845592905</v>
      </c>
      <c r="D70" s="9">
        <f>HLOOKUP(Assumptions!$C$3+VALUE(RIGHT(B70,2))-1,Totals!DN$1:HI$2,2)</f>
        <v>56964.655878833611</v>
      </c>
      <c r="E70" s="13">
        <f>HLOOKUP(Assumptions!$C$3+VALUE(RIGHT($B70,2))-1,Totals!LI$1:NF$2,2)</f>
        <v>0.18305955585513606</v>
      </c>
      <c r="F70" s="13">
        <f>HLOOKUP(Assumptions!$C$3+VALUE(RIGHT($B70,2))-1,Totals!HL$1:LF$2,2)</f>
        <v>4.0282091481335476</v>
      </c>
    </row>
    <row r="71" spans="2:6" x14ac:dyDescent="0.25">
      <c r="B71" s="8" t="str">
        <f t="shared" si="1"/>
        <v>Year 41</v>
      </c>
      <c r="C71" s="9">
        <f>HLOOKUP(Assumptions!$C$3+VALUE(RIGHT(B71,2))-1,Totals!C$1:CX$2,2)</f>
        <v>143915.84353446713</v>
      </c>
      <c r="D71" s="9">
        <f>HLOOKUP(Assumptions!$C$3+VALUE(RIGHT(B71,2))-1,Totals!DN$1:HI$2,2)</f>
        <v>54630.174409882675</v>
      </c>
      <c r="E71" s="13">
        <f>HLOOKUP(Assumptions!$C$3+VALUE(RIGHT($B71,2))-1,Totals!LI$1:NF$2,2)</f>
        <v>0.13719633235571421</v>
      </c>
      <c r="F71" s="13">
        <f>HLOOKUP(Assumptions!$C$3+VALUE(RIGHT($B71,2))-1,Totals!HL$1:LF$2,2)</f>
        <v>3.8882270703296768</v>
      </c>
    </row>
    <row r="72" spans="2:6" x14ac:dyDescent="0.25">
      <c r="B72" s="8" t="str">
        <f t="shared" si="1"/>
        <v>Year 42</v>
      </c>
      <c r="C72" s="9">
        <f>HLOOKUP(Assumptions!$C$3+VALUE(RIGHT(B72,2))-1,Totals!C$1:CX$2,2)</f>
        <v>148101.14222700079</v>
      </c>
      <c r="D72" s="9">
        <f>HLOOKUP(Assumptions!$C$3+VALUE(RIGHT(B72,2))-1,Totals!DN$1:HI$2,2)</f>
        <v>52990.187031893169</v>
      </c>
      <c r="E72" s="13">
        <f>HLOOKUP(Assumptions!$C$3+VALUE(RIGHT($B72,2))-1,Totals!LI$1:NF$2,2)</f>
        <v>9.1274118774952034E-2</v>
      </c>
      <c r="F72" s="13">
        <f>HLOOKUP(Assumptions!$C$3+VALUE(RIGHT($B72,2))-1,Totals!HL$1:LF$2,2)</f>
        <v>3.7545137453181163</v>
      </c>
    </row>
    <row r="73" spans="2:6" x14ac:dyDescent="0.25">
      <c r="B73" s="8" t="str">
        <f t="shared" si="1"/>
        <v>Year 43</v>
      </c>
      <c r="C73" s="9">
        <f>HLOOKUP(Assumptions!$C$3+VALUE(RIGHT(B73,2))-1,Totals!C$1:CX$2,2)</f>
        <v>151456.81128941916</v>
      </c>
      <c r="D73" s="9">
        <f>HLOOKUP(Assumptions!$C$3+VALUE(RIGHT(B73,2))-1,Totals!DN$1:HI$2,2)</f>
        <v>51313.541367329286</v>
      </c>
      <c r="E73" s="13">
        <f>HLOOKUP(Assumptions!$C$3+VALUE(RIGHT($B73,2))-1,Totals!LI$1:NF$2,2)</f>
        <v>6.0921932384874172E-2</v>
      </c>
      <c r="F73" s="13">
        <f>HLOOKUP(Assumptions!$C$3+VALUE(RIGHT($B73,2))-1,Totals!HL$1:LF$2,2)</f>
        <v>3.610041385372571</v>
      </c>
    </row>
    <row r="74" spans="2:6" x14ac:dyDescent="0.25">
      <c r="B74" s="8" t="str">
        <f t="shared" si="1"/>
        <v>Year 44</v>
      </c>
      <c r="C74" s="9">
        <f>HLOOKUP(Assumptions!$C$3+VALUE(RIGHT(B74,2))-1,Totals!C$1:CX$2,2)</f>
        <v>145216.84463088386</v>
      </c>
      <c r="D74" s="9">
        <f>HLOOKUP(Assumptions!$C$3+VALUE(RIGHT(B74,2))-1,Totals!DN$1:HI$2,2)</f>
        <v>49344.073928701771</v>
      </c>
      <c r="E74" s="13">
        <f>HLOOKUP(Assumptions!$C$3+VALUE(RIGHT($B74,2))-1,Totals!LI$1:NF$2,2)</f>
        <v>3.9836037726520959E-2</v>
      </c>
      <c r="F74" s="13">
        <f>HLOOKUP(Assumptions!$C$3+VALUE(RIGHT($B74,2))-1,Totals!HL$1:LF$2,2)</f>
        <v>3.4611646326200609</v>
      </c>
    </row>
    <row r="75" spans="2:6" x14ac:dyDescent="0.25">
      <c r="B75" s="8" t="str">
        <f t="shared" si="1"/>
        <v>Year 45</v>
      </c>
      <c r="C75" s="9">
        <f>HLOOKUP(Assumptions!$C$3+VALUE(RIGHT(B75,2))-1,Totals!C$1:CX$2,2)</f>
        <v>146450.47273587604</v>
      </c>
      <c r="D75" s="9">
        <f>HLOOKUP(Assumptions!$C$3+VALUE(RIGHT(B75,2))-1,Totals!DN$1:HI$2,2)</f>
        <v>47622.717576424082</v>
      </c>
      <c r="E75" s="13">
        <f>HLOOKUP(Assumptions!$C$3+VALUE(RIGHT($B75,2))-1,Totals!LI$1:NF$2,2)</f>
        <v>2.566899681906544E-2</v>
      </c>
      <c r="F75" s="13">
        <f>HLOOKUP(Assumptions!$C$3+VALUE(RIGHT($B75,2))-1,Totals!HL$1:LF$2,2)</f>
        <v>3.308594669396657</v>
      </c>
    </row>
    <row r="76" spans="2:6" x14ac:dyDescent="0.25">
      <c r="B76" s="8" t="str">
        <f t="shared" si="1"/>
        <v>Year 46</v>
      </c>
      <c r="C76" s="9">
        <f>HLOOKUP(Assumptions!$C$3+VALUE(RIGHT(B76,2))-1,Totals!C$1:CX$2,2)</f>
        <v>147225.20256079038</v>
      </c>
      <c r="D76" s="9">
        <f>HLOOKUP(Assumptions!$C$3+VALUE(RIGHT(B76,2))-1,Totals!DN$1:HI$2,2)</f>
        <v>45910.346227892573</v>
      </c>
      <c r="E76" s="13">
        <f>HLOOKUP(Assumptions!$C$3+VALUE(RIGHT($B76,2))-1,Totals!LI$1:NF$2,2)</f>
        <v>1.795863075002558E-2</v>
      </c>
      <c r="F76" s="13">
        <f>HLOOKUP(Assumptions!$C$3+VALUE(RIGHT($B76,2))-1,Totals!HL$1:LF$2,2)</f>
        <v>3.1526989934742349</v>
      </c>
    </row>
    <row r="77" spans="2:6" x14ac:dyDescent="0.25">
      <c r="B77" s="8" t="str">
        <f t="shared" si="1"/>
        <v>Year 47</v>
      </c>
      <c r="C77" s="9">
        <f>HLOOKUP(Assumptions!$C$3+VALUE(RIGHT(B77,2))-1,Totals!C$1:CX$2,2)</f>
        <v>147741.45548728315</v>
      </c>
      <c r="D77" s="9">
        <f>HLOOKUP(Assumptions!$C$3+VALUE(RIGHT(B77,2))-1,Totals!DN$1:HI$2,2)</f>
        <v>44219.497797849872</v>
      </c>
      <c r="E77" s="13">
        <f>HLOOKUP(Assumptions!$C$3+VALUE(RIGHT($B77,2))-1,Totals!LI$1:NF$2,2)</f>
        <v>1.0802874371560869E-2</v>
      </c>
      <c r="F77" s="13">
        <f>HLOOKUP(Assumptions!$C$3+VALUE(RIGHT($B77,2))-1,Totals!HL$1:LF$2,2)</f>
        <v>2.998819208396958</v>
      </c>
    </row>
    <row r="78" spans="2:6" x14ac:dyDescent="0.25">
      <c r="B78" s="8" t="str">
        <f t="shared" si="1"/>
        <v>Year 48</v>
      </c>
      <c r="C78" s="9">
        <f>HLOOKUP(Assumptions!$C$3+VALUE(RIGHT(B78,2))-1,Totals!C$1:CX$2,2)</f>
        <v>147780.99413147368</v>
      </c>
      <c r="D78" s="9">
        <f>HLOOKUP(Assumptions!$C$3+VALUE(RIGHT(B78,2))-1,Totals!DN$1:HI$2,2)</f>
        <v>42546.407621855047</v>
      </c>
      <c r="E78" s="13">
        <f>HLOOKUP(Assumptions!$C$3+VALUE(RIGHT($B78,2))-1,Totals!LI$1:NF$2,2)</f>
        <v>7.8542560911095925E-3</v>
      </c>
      <c r="F78" s="13">
        <f>HLOOKUP(Assumptions!$C$3+VALUE(RIGHT($B78,2))-1,Totals!HL$1:LF$2,2)</f>
        <v>2.843243156420959</v>
      </c>
    </row>
    <row r="79" spans="2:6" x14ac:dyDescent="0.25">
      <c r="B79" s="8" t="str">
        <f t="shared" si="1"/>
        <v>Year 49</v>
      </c>
      <c r="C79" s="9">
        <f>HLOOKUP(Assumptions!$C$3+VALUE(RIGHT(B79,2))-1,Totals!C$1:CX$2,2)</f>
        <v>147442.67623935247</v>
      </c>
      <c r="D79" s="9">
        <f>HLOOKUP(Assumptions!$C$3+VALUE(RIGHT(B79,2))-1,Totals!DN$1:HI$2,2)</f>
        <v>40859.206903340339</v>
      </c>
      <c r="E79" s="13">
        <f>HLOOKUP(Assumptions!$C$3+VALUE(RIGHT($B79,2))-1,Totals!LI$1:NF$2,2)</f>
        <v>4.6963240736853668E-3</v>
      </c>
      <c r="F79" s="13">
        <f>HLOOKUP(Assumptions!$C$3+VALUE(RIGHT($B79,2))-1,Totals!HL$1:LF$2,2)</f>
        <v>2.6888474147554553</v>
      </c>
    </row>
    <row r="80" spans="2:6" x14ac:dyDescent="0.25">
      <c r="B80" s="8" t="str">
        <f t="shared" si="1"/>
        <v>Year 50</v>
      </c>
      <c r="C80" s="9">
        <f>HLOOKUP(Assumptions!$C$3+VALUE(RIGHT(B80,2))-1,Totals!C$1:CX$2,2)</f>
        <v>146633.18700690742</v>
      </c>
      <c r="D80" s="9">
        <f>HLOOKUP(Assumptions!$C$3+VALUE(RIGHT(B80,2))-1,Totals!DN$1:HI$2,2)</f>
        <v>39146.342600264565</v>
      </c>
      <c r="E80" s="13">
        <f>HLOOKUP(Assumptions!$C$3+VALUE(RIGHT($B80,2))-1,Totals!LI$1:NF$2,2)</f>
        <v>2.1462011042268207E-3</v>
      </c>
      <c r="F80" s="13">
        <f>HLOOKUP(Assumptions!$C$3+VALUE(RIGHT($B80,2))-1,Totals!HL$1:LF$2,2)</f>
        <v>2.5346779218224742</v>
      </c>
    </row>
    <row r="81" spans="2:6" x14ac:dyDescent="0.25">
      <c r="B81" s="8" t="str">
        <f t="shared" si="1"/>
        <v>Year 51</v>
      </c>
      <c r="C81" s="9">
        <f>HLOOKUP(Assumptions!$C$3+VALUE(RIGHT(B81,2))-1,Totals!C$1:CX$2,2)</f>
        <v>145267.87556705027</v>
      </c>
      <c r="D81" s="9">
        <f>HLOOKUP(Assumptions!$C$3+VALUE(RIGHT(B81,2))-1,Totals!DN$1:HI$2,2)</f>
        <v>37352.263376891497</v>
      </c>
      <c r="E81" s="13">
        <f>HLOOKUP(Assumptions!$C$3+VALUE(RIGHT($B81,2))-1,Totals!LI$1:NF$2,2)</f>
        <v>2.1462011042268207E-3</v>
      </c>
      <c r="F81" s="13">
        <f>HLOOKUP(Assumptions!$C$3+VALUE(RIGHT($B81,2))-1,Totals!HL$1:LF$2,2)</f>
        <v>2.3801680335010311</v>
      </c>
    </row>
    <row r="82" spans="2:6" x14ac:dyDescent="0.25">
      <c r="B82" s="8" t="str">
        <f t="shared" si="1"/>
        <v>Year 52</v>
      </c>
      <c r="C82" s="9">
        <f>HLOOKUP(Assumptions!$C$3+VALUE(RIGHT(B82,2))-1,Totals!C$1:CX$2,2)</f>
        <v>143172.70379303172</v>
      </c>
      <c r="D82" s="9">
        <f>HLOOKUP(Assumptions!$C$3+VALUE(RIGHT(B82,2))-1,Totals!DN$1:HI$2,2)</f>
        <v>35467.401682491538</v>
      </c>
      <c r="E82" s="13">
        <f>HLOOKUP(Assumptions!$C$3+VALUE(RIGHT($B82,2))-1,Totals!LI$1:NF$2,2)</f>
        <v>2.1462011042268207E-3</v>
      </c>
      <c r="F82" s="13">
        <f>HLOOKUP(Assumptions!$C$3+VALUE(RIGHT($B82,2))-1,Totals!HL$1:LF$2,2)</f>
        <v>2.2235444757253919</v>
      </c>
    </row>
    <row r="83" spans="2:6" x14ac:dyDescent="0.25">
      <c r="B83" s="8" t="str">
        <f t="shared" si="1"/>
        <v>Year 53</v>
      </c>
      <c r="C83" s="9">
        <f>HLOOKUP(Assumptions!$C$3+VALUE(RIGHT(B83,2))-1,Totals!C$1:CX$2,2)</f>
        <v>140454.50677707983</v>
      </c>
      <c r="D83" s="9">
        <f>HLOOKUP(Assumptions!$C$3+VALUE(RIGHT(B83,2))-1,Totals!DN$1:HI$2,2)</f>
        <v>33492.635258833296</v>
      </c>
      <c r="E83" s="13">
        <f>HLOOKUP(Assumptions!$C$3+VALUE(RIGHT($B83,2))-1,Totals!LI$1:NF$2,2)</f>
        <v>2.1462011042268207E-3</v>
      </c>
      <c r="F83" s="13">
        <f>HLOOKUP(Assumptions!$C$3+VALUE(RIGHT($B83,2))-1,Totals!HL$1:LF$2,2)</f>
        <v>2.0676108787650489</v>
      </c>
    </row>
    <row r="84" spans="2:6" x14ac:dyDescent="0.25">
      <c r="B84" s="8" t="str">
        <f t="shared" si="1"/>
        <v>Year 54</v>
      </c>
      <c r="C84" s="9">
        <f>HLOOKUP(Assumptions!$C$3+VALUE(RIGHT(B84,2))-1,Totals!C$1:CX$2,2)</f>
        <v>137148.89762588294</v>
      </c>
      <c r="D84" s="9">
        <f>HLOOKUP(Assumptions!$C$3+VALUE(RIGHT(B84,2))-1,Totals!DN$1:HI$2,2)</f>
        <v>31465.016306865051</v>
      </c>
      <c r="E84" s="13">
        <f>HLOOKUP(Assumptions!$C$3+VALUE(RIGHT($B84,2))-1,Totals!LI$1:NF$2,2)</f>
        <v>2.1462011042268207E-3</v>
      </c>
      <c r="F84" s="13">
        <f>HLOOKUP(Assumptions!$C$3+VALUE(RIGHT($B84,2))-1,Totals!HL$1:LF$2,2)</f>
        <v>1.9136961877283885</v>
      </c>
    </row>
    <row r="85" spans="2:6" x14ac:dyDescent="0.25">
      <c r="B85" s="8" t="str">
        <f t="shared" si="1"/>
        <v>Year 55</v>
      </c>
      <c r="C85" s="9">
        <f>HLOOKUP(Assumptions!$C$3+VALUE(RIGHT(B85,2))-1,Totals!C$1:CX$2,2)</f>
        <v>133225.37579966307</v>
      </c>
      <c r="D85" s="9">
        <f>HLOOKUP(Assumptions!$C$3+VALUE(RIGHT(B85,2))-1,Totals!DN$1:HI$2,2)</f>
        <v>29380.175621425846</v>
      </c>
      <c r="E85" s="13">
        <f>HLOOKUP(Assumptions!$C$3+VALUE(RIGHT($B85,2))-1,Totals!LI$1:NF$2,2)</f>
        <v>2.1462011042268207E-3</v>
      </c>
      <c r="F85" s="13">
        <f>HLOOKUP(Assumptions!$C$3+VALUE(RIGHT($B85,2))-1,Totals!HL$1:LF$2,2)</f>
        <v>1.7620375817801488</v>
      </c>
    </row>
    <row r="86" spans="2:6" x14ac:dyDescent="0.25">
      <c r="B86" s="8" t="str">
        <f t="shared" si="1"/>
        <v>Year 56</v>
      </c>
      <c r="C86" s="9">
        <f>HLOOKUP(Assumptions!$C$3+VALUE(RIGHT(B86,2))-1,Totals!C$1:CX$2,2)</f>
        <v>128653.84582555885</v>
      </c>
      <c r="D86" s="9">
        <f>HLOOKUP(Assumptions!$C$3+VALUE(RIGHT(B86,2))-1,Totals!DN$1:HI$2,2)</f>
        <v>27240.665784870394</v>
      </c>
      <c r="E86" s="13">
        <f>HLOOKUP(Assumptions!$C$3+VALUE(RIGHT($B86,2))-1,Totals!LI$1:NF$2,2)</f>
        <v>2.1462011042268207E-3</v>
      </c>
      <c r="F86" s="13">
        <f>HLOOKUP(Assumptions!$C$3+VALUE(RIGHT($B86,2))-1,Totals!HL$1:LF$2,2)</f>
        <v>1.6128668886506725</v>
      </c>
    </row>
    <row r="87" spans="2:6" x14ac:dyDescent="0.25">
      <c r="B87" s="8" t="str">
        <f t="shared" si="1"/>
        <v>Year 57</v>
      </c>
      <c r="C87" s="9">
        <f>HLOOKUP(Assumptions!$C$3+VALUE(RIGHT(B87,2))-1,Totals!C$1:CX$2,2)</f>
        <v>123414.94755992656</v>
      </c>
      <c r="D87" s="9">
        <f>HLOOKUP(Assumptions!$C$3+VALUE(RIGHT(B87,2))-1,Totals!DN$1:HI$2,2)</f>
        <v>25027.323449187785</v>
      </c>
      <c r="E87" s="13">
        <f>HLOOKUP(Assumptions!$C$3+VALUE(RIGHT($B87,2))-1,Totals!LI$1:NF$2,2)</f>
        <v>2.1462011042268207E-3</v>
      </c>
      <c r="F87" s="13">
        <f>HLOOKUP(Assumptions!$C$3+VALUE(RIGHT($B87,2))-1,Totals!HL$1:LF$2,2)</f>
        <v>1.4665303520422903</v>
      </c>
    </row>
    <row r="88" spans="2:6" x14ac:dyDescent="0.25">
      <c r="B88" s="8" t="str">
        <f t="shared" si="1"/>
        <v>Year 58</v>
      </c>
      <c r="C88" s="9">
        <f>HLOOKUP(Assumptions!$C$3+VALUE(RIGHT(B88,2))-1,Totals!C$1:CX$2,2)</f>
        <v>117582.75729705824</v>
      </c>
      <c r="D88" s="9">
        <f>HLOOKUP(Assumptions!$C$3+VALUE(RIGHT(B88,2))-1,Totals!DN$1:HI$2,2)</f>
        <v>22776.831689080147</v>
      </c>
      <c r="E88" s="13">
        <f>HLOOKUP(Assumptions!$C$3+VALUE(RIGHT($B88,2))-1,Totals!LI$1:NF$2,2)</f>
        <v>2.1462011042268207E-3</v>
      </c>
      <c r="F88" s="13">
        <f>HLOOKUP(Assumptions!$C$3+VALUE(RIGHT($B88,2))-1,Totals!HL$1:LF$2,2)</f>
        <v>1.3243856454650029</v>
      </c>
    </row>
    <row r="89" spans="2:6" x14ac:dyDescent="0.25">
      <c r="B89" s="8" t="str">
        <f t="shared" si="1"/>
        <v>Year 59</v>
      </c>
      <c r="C89" s="9">
        <f>HLOOKUP(Assumptions!$C$3+VALUE(RIGHT(B89,2))-1,Totals!C$1:CX$2,2)</f>
        <v>111239.73325192428</v>
      </c>
      <c r="D89" s="9">
        <f>HLOOKUP(Assumptions!$C$3+VALUE(RIGHT(B89,2))-1,Totals!DN$1:HI$2,2)</f>
        <v>20520.660164128236</v>
      </c>
      <c r="E89" s="13">
        <f>HLOOKUP(Assumptions!$C$3+VALUE(RIGHT($B89,2))-1,Totals!LI$1:NF$2,2)</f>
        <v>2.1462011042268207E-3</v>
      </c>
      <c r="F89" s="13">
        <f>HLOOKUP(Assumptions!$C$3+VALUE(RIGHT($B89,2))-1,Totals!HL$1:LF$2,2)</f>
        <v>1.1876222220120281</v>
      </c>
    </row>
    <row r="90" spans="2:6" x14ac:dyDescent="0.25">
      <c r="B90" s="8" t="str">
        <f t="shared" si="1"/>
        <v>Year 60</v>
      </c>
      <c r="C90" s="9">
        <f>HLOOKUP(Assumptions!$C$3+VALUE(RIGHT(B90,2))-1,Totals!C$1:CX$2,2)</f>
        <v>104571.43623234722</v>
      </c>
      <c r="D90" s="9">
        <f>HLOOKUP(Assumptions!$C$3+VALUE(RIGHT(B90,2))-1,Totals!DN$1:HI$2,2)</f>
        <v>18331.439296234141</v>
      </c>
      <c r="E90" s="13">
        <f>HLOOKUP(Assumptions!$C$3+VALUE(RIGHT($B90,2))-1,Totals!LI$1:NF$2,2)</f>
        <v>2.1462011042268207E-3</v>
      </c>
      <c r="F90" s="13">
        <f>HLOOKUP(Assumptions!$C$3+VALUE(RIGHT($B90,2))-1,Totals!HL$1:LF$2,2)</f>
        <v>1.0582273725488998</v>
      </c>
    </row>
    <row r="91" spans="2:6" x14ac:dyDescent="0.25">
      <c r="B91" s="8" t="str">
        <f t="shared" si="1"/>
        <v>Year 61</v>
      </c>
      <c r="C91" s="9">
        <f>HLOOKUP(Assumptions!$C$3+VALUE(RIGHT(B91,2))-1,Totals!C$1:CX$2,2)</f>
        <v>97622.695220007037</v>
      </c>
      <c r="D91" s="9">
        <f>HLOOKUP(Assumptions!$C$3+VALUE(RIGHT(B91,2))-1,Totals!DN$1:HI$2,2)</f>
        <v>16218.014619172724</v>
      </c>
      <c r="E91" s="13">
        <f>HLOOKUP(Assumptions!$C$3+VALUE(RIGHT($B91,2))-1,Totals!LI$1:NF$2,2)</f>
        <v>2.1462011042268207E-3</v>
      </c>
      <c r="F91" s="13">
        <f>HLOOKUP(Assumptions!$C$3+VALUE(RIGHT($B91,2))-1,Totals!HL$1:LF$2,2)</f>
        <v>0.93640613094225522</v>
      </c>
    </row>
    <row r="92" spans="2:6" x14ac:dyDescent="0.25">
      <c r="B92" s="8" t="str">
        <f t="shared" si="1"/>
        <v>Year 62</v>
      </c>
      <c r="C92" s="9">
        <f>HLOOKUP(Assumptions!$C$3+VALUE(RIGHT(B92,2))-1,Totals!C$1:CX$2,2)</f>
        <v>90463.296597510096</v>
      </c>
      <c r="D92" s="9">
        <f>HLOOKUP(Assumptions!$C$3+VALUE(RIGHT(B92,2))-1,Totals!DN$1:HI$2,2)</f>
        <v>14202.98923205368</v>
      </c>
      <c r="E92" s="13">
        <f>HLOOKUP(Assumptions!$C$3+VALUE(RIGHT($B92,2))-1,Totals!LI$1:NF$2,2)</f>
        <v>2.1462011042268207E-3</v>
      </c>
      <c r="F92" s="13">
        <f>HLOOKUP(Assumptions!$C$3+VALUE(RIGHT($B92,2))-1,Totals!HL$1:LF$2,2)</f>
        <v>0.82249525662364009</v>
      </c>
    </row>
    <row r="93" spans="2:6" x14ac:dyDescent="0.25">
      <c r="B93" s="8" t="str">
        <f t="shared" si="1"/>
        <v>Year 63</v>
      </c>
      <c r="C93" s="9">
        <f>HLOOKUP(Assumptions!$C$3+VALUE(RIGHT(B93,2))-1,Totals!C$1:CX$2,2)</f>
        <v>83169.826360727748</v>
      </c>
      <c r="D93" s="9">
        <f>HLOOKUP(Assumptions!$C$3+VALUE(RIGHT(B93,2))-1,Totals!DN$1:HI$2,2)</f>
        <v>12296.201498477179</v>
      </c>
      <c r="E93" s="13">
        <f>HLOOKUP(Assumptions!$C$3+VALUE(RIGHT($B93,2))-1,Totals!LI$1:NF$2,2)</f>
        <v>2.1462011042268207E-3</v>
      </c>
      <c r="F93" s="13">
        <f>HLOOKUP(Assumptions!$C$3+VALUE(RIGHT($B93,2))-1,Totals!HL$1:LF$2,2)</f>
        <v>0.71676091300173095</v>
      </c>
    </row>
    <row r="94" spans="2:6" x14ac:dyDescent="0.25">
      <c r="B94" s="8" t="str">
        <f t="shared" si="1"/>
        <v>Year 64</v>
      </c>
      <c r="C94" s="9">
        <f>HLOOKUP(Assumptions!$C$3+VALUE(RIGHT(B94,2))-1,Totals!C$1:CX$2,2)</f>
        <v>75906.522825608932</v>
      </c>
      <c r="D94" s="9">
        <f>HLOOKUP(Assumptions!$C$3+VALUE(RIGHT(B94,2))-1,Totals!DN$1:HI$2,2)</f>
        <v>10556.475621403171</v>
      </c>
      <c r="E94" s="13">
        <f>HLOOKUP(Assumptions!$C$3+VALUE(RIGHT($B94,2))-1,Totals!LI$1:NF$2,2)</f>
        <v>2.1462011042268207E-3</v>
      </c>
      <c r="F94" s="13">
        <f>HLOOKUP(Assumptions!$C$3+VALUE(RIGHT($B94,2))-1,Totals!HL$1:LF$2,2)</f>
        <v>0.62006208409216246</v>
      </c>
    </row>
    <row r="95" spans="2:6" x14ac:dyDescent="0.25">
      <c r="B95" s="8" t="str">
        <f t="shared" si="1"/>
        <v>Year 65</v>
      </c>
      <c r="C95" s="9">
        <f>HLOOKUP(Assumptions!$C$3+VALUE(RIGHT(B95,2))-1,Totals!C$1:CX$2,2)</f>
        <v>68687.770491500938</v>
      </c>
      <c r="D95" s="9">
        <f>HLOOKUP(Assumptions!$C$3+VALUE(RIGHT(B95,2))-1,Totals!DN$1:HI$2,2)</f>
        <v>8964.4950564932606</v>
      </c>
      <c r="E95" s="13">
        <f>HLOOKUP(Assumptions!$C$3+VALUE(RIGHT($B95,2))-1,Totals!LI$1:NF$2,2)</f>
        <v>2.1462011042268207E-3</v>
      </c>
      <c r="F95" s="13">
        <f>HLOOKUP(Assumptions!$C$3+VALUE(RIGHT($B95,2))-1,Totals!HL$1:LF$2,2)</f>
        <v>0.53184248627498443</v>
      </c>
    </row>
    <row r="96" spans="2:6" x14ac:dyDescent="0.25">
      <c r="B96" s="8" t="str">
        <f t="shared" si="1"/>
        <v>Year 66</v>
      </c>
      <c r="C96" s="9">
        <f>HLOOKUP(Assumptions!$C$3+VALUE(RIGHT(B96,2))-1,Totals!C$1:CX$2,2)</f>
        <v>61607.861942180301</v>
      </c>
      <c r="D96" s="9">
        <f>HLOOKUP(Assumptions!$C$3+VALUE(RIGHT(B96,2))-1,Totals!DN$1:HI$2,2)</f>
        <v>7526.2318791477537</v>
      </c>
      <c r="E96" s="13">
        <f>HLOOKUP(Assumptions!$C$3+VALUE(RIGHT($B96,2))-1,Totals!LI$1:NF$2,2)</f>
        <v>2.1462011042268207E-3</v>
      </c>
      <c r="F96" s="13">
        <f>HLOOKUP(Assumptions!$C$3+VALUE(RIGHT($B96,2))-1,Totals!HL$1:LF$2,2)</f>
        <v>0.4521549479723227</v>
      </c>
    </row>
    <row r="97" spans="2:6" x14ac:dyDescent="0.25">
      <c r="B97" s="8" t="str">
        <f t="shared" ref="B97:B129" si="2">"Year "&amp;VALUE(RIGHT(B96, 2)) + 1</f>
        <v>Year 67</v>
      </c>
      <c r="C97" s="9">
        <f>HLOOKUP(Assumptions!$C$3+VALUE(RIGHT(B97,2))-1,Totals!C$1:CX$2,2)</f>
        <v>54699.856395334413</v>
      </c>
      <c r="D97" s="9">
        <f>HLOOKUP(Assumptions!$C$3+VALUE(RIGHT(B97,2))-1,Totals!DN$1:HI$2,2)</f>
        <v>6251.9051195050379</v>
      </c>
      <c r="E97" s="13">
        <f>HLOOKUP(Assumptions!$C$3+VALUE(RIGHT($B97,2))-1,Totals!LI$1:NF$2,2)</f>
        <v>2.1462011042268207E-3</v>
      </c>
      <c r="F97" s="13">
        <f>HLOOKUP(Assumptions!$C$3+VALUE(RIGHT($B97,2))-1,Totals!HL$1:LF$2,2)</f>
        <v>0.38052647218978536</v>
      </c>
    </row>
    <row r="98" spans="2:6" x14ac:dyDescent="0.25">
      <c r="B98" s="8" t="str">
        <f t="shared" si="2"/>
        <v>Year 68</v>
      </c>
      <c r="C98" s="9">
        <f>HLOOKUP(Assumptions!$C$3+VALUE(RIGHT(B98,2))-1,Totals!C$1:CX$2,2)</f>
        <v>48023.428102399244</v>
      </c>
      <c r="D98" s="9">
        <f>HLOOKUP(Assumptions!$C$3+VALUE(RIGHT(B98,2))-1,Totals!DN$1:HI$2,2)</f>
        <v>5143.5451507131602</v>
      </c>
      <c r="E98" s="13">
        <f>HLOOKUP(Assumptions!$C$3+VALUE(RIGHT($B98,2))-1,Totals!LI$1:NF$2,2)</f>
        <v>2.1462011042268207E-3</v>
      </c>
      <c r="F98" s="13">
        <f>HLOOKUP(Assumptions!$C$3+VALUE(RIGHT($B98,2))-1,Totals!HL$1:LF$2,2)</f>
        <v>0.31666450839479765</v>
      </c>
    </row>
    <row r="99" spans="2:6" x14ac:dyDescent="0.25">
      <c r="B99" s="8" t="str">
        <f t="shared" si="2"/>
        <v>Year 69</v>
      </c>
      <c r="C99" s="9">
        <f>HLOOKUP(Assumptions!$C$3+VALUE(RIGHT(B99,2))-1,Totals!C$1:CX$2,2)</f>
        <v>41577.979632938041</v>
      </c>
      <c r="D99" s="9">
        <f>HLOOKUP(Assumptions!$C$3+VALUE(RIGHT(B99,2))-1,Totals!DN$1:HI$2,2)</f>
        <v>4173.1002268360699</v>
      </c>
      <c r="E99" s="13">
        <f>HLOOKUP(Assumptions!$C$3+VALUE(RIGHT($B99,2))-1,Totals!LI$1:NF$2,2)</f>
        <v>2.1462011042268207E-3</v>
      </c>
      <c r="F99" s="13">
        <f>HLOOKUP(Assumptions!$C$3+VALUE(RIGHT($B99,2))-1,Totals!HL$1:LF$2,2)</f>
        <v>0.25987060431412895</v>
      </c>
    </row>
    <row r="100" spans="2:6" x14ac:dyDescent="0.25">
      <c r="B100" s="8" t="str">
        <f t="shared" si="2"/>
        <v>Year 70</v>
      </c>
      <c r="C100" s="9">
        <f>HLOOKUP(Assumptions!$C$3+VALUE(RIGHT(B100,2))-1,Totals!C$1:CX$2,2)</f>
        <v>35467.313480305158</v>
      </c>
      <c r="D100" s="9">
        <f>HLOOKUP(Assumptions!$C$3+VALUE(RIGHT(B100,2))-1,Totals!DN$1:HI$2,2)</f>
        <v>3345.8560981609189</v>
      </c>
      <c r="E100" s="13">
        <f>HLOOKUP(Assumptions!$C$3+VALUE(RIGHT($B100,2))-1,Totals!LI$1:NF$2,2)</f>
        <v>2.1462011042268207E-3</v>
      </c>
      <c r="F100" s="13">
        <f>HLOOKUP(Assumptions!$C$3+VALUE(RIGHT($B100,2))-1,Totals!HL$1:LF$2,2)</f>
        <v>0.21012107544468311</v>
      </c>
    </row>
    <row r="101" spans="2:6" x14ac:dyDescent="0.25">
      <c r="B101" s="8" t="str">
        <f t="shared" si="2"/>
        <v>Year 71</v>
      </c>
      <c r="C101" s="9">
        <f>HLOOKUP(Assumptions!$C$3+VALUE(RIGHT(B101,2))-1,Totals!C$1:CX$2,2)</f>
        <v>29743.905645902407</v>
      </c>
      <c r="D101" s="9">
        <f>HLOOKUP(Assumptions!$C$3+VALUE(RIGHT(B101,2))-1,Totals!DN$1:HI$2,2)</f>
        <v>2652.1614635082205</v>
      </c>
      <c r="E101" s="13">
        <f>HLOOKUP(Assumptions!$C$3+VALUE(RIGHT($B101,2))-1,Totals!LI$1:NF$2,2)</f>
        <v>2.1462011042268207E-3</v>
      </c>
      <c r="F101" s="13">
        <f>HLOOKUP(Assumptions!$C$3+VALUE(RIGHT($B101,2))-1,Totals!HL$1:LF$2,2)</f>
        <v>0.16702706716211876</v>
      </c>
    </row>
    <row r="102" spans="2:6" x14ac:dyDescent="0.25">
      <c r="B102" s="8" t="str">
        <f t="shared" si="2"/>
        <v>Year 72</v>
      </c>
      <c r="C102" s="9">
        <f>HLOOKUP(Assumptions!$C$3+VALUE(RIGHT(B102,2))-1,Totals!C$1:CX$2,2)</f>
        <v>24484.178611895251</v>
      </c>
      <c r="D102" s="9">
        <f>HLOOKUP(Assumptions!$C$3+VALUE(RIGHT(B102,2))-1,Totals!DN$1:HI$2,2)</f>
        <v>2076.594373790781</v>
      </c>
      <c r="E102" s="13">
        <f>HLOOKUP(Assumptions!$C$3+VALUE(RIGHT($B102,2))-1,Totals!LI$1:NF$2,2)</f>
        <v>2.1462011042268207E-3</v>
      </c>
      <c r="F102" s="13">
        <f>HLOOKUP(Assumptions!$C$3+VALUE(RIGHT($B102,2))-1,Totals!HL$1:LF$2,2)</f>
        <v>0.13032326228724422</v>
      </c>
    </row>
    <row r="103" spans="2:6" x14ac:dyDescent="0.25">
      <c r="B103" s="8" t="str">
        <f t="shared" si="2"/>
        <v>Year 73</v>
      </c>
      <c r="C103" s="9">
        <f>HLOOKUP(Assumptions!$C$3+VALUE(RIGHT(B103,2))-1,Totals!C$1:CX$2,2)</f>
        <v>19721.881523596727</v>
      </c>
      <c r="D103" s="9">
        <f>HLOOKUP(Assumptions!$C$3+VALUE(RIGHT(B103,2))-1,Totals!DN$1:HI$2,2)</f>
        <v>1597.3853916425742</v>
      </c>
      <c r="E103" s="13">
        <f>HLOOKUP(Assumptions!$C$3+VALUE(RIGHT($B103,2))-1,Totals!LI$1:NF$2,2)</f>
        <v>2.1462011042268207E-3</v>
      </c>
      <c r="F103" s="13">
        <f>HLOOKUP(Assumptions!$C$3+VALUE(RIGHT($B103,2))-1,Totals!HL$1:LF$2,2)</f>
        <v>9.9502104244425849E-2</v>
      </c>
    </row>
    <row r="104" spans="2:6" x14ac:dyDescent="0.25">
      <c r="B104" s="8" t="str">
        <f t="shared" si="2"/>
        <v>Year 74</v>
      </c>
      <c r="C104" s="9">
        <f>HLOOKUP(Assumptions!$C$3+VALUE(RIGHT(B104,2))-1,Totals!C$1:CX$2,2)</f>
        <v>15497.262775412777</v>
      </c>
      <c r="D104" s="9">
        <f>HLOOKUP(Assumptions!$C$3+VALUE(RIGHT(B104,2))-1,Totals!DN$1:HI$2,2)</f>
        <v>1200.3097056894974</v>
      </c>
      <c r="E104" s="13">
        <f>HLOOKUP(Assumptions!$C$3+VALUE(RIGHT($B104,2))-1,Totals!LI$1:NF$2,2)</f>
        <v>2.1462011042268207E-3</v>
      </c>
      <c r="F104" s="13">
        <f>HLOOKUP(Assumptions!$C$3+VALUE(RIGHT($B104,2))-1,Totals!HL$1:LF$2,2)</f>
        <v>7.4111643281637496E-2</v>
      </c>
    </row>
    <row r="105" spans="2:6" x14ac:dyDescent="0.25">
      <c r="B105" s="8" t="str">
        <f t="shared" si="2"/>
        <v>Year 75</v>
      </c>
      <c r="C105" s="9">
        <f>HLOOKUP(Assumptions!$C$3+VALUE(RIGHT(B105,2))-1,Totals!C$1:CX$2,2)</f>
        <v>11855.923079280101</v>
      </c>
      <c r="D105" s="9">
        <f>HLOOKUP(Assumptions!$C$3+VALUE(RIGHT(B105,2))-1,Totals!DN$1:HI$2,2)</f>
        <v>874.70347025664978</v>
      </c>
      <c r="E105" s="13">
        <f>HLOOKUP(Assumptions!$C$3+VALUE(RIGHT($B105,2))-1,Totals!LI$1:NF$2,2)</f>
        <v>2.1462011042268207E-3</v>
      </c>
      <c r="F105" s="13">
        <f>HLOOKUP(Assumptions!$C$3+VALUE(RIGHT($B105,2))-1,Totals!HL$1:LF$2,2)</f>
        <v>5.374207381730451E-2</v>
      </c>
    </row>
    <row r="106" spans="2:6" x14ac:dyDescent="0.25">
      <c r="B106" s="8" t="str">
        <f t="shared" si="2"/>
        <v>Year 76</v>
      </c>
      <c r="C106" s="9">
        <f>HLOOKUP(Assumptions!$C$3+VALUE(RIGHT(B106,2))-1,Totals!C$1:CX$2,2)</f>
        <v>8810.7378259124271</v>
      </c>
      <c r="D106" s="9">
        <f>HLOOKUP(Assumptions!$C$3+VALUE(RIGHT(B106,2))-1,Totals!DN$1:HI$2,2)</f>
        <v>616.43261881060448</v>
      </c>
      <c r="E106" s="13">
        <f>HLOOKUP(Assumptions!$C$3+VALUE(RIGHT($B106,2))-1,Totals!LI$1:NF$2,2)</f>
        <v>2.1462011042268207E-3</v>
      </c>
      <c r="F106" s="13">
        <f>HLOOKUP(Assumptions!$C$3+VALUE(RIGHT($B106,2))-1,Totals!HL$1:LF$2,2)</f>
        <v>3.7856359791046984E-2</v>
      </c>
    </row>
    <row r="107" spans="2:6" x14ac:dyDescent="0.25">
      <c r="B107" s="8" t="str">
        <f t="shared" si="2"/>
        <v>Year 77</v>
      </c>
      <c r="C107" s="9">
        <f>HLOOKUP(Assumptions!$C$3+VALUE(RIGHT(B107,2))-1,Totals!C$1:CX$2,2)</f>
        <v>6312.6284963842145</v>
      </c>
      <c r="D107" s="9">
        <f>HLOOKUP(Assumptions!$C$3+VALUE(RIGHT(B107,2))-1,Totals!DN$1:HI$2,2)</f>
        <v>416.40718773972787</v>
      </c>
      <c r="E107" s="13">
        <f>HLOOKUP(Assumptions!$C$3+VALUE(RIGHT($B107,2))-1,Totals!LI$1:NF$2,2)</f>
        <v>2.1462011042268207E-3</v>
      </c>
      <c r="F107" s="13">
        <f>HLOOKUP(Assumptions!$C$3+VALUE(RIGHT($B107,2))-1,Totals!HL$1:LF$2,2)</f>
        <v>2.5708952106400257E-2</v>
      </c>
    </row>
    <row r="108" spans="2:6" x14ac:dyDescent="0.25">
      <c r="B108" s="8" t="str">
        <f t="shared" si="2"/>
        <v>Year 78</v>
      </c>
      <c r="C108" s="9">
        <f>HLOOKUP(Assumptions!$C$3+VALUE(RIGHT(B108,2))-1,Totals!C$1:CX$2,2)</f>
        <v>4367.1589458885555</v>
      </c>
      <c r="D108" s="9">
        <f>HLOOKUP(Assumptions!$C$3+VALUE(RIGHT(B108,2))-1,Totals!DN$1:HI$2,2)</f>
        <v>270.0554664630879</v>
      </c>
      <c r="E108" s="13">
        <f>HLOOKUP(Assumptions!$C$3+VALUE(RIGHT($B108,2))-1,Totals!LI$1:NF$2,2)</f>
        <v>2.1462011042268207E-3</v>
      </c>
      <c r="F108" s="13">
        <f>HLOOKUP(Assumptions!$C$3+VALUE(RIGHT($B108,2))-1,Totals!HL$1:LF$2,2)</f>
        <v>1.685856744900039E-2</v>
      </c>
    </row>
    <row r="109" spans="2:6" x14ac:dyDescent="0.25">
      <c r="B109" s="8" t="str">
        <f t="shared" si="2"/>
        <v>Year 79</v>
      </c>
      <c r="C109" s="9">
        <f>HLOOKUP(Assumptions!$C$3+VALUE(RIGHT(B109,2))-1,Totals!C$1:CX$2,2)</f>
        <v>2912.2040558320309</v>
      </c>
      <c r="D109" s="9">
        <f>HLOOKUP(Assumptions!$C$3+VALUE(RIGHT(B109,2))-1,Totals!DN$1:HI$2,2)</f>
        <v>168.59347762591079</v>
      </c>
      <c r="E109" s="13">
        <f>HLOOKUP(Assumptions!$C$3+VALUE(RIGHT($B109,2))-1,Totals!LI$1:NF$2,2)</f>
        <v>2.1462011042268207E-3</v>
      </c>
      <c r="F109" s="13">
        <f>HLOOKUP(Assumptions!$C$3+VALUE(RIGHT($B109,2))-1,Totals!HL$1:LF$2,2)</f>
        <v>1.0655921412721883E-2</v>
      </c>
    </row>
    <row r="110" spans="2:6" x14ac:dyDescent="0.25">
      <c r="B110" s="8" t="str">
        <f t="shared" si="2"/>
        <v>Year 80</v>
      </c>
      <c r="C110" s="9">
        <f>HLOOKUP(Assumptions!$C$3+VALUE(RIGHT(B110,2))-1,Totals!C$1:CX$2,2)</f>
        <v>1865.0442282029137</v>
      </c>
      <c r="D110" s="9">
        <f>HLOOKUP(Assumptions!$C$3+VALUE(RIGHT(B110,2))-1,Totals!DN$1:HI$2,2)</f>
        <v>100.61951102783738</v>
      </c>
      <c r="E110" s="13">
        <f>HLOOKUP(Assumptions!$C$3+VALUE(RIGHT($B110,2))-1,Totals!LI$1:NF$2,2)</f>
        <v>2.1462011042268207E-3</v>
      </c>
      <c r="F110" s="13">
        <f>HLOOKUP(Assumptions!$C$3+VALUE(RIGHT($B110,2))-1,Totals!HL$1:LF$2,2)</f>
        <v>6.4685366073998808E-3</v>
      </c>
    </row>
    <row r="111" spans="2:6" x14ac:dyDescent="0.25">
      <c r="B111" s="8" t="str">
        <f t="shared" si="2"/>
        <v>Year 81</v>
      </c>
      <c r="C111" s="9">
        <f>HLOOKUP(Assumptions!$C$3+VALUE(RIGHT(B111,2))-1,Totals!C$1:CX$2,2)</f>
        <v>1124.6416176107914</v>
      </c>
      <c r="D111" s="9">
        <f>HLOOKUP(Assumptions!$C$3+VALUE(RIGHT(B111,2))-1,Totals!DN$1:HI$2,2)</f>
        <v>56.414927061317456</v>
      </c>
      <c r="E111" s="13">
        <f>HLOOKUP(Assumptions!$C$3+VALUE(RIGHT($B111,2))-1,Totals!LI$1:NF$2,2)</f>
        <v>2.1462011042268207E-3</v>
      </c>
      <c r="F111" s="13">
        <f>HLOOKUP(Assumptions!$C$3+VALUE(RIGHT($B111,2))-1,Totals!HL$1:LF$2,2)</f>
        <v>3.6972453905794248E-3</v>
      </c>
    </row>
    <row r="112" spans="2:6" x14ac:dyDescent="0.25">
      <c r="B112" s="8" t="str">
        <f t="shared" si="2"/>
        <v>Year 82</v>
      </c>
      <c r="C112" s="9">
        <f>HLOOKUP(Assumptions!$C$3+VALUE(RIGHT(B112,2))-1,Totals!C$1:CX$2,2)</f>
        <v>637.75709721552528</v>
      </c>
      <c r="D112" s="9">
        <f>HLOOKUP(Assumptions!$C$3+VALUE(RIGHT(B112,2))-1,Totals!DN$1:HI$2,2)</f>
        <v>29.623753081326683</v>
      </c>
      <c r="E112" s="13">
        <f>HLOOKUP(Assumptions!$C$3+VALUE(RIGHT($B112,2))-1,Totals!LI$1:NF$2,2)</f>
        <v>2.1462011042268207E-3</v>
      </c>
      <c r="F112" s="13">
        <f>HLOOKUP(Assumptions!$C$3+VALUE(RIGHT($B112,2))-1,Totals!HL$1:LF$2,2)</f>
        <v>1.9873186166113597E-3</v>
      </c>
    </row>
    <row r="113" spans="2:6" x14ac:dyDescent="0.25">
      <c r="B113" s="8" t="str">
        <f t="shared" si="2"/>
        <v>Year 83</v>
      </c>
      <c r="C113" s="9">
        <f>HLOOKUP(Assumptions!$C$3+VALUE(RIGHT(B113,2))-1,Totals!C$1:CX$2,2)</f>
        <v>332.11365580958375</v>
      </c>
      <c r="D113" s="9">
        <f>HLOOKUP(Assumptions!$C$3+VALUE(RIGHT(B113,2))-1,Totals!DN$1:HI$2,2)</f>
        <v>14.357245551388413</v>
      </c>
      <c r="E113" s="13">
        <f>HLOOKUP(Assumptions!$C$3+VALUE(RIGHT($B113,2))-1,Totals!LI$1:NF$2,2)</f>
        <v>2.1462011042268207E-3</v>
      </c>
      <c r="F113" s="13">
        <f>HLOOKUP(Assumptions!$C$3+VALUE(RIGHT($B113,2))-1,Totals!HL$1:LF$2,2)</f>
        <v>9.8094849895089334E-4</v>
      </c>
    </row>
    <row r="114" spans="2:6" x14ac:dyDescent="0.25">
      <c r="B114" s="8" t="str">
        <f t="shared" si="2"/>
        <v>Year 84</v>
      </c>
      <c r="C114" s="9">
        <f>HLOOKUP(Assumptions!$C$3+VALUE(RIGHT(B114,2))-1,Totals!C$1:CX$2,2)</f>
        <v>154.52653600256778</v>
      </c>
      <c r="D114" s="9">
        <f>HLOOKUP(Assumptions!$C$3+VALUE(RIGHT(B114,2))-1,Totals!DN$1:HI$2,2)</f>
        <v>6.2448180907449329</v>
      </c>
      <c r="E114" s="13">
        <f>HLOOKUP(Assumptions!$C$3+VALUE(RIGHT($B114,2))-1,Totals!LI$1:NF$2,2)</f>
        <v>2.1462011042268207E-3</v>
      </c>
      <c r="F114" s="13">
        <f>HLOOKUP(Assumptions!$C$3+VALUE(RIGHT($B114,2))-1,Totals!HL$1:LF$2,2)</f>
        <v>4.3262249249360039E-4</v>
      </c>
    </row>
    <row r="115" spans="2:6" x14ac:dyDescent="0.25">
      <c r="B115" s="8" t="str">
        <f t="shared" si="2"/>
        <v>Year 85</v>
      </c>
      <c r="C115" s="9">
        <f>HLOOKUP(Assumptions!$C$3+VALUE(RIGHT(B115,2))-1,Totals!C$1:CX$2,2)</f>
        <v>63.113758017557345</v>
      </c>
      <c r="D115" s="9">
        <f>HLOOKUP(Assumptions!$C$3+VALUE(RIGHT(B115,2))-1,Totals!DN$1:HI$2,2)</f>
        <v>2.3991819926148117</v>
      </c>
      <c r="E115" s="13">
        <f>HLOOKUP(Assumptions!$C$3+VALUE(RIGHT($B115,2))-1,Totals!LI$1:NF$2,2)</f>
        <v>2.1462011042268207E-3</v>
      </c>
      <c r="F115" s="13">
        <f>HLOOKUP(Assumptions!$C$3+VALUE(RIGHT($B115,2))-1,Totals!HL$1:LF$2,2)</f>
        <v>1.674854416593783E-4</v>
      </c>
    </row>
    <row r="116" spans="2:6" x14ac:dyDescent="0.25">
      <c r="B116" s="8" t="str">
        <f t="shared" si="2"/>
        <v>Year 86</v>
      </c>
      <c r="C116" s="9">
        <f>HLOOKUP(Assumptions!$C$3+VALUE(RIGHT(B116,2))-1,Totals!C$1:CX$2,2)</f>
        <v>22.402270041424782</v>
      </c>
      <c r="D116" s="9">
        <f>HLOOKUP(Assumptions!$C$3+VALUE(RIGHT(B116,2))-1,Totals!DN$1:HI$2,2)</f>
        <v>0.80658236890392043</v>
      </c>
      <c r="E116" s="13">
        <f>HLOOKUP(Assumptions!$C$3+VALUE(RIGHT($B116,2))-1,Totals!LI$1:NF$2,2)</f>
        <v>2.1462011042268207E-3</v>
      </c>
      <c r="F116" s="13">
        <f>HLOOKUP(Assumptions!$C$3+VALUE(RIGHT($B116,2))-1,Totals!HL$1:LF$2,2)</f>
        <v>5.6349739331709724E-5</v>
      </c>
    </row>
    <row r="117" spans="2:6" x14ac:dyDescent="0.25">
      <c r="B117" s="8" t="str">
        <f t="shared" si="2"/>
        <v>Year 87</v>
      </c>
      <c r="C117" s="9">
        <f>HLOOKUP(Assumptions!$C$3+VALUE(RIGHT(B117,2))-1,Totals!C$1:CX$2,2)</f>
        <v>6.5812022681900109</v>
      </c>
      <c r="D117" s="9">
        <f>HLOOKUP(Assumptions!$C$3+VALUE(RIGHT(B117,2))-1,Totals!DN$1:HI$2,2)</f>
        <v>0.22693800924793145</v>
      </c>
      <c r="E117" s="13">
        <f>HLOOKUP(Assumptions!$C$3+VALUE(RIGHT($B117,2))-1,Totals!LI$1:NF$2,2)</f>
        <v>2.1462011042268207E-3</v>
      </c>
      <c r="F117" s="13">
        <f>HLOOKUP(Assumptions!$C$3+VALUE(RIGHT($B117,2))-1,Totals!HL$1:LF$2,2)</f>
        <v>1.5691615534055396E-5</v>
      </c>
    </row>
    <row r="118" spans="2:6" x14ac:dyDescent="0.25">
      <c r="B118" s="8" t="str">
        <f t="shared" si="2"/>
        <v>Year 88</v>
      </c>
      <c r="C118" s="9">
        <f>HLOOKUP(Assumptions!$C$3+VALUE(RIGHT(B118,2))-1,Totals!C$1:CX$2,2)</f>
        <v>1.5090829116475657</v>
      </c>
      <c r="D118" s="9">
        <f>HLOOKUP(Assumptions!$C$3+VALUE(RIGHT(B118,2))-1,Totals!DN$1:HI$2,2)</f>
        <v>5.2037341780950541E-2</v>
      </c>
      <c r="E118" s="13">
        <f>HLOOKUP(Assumptions!$C$3+VALUE(RIGHT($B118,2))-1,Totals!LI$1:NF$2,2)</f>
        <v>2.1462011042268207E-3</v>
      </c>
      <c r="F118" s="13">
        <f>HLOOKUP(Assumptions!$C$3+VALUE(RIGHT($B118,2))-1,Totals!HL$1:LF$2,2)</f>
        <v>3.4102588040162595E-6</v>
      </c>
    </row>
    <row r="119" spans="2:6" x14ac:dyDescent="0.25">
      <c r="B119" s="8" t="str">
        <f t="shared" si="2"/>
        <v>Year 89</v>
      </c>
      <c r="C119" s="9">
        <f>HLOOKUP(Assumptions!$C$3+VALUE(RIGHT(B119,2))-1,Totals!C$1:CX$2,2)</f>
        <v>0.21916757866269068</v>
      </c>
      <c r="D119" s="9">
        <f>HLOOKUP(Assumptions!$C$3+VALUE(RIGHT(B119,2))-1,Totals!DN$1:HI$2,2)</f>
        <v>7.5575027125065761E-3</v>
      </c>
      <c r="E119" s="13">
        <f>HLOOKUP(Assumptions!$C$3+VALUE(RIGHT($B119,2))-1,Totals!LI$1:NF$2,2)</f>
        <v>2.1462011042268207E-3</v>
      </c>
      <c r="F119" s="13">
        <f>HLOOKUP(Assumptions!$C$3+VALUE(RIGHT($B119,2))-1,Totals!HL$1:LF$2,2)</f>
        <v>4.6966084248911909E-7</v>
      </c>
    </row>
    <row r="120" spans="2:6" x14ac:dyDescent="0.25">
      <c r="B120" s="8" t="str">
        <f t="shared" si="2"/>
        <v>Year 90</v>
      </c>
      <c r="C120" s="9">
        <f>HLOOKUP(Assumptions!$C$3+VALUE(RIGHT(B120,2))-1,Totals!C$1:CX$2,2)</f>
        <v>0</v>
      </c>
      <c r="D120" s="9">
        <f>HLOOKUP(Assumptions!$C$3+VALUE(RIGHT(B120,2))-1,Totals!DN$1:HI$2,2)</f>
        <v>0</v>
      </c>
      <c r="E120" s="13">
        <f>HLOOKUP(Assumptions!$C$3+VALUE(RIGHT($B120,2))-1,Totals!LI$1:NF$2,2)</f>
        <v>2.1462011042268207E-3</v>
      </c>
      <c r="F120" s="13">
        <f>HLOOKUP(Assumptions!$C$3+VALUE(RIGHT($B120,2))-1,Totals!HL$1:LF$2,2)</f>
        <v>0</v>
      </c>
    </row>
    <row r="121" spans="2:6" x14ac:dyDescent="0.25">
      <c r="B121" s="8" t="str">
        <f t="shared" si="2"/>
        <v>Year 91</v>
      </c>
      <c r="C121" s="9">
        <f>HLOOKUP(Assumptions!$C$3+VALUE(RIGHT(B121,2))-1,Totals!C$1:CX$2,2)</f>
        <v>0</v>
      </c>
      <c r="D121" s="9">
        <f>HLOOKUP(Assumptions!$C$3+VALUE(RIGHT(B121,2))-1,Totals!DN$1:HI$2,2)</f>
        <v>0</v>
      </c>
      <c r="E121" s="13">
        <f>HLOOKUP(Assumptions!$C$3+VALUE(RIGHT($B121,2))-1,Totals!LI$1:NF$2,2)</f>
        <v>2.1462011042268207E-3</v>
      </c>
      <c r="F121" s="13">
        <f>HLOOKUP(Assumptions!$C$3+VALUE(RIGHT($B121,2))-1,Totals!HL$1:LF$2,2)</f>
        <v>0</v>
      </c>
    </row>
    <row r="122" spans="2:6" x14ac:dyDescent="0.25">
      <c r="B122" s="8" t="str">
        <f t="shared" si="2"/>
        <v>Year 92</v>
      </c>
      <c r="C122" s="9">
        <f>HLOOKUP(Assumptions!$C$3+VALUE(RIGHT(B122,2))-1,Totals!C$1:CX$2,2)</f>
        <v>0</v>
      </c>
      <c r="D122" s="9">
        <f>HLOOKUP(Assumptions!$C$3+VALUE(RIGHT(B122,2))-1,Totals!DN$1:HI$2,2)</f>
        <v>0</v>
      </c>
      <c r="E122" s="13">
        <f>HLOOKUP(Assumptions!$C$3+VALUE(RIGHT($B122,2))-1,Totals!LI$1:NF$2,2)</f>
        <v>2.1462011042268207E-3</v>
      </c>
      <c r="F122" s="13">
        <f>HLOOKUP(Assumptions!$C$3+VALUE(RIGHT($B122,2))-1,Totals!HL$1:LF$2,2)</f>
        <v>0</v>
      </c>
    </row>
    <row r="123" spans="2:6" x14ac:dyDescent="0.25">
      <c r="B123" s="8" t="str">
        <f t="shared" si="2"/>
        <v>Year 93</v>
      </c>
      <c r="C123" s="9">
        <f>HLOOKUP(Assumptions!$C$3+VALUE(RIGHT(B123,2))-1,Totals!C$1:CX$2,2)</f>
        <v>0</v>
      </c>
      <c r="D123" s="9">
        <f>HLOOKUP(Assumptions!$C$3+VALUE(RIGHT(B123,2))-1,Totals!DN$1:HI$2,2)</f>
        <v>0</v>
      </c>
      <c r="E123" s="13">
        <f>HLOOKUP(Assumptions!$C$3+VALUE(RIGHT($B123,2))-1,Totals!LI$1:NF$2,2)</f>
        <v>2.1462011042268207E-3</v>
      </c>
      <c r="F123" s="13">
        <f>HLOOKUP(Assumptions!$C$3+VALUE(RIGHT($B123,2))-1,Totals!HL$1:LF$2,2)</f>
        <v>0</v>
      </c>
    </row>
    <row r="124" spans="2:6" x14ac:dyDescent="0.25">
      <c r="B124" s="8" t="str">
        <f t="shared" si="2"/>
        <v>Year 94</v>
      </c>
      <c r="C124" s="9">
        <f>HLOOKUP(Assumptions!$C$3+VALUE(RIGHT(B124,2))-1,Totals!C$1:CX$2,2)</f>
        <v>0</v>
      </c>
      <c r="D124" s="9">
        <f>HLOOKUP(Assumptions!$C$3+VALUE(RIGHT(B124,2))-1,Totals!DN$1:HI$2,2)</f>
        <v>0</v>
      </c>
      <c r="E124" s="13">
        <f>HLOOKUP(Assumptions!$C$3+VALUE(RIGHT($B124,2))-1,Totals!LI$1:NF$2,2)</f>
        <v>2.1462011042268207E-3</v>
      </c>
      <c r="F124" s="13">
        <f>HLOOKUP(Assumptions!$C$3+VALUE(RIGHT($B124,2))-1,Totals!HL$1:LF$2,2)</f>
        <v>0</v>
      </c>
    </row>
    <row r="125" spans="2:6" x14ac:dyDescent="0.25">
      <c r="B125" s="8" t="str">
        <f t="shared" si="2"/>
        <v>Year 95</v>
      </c>
      <c r="C125" s="9">
        <f>HLOOKUP(Assumptions!$C$3+VALUE(RIGHT(B125,2))-1,Totals!C$1:CX$2,2)</f>
        <v>0</v>
      </c>
      <c r="D125" s="9">
        <f>HLOOKUP(Assumptions!$C$3+VALUE(RIGHT(B125,2))-1,Totals!DN$1:HI$2,2)</f>
        <v>0</v>
      </c>
      <c r="E125" s="13">
        <f>HLOOKUP(Assumptions!$C$3+VALUE(RIGHT($B125,2))-1,Totals!LI$1:NF$2,2)</f>
        <v>2.1462011042268207E-3</v>
      </c>
      <c r="F125" s="13">
        <f>HLOOKUP(Assumptions!$C$3+VALUE(RIGHT($B125,2))-1,Totals!HL$1:LF$2,2)</f>
        <v>0</v>
      </c>
    </row>
    <row r="126" spans="2:6" x14ac:dyDescent="0.25">
      <c r="B126" s="8" t="str">
        <f t="shared" si="2"/>
        <v>Year 96</v>
      </c>
      <c r="C126" s="9">
        <f>HLOOKUP(Assumptions!$C$3+VALUE(RIGHT(B126,2))-1,Totals!C$1:CX$2,2)</f>
        <v>0</v>
      </c>
      <c r="D126" s="9">
        <f>HLOOKUP(Assumptions!$C$3+VALUE(RIGHT(B126,2))-1,Totals!DN$1:HI$2,2)</f>
        <v>0</v>
      </c>
      <c r="E126" s="13">
        <f>HLOOKUP(Assumptions!$C$3+VALUE(RIGHT($B126,2))-1,Totals!LI$1:NF$2,2)</f>
        <v>2.1462011042268207E-3</v>
      </c>
      <c r="F126" s="13">
        <f>HLOOKUP(Assumptions!$C$3+VALUE(RIGHT($B126,2))-1,Totals!HL$1:LF$2,2)</f>
        <v>0</v>
      </c>
    </row>
    <row r="127" spans="2:6" x14ac:dyDescent="0.25">
      <c r="B127" s="8" t="str">
        <f t="shared" si="2"/>
        <v>Year 97</v>
      </c>
      <c r="C127" s="9">
        <f>HLOOKUP(Assumptions!$C$3+VALUE(RIGHT(B127,2))-1,Totals!C$1:CX$2,2)</f>
        <v>0</v>
      </c>
      <c r="D127" s="9">
        <f>HLOOKUP(Assumptions!$C$3+VALUE(RIGHT(B127,2))-1,Totals!DN$1:HI$2,2)</f>
        <v>0</v>
      </c>
      <c r="E127" s="13">
        <f>HLOOKUP(Assumptions!$C$3+VALUE(RIGHT($B127,2))-1,Totals!LI$1:NF$2,2)</f>
        <v>2.1462011042268207E-3</v>
      </c>
      <c r="F127" s="13">
        <f>HLOOKUP(Assumptions!$C$3+VALUE(RIGHT($B127,2))-1,Totals!HL$1:LF$2,2)</f>
        <v>0</v>
      </c>
    </row>
    <row r="128" spans="2:6" x14ac:dyDescent="0.25">
      <c r="B128" s="8" t="str">
        <f t="shared" si="2"/>
        <v>Year 98</v>
      </c>
      <c r="C128" s="9">
        <f>HLOOKUP(Assumptions!$C$3+VALUE(RIGHT(B128,2))-1,Totals!C$1:CX$2,2)</f>
        <v>0</v>
      </c>
      <c r="D128" s="9">
        <f>HLOOKUP(Assumptions!$C$3+VALUE(RIGHT(B128,2))-1,Totals!DN$1:HI$2,2)</f>
        <v>0</v>
      </c>
      <c r="E128" s="13">
        <f>HLOOKUP(Assumptions!$C$3+VALUE(RIGHT($B128,2))-1,Totals!LI$1:NF$2,2)</f>
        <v>2.1462011042268207E-3</v>
      </c>
      <c r="F128" s="13">
        <f>HLOOKUP(Assumptions!$C$3+VALUE(RIGHT($B128,2))-1,Totals!HL$1:LF$2,2)</f>
        <v>0</v>
      </c>
    </row>
    <row r="129" spans="2:6" x14ac:dyDescent="0.25">
      <c r="B129" s="8" t="str">
        <f t="shared" si="2"/>
        <v>Year 99</v>
      </c>
      <c r="C129" s="9">
        <f>HLOOKUP(Assumptions!$C$3+VALUE(RIGHT(B129,2))-1,Totals!C$1:CX$2,2)</f>
        <v>0</v>
      </c>
      <c r="D129" s="9">
        <f>HLOOKUP(Assumptions!$C$3+VALUE(RIGHT(B129,2))-1,Totals!DN$1:HI$2,2)</f>
        <v>0</v>
      </c>
      <c r="E129" s="13">
        <f>HLOOKUP(Assumptions!$C$3+VALUE(RIGHT($B129,2))-1,Totals!LI$1:NF$2,2)</f>
        <v>2.1462011042268207E-3</v>
      </c>
      <c r="F129" s="13">
        <f>HLOOKUP(Assumptions!$C$3+VALUE(RIGHT($B129,2))-1,Totals!HL$1:LF$2,2)</f>
        <v>0</v>
      </c>
    </row>
  </sheetData>
  <mergeCells count="3">
    <mergeCell ref="C14:D14"/>
    <mergeCell ref="C15:D15"/>
    <mergeCell ref="C18:D1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py_Calc">
                <anchor moveWithCells="1" sizeWithCells="1">
                  <from>
                    <xdr:col>5</xdr:col>
                    <xdr:colOff>600075</xdr:colOff>
                    <xdr:row>2</xdr:row>
                    <xdr:rowOff>9525</xdr:rowOff>
                  </from>
                  <to>
                    <xdr:col>9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767BE-48FF-4B5C-AB75-5EDFE8C21E0C}">
  <sheetPr codeName="Sheet9"/>
  <dimension ref="A1:NG21"/>
  <sheetViews>
    <sheetView topLeftCell="CV1" workbookViewId="0">
      <selection activeCell="DJ5" sqref="DJ5"/>
    </sheetView>
  </sheetViews>
  <sheetFormatPr defaultRowHeight="15" x14ac:dyDescent="0.25"/>
  <cols>
    <col min="1" max="1" width="8.5703125" bestFit="1" customWidth="1"/>
    <col min="2" max="2" width="12.7109375" style="5" bestFit="1" customWidth="1"/>
    <col min="3" max="7" width="10.140625" style="5" bestFit="1" customWidth="1"/>
    <col min="8" max="21" width="11.140625" style="5" bestFit="1" customWidth="1"/>
    <col min="22" max="22" width="10.140625" style="5" bestFit="1" customWidth="1"/>
    <col min="23" max="46" width="11.140625" style="5" bestFit="1" customWidth="1"/>
    <col min="47" max="57" width="10.140625" style="5" bestFit="1" customWidth="1"/>
    <col min="58" max="102" width="9.28515625" style="5" bestFit="1" customWidth="1"/>
    <col min="103" max="103" width="10.140625" style="5" bestFit="1" customWidth="1"/>
    <col min="104" max="104" width="12.7109375" style="5" bestFit="1" customWidth="1"/>
    <col min="105" max="105" width="10.140625" style="5" bestFit="1" customWidth="1"/>
    <col min="106" max="106" width="12.7109375" style="5" bestFit="1" customWidth="1"/>
    <col min="109" max="109" width="10.28515625" bestFit="1" customWidth="1"/>
    <col min="110" max="110" width="11.85546875" bestFit="1" customWidth="1"/>
    <col min="111" max="111" width="12.7109375" bestFit="1" customWidth="1"/>
    <col min="112" max="112" width="10.85546875" style="5" bestFit="1" customWidth="1"/>
    <col min="113" max="113" width="11.85546875" style="5" bestFit="1" customWidth="1"/>
    <col min="114" max="114" width="11.85546875" style="5" customWidth="1"/>
    <col min="115" max="115" width="12.7109375" style="5" bestFit="1" customWidth="1"/>
    <col min="116" max="117" width="13.5703125" bestFit="1" customWidth="1"/>
    <col min="118" max="133" width="10.140625" bestFit="1" customWidth="1"/>
    <col min="134" max="136" width="11.140625" bestFit="1" customWidth="1"/>
    <col min="137" max="171" width="10.140625" bestFit="1" customWidth="1"/>
  </cols>
  <sheetData>
    <row r="1" spans="1:371" x14ac:dyDescent="0.25">
      <c r="B1" t="s">
        <v>21</v>
      </c>
      <c r="C1">
        <f>C4</f>
        <v>2019</v>
      </c>
      <c r="D1">
        <f>C1+1</f>
        <v>2020</v>
      </c>
      <c r="E1">
        <f t="shared" ref="E1:BP1" si="0">D1+1</f>
        <v>2021</v>
      </c>
      <c r="F1">
        <f t="shared" si="0"/>
        <v>2022</v>
      </c>
      <c r="G1">
        <f t="shared" si="0"/>
        <v>2023</v>
      </c>
      <c r="H1">
        <f t="shared" si="0"/>
        <v>2024</v>
      </c>
      <c r="I1">
        <f t="shared" si="0"/>
        <v>2025</v>
      </c>
      <c r="J1">
        <f t="shared" si="0"/>
        <v>2026</v>
      </c>
      <c r="K1">
        <f t="shared" si="0"/>
        <v>2027</v>
      </c>
      <c r="L1">
        <f t="shared" si="0"/>
        <v>2028</v>
      </c>
      <c r="M1">
        <f t="shared" si="0"/>
        <v>2029</v>
      </c>
      <c r="N1">
        <f t="shared" si="0"/>
        <v>2030</v>
      </c>
      <c r="O1">
        <f t="shared" si="0"/>
        <v>2031</v>
      </c>
      <c r="P1">
        <f t="shared" si="0"/>
        <v>2032</v>
      </c>
      <c r="Q1">
        <f t="shared" si="0"/>
        <v>2033</v>
      </c>
      <c r="R1">
        <f t="shared" si="0"/>
        <v>2034</v>
      </c>
      <c r="S1">
        <f t="shared" si="0"/>
        <v>2035</v>
      </c>
      <c r="T1">
        <f t="shared" si="0"/>
        <v>2036</v>
      </c>
      <c r="U1">
        <f t="shared" si="0"/>
        <v>2037</v>
      </c>
      <c r="V1">
        <f t="shared" si="0"/>
        <v>2038</v>
      </c>
      <c r="W1">
        <f t="shared" si="0"/>
        <v>2039</v>
      </c>
      <c r="X1">
        <f t="shared" si="0"/>
        <v>2040</v>
      </c>
      <c r="Y1">
        <f t="shared" si="0"/>
        <v>2041</v>
      </c>
      <c r="Z1">
        <f t="shared" si="0"/>
        <v>2042</v>
      </c>
      <c r="AA1">
        <f t="shared" si="0"/>
        <v>2043</v>
      </c>
      <c r="AB1">
        <f t="shared" si="0"/>
        <v>2044</v>
      </c>
      <c r="AC1">
        <f t="shared" si="0"/>
        <v>2045</v>
      </c>
      <c r="AD1">
        <f t="shared" si="0"/>
        <v>2046</v>
      </c>
      <c r="AE1">
        <f t="shared" si="0"/>
        <v>2047</v>
      </c>
      <c r="AF1">
        <f t="shared" si="0"/>
        <v>2048</v>
      </c>
      <c r="AG1">
        <f t="shared" si="0"/>
        <v>2049</v>
      </c>
      <c r="AH1">
        <f t="shared" si="0"/>
        <v>2050</v>
      </c>
      <c r="AI1">
        <f t="shared" si="0"/>
        <v>2051</v>
      </c>
      <c r="AJ1">
        <f t="shared" si="0"/>
        <v>2052</v>
      </c>
      <c r="AK1">
        <f t="shared" si="0"/>
        <v>2053</v>
      </c>
      <c r="AL1">
        <f t="shared" si="0"/>
        <v>2054</v>
      </c>
      <c r="AM1">
        <f t="shared" si="0"/>
        <v>2055</v>
      </c>
      <c r="AN1">
        <f t="shared" si="0"/>
        <v>2056</v>
      </c>
      <c r="AO1">
        <f t="shared" si="0"/>
        <v>2057</v>
      </c>
      <c r="AP1">
        <f t="shared" si="0"/>
        <v>2058</v>
      </c>
      <c r="AQ1">
        <f t="shared" si="0"/>
        <v>2059</v>
      </c>
      <c r="AR1">
        <f t="shared" si="0"/>
        <v>2060</v>
      </c>
      <c r="AS1">
        <f t="shared" si="0"/>
        <v>2061</v>
      </c>
      <c r="AT1">
        <f t="shared" si="0"/>
        <v>2062</v>
      </c>
      <c r="AU1">
        <f t="shared" si="0"/>
        <v>2063</v>
      </c>
      <c r="AV1">
        <f t="shared" si="0"/>
        <v>2064</v>
      </c>
      <c r="AW1">
        <f t="shared" si="0"/>
        <v>2065</v>
      </c>
      <c r="AX1">
        <f t="shared" si="0"/>
        <v>2066</v>
      </c>
      <c r="AY1">
        <f t="shared" si="0"/>
        <v>2067</v>
      </c>
      <c r="AZ1">
        <f t="shared" si="0"/>
        <v>2068</v>
      </c>
      <c r="BA1">
        <f t="shared" si="0"/>
        <v>2069</v>
      </c>
      <c r="BB1">
        <f t="shared" si="0"/>
        <v>2070</v>
      </c>
      <c r="BC1">
        <f t="shared" si="0"/>
        <v>2071</v>
      </c>
      <c r="BD1">
        <f t="shared" si="0"/>
        <v>2072</v>
      </c>
      <c r="BE1">
        <f t="shared" si="0"/>
        <v>2073</v>
      </c>
      <c r="BF1">
        <f t="shared" si="0"/>
        <v>2074</v>
      </c>
      <c r="BG1">
        <f t="shared" si="0"/>
        <v>2075</v>
      </c>
      <c r="BH1">
        <f t="shared" si="0"/>
        <v>2076</v>
      </c>
      <c r="BI1">
        <f t="shared" si="0"/>
        <v>2077</v>
      </c>
      <c r="BJ1">
        <f t="shared" si="0"/>
        <v>2078</v>
      </c>
      <c r="BK1">
        <f t="shared" si="0"/>
        <v>2079</v>
      </c>
      <c r="BL1">
        <f t="shared" si="0"/>
        <v>2080</v>
      </c>
      <c r="BM1">
        <f t="shared" si="0"/>
        <v>2081</v>
      </c>
      <c r="BN1">
        <f t="shared" si="0"/>
        <v>2082</v>
      </c>
      <c r="BO1">
        <f t="shared" si="0"/>
        <v>2083</v>
      </c>
      <c r="BP1">
        <f t="shared" si="0"/>
        <v>2084</v>
      </c>
      <c r="BQ1">
        <f t="shared" ref="BQ1:CX1" si="1">BP1+1</f>
        <v>2085</v>
      </c>
      <c r="BR1">
        <f t="shared" si="1"/>
        <v>2086</v>
      </c>
      <c r="BS1">
        <f t="shared" si="1"/>
        <v>2087</v>
      </c>
      <c r="BT1">
        <f t="shared" si="1"/>
        <v>2088</v>
      </c>
      <c r="BU1">
        <f t="shared" si="1"/>
        <v>2089</v>
      </c>
      <c r="BV1">
        <f t="shared" si="1"/>
        <v>2090</v>
      </c>
      <c r="BW1">
        <f t="shared" si="1"/>
        <v>2091</v>
      </c>
      <c r="BX1">
        <f t="shared" si="1"/>
        <v>2092</v>
      </c>
      <c r="BY1">
        <f t="shared" si="1"/>
        <v>2093</v>
      </c>
      <c r="BZ1">
        <f t="shared" si="1"/>
        <v>2094</v>
      </c>
      <c r="CA1">
        <f t="shared" si="1"/>
        <v>2095</v>
      </c>
      <c r="CB1">
        <f t="shared" si="1"/>
        <v>2096</v>
      </c>
      <c r="CC1">
        <f t="shared" si="1"/>
        <v>2097</v>
      </c>
      <c r="CD1">
        <f t="shared" si="1"/>
        <v>2098</v>
      </c>
      <c r="CE1">
        <f t="shared" si="1"/>
        <v>2099</v>
      </c>
      <c r="CF1">
        <f t="shared" si="1"/>
        <v>2100</v>
      </c>
      <c r="CG1">
        <f t="shared" si="1"/>
        <v>2101</v>
      </c>
      <c r="CH1">
        <f t="shared" si="1"/>
        <v>2102</v>
      </c>
      <c r="CI1">
        <f t="shared" si="1"/>
        <v>2103</v>
      </c>
      <c r="CJ1">
        <f t="shared" si="1"/>
        <v>2104</v>
      </c>
      <c r="CK1">
        <f t="shared" si="1"/>
        <v>2105</v>
      </c>
      <c r="CL1">
        <f t="shared" si="1"/>
        <v>2106</v>
      </c>
      <c r="CM1">
        <f t="shared" si="1"/>
        <v>2107</v>
      </c>
      <c r="CN1">
        <f t="shared" si="1"/>
        <v>2108</v>
      </c>
      <c r="CO1">
        <f t="shared" si="1"/>
        <v>2109</v>
      </c>
      <c r="CP1">
        <f t="shared" si="1"/>
        <v>2110</v>
      </c>
      <c r="CQ1">
        <f t="shared" si="1"/>
        <v>2111</v>
      </c>
      <c r="CR1">
        <f t="shared" si="1"/>
        <v>2112</v>
      </c>
      <c r="CS1">
        <f t="shared" si="1"/>
        <v>2113</v>
      </c>
      <c r="CT1">
        <f t="shared" si="1"/>
        <v>2114</v>
      </c>
      <c r="CU1">
        <f t="shared" si="1"/>
        <v>2115</v>
      </c>
      <c r="CV1">
        <f t="shared" si="1"/>
        <v>2116</v>
      </c>
      <c r="CW1">
        <f t="shared" si="1"/>
        <v>2117</v>
      </c>
      <c r="CX1">
        <f t="shared" si="1"/>
        <v>2118</v>
      </c>
      <c r="CY1" t="s">
        <v>36</v>
      </c>
      <c r="CZ1" t="s">
        <v>37</v>
      </c>
      <c r="DA1" t="s">
        <v>42</v>
      </c>
      <c r="DB1" t="s">
        <v>43</v>
      </c>
      <c r="DC1" t="s">
        <v>41</v>
      </c>
      <c r="DE1" t="s">
        <v>118</v>
      </c>
      <c r="DF1" t="s">
        <v>121</v>
      </c>
      <c r="DG1" t="s">
        <v>122</v>
      </c>
      <c r="DH1" s="5" t="s">
        <v>123</v>
      </c>
      <c r="DI1" s="5" t="s">
        <v>124</v>
      </c>
      <c r="DJ1" s="5" t="s">
        <v>136</v>
      </c>
      <c r="DK1" s="5" t="s">
        <v>137</v>
      </c>
      <c r="DM1" t="s">
        <v>67</v>
      </c>
      <c r="DN1">
        <f>C1</f>
        <v>2019</v>
      </c>
      <c r="DO1">
        <f>DN1+1</f>
        <v>2020</v>
      </c>
      <c r="DP1">
        <f t="shared" ref="DP1" si="2">DO1+1</f>
        <v>2021</v>
      </c>
      <c r="DQ1">
        <f t="shared" ref="DQ1" si="3">DP1+1</f>
        <v>2022</v>
      </c>
      <c r="DR1">
        <f t="shared" ref="DR1" si="4">DQ1+1</f>
        <v>2023</v>
      </c>
      <c r="DS1">
        <f t="shared" ref="DS1" si="5">DR1+1</f>
        <v>2024</v>
      </c>
      <c r="DT1">
        <f t="shared" ref="DT1" si="6">DS1+1</f>
        <v>2025</v>
      </c>
      <c r="DU1">
        <f t="shared" ref="DU1" si="7">DT1+1</f>
        <v>2026</v>
      </c>
      <c r="DV1">
        <f t="shared" ref="DV1" si="8">DU1+1</f>
        <v>2027</v>
      </c>
      <c r="DW1">
        <f t="shared" ref="DW1" si="9">DV1+1</f>
        <v>2028</v>
      </c>
      <c r="DX1">
        <f t="shared" ref="DX1" si="10">DW1+1</f>
        <v>2029</v>
      </c>
      <c r="DY1">
        <f t="shared" ref="DY1" si="11">DX1+1</f>
        <v>2030</v>
      </c>
      <c r="DZ1">
        <f t="shared" ref="DZ1" si="12">DY1+1</f>
        <v>2031</v>
      </c>
      <c r="EA1">
        <f t="shared" ref="EA1" si="13">DZ1+1</f>
        <v>2032</v>
      </c>
      <c r="EB1">
        <f t="shared" ref="EB1" si="14">EA1+1</f>
        <v>2033</v>
      </c>
      <c r="EC1">
        <f t="shared" ref="EC1" si="15">EB1+1</f>
        <v>2034</v>
      </c>
      <c r="ED1">
        <f t="shared" ref="ED1" si="16">EC1+1</f>
        <v>2035</v>
      </c>
      <c r="EE1">
        <f t="shared" ref="EE1" si="17">ED1+1</f>
        <v>2036</v>
      </c>
      <c r="EF1">
        <f t="shared" ref="EF1" si="18">EE1+1</f>
        <v>2037</v>
      </c>
      <c r="EG1">
        <f t="shared" ref="EG1" si="19">EF1+1</f>
        <v>2038</v>
      </c>
      <c r="EH1">
        <f t="shared" ref="EH1" si="20">EG1+1</f>
        <v>2039</v>
      </c>
      <c r="EI1">
        <f t="shared" ref="EI1" si="21">EH1+1</f>
        <v>2040</v>
      </c>
      <c r="EJ1">
        <f t="shared" ref="EJ1" si="22">EI1+1</f>
        <v>2041</v>
      </c>
      <c r="EK1">
        <f t="shared" ref="EK1" si="23">EJ1+1</f>
        <v>2042</v>
      </c>
      <c r="EL1">
        <f t="shared" ref="EL1" si="24">EK1+1</f>
        <v>2043</v>
      </c>
      <c r="EM1">
        <f t="shared" ref="EM1" si="25">EL1+1</f>
        <v>2044</v>
      </c>
      <c r="EN1">
        <f t="shared" ref="EN1" si="26">EM1+1</f>
        <v>2045</v>
      </c>
      <c r="EO1">
        <f t="shared" ref="EO1" si="27">EN1+1</f>
        <v>2046</v>
      </c>
      <c r="EP1">
        <f t="shared" ref="EP1" si="28">EO1+1</f>
        <v>2047</v>
      </c>
      <c r="EQ1">
        <f t="shared" ref="EQ1" si="29">EP1+1</f>
        <v>2048</v>
      </c>
      <c r="ER1">
        <f t="shared" ref="ER1" si="30">EQ1+1</f>
        <v>2049</v>
      </c>
      <c r="ES1">
        <f t="shared" ref="ES1" si="31">ER1+1</f>
        <v>2050</v>
      </c>
      <c r="ET1">
        <f t="shared" ref="ET1" si="32">ES1+1</f>
        <v>2051</v>
      </c>
      <c r="EU1">
        <f t="shared" ref="EU1" si="33">ET1+1</f>
        <v>2052</v>
      </c>
      <c r="EV1">
        <f t="shared" ref="EV1" si="34">EU1+1</f>
        <v>2053</v>
      </c>
      <c r="EW1">
        <f t="shared" ref="EW1" si="35">EV1+1</f>
        <v>2054</v>
      </c>
      <c r="EX1">
        <f t="shared" ref="EX1" si="36">EW1+1</f>
        <v>2055</v>
      </c>
      <c r="EY1">
        <f t="shared" ref="EY1" si="37">EX1+1</f>
        <v>2056</v>
      </c>
      <c r="EZ1">
        <f t="shared" ref="EZ1" si="38">EY1+1</f>
        <v>2057</v>
      </c>
      <c r="FA1">
        <f t="shared" ref="FA1" si="39">EZ1+1</f>
        <v>2058</v>
      </c>
      <c r="FB1">
        <f t="shared" ref="FB1" si="40">FA1+1</f>
        <v>2059</v>
      </c>
      <c r="FC1">
        <f t="shared" ref="FC1" si="41">FB1+1</f>
        <v>2060</v>
      </c>
      <c r="FD1">
        <f t="shared" ref="FD1" si="42">FC1+1</f>
        <v>2061</v>
      </c>
      <c r="FE1">
        <f t="shared" ref="FE1" si="43">FD1+1</f>
        <v>2062</v>
      </c>
      <c r="FF1">
        <f t="shared" ref="FF1" si="44">FE1+1</f>
        <v>2063</v>
      </c>
      <c r="FG1">
        <f t="shared" ref="FG1" si="45">FF1+1</f>
        <v>2064</v>
      </c>
      <c r="FH1">
        <f t="shared" ref="FH1" si="46">FG1+1</f>
        <v>2065</v>
      </c>
      <c r="FI1">
        <f t="shared" ref="FI1" si="47">FH1+1</f>
        <v>2066</v>
      </c>
      <c r="FJ1">
        <f t="shared" ref="FJ1" si="48">FI1+1</f>
        <v>2067</v>
      </c>
      <c r="FK1">
        <f t="shared" ref="FK1" si="49">FJ1+1</f>
        <v>2068</v>
      </c>
      <c r="FL1">
        <f t="shared" ref="FL1" si="50">FK1+1</f>
        <v>2069</v>
      </c>
      <c r="FM1">
        <f t="shared" ref="FM1" si="51">FL1+1</f>
        <v>2070</v>
      </c>
      <c r="FN1">
        <f t="shared" ref="FN1" si="52">FM1+1</f>
        <v>2071</v>
      </c>
      <c r="FO1">
        <f t="shared" ref="FO1" si="53">FN1+1</f>
        <v>2072</v>
      </c>
      <c r="FP1">
        <f t="shared" ref="FP1" si="54">FO1+1</f>
        <v>2073</v>
      </c>
      <c r="FQ1">
        <f t="shared" ref="FQ1" si="55">FP1+1</f>
        <v>2074</v>
      </c>
      <c r="FR1">
        <f t="shared" ref="FR1" si="56">FQ1+1</f>
        <v>2075</v>
      </c>
      <c r="FS1">
        <f t="shared" ref="FS1" si="57">FR1+1</f>
        <v>2076</v>
      </c>
      <c r="FT1">
        <f t="shared" ref="FT1" si="58">FS1+1</f>
        <v>2077</v>
      </c>
      <c r="FU1">
        <f t="shared" ref="FU1" si="59">FT1+1</f>
        <v>2078</v>
      </c>
      <c r="FV1">
        <f t="shared" ref="FV1" si="60">FU1+1</f>
        <v>2079</v>
      </c>
      <c r="FW1">
        <f t="shared" ref="FW1" si="61">FV1+1</f>
        <v>2080</v>
      </c>
      <c r="FX1">
        <f t="shared" ref="FX1" si="62">FW1+1</f>
        <v>2081</v>
      </c>
      <c r="FY1">
        <f t="shared" ref="FY1" si="63">FX1+1</f>
        <v>2082</v>
      </c>
      <c r="FZ1">
        <f t="shared" ref="FZ1" si="64">FY1+1</f>
        <v>2083</v>
      </c>
      <c r="GA1">
        <f t="shared" ref="GA1" si="65">FZ1+1</f>
        <v>2084</v>
      </c>
      <c r="GB1">
        <f t="shared" ref="GB1" si="66">GA1+1</f>
        <v>2085</v>
      </c>
      <c r="GC1">
        <f t="shared" ref="GC1" si="67">GB1+1</f>
        <v>2086</v>
      </c>
      <c r="GD1">
        <f t="shared" ref="GD1" si="68">GC1+1</f>
        <v>2087</v>
      </c>
      <c r="GE1">
        <f t="shared" ref="GE1" si="69">GD1+1</f>
        <v>2088</v>
      </c>
      <c r="GF1">
        <f t="shared" ref="GF1" si="70">GE1+1</f>
        <v>2089</v>
      </c>
      <c r="GG1">
        <f t="shared" ref="GG1" si="71">GF1+1</f>
        <v>2090</v>
      </c>
      <c r="GH1">
        <f t="shared" ref="GH1" si="72">GG1+1</f>
        <v>2091</v>
      </c>
      <c r="GI1">
        <f t="shared" ref="GI1" si="73">GH1+1</f>
        <v>2092</v>
      </c>
      <c r="GJ1">
        <f t="shared" ref="GJ1" si="74">GI1+1</f>
        <v>2093</v>
      </c>
      <c r="GK1">
        <f t="shared" ref="GK1" si="75">GJ1+1</f>
        <v>2094</v>
      </c>
      <c r="GL1">
        <f t="shared" ref="GL1" si="76">GK1+1</f>
        <v>2095</v>
      </c>
      <c r="GM1">
        <f t="shared" ref="GM1" si="77">GL1+1</f>
        <v>2096</v>
      </c>
      <c r="GN1">
        <f t="shared" ref="GN1" si="78">GM1+1</f>
        <v>2097</v>
      </c>
      <c r="GO1">
        <f t="shared" ref="GO1" si="79">GN1+1</f>
        <v>2098</v>
      </c>
      <c r="GP1">
        <f t="shared" ref="GP1" si="80">GO1+1</f>
        <v>2099</v>
      </c>
      <c r="GQ1">
        <f t="shared" ref="GQ1" si="81">GP1+1</f>
        <v>2100</v>
      </c>
      <c r="GR1">
        <f t="shared" ref="GR1" si="82">GQ1+1</f>
        <v>2101</v>
      </c>
      <c r="GS1">
        <f t="shared" ref="GS1" si="83">GR1+1</f>
        <v>2102</v>
      </c>
      <c r="GT1">
        <f t="shared" ref="GT1" si="84">GS1+1</f>
        <v>2103</v>
      </c>
      <c r="GU1">
        <f t="shared" ref="GU1" si="85">GT1+1</f>
        <v>2104</v>
      </c>
      <c r="GV1">
        <f t="shared" ref="GV1" si="86">GU1+1</f>
        <v>2105</v>
      </c>
      <c r="GW1">
        <f t="shared" ref="GW1" si="87">GV1+1</f>
        <v>2106</v>
      </c>
      <c r="GX1">
        <f t="shared" ref="GX1" si="88">GW1+1</f>
        <v>2107</v>
      </c>
      <c r="GY1">
        <f t="shared" ref="GY1" si="89">GX1+1</f>
        <v>2108</v>
      </c>
      <c r="GZ1">
        <f t="shared" ref="GZ1" si="90">GY1+1</f>
        <v>2109</v>
      </c>
      <c r="HA1">
        <f t="shared" ref="HA1" si="91">GZ1+1</f>
        <v>2110</v>
      </c>
      <c r="HB1">
        <f t="shared" ref="HB1" si="92">HA1+1</f>
        <v>2111</v>
      </c>
      <c r="HC1">
        <f t="shared" ref="HC1" si="93">HB1+1</f>
        <v>2112</v>
      </c>
      <c r="HD1">
        <f t="shared" ref="HD1" si="94">HC1+1</f>
        <v>2113</v>
      </c>
      <c r="HE1">
        <f t="shared" ref="HE1" si="95">HD1+1</f>
        <v>2114</v>
      </c>
      <c r="HF1">
        <f t="shared" ref="HF1" si="96">HE1+1</f>
        <v>2115</v>
      </c>
      <c r="HG1">
        <f t="shared" ref="HG1" si="97">HF1+1</f>
        <v>2116</v>
      </c>
      <c r="HH1">
        <f t="shared" ref="HH1" si="98">HG1+1</f>
        <v>2117</v>
      </c>
      <c r="HI1">
        <f t="shared" ref="HI1" si="99">HH1+1</f>
        <v>2118</v>
      </c>
      <c r="HK1" t="s">
        <v>55</v>
      </c>
      <c r="HL1">
        <f>HL4</f>
        <v>2019</v>
      </c>
      <c r="HM1">
        <f>HL1+1</f>
        <v>2020</v>
      </c>
      <c r="HN1">
        <f t="shared" ref="HN1:JY1" si="100">HM1+1</f>
        <v>2021</v>
      </c>
      <c r="HO1">
        <f t="shared" si="100"/>
        <v>2022</v>
      </c>
      <c r="HP1">
        <f t="shared" si="100"/>
        <v>2023</v>
      </c>
      <c r="HQ1">
        <f t="shared" si="100"/>
        <v>2024</v>
      </c>
      <c r="HR1">
        <f t="shared" si="100"/>
        <v>2025</v>
      </c>
      <c r="HS1">
        <f t="shared" si="100"/>
        <v>2026</v>
      </c>
      <c r="HT1">
        <f t="shared" si="100"/>
        <v>2027</v>
      </c>
      <c r="HU1">
        <f t="shared" si="100"/>
        <v>2028</v>
      </c>
      <c r="HV1">
        <f t="shared" si="100"/>
        <v>2029</v>
      </c>
      <c r="HW1">
        <f t="shared" si="100"/>
        <v>2030</v>
      </c>
      <c r="HX1">
        <f t="shared" si="100"/>
        <v>2031</v>
      </c>
      <c r="HY1">
        <f t="shared" si="100"/>
        <v>2032</v>
      </c>
      <c r="HZ1">
        <f t="shared" si="100"/>
        <v>2033</v>
      </c>
      <c r="IA1">
        <f t="shared" si="100"/>
        <v>2034</v>
      </c>
      <c r="IB1">
        <f t="shared" si="100"/>
        <v>2035</v>
      </c>
      <c r="IC1">
        <f t="shared" si="100"/>
        <v>2036</v>
      </c>
      <c r="ID1">
        <f t="shared" si="100"/>
        <v>2037</v>
      </c>
      <c r="IE1">
        <f t="shared" si="100"/>
        <v>2038</v>
      </c>
      <c r="IF1">
        <f t="shared" si="100"/>
        <v>2039</v>
      </c>
      <c r="IG1">
        <f t="shared" si="100"/>
        <v>2040</v>
      </c>
      <c r="IH1">
        <f t="shared" si="100"/>
        <v>2041</v>
      </c>
      <c r="II1">
        <f t="shared" si="100"/>
        <v>2042</v>
      </c>
      <c r="IJ1">
        <f t="shared" si="100"/>
        <v>2043</v>
      </c>
      <c r="IK1">
        <f t="shared" si="100"/>
        <v>2044</v>
      </c>
      <c r="IL1">
        <f t="shared" si="100"/>
        <v>2045</v>
      </c>
      <c r="IM1">
        <f t="shared" si="100"/>
        <v>2046</v>
      </c>
      <c r="IN1">
        <f t="shared" si="100"/>
        <v>2047</v>
      </c>
      <c r="IO1">
        <f t="shared" si="100"/>
        <v>2048</v>
      </c>
      <c r="IP1">
        <f t="shared" si="100"/>
        <v>2049</v>
      </c>
      <c r="IQ1">
        <f t="shared" si="100"/>
        <v>2050</v>
      </c>
      <c r="IR1">
        <f t="shared" si="100"/>
        <v>2051</v>
      </c>
      <c r="IS1">
        <f t="shared" si="100"/>
        <v>2052</v>
      </c>
      <c r="IT1">
        <f t="shared" si="100"/>
        <v>2053</v>
      </c>
      <c r="IU1">
        <f t="shared" si="100"/>
        <v>2054</v>
      </c>
      <c r="IV1">
        <f t="shared" si="100"/>
        <v>2055</v>
      </c>
      <c r="IW1">
        <f t="shared" si="100"/>
        <v>2056</v>
      </c>
      <c r="IX1">
        <f t="shared" si="100"/>
        <v>2057</v>
      </c>
      <c r="IY1">
        <f t="shared" si="100"/>
        <v>2058</v>
      </c>
      <c r="IZ1">
        <f t="shared" si="100"/>
        <v>2059</v>
      </c>
      <c r="JA1">
        <f t="shared" si="100"/>
        <v>2060</v>
      </c>
      <c r="JB1">
        <f t="shared" si="100"/>
        <v>2061</v>
      </c>
      <c r="JC1">
        <f t="shared" si="100"/>
        <v>2062</v>
      </c>
      <c r="JD1">
        <f t="shared" si="100"/>
        <v>2063</v>
      </c>
      <c r="JE1">
        <f t="shared" si="100"/>
        <v>2064</v>
      </c>
      <c r="JF1">
        <f t="shared" si="100"/>
        <v>2065</v>
      </c>
      <c r="JG1">
        <f t="shared" si="100"/>
        <v>2066</v>
      </c>
      <c r="JH1">
        <f t="shared" si="100"/>
        <v>2067</v>
      </c>
      <c r="JI1">
        <f t="shared" si="100"/>
        <v>2068</v>
      </c>
      <c r="JJ1">
        <f t="shared" si="100"/>
        <v>2069</v>
      </c>
      <c r="JK1">
        <f t="shared" si="100"/>
        <v>2070</v>
      </c>
      <c r="JL1">
        <f t="shared" si="100"/>
        <v>2071</v>
      </c>
      <c r="JM1">
        <f t="shared" si="100"/>
        <v>2072</v>
      </c>
      <c r="JN1">
        <f t="shared" si="100"/>
        <v>2073</v>
      </c>
      <c r="JO1">
        <f t="shared" si="100"/>
        <v>2074</v>
      </c>
      <c r="JP1">
        <f t="shared" si="100"/>
        <v>2075</v>
      </c>
      <c r="JQ1">
        <f t="shared" si="100"/>
        <v>2076</v>
      </c>
      <c r="JR1">
        <f t="shared" si="100"/>
        <v>2077</v>
      </c>
      <c r="JS1">
        <f t="shared" si="100"/>
        <v>2078</v>
      </c>
      <c r="JT1">
        <f t="shared" si="100"/>
        <v>2079</v>
      </c>
      <c r="JU1">
        <f t="shared" si="100"/>
        <v>2080</v>
      </c>
      <c r="JV1">
        <f t="shared" si="100"/>
        <v>2081</v>
      </c>
      <c r="JW1">
        <f t="shared" si="100"/>
        <v>2082</v>
      </c>
      <c r="JX1">
        <f t="shared" si="100"/>
        <v>2083</v>
      </c>
      <c r="JY1">
        <f t="shared" si="100"/>
        <v>2084</v>
      </c>
      <c r="JZ1">
        <f t="shared" ref="JZ1:LF1" si="101">JY1+1</f>
        <v>2085</v>
      </c>
      <c r="KA1">
        <f t="shared" si="101"/>
        <v>2086</v>
      </c>
      <c r="KB1">
        <f t="shared" si="101"/>
        <v>2087</v>
      </c>
      <c r="KC1">
        <f t="shared" si="101"/>
        <v>2088</v>
      </c>
      <c r="KD1">
        <f t="shared" si="101"/>
        <v>2089</v>
      </c>
      <c r="KE1">
        <f t="shared" si="101"/>
        <v>2090</v>
      </c>
      <c r="KF1">
        <f t="shared" si="101"/>
        <v>2091</v>
      </c>
      <c r="KG1">
        <f t="shared" si="101"/>
        <v>2092</v>
      </c>
      <c r="KH1">
        <f t="shared" si="101"/>
        <v>2093</v>
      </c>
      <c r="KI1">
        <f t="shared" si="101"/>
        <v>2094</v>
      </c>
      <c r="KJ1">
        <f t="shared" si="101"/>
        <v>2095</v>
      </c>
      <c r="KK1">
        <f t="shared" si="101"/>
        <v>2096</v>
      </c>
      <c r="KL1">
        <f t="shared" si="101"/>
        <v>2097</v>
      </c>
      <c r="KM1">
        <f t="shared" si="101"/>
        <v>2098</v>
      </c>
      <c r="KN1">
        <f t="shared" si="101"/>
        <v>2099</v>
      </c>
      <c r="KO1">
        <f t="shared" si="101"/>
        <v>2100</v>
      </c>
      <c r="KP1">
        <f t="shared" si="101"/>
        <v>2101</v>
      </c>
      <c r="KQ1">
        <f t="shared" si="101"/>
        <v>2102</v>
      </c>
      <c r="KR1">
        <f t="shared" si="101"/>
        <v>2103</v>
      </c>
      <c r="KS1">
        <f t="shared" si="101"/>
        <v>2104</v>
      </c>
      <c r="KT1">
        <f t="shared" si="101"/>
        <v>2105</v>
      </c>
      <c r="KU1">
        <f t="shared" si="101"/>
        <v>2106</v>
      </c>
      <c r="KV1">
        <f t="shared" si="101"/>
        <v>2107</v>
      </c>
      <c r="KW1">
        <f t="shared" si="101"/>
        <v>2108</v>
      </c>
      <c r="KX1">
        <f t="shared" si="101"/>
        <v>2109</v>
      </c>
      <c r="KY1">
        <f t="shared" si="101"/>
        <v>2110</v>
      </c>
      <c r="KZ1">
        <f t="shared" si="101"/>
        <v>2111</v>
      </c>
      <c r="LA1">
        <f t="shared" si="101"/>
        <v>2112</v>
      </c>
      <c r="LB1">
        <f t="shared" si="101"/>
        <v>2113</v>
      </c>
      <c r="LC1">
        <f t="shared" si="101"/>
        <v>2114</v>
      </c>
      <c r="LD1">
        <f t="shared" si="101"/>
        <v>2115</v>
      </c>
      <c r="LE1">
        <f t="shared" si="101"/>
        <v>2116</v>
      </c>
      <c r="LF1">
        <f t="shared" si="101"/>
        <v>2117</v>
      </c>
      <c r="LH1" t="s">
        <v>54</v>
      </c>
      <c r="LI1">
        <f>LI4</f>
        <v>2019</v>
      </c>
      <c r="LJ1">
        <f>LI1+1</f>
        <v>2020</v>
      </c>
      <c r="LK1">
        <f t="shared" ref="LK1" si="102">LJ1+1</f>
        <v>2021</v>
      </c>
      <c r="LL1">
        <f t="shared" ref="LL1" si="103">LK1+1</f>
        <v>2022</v>
      </c>
      <c r="LM1">
        <f t="shared" ref="LM1" si="104">LL1+1</f>
        <v>2023</v>
      </c>
      <c r="LN1">
        <f t="shared" ref="LN1" si="105">LM1+1</f>
        <v>2024</v>
      </c>
      <c r="LO1">
        <f t="shared" ref="LO1" si="106">LN1+1</f>
        <v>2025</v>
      </c>
      <c r="LP1">
        <f t="shared" ref="LP1" si="107">LO1+1</f>
        <v>2026</v>
      </c>
      <c r="LQ1">
        <f t="shared" ref="LQ1" si="108">LP1+1</f>
        <v>2027</v>
      </c>
      <c r="LR1">
        <f t="shared" ref="LR1" si="109">LQ1+1</f>
        <v>2028</v>
      </c>
      <c r="LS1">
        <f t="shared" ref="LS1" si="110">LR1+1</f>
        <v>2029</v>
      </c>
      <c r="LT1">
        <f t="shared" ref="LT1" si="111">LS1+1</f>
        <v>2030</v>
      </c>
      <c r="LU1">
        <f t="shared" ref="LU1" si="112">LT1+1</f>
        <v>2031</v>
      </c>
      <c r="LV1">
        <f t="shared" ref="LV1" si="113">LU1+1</f>
        <v>2032</v>
      </c>
      <c r="LW1">
        <f t="shared" ref="LW1" si="114">LV1+1</f>
        <v>2033</v>
      </c>
      <c r="LX1">
        <f t="shared" ref="LX1" si="115">LW1+1</f>
        <v>2034</v>
      </c>
      <c r="LY1">
        <f t="shared" ref="LY1" si="116">LX1+1</f>
        <v>2035</v>
      </c>
      <c r="LZ1">
        <f t="shared" ref="LZ1" si="117">LY1+1</f>
        <v>2036</v>
      </c>
      <c r="MA1">
        <f t="shared" ref="MA1" si="118">LZ1+1</f>
        <v>2037</v>
      </c>
      <c r="MB1">
        <f t="shared" ref="MB1" si="119">MA1+1</f>
        <v>2038</v>
      </c>
      <c r="MC1">
        <f t="shared" ref="MC1" si="120">MB1+1</f>
        <v>2039</v>
      </c>
      <c r="MD1">
        <f t="shared" ref="MD1" si="121">MC1+1</f>
        <v>2040</v>
      </c>
      <c r="ME1">
        <f t="shared" ref="ME1" si="122">MD1+1</f>
        <v>2041</v>
      </c>
      <c r="MF1">
        <f t="shared" ref="MF1" si="123">ME1+1</f>
        <v>2042</v>
      </c>
      <c r="MG1">
        <f t="shared" ref="MG1" si="124">MF1+1</f>
        <v>2043</v>
      </c>
      <c r="MH1">
        <f t="shared" ref="MH1" si="125">MG1+1</f>
        <v>2044</v>
      </c>
      <c r="MI1">
        <f t="shared" ref="MI1" si="126">MH1+1</f>
        <v>2045</v>
      </c>
      <c r="MJ1">
        <f t="shared" ref="MJ1" si="127">MI1+1</f>
        <v>2046</v>
      </c>
      <c r="MK1">
        <f t="shared" ref="MK1" si="128">MJ1+1</f>
        <v>2047</v>
      </c>
      <c r="ML1">
        <f t="shared" ref="ML1" si="129">MK1+1</f>
        <v>2048</v>
      </c>
      <c r="MM1">
        <f t="shared" ref="MM1" si="130">ML1+1</f>
        <v>2049</v>
      </c>
      <c r="MN1">
        <f t="shared" ref="MN1" si="131">MM1+1</f>
        <v>2050</v>
      </c>
      <c r="MO1">
        <f t="shared" ref="MO1" si="132">MN1+1</f>
        <v>2051</v>
      </c>
      <c r="MP1">
        <f t="shared" ref="MP1" si="133">MO1+1</f>
        <v>2052</v>
      </c>
      <c r="MQ1">
        <f t="shared" ref="MQ1" si="134">MP1+1</f>
        <v>2053</v>
      </c>
      <c r="MR1">
        <f t="shared" ref="MR1" si="135">MQ1+1</f>
        <v>2054</v>
      </c>
      <c r="MS1">
        <f t="shared" ref="MS1" si="136">MR1+1</f>
        <v>2055</v>
      </c>
      <c r="MT1">
        <f t="shared" ref="MT1" si="137">MS1+1</f>
        <v>2056</v>
      </c>
      <c r="MU1">
        <f t="shared" ref="MU1" si="138">MT1+1</f>
        <v>2057</v>
      </c>
      <c r="MV1">
        <f t="shared" ref="MV1" si="139">MU1+1</f>
        <v>2058</v>
      </c>
      <c r="MW1">
        <f t="shared" ref="MW1" si="140">MV1+1</f>
        <v>2059</v>
      </c>
      <c r="MX1">
        <f t="shared" ref="MX1" si="141">MW1+1</f>
        <v>2060</v>
      </c>
      <c r="MY1">
        <f t="shared" ref="MY1" si="142">MX1+1</f>
        <v>2061</v>
      </c>
      <c r="MZ1">
        <f t="shared" ref="MZ1" si="143">MY1+1</f>
        <v>2062</v>
      </c>
      <c r="NA1">
        <f t="shared" ref="NA1" si="144">MZ1+1</f>
        <v>2063</v>
      </c>
      <c r="NB1">
        <f t="shared" ref="NB1" si="145">NA1+1</f>
        <v>2064</v>
      </c>
      <c r="NC1">
        <f t="shared" ref="NC1" si="146">NB1+1</f>
        <v>2065</v>
      </c>
      <c r="ND1">
        <f t="shared" ref="ND1" si="147">NC1+1</f>
        <v>2066</v>
      </c>
      <c r="NE1">
        <f t="shared" ref="NE1" si="148">ND1+1</f>
        <v>2067</v>
      </c>
      <c r="NF1">
        <f t="shared" ref="NF1" si="149">NE1+1</f>
        <v>2068</v>
      </c>
    </row>
    <row r="2" spans="1:371" s="5" customFormat="1" x14ac:dyDescent="0.25">
      <c r="A2" s="5" t="s">
        <v>48</v>
      </c>
      <c r="B2" s="6">
        <f>SUM(B5:B1048576)</f>
        <v>1925674.6211511139</v>
      </c>
      <c r="C2" s="6">
        <f t="shared" ref="C2:BN2" si="150">SUM(C5:C1048576)</f>
        <v>32971</v>
      </c>
      <c r="D2" s="6">
        <f t="shared" si="150"/>
        <v>28950.341950000002</v>
      </c>
      <c r="E2" s="6">
        <f t="shared" si="150"/>
        <v>31130.254676766002</v>
      </c>
      <c r="F2" s="6">
        <f t="shared" si="150"/>
        <v>34006.216887423012</v>
      </c>
      <c r="G2" s="6">
        <f t="shared" si="150"/>
        <v>37386.299493415194</v>
      </c>
      <c r="H2" s="6">
        <f t="shared" si="150"/>
        <v>34139.470819035829</v>
      </c>
      <c r="I2" s="6">
        <f t="shared" si="150"/>
        <v>38034.282502627881</v>
      </c>
      <c r="J2" s="6">
        <f t="shared" si="150"/>
        <v>35220.569046431694</v>
      </c>
      <c r="K2" s="6">
        <f t="shared" si="150"/>
        <v>37953.378682713017</v>
      </c>
      <c r="L2" s="6">
        <f t="shared" si="150"/>
        <v>41115.328869124787</v>
      </c>
      <c r="M2" s="6">
        <f t="shared" si="150"/>
        <v>44804.370239741904</v>
      </c>
      <c r="N2" s="6">
        <f t="shared" si="150"/>
        <v>49642.112087557594</v>
      </c>
      <c r="O2" s="6">
        <f t="shared" si="150"/>
        <v>54351.804879072879</v>
      </c>
      <c r="P2" s="6">
        <f t="shared" si="150"/>
        <v>50294.655306285917</v>
      </c>
      <c r="Q2" s="6">
        <f t="shared" si="150"/>
        <v>53605.410476615747</v>
      </c>
      <c r="R2" s="6">
        <f t="shared" si="150"/>
        <v>57744.2927205163</v>
      </c>
      <c r="S2" s="6">
        <f t="shared" si="150"/>
        <v>62648.318606433095</v>
      </c>
      <c r="T2" s="6">
        <f t="shared" si="150"/>
        <v>68469.134024910702</v>
      </c>
      <c r="U2" s="6">
        <f t="shared" si="150"/>
        <v>74411.011434330241</v>
      </c>
      <c r="V2" s="6">
        <f t="shared" si="150"/>
        <v>69585.825592411333</v>
      </c>
      <c r="W2" s="6">
        <f t="shared" si="150"/>
        <v>74544.099376129539</v>
      </c>
      <c r="X2" s="6">
        <f t="shared" si="150"/>
        <v>80711.501564539576</v>
      </c>
      <c r="Y2" s="6">
        <f t="shared" si="150"/>
        <v>88156.600627915323</v>
      </c>
      <c r="Z2" s="6">
        <f t="shared" si="150"/>
        <v>98222.569206563669</v>
      </c>
      <c r="AA2" s="6">
        <f t="shared" si="150"/>
        <v>107795.79207741717</v>
      </c>
      <c r="AB2" s="6">
        <f t="shared" si="150"/>
        <v>94521.941900108868</v>
      </c>
      <c r="AC2" s="6">
        <f t="shared" si="150"/>
        <v>102066.67113281196</v>
      </c>
      <c r="AD2" s="6">
        <f t="shared" si="150"/>
        <v>110916.98261192178</v>
      </c>
      <c r="AE2" s="6">
        <f t="shared" si="150"/>
        <v>120446.91902849774</v>
      </c>
      <c r="AF2" s="6">
        <f t="shared" si="150"/>
        <v>115825.09759811535</v>
      </c>
      <c r="AG2" s="6">
        <f t="shared" si="150"/>
        <v>125154.60520989337</v>
      </c>
      <c r="AH2" s="6">
        <f t="shared" si="150"/>
        <v>125669.9432922108</v>
      </c>
      <c r="AI2" s="6">
        <f t="shared" si="150"/>
        <v>123797.47108981798</v>
      </c>
      <c r="AJ2" s="6">
        <f t="shared" si="150"/>
        <v>132027.00667055565</v>
      </c>
      <c r="AK2" s="6">
        <f t="shared" si="150"/>
        <v>139967.3003870227</v>
      </c>
      <c r="AL2" s="6">
        <f t="shared" si="150"/>
        <v>136361.66658271328</v>
      </c>
      <c r="AM2" s="6">
        <f t="shared" si="150"/>
        <v>143318.77813692763</v>
      </c>
      <c r="AN2" s="6">
        <f t="shared" si="150"/>
        <v>138276.32448473302</v>
      </c>
      <c r="AO2" s="6">
        <f t="shared" si="150"/>
        <v>144099.33318716116</v>
      </c>
      <c r="AP2" s="6">
        <f t="shared" si="150"/>
        <v>149373.06845592905</v>
      </c>
      <c r="AQ2" s="6">
        <f t="shared" si="150"/>
        <v>143915.84353446713</v>
      </c>
      <c r="AR2" s="6">
        <f t="shared" si="150"/>
        <v>148101.14222700079</v>
      </c>
      <c r="AS2" s="6">
        <f t="shared" si="150"/>
        <v>151456.81128941916</v>
      </c>
      <c r="AT2" s="6">
        <f t="shared" si="150"/>
        <v>145216.84463088386</v>
      </c>
      <c r="AU2" s="6">
        <f t="shared" si="150"/>
        <v>146450.47273587604</v>
      </c>
      <c r="AV2" s="6">
        <f t="shared" si="150"/>
        <v>147225.20256079038</v>
      </c>
      <c r="AW2" s="6">
        <f t="shared" si="150"/>
        <v>147741.45548728315</v>
      </c>
      <c r="AX2" s="6">
        <f t="shared" si="150"/>
        <v>147780.99413147368</v>
      </c>
      <c r="AY2" s="6">
        <f t="shared" si="150"/>
        <v>147442.67623935247</v>
      </c>
      <c r="AZ2" s="6">
        <f t="shared" si="150"/>
        <v>146633.18700690742</v>
      </c>
      <c r="BA2" s="6">
        <f t="shared" si="150"/>
        <v>145267.87556705027</v>
      </c>
      <c r="BB2" s="6">
        <f t="shared" si="150"/>
        <v>143172.70379303172</v>
      </c>
      <c r="BC2" s="6">
        <f t="shared" si="150"/>
        <v>140454.50677707983</v>
      </c>
      <c r="BD2" s="6">
        <f t="shared" si="150"/>
        <v>137148.89762588294</v>
      </c>
      <c r="BE2" s="6">
        <f t="shared" si="150"/>
        <v>133225.37579966307</v>
      </c>
      <c r="BF2" s="6">
        <f t="shared" si="150"/>
        <v>128653.84582555885</v>
      </c>
      <c r="BG2" s="6">
        <f t="shared" si="150"/>
        <v>123414.94755992656</v>
      </c>
      <c r="BH2" s="6">
        <f t="shared" si="150"/>
        <v>117582.75729705824</v>
      </c>
      <c r="BI2" s="6">
        <f t="shared" si="150"/>
        <v>111239.73325192428</v>
      </c>
      <c r="BJ2" s="6">
        <f t="shared" si="150"/>
        <v>104571.43623234722</v>
      </c>
      <c r="BK2" s="6">
        <f t="shared" si="150"/>
        <v>97622.695220007037</v>
      </c>
      <c r="BL2" s="6">
        <f t="shared" si="150"/>
        <v>90463.296597510096</v>
      </c>
      <c r="BM2" s="6">
        <f t="shared" si="150"/>
        <v>83169.826360727748</v>
      </c>
      <c r="BN2" s="6">
        <f t="shared" si="150"/>
        <v>75906.522825608932</v>
      </c>
      <c r="BO2" s="6">
        <f t="shared" ref="BO2:DB2" si="151">SUM(BO5:BO1048576)</f>
        <v>68687.770491500938</v>
      </c>
      <c r="BP2" s="6">
        <f t="shared" si="151"/>
        <v>61607.861942180301</v>
      </c>
      <c r="BQ2" s="6">
        <f t="shared" si="151"/>
        <v>54699.856395334413</v>
      </c>
      <c r="BR2" s="6">
        <f t="shared" si="151"/>
        <v>48023.428102399244</v>
      </c>
      <c r="BS2" s="6">
        <f t="shared" si="151"/>
        <v>41577.979632938041</v>
      </c>
      <c r="BT2" s="6">
        <f t="shared" si="151"/>
        <v>35467.313480305158</v>
      </c>
      <c r="BU2" s="6">
        <f t="shared" si="151"/>
        <v>29743.905645902407</v>
      </c>
      <c r="BV2" s="6">
        <f t="shared" si="151"/>
        <v>24484.178611895251</v>
      </c>
      <c r="BW2" s="6">
        <f t="shared" si="151"/>
        <v>19721.881523596727</v>
      </c>
      <c r="BX2" s="6">
        <f t="shared" si="151"/>
        <v>15497.262775412777</v>
      </c>
      <c r="BY2" s="6">
        <f t="shared" si="151"/>
        <v>11855.923079280101</v>
      </c>
      <c r="BZ2" s="6">
        <f t="shared" si="151"/>
        <v>8810.7378259124271</v>
      </c>
      <c r="CA2" s="6">
        <f t="shared" si="151"/>
        <v>6312.6284963842145</v>
      </c>
      <c r="CB2" s="6">
        <f t="shared" si="151"/>
        <v>4367.1589458885555</v>
      </c>
      <c r="CC2" s="6">
        <f t="shared" si="151"/>
        <v>2912.2040558320309</v>
      </c>
      <c r="CD2" s="6">
        <f t="shared" si="151"/>
        <v>1865.0442282029137</v>
      </c>
      <c r="CE2" s="6">
        <f t="shared" si="151"/>
        <v>1124.6416176107914</v>
      </c>
      <c r="CF2" s="6">
        <f t="shared" si="151"/>
        <v>637.75709721552528</v>
      </c>
      <c r="CG2" s="6">
        <f t="shared" si="151"/>
        <v>332.11365580958375</v>
      </c>
      <c r="CH2" s="6">
        <f t="shared" si="151"/>
        <v>154.52653600256778</v>
      </c>
      <c r="CI2" s="6">
        <f t="shared" si="151"/>
        <v>63.113758017557345</v>
      </c>
      <c r="CJ2" s="6">
        <f t="shared" si="151"/>
        <v>22.402270041424782</v>
      </c>
      <c r="CK2" s="6">
        <f t="shared" si="151"/>
        <v>6.5812022681900109</v>
      </c>
      <c r="CL2" s="6">
        <f t="shared" si="151"/>
        <v>1.5090829116475657</v>
      </c>
      <c r="CM2" s="6">
        <f t="shared" si="151"/>
        <v>0.21916757866269068</v>
      </c>
      <c r="CN2" s="6">
        <f t="shared" si="151"/>
        <v>0</v>
      </c>
      <c r="CO2" s="6">
        <f t="shared" si="151"/>
        <v>0</v>
      </c>
      <c r="CP2" s="6">
        <f t="shared" si="151"/>
        <v>0</v>
      </c>
      <c r="CQ2" s="6">
        <f t="shared" si="151"/>
        <v>0</v>
      </c>
      <c r="CR2" s="6">
        <f t="shared" si="151"/>
        <v>0</v>
      </c>
      <c r="CS2" s="6">
        <f t="shared" si="151"/>
        <v>0</v>
      </c>
      <c r="CT2" s="6">
        <f t="shared" si="151"/>
        <v>0</v>
      </c>
      <c r="CU2" s="6">
        <f t="shared" si="151"/>
        <v>0</v>
      </c>
      <c r="CV2" s="6">
        <f t="shared" si="151"/>
        <v>0</v>
      </c>
      <c r="CW2" s="6">
        <f t="shared" si="151"/>
        <v>0</v>
      </c>
      <c r="CX2" s="6">
        <f t="shared" si="151"/>
        <v>0</v>
      </c>
      <c r="CY2" s="6">
        <f t="shared" si="151"/>
        <v>54646.124901399351</v>
      </c>
      <c r="CZ2" s="6">
        <f t="shared" si="151"/>
        <v>1206434.1093894923</v>
      </c>
      <c r="DA2" s="6">
        <f t="shared" si="151"/>
        <v>75064.110185665922</v>
      </c>
      <c r="DB2" s="6">
        <f t="shared" si="151"/>
        <v>952904.2113439258</v>
      </c>
      <c r="DC2" s="15">
        <f>AVERAGE(DC5:DC1048576)</f>
        <v>16.925261937574003</v>
      </c>
      <c r="DF2" s="6">
        <f t="shared" ref="DF2:DK2" si="152">SUM(DF5:DF1048576)</f>
        <v>789869.94</v>
      </c>
      <c r="DG2" s="6">
        <f t="shared" si="152"/>
        <v>1177940.8999999999</v>
      </c>
      <c r="DH2" s="6">
        <f t="shared" si="152"/>
        <v>59320.880000000005</v>
      </c>
      <c r="DI2" s="6">
        <f t="shared" si="152"/>
        <v>96168.709999999992</v>
      </c>
      <c r="DJ2" s="6">
        <f t="shared" si="152"/>
        <v>38295.085564984314</v>
      </c>
      <c r="DK2" s="6">
        <f t="shared" si="152"/>
        <v>79447.842258727615</v>
      </c>
      <c r="DM2" s="5" t="s">
        <v>127</v>
      </c>
      <c r="DN2" s="6">
        <f t="shared" ref="DN2:FY2" si="153">SUM(DN5:DN1048576)</f>
        <v>32971</v>
      </c>
      <c r="DO2" s="6">
        <f t="shared" si="153"/>
        <v>28950.341950000002</v>
      </c>
      <c r="DP2" s="6">
        <f t="shared" si="153"/>
        <v>31130.254676766002</v>
      </c>
      <c r="DQ2" s="6">
        <f t="shared" si="153"/>
        <v>34006.216887423012</v>
      </c>
      <c r="DR2" s="6">
        <f t="shared" si="153"/>
        <v>37386.299493415187</v>
      </c>
      <c r="DS2" s="6">
        <f t="shared" si="153"/>
        <v>34090.509258653125</v>
      </c>
      <c r="DT2" s="6">
        <f t="shared" si="153"/>
        <v>37935.482149248142</v>
      </c>
      <c r="DU2" s="6">
        <f t="shared" si="153"/>
        <v>35053.588754797594</v>
      </c>
      <c r="DV2" s="6">
        <f t="shared" si="153"/>
        <v>37720.005025688872</v>
      </c>
      <c r="DW2" s="6">
        <f t="shared" si="153"/>
        <v>40780.120906461365</v>
      </c>
      <c r="DX2" s="6">
        <f t="shared" si="153"/>
        <v>44301.877835676038</v>
      </c>
      <c r="DY2" s="6">
        <f t="shared" si="153"/>
        <v>48755.32119847896</v>
      </c>
      <c r="DZ2" s="6">
        <f t="shared" si="153"/>
        <v>53021.903755051651</v>
      </c>
      <c r="EA2" s="6">
        <f t="shared" si="153"/>
        <v>48398.508905257637</v>
      </c>
      <c r="EB2" s="6">
        <f t="shared" si="153"/>
        <v>51089.85285718993</v>
      </c>
      <c r="EC2" s="6">
        <f t="shared" si="153"/>
        <v>54096.282939185003</v>
      </c>
      <c r="ED2" s="6">
        <f t="shared" si="153"/>
        <v>57451.135090416195</v>
      </c>
      <c r="EE2" s="6">
        <f t="shared" si="153"/>
        <v>61281.768385714517</v>
      </c>
      <c r="EF2" s="6">
        <f t="shared" si="153"/>
        <v>64919.86677698198</v>
      </c>
      <c r="EG2" s="6">
        <f t="shared" si="153"/>
        <v>60616.829125343589</v>
      </c>
      <c r="EH2" s="6">
        <f t="shared" si="153"/>
        <v>62958.035776426797</v>
      </c>
      <c r="EI2" s="6">
        <f t="shared" si="153"/>
        <v>65465.588890293846</v>
      </c>
      <c r="EJ2" s="6">
        <f t="shared" si="153"/>
        <v>68266.499707523617</v>
      </c>
      <c r="EK2" s="6">
        <f t="shared" si="153"/>
        <v>71845.112550533493</v>
      </c>
      <c r="EL2" s="6">
        <f t="shared" si="153"/>
        <v>75133.389951077843</v>
      </c>
      <c r="EM2" s="6">
        <f t="shared" si="153"/>
        <v>68717.215687210977</v>
      </c>
      <c r="EN2" s="6">
        <f t="shared" si="153"/>
        <v>70512.009545917826</v>
      </c>
      <c r="EO2" s="6">
        <f t="shared" si="153"/>
        <v>72517.808650684048</v>
      </c>
      <c r="EP2" s="6">
        <f t="shared" si="153"/>
        <v>74162.458399401861</v>
      </c>
      <c r="EQ2" s="6">
        <f t="shared" si="153"/>
        <v>68306.987831867213</v>
      </c>
      <c r="ER2" s="6">
        <f t="shared" si="153"/>
        <v>68630.745465822722</v>
      </c>
      <c r="ES2" s="6">
        <f t="shared" si="153"/>
        <v>68119.84563166424</v>
      </c>
      <c r="ET2" s="6">
        <f t="shared" si="153"/>
        <v>66866.058933834123</v>
      </c>
      <c r="EU2" s="6">
        <f t="shared" si="153"/>
        <v>66556.015148505845</v>
      </c>
      <c r="EV2" s="6">
        <f t="shared" si="153"/>
        <v>66013.170266489076</v>
      </c>
      <c r="EW2" s="6">
        <f t="shared" si="153"/>
        <v>63407.059758279836</v>
      </c>
      <c r="EX2" s="6">
        <f t="shared" si="153"/>
        <v>62433.185408678837</v>
      </c>
      <c r="EY2" s="6">
        <f t="shared" si="153"/>
        <v>59850.265910560447</v>
      </c>
      <c r="EZ2" s="6">
        <f t="shared" si="153"/>
        <v>58482.269932644078</v>
      </c>
      <c r="FA2" s="6">
        <f t="shared" si="153"/>
        <v>56964.655878833611</v>
      </c>
      <c r="FB2" s="6">
        <f t="shared" si="153"/>
        <v>54630.174409882675</v>
      </c>
      <c r="FC2" s="6">
        <f t="shared" si="153"/>
        <v>52990.187031893169</v>
      </c>
      <c r="FD2" s="6">
        <f t="shared" si="153"/>
        <v>51313.541367329286</v>
      </c>
      <c r="FE2" s="6">
        <f t="shared" si="153"/>
        <v>49344.073928701771</v>
      </c>
      <c r="FF2" s="6">
        <f t="shared" si="153"/>
        <v>47622.717576424082</v>
      </c>
      <c r="FG2" s="6">
        <f t="shared" si="153"/>
        <v>45910.346227892573</v>
      </c>
      <c r="FH2" s="6">
        <f t="shared" si="153"/>
        <v>44219.497797849872</v>
      </c>
      <c r="FI2" s="6">
        <f t="shared" si="153"/>
        <v>42546.407621855047</v>
      </c>
      <c r="FJ2" s="6">
        <f t="shared" si="153"/>
        <v>40859.206903340339</v>
      </c>
      <c r="FK2" s="6">
        <f t="shared" si="153"/>
        <v>39146.342600264565</v>
      </c>
      <c r="FL2" s="6">
        <f t="shared" si="153"/>
        <v>37352.263376891497</v>
      </c>
      <c r="FM2" s="6">
        <f t="shared" si="153"/>
        <v>35467.401682491538</v>
      </c>
      <c r="FN2" s="6">
        <f t="shared" si="153"/>
        <v>33492.635258833296</v>
      </c>
      <c r="FO2" s="6">
        <f t="shared" si="153"/>
        <v>31465.016306865051</v>
      </c>
      <c r="FP2" s="6">
        <f t="shared" si="153"/>
        <v>29380.175621425846</v>
      </c>
      <c r="FQ2" s="6">
        <f t="shared" si="153"/>
        <v>27240.665784870394</v>
      </c>
      <c r="FR2" s="6">
        <f t="shared" si="153"/>
        <v>25027.323449187785</v>
      </c>
      <c r="FS2" s="6">
        <f t="shared" si="153"/>
        <v>22776.831689080147</v>
      </c>
      <c r="FT2" s="6">
        <f t="shared" si="153"/>
        <v>20520.660164128236</v>
      </c>
      <c r="FU2" s="6">
        <f t="shared" si="153"/>
        <v>18331.439296234141</v>
      </c>
      <c r="FV2" s="6">
        <f t="shared" si="153"/>
        <v>16218.014619172724</v>
      </c>
      <c r="FW2" s="6">
        <f t="shared" si="153"/>
        <v>14202.98923205368</v>
      </c>
      <c r="FX2" s="6">
        <f t="shared" si="153"/>
        <v>12296.201498477179</v>
      </c>
      <c r="FY2" s="6">
        <f t="shared" si="153"/>
        <v>10556.475621403171</v>
      </c>
      <c r="FZ2" s="6">
        <f t="shared" ref="FZ2:HI2" si="154">SUM(FZ5:FZ1048576)</f>
        <v>8964.4950564932606</v>
      </c>
      <c r="GA2" s="6">
        <f t="shared" si="154"/>
        <v>7526.2318791477537</v>
      </c>
      <c r="GB2" s="6">
        <f t="shared" si="154"/>
        <v>6251.9051195050379</v>
      </c>
      <c r="GC2" s="6">
        <f t="shared" si="154"/>
        <v>5143.5451507131602</v>
      </c>
      <c r="GD2" s="6">
        <f t="shared" si="154"/>
        <v>4173.1002268360699</v>
      </c>
      <c r="GE2" s="6">
        <f t="shared" si="154"/>
        <v>3345.8560981609189</v>
      </c>
      <c r="GF2" s="6">
        <f t="shared" si="154"/>
        <v>2652.1614635082205</v>
      </c>
      <c r="GG2" s="6">
        <f t="shared" si="154"/>
        <v>2076.594373790781</v>
      </c>
      <c r="GH2" s="6">
        <f t="shared" si="154"/>
        <v>1597.3853916425742</v>
      </c>
      <c r="GI2" s="6">
        <f t="shared" si="154"/>
        <v>1200.3097056894974</v>
      </c>
      <c r="GJ2" s="6">
        <f t="shared" si="154"/>
        <v>874.70347025664978</v>
      </c>
      <c r="GK2" s="6">
        <f t="shared" si="154"/>
        <v>616.43261881060448</v>
      </c>
      <c r="GL2" s="6">
        <f t="shared" si="154"/>
        <v>416.40718773972787</v>
      </c>
      <c r="GM2" s="6">
        <f t="shared" si="154"/>
        <v>270.0554664630879</v>
      </c>
      <c r="GN2" s="6">
        <f t="shared" si="154"/>
        <v>168.59347762591079</v>
      </c>
      <c r="GO2" s="6">
        <f t="shared" si="154"/>
        <v>100.61951102783738</v>
      </c>
      <c r="GP2" s="6">
        <f t="shared" si="154"/>
        <v>56.414927061317456</v>
      </c>
      <c r="GQ2" s="6">
        <f t="shared" si="154"/>
        <v>29.623753081326683</v>
      </c>
      <c r="GR2" s="6">
        <f t="shared" si="154"/>
        <v>14.357245551388413</v>
      </c>
      <c r="GS2" s="6">
        <f t="shared" si="154"/>
        <v>6.2448180907449329</v>
      </c>
      <c r="GT2" s="6">
        <f t="shared" si="154"/>
        <v>2.3991819926148117</v>
      </c>
      <c r="GU2" s="6">
        <f t="shared" si="154"/>
        <v>0.80658236890392043</v>
      </c>
      <c r="GV2" s="6">
        <f t="shared" si="154"/>
        <v>0.22693800924793145</v>
      </c>
      <c r="GW2" s="6">
        <f t="shared" si="154"/>
        <v>5.2037341780950541E-2</v>
      </c>
      <c r="GX2" s="6">
        <f t="shared" si="154"/>
        <v>7.5575027125065761E-3</v>
      </c>
      <c r="GY2" s="6">
        <f t="shared" si="154"/>
        <v>0</v>
      </c>
      <c r="GZ2" s="6">
        <f t="shared" si="154"/>
        <v>0</v>
      </c>
      <c r="HA2" s="6">
        <f t="shared" si="154"/>
        <v>0</v>
      </c>
      <c r="HB2" s="6">
        <f t="shared" si="154"/>
        <v>0</v>
      </c>
      <c r="HC2" s="6">
        <f t="shared" si="154"/>
        <v>0</v>
      </c>
      <c r="HD2" s="6">
        <f t="shared" si="154"/>
        <v>0</v>
      </c>
      <c r="HE2" s="6">
        <f t="shared" si="154"/>
        <v>0</v>
      </c>
      <c r="HF2" s="6">
        <f t="shared" si="154"/>
        <v>0</v>
      </c>
      <c r="HG2" s="6">
        <f t="shared" si="154"/>
        <v>0</v>
      </c>
      <c r="HH2" s="6">
        <f t="shared" si="154"/>
        <v>0</v>
      </c>
      <c r="HI2" s="6">
        <f t="shared" si="154"/>
        <v>0</v>
      </c>
      <c r="HK2" s="5" t="s">
        <v>48</v>
      </c>
      <c r="HL2" s="7">
        <f t="shared" ref="HL2:IQ2" si="155">SUM(HL5:HL1048576)</f>
        <v>5</v>
      </c>
      <c r="HM2" s="7">
        <f t="shared" si="155"/>
        <v>5.01518</v>
      </c>
      <c r="HN2" s="7">
        <f t="shared" si="155"/>
        <v>5.0341942613999997</v>
      </c>
      <c r="HO2" s="7">
        <f t="shared" si="155"/>
        <v>5.095610083263205</v>
      </c>
      <c r="HP2" s="7">
        <f t="shared" si="155"/>
        <v>5.1759232995614672</v>
      </c>
      <c r="HQ2" s="7">
        <f t="shared" si="155"/>
        <v>5.3089693415910775</v>
      </c>
      <c r="HR2" s="7">
        <f t="shared" si="155"/>
        <v>5.4022674844932439</v>
      </c>
      <c r="HS2" s="7">
        <f t="shared" si="155"/>
        <v>5.4486309062887486</v>
      </c>
      <c r="HT2" s="7">
        <f t="shared" si="155"/>
        <v>5.4884799533341857</v>
      </c>
      <c r="HU2" s="7">
        <f t="shared" si="155"/>
        <v>5.5098217915366421</v>
      </c>
      <c r="HV2" s="7">
        <f t="shared" si="155"/>
        <v>5.5398667058567863</v>
      </c>
      <c r="HW2" s="7">
        <f t="shared" si="155"/>
        <v>5.5996517523714884</v>
      </c>
      <c r="HX2" s="7">
        <f t="shared" si="155"/>
        <v>5.6242915451620847</v>
      </c>
      <c r="HY2" s="7">
        <f t="shared" si="155"/>
        <v>5.6093897198592479</v>
      </c>
      <c r="HZ2" s="7">
        <f t="shared" si="155"/>
        <v>5.5822026440031776</v>
      </c>
      <c r="IA2" s="7">
        <f t="shared" si="155"/>
        <v>5.5517846652740026</v>
      </c>
      <c r="IB2" s="7">
        <f t="shared" si="155"/>
        <v>5.5317475080866698</v>
      </c>
      <c r="IC2" s="7">
        <f t="shared" si="155"/>
        <v>5.5161384044775135</v>
      </c>
      <c r="ID2" s="7">
        <f t="shared" si="155"/>
        <v>5.4838922351679393</v>
      </c>
      <c r="IE2" s="7">
        <f t="shared" si="155"/>
        <v>5.4168703184697122</v>
      </c>
      <c r="IF2" s="7">
        <f t="shared" si="155"/>
        <v>5.3578525315437195</v>
      </c>
      <c r="IG2" s="7">
        <f t="shared" si="155"/>
        <v>5.3038925973926423</v>
      </c>
      <c r="IH2" s="7">
        <f t="shared" si="155"/>
        <v>5.2694016896938543</v>
      </c>
      <c r="II2" s="7">
        <f t="shared" si="155"/>
        <v>5.2831426896028812</v>
      </c>
      <c r="IJ2" s="7">
        <f t="shared" si="155"/>
        <v>5.2630519456057767</v>
      </c>
      <c r="IK2" s="7">
        <f t="shared" si="155"/>
        <v>5.2139081707949995</v>
      </c>
      <c r="IL2" s="7">
        <f t="shared" si="155"/>
        <v>5.1783225549486316</v>
      </c>
      <c r="IM2" s="7">
        <f t="shared" si="155"/>
        <v>5.1336122956643813</v>
      </c>
      <c r="IN2" s="7">
        <f t="shared" si="155"/>
        <v>5.0887926228395601</v>
      </c>
      <c r="IO2" s="7">
        <f t="shared" si="155"/>
        <v>5.0260066552990175</v>
      </c>
      <c r="IP2" s="7">
        <f t="shared" si="155"/>
        <v>4.9776198631613751</v>
      </c>
      <c r="IQ2" s="7">
        <f t="shared" si="155"/>
        <v>4.898593427692723</v>
      </c>
      <c r="IR2" s="7">
        <f t="shared" ref="IR2:JV2" si="156">SUM(IR5:IR1048576)</f>
        <v>4.8064252133209981</v>
      </c>
      <c r="IS2" s="7">
        <f t="shared" si="156"/>
        <v>4.7259871989391034</v>
      </c>
      <c r="IT2" s="7">
        <f t="shared" si="156"/>
        <v>4.6251060938541979</v>
      </c>
      <c r="IU2" s="7">
        <f t="shared" si="156"/>
        <v>4.5205442662594466</v>
      </c>
      <c r="IV2" s="7">
        <f t="shared" si="156"/>
        <v>4.4135786448536223</v>
      </c>
      <c r="IW2" s="7">
        <f t="shared" si="156"/>
        <v>4.2818883413761712</v>
      </c>
      <c r="IX2" s="7">
        <f t="shared" si="156"/>
        <v>4.163575260357975</v>
      </c>
      <c r="IY2" s="7">
        <f t="shared" si="156"/>
        <v>4.0282091481335476</v>
      </c>
      <c r="IZ2" s="7">
        <f t="shared" si="156"/>
        <v>3.8882270703296768</v>
      </c>
      <c r="JA2" s="7">
        <f t="shared" si="156"/>
        <v>3.7545137453181163</v>
      </c>
      <c r="JB2" s="7">
        <f t="shared" si="156"/>
        <v>3.610041385372571</v>
      </c>
      <c r="JC2" s="7">
        <f t="shared" si="156"/>
        <v>3.4611646326200609</v>
      </c>
      <c r="JD2" s="7">
        <f t="shared" si="156"/>
        <v>3.308594669396657</v>
      </c>
      <c r="JE2" s="7">
        <f t="shared" si="156"/>
        <v>3.1526989934742349</v>
      </c>
      <c r="JF2" s="7">
        <f t="shared" si="156"/>
        <v>2.998819208396958</v>
      </c>
      <c r="JG2" s="7">
        <f t="shared" si="156"/>
        <v>2.843243156420959</v>
      </c>
      <c r="JH2" s="7">
        <f t="shared" si="156"/>
        <v>2.6888474147554553</v>
      </c>
      <c r="JI2" s="7">
        <f t="shared" si="156"/>
        <v>2.5346779218224742</v>
      </c>
      <c r="JJ2" s="7">
        <f t="shared" si="156"/>
        <v>2.3801680335010311</v>
      </c>
      <c r="JK2" s="7">
        <f t="shared" si="156"/>
        <v>2.2235444757253919</v>
      </c>
      <c r="JL2" s="7">
        <f t="shared" si="156"/>
        <v>2.0676108787650489</v>
      </c>
      <c r="JM2" s="7">
        <f t="shared" si="156"/>
        <v>1.9136961877283885</v>
      </c>
      <c r="JN2" s="7">
        <f t="shared" si="156"/>
        <v>1.7620375817801488</v>
      </c>
      <c r="JO2" s="7">
        <f t="shared" si="156"/>
        <v>1.6128668886506725</v>
      </c>
      <c r="JP2" s="7">
        <f t="shared" si="156"/>
        <v>1.4665303520422903</v>
      </c>
      <c r="JQ2" s="7">
        <f t="shared" si="156"/>
        <v>1.3243856454650029</v>
      </c>
      <c r="JR2" s="7">
        <f t="shared" si="156"/>
        <v>1.1876222220120281</v>
      </c>
      <c r="JS2" s="7">
        <f t="shared" si="156"/>
        <v>1.0582273725488998</v>
      </c>
      <c r="JT2" s="7">
        <f t="shared" si="156"/>
        <v>0.93640613094225522</v>
      </c>
      <c r="JU2" s="7">
        <f t="shared" si="156"/>
        <v>0.82249525662364009</v>
      </c>
      <c r="JV2" s="7">
        <f t="shared" si="156"/>
        <v>0.71676091300173095</v>
      </c>
      <c r="JW2" s="7">
        <f t="shared" ref="JW2:LF2" si="157">SUM(JW5:JW1048576)</f>
        <v>0.62006208409216246</v>
      </c>
      <c r="JX2" s="7">
        <f t="shared" si="157"/>
        <v>0.53184248627498443</v>
      </c>
      <c r="JY2" s="7">
        <f t="shared" si="157"/>
        <v>0.4521549479723227</v>
      </c>
      <c r="JZ2" s="7">
        <f t="shared" si="157"/>
        <v>0.38052647218978536</v>
      </c>
      <c r="KA2" s="7">
        <f t="shared" si="157"/>
        <v>0.31666450839479765</v>
      </c>
      <c r="KB2" s="7">
        <f t="shared" si="157"/>
        <v>0.25987060431412895</v>
      </c>
      <c r="KC2" s="7">
        <f t="shared" si="157"/>
        <v>0.21012107544468311</v>
      </c>
      <c r="KD2" s="7">
        <f t="shared" si="157"/>
        <v>0.16702706716211876</v>
      </c>
      <c r="KE2" s="7">
        <f t="shared" si="157"/>
        <v>0.13032326228724422</v>
      </c>
      <c r="KF2" s="7">
        <f t="shared" si="157"/>
        <v>9.9502104244425849E-2</v>
      </c>
      <c r="KG2" s="7">
        <f t="shared" si="157"/>
        <v>7.4111643281637496E-2</v>
      </c>
      <c r="KH2" s="7">
        <f t="shared" si="157"/>
        <v>5.374207381730451E-2</v>
      </c>
      <c r="KI2" s="7">
        <f t="shared" si="157"/>
        <v>3.7856359791046984E-2</v>
      </c>
      <c r="KJ2" s="7">
        <f t="shared" si="157"/>
        <v>2.5708952106400257E-2</v>
      </c>
      <c r="KK2" s="7">
        <f t="shared" si="157"/>
        <v>1.685856744900039E-2</v>
      </c>
      <c r="KL2" s="7">
        <f t="shared" si="157"/>
        <v>1.0655921412721883E-2</v>
      </c>
      <c r="KM2" s="7">
        <f t="shared" si="157"/>
        <v>6.4685366073998808E-3</v>
      </c>
      <c r="KN2" s="7">
        <f t="shared" si="157"/>
        <v>3.6972453905794248E-3</v>
      </c>
      <c r="KO2" s="7">
        <f t="shared" si="157"/>
        <v>1.9873186166113597E-3</v>
      </c>
      <c r="KP2" s="7">
        <f t="shared" si="157"/>
        <v>9.8094849895089334E-4</v>
      </c>
      <c r="KQ2" s="7">
        <f t="shared" si="157"/>
        <v>4.3262249249360039E-4</v>
      </c>
      <c r="KR2" s="7">
        <f t="shared" si="157"/>
        <v>1.674854416593783E-4</v>
      </c>
      <c r="KS2" s="7">
        <f t="shared" si="157"/>
        <v>5.6349739331709724E-5</v>
      </c>
      <c r="KT2" s="7">
        <f t="shared" si="157"/>
        <v>1.5691615534055396E-5</v>
      </c>
      <c r="KU2" s="7">
        <f t="shared" si="157"/>
        <v>3.4102588040162595E-6</v>
      </c>
      <c r="KV2" s="7">
        <f t="shared" si="157"/>
        <v>4.6966084248911909E-7</v>
      </c>
      <c r="KW2" s="7">
        <f t="shared" si="157"/>
        <v>0</v>
      </c>
      <c r="KX2" s="7">
        <f t="shared" si="157"/>
        <v>0</v>
      </c>
      <c r="KY2" s="7">
        <f t="shared" si="157"/>
        <v>0</v>
      </c>
      <c r="KZ2" s="7">
        <f t="shared" si="157"/>
        <v>0</v>
      </c>
      <c r="LA2" s="7">
        <f t="shared" si="157"/>
        <v>0</v>
      </c>
      <c r="LB2" s="7">
        <f t="shared" si="157"/>
        <v>0</v>
      </c>
      <c r="LC2" s="7">
        <f t="shared" si="157"/>
        <v>0</v>
      </c>
      <c r="LD2" s="7">
        <f t="shared" si="157"/>
        <v>0</v>
      </c>
      <c r="LE2" s="7">
        <f t="shared" si="157"/>
        <v>0</v>
      </c>
      <c r="LF2" s="7">
        <f t="shared" si="157"/>
        <v>0</v>
      </c>
      <c r="LH2" s="5" t="s">
        <v>48</v>
      </c>
      <c r="LI2" s="7">
        <f t="shared" ref="LI2:NF2" si="158">SUM(LI5:LI1048576)</f>
        <v>12</v>
      </c>
      <c r="LJ2" s="7">
        <f t="shared" si="158"/>
        <v>10.975290000000001</v>
      </c>
      <c r="LK2" s="7">
        <f t="shared" si="158"/>
        <v>10.153394474899999</v>
      </c>
      <c r="LL2" s="7">
        <f t="shared" si="158"/>
        <v>9.435459098000651</v>
      </c>
      <c r="LM2" s="7">
        <f t="shared" si="158"/>
        <v>8.7965171480377222</v>
      </c>
      <c r="LN2" s="7">
        <f t="shared" si="158"/>
        <v>8.1871886584258586</v>
      </c>
      <c r="LO2" s="7">
        <f t="shared" si="158"/>
        <v>7.6570895691808065</v>
      </c>
      <c r="LP2" s="7">
        <f t="shared" si="158"/>
        <v>7.2053250187825553</v>
      </c>
      <c r="LQ2" s="7">
        <f t="shared" si="158"/>
        <v>6.7878796804567614</v>
      </c>
      <c r="LR2" s="7">
        <f t="shared" si="158"/>
        <v>6.409517606100577</v>
      </c>
      <c r="LS2" s="7">
        <f t="shared" si="158"/>
        <v>6.0403047777000882</v>
      </c>
      <c r="LT2" s="7">
        <f t="shared" si="158"/>
        <v>5.6862617033841723</v>
      </c>
      <c r="LU2" s="7">
        <f t="shared" si="158"/>
        <v>5.374386686073227</v>
      </c>
      <c r="LV2" s="7">
        <f t="shared" si="158"/>
        <v>5.1057274114771438</v>
      </c>
      <c r="LW2" s="7">
        <f t="shared" si="158"/>
        <v>4.8492996848537482</v>
      </c>
      <c r="LX2" s="7">
        <f t="shared" si="158"/>
        <v>4.6024909166928696</v>
      </c>
      <c r="LY2" s="7">
        <f t="shared" si="158"/>
        <v>4.3423598878127478</v>
      </c>
      <c r="LZ2" s="7">
        <f t="shared" si="158"/>
        <v>4.0838850275532455</v>
      </c>
      <c r="MA2" s="7">
        <f t="shared" si="158"/>
        <v>3.8471479212438449</v>
      </c>
      <c r="MB2" s="7">
        <f t="shared" si="158"/>
        <v>3.6420352060445143</v>
      </c>
      <c r="MC2" s="7">
        <f t="shared" si="158"/>
        <v>3.425336628878827</v>
      </c>
      <c r="MD2" s="7">
        <f t="shared" si="158"/>
        <v>3.2071712874096696</v>
      </c>
      <c r="ME2" s="7">
        <f t="shared" si="158"/>
        <v>2.9676930972669489</v>
      </c>
      <c r="MF2" s="7">
        <f t="shared" si="158"/>
        <v>2.684161040969026</v>
      </c>
      <c r="MG2" s="7">
        <f t="shared" si="158"/>
        <v>2.4341023501456442</v>
      </c>
      <c r="MH2" s="7">
        <f t="shared" si="158"/>
        <v>2.2135953101961148</v>
      </c>
      <c r="MI2" s="7">
        <f t="shared" si="158"/>
        <v>1.9853464872770499</v>
      </c>
      <c r="MJ2" s="7">
        <f t="shared" si="158"/>
        <v>1.7692988879228992</v>
      </c>
      <c r="MK2" s="7">
        <f t="shared" si="158"/>
        <v>1.5589397331133332</v>
      </c>
      <c r="ML2" s="7">
        <f t="shared" si="158"/>
        <v>1.3739505444331734</v>
      </c>
      <c r="MM2" s="7">
        <f t="shared" si="158"/>
        <v>1.1793034951227539</v>
      </c>
      <c r="MN2" s="7">
        <f t="shared" si="158"/>
        <v>1.0199735218856472</v>
      </c>
      <c r="MO2" s="7">
        <f t="shared" si="158"/>
        <v>0.87865289895676413</v>
      </c>
      <c r="MP2" s="7">
        <f t="shared" si="158"/>
        <v>0.73088797372128989</v>
      </c>
      <c r="MQ2" s="7">
        <f t="shared" si="158"/>
        <v>0.60884286261555853</v>
      </c>
      <c r="MR2" s="7">
        <f t="shared" si="158"/>
        <v>0.4971136545705731</v>
      </c>
      <c r="MS2" s="7">
        <f t="shared" si="158"/>
        <v>0.39331859483816267</v>
      </c>
      <c r="MT2" s="7">
        <f t="shared" si="158"/>
        <v>0.32027070173077443</v>
      </c>
      <c r="MU2" s="7">
        <f t="shared" si="158"/>
        <v>0.23970226685836432</v>
      </c>
      <c r="MV2" s="7">
        <f t="shared" si="158"/>
        <v>0.18305955585513606</v>
      </c>
      <c r="MW2" s="7">
        <f t="shared" si="158"/>
        <v>0.13719633235571421</v>
      </c>
      <c r="MX2" s="7">
        <f t="shared" si="158"/>
        <v>9.1274118774952034E-2</v>
      </c>
      <c r="MY2" s="7">
        <f t="shared" si="158"/>
        <v>6.0921932384874172E-2</v>
      </c>
      <c r="MZ2" s="7">
        <f t="shared" si="158"/>
        <v>3.9836037726520959E-2</v>
      </c>
      <c r="NA2" s="7">
        <f t="shared" si="158"/>
        <v>2.566899681906544E-2</v>
      </c>
      <c r="NB2" s="7">
        <f t="shared" si="158"/>
        <v>1.795863075002558E-2</v>
      </c>
      <c r="NC2" s="7">
        <f t="shared" si="158"/>
        <v>1.0802874371560869E-2</v>
      </c>
      <c r="ND2" s="7">
        <f t="shared" si="158"/>
        <v>7.8542560911095925E-3</v>
      </c>
      <c r="NE2" s="7">
        <f t="shared" si="158"/>
        <v>4.6963240736853668E-3</v>
      </c>
      <c r="NF2" s="7">
        <f t="shared" si="158"/>
        <v>2.1462011042268207E-3</v>
      </c>
    </row>
    <row r="3" spans="1:371" x14ac:dyDescent="0.25">
      <c r="B3" s="4"/>
      <c r="C3" t="s">
        <v>49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L3" t="s">
        <v>132</v>
      </c>
      <c r="DM3" s="4">
        <f>NPV(Assumptions!C9,DN2:HI2)*(1+Assumptions!C9)-CZ2</f>
        <v>-4.4351588003337383E-3</v>
      </c>
      <c r="HK3" s="18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H3" s="18"/>
      <c r="LI3" s="19"/>
      <c r="LJ3" s="19"/>
      <c r="LK3" s="19"/>
      <c r="LL3" s="19"/>
      <c r="LM3" s="19"/>
      <c r="LN3" s="19"/>
      <c r="LO3" s="19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  <c r="NA3" s="19"/>
      <c r="NB3" s="19"/>
      <c r="NC3" s="19"/>
      <c r="ND3" s="19"/>
      <c r="NE3" s="19"/>
      <c r="NF3" s="19"/>
    </row>
    <row r="4" spans="1:371" x14ac:dyDescent="0.25">
      <c r="A4" t="s">
        <v>3</v>
      </c>
      <c r="B4" t="s">
        <v>21</v>
      </c>
      <c r="C4">
        <f>Assumptions!C3</f>
        <v>2019</v>
      </c>
      <c r="D4">
        <f>C4+1</f>
        <v>2020</v>
      </c>
      <c r="E4">
        <f t="shared" ref="E4:BP4" si="159">D4+1</f>
        <v>2021</v>
      </c>
      <c r="F4">
        <f t="shared" si="159"/>
        <v>2022</v>
      </c>
      <c r="G4">
        <f t="shared" si="159"/>
        <v>2023</v>
      </c>
      <c r="H4">
        <f t="shared" si="159"/>
        <v>2024</v>
      </c>
      <c r="I4">
        <f t="shared" si="159"/>
        <v>2025</v>
      </c>
      <c r="J4">
        <f t="shared" si="159"/>
        <v>2026</v>
      </c>
      <c r="K4">
        <f t="shared" si="159"/>
        <v>2027</v>
      </c>
      <c r="L4">
        <f t="shared" si="159"/>
        <v>2028</v>
      </c>
      <c r="M4">
        <f t="shared" si="159"/>
        <v>2029</v>
      </c>
      <c r="N4">
        <f t="shared" si="159"/>
        <v>2030</v>
      </c>
      <c r="O4">
        <f t="shared" si="159"/>
        <v>2031</v>
      </c>
      <c r="P4">
        <f t="shared" si="159"/>
        <v>2032</v>
      </c>
      <c r="Q4">
        <f t="shared" si="159"/>
        <v>2033</v>
      </c>
      <c r="R4">
        <f t="shared" si="159"/>
        <v>2034</v>
      </c>
      <c r="S4">
        <f t="shared" si="159"/>
        <v>2035</v>
      </c>
      <c r="T4">
        <f t="shared" si="159"/>
        <v>2036</v>
      </c>
      <c r="U4">
        <f t="shared" si="159"/>
        <v>2037</v>
      </c>
      <c r="V4">
        <f t="shared" si="159"/>
        <v>2038</v>
      </c>
      <c r="W4">
        <f t="shared" si="159"/>
        <v>2039</v>
      </c>
      <c r="X4">
        <f t="shared" si="159"/>
        <v>2040</v>
      </c>
      <c r="Y4">
        <f t="shared" si="159"/>
        <v>2041</v>
      </c>
      <c r="Z4">
        <f t="shared" si="159"/>
        <v>2042</v>
      </c>
      <c r="AA4">
        <f t="shared" si="159"/>
        <v>2043</v>
      </c>
      <c r="AB4">
        <f t="shared" si="159"/>
        <v>2044</v>
      </c>
      <c r="AC4">
        <f t="shared" si="159"/>
        <v>2045</v>
      </c>
      <c r="AD4">
        <f t="shared" si="159"/>
        <v>2046</v>
      </c>
      <c r="AE4">
        <f t="shared" si="159"/>
        <v>2047</v>
      </c>
      <c r="AF4">
        <f t="shared" si="159"/>
        <v>2048</v>
      </c>
      <c r="AG4">
        <f t="shared" si="159"/>
        <v>2049</v>
      </c>
      <c r="AH4">
        <f t="shared" si="159"/>
        <v>2050</v>
      </c>
      <c r="AI4">
        <f t="shared" si="159"/>
        <v>2051</v>
      </c>
      <c r="AJ4">
        <f t="shared" si="159"/>
        <v>2052</v>
      </c>
      <c r="AK4">
        <f t="shared" si="159"/>
        <v>2053</v>
      </c>
      <c r="AL4">
        <f t="shared" si="159"/>
        <v>2054</v>
      </c>
      <c r="AM4">
        <f t="shared" si="159"/>
        <v>2055</v>
      </c>
      <c r="AN4">
        <f t="shared" si="159"/>
        <v>2056</v>
      </c>
      <c r="AO4">
        <f t="shared" si="159"/>
        <v>2057</v>
      </c>
      <c r="AP4">
        <f t="shared" si="159"/>
        <v>2058</v>
      </c>
      <c r="AQ4">
        <f t="shared" si="159"/>
        <v>2059</v>
      </c>
      <c r="AR4">
        <f t="shared" si="159"/>
        <v>2060</v>
      </c>
      <c r="AS4">
        <f t="shared" si="159"/>
        <v>2061</v>
      </c>
      <c r="AT4">
        <f t="shared" si="159"/>
        <v>2062</v>
      </c>
      <c r="AU4">
        <f t="shared" si="159"/>
        <v>2063</v>
      </c>
      <c r="AV4">
        <f t="shared" si="159"/>
        <v>2064</v>
      </c>
      <c r="AW4">
        <f t="shared" si="159"/>
        <v>2065</v>
      </c>
      <c r="AX4">
        <f t="shared" si="159"/>
        <v>2066</v>
      </c>
      <c r="AY4">
        <f t="shared" si="159"/>
        <v>2067</v>
      </c>
      <c r="AZ4">
        <f t="shared" si="159"/>
        <v>2068</v>
      </c>
      <c r="BA4">
        <f t="shared" si="159"/>
        <v>2069</v>
      </c>
      <c r="BB4">
        <f t="shared" si="159"/>
        <v>2070</v>
      </c>
      <c r="BC4">
        <f t="shared" si="159"/>
        <v>2071</v>
      </c>
      <c r="BD4">
        <f t="shared" si="159"/>
        <v>2072</v>
      </c>
      <c r="BE4">
        <f t="shared" si="159"/>
        <v>2073</v>
      </c>
      <c r="BF4">
        <f t="shared" si="159"/>
        <v>2074</v>
      </c>
      <c r="BG4">
        <f t="shared" si="159"/>
        <v>2075</v>
      </c>
      <c r="BH4">
        <f t="shared" si="159"/>
        <v>2076</v>
      </c>
      <c r="BI4">
        <f t="shared" si="159"/>
        <v>2077</v>
      </c>
      <c r="BJ4">
        <f t="shared" si="159"/>
        <v>2078</v>
      </c>
      <c r="BK4">
        <f t="shared" si="159"/>
        <v>2079</v>
      </c>
      <c r="BL4">
        <f t="shared" si="159"/>
        <v>2080</v>
      </c>
      <c r="BM4">
        <f t="shared" si="159"/>
        <v>2081</v>
      </c>
      <c r="BN4">
        <f t="shared" si="159"/>
        <v>2082</v>
      </c>
      <c r="BO4">
        <f t="shared" si="159"/>
        <v>2083</v>
      </c>
      <c r="BP4">
        <f t="shared" si="159"/>
        <v>2084</v>
      </c>
      <c r="BQ4">
        <f t="shared" ref="BQ4:CX4" si="160">BP4+1</f>
        <v>2085</v>
      </c>
      <c r="BR4">
        <f t="shared" si="160"/>
        <v>2086</v>
      </c>
      <c r="BS4">
        <f t="shared" si="160"/>
        <v>2087</v>
      </c>
      <c r="BT4">
        <f t="shared" si="160"/>
        <v>2088</v>
      </c>
      <c r="BU4">
        <f t="shared" si="160"/>
        <v>2089</v>
      </c>
      <c r="BV4">
        <f t="shared" si="160"/>
        <v>2090</v>
      </c>
      <c r="BW4">
        <f t="shared" si="160"/>
        <v>2091</v>
      </c>
      <c r="BX4">
        <f t="shared" si="160"/>
        <v>2092</v>
      </c>
      <c r="BY4">
        <f t="shared" si="160"/>
        <v>2093</v>
      </c>
      <c r="BZ4">
        <f t="shared" si="160"/>
        <v>2094</v>
      </c>
      <c r="CA4">
        <f t="shared" si="160"/>
        <v>2095</v>
      </c>
      <c r="CB4">
        <f t="shared" si="160"/>
        <v>2096</v>
      </c>
      <c r="CC4">
        <f t="shared" si="160"/>
        <v>2097</v>
      </c>
      <c r="CD4">
        <f t="shared" si="160"/>
        <v>2098</v>
      </c>
      <c r="CE4">
        <f t="shared" si="160"/>
        <v>2099</v>
      </c>
      <c r="CF4">
        <f t="shared" si="160"/>
        <v>2100</v>
      </c>
      <c r="CG4">
        <f t="shared" si="160"/>
        <v>2101</v>
      </c>
      <c r="CH4">
        <f t="shared" si="160"/>
        <v>2102</v>
      </c>
      <c r="CI4">
        <f t="shared" si="160"/>
        <v>2103</v>
      </c>
      <c r="CJ4">
        <f t="shared" si="160"/>
        <v>2104</v>
      </c>
      <c r="CK4">
        <f t="shared" si="160"/>
        <v>2105</v>
      </c>
      <c r="CL4">
        <f t="shared" si="160"/>
        <v>2106</v>
      </c>
      <c r="CM4">
        <f t="shared" si="160"/>
        <v>2107</v>
      </c>
      <c r="CN4">
        <f t="shared" si="160"/>
        <v>2108</v>
      </c>
      <c r="CO4">
        <f t="shared" si="160"/>
        <v>2109</v>
      </c>
      <c r="CP4">
        <f t="shared" si="160"/>
        <v>2110</v>
      </c>
      <c r="CQ4">
        <f t="shared" si="160"/>
        <v>2111</v>
      </c>
      <c r="CR4">
        <f t="shared" si="160"/>
        <v>2112</v>
      </c>
      <c r="CS4">
        <f t="shared" si="160"/>
        <v>2113</v>
      </c>
      <c r="CT4">
        <f t="shared" si="160"/>
        <v>2114</v>
      </c>
      <c r="CU4">
        <f t="shared" si="160"/>
        <v>2115</v>
      </c>
      <c r="CV4">
        <f t="shared" si="160"/>
        <v>2116</v>
      </c>
      <c r="CW4">
        <f t="shared" si="160"/>
        <v>2117</v>
      </c>
      <c r="CX4">
        <f t="shared" si="160"/>
        <v>2118</v>
      </c>
      <c r="CY4" t="s">
        <v>36</v>
      </c>
      <c r="CZ4" t="s">
        <v>37</v>
      </c>
      <c r="DA4" t="s">
        <v>42</v>
      </c>
      <c r="DB4" t="s">
        <v>43</v>
      </c>
      <c r="DC4" t="s">
        <v>41</v>
      </c>
      <c r="DF4" t="s">
        <v>121</v>
      </c>
      <c r="DG4" t="s">
        <v>122</v>
      </c>
      <c r="DH4" s="5" t="s">
        <v>123</v>
      </c>
      <c r="DI4" s="5" t="s">
        <v>124</v>
      </c>
      <c r="DJ4" s="5" t="s">
        <v>136</v>
      </c>
      <c r="DK4" s="5" t="s">
        <v>137</v>
      </c>
      <c r="DN4">
        <f>DN1</f>
        <v>2019</v>
      </c>
      <c r="DO4">
        <f>DN4+1</f>
        <v>2020</v>
      </c>
      <c r="DP4">
        <f t="shared" ref="DP4" si="161">DO4+1</f>
        <v>2021</v>
      </c>
      <c r="DQ4">
        <f t="shared" ref="DQ4" si="162">DP4+1</f>
        <v>2022</v>
      </c>
      <c r="DR4">
        <f t="shared" ref="DR4" si="163">DQ4+1</f>
        <v>2023</v>
      </c>
      <c r="DS4">
        <f t="shared" ref="DS4" si="164">DR4+1</f>
        <v>2024</v>
      </c>
      <c r="DT4">
        <f t="shared" ref="DT4" si="165">DS4+1</f>
        <v>2025</v>
      </c>
      <c r="DU4">
        <f t="shared" ref="DU4" si="166">DT4+1</f>
        <v>2026</v>
      </c>
      <c r="DV4">
        <f t="shared" ref="DV4" si="167">DU4+1</f>
        <v>2027</v>
      </c>
      <c r="DW4">
        <f t="shared" ref="DW4" si="168">DV4+1</f>
        <v>2028</v>
      </c>
      <c r="DX4">
        <f t="shared" ref="DX4" si="169">DW4+1</f>
        <v>2029</v>
      </c>
      <c r="DY4">
        <f t="shared" ref="DY4" si="170">DX4+1</f>
        <v>2030</v>
      </c>
      <c r="DZ4">
        <f t="shared" ref="DZ4" si="171">DY4+1</f>
        <v>2031</v>
      </c>
      <c r="EA4">
        <f t="shared" ref="EA4" si="172">DZ4+1</f>
        <v>2032</v>
      </c>
      <c r="EB4">
        <f t="shared" ref="EB4" si="173">EA4+1</f>
        <v>2033</v>
      </c>
      <c r="EC4">
        <f t="shared" ref="EC4" si="174">EB4+1</f>
        <v>2034</v>
      </c>
      <c r="ED4">
        <f t="shared" ref="ED4" si="175">EC4+1</f>
        <v>2035</v>
      </c>
      <c r="EE4">
        <f t="shared" ref="EE4" si="176">ED4+1</f>
        <v>2036</v>
      </c>
      <c r="EF4">
        <f t="shared" ref="EF4" si="177">EE4+1</f>
        <v>2037</v>
      </c>
      <c r="EG4">
        <f t="shared" ref="EG4" si="178">EF4+1</f>
        <v>2038</v>
      </c>
      <c r="EH4">
        <f t="shared" ref="EH4" si="179">EG4+1</f>
        <v>2039</v>
      </c>
      <c r="EI4">
        <f t="shared" ref="EI4" si="180">EH4+1</f>
        <v>2040</v>
      </c>
      <c r="EJ4">
        <f t="shared" ref="EJ4" si="181">EI4+1</f>
        <v>2041</v>
      </c>
      <c r="EK4">
        <f t="shared" ref="EK4" si="182">EJ4+1</f>
        <v>2042</v>
      </c>
      <c r="EL4">
        <f t="shared" ref="EL4" si="183">EK4+1</f>
        <v>2043</v>
      </c>
      <c r="EM4">
        <f t="shared" ref="EM4" si="184">EL4+1</f>
        <v>2044</v>
      </c>
      <c r="EN4">
        <f t="shared" ref="EN4" si="185">EM4+1</f>
        <v>2045</v>
      </c>
      <c r="EO4">
        <f t="shared" ref="EO4" si="186">EN4+1</f>
        <v>2046</v>
      </c>
      <c r="EP4">
        <f t="shared" ref="EP4" si="187">EO4+1</f>
        <v>2047</v>
      </c>
      <c r="EQ4">
        <f t="shared" ref="EQ4" si="188">EP4+1</f>
        <v>2048</v>
      </c>
      <c r="ER4">
        <f t="shared" ref="ER4" si="189">EQ4+1</f>
        <v>2049</v>
      </c>
      <c r="ES4">
        <f t="shared" ref="ES4" si="190">ER4+1</f>
        <v>2050</v>
      </c>
      <c r="ET4">
        <f t="shared" ref="ET4" si="191">ES4+1</f>
        <v>2051</v>
      </c>
      <c r="EU4">
        <f t="shared" ref="EU4" si="192">ET4+1</f>
        <v>2052</v>
      </c>
      <c r="EV4">
        <f t="shared" ref="EV4" si="193">EU4+1</f>
        <v>2053</v>
      </c>
      <c r="EW4">
        <f t="shared" ref="EW4" si="194">EV4+1</f>
        <v>2054</v>
      </c>
      <c r="EX4">
        <f t="shared" ref="EX4" si="195">EW4+1</f>
        <v>2055</v>
      </c>
      <c r="EY4">
        <f t="shared" ref="EY4" si="196">EX4+1</f>
        <v>2056</v>
      </c>
      <c r="EZ4">
        <f t="shared" ref="EZ4" si="197">EY4+1</f>
        <v>2057</v>
      </c>
      <c r="FA4">
        <f t="shared" ref="FA4" si="198">EZ4+1</f>
        <v>2058</v>
      </c>
      <c r="FB4">
        <f t="shared" ref="FB4" si="199">FA4+1</f>
        <v>2059</v>
      </c>
      <c r="FC4">
        <f t="shared" ref="FC4" si="200">FB4+1</f>
        <v>2060</v>
      </c>
      <c r="FD4">
        <f t="shared" ref="FD4" si="201">FC4+1</f>
        <v>2061</v>
      </c>
      <c r="FE4">
        <f t="shared" ref="FE4" si="202">FD4+1</f>
        <v>2062</v>
      </c>
      <c r="FF4">
        <f t="shared" ref="FF4" si="203">FE4+1</f>
        <v>2063</v>
      </c>
      <c r="FG4">
        <f t="shared" ref="FG4" si="204">FF4+1</f>
        <v>2064</v>
      </c>
      <c r="FH4">
        <f t="shared" ref="FH4" si="205">FG4+1</f>
        <v>2065</v>
      </c>
      <c r="FI4">
        <f t="shared" ref="FI4" si="206">FH4+1</f>
        <v>2066</v>
      </c>
      <c r="FJ4">
        <f t="shared" ref="FJ4" si="207">FI4+1</f>
        <v>2067</v>
      </c>
      <c r="FK4">
        <f t="shared" ref="FK4" si="208">FJ4+1</f>
        <v>2068</v>
      </c>
      <c r="FL4">
        <f t="shared" ref="FL4" si="209">FK4+1</f>
        <v>2069</v>
      </c>
      <c r="FM4">
        <f t="shared" ref="FM4" si="210">FL4+1</f>
        <v>2070</v>
      </c>
      <c r="FN4">
        <f t="shared" ref="FN4" si="211">FM4+1</f>
        <v>2071</v>
      </c>
      <c r="FO4">
        <f t="shared" ref="FO4" si="212">FN4+1</f>
        <v>2072</v>
      </c>
      <c r="FP4">
        <f t="shared" ref="FP4" si="213">FO4+1</f>
        <v>2073</v>
      </c>
      <c r="FQ4">
        <f t="shared" ref="FQ4" si="214">FP4+1</f>
        <v>2074</v>
      </c>
      <c r="FR4">
        <f t="shared" ref="FR4" si="215">FQ4+1</f>
        <v>2075</v>
      </c>
      <c r="FS4">
        <f t="shared" ref="FS4" si="216">FR4+1</f>
        <v>2076</v>
      </c>
      <c r="FT4">
        <f t="shared" ref="FT4" si="217">FS4+1</f>
        <v>2077</v>
      </c>
      <c r="FU4">
        <f t="shared" ref="FU4" si="218">FT4+1</f>
        <v>2078</v>
      </c>
      <c r="FV4">
        <f t="shared" ref="FV4" si="219">FU4+1</f>
        <v>2079</v>
      </c>
      <c r="FW4">
        <f t="shared" ref="FW4" si="220">FV4+1</f>
        <v>2080</v>
      </c>
      <c r="FX4">
        <f t="shared" ref="FX4" si="221">FW4+1</f>
        <v>2081</v>
      </c>
      <c r="FY4">
        <f t="shared" ref="FY4" si="222">FX4+1</f>
        <v>2082</v>
      </c>
      <c r="FZ4">
        <f t="shared" ref="FZ4" si="223">FY4+1</f>
        <v>2083</v>
      </c>
      <c r="GA4">
        <f t="shared" ref="GA4" si="224">FZ4+1</f>
        <v>2084</v>
      </c>
      <c r="GB4">
        <f t="shared" ref="GB4" si="225">GA4+1</f>
        <v>2085</v>
      </c>
      <c r="GC4">
        <f t="shared" ref="GC4" si="226">GB4+1</f>
        <v>2086</v>
      </c>
      <c r="GD4">
        <f t="shared" ref="GD4" si="227">GC4+1</f>
        <v>2087</v>
      </c>
      <c r="GE4">
        <f t="shared" ref="GE4" si="228">GD4+1</f>
        <v>2088</v>
      </c>
      <c r="GF4">
        <f t="shared" ref="GF4" si="229">GE4+1</f>
        <v>2089</v>
      </c>
      <c r="GG4">
        <f t="shared" ref="GG4" si="230">GF4+1</f>
        <v>2090</v>
      </c>
      <c r="GH4">
        <f t="shared" ref="GH4" si="231">GG4+1</f>
        <v>2091</v>
      </c>
      <c r="GI4">
        <f t="shared" ref="GI4" si="232">GH4+1</f>
        <v>2092</v>
      </c>
      <c r="GJ4">
        <f t="shared" ref="GJ4" si="233">GI4+1</f>
        <v>2093</v>
      </c>
      <c r="GK4">
        <f t="shared" ref="GK4" si="234">GJ4+1</f>
        <v>2094</v>
      </c>
      <c r="GL4">
        <f t="shared" ref="GL4" si="235">GK4+1</f>
        <v>2095</v>
      </c>
      <c r="GM4">
        <f t="shared" ref="GM4" si="236">GL4+1</f>
        <v>2096</v>
      </c>
      <c r="GN4">
        <f t="shared" ref="GN4" si="237">GM4+1</f>
        <v>2097</v>
      </c>
      <c r="GO4">
        <f t="shared" ref="GO4" si="238">GN4+1</f>
        <v>2098</v>
      </c>
      <c r="GP4">
        <f t="shared" ref="GP4" si="239">GO4+1</f>
        <v>2099</v>
      </c>
      <c r="GQ4">
        <f t="shared" ref="GQ4" si="240">GP4+1</f>
        <v>2100</v>
      </c>
      <c r="GR4">
        <f t="shared" ref="GR4" si="241">GQ4+1</f>
        <v>2101</v>
      </c>
      <c r="GS4">
        <f t="shared" ref="GS4" si="242">GR4+1</f>
        <v>2102</v>
      </c>
      <c r="GT4">
        <f t="shared" ref="GT4" si="243">GS4+1</f>
        <v>2103</v>
      </c>
      <c r="GU4">
        <f t="shared" ref="GU4" si="244">GT4+1</f>
        <v>2104</v>
      </c>
      <c r="GV4">
        <f t="shared" ref="GV4" si="245">GU4+1</f>
        <v>2105</v>
      </c>
      <c r="GW4">
        <f t="shared" ref="GW4" si="246">GV4+1</f>
        <v>2106</v>
      </c>
      <c r="GX4">
        <f t="shared" ref="GX4" si="247">GW4+1</f>
        <v>2107</v>
      </c>
      <c r="GY4">
        <f t="shared" ref="GY4" si="248">GX4+1</f>
        <v>2108</v>
      </c>
      <c r="GZ4">
        <f t="shared" ref="GZ4" si="249">GY4+1</f>
        <v>2109</v>
      </c>
      <c r="HA4">
        <f t="shared" ref="HA4" si="250">GZ4+1</f>
        <v>2110</v>
      </c>
      <c r="HB4">
        <f t="shared" ref="HB4" si="251">HA4+1</f>
        <v>2111</v>
      </c>
      <c r="HC4">
        <f t="shared" ref="HC4" si="252">HB4+1</f>
        <v>2112</v>
      </c>
      <c r="HD4">
        <f t="shared" ref="HD4" si="253">HC4+1</f>
        <v>2113</v>
      </c>
      <c r="HE4">
        <f t="shared" ref="HE4" si="254">HD4+1</f>
        <v>2114</v>
      </c>
      <c r="HF4">
        <f t="shared" ref="HF4" si="255">HE4+1</f>
        <v>2115</v>
      </c>
      <c r="HG4">
        <f t="shared" ref="HG4" si="256">HF4+1</f>
        <v>2116</v>
      </c>
      <c r="HH4">
        <f t="shared" ref="HH4" si="257">HG4+1</f>
        <v>2117</v>
      </c>
      <c r="HI4">
        <f t="shared" ref="HI4" si="258">HH4+1</f>
        <v>2118</v>
      </c>
      <c r="HL4">
        <f>DN4</f>
        <v>2019</v>
      </c>
      <c r="HM4">
        <f>HL4+1</f>
        <v>2020</v>
      </c>
      <c r="HN4">
        <f t="shared" ref="HN4:JY4" si="259">HM4+1</f>
        <v>2021</v>
      </c>
      <c r="HO4">
        <f t="shared" si="259"/>
        <v>2022</v>
      </c>
      <c r="HP4">
        <f t="shared" si="259"/>
        <v>2023</v>
      </c>
      <c r="HQ4">
        <f t="shared" si="259"/>
        <v>2024</v>
      </c>
      <c r="HR4">
        <f t="shared" si="259"/>
        <v>2025</v>
      </c>
      <c r="HS4">
        <f t="shared" si="259"/>
        <v>2026</v>
      </c>
      <c r="HT4">
        <f t="shared" si="259"/>
        <v>2027</v>
      </c>
      <c r="HU4">
        <f t="shared" si="259"/>
        <v>2028</v>
      </c>
      <c r="HV4">
        <f t="shared" si="259"/>
        <v>2029</v>
      </c>
      <c r="HW4">
        <f t="shared" si="259"/>
        <v>2030</v>
      </c>
      <c r="HX4">
        <f t="shared" si="259"/>
        <v>2031</v>
      </c>
      <c r="HY4">
        <f t="shared" si="259"/>
        <v>2032</v>
      </c>
      <c r="HZ4">
        <f t="shared" si="259"/>
        <v>2033</v>
      </c>
      <c r="IA4">
        <f t="shared" si="259"/>
        <v>2034</v>
      </c>
      <c r="IB4">
        <f t="shared" si="259"/>
        <v>2035</v>
      </c>
      <c r="IC4">
        <f t="shared" si="259"/>
        <v>2036</v>
      </c>
      <c r="ID4">
        <f t="shared" si="259"/>
        <v>2037</v>
      </c>
      <c r="IE4">
        <f t="shared" si="259"/>
        <v>2038</v>
      </c>
      <c r="IF4">
        <f t="shared" si="259"/>
        <v>2039</v>
      </c>
      <c r="IG4">
        <f t="shared" si="259"/>
        <v>2040</v>
      </c>
      <c r="IH4">
        <f t="shared" si="259"/>
        <v>2041</v>
      </c>
      <c r="II4">
        <f t="shared" si="259"/>
        <v>2042</v>
      </c>
      <c r="IJ4">
        <f t="shared" si="259"/>
        <v>2043</v>
      </c>
      <c r="IK4">
        <f t="shared" si="259"/>
        <v>2044</v>
      </c>
      <c r="IL4">
        <f t="shared" si="259"/>
        <v>2045</v>
      </c>
      <c r="IM4">
        <f t="shared" si="259"/>
        <v>2046</v>
      </c>
      <c r="IN4">
        <f t="shared" si="259"/>
        <v>2047</v>
      </c>
      <c r="IO4">
        <f t="shared" si="259"/>
        <v>2048</v>
      </c>
      <c r="IP4">
        <f t="shared" si="259"/>
        <v>2049</v>
      </c>
      <c r="IQ4">
        <f t="shared" si="259"/>
        <v>2050</v>
      </c>
      <c r="IR4">
        <f t="shared" si="259"/>
        <v>2051</v>
      </c>
      <c r="IS4">
        <f t="shared" si="259"/>
        <v>2052</v>
      </c>
      <c r="IT4">
        <f t="shared" si="259"/>
        <v>2053</v>
      </c>
      <c r="IU4">
        <f t="shared" si="259"/>
        <v>2054</v>
      </c>
      <c r="IV4">
        <f t="shared" si="259"/>
        <v>2055</v>
      </c>
      <c r="IW4">
        <f t="shared" si="259"/>
        <v>2056</v>
      </c>
      <c r="IX4">
        <f t="shared" si="259"/>
        <v>2057</v>
      </c>
      <c r="IY4">
        <f t="shared" si="259"/>
        <v>2058</v>
      </c>
      <c r="IZ4">
        <f t="shared" si="259"/>
        <v>2059</v>
      </c>
      <c r="JA4">
        <f t="shared" si="259"/>
        <v>2060</v>
      </c>
      <c r="JB4">
        <f t="shared" si="259"/>
        <v>2061</v>
      </c>
      <c r="JC4">
        <f t="shared" si="259"/>
        <v>2062</v>
      </c>
      <c r="JD4">
        <f t="shared" si="259"/>
        <v>2063</v>
      </c>
      <c r="JE4">
        <f t="shared" si="259"/>
        <v>2064</v>
      </c>
      <c r="JF4">
        <f t="shared" si="259"/>
        <v>2065</v>
      </c>
      <c r="JG4">
        <f t="shared" si="259"/>
        <v>2066</v>
      </c>
      <c r="JH4">
        <f t="shared" si="259"/>
        <v>2067</v>
      </c>
      <c r="JI4">
        <f t="shared" si="259"/>
        <v>2068</v>
      </c>
      <c r="JJ4">
        <f t="shared" si="259"/>
        <v>2069</v>
      </c>
      <c r="JK4">
        <f t="shared" si="259"/>
        <v>2070</v>
      </c>
      <c r="JL4">
        <f t="shared" si="259"/>
        <v>2071</v>
      </c>
      <c r="JM4">
        <f t="shared" si="259"/>
        <v>2072</v>
      </c>
      <c r="JN4">
        <f t="shared" si="259"/>
        <v>2073</v>
      </c>
      <c r="JO4">
        <f t="shared" si="259"/>
        <v>2074</v>
      </c>
      <c r="JP4">
        <f t="shared" si="259"/>
        <v>2075</v>
      </c>
      <c r="JQ4">
        <f t="shared" si="259"/>
        <v>2076</v>
      </c>
      <c r="JR4">
        <f t="shared" si="259"/>
        <v>2077</v>
      </c>
      <c r="JS4">
        <f t="shared" si="259"/>
        <v>2078</v>
      </c>
      <c r="JT4">
        <f t="shared" si="259"/>
        <v>2079</v>
      </c>
      <c r="JU4">
        <f t="shared" si="259"/>
        <v>2080</v>
      </c>
      <c r="JV4">
        <f t="shared" si="259"/>
        <v>2081</v>
      </c>
      <c r="JW4">
        <f t="shared" si="259"/>
        <v>2082</v>
      </c>
      <c r="JX4">
        <f t="shared" si="259"/>
        <v>2083</v>
      </c>
      <c r="JY4">
        <f t="shared" si="259"/>
        <v>2084</v>
      </c>
      <c r="JZ4">
        <f t="shared" ref="JZ4:LF4" si="260">JY4+1</f>
        <v>2085</v>
      </c>
      <c r="KA4">
        <f t="shared" si="260"/>
        <v>2086</v>
      </c>
      <c r="KB4">
        <f t="shared" si="260"/>
        <v>2087</v>
      </c>
      <c r="KC4">
        <f t="shared" si="260"/>
        <v>2088</v>
      </c>
      <c r="KD4">
        <f t="shared" si="260"/>
        <v>2089</v>
      </c>
      <c r="KE4">
        <f t="shared" si="260"/>
        <v>2090</v>
      </c>
      <c r="KF4">
        <f t="shared" si="260"/>
        <v>2091</v>
      </c>
      <c r="KG4">
        <f t="shared" si="260"/>
        <v>2092</v>
      </c>
      <c r="KH4">
        <f t="shared" si="260"/>
        <v>2093</v>
      </c>
      <c r="KI4">
        <f t="shared" si="260"/>
        <v>2094</v>
      </c>
      <c r="KJ4">
        <f t="shared" si="260"/>
        <v>2095</v>
      </c>
      <c r="KK4">
        <f t="shared" si="260"/>
        <v>2096</v>
      </c>
      <c r="KL4">
        <f t="shared" si="260"/>
        <v>2097</v>
      </c>
      <c r="KM4">
        <f t="shared" si="260"/>
        <v>2098</v>
      </c>
      <c r="KN4">
        <f t="shared" si="260"/>
        <v>2099</v>
      </c>
      <c r="KO4">
        <f t="shared" si="260"/>
        <v>2100</v>
      </c>
      <c r="KP4">
        <f t="shared" si="260"/>
        <v>2101</v>
      </c>
      <c r="KQ4">
        <f t="shared" si="260"/>
        <v>2102</v>
      </c>
      <c r="KR4">
        <f t="shared" si="260"/>
        <v>2103</v>
      </c>
      <c r="KS4">
        <f t="shared" si="260"/>
        <v>2104</v>
      </c>
      <c r="KT4">
        <f t="shared" si="260"/>
        <v>2105</v>
      </c>
      <c r="KU4">
        <f t="shared" si="260"/>
        <v>2106</v>
      </c>
      <c r="KV4">
        <f t="shared" si="260"/>
        <v>2107</v>
      </c>
      <c r="KW4">
        <f t="shared" si="260"/>
        <v>2108</v>
      </c>
      <c r="KX4">
        <f t="shared" si="260"/>
        <v>2109</v>
      </c>
      <c r="KY4">
        <f t="shared" si="260"/>
        <v>2110</v>
      </c>
      <c r="KZ4">
        <f t="shared" si="260"/>
        <v>2111</v>
      </c>
      <c r="LA4">
        <f t="shared" si="260"/>
        <v>2112</v>
      </c>
      <c r="LB4">
        <f t="shared" si="260"/>
        <v>2113</v>
      </c>
      <c r="LC4">
        <f t="shared" si="260"/>
        <v>2114</v>
      </c>
      <c r="LD4">
        <f t="shared" si="260"/>
        <v>2115</v>
      </c>
      <c r="LE4">
        <f t="shared" si="260"/>
        <v>2116</v>
      </c>
      <c r="LF4">
        <f t="shared" si="260"/>
        <v>2117</v>
      </c>
      <c r="LI4">
        <f>HL4</f>
        <v>2019</v>
      </c>
      <c r="LJ4">
        <f>LI4+1</f>
        <v>2020</v>
      </c>
      <c r="LK4">
        <f t="shared" ref="LK4" si="261">LJ4+1</f>
        <v>2021</v>
      </c>
      <c r="LL4">
        <f t="shared" ref="LL4" si="262">LK4+1</f>
        <v>2022</v>
      </c>
      <c r="LM4">
        <f t="shared" ref="LM4" si="263">LL4+1</f>
        <v>2023</v>
      </c>
      <c r="LN4">
        <f t="shared" ref="LN4" si="264">LM4+1</f>
        <v>2024</v>
      </c>
      <c r="LO4">
        <f t="shared" ref="LO4" si="265">LN4+1</f>
        <v>2025</v>
      </c>
      <c r="LP4">
        <f t="shared" ref="LP4" si="266">LO4+1</f>
        <v>2026</v>
      </c>
      <c r="LQ4">
        <f t="shared" ref="LQ4" si="267">LP4+1</f>
        <v>2027</v>
      </c>
      <c r="LR4">
        <f t="shared" ref="LR4" si="268">LQ4+1</f>
        <v>2028</v>
      </c>
      <c r="LS4">
        <f t="shared" ref="LS4" si="269">LR4+1</f>
        <v>2029</v>
      </c>
      <c r="LT4">
        <f t="shared" ref="LT4" si="270">LS4+1</f>
        <v>2030</v>
      </c>
      <c r="LU4">
        <f t="shared" ref="LU4" si="271">LT4+1</f>
        <v>2031</v>
      </c>
      <c r="LV4">
        <f t="shared" ref="LV4" si="272">LU4+1</f>
        <v>2032</v>
      </c>
      <c r="LW4">
        <f t="shared" ref="LW4" si="273">LV4+1</f>
        <v>2033</v>
      </c>
      <c r="LX4">
        <f t="shared" ref="LX4" si="274">LW4+1</f>
        <v>2034</v>
      </c>
      <c r="LY4">
        <f t="shared" ref="LY4" si="275">LX4+1</f>
        <v>2035</v>
      </c>
      <c r="LZ4">
        <f t="shared" ref="LZ4" si="276">LY4+1</f>
        <v>2036</v>
      </c>
      <c r="MA4">
        <f t="shared" ref="MA4" si="277">LZ4+1</f>
        <v>2037</v>
      </c>
      <c r="MB4">
        <f t="shared" ref="MB4" si="278">MA4+1</f>
        <v>2038</v>
      </c>
      <c r="MC4">
        <f t="shared" ref="MC4" si="279">MB4+1</f>
        <v>2039</v>
      </c>
      <c r="MD4">
        <f t="shared" ref="MD4" si="280">MC4+1</f>
        <v>2040</v>
      </c>
      <c r="ME4">
        <f t="shared" ref="ME4" si="281">MD4+1</f>
        <v>2041</v>
      </c>
      <c r="MF4">
        <f t="shared" ref="MF4" si="282">ME4+1</f>
        <v>2042</v>
      </c>
      <c r="MG4">
        <f t="shared" ref="MG4" si="283">MF4+1</f>
        <v>2043</v>
      </c>
      <c r="MH4">
        <f t="shared" ref="MH4" si="284">MG4+1</f>
        <v>2044</v>
      </c>
      <c r="MI4">
        <f t="shared" ref="MI4" si="285">MH4+1</f>
        <v>2045</v>
      </c>
      <c r="MJ4">
        <f t="shared" ref="MJ4" si="286">MI4+1</f>
        <v>2046</v>
      </c>
      <c r="MK4">
        <f t="shared" ref="MK4" si="287">MJ4+1</f>
        <v>2047</v>
      </c>
      <c r="ML4">
        <f t="shared" ref="ML4" si="288">MK4+1</f>
        <v>2048</v>
      </c>
      <c r="MM4">
        <f t="shared" ref="MM4" si="289">ML4+1</f>
        <v>2049</v>
      </c>
      <c r="MN4">
        <f t="shared" ref="MN4" si="290">MM4+1</f>
        <v>2050</v>
      </c>
      <c r="MO4">
        <f t="shared" ref="MO4" si="291">MN4+1</f>
        <v>2051</v>
      </c>
      <c r="MP4">
        <f t="shared" ref="MP4" si="292">MO4+1</f>
        <v>2052</v>
      </c>
      <c r="MQ4">
        <f t="shared" ref="MQ4" si="293">MP4+1</f>
        <v>2053</v>
      </c>
      <c r="MR4">
        <f t="shared" ref="MR4" si="294">MQ4+1</f>
        <v>2054</v>
      </c>
      <c r="MS4">
        <f t="shared" ref="MS4" si="295">MR4+1</f>
        <v>2055</v>
      </c>
      <c r="MT4">
        <f t="shared" ref="MT4" si="296">MS4+1</f>
        <v>2056</v>
      </c>
      <c r="MU4">
        <f t="shared" ref="MU4" si="297">MT4+1</f>
        <v>2057</v>
      </c>
      <c r="MV4">
        <f t="shared" ref="MV4" si="298">MU4+1</f>
        <v>2058</v>
      </c>
      <c r="MW4">
        <f t="shared" ref="MW4" si="299">MV4+1</f>
        <v>2059</v>
      </c>
      <c r="MX4">
        <f t="shared" ref="MX4" si="300">MW4+1</f>
        <v>2060</v>
      </c>
      <c r="MY4">
        <f t="shared" ref="MY4" si="301">MX4+1</f>
        <v>2061</v>
      </c>
      <c r="MZ4">
        <f t="shared" ref="MZ4" si="302">MY4+1</f>
        <v>2062</v>
      </c>
      <c r="NA4">
        <f t="shared" ref="NA4" si="303">MZ4+1</f>
        <v>2063</v>
      </c>
      <c r="NB4">
        <f t="shared" ref="NB4" si="304">NA4+1</f>
        <v>2064</v>
      </c>
      <c r="NC4">
        <f t="shared" ref="NC4" si="305">NB4+1</f>
        <v>2065</v>
      </c>
      <c r="ND4">
        <f t="shared" ref="ND4" si="306">NC4+1</f>
        <v>2066</v>
      </c>
      <c r="NE4">
        <f t="shared" ref="NE4" si="307">ND4+1</f>
        <v>2067</v>
      </c>
      <c r="NF4">
        <f t="shared" ref="NF4" si="308">NE4+1</f>
        <v>2068</v>
      </c>
    </row>
    <row r="5" spans="1:371" x14ac:dyDescent="0.25">
      <c r="A5">
        <v>1</v>
      </c>
      <c r="B5" s="5">
        <v>156035.74494073322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171.36546133947814</v>
      </c>
      <c r="I5" s="5">
        <v>345.80123682908868</v>
      </c>
      <c r="J5" s="5">
        <v>584.43102071934891</v>
      </c>
      <c r="K5" s="5">
        <v>816.80779958450626</v>
      </c>
      <c r="L5" s="5">
        <v>1173.2278693219603</v>
      </c>
      <c r="M5" s="5">
        <v>1758.7234142305265</v>
      </c>
      <c r="N5" s="5">
        <v>2296.253993105795</v>
      </c>
      <c r="O5" s="5">
        <v>3020.9423291777957</v>
      </c>
      <c r="P5" s="5">
        <v>3895.7234929721717</v>
      </c>
      <c r="Q5" s="5">
        <v>5005.2267552520034</v>
      </c>
      <c r="R5" s="5">
        <v>6809.0638351014122</v>
      </c>
      <c r="S5" s="5">
        <v>9037.6449369038855</v>
      </c>
      <c r="T5" s="5">
        <v>12381.131341885386</v>
      </c>
      <c r="U5" s="5">
        <v>15387.590103007758</v>
      </c>
      <c r="V5" s="5">
        <v>7364.1389297123724</v>
      </c>
      <c r="W5" s="5">
        <v>8472.8380353511293</v>
      </c>
      <c r="X5" s="5">
        <v>9263.4632239204748</v>
      </c>
      <c r="Y5" s="5">
        <v>10075.267723694693</v>
      </c>
      <c r="Z5" s="5">
        <v>10719.911132700918</v>
      </c>
      <c r="AA5" s="5">
        <v>11348.30542689978</v>
      </c>
      <c r="AB5" s="5">
        <v>11954.764234506209</v>
      </c>
      <c r="AC5" s="5">
        <v>12514.413700600631</v>
      </c>
      <c r="AD5" s="5">
        <v>13061.997239119646</v>
      </c>
      <c r="AE5" s="5">
        <v>13575.544630280421</v>
      </c>
      <c r="AF5" s="5">
        <v>14076.622716264355</v>
      </c>
      <c r="AG5" s="5">
        <v>14650.003068573995</v>
      </c>
      <c r="AH5" s="5">
        <v>15078.786316498343</v>
      </c>
      <c r="AI5" s="5">
        <v>15474.462878617494</v>
      </c>
      <c r="AJ5" s="5">
        <v>15825.346289088046</v>
      </c>
      <c r="AK5" s="5">
        <v>16118.233553114671</v>
      </c>
      <c r="AL5" s="5">
        <v>16341.721113601381</v>
      </c>
      <c r="AM5" s="5">
        <v>16481.760117867558</v>
      </c>
      <c r="AN5" s="5">
        <v>16524.581720281309</v>
      </c>
      <c r="AO5" s="5">
        <v>16459.602990629905</v>
      </c>
      <c r="AP5" s="5">
        <v>16280.269783205618</v>
      </c>
      <c r="AQ5" s="5">
        <v>15978.712275722919</v>
      </c>
      <c r="AR5" s="5">
        <v>15548.048241598426</v>
      </c>
      <c r="AS5" s="5">
        <v>14954.459712719312</v>
      </c>
      <c r="AT5" s="5">
        <v>14191.213923900059</v>
      </c>
      <c r="AU5" s="5">
        <v>13260.761339351195</v>
      </c>
      <c r="AV5" s="5">
        <v>12175.026769054615</v>
      </c>
      <c r="AW5" s="5">
        <v>10959.829271079165</v>
      </c>
      <c r="AX5" s="5">
        <v>9655.8290369194401</v>
      </c>
      <c r="AY5" s="5">
        <v>8313.2234439129534</v>
      </c>
      <c r="AZ5" s="5">
        <v>6983.5586233776176</v>
      </c>
      <c r="BA5" s="5">
        <v>5714.0573371089977</v>
      </c>
      <c r="BB5" s="5">
        <v>4544.9398465930826</v>
      </c>
      <c r="BC5" s="5">
        <v>3506.9021042680338</v>
      </c>
      <c r="BD5" s="5">
        <v>2640.4976177441222</v>
      </c>
      <c r="BE5" s="5">
        <v>1921.8157921565457</v>
      </c>
      <c r="BF5" s="5">
        <v>1367.8430311510381</v>
      </c>
      <c r="BG5" s="5">
        <v>922.9334098989109</v>
      </c>
      <c r="BH5" s="5">
        <v>586.98223337808872</v>
      </c>
      <c r="BI5" s="5">
        <v>337.33946599560608</v>
      </c>
      <c r="BJ5" s="5">
        <v>170.5751450603787</v>
      </c>
      <c r="BK5" s="5">
        <v>74.633022033511239</v>
      </c>
      <c r="BL5" s="5">
        <v>27.967359947076051</v>
      </c>
      <c r="BM5" s="5">
        <v>8.5462807200739732</v>
      </c>
      <c r="BN5" s="5">
        <v>1.959328183064136</v>
      </c>
      <c r="BO5" s="5">
        <v>0.28503966983292794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11145.410352909515</v>
      </c>
      <c r="CZ5" s="5">
        <v>111454.10352909515</v>
      </c>
      <c r="DA5" s="5">
        <v>7735.4244878287518</v>
      </c>
      <c r="DB5" s="5">
        <v>50629.635557366157</v>
      </c>
      <c r="DC5">
        <v>15.293320786918539</v>
      </c>
      <c r="DF5" s="14">
        <v>36995.440000000002</v>
      </c>
      <c r="DG5" s="14">
        <v>70497.7</v>
      </c>
      <c r="DH5" s="5">
        <v>6511.25</v>
      </c>
      <c r="DI5" s="5">
        <v>9241.08</v>
      </c>
      <c r="DJ5" s="5">
        <f>IF(AND(AMMset!D2&gt;0,CY5&gt;0),NPV(Assumptions!$C$9+0.01,DN5:HI5)*(1.01+Assumptions!$C$9)/AMMset!D2,0)</f>
        <v>8525.6926690265773</v>
      </c>
      <c r="DK5" s="5">
        <f>IF(AND(AMMset!D2&gt;0,CY5&gt;0),NPV(Assumptions!$C$9-0.01,DN5:HI5)*(0.99+Assumptions!$C$9)/AMMset!D2,0)</f>
        <v>14760.329562490437</v>
      </c>
      <c r="DL5" s="5"/>
      <c r="DM5" s="5"/>
      <c r="DN5" s="5">
        <f t="shared" ref="DN5:DO5" si="309">C5*$CZ5/$B5</f>
        <v>0</v>
      </c>
      <c r="DO5" s="5">
        <f t="shared" si="309"/>
        <v>0</v>
      </c>
      <c r="DP5" s="5">
        <f t="shared" ref="DP5" si="310">E5*$CZ5/$B5</f>
        <v>0</v>
      </c>
      <c r="DQ5" s="5">
        <f t="shared" ref="DQ5" si="311">F5*$CZ5/$B5</f>
        <v>0</v>
      </c>
      <c r="DR5" s="5">
        <f t="shared" ref="DR5" si="312">G5*$CZ5/$B5</f>
        <v>0</v>
      </c>
      <c r="DS5" s="5">
        <f t="shared" ref="DS5" si="313">H5*$CZ5/$B5</f>
        <v>122.4039009567701</v>
      </c>
      <c r="DT5" s="5">
        <f t="shared" ref="DT5" si="314">I5*$CZ5/$B5</f>
        <v>247.00088344934906</v>
      </c>
      <c r="DU5" s="5">
        <f t="shared" ref="DU5" si="315">J5*$CZ5/$B5</f>
        <v>417.45072908524924</v>
      </c>
      <c r="DV5" s="5">
        <f t="shared" ref="DV5" si="316">K5*$CZ5/$B5</f>
        <v>583.43414256036169</v>
      </c>
      <c r="DW5" s="5">
        <f t="shared" ref="DW5" si="317">L5*$CZ5/$B5</f>
        <v>838.01990665854305</v>
      </c>
      <c r="DX5" s="5">
        <f t="shared" ref="DX5" si="318">M5*$CZ5/$B5</f>
        <v>1256.2310101646617</v>
      </c>
      <c r="DY5" s="5">
        <f t="shared" ref="DY5" si="319">N5*$CZ5/$B5</f>
        <v>1640.1814236469966</v>
      </c>
      <c r="DZ5" s="5">
        <f t="shared" ref="DZ5" si="320">O5*$CZ5/$B5</f>
        <v>2157.8159494127112</v>
      </c>
      <c r="EA5" s="5">
        <f t="shared" ref="EA5" si="321">P5*$CZ5/$B5</f>
        <v>2782.6596378372656</v>
      </c>
      <c r="EB5" s="5">
        <f t="shared" ref="EB5" si="322">Q5*$CZ5/$B5</f>
        <v>3575.161968037145</v>
      </c>
      <c r="EC5" s="5">
        <f t="shared" ref="EC5" si="323">R5*$CZ5/$B5</f>
        <v>4863.6170250724372</v>
      </c>
      <c r="ED5" s="5">
        <f t="shared" ref="ED5" si="324">S5*$CZ5/$B5</f>
        <v>6455.460669217061</v>
      </c>
      <c r="EE5" s="5">
        <f t="shared" ref="EE5" si="325">T5*$CZ5/$B5</f>
        <v>8843.6652442038485</v>
      </c>
      <c r="EF5" s="5">
        <f t="shared" ref="EF5" si="326">U5*$CZ5/$B5</f>
        <v>10991.135787862684</v>
      </c>
      <c r="EG5" s="5">
        <f t="shared" ref="EG5" si="327">V5*$CZ5/$B5</f>
        <v>5260.0992355088374</v>
      </c>
      <c r="EH5" s="5">
        <f t="shared" ref="EH5" si="328">W5*$CZ5/$B5</f>
        <v>6052.0271681079494</v>
      </c>
      <c r="EI5" s="5">
        <f t="shared" ref="EI5" si="329">X5*$CZ5/$B5</f>
        <v>6616.7594456574825</v>
      </c>
      <c r="EJ5" s="5">
        <f t="shared" ref="EJ5" si="330">Y5*$CZ5/$B5</f>
        <v>7196.6198026390657</v>
      </c>
      <c r="EK5" s="5">
        <f t="shared" ref="EK5" si="331">Z5*$CZ5/$B5</f>
        <v>7657.0793805006551</v>
      </c>
      <c r="EL5" s="5">
        <f t="shared" ref="EL5" si="332">AA5*$CZ5/$B5</f>
        <v>8105.932447785558</v>
      </c>
      <c r="EM5" s="5">
        <f t="shared" ref="EM5" si="333">AB5*$CZ5/$B5</f>
        <v>8539.1173103615765</v>
      </c>
      <c r="EN5" s="5">
        <f t="shared" ref="EN5" si="334">AC5*$CZ5/$B5</f>
        <v>8938.8669290004509</v>
      </c>
      <c r="EO5" s="5">
        <f t="shared" ref="EO5" si="335">AD5*$CZ5/$B5</f>
        <v>9329.9980279426036</v>
      </c>
      <c r="EP5" s="5">
        <f t="shared" ref="EP5" si="336">AE5*$CZ5/$B5</f>
        <v>9696.8175930574434</v>
      </c>
      <c r="EQ5" s="5">
        <f t="shared" ref="EQ5" si="337">AF5*$CZ5/$B5</f>
        <v>10054.730511617397</v>
      </c>
      <c r="ER5" s="5">
        <f t="shared" ref="ER5" si="338">AG5*$CZ5/$B5</f>
        <v>10464.287906124282</v>
      </c>
      <c r="ES5" s="5">
        <f t="shared" ref="ES5" si="339">AH5*$CZ5/$B5</f>
        <v>10770.561654641673</v>
      </c>
      <c r="ET5" s="5">
        <f t="shared" ref="ET5" si="340">AI5*$CZ5/$B5</f>
        <v>11053.187770441067</v>
      </c>
      <c r="EU5" s="5">
        <f t="shared" ref="EU5" si="341">AJ5*$CZ5/$B5</f>
        <v>11303.818777920033</v>
      </c>
      <c r="EV5" s="5">
        <f t="shared" ref="EV5" si="342">AK5*$CZ5/$B5</f>
        <v>11513.02396651048</v>
      </c>
      <c r="EW5" s="5">
        <f t="shared" ref="EW5" si="343">AL5*$CZ5/$B5</f>
        <v>11672.6579382867</v>
      </c>
      <c r="EX5" s="5">
        <f t="shared" ref="EX5" si="344">AM5*$CZ5/$B5</f>
        <v>11772.685798476827</v>
      </c>
      <c r="EY5" s="5">
        <f t="shared" ref="EY5" si="345">AN5*$CZ5/$B5</f>
        <v>11803.272657343792</v>
      </c>
      <c r="EZ5" s="5">
        <f t="shared" ref="EZ5" si="346">AO5*$CZ5/$B5</f>
        <v>11756.859279021361</v>
      </c>
      <c r="FA5" s="5">
        <f t="shared" ref="FA5" si="347">AP5*$CZ5/$B5</f>
        <v>11628.764130861156</v>
      </c>
      <c r="FB5" s="5">
        <f t="shared" ref="FB5" si="348">AQ5*$CZ5/$B5</f>
        <v>11413.365911230656</v>
      </c>
      <c r="FC5" s="5">
        <f t="shared" ref="FC5" si="349">AR5*$CZ5/$B5</f>
        <v>11105.748743998876</v>
      </c>
      <c r="FD5" s="5">
        <f t="shared" ref="FD5" si="350">AS5*$CZ5/$B5</f>
        <v>10681.756937656652</v>
      </c>
      <c r="FE5" s="5">
        <f t="shared" ref="FE5" si="351">AT5*$CZ5/$B5</f>
        <v>10136.581374214329</v>
      </c>
      <c r="FF5" s="5">
        <f t="shared" ref="FF5" si="352">AU5*$CZ5/$B5</f>
        <v>9471.9723852508523</v>
      </c>
      <c r="FG5" s="5">
        <f t="shared" ref="FG5" si="353">AV5*$CZ5/$B5</f>
        <v>8696.4476921818678</v>
      </c>
      <c r="FH5" s="5">
        <f t="shared" ref="FH5" si="354">AW5*$CZ5/$B5</f>
        <v>7828.44947934226</v>
      </c>
      <c r="FI5" s="5">
        <f t="shared" ref="FI5" si="355">AX5*$CZ5/$B5</f>
        <v>6897.0207406567424</v>
      </c>
      <c r="FJ5" s="5">
        <f t="shared" ref="FJ5" si="356">AY5*$CZ5/$B5</f>
        <v>5938.0167456521094</v>
      </c>
      <c r="FK5" s="5">
        <f t="shared" ref="FK5" si="357">AZ5*$CZ5/$B5</f>
        <v>4988.2561595554416</v>
      </c>
      <c r="FL5" s="5">
        <f t="shared" ref="FL5" si="358">BA5*$CZ5/$B5</f>
        <v>4081.469526506427</v>
      </c>
      <c r="FM5" s="5">
        <f t="shared" ref="FM5" si="359">BB5*$CZ5/$B5</f>
        <v>3246.3856047093445</v>
      </c>
      <c r="FN5" s="5">
        <f t="shared" ref="FN5" si="360">BC5*$CZ5/$B5</f>
        <v>2504.9300744771667</v>
      </c>
      <c r="FO5" s="5">
        <f t="shared" ref="FO5" si="361">BD5*$CZ5/$B5</f>
        <v>1886.0697269600871</v>
      </c>
      <c r="FP5" s="5">
        <f t="shared" ref="FP5" si="362">BE5*$CZ5/$B5</f>
        <v>1372.725565826104</v>
      </c>
      <c r="FQ5" s="5">
        <f t="shared" ref="FQ5" si="363">BF5*$CZ5/$B5</f>
        <v>977.03073653645572</v>
      </c>
      <c r="FR5" s="5">
        <f t="shared" ref="FR5" si="364">BG5*$CZ5/$B5</f>
        <v>659.23814992779342</v>
      </c>
      <c r="FS5" s="5">
        <f t="shared" ref="FS5" si="365">BH5*$CZ5/$B5</f>
        <v>419.27302384149198</v>
      </c>
      <c r="FT5" s="5">
        <f t="shared" ref="FT5" si="366">BI5*$CZ5/$B5</f>
        <v>240.95676142543289</v>
      </c>
      <c r="FU5" s="5">
        <f t="shared" ref="FU5" si="367">BJ5*$CZ5/$B5</f>
        <v>121.83938932884192</v>
      </c>
      <c r="FV5" s="5">
        <f t="shared" ref="FV5" si="368">BK5*$CZ5/$B5</f>
        <v>53.309301452508031</v>
      </c>
      <c r="FW5" s="5">
        <f t="shared" ref="FW5" si="369">BL5*$CZ5/$B5</f>
        <v>19.976685676482894</v>
      </c>
      <c r="FX5" s="5">
        <f t="shared" ref="FX5" si="370">BM5*$CZ5/$B5</f>
        <v>6.1044862286242667</v>
      </c>
      <c r="FY5" s="5">
        <f t="shared" ref="FY5" si="371">BN5*$CZ5/$B5</f>
        <v>1.3995201307600971</v>
      </c>
      <c r="FZ5" s="5">
        <f t="shared" ref="FZ5" si="372">BO5*$CZ5/$B5</f>
        <v>0.2035997641663771</v>
      </c>
      <c r="GA5" s="5">
        <f t="shared" ref="GA5" si="373">BP5*$CZ5/$B5</f>
        <v>0</v>
      </c>
      <c r="GB5" s="5">
        <f t="shared" ref="GB5" si="374">BQ5*$CZ5/$B5</f>
        <v>0</v>
      </c>
      <c r="GC5" s="5">
        <f t="shared" ref="GC5" si="375">BR5*$CZ5/$B5</f>
        <v>0</v>
      </c>
      <c r="GD5" s="5">
        <f t="shared" ref="GD5" si="376">BS5*$CZ5/$B5</f>
        <v>0</v>
      </c>
      <c r="GE5" s="5">
        <f t="shared" ref="GE5" si="377">BT5*$CZ5/$B5</f>
        <v>0</v>
      </c>
      <c r="GF5" s="5">
        <f t="shared" ref="GF5" si="378">BU5*$CZ5/$B5</f>
        <v>0</v>
      </c>
      <c r="GG5" s="5">
        <f t="shared" ref="GG5" si="379">BV5*$CZ5/$B5</f>
        <v>0</v>
      </c>
      <c r="GH5" s="5">
        <f t="shared" ref="GH5" si="380">BW5*$CZ5/$B5</f>
        <v>0</v>
      </c>
      <c r="GI5" s="5">
        <f t="shared" ref="GI5" si="381">BX5*$CZ5/$B5</f>
        <v>0</v>
      </c>
      <c r="GJ5" s="5">
        <f t="shared" ref="GJ5" si="382">BY5*$CZ5/$B5</f>
        <v>0</v>
      </c>
      <c r="GK5" s="5">
        <f t="shared" ref="GK5" si="383">BZ5*$CZ5/$B5</f>
        <v>0</v>
      </c>
      <c r="GL5" s="5">
        <f t="shared" ref="GL5" si="384">CA5*$CZ5/$B5</f>
        <v>0</v>
      </c>
      <c r="GM5" s="5">
        <f t="shared" ref="GM5" si="385">CB5*$CZ5/$B5</f>
        <v>0</v>
      </c>
      <c r="GN5" s="5">
        <f t="shared" ref="GN5" si="386">CC5*$CZ5/$B5</f>
        <v>0</v>
      </c>
      <c r="GO5" s="5">
        <f t="shared" ref="GO5" si="387">CD5*$CZ5/$B5</f>
        <v>0</v>
      </c>
      <c r="GP5" s="5">
        <f t="shared" ref="GP5" si="388">CE5*$CZ5/$B5</f>
        <v>0</v>
      </c>
      <c r="GQ5" s="5">
        <f t="shared" ref="GQ5" si="389">CF5*$CZ5/$B5</f>
        <v>0</v>
      </c>
      <c r="GR5" s="5">
        <f t="shared" ref="GR5" si="390">CG5*$CZ5/$B5</f>
        <v>0</v>
      </c>
      <c r="GS5" s="5">
        <f t="shared" ref="GS5" si="391">CH5*$CZ5/$B5</f>
        <v>0</v>
      </c>
      <c r="GT5" s="5">
        <f t="shared" ref="GT5" si="392">CI5*$CZ5/$B5</f>
        <v>0</v>
      </c>
      <c r="GU5" s="5">
        <f t="shared" ref="GU5" si="393">CJ5*$CZ5/$B5</f>
        <v>0</v>
      </c>
      <c r="GV5" s="5">
        <f t="shared" ref="GV5" si="394">CK5*$CZ5/$B5</f>
        <v>0</v>
      </c>
      <c r="GW5" s="5">
        <f t="shared" ref="GW5" si="395">CL5*$CZ5/$B5</f>
        <v>0</v>
      </c>
      <c r="GX5" s="5">
        <f t="shared" ref="GX5" si="396">CM5*$CZ5/$B5</f>
        <v>0</v>
      </c>
      <c r="GY5" s="5">
        <f t="shared" ref="GY5" si="397">CN5*$CZ5/$B5</f>
        <v>0</v>
      </c>
      <c r="GZ5" s="5">
        <f t="shared" ref="GZ5" si="398">CO5*$CZ5/$B5</f>
        <v>0</v>
      </c>
      <c r="HA5" s="5">
        <f t="shared" ref="HA5" si="399">CP5*$CZ5/$B5</f>
        <v>0</v>
      </c>
      <c r="HB5" s="5">
        <f t="shared" ref="HB5" si="400">CQ5*$CZ5/$B5</f>
        <v>0</v>
      </c>
      <c r="HC5" s="5">
        <f t="shared" ref="HC5" si="401">CR5*$CZ5/$B5</f>
        <v>0</v>
      </c>
      <c r="HD5" s="5">
        <f t="shared" ref="HD5" si="402">CS5*$CZ5/$B5</f>
        <v>0</v>
      </c>
      <c r="HE5" s="5">
        <f t="shared" ref="HE5" si="403">CT5*$CZ5/$B5</f>
        <v>0</v>
      </c>
      <c r="HF5" s="5">
        <f t="shared" ref="HF5" si="404">CU5*$CZ5/$B5</f>
        <v>0</v>
      </c>
      <c r="HG5" s="5">
        <f t="shared" ref="HG5" si="405">CV5*$CZ5/$B5</f>
        <v>0</v>
      </c>
      <c r="HH5" s="5">
        <f t="shared" ref="HH5" si="406">CW5*$CZ5/$B5</f>
        <v>0</v>
      </c>
      <c r="HI5" s="5">
        <f t="shared" ref="HI5" si="407">CX5*$CZ5/$B5</f>
        <v>0</v>
      </c>
      <c r="HJ5" s="5"/>
      <c r="HK5" s="5"/>
      <c r="HL5">
        <v>0</v>
      </c>
      <c r="HM5">
        <v>0</v>
      </c>
      <c r="HN5">
        <v>0</v>
      </c>
      <c r="HO5">
        <v>0</v>
      </c>
      <c r="HP5">
        <v>0</v>
      </c>
      <c r="HQ5">
        <v>1.2867284180974067E-2</v>
      </c>
      <c r="HR5">
        <v>2.4611468907685445E-2</v>
      </c>
      <c r="HS5">
        <v>3.9426832828025782E-2</v>
      </c>
      <c r="HT5">
        <v>5.2230715195843748E-2</v>
      </c>
      <c r="HU5">
        <v>7.1110875239559432E-2</v>
      </c>
      <c r="HV5">
        <v>0.10104126418791977</v>
      </c>
      <c r="HW5">
        <v>0.12504567316168075</v>
      </c>
      <c r="HX5">
        <v>0.15593326124318263</v>
      </c>
      <c r="HY5">
        <v>0.1906039833497658</v>
      </c>
      <c r="HZ5">
        <v>0.23212137622714923</v>
      </c>
      <c r="IA5">
        <v>0.2993134904386654</v>
      </c>
      <c r="IB5">
        <v>0.37656651635533045</v>
      </c>
      <c r="IC5">
        <v>0.4889836643175946</v>
      </c>
      <c r="ID5">
        <v>0.57603933534490326</v>
      </c>
      <c r="IE5">
        <v>0.63443370695335732</v>
      </c>
      <c r="IF5">
        <v>0.69189582656205895</v>
      </c>
      <c r="IG5">
        <v>0.71702247844832623</v>
      </c>
      <c r="IH5">
        <v>0.73920266279585078</v>
      </c>
      <c r="II5">
        <v>0.74549657076621234</v>
      </c>
      <c r="IJ5">
        <v>0.74805412117395198</v>
      </c>
      <c r="IK5">
        <v>0.74694832214258733</v>
      </c>
      <c r="IL5">
        <v>0.74115246266429002</v>
      </c>
      <c r="IM5">
        <v>0.73325355117201274</v>
      </c>
      <c r="IN5">
        <v>0.72235287480587962</v>
      </c>
      <c r="IO5">
        <v>0.70996706125453302</v>
      </c>
      <c r="IP5">
        <v>0.70036578858648235</v>
      </c>
      <c r="IQ5">
        <v>0.68328386700285815</v>
      </c>
      <c r="IR5">
        <v>0.66465754878836025</v>
      </c>
      <c r="IS5">
        <v>0.64429244149348464</v>
      </c>
      <c r="IT5">
        <v>0.62200636594222503</v>
      </c>
      <c r="IU5">
        <v>0.59775433773413766</v>
      </c>
      <c r="IV5">
        <v>0.57144716933045825</v>
      </c>
      <c r="IW5">
        <v>0.54306338842981439</v>
      </c>
      <c r="IX5">
        <v>0.51272786755212507</v>
      </c>
      <c r="IY5">
        <v>0.48070288494481944</v>
      </c>
      <c r="IZ5">
        <v>0.44720270089301495</v>
      </c>
      <c r="JA5">
        <v>0.41246399508764559</v>
      </c>
      <c r="JB5">
        <v>0.37603517504150463</v>
      </c>
      <c r="JC5">
        <v>0.33823987959808294</v>
      </c>
      <c r="JD5">
        <v>0.29958582615761414</v>
      </c>
      <c r="JE5">
        <v>0.26071756107192534</v>
      </c>
      <c r="JF5">
        <v>0.222459866160231</v>
      </c>
      <c r="JG5">
        <v>0.18577400963174728</v>
      </c>
      <c r="JH5">
        <v>0.15160459604018001</v>
      </c>
      <c r="JI5">
        <v>0.12071667564295374</v>
      </c>
      <c r="JJ5">
        <v>9.3623024961649218E-2</v>
      </c>
      <c r="JK5">
        <v>7.0585207209336198E-2</v>
      </c>
      <c r="JL5">
        <v>5.162460884876429E-2</v>
      </c>
      <c r="JM5">
        <v>3.6843967089274572E-2</v>
      </c>
      <c r="JN5">
        <v>2.5417916015548749E-2</v>
      </c>
      <c r="JO5">
        <v>1.7147942860729806E-2</v>
      </c>
      <c r="JP5">
        <v>1.096713833600836E-2</v>
      </c>
      <c r="JQ5">
        <v>6.6114296744792791E-3</v>
      </c>
      <c r="JR5">
        <v>3.6015102008758416E-3</v>
      </c>
      <c r="JS5">
        <v>1.7261678241777823E-3</v>
      </c>
      <c r="JT5">
        <v>7.1589358172125179E-4</v>
      </c>
      <c r="JU5">
        <v>2.5427824129157145E-4</v>
      </c>
      <c r="JV5">
        <v>7.363897867803907E-5</v>
      </c>
      <c r="JW5">
        <v>1.6003959236098229E-5</v>
      </c>
      <c r="JX5">
        <v>2.2040652659954474E-6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 s="5">
        <v>11145.410352909515</v>
      </c>
      <c r="LI5">
        <v>1</v>
      </c>
      <c r="LJ5">
        <v>0.95783999999999991</v>
      </c>
      <c r="LK5">
        <v>0.92004363359999997</v>
      </c>
      <c r="LL5">
        <v>0.88613082526550402</v>
      </c>
      <c r="LM5">
        <v>0.85781894539827119</v>
      </c>
      <c r="LN5">
        <v>0.84362204185192979</v>
      </c>
      <c r="LO5">
        <v>0.83037717579485448</v>
      </c>
      <c r="LP5">
        <v>0.81389418885532661</v>
      </c>
      <c r="LQ5">
        <v>0.79925223239781928</v>
      </c>
      <c r="LR5">
        <v>0.77836777156526427</v>
      </c>
      <c r="LS5">
        <v>0.74623674995505018</v>
      </c>
      <c r="LT5">
        <v>0.71975280769914551</v>
      </c>
      <c r="LU5">
        <v>0.68617633921998034</v>
      </c>
      <c r="LV5">
        <v>0.64857387583072534</v>
      </c>
      <c r="LW5">
        <v>0.60386119283095518</v>
      </c>
      <c r="LX5">
        <v>0.53316112437430696</v>
      </c>
      <c r="LY5">
        <v>0.45197134835458747</v>
      </c>
      <c r="LZ5">
        <v>0.33515031394537725</v>
      </c>
      <c r="MA5">
        <v>0.24309792871713995</v>
      </c>
      <c r="MB5">
        <v>0.17920450011241407</v>
      </c>
      <c r="MC5">
        <v>0.11576610707261949</v>
      </c>
      <c r="MD5">
        <v>8.4019567530095041E-2</v>
      </c>
      <c r="ME5">
        <v>5.4575750284848533E-2</v>
      </c>
      <c r="MF5">
        <v>4.0296005222817913E-2</v>
      </c>
      <c r="MG5">
        <v>2.8854357499850991E-2</v>
      </c>
      <c r="MH5">
        <v>2.0046853416596476E-2</v>
      </c>
      <c r="MI5">
        <v>1.4803197968417336E-2</v>
      </c>
      <c r="MJ5">
        <v>1.0511602845393467E-2</v>
      </c>
      <c r="MK5">
        <v>8.1330373535378336E-3</v>
      </c>
      <c r="ML5">
        <v>6.0535010326117442E-3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</row>
    <row r="6" spans="1:371" x14ac:dyDescent="0.25">
      <c r="A6">
        <v>2</v>
      </c>
      <c r="B6" s="5">
        <v>88192.119395934453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207.61204944433453</v>
      </c>
      <c r="AA6" s="5">
        <v>421.34091236913764</v>
      </c>
      <c r="AB6" s="5">
        <v>711.29918220985928</v>
      </c>
      <c r="AC6" s="5">
        <v>987.64557759250067</v>
      </c>
      <c r="AD6" s="5">
        <v>1435.0710263304063</v>
      </c>
      <c r="AE6" s="5">
        <v>2128.7663553660791</v>
      </c>
      <c r="AF6" s="5">
        <v>2757.4700357339516</v>
      </c>
      <c r="AG6" s="5">
        <v>3615.8655703627646</v>
      </c>
      <c r="AH6" s="5">
        <v>4628.2195384506431</v>
      </c>
      <c r="AI6" s="5">
        <v>5892.0108217912402</v>
      </c>
      <c r="AJ6" s="5">
        <v>7912.8090093805731</v>
      </c>
      <c r="AK6" s="5">
        <v>10327.920884699373</v>
      </c>
      <c r="AL6" s="5">
        <v>13802.199044391631</v>
      </c>
      <c r="AM6" s="5">
        <v>16724.612267363002</v>
      </c>
      <c r="AN6" s="5">
        <v>7834.4576648549792</v>
      </c>
      <c r="AO6" s="5">
        <v>8799.3800381439032</v>
      </c>
      <c r="AP6" s="5">
        <v>9497.4261183276994</v>
      </c>
      <c r="AQ6" s="5">
        <v>10197.058226205938</v>
      </c>
      <c r="AR6" s="5">
        <v>10789.261117382233</v>
      </c>
      <c r="AS6" s="5">
        <v>11376.120904422643</v>
      </c>
      <c r="AT6" s="5">
        <v>11958.028816664575</v>
      </c>
      <c r="AU6" s="5">
        <v>12522.369143098402</v>
      </c>
      <c r="AV6" s="5">
        <v>13087.284248326292</v>
      </c>
      <c r="AW6" s="5">
        <v>13638.988442487314</v>
      </c>
      <c r="AX6" s="5">
        <v>14187.514216216141</v>
      </c>
      <c r="AY6" s="5">
        <v>14774.590276059636</v>
      </c>
      <c r="AZ6" s="5">
        <v>15288.38658369115</v>
      </c>
      <c r="BA6" s="5">
        <v>15785.856078359713</v>
      </c>
      <c r="BB6" s="5">
        <v>16261.375326916306</v>
      </c>
      <c r="BC6" s="5">
        <v>16707.814664265337</v>
      </c>
      <c r="BD6" s="5">
        <v>17115.215873283771</v>
      </c>
      <c r="BE6" s="5">
        <v>17470.797644803228</v>
      </c>
      <c r="BF6" s="5">
        <v>17759.856790404283</v>
      </c>
      <c r="BG6" s="5">
        <v>17967.509172662038</v>
      </c>
      <c r="BH6" s="5">
        <v>18077.124432824912</v>
      </c>
      <c r="BI6" s="5">
        <v>18071.454734692976</v>
      </c>
      <c r="BJ6" s="5">
        <v>17933.663205843521</v>
      </c>
      <c r="BK6" s="5">
        <v>17648.022230332863</v>
      </c>
      <c r="BL6" s="5">
        <v>17201.969282304337</v>
      </c>
      <c r="BM6" s="5">
        <v>16587.524363905912</v>
      </c>
      <c r="BN6" s="5">
        <v>15769.629506056162</v>
      </c>
      <c r="BO6" s="5">
        <v>14755.319344603666</v>
      </c>
      <c r="BP6" s="5">
        <v>13564.029502664105</v>
      </c>
      <c r="BQ6" s="5">
        <v>12225.505785511603</v>
      </c>
      <c r="BR6" s="5">
        <v>10777.621556097754</v>
      </c>
      <c r="BS6" s="5">
        <v>9268.1190719395181</v>
      </c>
      <c r="BT6" s="5">
        <v>7755.6068072520447</v>
      </c>
      <c r="BU6" s="5">
        <v>6303.7042115165696</v>
      </c>
      <c r="BV6" s="5">
        <v>5004.4987751344133</v>
      </c>
      <c r="BW6" s="5">
        <v>3855.1121160603943</v>
      </c>
      <c r="BX6" s="5">
        <v>2846.3090364381369</v>
      </c>
      <c r="BY6" s="5">
        <v>1994.466916152418</v>
      </c>
      <c r="BZ6" s="5">
        <v>1319.6885142319891</v>
      </c>
      <c r="CA6" s="5">
        <v>793.51095320643128</v>
      </c>
      <c r="CB6" s="5">
        <v>422.90537982009096</v>
      </c>
      <c r="CC6" s="5">
        <v>195.89745921516527</v>
      </c>
      <c r="CD6" s="5">
        <v>77.861637769577342</v>
      </c>
      <c r="CE6" s="5">
        <v>25.257874026111921</v>
      </c>
      <c r="CF6" s="5">
        <v>6.142268737246507</v>
      </c>
      <c r="CG6" s="5">
        <v>0.93969131675148609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3527.6847758373783</v>
      </c>
      <c r="CZ6" s="5">
        <v>10583.054327512134</v>
      </c>
      <c r="DA6" s="5">
        <v>5395.7896421263122</v>
      </c>
      <c r="DB6" s="5">
        <v>11990.856155226109</v>
      </c>
      <c r="DC6">
        <v>32.442402774554644</v>
      </c>
      <c r="DF6" s="14">
        <v>7853.89</v>
      </c>
      <c r="DG6" s="14">
        <v>18748.02</v>
      </c>
      <c r="DH6" s="5">
        <v>3862.46</v>
      </c>
      <c r="DI6" s="5">
        <v>7569.4</v>
      </c>
      <c r="DJ6" s="5">
        <f>IF(AND(AMMset!D3&gt;0,CY6&gt;0),NPV(Assumptions!$C$9+0.01,DN6:HI6)*(1.01+Assumptions!$C$9)/AMMset!D3,0)</f>
        <v>2260.1163635400098</v>
      </c>
      <c r="DK6" s="5">
        <f>IF(AND(AMMset!D3&gt;0,CY6&gt;0),NPV(Assumptions!$C$9-0.01,DN6:HI6)*(0.99+Assumptions!$C$9)/AMMset!D3,0)</f>
        <v>5595.2982659975969</v>
      </c>
      <c r="DL6" s="5"/>
      <c r="DM6" s="5"/>
      <c r="DN6" s="5">
        <f t="shared" ref="DN6:DN21" si="408">C6*$CZ6/$B6</f>
        <v>0</v>
      </c>
      <c r="DO6" s="5">
        <f t="shared" ref="DO6:DO21" si="409">D6*$CZ6/$B6</f>
        <v>0</v>
      </c>
      <c r="DP6" s="5">
        <f t="shared" ref="DP6:DP21" si="410">E6*$CZ6/$B6</f>
        <v>0</v>
      </c>
      <c r="DQ6" s="5">
        <f t="shared" ref="DQ6:DQ21" si="411">F6*$CZ6/$B6</f>
        <v>0</v>
      </c>
      <c r="DR6" s="5">
        <f t="shared" ref="DR6:DR21" si="412">G6*$CZ6/$B6</f>
        <v>0</v>
      </c>
      <c r="DS6" s="5">
        <f t="shared" ref="DS6:DS21" si="413">H6*$CZ6/$B6</f>
        <v>0</v>
      </c>
      <c r="DT6" s="5">
        <f t="shared" ref="DT6:DT21" si="414">I6*$CZ6/$B6</f>
        <v>0</v>
      </c>
      <c r="DU6" s="5">
        <f t="shared" ref="DU6:DU21" si="415">J6*$CZ6/$B6</f>
        <v>0</v>
      </c>
      <c r="DV6" s="5">
        <f t="shared" ref="DV6:DV21" si="416">K6*$CZ6/$B6</f>
        <v>0</v>
      </c>
      <c r="DW6" s="5">
        <f t="shared" ref="DW6:DW21" si="417">L6*$CZ6/$B6</f>
        <v>0</v>
      </c>
      <c r="DX6" s="5">
        <f t="shared" ref="DX6:DX21" si="418">M6*$CZ6/$B6</f>
        <v>0</v>
      </c>
      <c r="DY6" s="5">
        <f t="shared" ref="DY6:DY21" si="419">N6*$CZ6/$B6</f>
        <v>0</v>
      </c>
      <c r="DZ6" s="5">
        <f t="shared" ref="DZ6:DZ21" si="420">O6*$CZ6/$B6</f>
        <v>0</v>
      </c>
      <c r="EA6" s="5">
        <f t="shared" ref="EA6:EA21" si="421">P6*$CZ6/$B6</f>
        <v>0</v>
      </c>
      <c r="EB6" s="5">
        <f t="shared" ref="EB6:EB21" si="422">Q6*$CZ6/$B6</f>
        <v>0</v>
      </c>
      <c r="EC6" s="5">
        <f t="shared" ref="EC6:EC21" si="423">R6*$CZ6/$B6</f>
        <v>0</v>
      </c>
      <c r="ED6" s="5">
        <f t="shared" ref="ED6:ED21" si="424">S6*$CZ6/$B6</f>
        <v>0</v>
      </c>
      <c r="EE6" s="5">
        <f t="shared" ref="EE6:EE21" si="425">T6*$CZ6/$B6</f>
        <v>0</v>
      </c>
      <c r="EF6" s="5">
        <f t="shared" ref="EF6:EF21" si="426">U6*$CZ6/$B6</f>
        <v>0</v>
      </c>
      <c r="EG6" s="5">
        <f t="shared" ref="EG6:EG21" si="427">V6*$CZ6/$B6</f>
        <v>0</v>
      </c>
      <c r="EH6" s="5">
        <f t="shared" ref="EH6:EH21" si="428">W6*$CZ6/$B6</f>
        <v>0</v>
      </c>
      <c r="EI6" s="5">
        <f t="shared" ref="EI6:EI21" si="429">X6*$CZ6/$B6</f>
        <v>0</v>
      </c>
      <c r="EJ6" s="5">
        <f t="shared" ref="EJ6:EJ21" si="430">Y6*$CZ6/$B6</f>
        <v>0</v>
      </c>
      <c r="EK6" s="5">
        <f t="shared" ref="EK6:EK21" si="431">Z6*$CZ6/$B6</f>
        <v>24.913445933320144</v>
      </c>
      <c r="EL6" s="5">
        <f t="shared" ref="EL6:EL21" si="432">AA6*$CZ6/$B6</f>
        <v>50.560909484296516</v>
      </c>
      <c r="EM6" s="5">
        <f t="shared" ref="EM6:EM21" si="433">AB6*$CZ6/$B6</f>
        <v>85.355901865183114</v>
      </c>
      <c r="EN6" s="5">
        <f t="shared" ref="EN6:EN21" si="434">AC6*$CZ6/$B6</f>
        <v>118.51746931110007</v>
      </c>
      <c r="EO6" s="5">
        <f t="shared" ref="EO6:EO21" si="435">AD6*$CZ6/$B6</f>
        <v>172.20852315964876</v>
      </c>
      <c r="EP6" s="5">
        <f t="shared" ref="EP6:EP21" si="436">AE6*$CZ6/$B6</f>
        <v>255.45196264392951</v>
      </c>
      <c r="EQ6" s="5">
        <f t="shared" ref="EQ6:EQ21" si="437">AF6*$CZ6/$B6</f>
        <v>330.89640428807422</v>
      </c>
      <c r="ER6" s="5">
        <f t="shared" ref="ER6:ER21" si="438">AG6*$CZ6/$B6</f>
        <v>433.90386844353179</v>
      </c>
      <c r="ES6" s="5">
        <f t="shared" ref="ES6:ES21" si="439">AH6*$CZ6/$B6</f>
        <v>555.38634461407719</v>
      </c>
      <c r="ET6" s="5">
        <f t="shared" ref="ET6:ET21" si="440">AI6*$CZ6/$B6</f>
        <v>707.04129861494891</v>
      </c>
      <c r="EU6" s="5">
        <f t="shared" ref="EU6:EU21" si="441">AJ6*$CZ6/$B6</f>
        <v>949.53708112566869</v>
      </c>
      <c r="EV6" s="5">
        <f t="shared" ref="EV6:EV21" si="442">AK6*$CZ6/$B6</f>
        <v>1239.3505061639248</v>
      </c>
      <c r="EW6" s="5">
        <f t="shared" ref="EW6:EW21" si="443">AL6*$CZ6/$B6</f>
        <v>1656.2638853269959</v>
      </c>
      <c r="EX6" s="5">
        <f t="shared" ref="EX6:EX21" si="444">AM6*$CZ6/$B6</f>
        <v>2006.9534720835602</v>
      </c>
      <c r="EY6" s="5">
        <f t="shared" ref="EY6:EY21" si="445">AN6*$CZ6/$B6</f>
        <v>940.13491978259754</v>
      </c>
      <c r="EZ6" s="5">
        <f t="shared" ref="EZ6:EZ21" si="446">AO6*$CZ6/$B6</f>
        <v>1055.9256045772684</v>
      </c>
      <c r="FA6" s="5">
        <f t="shared" ref="FA6:FA21" si="447">AP6*$CZ6/$B6</f>
        <v>1139.6911341993241</v>
      </c>
      <c r="FB6" s="5">
        <f t="shared" ref="FB6:FB21" si="448">AQ6*$CZ6/$B6</f>
        <v>1223.6469871447127</v>
      </c>
      <c r="FC6" s="5">
        <f t="shared" ref="FC6:FC21" si="449">AR6*$CZ6/$B6</f>
        <v>1294.711334085868</v>
      </c>
      <c r="FD6" s="5">
        <f t="shared" ref="FD6:FD21" si="450">AS6*$CZ6/$B6</f>
        <v>1365.1345085307173</v>
      </c>
      <c r="FE6" s="5">
        <f t="shared" ref="FE6:FE21" si="451">AT6*$CZ6/$B6</f>
        <v>1434.9634579997492</v>
      </c>
      <c r="FF6" s="5">
        <f t="shared" ref="FF6:FF21" si="452">AU6*$CZ6/$B6</f>
        <v>1502.6842971718081</v>
      </c>
      <c r="FG6" s="5">
        <f t="shared" ref="FG6:FG21" si="453">AV6*$CZ6/$B6</f>
        <v>1570.474109799155</v>
      </c>
      <c r="FH6" s="5">
        <f t="shared" ref="FH6:FH21" si="454">AW6*$CZ6/$B6</f>
        <v>1636.6786130984779</v>
      </c>
      <c r="FI6" s="5">
        <f t="shared" ref="FI6:FI21" si="455">AX6*$CZ6/$B6</f>
        <v>1702.5017059459369</v>
      </c>
      <c r="FJ6" s="5">
        <f t="shared" ref="FJ6:FJ21" si="456">AY6*$CZ6/$B6</f>
        <v>1772.9508331271566</v>
      </c>
      <c r="FK6" s="5">
        <f t="shared" ref="FK6:FK21" si="457">AZ6*$CZ6/$B6</f>
        <v>1834.6063900429378</v>
      </c>
      <c r="FL6" s="5">
        <f t="shared" ref="FL6:FL21" si="458">BA6*$CZ6/$B6</f>
        <v>1894.3027294031656</v>
      </c>
      <c r="FM6" s="5">
        <f t="shared" ref="FM6:FM21" si="459">BB6*$CZ6/$B6</f>
        <v>1951.3650392299567</v>
      </c>
      <c r="FN6" s="5">
        <f t="shared" ref="FN6:FN21" si="460">BC6*$CZ6/$B6</f>
        <v>2004.9377597118405</v>
      </c>
      <c r="FO6" s="5">
        <f t="shared" ref="FO6:FO21" si="461">BD6*$CZ6/$B6</f>
        <v>2053.8259047940523</v>
      </c>
      <c r="FP6" s="5">
        <f t="shared" ref="FP6:FP21" si="462">BE6*$CZ6/$B6</f>
        <v>2096.4957173763873</v>
      </c>
      <c r="FQ6" s="5">
        <f t="shared" ref="FQ6:FQ21" si="463">BF6*$CZ6/$B6</f>
        <v>2131.1828148485142</v>
      </c>
      <c r="FR6" s="5">
        <f t="shared" ref="FR6:FR21" si="464">BG6*$CZ6/$B6</f>
        <v>2156.1011007194443</v>
      </c>
      <c r="FS6" s="5">
        <f t="shared" ref="FS6:FS21" si="465">BH6*$CZ6/$B6</f>
        <v>2169.2549319389896</v>
      </c>
      <c r="FT6" s="5">
        <f t="shared" ref="FT6:FT21" si="466">BI6*$CZ6/$B6</f>
        <v>2168.5745681631574</v>
      </c>
      <c r="FU6" s="5">
        <f t="shared" ref="FU6:FU21" si="467">BJ6*$CZ6/$B6</f>
        <v>2152.0395847012223</v>
      </c>
      <c r="FV6" s="5">
        <f t="shared" ref="FV6:FV21" si="468">BK6*$CZ6/$B6</f>
        <v>2117.7626676399436</v>
      </c>
      <c r="FW6" s="5">
        <f t="shared" ref="FW6:FW21" si="469">BL6*$CZ6/$B6</f>
        <v>2064.2363138765204</v>
      </c>
      <c r="FX6" s="5">
        <f t="shared" ref="FX6:FX21" si="470">BM6*$CZ6/$B6</f>
        <v>1990.5029236687096</v>
      </c>
      <c r="FY6" s="5">
        <f t="shared" ref="FY6:FY21" si="471">BN6*$CZ6/$B6</f>
        <v>1892.3555407267395</v>
      </c>
      <c r="FZ6" s="5">
        <f t="shared" ref="FZ6:FZ21" si="472">BO6*$CZ6/$B6</f>
        <v>1770.63832135244</v>
      </c>
      <c r="GA6" s="5">
        <f t="shared" ref="GA6:GA21" si="473">BP6*$CZ6/$B6</f>
        <v>1627.6835403196926</v>
      </c>
      <c r="GB6" s="5">
        <f t="shared" ref="GB6:GB21" si="474">BQ6*$CZ6/$B6</f>
        <v>1467.0606942613924</v>
      </c>
      <c r="GC6" s="5">
        <f t="shared" ref="GC6:GC21" si="475">BR6*$CZ6/$B6</f>
        <v>1293.3145867317305</v>
      </c>
      <c r="GD6" s="5">
        <f t="shared" ref="GD6:GD21" si="476">BS6*$CZ6/$B6</f>
        <v>1112.1742886327422</v>
      </c>
      <c r="GE6" s="5">
        <f t="shared" ref="GE6:GE21" si="477">BT6*$CZ6/$B6</f>
        <v>930.67281687024536</v>
      </c>
      <c r="GF6" s="5">
        <f t="shared" ref="GF6:GF21" si="478">BU6*$CZ6/$B6</f>
        <v>756.44450538198839</v>
      </c>
      <c r="GG6" s="5">
        <f t="shared" ref="GG6:GG21" si="479">BV6*$CZ6/$B6</f>
        <v>600.53985301612954</v>
      </c>
      <c r="GH6" s="5">
        <f t="shared" ref="GH6:GH21" si="480">BW6*$CZ6/$B6</f>
        <v>462.61345392724729</v>
      </c>
      <c r="GI6" s="5">
        <f t="shared" ref="GI6:GI21" si="481">BX6*$CZ6/$B6</f>
        <v>341.55708437257647</v>
      </c>
      <c r="GJ6" s="5">
        <f t="shared" ref="GJ6:GJ21" si="482">BY6*$CZ6/$B6</f>
        <v>239.33602993829015</v>
      </c>
      <c r="GK6" s="5">
        <f t="shared" ref="GK6:GK21" si="483">BZ6*$CZ6/$B6</f>
        <v>158.36262170783868</v>
      </c>
      <c r="GL6" s="5">
        <f t="shared" ref="GL6:GL21" si="484">CA6*$CZ6/$B6</f>
        <v>95.221314384771759</v>
      </c>
      <c r="GM6" s="5">
        <f t="shared" ref="GM6:GM21" si="485">CB6*$CZ6/$B6</f>
        <v>50.748645578410922</v>
      </c>
      <c r="GN6" s="5">
        <f t="shared" ref="GN6:GN21" si="486">CC6*$CZ6/$B6</f>
        <v>23.507695105819831</v>
      </c>
      <c r="GO6" s="5">
        <f t="shared" ref="GO6:GO21" si="487">CD6*$CZ6/$B6</f>
        <v>9.3433965323492814</v>
      </c>
      <c r="GP6" s="5">
        <f t="shared" ref="GP6:GP21" si="488">CE6*$CZ6/$B6</f>
        <v>3.0309448831334307</v>
      </c>
      <c r="GQ6" s="5">
        <f t="shared" ref="GQ6:GQ21" si="489">CF6*$CZ6/$B6</f>
        <v>0.73707224846958086</v>
      </c>
      <c r="GR6" s="5">
        <f t="shared" ref="GR6:GR21" si="490">CG6*$CZ6/$B6</f>
        <v>0.11276295801017834</v>
      </c>
      <c r="GS6" s="5">
        <f t="shared" ref="GS6:GS21" si="491">CH6*$CZ6/$B6</f>
        <v>0</v>
      </c>
      <c r="GT6" s="5">
        <f t="shared" ref="GT6:GT21" si="492">CI6*$CZ6/$B6</f>
        <v>0</v>
      </c>
      <c r="GU6" s="5">
        <f t="shared" ref="GU6:GU21" si="493">CJ6*$CZ6/$B6</f>
        <v>0</v>
      </c>
      <c r="GV6" s="5">
        <f t="shared" ref="GV6:GV21" si="494">CK6*$CZ6/$B6</f>
        <v>0</v>
      </c>
      <c r="GW6" s="5">
        <f t="shared" ref="GW6:GW21" si="495">CL6*$CZ6/$B6</f>
        <v>0</v>
      </c>
      <c r="GX6" s="5">
        <f t="shared" ref="GX6:GX21" si="496">CM6*$CZ6/$B6</f>
        <v>0</v>
      </c>
      <c r="GY6" s="5">
        <f t="shared" ref="GY6:GY21" si="497">CN6*$CZ6/$B6</f>
        <v>0</v>
      </c>
      <c r="GZ6" s="5">
        <f t="shared" ref="GZ6:GZ21" si="498">CO6*$CZ6/$B6</f>
        <v>0</v>
      </c>
      <c r="HA6" s="5">
        <f t="shared" ref="HA6:HA21" si="499">CP6*$CZ6/$B6</f>
        <v>0</v>
      </c>
      <c r="HB6" s="5">
        <f t="shared" ref="HB6:HB21" si="500">CQ6*$CZ6/$B6</f>
        <v>0</v>
      </c>
      <c r="HC6" s="5">
        <f t="shared" ref="HC6:HC21" si="501">CR6*$CZ6/$B6</f>
        <v>0</v>
      </c>
      <c r="HD6" s="5">
        <f t="shared" ref="HD6:HD21" si="502">CS6*$CZ6/$B6</f>
        <v>0</v>
      </c>
      <c r="HE6" s="5">
        <f t="shared" ref="HE6:HE21" si="503">CT6*$CZ6/$B6</f>
        <v>0</v>
      </c>
      <c r="HF6" s="5">
        <f t="shared" ref="HF6:HF21" si="504">CU6*$CZ6/$B6</f>
        <v>0</v>
      </c>
      <c r="HG6" s="5">
        <f t="shared" ref="HG6:HG21" si="505">CV6*$CZ6/$B6</f>
        <v>0</v>
      </c>
      <c r="HH6" s="5">
        <f t="shared" ref="HH6:HH21" si="506">CW6*$CZ6/$B6</f>
        <v>0</v>
      </c>
      <c r="HI6" s="5">
        <f t="shared" ref="HI6:HI21" si="507">CX6*$CZ6/$B6</f>
        <v>0</v>
      </c>
      <c r="HJ6" s="5"/>
      <c r="HK6" s="5"/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5.9466428464644882E-3</v>
      </c>
      <c r="IJ6">
        <v>1.1439325237653925E-2</v>
      </c>
      <c r="IK6">
        <v>1.8304868655180689E-2</v>
      </c>
      <c r="IL6">
        <v>2.4091454172545969E-2</v>
      </c>
      <c r="IM6">
        <v>3.3180490706963085E-2</v>
      </c>
      <c r="IN6">
        <v>4.6653577459917897E-2</v>
      </c>
      <c r="IO6">
        <v>5.7281618432379174E-2</v>
      </c>
      <c r="IP6">
        <v>7.1197429282678998E-2</v>
      </c>
      <c r="IQ6">
        <v>8.6380062420558262E-2</v>
      </c>
      <c r="IR6">
        <v>0.10423429952361728</v>
      </c>
      <c r="IS6">
        <v>0.13268606876939856</v>
      </c>
      <c r="IT6">
        <v>0.16415537244969053</v>
      </c>
      <c r="IU6">
        <v>0.20793998634444161</v>
      </c>
      <c r="IV6">
        <v>0.238832445649902</v>
      </c>
      <c r="IW6">
        <v>0.25747138718647627</v>
      </c>
      <c r="IX6">
        <v>0.27410669165694029</v>
      </c>
      <c r="IY6">
        <v>0.28042777996290474</v>
      </c>
      <c r="IZ6">
        <v>0.28538921398145362</v>
      </c>
      <c r="JA6">
        <v>0.2862212623037515</v>
      </c>
      <c r="JB6">
        <v>0.28605656228933374</v>
      </c>
      <c r="JC6">
        <v>0.28501313055907868</v>
      </c>
      <c r="JD6">
        <v>0.2829041358008158</v>
      </c>
      <c r="JE6">
        <v>0.28025274733982525</v>
      </c>
      <c r="JF6">
        <v>0.27684076980700256</v>
      </c>
      <c r="JG6">
        <v>0.27296171105790745</v>
      </c>
      <c r="JH6">
        <v>0.26943773743228622</v>
      </c>
      <c r="JI6">
        <v>0.26427261600570928</v>
      </c>
      <c r="JJ6">
        <v>0.25864625201094765</v>
      </c>
      <c r="JK6">
        <v>0.25254737338852956</v>
      </c>
      <c r="JL6">
        <v>0.24595336146935495</v>
      </c>
      <c r="JM6">
        <v>0.23881579491951441</v>
      </c>
      <c r="JN6">
        <v>0.23106861053232527</v>
      </c>
      <c r="JO6">
        <v>0.222646159678422</v>
      </c>
      <c r="JP6">
        <v>0.21350653482362281</v>
      </c>
      <c r="JQ6">
        <v>0.20361050693454796</v>
      </c>
      <c r="JR6">
        <v>0.19293520805596953</v>
      </c>
      <c r="JS6">
        <v>0.18148257410576721</v>
      </c>
      <c r="JT6">
        <v>0.16928150064863645</v>
      </c>
      <c r="JU6">
        <v>0.15640087126428173</v>
      </c>
      <c r="JV6">
        <v>0.14295196034426616</v>
      </c>
      <c r="JW6">
        <v>0.12881830002502853</v>
      </c>
      <c r="JX6">
        <v>0.11424895029219784</v>
      </c>
      <c r="JY6">
        <v>9.9549680347603628E-2</v>
      </c>
      <c r="JZ6">
        <v>8.5048278411368222E-2</v>
      </c>
      <c r="KA6">
        <v>7.1067191923323392E-2</v>
      </c>
      <c r="KB6">
        <v>5.7927578808620137E-2</v>
      </c>
      <c r="KC6">
        <v>4.5946996959421317E-2</v>
      </c>
      <c r="KD6">
        <v>3.5398485397477371E-2</v>
      </c>
      <c r="KE6">
        <v>2.6637714246455703E-2</v>
      </c>
      <c r="KF6">
        <v>1.9450059811334554E-2</v>
      </c>
      <c r="KG6">
        <v>1.3611735357766261E-2</v>
      </c>
      <c r="KH6">
        <v>9.0407785072747753E-3</v>
      </c>
      <c r="KI6">
        <v>5.6701954641925935E-3</v>
      </c>
      <c r="KJ6">
        <v>3.2316712028619267E-3</v>
      </c>
      <c r="KK6">
        <v>1.6325433415497591E-3</v>
      </c>
      <c r="KL6">
        <v>7.1680080497425291E-4</v>
      </c>
      <c r="KM6">
        <v>2.7004753526599997E-4</v>
      </c>
      <c r="KN6">
        <v>8.3034216143589671E-5</v>
      </c>
      <c r="KO6">
        <v>1.9141047505420291E-5</v>
      </c>
      <c r="KP6">
        <v>2.7756432987609946E-6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 s="5">
        <v>3527.6847758373783</v>
      </c>
      <c r="LI6">
        <v>1</v>
      </c>
      <c r="LJ6">
        <v>0.89146000000000003</v>
      </c>
      <c r="LK6">
        <v>0.81225377899999995</v>
      </c>
      <c r="LL6">
        <v>0.74788266701424999</v>
      </c>
      <c r="LM6">
        <v>0.69151475040138599</v>
      </c>
      <c r="LN6">
        <v>0.64221666384527121</v>
      </c>
      <c r="LO6">
        <v>0.59898906020184595</v>
      </c>
      <c r="LP6">
        <v>0.5611149819252832</v>
      </c>
      <c r="LQ6">
        <v>0.52798114224259529</v>
      </c>
      <c r="LR6">
        <v>0.49816076732873349</v>
      </c>
      <c r="LS6">
        <v>0.47140953412318048</v>
      </c>
      <c r="LT6">
        <v>0.44881487515265645</v>
      </c>
      <c r="LU6">
        <v>0.42840726277946517</v>
      </c>
      <c r="LV6">
        <v>0.41002859120622609</v>
      </c>
      <c r="LW6">
        <v>0.39340603211872571</v>
      </c>
      <c r="LX6">
        <v>0.37866117403491589</v>
      </c>
      <c r="LY6">
        <v>0.36540045972021312</v>
      </c>
      <c r="LZ6">
        <v>0.35360898688504183</v>
      </c>
      <c r="MA6">
        <v>0.3431032638846872</v>
      </c>
      <c r="MB6">
        <v>0.33385319989035606</v>
      </c>
      <c r="MC6">
        <v>0.3257973221770018</v>
      </c>
      <c r="MD6">
        <v>0.31882851745563573</v>
      </c>
      <c r="ME6">
        <v>0.31298120244549937</v>
      </c>
      <c r="MF6">
        <v>0.30672157839658937</v>
      </c>
      <c r="MG6">
        <v>0.30086933068078242</v>
      </c>
      <c r="MH6">
        <v>0.29359431026492111</v>
      </c>
      <c r="MI6">
        <v>0.28735249522868889</v>
      </c>
      <c r="MJ6">
        <v>0.27777791008766894</v>
      </c>
      <c r="MK6">
        <v>0.2637834589774522</v>
      </c>
      <c r="ML6">
        <v>0.25257793764009001</v>
      </c>
      <c r="MM6">
        <v>0.23803702577015004</v>
      </c>
      <c r="MN6">
        <v>0.22216947763231185</v>
      </c>
      <c r="MO6">
        <v>0.20356500557538207</v>
      </c>
      <c r="MP6">
        <v>0.17428828647353062</v>
      </c>
      <c r="MQ6">
        <v>0.14187763672091286</v>
      </c>
      <c r="MR6">
        <v>9.7032953306166722E-2</v>
      </c>
      <c r="MS6">
        <v>6.4890787523498999E-2</v>
      </c>
      <c r="MT6">
        <v>4.4812928955853176E-2</v>
      </c>
      <c r="MU6">
        <v>2.6548523501316097E-2</v>
      </c>
      <c r="MV6">
        <v>1.8377153452846014E-2</v>
      </c>
      <c r="MW6">
        <v>1.1338519908871464E-2</v>
      </c>
      <c r="MX6">
        <v>8.172464994717285E-3</v>
      </c>
      <c r="MY6">
        <v>5.7415652820386291E-3</v>
      </c>
      <c r="MZ6">
        <v>3.9233838041754562E-3</v>
      </c>
      <c r="NA6">
        <v>2.8761541991649433E-3</v>
      </c>
      <c r="NB6">
        <v>2.0357707037109386E-3</v>
      </c>
      <c r="NC6">
        <v>1.576684052317085E-3</v>
      </c>
      <c r="ND6">
        <v>1.1764270387958698E-3</v>
      </c>
      <c r="NE6">
        <v>0</v>
      </c>
      <c r="NF6">
        <v>0</v>
      </c>
      <c r="NG6">
        <v>0</v>
      </c>
    </row>
    <row r="7" spans="1:371" x14ac:dyDescent="0.25">
      <c r="A7">
        <v>3</v>
      </c>
      <c r="B7" s="5">
        <v>142357.35557665557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186.62527250101084</v>
      </c>
      <c r="O7" s="5">
        <v>377.39861683891809</v>
      </c>
      <c r="P7" s="5">
        <v>634.83396710525551</v>
      </c>
      <c r="Q7" s="5">
        <v>874.30530247237823</v>
      </c>
      <c r="R7" s="5">
        <v>1254.7574235951283</v>
      </c>
      <c r="S7" s="5">
        <v>1885.0379418397767</v>
      </c>
      <c r="T7" s="5">
        <v>2455.5850690471975</v>
      </c>
      <c r="U7" s="5">
        <v>3248.2410952744226</v>
      </c>
      <c r="V7" s="5">
        <v>4183.2465133230235</v>
      </c>
      <c r="W7" s="5">
        <v>5361.1426712757566</v>
      </c>
      <c r="X7" s="5">
        <v>7291.1250210537992</v>
      </c>
      <c r="Y7" s="5">
        <v>9662.6043519800696</v>
      </c>
      <c r="Z7" s="5">
        <v>13207.210899081238</v>
      </c>
      <c r="AA7" s="5">
        <v>16396.682454142046</v>
      </c>
      <c r="AB7" s="5">
        <v>7832.2663809910646</v>
      </c>
      <c r="AC7" s="5">
        <v>8990.6921614559524</v>
      </c>
      <c r="AD7" s="5">
        <v>9821.5166247175821</v>
      </c>
      <c r="AE7" s="5">
        <v>10667.464992467554</v>
      </c>
      <c r="AF7" s="5">
        <v>11350.977167634217</v>
      </c>
      <c r="AG7" s="5">
        <v>12024.00354366246</v>
      </c>
      <c r="AH7" s="5">
        <v>12684.998707472467</v>
      </c>
      <c r="AI7" s="5">
        <v>13313.174844886524</v>
      </c>
      <c r="AJ7" s="5">
        <v>13939.024779923855</v>
      </c>
      <c r="AK7" s="5">
        <v>14541.065649647742</v>
      </c>
      <c r="AL7" s="5">
        <v>15139.135394089937</v>
      </c>
      <c r="AM7" s="5">
        <v>15807.461426964841</v>
      </c>
      <c r="AN7" s="5">
        <v>16357.176465044206</v>
      </c>
      <c r="AO7" s="5">
        <v>16889.423051575093</v>
      </c>
      <c r="AP7" s="5">
        <v>17398.185995461794</v>
      </c>
      <c r="AQ7" s="5">
        <v>17875.834449838196</v>
      </c>
      <c r="AR7" s="5">
        <v>18311.716502242733</v>
      </c>
      <c r="AS7" s="5">
        <v>18692.156170098846</v>
      </c>
      <c r="AT7" s="5">
        <v>19001.424109578817</v>
      </c>
      <c r="AU7" s="5">
        <v>19223.593041220523</v>
      </c>
      <c r="AV7" s="5">
        <v>19340.871815517992</v>
      </c>
      <c r="AW7" s="5">
        <v>19334.804748064573</v>
      </c>
      <c r="AX7" s="5">
        <v>19187.381369250681</v>
      </c>
      <c r="AY7" s="5">
        <v>18881.771227448175</v>
      </c>
      <c r="AZ7" s="5">
        <v>18404.536287872535</v>
      </c>
      <c r="BA7" s="5">
        <v>17747.134955136778</v>
      </c>
      <c r="BB7" s="5">
        <v>16872.062522220338</v>
      </c>
      <c r="BC7" s="5">
        <v>15786.842676128965</v>
      </c>
      <c r="BD7" s="5">
        <v>14512.272575204823</v>
      </c>
      <c r="BE7" s="5">
        <v>13080.173493352018</v>
      </c>
      <c r="BF7" s="5">
        <v>11531.069185882865</v>
      </c>
      <c r="BG7" s="5">
        <v>9916.0402895600455</v>
      </c>
      <c r="BH7" s="5">
        <v>8297.7918843390762</v>
      </c>
      <c r="BI7" s="5">
        <v>6744.387240196962</v>
      </c>
      <c r="BJ7" s="5">
        <v>5354.3565900875019</v>
      </c>
      <c r="BK7" s="5">
        <v>4124.6176615079912</v>
      </c>
      <c r="BL7" s="5">
        <v>3045.2899828884983</v>
      </c>
      <c r="BM7" s="5">
        <v>2133.8978963329087</v>
      </c>
      <c r="BN7" s="5">
        <v>1411.9465759016189</v>
      </c>
      <c r="BO7" s="5">
        <v>848.98486743095236</v>
      </c>
      <c r="BP7" s="5">
        <v>452.47013782249053</v>
      </c>
      <c r="BQ7" s="5">
        <v>209.59199583405831</v>
      </c>
      <c r="BR7" s="5">
        <v>83.305042999199159</v>
      </c>
      <c r="BS7" s="5">
        <v>27.022516050818453</v>
      </c>
      <c r="BT7" s="5">
        <v>6.5724880931722218</v>
      </c>
      <c r="BU7" s="5">
        <v>1.0053349945704591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8897.3347235409728</v>
      </c>
      <c r="CZ7" s="5">
        <v>53384.008341245833</v>
      </c>
      <c r="DA7" s="5">
        <v>7531.6657480985987</v>
      </c>
      <c r="DB7" s="5">
        <v>30610.478417389342</v>
      </c>
      <c r="DC7">
        <v>21.134519730634896</v>
      </c>
      <c r="DF7" s="14">
        <v>21304.639999999999</v>
      </c>
      <c r="DG7" s="14">
        <v>44984.160000000003</v>
      </c>
      <c r="DH7" s="5">
        <v>5950.01</v>
      </c>
      <c r="DI7" s="5">
        <v>9596.14</v>
      </c>
      <c r="DJ7" s="5">
        <f>IF(AND(AMMset!D4&gt;0,CY7&gt;0),NPV(Assumptions!$C$9+0.01,DN7:HI7)*(1.01+Assumptions!$C$9)/AMMset!D4,0)</f>
        <v>6363.507748459303</v>
      </c>
      <c r="DK7" s="5">
        <f>IF(AND(AMMset!D4&gt;0,CY7&gt;0),NPV(Assumptions!$C$9-0.01,DN7:HI7)*(0.99+Assumptions!$C$9)/AMMset!D4,0)</f>
        <v>12624.32135479136</v>
      </c>
      <c r="DL7" s="5"/>
      <c r="DM7" s="5"/>
      <c r="DN7" s="5">
        <f t="shared" si="408"/>
        <v>0</v>
      </c>
      <c r="DO7" s="5">
        <f t="shared" si="409"/>
        <v>0</v>
      </c>
      <c r="DP7" s="5">
        <f t="shared" si="410"/>
        <v>0</v>
      </c>
      <c r="DQ7" s="5">
        <f t="shared" si="411"/>
        <v>0</v>
      </c>
      <c r="DR7" s="5">
        <f t="shared" si="412"/>
        <v>0</v>
      </c>
      <c r="DS7" s="5">
        <f t="shared" si="413"/>
        <v>0</v>
      </c>
      <c r="DT7" s="5">
        <f t="shared" si="414"/>
        <v>0</v>
      </c>
      <c r="DU7" s="5">
        <f t="shared" si="415"/>
        <v>0</v>
      </c>
      <c r="DV7" s="5">
        <f t="shared" si="416"/>
        <v>0</v>
      </c>
      <c r="DW7" s="5">
        <f t="shared" si="417"/>
        <v>0</v>
      </c>
      <c r="DX7" s="5">
        <f t="shared" si="418"/>
        <v>0</v>
      </c>
      <c r="DY7" s="5">
        <f t="shared" si="419"/>
        <v>69.984477187879065</v>
      </c>
      <c r="DZ7" s="5">
        <f t="shared" si="420"/>
        <v>141.52448131459425</v>
      </c>
      <c r="EA7" s="5">
        <f t="shared" si="421"/>
        <v>238.0627376644708</v>
      </c>
      <c r="EB7" s="5">
        <f t="shared" si="422"/>
        <v>327.86448842714179</v>
      </c>
      <c r="EC7" s="5">
        <f t="shared" si="423"/>
        <v>470.53403384817312</v>
      </c>
      <c r="ED7" s="5">
        <f t="shared" si="424"/>
        <v>706.88922818991625</v>
      </c>
      <c r="EE7" s="5">
        <f t="shared" si="425"/>
        <v>920.84440089269901</v>
      </c>
      <c r="EF7" s="5">
        <f t="shared" si="426"/>
        <v>1218.0904107279084</v>
      </c>
      <c r="EG7" s="5">
        <f t="shared" si="427"/>
        <v>1568.7174424961336</v>
      </c>
      <c r="EH7" s="5">
        <f t="shared" si="428"/>
        <v>2010.4285017284085</v>
      </c>
      <c r="EI7" s="5">
        <f t="shared" si="429"/>
        <v>2734.1718828951743</v>
      </c>
      <c r="EJ7" s="5">
        <f t="shared" si="430"/>
        <v>3623.4766319925257</v>
      </c>
      <c r="EK7" s="5">
        <f t="shared" si="431"/>
        <v>4952.7040871554636</v>
      </c>
      <c r="EL7" s="5">
        <f t="shared" si="432"/>
        <v>6148.755920303267</v>
      </c>
      <c r="EM7" s="5">
        <f t="shared" si="433"/>
        <v>2937.099892871649</v>
      </c>
      <c r="EN7" s="5">
        <f t="shared" si="434"/>
        <v>3371.5095605459819</v>
      </c>
      <c r="EO7" s="5">
        <f t="shared" si="435"/>
        <v>3683.0687342690931</v>
      </c>
      <c r="EP7" s="5">
        <f t="shared" si="436"/>
        <v>4000.2993721753328</v>
      </c>
      <c r="EQ7" s="5">
        <f t="shared" si="437"/>
        <v>4256.6164378628309</v>
      </c>
      <c r="ER7" s="5">
        <f t="shared" si="438"/>
        <v>4509.0013288734226</v>
      </c>
      <c r="ES7" s="5">
        <f t="shared" si="439"/>
        <v>4756.8745153021746</v>
      </c>
      <c r="ET7" s="5">
        <f t="shared" si="440"/>
        <v>4992.4405668324453</v>
      </c>
      <c r="EU7" s="5">
        <f t="shared" si="441"/>
        <v>5227.1342924714454</v>
      </c>
      <c r="EV7" s="5">
        <f t="shared" si="442"/>
        <v>5452.8996186179038</v>
      </c>
      <c r="EW7" s="5">
        <f t="shared" si="443"/>
        <v>5677.1757727837257</v>
      </c>
      <c r="EX7" s="5">
        <f t="shared" si="444"/>
        <v>5927.7980351118149</v>
      </c>
      <c r="EY7" s="5">
        <f t="shared" si="445"/>
        <v>6133.9411743915771</v>
      </c>
      <c r="EZ7" s="5">
        <f t="shared" si="446"/>
        <v>6333.5336443406595</v>
      </c>
      <c r="FA7" s="5">
        <f t="shared" si="447"/>
        <v>6524.3197482981723</v>
      </c>
      <c r="FB7" s="5">
        <f t="shared" si="448"/>
        <v>6703.4379186893229</v>
      </c>
      <c r="FC7" s="5">
        <f t="shared" si="449"/>
        <v>6866.8936883410242</v>
      </c>
      <c r="FD7" s="5">
        <f t="shared" si="450"/>
        <v>7009.5585637870663</v>
      </c>
      <c r="FE7" s="5">
        <f t="shared" si="451"/>
        <v>7125.5340410920553</v>
      </c>
      <c r="FF7" s="5">
        <f t="shared" si="452"/>
        <v>7208.8473904576958</v>
      </c>
      <c r="FG7" s="5">
        <f t="shared" si="453"/>
        <v>7252.8269308192466</v>
      </c>
      <c r="FH7" s="5">
        <f t="shared" si="454"/>
        <v>7250.5517805242143</v>
      </c>
      <c r="FI7" s="5">
        <f t="shared" si="455"/>
        <v>7195.2680134690054</v>
      </c>
      <c r="FJ7" s="5">
        <f t="shared" si="456"/>
        <v>7080.6642102930655</v>
      </c>
      <c r="FK7" s="5">
        <f t="shared" si="457"/>
        <v>6901.7011079521999</v>
      </c>
      <c r="FL7" s="5">
        <f t="shared" si="458"/>
        <v>6655.1756081762915</v>
      </c>
      <c r="FM7" s="5">
        <f t="shared" si="459"/>
        <v>6327.0234458326258</v>
      </c>
      <c r="FN7" s="5">
        <f t="shared" si="460"/>
        <v>5920.0660035483616</v>
      </c>
      <c r="FO7" s="5">
        <f t="shared" si="461"/>
        <v>5442.1022157018078</v>
      </c>
      <c r="FP7" s="5">
        <f t="shared" si="462"/>
        <v>4905.0650600070067</v>
      </c>
      <c r="FQ7" s="5">
        <f t="shared" si="463"/>
        <v>4324.1509447060735</v>
      </c>
      <c r="FR7" s="5">
        <f t="shared" si="464"/>
        <v>3718.5151085850166</v>
      </c>
      <c r="FS7" s="5">
        <f t="shared" si="465"/>
        <v>3111.6719566271531</v>
      </c>
      <c r="FT7" s="5">
        <f t="shared" si="466"/>
        <v>2529.1452150738605</v>
      </c>
      <c r="FU7" s="5">
        <f t="shared" si="467"/>
        <v>2007.883721282813</v>
      </c>
      <c r="FV7" s="5">
        <f t="shared" si="468"/>
        <v>1546.7316230654967</v>
      </c>
      <c r="FW7" s="5">
        <f t="shared" si="469"/>
        <v>1141.9837435831867</v>
      </c>
      <c r="FX7" s="5">
        <f t="shared" si="470"/>
        <v>800.21171112484069</v>
      </c>
      <c r="FY7" s="5">
        <f t="shared" si="471"/>
        <v>529.47996596310702</v>
      </c>
      <c r="FZ7" s="5">
        <f t="shared" si="472"/>
        <v>318.36932528660708</v>
      </c>
      <c r="GA7" s="5">
        <f t="shared" si="473"/>
        <v>169.67630168343393</v>
      </c>
      <c r="GB7" s="5">
        <f t="shared" si="474"/>
        <v>78.596998437771859</v>
      </c>
      <c r="GC7" s="5">
        <f t="shared" si="475"/>
        <v>31.239391124699683</v>
      </c>
      <c r="GD7" s="5">
        <f t="shared" si="476"/>
        <v>10.13344351905692</v>
      </c>
      <c r="GE7" s="5">
        <f t="shared" si="477"/>
        <v>2.4646830349395832</v>
      </c>
      <c r="GF7" s="5">
        <f t="shared" si="478"/>
        <v>0.37700062296392212</v>
      </c>
      <c r="GG7" s="5">
        <f t="shared" si="479"/>
        <v>0</v>
      </c>
      <c r="GH7" s="5">
        <f t="shared" si="480"/>
        <v>0</v>
      </c>
      <c r="GI7" s="5">
        <f t="shared" si="481"/>
        <v>0</v>
      </c>
      <c r="GJ7" s="5">
        <f t="shared" si="482"/>
        <v>0</v>
      </c>
      <c r="GK7" s="5">
        <f t="shared" si="483"/>
        <v>0</v>
      </c>
      <c r="GL7" s="5">
        <f t="shared" si="484"/>
        <v>0</v>
      </c>
      <c r="GM7" s="5">
        <f t="shared" si="485"/>
        <v>0</v>
      </c>
      <c r="GN7" s="5">
        <f t="shared" si="486"/>
        <v>0</v>
      </c>
      <c r="GO7" s="5">
        <f t="shared" si="487"/>
        <v>0</v>
      </c>
      <c r="GP7" s="5">
        <f t="shared" si="488"/>
        <v>0</v>
      </c>
      <c r="GQ7" s="5">
        <f t="shared" si="489"/>
        <v>0</v>
      </c>
      <c r="GR7" s="5">
        <f t="shared" si="490"/>
        <v>0</v>
      </c>
      <c r="GS7" s="5">
        <f t="shared" si="491"/>
        <v>0</v>
      </c>
      <c r="GT7" s="5">
        <f t="shared" si="492"/>
        <v>0</v>
      </c>
      <c r="GU7" s="5">
        <f t="shared" si="493"/>
        <v>0</v>
      </c>
      <c r="GV7" s="5">
        <f t="shared" si="494"/>
        <v>0</v>
      </c>
      <c r="GW7" s="5">
        <f t="shared" si="495"/>
        <v>0</v>
      </c>
      <c r="GX7" s="5">
        <f t="shared" si="496"/>
        <v>0</v>
      </c>
      <c r="GY7" s="5">
        <f t="shared" si="497"/>
        <v>0</v>
      </c>
      <c r="GZ7" s="5">
        <f t="shared" si="498"/>
        <v>0</v>
      </c>
      <c r="HA7" s="5">
        <f t="shared" si="499"/>
        <v>0</v>
      </c>
      <c r="HB7" s="5">
        <f t="shared" si="500"/>
        <v>0</v>
      </c>
      <c r="HC7" s="5">
        <f t="shared" si="501"/>
        <v>0</v>
      </c>
      <c r="HD7" s="5">
        <f t="shared" si="502"/>
        <v>0</v>
      </c>
      <c r="HE7" s="5">
        <f t="shared" si="503"/>
        <v>0</v>
      </c>
      <c r="HF7" s="5">
        <f t="shared" si="504"/>
        <v>0</v>
      </c>
      <c r="HG7" s="5">
        <f t="shared" si="505"/>
        <v>0</v>
      </c>
      <c r="HH7" s="5">
        <f t="shared" si="506"/>
        <v>0</v>
      </c>
      <c r="HI7" s="5">
        <f t="shared" si="507"/>
        <v>0</v>
      </c>
      <c r="HJ7" s="5"/>
      <c r="HK7" s="5"/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1.0162937448185342E-2</v>
      </c>
      <c r="HX7">
        <v>1.9480343908025284E-2</v>
      </c>
      <c r="HY7">
        <v>3.1060179142374578E-2</v>
      </c>
      <c r="HZ7">
        <v>4.0546604498580475E-2</v>
      </c>
      <c r="IA7">
        <v>5.5156750018767596E-2</v>
      </c>
      <c r="IB7">
        <v>7.8542823524236416E-2</v>
      </c>
      <c r="IC7">
        <v>9.6981520138047381E-2</v>
      </c>
      <c r="ID7">
        <v>0.12159894224450563</v>
      </c>
      <c r="IE7">
        <v>0.14843712920003171</v>
      </c>
      <c r="IF7">
        <v>0.18031587468148333</v>
      </c>
      <c r="IG7">
        <v>0.23244420271779609</v>
      </c>
      <c r="IH7">
        <v>0.2919886228414475</v>
      </c>
      <c r="II7">
        <v>0.37829480470902732</v>
      </c>
      <c r="IJ7">
        <v>0.44516680534585695</v>
      </c>
      <c r="IK7">
        <v>0.48936960470216817</v>
      </c>
      <c r="IL7">
        <v>0.53246394600599256</v>
      </c>
      <c r="IM7">
        <v>0.5513446631205956</v>
      </c>
      <c r="IN7">
        <v>0.5676143888418268</v>
      </c>
      <c r="IO7">
        <v>0.57249668662071529</v>
      </c>
      <c r="IP7">
        <v>0.57482587549047237</v>
      </c>
      <c r="IQ7">
        <v>0.57481119016940574</v>
      </c>
      <c r="IR7">
        <v>0.5718260926964428</v>
      </c>
      <c r="IS7">
        <v>0.56749529210493366</v>
      </c>
      <c r="IT7">
        <v>0.56114314578085833</v>
      </c>
      <c r="IU7">
        <v>0.5537656530894226</v>
      </c>
      <c r="IV7">
        <v>0.54806822253610277</v>
      </c>
      <c r="IW7">
        <v>0.53756175471008572</v>
      </c>
      <c r="IX7">
        <v>0.52611706495230803</v>
      </c>
      <c r="IY7">
        <v>0.51371122456073259</v>
      </c>
      <c r="IZ7">
        <v>0.50029822448745187</v>
      </c>
      <c r="JA7">
        <v>0.48577957001282601</v>
      </c>
      <c r="JB7">
        <v>0.47002088076160997</v>
      </c>
      <c r="JC7">
        <v>0.45288861965784938</v>
      </c>
      <c r="JD7">
        <v>0.43429754182089447</v>
      </c>
      <c r="JE7">
        <v>0.41416785075749607</v>
      </c>
      <c r="JF7">
        <v>0.39245303034228052</v>
      </c>
      <c r="JG7">
        <v>0.36915701846116278</v>
      </c>
      <c r="JH7">
        <v>0.34433859211001883</v>
      </c>
      <c r="JI7">
        <v>0.31813786863636745</v>
      </c>
      <c r="JJ7">
        <v>0.29078119331232627</v>
      </c>
      <c r="JK7">
        <v>0.26203165672953649</v>
      </c>
      <c r="JL7">
        <v>0.23239587635342593</v>
      </c>
      <c r="JM7">
        <v>0.20249582290179413</v>
      </c>
      <c r="JN7">
        <v>0.17299825637968974</v>
      </c>
      <c r="JO7">
        <v>0.14455907301343263</v>
      </c>
      <c r="JP7">
        <v>0.11783154600397908</v>
      </c>
      <c r="JQ7">
        <v>9.3461625659436109E-2</v>
      </c>
      <c r="JR7">
        <v>7.2004705640542788E-2</v>
      </c>
      <c r="JS7">
        <v>5.4184261041564818E-2</v>
      </c>
      <c r="JT7">
        <v>3.9563721884719391E-2</v>
      </c>
      <c r="JU7">
        <v>2.7687879486583168E-2</v>
      </c>
      <c r="JV7">
        <v>1.8390012676193675E-2</v>
      </c>
      <c r="JW7">
        <v>1.1533848150255151E-2</v>
      </c>
      <c r="JX7">
        <v>6.5736014147564203E-3</v>
      </c>
      <c r="JY7">
        <v>3.3207862266925012E-3</v>
      </c>
      <c r="JZ7">
        <v>1.4580576085538766E-3</v>
      </c>
      <c r="KA7">
        <v>5.4930862344658741E-4</v>
      </c>
      <c r="KB7">
        <v>1.6890141553735667E-4</v>
      </c>
      <c r="KC7">
        <v>3.8935154309671465E-5</v>
      </c>
      <c r="KD7">
        <v>5.6459867264454565E-6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 s="5">
        <v>8897.3347235409728</v>
      </c>
      <c r="LI7">
        <v>1</v>
      </c>
      <c r="LJ7">
        <v>0.93870000000000009</v>
      </c>
      <c r="LK7">
        <v>0.88487494200000005</v>
      </c>
      <c r="LL7">
        <v>0.83790578007864014</v>
      </c>
      <c r="LM7">
        <v>0.79674784816117727</v>
      </c>
      <c r="LN7">
        <v>0.76091809742936922</v>
      </c>
      <c r="LO7">
        <v>0.72879974453687557</v>
      </c>
      <c r="LP7">
        <v>0.70004130661745056</v>
      </c>
      <c r="LQ7">
        <v>0.67593888443061168</v>
      </c>
      <c r="LR7">
        <v>0.65438319340611939</v>
      </c>
      <c r="LS7">
        <v>0.6351835905115838</v>
      </c>
      <c r="LT7">
        <v>0.62438546947288687</v>
      </c>
      <c r="LU7">
        <v>0.61434535112376287</v>
      </c>
      <c r="LV7">
        <v>0.60194786193808536</v>
      </c>
      <c r="LW7">
        <v>0.59155824184103412</v>
      </c>
      <c r="LX7">
        <v>0.57598842891577817</v>
      </c>
      <c r="LY7">
        <v>0.55157803929832749</v>
      </c>
      <c r="LZ7">
        <v>0.53200805046402289</v>
      </c>
      <c r="MA7">
        <v>0.50616841945298519</v>
      </c>
      <c r="MB7">
        <v>0.47799508522623202</v>
      </c>
      <c r="MC7">
        <v>0.44465970798255461</v>
      </c>
      <c r="MD7">
        <v>0.39093592206410233</v>
      </c>
      <c r="ME7">
        <v>0.32957461973692082</v>
      </c>
      <c r="MF7">
        <v>0.24122225567784705</v>
      </c>
      <c r="MG7">
        <v>0.1719311627343855</v>
      </c>
      <c r="MH7">
        <v>0.12492346353117714</v>
      </c>
      <c r="MI7">
        <v>7.863057565042883E-2</v>
      </c>
      <c r="MJ7">
        <v>5.6080112859642352E-2</v>
      </c>
      <c r="MK7">
        <v>3.5666390977603941E-2</v>
      </c>
      <c r="ML7">
        <v>2.6099594925681237E-2</v>
      </c>
      <c r="MM7">
        <v>1.8545067174442802E-2</v>
      </c>
      <c r="MN7">
        <v>1.2783671155358658E-2</v>
      </c>
      <c r="MO7">
        <v>9.3842373217256844E-3</v>
      </c>
      <c r="MP7">
        <v>6.642257018690657E-3</v>
      </c>
      <c r="MQ7">
        <v>5.1443616384057268E-3</v>
      </c>
      <c r="MR7">
        <v>3.8384139928800492E-3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</row>
    <row r="8" spans="1:371" x14ac:dyDescent="0.25">
      <c r="A8">
        <v>4</v>
      </c>
      <c r="B8" s="5">
        <v>80081.954725142437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144.74439554771357</v>
      </c>
      <c r="U8" s="5">
        <v>292.56468345720509</v>
      </c>
      <c r="V8" s="5">
        <v>491.82234837494104</v>
      </c>
      <c r="W8" s="5">
        <v>686.81608347486224</v>
      </c>
      <c r="X8" s="5">
        <v>990.78882077831895</v>
      </c>
      <c r="Y8" s="5">
        <v>1486.8587951026777</v>
      </c>
      <c r="Z8" s="5">
        <v>1935.2788040143223</v>
      </c>
      <c r="AA8" s="5">
        <v>2552.9853647282398</v>
      </c>
      <c r="AB8" s="5">
        <v>3277.333205608641</v>
      </c>
      <c r="AC8" s="5">
        <v>4184.1689499025906</v>
      </c>
      <c r="AD8" s="5">
        <v>5670.6151597797334</v>
      </c>
      <c r="AE8" s="5">
        <v>7492.5456101006766</v>
      </c>
      <c r="AF8" s="5">
        <v>10220.66387082284</v>
      </c>
      <c r="AG8" s="5">
        <v>12639.181014498952</v>
      </c>
      <c r="AH8" s="5">
        <v>6015.6904563976077</v>
      </c>
      <c r="AI8" s="5">
        <v>6873.8052787339193</v>
      </c>
      <c r="AJ8" s="5">
        <v>7478.9025551685691</v>
      </c>
      <c r="AK8" s="5">
        <v>8087.4009181904994</v>
      </c>
      <c r="AL8" s="5">
        <v>8576.3001892987886</v>
      </c>
      <c r="AM8" s="5">
        <v>9053.3046617125583</v>
      </c>
      <c r="AN8" s="5">
        <v>9514.9124612986088</v>
      </c>
      <c r="AO8" s="5">
        <v>9945.2505932257209</v>
      </c>
      <c r="AP8" s="5">
        <v>10366.428628324487</v>
      </c>
      <c r="AQ8" s="5">
        <v>10765.52967125603</v>
      </c>
      <c r="AR8" s="5">
        <v>11154.952740000339</v>
      </c>
      <c r="AS8" s="5">
        <v>11584.362864332039</v>
      </c>
      <c r="AT8" s="5">
        <v>11923.420321752765</v>
      </c>
      <c r="AU8" s="5">
        <v>12236.299329055308</v>
      </c>
      <c r="AV8" s="5">
        <v>12513.754698129285</v>
      </c>
      <c r="AW8" s="5">
        <v>12745.354094206812</v>
      </c>
      <c r="AX8" s="5">
        <v>12922.075215999659</v>
      </c>
      <c r="AY8" s="5">
        <v>13032.810520726463</v>
      </c>
      <c r="AZ8" s="5">
        <v>13066.671358972813</v>
      </c>
      <c r="BA8" s="5">
        <v>13015.289690646729</v>
      </c>
      <c r="BB8" s="5">
        <v>12873.483746067321</v>
      </c>
      <c r="BC8" s="5">
        <v>12635.028969223171</v>
      </c>
      <c r="BD8" s="5">
        <v>12294.484484343495</v>
      </c>
      <c r="BE8" s="5">
        <v>11825.110407223376</v>
      </c>
      <c r="BF8" s="5">
        <v>11221.57983656527</v>
      </c>
      <c r="BG8" s="5">
        <v>10485.832313756913</v>
      </c>
      <c r="BH8" s="5">
        <v>9627.2981094087754</v>
      </c>
      <c r="BI8" s="5">
        <v>8666.3904735377873</v>
      </c>
      <c r="BJ8" s="5">
        <v>7635.2621263839828</v>
      </c>
      <c r="BK8" s="5">
        <v>6573.6094176977276</v>
      </c>
      <c r="BL8" s="5">
        <v>5522.188642217845</v>
      </c>
      <c r="BM8" s="5">
        <v>4518.3418127195255</v>
      </c>
      <c r="BN8" s="5">
        <v>3593.8716797452271</v>
      </c>
      <c r="BO8" s="5">
        <v>2773.0529450411232</v>
      </c>
      <c r="BP8" s="5">
        <v>2087.9500046042667</v>
      </c>
      <c r="BQ8" s="5">
        <v>1519.6592165500424</v>
      </c>
      <c r="BR8" s="5">
        <v>1081.6105823108305</v>
      </c>
      <c r="BS8" s="5">
        <v>729.80133507799133</v>
      </c>
      <c r="BT8" s="5">
        <v>464.15079445218231</v>
      </c>
      <c r="BU8" s="5">
        <v>266.74736754714428</v>
      </c>
      <c r="BV8" s="5">
        <v>134.88123100963716</v>
      </c>
      <c r="BW8" s="5">
        <v>59.016148439154719</v>
      </c>
      <c r="BX8" s="5">
        <v>22.114743234792446</v>
      </c>
      <c r="BY8" s="5">
        <v>6.7566419183023978</v>
      </c>
      <c r="BZ8" s="5">
        <v>1.5490653938708674</v>
      </c>
      <c r="CA8" s="5">
        <v>0.22507564636140595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4710.7032191260259</v>
      </c>
      <c r="CZ8" s="5">
        <v>4710.7032191260259</v>
      </c>
      <c r="DA8" s="5">
        <v>6078.3032720142028</v>
      </c>
      <c r="DB8" s="5">
        <v>4205.1025056730577</v>
      </c>
      <c r="DC8">
        <v>27.01552797455313</v>
      </c>
      <c r="DF8" s="14">
        <v>2902.18</v>
      </c>
      <c r="DG8" s="14">
        <v>6227.32</v>
      </c>
      <c r="DH8" s="5">
        <v>4591.3599999999997</v>
      </c>
      <c r="DI8" s="5">
        <v>8092.23</v>
      </c>
      <c r="DJ8" s="5">
        <f>IF(AND(AMMset!D5&gt;0,CY8&gt;0),NPV(Assumptions!$C$9+0.01,DN8:HI8)*(1.01+Assumptions!$C$9)/AMMset!D5,0)</f>
        <v>3217.700524587472</v>
      </c>
      <c r="DK8" s="5">
        <f>IF(AND(AMMset!D5&gt;0,CY8&gt;0),NPV(Assumptions!$C$9-0.01,DN8:HI8)*(0.99+Assumptions!$C$9)/AMMset!D5,0)</f>
        <v>6994.718257503856</v>
      </c>
      <c r="DL8" s="5"/>
      <c r="DM8" s="5"/>
      <c r="DN8" s="5">
        <f t="shared" si="408"/>
        <v>0</v>
      </c>
      <c r="DO8" s="5">
        <f t="shared" si="409"/>
        <v>0</v>
      </c>
      <c r="DP8" s="5">
        <f t="shared" si="410"/>
        <v>0</v>
      </c>
      <c r="DQ8" s="5">
        <f t="shared" si="411"/>
        <v>0</v>
      </c>
      <c r="DR8" s="5">
        <f t="shared" si="412"/>
        <v>0</v>
      </c>
      <c r="DS8" s="5">
        <f t="shared" si="413"/>
        <v>0</v>
      </c>
      <c r="DT8" s="5">
        <f t="shared" si="414"/>
        <v>0</v>
      </c>
      <c r="DU8" s="5">
        <f t="shared" si="415"/>
        <v>0</v>
      </c>
      <c r="DV8" s="5">
        <f t="shared" si="416"/>
        <v>0</v>
      </c>
      <c r="DW8" s="5">
        <f t="shared" si="417"/>
        <v>0</v>
      </c>
      <c r="DX8" s="5">
        <f t="shared" si="418"/>
        <v>0</v>
      </c>
      <c r="DY8" s="5">
        <f t="shared" si="419"/>
        <v>0</v>
      </c>
      <c r="DZ8" s="5">
        <f t="shared" si="420"/>
        <v>0</v>
      </c>
      <c r="EA8" s="5">
        <f t="shared" si="421"/>
        <v>0</v>
      </c>
      <c r="EB8" s="5">
        <f t="shared" si="422"/>
        <v>0</v>
      </c>
      <c r="EC8" s="5">
        <f t="shared" si="423"/>
        <v>0</v>
      </c>
      <c r="ED8" s="5">
        <f t="shared" si="424"/>
        <v>0</v>
      </c>
      <c r="EE8" s="5">
        <f t="shared" si="425"/>
        <v>8.5143762086890327</v>
      </c>
      <c r="EF8" s="5">
        <f t="shared" si="426"/>
        <v>17.209687262188535</v>
      </c>
      <c r="EG8" s="5">
        <f t="shared" si="427"/>
        <v>28.930726374996535</v>
      </c>
      <c r="EH8" s="5">
        <f t="shared" si="428"/>
        <v>40.400946086756605</v>
      </c>
      <c r="EI8" s="5">
        <f t="shared" si="429"/>
        <v>58.28169533990112</v>
      </c>
      <c r="EJ8" s="5">
        <f t="shared" si="430"/>
        <v>87.462282064863402</v>
      </c>
      <c r="EK8" s="5">
        <f t="shared" si="431"/>
        <v>113.83992964790131</v>
      </c>
      <c r="EL8" s="5">
        <f t="shared" si="432"/>
        <v>150.17560968989648</v>
      </c>
      <c r="EM8" s="5">
        <f t="shared" si="433"/>
        <v>192.78430621227301</v>
      </c>
      <c r="EN8" s="5">
        <f t="shared" si="434"/>
        <v>246.12758528838768</v>
      </c>
      <c r="EO8" s="5">
        <f t="shared" si="435"/>
        <v>333.56559763410195</v>
      </c>
      <c r="EP8" s="5">
        <f t="shared" si="436"/>
        <v>440.73797706474568</v>
      </c>
      <c r="EQ8" s="5">
        <f t="shared" si="437"/>
        <v>601.21552181310824</v>
      </c>
      <c r="ER8" s="5">
        <f t="shared" si="438"/>
        <v>743.48123614699728</v>
      </c>
      <c r="ES8" s="5">
        <f t="shared" si="439"/>
        <v>353.86414449397694</v>
      </c>
      <c r="ET8" s="5">
        <f t="shared" si="440"/>
        <v>404.34148698434825</v>
      </c>
      <c r="EU8" s="5">
        <f t="shared" si="441"/>
        <v>439.93544442168053</v>
      </c>
      <c r="EV8" s="5">
        <f t="shared" si="442"/>
        <v>475.72946577591171</v>
      </c>
      <c r="EW8" s="5">
        <f t="shared" si="443"/>
        <v>504.48824642934051</v>
      </c>
      <c r="EX8" s="5">
        <f t="shared" si="444"/>
        <v>532.54733304191529</v>
      </c>
      <c r="EY8" s="5">
        <f t="shared" si="445"/>
        <v>559.7007330175652</v>
      </c>
      <c r="EZ8" s="5">
        <f t="shared" si="446"/>
        <v>585.01474077798366</v>
      </c>
      <c r="FA8" s="5">
        <f t="shared" si="447"/>
        <v>609.78991931320513</v>
      </c>
      <c r="FB8" s="5">
        <f t="shared" si="448"/>
        <v>633.26645125035475</v>
      </c>
      <c r="FC8" s="5">
        <f t="shared" si="449"/>
        <v>656.17369058825523</v>
      </c>
      <c r="FD8" s="5">
        <f t="shared" si="450"/>
        <v>681.43310966659055</v>
      </c>
      <c r="FE8" s="5">
        <f t="shared" si="451"/>
        <v>701.37766598545682</v>
      </c>
      <c r="FF8" s="5">
        <f t="shared" si="452"/>
        <v>719.78231347384167</v>
      </c>
      <c r="FG8" s="5">
        <f t="shared" si="453"/>
        <v>736.1032175370168</v>
      </c>
      <c r="FH8" s="5">
        <f t="shared" si="454"/>
        <v>749.72671142393017</v>
      </c>
      <c r="FI8" s="5">
        <f t="shared" si="455"/>
        <v>760.12207152939175</v>
      </c>
      <c r="FJ8" s="5">
        <f t="shared" si="456"/>
        <v>766.63591298390963</v>
      </c>
      <c r="FK8" s="5">
        <f t="shared" si="457"/>
        <v>768.62772699840082</v>
      </c>
      <c r="FL8" s="5">
        <f t="shared" si="458"/>
        <v>765.6052759203958</v>
      </c>
      <c r="FM8" s="5">
        <f t="shared" si="459"/>
        <v>757.263749768666</v>
      </c>
      <c r="FN8" s="5">
        <f t="shared" si="460"/>
        <v>743.23699818959835</v>
      </c>
      <c r="FO8" s="5">
        <f t="shared" si="461"/>
        <v>723.20496966726444</v>
      </c>
      <c r="FP8" s="5">
        <f t="shared" si="462"/>
        <v>695.59472983666922</v>
      </c>
      <c r="FQ8" s="5">
        <f t="shared" si="463"/>
        <v>660.09293156266301</v>
      </c>
      <c r="FR8" s="5">
        <f t="shared" si="464"/>
        <v>616.81366551511258</v>
      </c>
      <c r="FS8" s="5">
        <f t="shared" si="465"/>
        <v>566.3116534946339</v>
      </c>
      <c r="FT8" s="5">
        <f t="shared" si="466"/>
        <v>509.78767491398753</v>
      </c>
      <c r="FU8" s="5">
        <f t="shared" si="467"/>
        <v>449.1330662578813</v>
      </c>
      <c r="FV8" s="5">
        <f t="shared" si="468"/>
        <v>386.68290692339576</v>
      </c>
      <c r="FW8" s="5">
        <f t="shared" si="469"/>
        <v>324.83462601281445</v>
      </c>
      <c r="FX8" s="5">
        <f t="shared" si="470"/>
        <v>265.78481251291328</v>
      </c>
      <c r="FY8" s="5">
        <f t="shared" si="471"/>
        <v>211.40421645560161</v>
      </c>
      <c r="FZ8" s="5">
        <f t="shared" si="472"/>
        <v>163.12076147300726</v>
      </c>
      <c r="GA8" s="5">
        <f t="shared" si="473"/>
        <v>122.82058850613335</v>
      </c>
      <c r="GB8" s="5">
        <f t="shared" si="474"/>
        <v>89.391718620590737</v>
      </c>
      <c r="GC8" s="5">
        <f t="shared" si="475"/>
        <v>63.624151900637095</v>
      </c>
      <c r="GD8" s="5">
        <f t="shared" si="476"/>
        <v>42.929490298705375</v>
      </c>
      <c r="GE8" s="5">
        <f t="shared" si="477"/>
        <v>27.302987908951902</v>
      </c>
      <c r="GF8" s="5">
        <f t="shared" si="478"/>
        <v>15.691021620420251</v>
      </c>
      <c r="GG8" s="5">
        <f t="shared" si="479"/>
        <v>7.9341900593904215</v>
      </c>
      <c r="GH8" s="5">
        <f t="shared" si="480"/>
        <v>3.4715381434796897</v>
      </c>
      <c r="GI8" s="5">
        <f t="shared" si="481"/>
        <v>1.3008672491054381</v>
      </c>
      <c r="GJ8" s="5">
        <f t="shared" si="482"/>
        <v>0.39744952460602345</v>
      </c>
      <c r="GK8" s="5">
        <f t="shared" si="483"/>
        <v>9.1121493757109845E-2</v>
      </c>
      <c r="GL8" s="5">
        <f t="shared" si="484"/>
        <v>1.3239743903612116E-2</v>
      </c>
      <c r="GM8" s="5">
        <f t="shared" si="485"/>
        <v>0</v>
      </c>
      <c r="GN8" s="5">
        <f t="shared" si="486"/>
        <v>0</v>
      </c>
      <c r="GO8" s="5">
        <f t="shared" si="487"/>
        <v>0</v>
      </c>
      <c r="GP8" s="5">
        <f t="shared" si="488"/>
        <v>0</v>
      </c>
      <c r="GQ8" s="5">
        <f t="shared" si="489"/>
        <v>0</v>
      </c>
      <c r="GR8" s="5">
        <f t="shared" si="490"/>
        <v>0</v>
      </c>
      <c r="GS8" s="5">
        <f t="shared" si="491"/>
        <v>0</v>
      </c>
      <c r="GT8" s="5">
        <f t="shared" si="492"/>
        <v>0</v>
      </c>
      <c r="GU8" s="5">
        <f t="shared" si="493"/>
        <v>0</v>
      </c>
      <c r="GV8" s="5">
        <f t="shared" si="494"/>
        <v>0</v>
      </c>
      <c r="GW8" s="5">
        <f t="shared" si="495"/>
        <v>0</v>
      </c>
      <c r="GX8" s="5">
        <f t="shared" si="496"/>
        <v>0</v>
      </c>
      <c r="GY8" s="5">
        <f t="shared" si="497"/>
        <v>0</v>
      </c>
      <c r="GZ8" s="5">
        <f t="shared" si="498"/>
        <v>0</v>
      </c>
      <c r="HA8" s="5">
        <f t="shared" si="499"/>
        <v>0</v>
      </c>
      <c r="HB8" s="5">
        <f t="shared" si="500"/>
        <v>0</v>
      </c>
      <c r="HC8" s="5">
        <f t="shared" si="501"/>
        <v>0</v>
      </c>
      <c r="HD8" s="5">
        <f t="shared" si="502"/>
        <v>0</v>
      </c>
      <c r="HE8" s="5">
        <f t="shared" si="503"/>
        <v>0</v>
      </c>
      <c r="HF8" s="5">
        <f t="shared" si="504"/>
        <v>0</v>
      </c>
      <c r="HG8" s="5">
        <f t="shared" si="505"/>
        <v>0</v>
      </c>
      <c r="HH8" s="5">
        <f t="shared" si="506"/>
        <v>0</v>
      </c>
      <c r="HI8" s="5">
        <f t="shared" si="507"/>
        <v>0</v>
      </c>
      <c r="HJ8" s="5"/>
      <c r="HK8" s="5"/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5.7165739491745722E-3</v>
      </c>
      <c r="ID8">
        <v>1.0952251833450988E-2</v>
      </c>
      <c r="IE8">
        <v>1.7451684179681203E-2</v>
      </c>
      <c r="IF8">
        <v>2.3100272454336088E-2</v>
      </c>
      <c r="IG8">
        <v>3.1586774398476521E-2</v>
      </c>
      <c r="IH8">
        <v>4.4930519357182029E-2</v>
      </c>
      <c r="II8">
        <v>5.5432288932287375E-2</v>
      </c>
      <c r="IJ8">
        <v>6.9313066735578077E-2</v>
      </c>
      <c r="IK8">
        <v>8.4340253971837004E-2</v>
      </c>
      <c r="IL8">
        <v>0.10206364939734339</v>
      </c>
      <c r="IM8">
        <v>0.13111113270471073</v>
      </c>
      <c r="IN8">
        <v>0.16420498612196191</v>
      </c>
      <c r="IO8">
        <v>0.21231642547891544</v>
      </c>
      <c r="IP8">
        <v>0.24886909569417714</v>
      </c>
      <c r="IQ8">
        <v>0.27259651241609656</v>
      </c>
      <c r="IR8">
        <v>0.29524294145949748</v>
      </c>
      <c r="IS8">
        <v>0.30448629769608443</v>
      </c>
      <c r="IT8">
        <v>0.31209468061245377</v>
      </c>
      <c r="IU8">
        <v>0.3137075000118475</v>
      </c>
      <c r="IV8">
        <v>0.31389154824109794</v>
      </c>
      <c r="IW8">
        <v>0.31269779699212014</v>
      </c>
      <c r="IX8">
        <v>0.3098013540757506</v>
      </c>
      <c r="IY8">
        <v>0.30608656575527421</v>
      </c>
      <c r="IZ8">
        <v>0.30129924509014028</v>
      </c>
      <c r="JA8">
        <v>0.29592245013752544</v>
      </c>
      <c r="JB8">
        <v>0.29129288448558477</v>
      </c>
      <c r="JC8">
        <v>0.28418825103298129</v>
      </c>
      <c r="JD8">
        <v>0.27644127930982232</v>
      </c>
      <c r="JE8">
        <v>0.26797111851176941</v>
      </c>
      <c r="JF8">
        <v>0.25870199752244721</v>
      </c>
      <c r="JG8">
        <v>0.24861520663904707</v>
      </c>
      <c r="JH8">
        <v>0.2376736513948626</v>
      </c>
      <c r="JI8">
        <v>0.22586840113007972</v>
      </c>
      <c r="JJ8">
        <v>0.2132513922429535</v>
      </c>
      <c r="JK8">
        <v>0.19993171028345863</v>
      </c>
      <c r="JL8">
        <v>0.18599846939380443</v>
      </c>
      <c r="JM8">
        <v>0.17155010829129369</v>
      </c>
      <c r="JN8">
        <v>0.15639880272700671</v>
      </c>
      <c r="JO8">
        <v>0.14067915906491524</v>
      </c>
      <c r="JP8">
        <v>0.12460234476697671</v>
      </c>
      <c r="JQ8">
        <v>0.10843643655690914</v>
      </c>
      <c r="JR8">
        <v>9.25244738565483E-2</v>
      </c>
      <c r="JS8">
        <v>7.7266262872864921E-2</v>
      </c>
      <c r="JT8">
        <v>6.3054679142658859E-2</v>
      </c>
      <c r="JU8">
        <v>5.0207918814133543E-2</v>
      </c>
      <c r="JV8">
        <v>3.8939253515489415E-2</v>
      </c>
      <c r="JW8">
        <v>2.9357471402932923E-2</v>
      </c>
      <c r="JX8">
        <v>2.1471467434677094E-2</v>
      </c>
      <c r="JY8">
        <v>1.532397159345469E-2</v>
      </c>
      <c r="JZ8">
        <v>1.057170152289252E-2</v>
      </c>
      <c r="KA8">
        <v>7.1320927154042094E-3</v>
      </c>
      <c r="KB8">
        <v>4.5614012170639177E-3</v>
      </c>
      <c r="KC8">
        <v>2.749795109694812E-3</v>
      </c>
      <c r="KD8">
        <v>1.497923388055152E-3</v>
      </c>
      <c r="KE8">
        <v>7.1793970066095375E-4</v>
      </c>
      <c r="KF8">
        <v>2.9775113205511745E-4</v>
      </c>
      <c r="KG8">
        <v>1.0575822459465718E-4</v>
      </c>
      <c r="KH8">
        <v>3.0627581842612702E-5</v>
      </c>
      <c r="KI8">
        <v>6.6562923618550211E-6</v>
      </c>
      <c r="KJ8">
        <v>9.167045840746731E-7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 s="5">
        <v>4710.7032191260259</v>
      </c>
      <c r="LI8">
        <v>1</v>
      </c>
      <c r="LJ8">
        <v>0.86273999999999995</v>
      </c>
      <c r="LK8">
        <v>0.76130765820000001</v>
      </c>
      <c r="LL8">
        <v>0.68676802538563808</v>
      </c>
      <c r="LM8">
        <v>0.63302842739921183</v>
      </c>
      <c r="LN8">
        <v>0.5905585502049987</v>
      </c>
      <c r="LO8">
        <v>0.55327658893055709</v>
      </c>
      <c r="LP8">
        <v>0.52060560635420761</v>
      </c>
      <c r="LQ8">
        <v>0.49196188589259909</v>
      </c>
      <c r="LR8">
        <v>0.46692594551952471</v>
      </c>
      <c r="LS8">
        <v>0.44505513423139015</v>
      </c>
      <c r="LT8">
        <v>0.42542375226044349</v>
      </c>
      <c r="LU8">
        <v>0.40787076824217761</v>
      </c>
      <c r="LV8">
        <v>0.39304058710889206</v>
      </c>
      <c r="LW8">
        <v>0.3797715368880959</v>
      </c>
      <c r="LX8">
        <v>0.36786190149128523</v>
      </c>
      <c r="LY8">
        <v>0.35728587182341076</v>
      </c>
      <c r="LZ8">
        <v>0.35101550477290988</v>
      </c>
      <c r="MA8">
        <v>0.34515354584320229</v>
      </c>
      <c r="MB8">
        <v>0.33795709441237154</v>
      </c>
      <c r="MC8">
        <v>0.33153928918948061</v>
      </c>
      <c r="MD8">
        <v>0.32221308898458051</v>
      </c>
      <c r="ME8">
        <v>0.3079454934043433</v>
      </c>
      <c r="MF8">
        <v>0.29640061685661451</v>
      </c>
      <c r="MG8">
        <v>0.28138792561282699</v>
      </c>
      <c r="MH8">
        <v>0.26512370351240555</v>
      </c>
      <c r="MI8">
        <v>0.2460507042817231</v>
      </c>
      <c r="MJ8">
        <v>0.2155207328944469</v>
      </c>
      <c r="MK8">
        <v>0.1807615490932305</v>
      </c>
      <c r="ML8">
        <v>0.13078640361542504</v>
      </c>
      <c r="MM8">
        <v>9.211809552248848E-2</v>
      </c>
      <c r="MN8">
        <v>6.6064334565863053E-2</v>
      </c>
      <c r="MO8">
        <v>4.0893823096269231E-2</v>
      </c>
      <c r="MP8">
        <v>2.8861633526653937E-2</v>
      </c>
      <c r="MQ8">
        <v>1.8198991636566905E-2</v>
      </c>
      <c r="MR8">
        <v>1.3237036566856937E-2</v>
      </c>
      <c r="MS8">
        <v>9.3329050018281529E-3</v>
      </c>
      <c r="MT8">
        <v>6.3814671240500177E-3</v>
      </c>
      <c r="MU8">
        <v>4.6675964985439045E-3</v>
      </c>
      <c r="MV8">
        <v>3.2957432116568655E-3</v>
      </c>
      <c r="MW8">
        <v>2.5466866945114933E-3</v>
      </c>
      <c r="MX8">
        <v>1.8955243735918495E-3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</row>
    <row r="9" spans="1:371" x14ac:dyDescent="0.25">
      <c r="A9">
        <v>5</v>
      </c>
      <c r="B9" s="5">
        <v>138904.89819806538</v>
      </c>
      <c r="C9" s="5">
        <v>0</v>
      </c>
      <c r="D9" s="5">
        <v>591.27475000000004</v>
      </c>
      <c r="E9" s="5">
        <v>1356.9233822959998</v>
      </c>
      <c r="F9" s="5">
        <v>2687.3973258718452</v>
      </c>
      <c r="G9" s="5">
        <v>4342.1310879517168</v>
      </c>
      <c r="H9" s="5">
        <v>6882.0617647079998</v>
      </c>
      <c r="I9" s="5">
        <v>9111.5018340162387</v>
      </c>
      <c r="J9" s="5">
        <v>4485.4357199724273</v>
      </c>
      <c r="K9" s="5">
        <v>5263.018878144966</v>
      </c>
      <c r="L9" s="5">
        <v>5789.6820217417771</v>
      </c>
      <c r="M9" s="5">
        <v>6317.8093742027886</v>
      </c>
      <c r="N9" s="5">
        <v>6726.6662969097133</v>
      </c>
      <c r="O9" s="5">
        <v>7122.8144278718737</v>
      </c>
      <c r="P9" s="5">
        <v>7503.3385567680334</v>
      </c>
      <c r="Q9" s="5">
        <v>7853.1829356452718</v>
      </c>
      <c r="R9" s="5">
        <v>8194.5724537209207</v>
      </c>
      <c r="S9" s="5">
        <v>8515.072525068219</v>
      </c>
      <c r="T9" s="5">
        <v>8827.6836781618076</v>
      </c>
      <c r="U9" s="5">
        <v>9181.9679732314071</v>
      </c>
      <c r="V9" s="5">
        <v>9450.7088577342347</v>
      </c>
      <c r="W9" s="5">
        <v>9698.7028557644862</v>
      </c>
      <c r="X9" s="5">
        <v>9918.6193997325445</v>
      </c>
      <c r="Y9" s="5">
        <v>10102.189475893818</v>
      </c>
      <c r="Z9" s="5">
        <v>10242.260918782393</v>
      </c>
      <c r="AA9" s="5">
        <v>10330.031206474316</v>
      </c>
      <c r="AB9" s="5">
        <v>10356.870077963056</v>
      </c>
      <c r="AC9" s="5">
        <v>10316.144270259698</v>
      </c>
      <c r="AD9" s="5">
        <v>10203.744753590263</v>
      </c>
      <c r="AE9" s="5">
        <v>10014.745508042844</v>
      </c>
      <c r="AF9" s="5">
        <v>9744.8221823745134</v>
      </c>
      <c r="AG9" s="5">
        <v>9372.788089942007</v>
      </c>
      <c r="AH9" s="5">
        <v>8894.4199459624924</v>
      </c>
      <c r="AI9" s="5">
        <v>8311.25127728589</v>
      </c>
      <c r="AJ9" s="5">
        <v>7630.7645612487277</v>
      </c>
      <c r="AK9" s="5">
        <v>6869.1316993464852</v>
      </c>
      <c r="AL9" s="5">
        <v>6051.8419556270128</v>
      </c>
      <c r="AM9" s="5">
        <v>5210.3559097403913</v>
      </c>
      <c r="AN9" s="5">
        <v>4376.9827169387354</v>
      </c>
      <c r="AO9" s="5">
        <v>3581.3165905095661</v>
      </c>
      <c r="AP9" s="5">
        <v>2848.5651276361173</v>
      </c>
      <c r="AQ9" s="5">
        <v>2197.9699728516034</v>
      </c>
      <c r="AR9" s="5">
        <v>1654.9473621597879</v>
      </c>
      <c r="AS9" s="5">
        <v>1204.5089097063367</v>
      </c>
      <c r="AT9" s="5">
        <v>857.30285163982478</v>
      </c>
      <c r="AU9" s="5">
        <v>578.45421258895772</v>
      </c>
      <c r="AV9" s="5">
        <v>367.89377241162254</v>
      </c>
      <c r="AW9" s="5">
        <v>211.42679590102094</v>
      </c>
      <c r="AX9" s="5">
        <v>106.90982573512571</v>
      </c>
      <c r="AY9" s="5">
        <v>46.77897932884796</v>
      </c>
      <c r="AZ9" s="5">
        <v>17.52671870909839</v>
      </c>
      <c r="BA9" s="5">
        <v>5.3571577615208383</v>
      </c>
      <c r="BB9" s="5">
        <v>1.226403192624683</v>
      </c>
      <c r="BC9" s="5">
        <v>0.17842202743538568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138904.89819806538</v>
      </c>
      <c r="DA9" s="5">
        <v>6391.9322926210598</v>
      </c>
      <c r="DB9" s="5">
        <v>103003.18938102791</v>
      </c>
      <c r="DC9">
        <v>4.7325363381955867</v>
      </c>
      <c r="DF9" s="14">
        <v>84733.32</v>
      </c>
      <c r="DG9" s="14">
        <v>126510.48</v>
      </c>
      <c r="DH9" s="5">
        <v>5967.92</v>
      </c>
      <c r="DI9" s="5">
        <v>6858.5</v>
      </c>
      <c r="DJ9" s="5">
        <f>IF(AND(AMMset!D6&gt;0,CY9&gt;0),NPV(Assumptions!$C$9+0.01,DN9:HI9)*(1.01+Assumptions!$C$9)/AMMset!D6,0)</f>
        <v>0</v>
      </c>
      <c r="DK9" s="5">
        <f>IF(AND(AMMset!D6&gt;0,CY9&gt;0),NPV(Assumptions!$C$9-0.01,DN9:HI9)*(0.99+Assumptions!$C$9)/AMMset!D6,0)</f>
        <v>0</v>
      </c>
      <c r="DL9" s="5"/>
      <c r="DM9" s="5"/>
      <c r="DN9" s="5">
        <f t="shared" si="408"/>
        <v>0</v>
      </c>
      <c r="DO9" s="5">
        <f t="shared" si="409"/>
        <v>591.27475000000004</v>
      </c>
      <c r="DP9" s="5">
        <f t="shared" si="410"/>
        <v>1356.9233822959998</v>
      </c>
      <c r="DQ9" s="5">
        <f t="shared" si="411"/>
        <v>2687.3973258718452</v>
      </c>
      <c r="DR9" s="5">
        <f t="shared" si="412"/>
        <v>4342.1310879517168</v>
      </c>
      <c r="DS9" s="5">
        <f t="shared" si="413"/>
        <v>6882.0617647079998</v>
      </c>
      <c r="DT9" s="5">
        <f t="shared" si="414"/>
        <v>9111.5018340162387</v>
      </c>
      <c r="DU9" s="5">
        <f t="shared" si="415"/>
        <v>4485.4357199724273</v>
      </c>
      <c r="DV9" s="5">
        <f t="shared" si="416"/>
        <v>5263.018878144966</v>
      </c>
      <c r="DW9" s="5">
        <f t="shared" si="417"/>
        <v>5789.6820217417771</v>
      </c>
      <c r="DX9" s="5">
        <f t="shared" si="418"/>
        <v>6317.8093742027886</v>
      </c>
      <c r="DY9" s="5">
        <f t="shared" si="419"/>
        <v>6726.6662969097133</v>
      </c>
      <c r="DZ9" s="5">
        <f t="shared" si="420"/>
        <v>7122.8144278718737</v>
      </c>
      <c r="EA9" s="5">
        <f t="shared" si="421"/>
        <v>7503.3385567680334</v>
      </c>
      <c r="EB9" s="5">
        <f t="shared" si="422"/>
        <v>7853.1829356452718</v>
      </c>
      <c r="EC9" s="5">
        <f t="shared" si="423"/>
        <v>8194.5724537209207</v>
      </c>
      <c r="ED9" s="5">
        <f t="shared" si="424"/>
        <v>8515.072525068219</v>
      </c>
      <c r="EE9" s="5">
        <f t="shared" si="425"/>
        <v>8827.6836781618076</v>
      </c>
      <c r="EF9" s="5">
        <f t="shared" si="426"/>
        <v>9181.9679732314071</v>
      </c>
      <c r="EG9" s="5">
        <f t="shared" si="427"/>
        <v>9450.7088577342347</v>
      </c>
      <c r="EH9" s="5">
        <f t="shared" si="428"/>
        <v>9698.7028557644862</v>
      </c>
      <c r="EI9" s="5">
        <f t="shared" si="429"/>
        <v>9918.6193997325445</v>
      </c>
      <c r="EJ9" s="5">
        <f t="shared" si="430"/>
        <v>10102.189475893818</v>
      </c>
      <c r="EK9" s="5">
        <f t="shared" si="431"/>
        <v>10242.260918782393</v>
      </c>
      <c r="EL9" s="5">
        <f t="shared" si="432"/>
        <v>10330.031206474316</v>
      </c>
      <c r="EM9" s="5">
        <f t="shared" si="433"/>
        <v>10356.870077963056</v>
      </c>
      <c r="EN9" s="5">
        <f t="shared" si="434"/>
        <v>10316.144270259698</v>
      </c>
      <c r="EO9" s="5">
        <f t="shared" si="435"/>
        <v>10203.744753590263</v>
      </c>
      <c r="EP9" s="5">
        <f t="shared" si="436"/>
        <v>10014.745508042844</v>
      </c>
      <c r="EQ9" s="5">
        <f t="shared" si="437"/>
        <v>9744.8221823745134</v>
      </c>
      <c r="ER9" s="5">
        <f t="shared" si="438"/>
        <v>9372.788089942007</v>
      </c>
      <c r="ES9" s="5">
        <f t="shared" si="439"/>
        <v>8894.4199459624924</v>
      </c>
      <c r="ET9" s="5">
        <f t="shared" si="440"/>
        <v>8311.25127728589</v>
      </c>
      <c r="EU9" s="5">
        <f t="shared" si="441"/>
        <v>7630.7645612487277</v>
      </c>
      <c r="EV9" s="5">
        <f t="shared" si="442"/>
        <v>6869.1316993464852</v>
      </c>
      <c r="EW9" s="5">
        <f t="shared" si="443"/>
        <v>6051.8419556270128</v>
      </c>
      <c r="EX9" s="5">
        <f t="shared" si="444"/>
        <v>5210.3559097403913</v>
      </c>
      <c r="EY9" s="5">
        <f t="shared" si="445"/>
        <v>4376.9827169387354</v>
      </c>
      <c r="EZ9" s="5">
        <f t="shared" si="446"/>
        <v>3581.3165905095661</v>
      </c>
      <c r="FA9" s="5">
        <f t="shared" si="447"/>
        <v>2848.5651276361173</v>
      </c>
      <c r="FB9" s="5">
        <f t="shared" si="448"/>
        <v>2197.9699728516034</v>
      </c>
      <c r="FC9" s="5">
        <f t="shared" si="449"/>
        <v>1654.9473621597879</v>
      </c>
      <c r="FD9" s="5">
        <f t="shared" si="450"/>
        <v>1204.5089097063367</v>
      </c>
      <c r="FE9" s="5">
        <f t="shared" si="451"/>
        <v>857.30285163982478</v>
      </c>
      <c r="FF9" s="5">
        <f t="shared" si="452"/>
        <v>578.45421258895772</v>
      </c>
      <c r="FG9" s="5">
        <f t="shared" si="453"/>
        <v>367.89377241162254</v>
      </c>
      <c r="FH9" s="5">
        <f t="shared" si="454"/>
        <v>211.42679590102094</v>
      </c>
      <c r="FI9" s="5">
        <f t="shared" si="455"/>
        <v>106.90982573512571</v>
      </c>
      <c r="FJ9" s="5">
        <f t="shared" si="456"/>
        <v>46.77897932884796</v>
      </c>
      <c r="FK9" s="5">
        <f t="shared" si="457"/>
        <v>17.52671870909839</v>
      </c>
      <c r="FL9" s="5">
        <f t="shared" si="458"/>
        <v>5.3571577615208383</v>
      </c>
      <c r="FM9" s="5">
        <f t="shared" si="459"/>
        <v>1.226403192624683</v>
      </c>
      <c r="FN9" s="5">
        <f t="shared" si="460"/>
        <v>0.17842202743538568</v>
      </c>
      <c r="FO9" s="5">
        <f t="shared" si="461"/>
        <v>0</v>
      </c>
      <c r="FP9" s="5">
        <f t="shared" si="462"/>
        <v>0</v>
      </c>
      <c r="FQ9" s="5">
        <f t="shared" si="463"/>
        <v>0</v>
      </c>
      <c r="FR9" s="5">
        <f t="shared" si="464"/>
        <v>0</v>
      </c>
      <c r="FS9" s="5">
        <f t="shared" si="465"/>
        <v>0</v>
      </c>
      <c r="FT9" s="5">
        <f t="shared" si="466"/>
        <v>0</v>
      </c>
      <c r="FU9" s="5">
        <f t="shared" si="467"/>
        <v>0</v>
      </c>
      <c r="FV9" s="5">
        <f t="shared" si="468"/>
        <v>0</v>
      </c>
      <c r="FW9" s="5">
        <f t="shared" si="469"/>
        <v>0</v>
      </c>
      <c r="FX9" s="5">
        <f t="shared" si="470"/>
        <v>0</v>
      </c>
      <c r="FY9" s="5">
        <f t="shared" si="471"/>
        <v>0</v>
      </c>
      <c r="FZ9" s="5">
        <f t="shared" si="472"/>
        <v>0</v>
      </c>
      <c r="GA9" s="5">
        <f t="shared" si="473"/>
        <v>0</v>
      </c>
      <c r="GB9" s="5">
        <f t="shared" si="474"/>
        <v>0</v>
      </c>
      <c r="GC9" s="5">
        <f t="shared" si="475"/>
        <v>0</v>
      </c>
      <c r="GD9" s="5">
        <f t="shared" si="476"/>
        <v>0</v>
      </c>
      <c r="GE9" s="5">
        <f t="shared" si="477"/>
        <v>0</v>
      </c>
      <c r="GF9" s="5">
        <f t="shared" si="478"/>
        <v>0</v>
      </c>
      <c r="GG9" s="5">
        <f t="shared" si="479"/>
        <v>0</v>
      </c>
      <c r="GH9" s="5">
        <f t="shared" si="480"/>
        <v>0</v>
      </c>
      <c r="GI9" s="5">
        <f t="shared" si="481"/>
        <v>0</v>
      </c>
      <c r="GJ9" s="5">
        <f t="shared" si="482"/>
        <v>0</v>
      </c>
      <c r="GK9" s="5">
        <f t="shared" si="483"/>
        <v>0</v>
      </c>
      <c r="GL9" s="5">
        <f t="shared" si="484"/>
        <v>0</v>
      </c>
      <c r="GM9" s="5">
        <f t="shared" si="485"/>
        <v>0</v>
      </c>
      <c r="GN9" s="5">
        <f t="shared" si="486"/>
        <v>0</v>
      </c>
      <c r="GO9" s="5">
        <f t="shared" si="487"/>
        <v>0</v>
      </c>
      <c r="GP9" s="5">
        <f t="shared" si="488"/>
        <v>0</v>
      </c>
      <c r="GQ9" s="5">
        <f t="shared" si="489"/>
        <v>0</v>
      </c>
      <c r="GR9" s="5">
        <f t="shared" si="490"/>
        <v>0</v>
      </c>
      <c r="GS9" s="5">
        <f t="shared" si="491"/>
        <v>0</v>
      </c>
      <c r="GT9" s="5">
        <f t="shared" si="492"/>
        <v>0</v>
      </c>
      <c r="GU9" s="5">
        <f t="shared" si="493"/>
        <v>0</v>
      </c>
      <c r="GV9" s="5">
        <f t="shared" si="494"/>
        <v>0</v>
      </c>
      <c r="GW9" s="5">
        <f t="shared" si="495"/>
        <v>0</v>
      </c>
      <c r="GX9" s="5">
        <f t="shared" si="496"/>
        <v>0</v>
      </c>
      <c r="GY9" s="5">
        <f t="shared" si="497"/>
        <v>0</v>
      </c>
      <c r="GZ9" s="5">
        <f t="shared" si="498"/>
        <v>0</v>
      </c>
      <c r="HA9" s="5">
        <f t="shared" si="499"/>
        <v>0</v>
      </c>
      <c r="HB9" s="5">
        <f t="shared" si="500"/>
        <v>0</v>
      </c>
      <c r="HC9" s="5">
        <f t="shared" si="501"/>
        <v>0</v>
      </c>
      <c r="HD9" s="5">
        <f t="shared" si="502"/>
        <v>0</v>
      </c>
      <c r="HE9" s="5">
        <f t="shared" si="503"/>
        <v>0</v>
      </c>
      <c r="HF9" s="5">
        <f t="shared" si="504"/>
        <v>0</v>
      </c>
      <c r="HG9" s="5">
        <f t="shared" si="505"/>
        <v>0</v>
      </c>
      <c r="HH9" s="5">
        <f t="shared" si="506"/>
        <v>0</v>
      </c>
      <c r="HI9" s="5">
        <f t="shared" si="507"/>
        <v>0</v>
      </c>
      <c r="HJ9" s="5"/>
      <c r="HK9" s="5"/>
      <c r="HL9">
        <v>0</v>
      </c>
      <c r="HM9">
        <v>5.5E-2</v>
      </c>
      <c r="HN9">
        <v>0.11964</v>
      </c>
      <c r="HO9">
        <v>0.22459514997199997</v>
      </c>
      <c r="HP9">
        <v>0.34396877159437217</v>
      </c>
      <c r="HQ9">
        <v>0.5167518936612957</v>
      </c>
      <c r="HR9">
        <v>0.64848653036702064</v>
      </c>
      <c r="HS9">
        <v>0.73468039138994645</v>
      </c>
      <c r="HT9">
        <v>0.81710205463211927</v>
      </c>
      <c r="HU9">
        <v>0.85200793759894522</v>
      </c>
      <c r="HV9">
        <v>0.88125776844595927</v>
      </c>
      <c r="HW9">
        <v>0.88937292890927289</v>
      </c>
      <c r="HX9">
        <v>0.8926538996221447</v>
      </c>
      <c r="HY9">
        <v>0.89131982665710008</v>
      </c>
      <c r="HZ9">
        <v>0.88424427342386058</v>
      </c>
      <c r="IA9">
        <v>0.87458184046678422</v>
      </c>
      <c r="IB9">
        <v>0.86141032809586038</v>
      </c>
      <c r="IC9">
        <v>0.84647875351910074</v>
      </c>
      <c r="ID9">
        <v>0.8345502357060427</v>
      </c>
      <c r="IE9">
        <v>0.81419555545717215</v>
      </c>
      <c r="IF9">
        <v>0.79200058461540979</v>
      </c>
      <c r="IG9">
        <v>0.76773368670279341</v>
      </c>
      <c r="IH9">
        <v>0.74117777847974387</v>
      </c>
      <c r="II9">
        <v>0.7122792568968187</v>
      </c>
      <c r="IJ9">
        <v>0.68093184680078955</v>
      </c>
      <c r="IK9">
        <v>0.64710996197019444</v>
      </c>
      <c r="IL9">
        <v>0.61096239949453934</v>
      </c>
      <c r="IM9">
        <v>0.57280168802211062</v>
      </c>
      <c r="IN9">
        <v>0.53288313838384971</v>
      </c>
      <c r="IO9">
        <v>0.49148877619419223</v>
      </c>
      <c r="IP9">
        <v>0.44808048748072116</v>
      </c>
      <c r="IQ9">
        <v>0.40304391768403386</v>
      </c>
      <c r="IR9">
        <v>0.35698405877110251</v>
      </c>
      <c r="IS9">
        <v>0.31066894698613962</v>
      </c>
      <c r="IT9">
        <v>0.26508138570539358</v>
      </c>
      <c r="IU9">
        <v>0.22136681438871711</v>
      </c>
      <c r="IV9">
        <v>0.18065081621820031</v>
      </c>
      <c r="IW9">
        <v>0.14384501892190421</v>
      </c>
      <c r="IX9">
        <v>0.11156044287507201</v>
      </c>
      <c r="IY9">
        <v>8.4108764696803048E-2</v>
      </c>
      <c r="IZ9">
        <v>6.1515468323947817E-2</v>
      </c>
      <c r="JA9">
        <v>4.3902974588118301E-2</v>
      </c>
      <c r="JB9">
        <v>3.0287784108851055E-2</v>
      </c>
      <c r="JC9">
        <v>2.0433350671195279E-2</v>
      </c>
      <c r="JD9">
        <v>1.3068353755269655E-2</v>
      </c>
      <c r="JE9">
        <v>7.8781263778267604E-3</v>
      </c>
      <c r="JF9">
        <v>4.291530563057349E-3</v>
      </c>
      <c r="JG9">
        <v>2.0568876835677565E-3</v>
      </c>
      <c r="JH9">
        <v>8.5305302900605569E-4</v>
      </c>
      <c r="JI9">
        <v>3.0299590537266098E-4</v>
      </c>
      <c r="JJ9">
        <v>8.7747614195922581E-5</v>
      </c>
      <c r="JK9">
        <v>1.9070188993199863E-5</v>
      </c>
      <c r="JL9">
        <v>2.6263464281434836E-6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 s="5">
        <v>0</v>
      </c>
      <c r="LI9">
        <v>1</v>
      </c>
      <c r="LJ9">
        <v>0.94219999999999993</v>
      </c>
      <c r="LK9">
        <v>0.87441813199999996</v>
      </c>
      <c r="LL9">
        <v>0.7659203301814399</v>
      </c>
      <c r="LM9">
        <v>0.64239269932977727</v>
      </c>
      <c r="LN9">
        <v>0.46479038974607378</v>
      </c>
      <c r="LO9">
        <v>0.32737046311374968</v>
      </c>
      <c r="LP9">
        <v>0.23478027503128784</v>
      </c>
      <c r="LQ9">
        <v>0.14532899024436718</v>
      </c>
      <c r="LR9">
        <v>0.10256884144476702</v>
      </c>
      <c r="LS9">
        <v>6.4675808661412301E-2</v>
      </c>
      <c r="LT9">
        <v>4.7041949429878244E-2</v>
      </c>
      <c r="LU9">
        <v>3.3167396865029952E-2</v>
      </c>
      <c r="LV9">
        <v>2.2678539280432879E-2</v>
      </c>
      <c r="LW9">
        <v>1.658776398588702E-2</v>
      </c>
      <c r="LX9">
        <v>1.1712454272794966E-2</v>
      </c>
      <c r="LY9">
        <v>9.0504476656741266E-3</v>
      </c>
      <c r="LZ9">
        <v>6.7363387020379093E-3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</row>
    <row r="10" spans="1:371" x14ac:dyDescent="0.25">
      <c r="A10">
        <v>6</v>
      </c>
      <c r="B10" s="5">
        <v>159432.13538165615</v>
      </c>
      <c r="C10" s="5">
        <v>0</v>
      </c>
      <c r="D10" s="5">
        <v>172.00720000000001</v>
      </c>
      <c r="E10" s="5">
        <v>347.55129447000002</v>
      </c>
      <c r="F10" s="5">
        <v>630.24956155116956</v>
      </c>
      <c r="G10" s="5">
        <v>1076.7784054634781</v>
      </c>
      <c r="H10" s="5">
        <v>1478.9735929883541</v>
      </c>
      <c r="I10" s="5">
        <v>2056.1094317825532</v>
      </c>
      <c r="J10" s="5">
        <v>2739.8523057399138</v>
      </c>
      <c r="K10" s="5">
        <v>3606.8120049835411</v>
      </c>
      <c r="L10" s="5">
        <v>5074.1089780610464</v>
      </c>
      <c r="M10" s="5">
        <v>6893.5274513085897</v>
      </c>
      <c r="N10" s="5">
        <v>9706.7669812889981</v>
      </c>
      <c r="O10" s="5">
        <v>12294.028409467033</v>
      </c>
      <c r="P10" s="5">
        <v>5953.8289198257926</v>
      </c>
      <c r="Q10" s="5">
        <v>6930.9918505477935</v>
      </c>
      <c r="R10" s="5">
        <v>7631.9511465788055</v>
      </c>
      <c r="S10" s="5">
        <v>8358.0417745259838</v>
      </c>
      <c r="T10" s="5">
        <v>8931.2627119056469</v>
      </c>
      <c r="U10" s="5">
        <v>9494.8453332763584</v>
      </c>
      <c r="V10" s="5">
        <v>10040.812350018492</v>
      </c>
      <c r="W10" s="5">
        <v>10539.429156600625</v>
      </c>
      <c r="X10" s="5">
        <v>11028.272216668633</v>
      </c>
      <c r="Y10" s="5">
        <v>11478.830188888209</v>
      </c>
      <c r="Z10" s="5">
        <v>11919.157122070606</v>
      </c>
      <c r="AA10" s="5">
        <v>12466.82021523905</v>
      </c>
      <c r="AB10" s="5">
        <v>12831.70583008577</v>
      </c>
      <c r="AC10" s="5">
        <v>13168.41814461031</v>
      </c>
      <c r="AD10" s="5">
        <v>13467.009943647872</v>
      </c>
      <c r="AE10" s="5">
        <v>13716.250353337395</v>
      </c>
      <c r="AF10" s="5">
        <v>13906.43454653204</v>
      </c>
      <c r="AG10" s="5">
        <v>14025.604997567398</v>
      </c>
      <c r="AH10" s="5">
        <v>14062.046314235033</v>
      </c>
      <c r="AI10" s="5">
        <v>14006.750332408266</v>
      </c>
      <c r="AJ10" s="5">
        <v>13854.14222857095</v>
      </c>
      <c r="AK10" s="5">
        <v>13597.522952251782</v>
      </c>
      <c r="AL10" s="5">
        <v>13231.035856565713</v>
      </c>
      <c r="AM10" s="5">
        <v>12725.907136348504</v>
      </c>
      <c r="AN10" s="5">
        <v>12076.401173694234</v>
      </c>
      <c r="AO10" s="5">
        <v>11284.607423695908</v>
      </c>
      <c r="AP10" s="5">
        <v>10360.67148235376</v>
      </c>
      <c r="AQ10" s="5">
        <v>9326.5657907896766</v>
      </c>
      <c r="AR10" s="5">
        <v>8216.890726747597</v>
      </c>
      <c r="AS10" s="5">
        <v>7074.3635517014382</v>
      </c>
      <c r="AT10" s="5">
        <v>5942.8495019633165</v>
      </c>
      <c r="AU10" s="5">
        <v>4862.5329698814976</v>
      </c>
      <c r="AV10" s="5">
        <v>3867.6415088431095</v>
      </c>
      <c r="AW10" s="5">
        <v>2984.2942183170289</v>
      </c>
      <c r="AX10" s="5">
        <v>2247.0033645523249</v>
      </c>
      <c r="AY10" s="5">
        <v>1635.4216566882035</v>
      </c>
      <c r="AZ10" s="5">
        <v>1164.0043603347401</v>
      </c>
      <c r="BA10" s="5">
        <v>785.3940692087923</v>
      </c>
      <c r="BB10" s="5">
        <v>499.50708774676821</v>
      </c>
      <c r="BC10" s="5">
        <v>287.06612128591155</v>
      </c>
      <c r="BD10" s="5">
        <v>145.15566993961832</v>
      </c>
      <c r="BE10" s="5">
        <v>63.511596301834714</v>
      </c>
      <c r="BF10" s="5">
        <v>23.799938943942106</v>
      </c>
      <c r="BG10" s="5">
        <v>7.2712279246563458</v>
      </c>
      <c r="BH10" s="5">
        <v>1.6671703416309236</v>
      </c>
      <c r="BI10" s="5">
        <v>0.2424253678573712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159432.13538165615</v>
      </c>
      <c r="DA10" s="5">
        <v>8815.7208910833178</v>
      </c>
      <c r="DB10" s="5">
        <v>66245.698154842874</v>
      </c>
      <c r="DC10">
        <v>9.9914650558351426</v>
      </c>
      <c r="DF10" s="14">
        <v>50755.44</v>
      </c>
      <c r="DG10" s="14">
        <v>87584.28</v>
      </c>
      <c r="DH10" s="5">
        <v>7754.8</v>
      </c>
      <c r="DI10" s="5">
        <v>10081.49</v>
      </c>
      <c r="DJ10" s="5">
        <f>IF(AND(AMMset!D7&gt;0,CY10&gt;0),NPV(Assumptions!$C$9+0.01,DN10:HI10)*(1.01+Assumptions!$C$9)/AMMset!D7,0)</f>
        <v>0</v>
      </c>
      <c r="DK10" s="5">
        <f>IF(AND(AMMset!D7&gt;0,CY10&gt;0),NPV(Assumptions!$C$9-0.01,DN10:HI10)*(0.99+Assumptions!$C$9)/AMMset!D7,0)</f>
        <v>0</v>
      </c>
      <c r="DL10" s="5"/>
      <c r="DM10" s="5"/>
      <c r="DN10" s="5">
        <f t="shared" si="408"/>
        <v>0</v>
      </c>
      <c r="DO10" s="5">
        <f t="shared" si="409"/>
        <v>172.00720000000001</v>
      </c>
      <c r="DP10" s="5">
        <f t="shared" si="410"/>
        <v>347.55129447000002</v>
      </c>
      <c r="DQ10" s="5">
        <f t="shared" si="411"/>
        <v>630.24956155116956</v>
      </c>
      <c r="DR10" s="5">
        <f t="shared" si="412"/>
        <v>1076.7784054634781</v>
      </c>
      <c r="DS10" s="5">
        <f t="shared" si="413"/>
        <v>1478.9735929883541</v>
      </c>
      <c r="DT10" s="5">
        <f t="shared" si="414"/>
        <v>2056.1094317825532</v>
      </c>
      <c r="DU10" s="5">
        <f t="shared" si="415"/>
        <v>2739.8523057399138</v>
      </c>
      <c r="DV10" s="5">
        <f t="shared" si="416"/>
        <v>3606.8120049835411</v>
      </c>
      <c r="DW10" s="5">
        <f t="shared" si="417"/>
        <v>5074.1089780610464</v>
      </c>
      <c r="DX10" s="5">
        <f t="shared" si="418"/>
        <v>6893.5274513085897</v>
      </c>
      <c r="DY10" s="5">
        <f t="shared" si="419"/>
        <v>9706.7669812889981</v>
      </c>
      <c r="DZ10" s="5">
        <f t="shared" si="420"/>
        <v>12294.028409467033</v>
      </c>
      <c r="EA10" s="5">
        <f t="shared" si="421"/>
        <v>5953.8289198257926</v>
      </c>
      <c r="EB10" s="5">
        <f t="shared" si="422"/>
        <v>6930.9918505477935</v>
      </c>
      <c r="EC10" s="5">
        <f t="shared" si="423"/>
        <v>7631.9511465788055</v>
      </c>
      <c r="ED10" s="5">
        <f t="shared" si="424"/>
        <v>8358.0417745259838</v>
      </c>
      <c r="EE10" s="5">
        <f t="shared" si="425"/>
        <v>8931.2627119056469</v>
      </c>
      <c r="EF10" s="5">
        <f t="shared" si="426"/>
        <v>9494.8453332763584</v>
      </c>
      <c r="EG10" s="5">
        <f t="shared" si="427"/>
        <v>10040.812350018492</v>
      </c>
      <c r="EH10" s="5">
        <f t="shared" si="428"/>
        <v>10539.429156600625</v>
      </c>
      <c r="EI10" s="5">
        <f t="shared" si="429"/>
        <v>11028.272216668633</v>
      </c>
      <c r="EJ10" s="5">
        <f t="shared" si="430"/>
        <v>11478.830188888209</v>
      </c>
      <c r="EK10" s="5">
        <f t="shared" si="431"/>
        <v>11919.157122070606</v>
      </c>
      <c r="EL10" s="5">
        <f t="shared" si="432"/>
        <v>12466.82021523905</v>
      </c>
      <c r="EM10" s="5">
        <f t="shared" si="433"/>
        <v>12831.70583008577</v>
      </c>
      <c r="EN10" s="5">
        <f t="shared" si="434"/>
        <v>13168.41814461031</v>
      </c>
      <c r="EO10" s="5">
        <f t="shared" si="435"/>
        <v>13467.009943647872</v>
      </c>
      <c r="EP10" s="5">
        <f t="shared" si="436"/>
        <v>13716.250353337393</v>
      </c>
      <c r="EQ10" s="5">
        <f t="shared" si="437"/>
        <v>13906.43454653204</v>
      </c>
      <c r="ER10" s="5">
        <f t="shared" si="438"/>
        <v>14025.604997567398</v>
      </c>
      <c r="ES10" s="5">
        <f t="shared" si="439"/>
        <v>14062.046314235033</v>
      </c>
      <c r="ET10" s="5">
        <f t="shared" si="440"/>
        <v>14006.750332408266</v>
      </c>
      <c r="EU10" s="5">
        <f t="shared" si="441"/>
        <v>13854.14222857095</v>
      </c>
      <c r="EV10" s="5">
        <f t="shared" si="442"/>
        <v>13597.52295225178</v>
      </c>
      <c r="EW10" s="5">
        <f t="shared" si="443"/>
        <v>13231.035856565713</v>
      </c>
      <c r="EX10" s="5">
        <f t="shared" si="444"/>
        <v>12725.907136348504</v>
      </c>
      <c r="EY10" s="5">
        <f t="shared" si="445"/>
        <v>12076.401173694234</v>
      </c>
      <c r="EZ10" s="5">
        <f t="shared" si="446"/>
        <v>11284.607423695908</v>
      </c>
      <c r="FA10" s="5">
        <f t="shared" si="447"/>
        <v>10360.67148235376</v>
      </c>
      <c r="FB10" s="5">
        <f t="shared" si="448"/>
        <v>9326.5657907896766</v>
      </c>
      <c r="FC10" s="5">
        <f t="shared" si="449"/>
        <v>8216.890726747597</v>
      </c>
      <c r="FD10" s="5">
        <f t="shared" si="450"/>
        <v>7074.3635517014382</v>
      </c>
      <c r="FE10" s="5">
        <f t="shared" si="451"/>
        <v>5942.8495019633165</v>
      </c>
      <c r="FF10" s="5">
        <f t="shared" si="452"/>
        <v>4862.5329698814976</v>
      </c>
      <c r="FG10" s="5">
        <f t="shared" si="453"/>
        <v>3867.6415088431095</v>
      </c>
      <c r="FH10" s="5">
        <f t="shared" si="454"/>
        <v>2984.2942183170289</v>
      </c>
      <c r="FI10" s="5">
        <f t="shared" si="455"/>
        <v>2247.0033645523249</v>
      </c>
      <c r="FJ10" s="5">
        <f t="shared" si="456"/>
        <v>1635.4216566882035</v>
      </c>
      <c r="FK10" s="5">
        <f t="shared" si="457"/>
        <v>1164.0043603347401</v>
      </c>
      <c r="FL10" s="5">
        <f t="shared" si="458"/>
        <v>785.3940692087923</v>
      </c>
      <c r="FM10" s="5">
        <f t="shared" si="459"/>
        <v>499.50708774676815</v>
      </c>
      <c r="FN10" s="5">
        <f t="shared" si="460"/>
        <v>287.06612128591155</v>
      </c>
      <c r="FO10" s="5">
        <f t="shared" si="461"/>
        <v>145.15566993961832</v>
      </c>
      <c r="FP10" s="5">
        <f t="shared" si="462"/>
        <v>63.511596301834722</v>
      </c>
      <c r="FQ10" s="5">
        <f t="shared" si="463"/>
        <v>23.799938943942106</v>
      </c>
      <c r="FR10" s="5">
        <f t="shared" si="464"/>
        <v>7.2712279246563458</v>
      </c>
      <c r="FS10" s="5">
        <f t="shared" si="465"/>
        <v>1.6671703416309236</v>
      </c>
      <c r="FT10" s="5">
        <f t="shared" si="466"/>
        <v>0.2424253678573712</v>
      </c>
      <c r="FU10" s="5">
        <f t="shared" si="467"/>
        <v>0</v>
      </c>
      <c r="FV10" s="5">
        <f t="shared" si="468"/>
        <v>0</v>
      </c>
      <c r="FW10" s="5">
        <f t="shared" si="469"/>
        <v>0</v>
      </c>
      <c r="FX10" s="5">
        <f t="shared" si="470"/>
        <v>0</v>
      </c>
      <c r="FY10" s="5">
        <f t="shared" si="471"/>
        <v>0</v>
      </c>
      <c r="FZ10" s="5">
        <f t="shared" si="472"/>
        <v>0</v>
      </c>
      <c r="GA10" s="5">
        <f t="shared" si="473"/>
        <v>0</v>
      </c>
      <c r="GB10" s="5">
        <f t="shared" si="474"/>
        <v>0</v>
      </c>
      <c r="GC10" s="5">
        <f t="shared" si="475"/>
        <v>0</v>
      </c>
      <c r="GD10" s="5">
        <f t="shared" si="476"/>
        <v>0</v>
      </c>
      <c r="GE10" s="5">
        <f t="shared" si="477"/>
        <v>0</v>
      </c>
      <c r="GF10" s="5">
        <f t="shared" si="478"/>
        <v>0</v>
      </c>
      <c r="GG10" s="5">
        <f t="shared" si="479"/>
        <v>0</v>
      </c>
      <c r="GH10" s="5">
        <f t="shared" si="480"/>
        <v>0</v>
      </c>
      <c r="GI10" s="5">
        <f t="shared" si="481"/>
        <v>0</v>
      </c>
      <c r="GJ10" s="5">
        <f t="shared" si="482"/>
        <v>0</v>
      </c>
      <c r="GK10" s="5">
        <f t="shared" si="483"/>
        <v>0</v>
      </c>
      <c r="GL10" s="5">
        <f t="shared" si="484"/>
        <v>0</v>
      </c>
      <c r="GM10" s="5">
        <f t="shared" si="485"/>
        <v>0</v>
      </c>
      <c r="GN10" s="5">
        <f t="shared" si="486"/>
        <v>0</v>
      </c>
      <c r="GO10" s="5">
        <f t="shared" si="487"/>
        <v>0</v>
      </c>
      <c r="GP10" s="5">
        <f t="shared" si="488"/>
        <v>0</v>
      </c>
      <c r="GQ10" s="5">
        <f t="shared" si="489"/>
        <v>0</v>
      </c>
      <c r="GR10" s="5">
        <f t="shared" si="490"/>
        <v>0</v>
      </c>
      <c r="GS10" s="5">
        <f t="shared" si="491"/>
        <v>0</v>
      </c>
      <c r="GT10" s="5">
        <f t="shared" si="492"/>
        <v>0</v>
      </c>
      <c r="GU10" s="5">
        <f t="shared" si="493"/>
        <v>0</v>
      </c>
      <c r="GV10" s="5">
        <f t="shared" si="494"/>
        <v>0</v>
      </c>
      <c r="GW10" s="5">
        <f t="shared" si="495"/>
        <v>0</v>
      </c>
      <c r="GX10" s="5">
        <f t="shared" si="496"/>
        <v>0</v>
      </c>
      <c r="GY10" s="5">
        <f t="shared" si="497"/>
        <v>0</v>
      </c>
      <c r="GZ10" s="5">
        <f t="shared" si="498"/>
        <v>0</v>
      </c>
      <c r="HA10" s="5">
        <f t="shared" si="499"/>
        <v>0</v>
      </c>
      <c r="HB10" s="5">
        <f t="shared" si="500"/>
        <v>0</v>
      </c>
      <c r="HC10" s="5">
        <f t="shared" si="501"/>
        <v>0</v>
      </c>
      <c r="HD10" s="5">
        <f t="shared" si="502"/>
        <v>0</v>
      </c>
      <c r="HE10" s="5">
        <f t="shared" si="503"/>
        <v>0</v>
      </c>
      <c r="HF10" s="5">
        <f t="shared" si="504"/>
        <v>0</v>
      </c>
      <c r="HG10" s="5">
        <f t="shared" si="505"/>
        <v>0</v>
      </c>
      <c r="HH10" s="5">
        <f t="shared" si="506"/>
        <v>0</v>
      </c>
      <c r="HI10" s="5">
        <f t="shared" si="507"/>
        <v>0</v>
      </c>
      <c r="HJ10" s="5"/>
      <c r="HK10" s="5"/>
      <c r="HL10">
        <v>0</v>
      </c>
      <c r="HM10">
        <v>1.6E-2</v>
      </c>
      <c r="HN10">
        <v>3.0643609999999998E-2</v>
      </c>
      <c r="HO10">
        <v>5.2672145178699996E-2</v>
      </c>
      <c r="HP10">
        <v>8.5298680311131761E-2</v>
      </c>
      <c r="HQ10">
        <v>0.11105137621318004</v>
      </c>
      <c r="HR10">
        <v>0.14633807260123743</v>
      </c>
      <c r="HS10">
        <v>0.18483564892635368</v>
      </c>
      <c r="HT10">
        <v>0.23063733413831036</v>
      </c>
      <c r="HU10">
        <v>0.30754839498503511</v>
      </c>
      <c r="HV10">
        <v>0.39604337285011243</v>
      </c>
      <c r="HW10">
        <v>0.52859535851204009</v>
      </c>
      <c r="HX10">
        <v>0.63458603426509674</v>
      </c>
      <c r="HY10">
        <v>0.70725402807020843</v>
      </c>
      <c r="HZ10">
        <v>0.78040834171421514</v>
      </c>
      <c r="IA10">
        <v>0.8145349963113242</v>
      </c>
      <c r="IB10">
        <v>0.84552456618752003</v>
      </c>
      <c r="IC10">
        <v>0.85641073016095448</v>
      </c>
      <c r="ID10">
        <v>0.862987841118529</v>
      </c>
      <c r="IE10">
        <v>0.86503398594522396</v>
      </c>
      <c r="IF10">
        <v>0.86065468123370714</v>
      </c>
      <c r="IG10">
        <v>0.85362443175114933</v>
      </c>
      <c r="IH10">
        <v>0.84217920188745332</v>
      </c>
      <c r="II10">
        <v>0.82889592172348125</v>
      </c>
      <c r="IJ10">
        <v>0.82178400950768726</v>
      </c>
      <c r="IK10">
        <v>0.80174069751579469</v>
      </c>
      <c r="IL10">
        <v>0.77988524610151433</v>
      </c>
      <c r="IM10">
        <v>0.75598956216096358</v>
      </c>
      <c r="IN10">
        <v>0.72983988320581616</v>
      </c>
      <c r="IO10">
        <v>0.70138342615962124</v>
      </c>
      <c r="IP10">
        <v>0.67051554157433624</v>
      </c>
      <c r="IQ10">
        <v>0.63721103462433926</v>
      </c>
      <c r="IR10">
        <v>0.60161642623022349</v>
      </c>
      <c r="IS10">
        <v>0.56403946424788398</v>
      </c>
      <c r="IT10">
        <v>0.52473155398444871</v>
      </c>
      <c r="IU10">
        <v>0.48397040687093695</v>
      </c>
      <c r="IV10">
        <v>0.44122614053609571</v>
      </c>
      <c r="IW10">
        <v>0.39687850115081269</v>
      </c>
      <c r="IX10">
        <v>0.35152322603929792</v>
      </c>
      <c r="IY10">
        <v>0.30591660269295939</v>
      </c>
      <c r="IZ10">
        <v>0.26102640041379455</v>
      </c>
      <c r="JA10">
        <v>0.21798053672155565</v>
      </c>
      <c r="JB10">
        <v>0.1778873766023599</v>
      </c>
      <c r="JC10">
        <v>0.14164460249339511</v>
      </c>
      <c r="JD10">
        <v>0.1098538879097775</v>
      </c>
      <c r="JE10">
        <v>8.2822141711818578E-2</v>
      </c>
      <c r="JF10">
        <v>6.0574458005189853E-2</v>
      </c>
      <c r="JG10">
        <v>4.323138493372395E-2</v>
      </c>
      <c r="JH10">
        <v>2.9824467838077462E-2</v>
      </c>
      <c r="JI10">
        <v>2.0120778982280593E-2</v>
      </c>
      <c r="JJ10">
        <v>1.2868445405907369E-2</v>
      </c>
      <c r="JK10">
        <v>7.7576136284972005E-3</v>
      </c>
      <c r="JL10">
        <v>4.2258824479875648E-3</v>
      </c>
      <c r="JM10">
        <v>2.0254231984959603E-3</v>
      </c>
      <c r="JN10">
        <v>8.4000376311222952E-4</v>
      </c>
      <c r="JO10">
        <v>2.9836093661983286E-4</v>
      </c>
      <c r="JP10">
        <v>8.6405327245103571E-5</v>
      </c>
      <c r="JQ10">
        <v>1.877846977017836E-5</v>
      </c>
      <c r="JR10">
        <v>2.5861708567489631E-6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 s="5">
        <v>0</v>
      </c>
      <c r="LI10">
        <v>1</v>
      </c>
      <c r="LJ10">
        <v>0.98214999999999997</v>
      </c>
      <c r="LK10">
        <v>0.9654632715</v>
      </c>
      <c r="LL10">
        <v>0.94120117948720494</v>
      </c>
      <c r="LM10">
        <v>0.90611319951592195</v>
      </c>
      <c r="LN10">
        <v>0.87757969486316556</v>
      </c>
      <c r="LO10">
        <v>0.83927334118238839</v>
      </c>
      <c r="LP10">
        <v>0.79747752879150535</v>
      </c>
      <c r="LQ10">
        <v>0.74808177065815951</v>
      </c>
      <c r="LR10">
        <v>0.66722909288542565</v>
      </c>
      <c r="LS10">
        <v>0.57429742482834356</v>
      </c>
      <c r="LT10">
        <v>0.43677042050470016</v>
      </c>
      <c r="LU10">
        <v>0.32510569479846851</v>
      </c>
      <c r="LV10">
        <v>0.24616027893055639</v>
      </c>
      <c r="LW10">
        <v>0.16615818827812556</v>
      </c>
      <c r="LX10">
        <v>0.12441426663701208</v>
      </c>
      <c r="LY10">
        <v>8.504461610239597E-2</v>
      </c>
      <c r="LZ10">
        <v>6.4918807701763961E-2</v>
      </c>
      <c r="MA10">
        <v>4.8043812827767443E-2</v>
      </c>
      <c r="MB10">
        <v>3.4483927095258354E-2</v>
      </c>
      <c r="MC10">
        <v>2.6015709118475762E-2</v>
      </c>
      <c r="MD10">
        <v>1.8837714815597116E-2</v>
      </c>
      <c r="ME10">
        <v>1.4782331570095369E-2</v>
      </c>
      <c r="MF10">
        <v>1.1165242858208734E-2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</row>
    <row r="11" spans="1:371" x14ac:dyDescent="0.25">
      <c r="A11">
        <v>7</v>
      </c>
      <c r="B11" s="5">
        <v>134620.75635230384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205.33954375207588</v>
      </c>
      <c r="O11" s="5">
        <v>415.62109571726603</v>
      </c>
      <c r="P11" s="5">
        <v>695.36036961466493</v>
      </c>
      <c r="Q11" s="5">
        <v>970.29363269830219</v>
      </c>
      <c r="R11" s="5">
        <v>1391.1186407143969</v>
      </c>
      <c r="S11" s="5">
        <v>2067.9044430326148</v>
      </c>
      <c r="T11" s="5">
        <v>2681.8234614891389</v>
      </c>
      <c r="U11" s="5">
        <v>3520.7710460397984</v>
      </c>
      <c r="V11" s="5">
        <v>4501.1916151917394</v>
      </c>
      <c r="W11" s="5">
        <v>5737.4634519919191</v>
      </c>
      <c r="X11" s="5">
        <v>7751.8501672702523</v>
      </c>
      <c r="Y11" s="5">
        <v>10227.007040002944</v>
      </c>
      <c r="Z11" s="5">
        <v>13894.165782618296</v>
      </c>
      <c r="AA11" s="5">
        <v>17117.115978071997</v>
      </c>
      <c r="AB11" s="5">
        <v>8124.2787910206425</v>
      </c>
      <c r="AC11" s="5">
        <v>9249.9051696460956</v>
      </c>
      <c r="AD11" s="5">
        <v>10041.599333246866</v>
      </c>
      <c r="AE11" s="5">
        <v>10837.015480081938</v>
      </c>
      <c r="AF11" s="5">
        <v>11481.532179593392</v>
      </c>
      <c r="AG11" s="5">
        <v>12110.063439348185</v>
      </c>
      <c r="AH11" s="5">
        <v>12718.707417731193</v>
      </c>
      <c r="AI11" s="5">
        <v>13287.996809676193</v>
      </c>
      <c r="AJ11" s="5">
        <v>13845.736206676989</v>
      </c>
      <c r="AK11" s="5">
        <v>14375.941417345322</v>
      </c>
      <c r="AL11" s="5">
        <v>14893.35610485486</v>
      </c>
      <c r="AM11" s="5">
        <v>15458.470743562179</v>
      </c>
      <c r="AN11" s="5">
        <v>15910.917752217991</v>
      </c>
      <c r="AO11" s="5">
        <v>16328.431964426947</v>
      </c>
      <c r="AP11" s="5">
        <v>16698.675377452604</v>
      </c>
      <c r="AQ11" s="5">
        <v>17007.7274856187</v>
      </c>
      <c r="AR11" s="5">
        <v>17243.547687977883</v>
      </c>
      <c r="AS11" s="5">
        <v>17391.315786075182</v>
      </c>
      <c r="AT11" s="5">
        <v>17436.502104012583</v>
      </c>
      <c r="AU11" s="5">
        <v>17367.935318987329</v>
      </c>
      <c r="AV11" s="5">
        <v>17178.707269256032</v>
      </c>
      <c r="AW11" s="5">
        <v>16860.506250770883</v>
      </c>
      <c r="AX11" s="5">
        <v>16406.074904233592</v>
      </c>
      <c r="AY11" s="5">
        <v>15779.731040144801</v>
      </c>
      <c r="AZ11" s="5">
        <v>14974.363779211122</v>
      </c>
      <c r="BA11" s="5">
        <v>13992.564645307877</v>
      </c>
      <c r="BB11" s="5">
        <v>12846.913122474349</v>
      </c>
      <c r="BC11" s="5">
        <v>11564.654430439054</v>
      </c>
      <c r="BD11" s="5">
        <v>10188.689722144984</v>
      </c>
      <c r="BE11" s="5">
        <v>8771.9926022293585</v>
      </c>
      <c r="BF11" s="5">
        <v>7368.9499611356405</v>
      </c>
      <c r="BG11" s="5">
        <v>6029.3904396395465</v>
      </c>
      <c r="BH11" s="5">
        <v>4795.7549830765884</v>
      </c>
      <c r="BI11" s="5">
        <v>3700.4315131198468</v>
      </c>
      <c r="BJ11" s="5">
        <v>2786.2141345650411</v>
      </c>
      <c r="BK11" s="5">
        <v>2027.8718908863041</v>
      </c>
      <c r="BL11" s="5">
        <v>1443.3287407667867</v>
      </c>
      <c r="BM11" s="5">
        <v>973.8655147282044</v>
      </c>
      <c r="BN11" s="5">
        <v>619.37384932056398</v>
      </c>
      <c r="BO11" s="5">
        <v>355.95564551451673</v>
      </c>
      <c r="BP11" s="5">
        <v>179.98894416034602</v>
      </c>
      <c r="BQ11" s="5">
        <v>78.752504436747756</v>
      </c>
      <c r="BR11" s="5">
        <v>29.510184880813572</v>
      </c>
      <c r="BS11" s="5">
        <v>9.0170358613837838</v>
      </c>
      <c r="BT11" s="5">
        <v>2.0665544178596567</v>
      </c>
      <c r="BU11" s="5">
        <v>0.3003180232044812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7478.9309084613242</v>
      </c>
      <c r="CZ11" s="5">
        <v>59831.447267690593</v>
      </c>
      <c r="DA11" s="5">
        <v>6586.9373003695609</v>
      </c>
      <c r="DB11" s="5">
        <v>35419.221171927842</v>
      </c>
      <c r="DC11">
        <v>20.891501020018616</v>
      </c>
      <c r="DF11" s="14">
        <v>24899.68</v>
      </c>
      <c r="DG11" s="14">
        <v>51474.32</v>
      </c>
      <c r="DH11" s="5">
        <v>5282.42</v>
      </c>
      <c r="DI11" s="5">
        <v>8252.68</v>
      </c>
      <c r="DJ11" s="5">
        <f>IF(AND(AMMset!D8&gt;0,CY11&gt;0),NPV(Assumptions!$C$9+0.01,DN11:HI11)*(1.01+Assumptions!$C$9)/AMMset!D8,0)</f>
        <v>5416.155143240866</v>
      </c>
      <c r="DK11" s="5">
        <f>IF(AND(AMMset!D8&gt;0,CY11&gt;0),NPV(Assumptions!$C$9-0.01,DN11:HI11)*(0.99+Assumptions!$C$9)/AMMset!D8,0)</f>
        <v>10469.13811008891</v>
      </c>
      <c r="DL11" s="5"/>
      <c r="DM11" s="5"/>
      <c r="DN11" s="5">
        <f t="shared" si="408"/>
        <v>0</v>
      </c>
      <c r="DO11" s="5">
        <f t="shared" si="409"/>
        <v>0</v>
      </c>
      <c r="DP11" s="5">
        <f t="shared" si="410"/>
        <v>0</v>
      </c>
      <c r="DQ11" s="5">
        <f t="shared" si="411"/>
        <v>0</v>
      </c>
      <c r="DR11" s="5">
        <f t="shared" si="412"/>
        <v>0</v>
      </c>
      <c r="DS11" s="5">
        <f t="shared" si="413"/>
        <v>0</v>
      </c>
      <c r="DT11" s="5">
        <f t="shared" si="414"/>
        <v>0</v>
      </c>
      <c r="DU11" s="5">
        <f t="shared" si="415"/>
        <v>0</v>
      </c>
      <c r="DV11" s="5">
        <f t="shared" si="416"/>
        <v>0</v>
      </c>
      <c r="DW11" s="5">
        <f t="shared" si="417"/>
        <v>0</v>
      </c>
      <c r="DX11" s="5">
        <f t="shared" si="418"/>
        <v>0</v>
      </c>
      <c r="DY11" s="5">
        <f t="shared" si="419"/>
        <v>91.262019445367059</v>
      </c>
      <c r="DZ11" s="5">
        <f t="shared" si="420"/>
        <v>184.72048698545154</v>
      </c>
      <c r="EA11" s="5">
        <f t="shared" si="421"/>
        <v>309.04905316207328</v>
      </c>
      <c r="EB11" s="5">
        <f t="shared" si="422"/>
        <v>431.24161453257875</v>
      </c>
      <c r="EC11" s="5">
        <f t="shared" si="423"/>
        <v>618.27495142862085</v>
      </c>
      <c r="ED11" s="5">
        <f t="shared" si="424"/>
        <v>919.0686413478287</v>
      </c>
      <c r="EE11" s="5">
        <f t="shared" si="425"/>
        <v>1191.9215384396173</v>
      </c>
      <c r="EF11" s="5">
        <f t="shared" si="426"/>
        <v>1564.7871315732436</v>
      </c>
      <c r="EG11" s="5">
        <f t="shared" si="427"/>
        <v>2000.5296067518841</v>
      </c>
      <c r="EH11" s="5">
        <f t="shared" si="428"/>
        <v>2549.9837564408531</v>
      </c>
      <c r="EI11" s="5">
        <f t="shared" si="429"/>
        <v>3445.2667410090007</v>
      </c>
      <c r="EJ11" s="5">
        <f t="shared" si="430"/>
        <v>4545.3364622235304</v>
      </c>
      <c r="EK11" s="5">
        <f t="shared" si="431"/>
        <v>6175.1847922747984</v>
      </c>
      <c r="EL11" s="5">
        <f t="shared" si="432"/>
        <v>7607.6071013653318</v>
      </c>
      <c r="EM11" s="5">
        <f t="shared" si="433"/>
        <v>3610.7905737869519</v>
      </c>
      <c r="EN11" s="5">
        <f t="shared" si="434"/>
        <v>4111.068964287153</v>
      </c>
      <c r="EO11" s="5">
        <f t="shared" si="435"/>
        <v>4462.9330369986073</v>
      </c>
      <c r="EP11" s="5">
        <f t="shared" si="436"/>
        <v>4816.4513244808613</v>
      </c>
      <c r="EQ11" s="5">
        <f t="shared" si="437"/>
        <v>5102.9031909303958</v>
      </c>
      <c r="ER11" s="5">
        <f t="shared" si="438"/>
        <v>5382.2504174880823</v>
      </c>
      <c r="ES11" s="5">
        <f t="shared" si="439"/>
        <v>5652.7588523249742</v>
      </c>
      <c r="ET11" s="5">
        <f t="shared" si="440"/>
        <v>5905.776359856085</v>
      </c>
      <c r="EU11" s="5">
        <f t="shared" si="441"/>
        <v>6153.6605363008839</v>
      </c>
      <c r="EV11" s="5">
        <f t="shared" si="442"/>
        <v>6389.3072965979209</v>
      </c>
      <c r="EW11" s="5">
        <f t="shared" si="443"/>
        <v>6619.2693799354929</v>
      </c>
      <c r="EX11" s="5">
        <f t="shared" si="444"/>
        <v>6870.4314415831896</v>
      </c>
      <c r="EY11" s="5">
        <f t="shared" si="445"/>
        <v>7071.5190009857733</v>
      </c>
      <c r="EZ11" s="5">
        <f t="shared" si="446"/>
        <v>7257.0808730786421</v>
      </c>
      <c r="FA11" s="5">
        <f t="shared" si="447"/>
        <v>7421.6335010900457</v>
      </c>
      <c r="FB11" s="5">
        <f t="shared" si="448"/>
        <v>7558.9899936083111</v>
      </c>
      <c r="FC11" s="5">
        <f t="shared" si="449"/>
        <v>7663.7989724346144</v>
      </c>
      <c r="FD11" s="5">
        <f t="shared" si="450"/>
        <v>7729.4736827000806</v>
      </c>
      <c r="FE11" s="5">
        <f t="shared" si="451"/>
        <v>7749.5564906722584</v>
      </c>
      <c r="FF11" s="5">
        <f t="shared" si="452"/>
        <v>7719.0823639943683</v>
      </c>
      <c r="FG11" s="5">
        <f t="shared" si="453"/>
        <v>7634.9810085582358</v>
      </c>
      <c r="FH11" s="5">
        <f t="shared" si="454"/>
        <v>7493.5583336759473</v>
      </c>
      <c r="FI11" s="5">
        <f t="shared" si="455"/>
        <v>7291.5888463260408</v>
      </c>
      <c r="FJ11" s="5">
        <f t="shared" si="456"/>
        <v>7013.2137956199113</v>
      </c>
      <c r="FK11" s="5">
        <f t="shared" si="457"/>
        <v>6655.2727907604985</v>
      </c>
      <c r="FL11" s="5">
        <f t="shared" si="458"/>
        <v>6218.9176201368336</v>
      </c>
      <c r="FM11" s="5">
        <f t="shared" si="459"/>
        <v>5709.7391655441543</v>
      </c>
      <c r="FN11" s="5">
        <f t="shared" si="460"/>
        <v>5139.8464135284676</v>
      </c>
      <c r="FO11" s="5">
        <f t="shared" si="461"/>
        <v>4528.3065431755485</v>
      </c>
      <c r="FP11" s="5">
        <f t="shared" si="462"/>
        <v>3898.6633787686037</v>
      </c>
      <c r="FQ11" s="5">
        <f t="shared" si="463"/>
        <v>3275.0888716158402</v>
      </c>
      <c r="FR11" s="5">
        <f t="shared" si="464"/>
        <v>2679.7290842842431</v>
      </c>
      <c r="FS11" s="5">
        <f t="shared" si="465"/>
        <v>2131.4466591451501</v>
      </c>
      <c r="FT11" s="5">
        <f t="shared" si="466"/>
        <v>1644.6362280532653</v>
      </c>
      <c r="FU11" s="5">
        <f t="shared" si="467"/>
        <v>1238.3173931400183</v>
      </c>
      <c r="FV11" s="5">
        <f t="shared" si="468"/>
        <v>901.27639594946845</v>
      </c>
      <c r="FW11" s="5">
        <f t="shared" si="469"/>
        <v>641.4794403407941</v>
      </c>
      <c r="FX11" s="5">
        <f t="shared" si="470"/>
        <v>432.82911765697969</v>
      </c>
      <c r="FY11" s="5">
        <f t="shared" si="471"/>
        <v>275.27726636469509</v>
      </c>
      <c r="FZ11" s="5">
        <f t="shared" si="472"/>
        <v>158.20250911756301</v>
      </c>
      <c r="GA11" s="5">
        <f t="shared" si="473"/>
        <v>79.99508629348712</v>
      </c>
      <c r="GB11" s="5">
        <f t="shared" si="474"/>
        <v>35.001113082999005</v>
      </c>
      <c r="GC11" s="5">
        <f t="shared" si="475"/>
        <v>13.115637724806032</v>
      </c>
      <c r="GD11" s="5">
        <f t="shared" si="476"/>
        <v>4.0075714939483484</v>
      </c>
      <c r="GE11" s="5">
        <f t="shared" si="477"/>
        <v>0.91846863015984737</v>
      </c>
      <c r="GF11" s="5">
        <f t="shared" si="478"/>
        <v>0.13347467697976942</v>
      </c>
      <c r="GG11" s="5">
        <f t="shared" si="479"/>
        <v>0</v>
      </c>
      <c r="GH11" s="5">
        <f t="shared" si="480"/>
        <v>0</v>
      </c>
      <c r="GI11" s="5">
        <f t="shared" si="481"/>
        <v>0</v>
      </c>
      <c r="GJ11" s="5">
        <f t="shared" si="482"/>
        <v>0</v>
      </c>
      <c r="GK11" s="5">
        <f t="shared" si="483"/>
        <v>0</v>
      </c>
      <c r="GL11" s="5">
        <f t="shared" si="484"/>
        <v>0</v>
      </c>
      <c r="GM11" s="5">
        <f t="shared" si="485"/>
        <v>0</v>
      </c>
      <c r="GN11" s="5">
        <f t="shared" si="486"/>
        <v>0</v>
      </c>
      <c r="GO11" s="5">
        <f t="shared" si="487"/>
        <v>0</v>
      </c>
      <c r="GP11" s="5">
        <f t="shared" si="488"/>
        <v>0</v>
      </c>
      <c r="GQ11" s="5">
        <f t="shared" si="489"/>
        <v>0</v>
      </c>
      <c r="GR11" s="5">
        <f t="shared" si="490"/>
        <v>0</v>
      </c>
      <c r="GS11" s="5">
        <f t="shared" si="491"/>
        <v>0</v>
      </c>
      <c r="GT11" s="5">
        <f t="shared" si="492"/>
        <v>0</v>
      </c>
      <c r="GU11" s="5">
        <f t="shared" si="493"/>
        <v>0</v>
      </c>
      <c r="GV11" s="5">
        <f t="shared" si="494"/>
        <v>0</v>
      </c>
      <c r="GW11" s="5">
        <f t="shared" si="495"/>
        <v>0</v>
      </c>
      <c r="GX11" s="5">
        <f t="shared" si="496"/>
        <v>0</v>
      </c>
      <c r="GY11" s="5">
        <f t="shared" si="497"/>
        <v>0</v>
      </c>
      <c r="GZ11" s="5">
        <f t="shared" si="498"/>
        <v>0</v>
      </c>
      <c r="HA11" s="5">
        <f t="shared" si="499"/>
        <v>0</v>
      </c>
      <c r="HB11" s="5">
        <f t="shared" si="500"/>
        <v>0</v>
      </c>
      <c r="HC11" s="5">
        <f t="shared" si="501"/>
        <v>0</v>
      </c>
      <c r="HD11" s="5">
        <f t="shared" si="502"/>
        <v>0</v>
      </c>
      <c r="HE11" s="5">
        <f t="shared" si="503"/>
        <v>0</v>
      </c>
      <c r="HF11" s="5">
        <f t="shared" si="504"/>
        <v>0</v>
      </c>
      <c r="HG11" s="5">
        <f t="shared" si="505"/>
        <v>0</v>
      </c>
      <c r="HH11" s="5">
        <f t="shared" si="506"/>
        <v>0</v>
      </c>
      <c r="HI11" s="5">
        <f t="shared" si="507"/>
        <v>0</v>
      </c>
      <c r="HJ11" s="5"/>
      <c r="HK11" s="5"/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1.118204898417475E-2</v>
      </c>
      <c r="HX11">
        <v>2.1453293767884976E-2</v>
      </c>
      <c r="HY11">
        <v>3.4021522786872274E-2</v>
      </c>
      <c r="HZ11">
        <v>4.4998147139934455E-2</v>
      </c>
      <c r="IA11">
        <v>6.1150927602292598E-2</v>
      </c>
      <c r="IB11">
        <v>8.616221883661658E-2</v>
      </c>
      <c r="IC11">
        <v>0.10591663691712533</v>
      </c>
      <c r="ID11">
        <v>0.13180118705551225</v>
      </c>
      <c r="IE11">
        <v>0.15971900209495421</v>
      </c>
      <c r="IF11">
        <v>0.19297299959104156</v>
      </c>
      <c r="IG11">
        <v>0.24713229940876436</v>
      </c>
      <c r="IH11">
        <v>0.30904394892789955</v>
      </c>
      <c r="II11">
        <v>0.39797129851698371</v>
      </c>
      <c r="IJ11">
        <v>0.46472643580136086</v>
      </c>
      <c r="IK11">
        <v>0.50761488418075351</v>
      </c>
      <c r="IL11">
        <v>0.54781550438446447</v>
      </c>
      <c r="IM11">
        <v>0.5636993563684527</v>
      </c>
      <c r="IN11">
        <v>0.57663610311145297</v>
      </c>
      <c r="IO11">
        <v>0.57908132012499625</v>
      </c>
      <c r="IP11">
        <v>0.57894014269955207</v>
      </c>
      <c r="IQ11">
        <v>0.57633869612799848</v>
      </c>
      <c r="IR11">
        <v>0.57074461395392828</v>
      </c>
      <c r="IS11">
        <v>0.56369727410556003</v>
      </c>
      <c r="IT11">
        <v>0.5547709762299794</v>
      </c>
      <c r="IU11">
        <v>0.54477548874309645</v>
      </c>
      <c r="IV11">
        <v>0.53596818654854761</v>
      </c>
      <c r="IW11">
        <v>0.52289592247862859</v>
      </c>
      <c r="IX11">
        <v>0.5086417796318613</v>
      </c>
      <c r="IY11">
        <v>0.49305699550394094</v>
      </c>
      <c r="IZ11">
        <v>0.47600215402945967</v>
      </c>
      <c r="JA11">
        <v>0.45744283004385106</v>
      </c>
      <c r="JB11">
        <v>0.43731077109362104</v>
      </c>
      <c r="JC11">
        <v>0.41558954509340096</v>
      </c>
      <c r="JD11">
        <v>0.39237471310448357</v>
      </c>
      <c r="JE11">
        <v>0.36786698852397759</v>
      </c>
      <c r="JF11">
        <v>0.34223033809374148</v>
      </c>
      <c r="JG11">
        <v>0.31564588543061978</v>
      </c>
      <c r="JH11">
        <v>0.28776804082938734</v>
      </c>
      <c r="JI11">
        <v>0.25884447504562569</v>
      </c>
      <c r="JJ11">
        <v>0.22926372843741152</v>
      </c>
      <c r="JK11">
        <v>0.19951905230994182</v>
      </c>
      <c r="JL11">
        <v>0.17024162657398098</v>
      </c>
      <c r="JM11">
        <v>0.14216707993566571</v>
      </c>
      <c r="JN11">
        <v>0.11601828892309875</v>
      </c>
      <c r="JO11">
        <v>9.2380722737906609E-2</v>
      </c>
      <c r="JP11">
        <v>7.1646793326610822E-2</v>
      </c>
      <c r="JQ11">
        <v>5.4016666892731706E-2</v>
      </c>
      <c r="JR11">
        <v>3.950670983200609E-2</v>
      </c>
      <c r="JS11">
        <v>2.819554374000444E-2</v>
      </c>
      <c r="JT11">
        <v>1.9451541715354268E-2</v>
      </c>
      <c r="JU11">
        <v>1.3122788102846601E-2</v>
      </c>
      <c r="JV11">
        <v>8.392810359056575E-3</v>
      </c>
      <c r="JW11">
        <v>5.0595217968536655E-3</v>
      </c>
      <c r="JX11">
        <v>2.7561239036180659E-3</v>
      </c>
      <c r="JY11">
        <v>1.3209826257651026E-3</v>
      </c>
      <c r="JZ11">
        <v>5.4785112438356098E-4</v>
      </c>
      <c r="KA11">
        <v>1.9459124086979707E-4</v>
      </c>
      <c r="KB11">
        <v>5.6353623355893217E-5</v>
      </c>
      <c r="KC11">
        <v>1.2247332963936275E-5</v>
      </c>
      <c r="KD11">
        <v>1.6867026957933029E-6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 s="5">
        <v>7478.9309084613242</v>
      </c>
      <c r="LI11">
        <v>1</v>
      </c>
      <c r="LJ11">
        <v>0.94345000000000001</v>
      </c>
      <c r="LK11">
        <v>0.89390000599999997</v>
      </c>
      <c r="LL11">
        <v>0.85064418470965997</v>
      </c>
      <c r="LM11">
        <v>0.81173571970104008</v>
      </c>
      <c r="LN11">
        <v>0.77690413996866847</v>
      </c>
      <c r="LO11">
        <v>0.74749054922945468</v>
      </c>
      <c r="LP11">
        <v>0.72105928340870118</v>
      </c>
      <c r="LQ11">
        <v>0.69743738128423216</v>
      </c>
      <c r="LR11">
        <v>0.67633292612657137</v>
      </c>
      <c r="LS11">
        <v>0.65776758730439699</v>
      </c>
      <c r="LT11">
        <v>0.64556599855990049</v>
      </c>
      <c r="LU11">
        <v>0.63413948038539025</v>
      </c>
      <c r="LV11">
        <v>0.62028353273896941</v>
      </c>
      <c r="LW11">
        <v>0.60788406491951741</v>
      </c>
      <c r="LX11">
        <v>0.59017640210841182</v>
      </c>
      <c r="LY11">
        <v>0.563453214620943</v>
      </c>
      <c r="LZ11">
        <v>0.54176590039018291</v>
      </c>
      <c r="MA11">
        <v>0.51378369163503002</v>
      </c>
      <c r="MB11">
        <v>0.48357321056689029</v>
      </c>
      <c r="MC11">
        <v>0.44781780737757443</v>
      </c>
      <c r="MD11">
        <v>0.39090912041603226</v>
      </c>
      <c r="ME11">
        <v>0.32590875187325441</v>
      </c>
      <c r="MF11">
        <v>0.23352339797974297</v>
      </c>
      <c r="MG11">
        <v>0.16284520634719396</v>
      </c>
      <c r="MH11">
        <v>0.11564778019158674</v>
      </c>
      <c r="MI11">
        <v>7.0776441477251067E-2</v>
      </c>
      <c r="MJ11">
        <v>4.9739559776967736E-2</v>
      </c>
      <c r="MK11">
        <v>3.1164818573856903E-2</v>
      </c>
      <c r="ML11">
        <v>2.2543071515399391E-2</v>
      </c>
      <c r="MM11">
        <v>1.5826588788101295E-2</v>
      </c>
      <c r="MN11">
        <v>1.0789935172175937E-2</v>
      </c>
      <c r="MO11">
        <v>7.892082282984646E-3</v>
      </c>
      <c r="MP11">
        <v>5.5725203791926288E-3</v>
      </c>
      <c r="MQ11">
        <v>4.3059979474097286E-3</v>
      </c>
      <c r="MR11">
        <v>3.2049973322365354E-3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</row>
    <row r="12" spans="1:371" x14ac:dyDescent="0.25">
      <c r="A12">
        <v>8</v>
      </c>
      <c r="B12" s="5">
        <v>85947.13332286512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169.60043521746425</v>
      </c>
      <c r="V12" s="5">
        <v>343.282769774548</v>
      </c>
      <c r="W12" s="5">
        <v>574.33367415412738</v>
      </c>
      <c r="X12" s="5">
        <v>801.41527156854181</v>
      </c>
      <c r="Y12" s="5">
        <v>1160.4177526344861</v>
      </c>
      <c r="Z12" s="5">
        <v>1731.134410241287</v>
      </c>
      <c r="AA12" s="5">
        <v>2238.4438587081636</v>
      </c>
      <c r="AB12" s="5">
        <v>2943.2179665554058</v>
      </c>
      <c r="AC12" s="5">
        <v>3764.5209257762153</v>
      </c>
      <c r="AD12" s="5">
        <v>4796.153997486771</v>
      </c>
      <c r="AE12" s="5">
        <v>6501.252173545312</v>
      </c>
      <c r="AF12" s="5">
        <v>8564.9079804372141</v>
      </c>
      <c r="AG12" s="5">
        <v>11629.035980123954</v>
      </c>
      <c r="AH12" s="5">
        <v>14304.832192065554</v>
      </c>
      <c r="AI12" s="5">
        <v>6771.538644705116</v>
      </c>
      <c r="AJ12" s="5">
        <v>7686.4066903844214</v>
      </c>
      <c r="AK12" s="5">
        <v>8331.4808169643184</v>
      </c>
      <c r="AL12" s="5">
        <v>8978.3279398168143</v>
      </c>
      <c r="AM12" s="5">
        <v>9504.2524135298299</v>
      </c>
      <c r="AN12" s="5">
        <v>10017.30046826073</v>
      </c>
      <c r="AO12" s="5">
        <v>10514.691995140112</v>
      </c>
      <c r="AP12" s="5">
        <v>10981.69078148822</v>
      </c>
      <c r="AQ12" s="5">
        <v>11439.568824681483</v>
      </c>
      <c r="AR12" s="5">
        <v>11875.89139910316</v>
      </c>
      <c r="AS12" s="5">
        <v>12301.729360381132</v>
      </c>
      <c r="AT12" s="5">
        <v>12763.481888363282</v>
      </c>
      <c r="AU12" s="5">
        <v>13137.05116552139</v>
      </c>
      <c r="AV12" s="5">
        <v>13481.77680728962</v>
      </c>
      <c r="AW12" s="5">
        <v>13787.472699049822</v>
      </c>
      <c r="AX12" s="5">
        <v>14042.645045855439</v>
      </c>
      <c r="AY12" s="5">
        <v>14237.354224546742</v>
      </c>
      <c r="AZ12" s="5">
        <v>14359.360554261841</v>
      </c>
      <c r="BA12" s="5">
        <v>14396.66844167518</v>
      </c>
      <c r="BB12" s="5">
        <v>14340.055947526245</v>
      </c>
      <c r="BC12" s="5">
        <v>14183.817083329268</v>
      </c>
      <c r="BD12" s="5">
        <v>13921.09069043747</v>
      </c>
      <c r="BE12" s="5">
        <v>13545.884198421791</v>
      </c>
      <c r="BF12" s="5">
        <v>13028.734534672514</v>
      </c>
      <c r="BG12" s="5">
        <v>12363.773408375457</v>
      </c>
      <c r="BH12" s="5">
        <v>11553.137917623575</v>
      </c>
      <c r="BI12" s="5">
        <v>10607.216410760562</v>
      </c>
      <c r="BJ12" s="5">
        <v>9548.5030967623316</v>
      </c>
      <c r="BK12" s="5">
        <v>8412.4214478918093</v>
      </c>
      <c r="BL12" s="5">
        <v>7242.7060749294187</v>
      </c>
      <c r="BM12" s="5">
        <v>6084.2667667916876</v>
      </c>
      <c r="BN12" s="5">
        <v>4978.2429334701037</v>
      </c>
      <c r="BO12" s="5">
        <v>3959.6757262332517</v>
      </c>
      <c r="BP12" s="5">
        <v>3055.3094774480205</v>
      </c>
      <c r="BQ12" s="5">
        <v>2300.4732489864482</v>
      </c>
      <c r="BR12" s="5">
        <v>1674.3384418152282</v>
      </c>
      <c r="BS12" s="5">
        <v>1191.7020649523849</v>
      </c>
      <c r="BT12" s="5">
        <v>804.08380074135107</v>
      </c>
      <c r="BU12" s="5">
        <v>511.39445990480738</v>
      </c>
      <c r="BV12" s="5">
        <v>293.89820511396425</v>
      </c>
      <c r="BW12" s="5">
        <v>148.61015379631371</v>
      </c>
      <c r="BX12" s="5">
        <v>65.023331846449864</v>
      </c>
      <c r="BY12" s="5">
        <v>24.366022313642372</v>
      </c>
      <c r="BZ12" s="5">
        <v>7.4441623713657314</v>
      </c>
      <c r="CA12" s="5">
        <v>1.7063262757860302</v>
      </c>
      <c r="CB12" s="5">
        <v>0.24781758809096557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4523.5333327823746</v>
      </c>
      <c r="CZ12" s="5">
        <v>9047.0666655647492</v>
      </c>
      <c r="DA12" s="5">
        <v>5798.9953470051378</v>
      </c>
      <c r="DB12" s="5">
        <v>8233.7186249180959</v>
      </c>
      <c r="DC12">
        <v>27.821205626973047</v>
      </c>
      <c r="DF12" s="14">
        <v>5630.42</v>
      </c>
      <c r="DG12" s="14">
        <v>12314.09</v>
      </c>
      <c r="DH12" s="5">
        <v>4357.0200000000004</v>
      </c>
      <c r="DI12" s="5">
        <v>7756.9</v>
      </c>
      <c r="DJ12" s="5">
        <f>IF(AND(AMMset!D9&gt;0,CY12&gt;0),NPV(Assumptions!$C$9+0.01,DN12:HI12)*(1.01+Assumptions!$C$9)/AMMset!D9,0)</f>
        <v>3064.5814410555663</v>
      </c>
      <c r="DK12" s="5">
        <f>IF(AND(AMMset!D9&gt;0,CY12&gt;0),NPV(Assumptions!$C$9-0.01,DN12:HI12)*(0.99+Assumptions!$C$9)/AMMset!D9,0)</f>
        <v>6773.1826185671116</v>
      </c>
      <c r="DL12" s="5"/>
      <c r="DM12" s="5"/>
      <c r="DN12" s="5">
        <f t="shared" si="408"/>
        <v>0</v>
      </c>
      <c r="DO12" s="5">
        <f t="shared" si="409"/>
        <v>0</v>
      </c>
      <c r="DP12" s="5">
        <f t="shared" si="410"/>
        <v>0</v>
      </c>
      <c r="DQ12" s="5">
        <f t="shared" si="411"/>
        <v>0</v>
      </c>
      <c r="DR12" s="5">
        <f t="shared" si="412"/>
        <v>0</v>
      </c>
      <c r="DS12" s="5">
        <f t="shared" si="413"/>
        <v>0</v>
      </c>
      <c r="DT12" s="5">
        <f t="shared" si="414"/>
        <v>0</v>
      </c>
      <c r="DU12" s="5">
        <f t="shared" si="415"/>
        <v>0</v>
      </c>
      <c r="DV12" s="5">
        <f t="shared" si="416"/>
        <v>0</v>
      </c>
      <c r="DW12" s="5">
        <f t="shared" si="417"/>
        <v>0</v>
      </c>
      <c r="DX12" s="5">
        <f t="shared" si="418"/>
        <v>0</v>
      </c>
      <c r="DY12" s="5">
        <f t="shared" si="419"/>
        <v>0</v>
      </c>
      <c r="DZ12" s="5">
        <f t="shared" si="420"/>
        <v>0</v>
      </c>
      <c r="EA12" s="5">
        <f t="shared" si="421"/>
        <v>0</v>
      </c>
      <c r="EB12" s="5">
        <f t="shared" si="422"/>
        <v>0</v>
      </c>
      <c r="EC12" s="5">
        <f t="shared" si="423"/>
        <v>0</v>
      </c>
      <c r="ED12" s="5">
        <f t="shared" si="424"/>
        <v>0</v>
      </c>
      <c r="EE12" s="5">
        <f t="shared" si="425"/>
        <v>0</v>
      </c>
      <c r="EF12" s="5">
        <f t="shared" si="426"/>
        <v>17.852677391312028</v>
      </c>
      <c r="EG12" s="5">
        <f t="shared" si="427"/>
        <v>36.135028397320838</v>
      </c>
      <c r="EH12" s="5">
        <f t="shared" si="428"/>
        <v>60.456176226750252</v>
      </c>
      <c r="EI12" s="5">
        <f t="shared" si="429"/>
        <v>84.359502270372815</v>
      </c>
      <c r="EJ12" s="5">
        <f t="shared" si="430"/>
        <v>122.1492371194196</v>
      </c>
      <c r="EK12" s="5">
        <f t="shared" si="431"/>
        <v>182.22467476224074</v>
      </c>
      <c r="EL12" s="5">
        <f t="shared" si="432"/>
        <v>235.62566933770142</v>
      </c>
      <c r="EM12" s="5">
        <f t="shared" si="433"/>
        <v>309.812417532148</v>
      </c>
      <c r="EN12" s="5">
        <f t="shared" si="434"/>
        <v>396.26536060802272</v>
      </c>
      <c r="EO12" s="5">
        <f t="shared" si="435"/>
        <v>504.85831552492323</v>
      </c>
      <c r="EP12" s="5">
        <f t="shared" si="436"/>
        <v>684.34233405740122</v>
      </c>
      <c r="EQ12" s="5">
        <f t="shared" si="437"/>
        <v>901.56926109865412</v>
      </c>
      <c r="ER12" s="5">
        <f t="shared" si="438"/>
        <v>1224.1090505393636</v>
      </c>
      <c r="ES12" s="5">
        <f t="shared" si="439"/>
        <v>1505.7718096911108</v>
      </c>
      <c r="ET12" s="5">
        <f t="shared" si="440"/>
        <v>712.7935415479069</v>
      </c>
      <c r="EU12" s="5">
        <f t="shared" si="441"/>
        <v>809.09544109309695</v>
      </c>
      <c r="EV12" s="5">
        <f t="shared" si="442"/>
        <v>876.99798073308614</v>
      </c>
      <c r="EW12" s="5">
        <f t="shared" si="443"/>
        <v>945.08715155966456</v>
      </c>
      <c r="EX12" s="5">
        <f t="shared" si="444"/>
        <v>1000.4476224768241</v>
      </c>
      <c r="EY12" s="5">
        <f t="shared" si="445"/>
        <v>1054.4526808695505</v>
      </c>
      <c r="EZ12" s="5">
        <f t="shared" si="446"/>
        <v>1106.8096836989591</v>
      </c>
      <c r="FA12" s="5">
        <f t="shared" si="447"/>
        <v>1155.9674506829704</v>
      </c>
      <c r="FB12" s="5">
        <f t="shared" si="448"/>
        <v>1204.1651394401561</v>
      </c>
      <c r="FC12" s="5">
        <f t="shared" si="449"/>
        <v>1250.0938314845432</v>
      </c>
      <c r="FD12" s="5">
        <f t="shared" si="450"/>
        <v>1294.9188800401191</v>
      </c>
      <c r="FE12" s="5">
        <f t="shared" si="451"/>
        <v>1343.524409301398</v>
      </c>
      <c r="FF12" s="5">
        <f t="shared" si="452"/>
        <v>1382.8474911075148</v>
      </c>
      <c r="FG12" s="5">
        <f t="shared" si="453"/>
        <v>1419.1344007673283</v>
      </c>
      <c r="FH12" s="5">
        <f t="shared" si="454"/>
        <v>1451.3129156894549</v>
      </c>
      <c r="FI12" s="5">
        <f t="shared" si="455"/>
        <v>1478.1731627216252</v>
      </c>
      <c r="FJ12" s="5">
        <f t="shared" si="456"/>
        <v>1498.6688657417621</v>
      </c>
      <c r="FK12" s="5">
        <f t="shared" si="457"/>
        <v>1511.51163729072</v>
      </c>
      <c r="FL12" s="5">
        <f t="shared" si="458"/>
        <v>1515.4387833342294</v>
      </c>
      <c r="FM12" s="5">
        <f t="shared" si="459"/>
        <v>1509.4795734238151</v>
      </c>
      <c r="FN12" s="5">
        <f t="shared" si="460"/>
        <v>1493.0333771925546</v>
      </c>
      <c r="FO12" s="5">
        <f t="shared" si="461"/>
        <v>1465.3779674144705</v>
      </c>
      <c r="FP12" s="5">
        <f t="shared" si="462"/>
        <v>1425.8825472022938</v>
      </c>
      <c r="FQ12" s="5">
        <f t="shared" si="463"/>
        <v>1371.4457404918435</v>
      </c>
      <c r="FR12" s="5">
        <f t="shared" si="464"/>
        <v>1301.4498324605743</v>
      </c>
      <c r="FS12" s="5">
        <f t="shared" si="465"/>
        <v>1216.1197808024815</v>
      </c>
      <c r="FT12" s="5">
        <f t="shared" si="466"/>
        <v>1116.5490958695327</v>
      </c>
      <c r="FU12" s="5">
        <f t="shared" si="467"/>
        <v>1005.105589132877</v>
      </c>
      <c r="FV12" s="5">
        <f t="shared" si="468"/>
        <v>885.51804714650609</v>
      </c>
      <c r="FW12" s="5">
        <f t="shared" si="469"/>
        <v>762.39011315046503</v>
      </c>
      <c r="FX12" s="5">
        <f t="shared" si="470"/>
        <v>640.44913334649334</v>
      </c>
      <c r="FY12" s="5">
        <f t="shared" si="471"/>
        <v>524.02557194422138</v>
      </c>
      <c r="FZ12" s="5">
        <f t="shared" si="472"/>
        <v>416.80797118244755</v>
      </c>
      <c r="GA12" s="5">
        <f t="shared" si="473"/>
        <v>321.61152394189685</v>
      </c>
      <c r="GB12" s="5">
        <f t="shared" si="474"/>
        <v>242.15507884067875</v>
      </c>
      <c r="GC12" s="5">
        <f t="shared" si="475"/>
        <v>176.246151770024</v>
      </c>
      <c r="GD12" s="5">
        <f t="shared" si="476"/>
        <v>125.44232262656682</v>
      </c>
      <c r="GE12" s="5">
        <f t="shared" si="477"/>
        <v>84.640400078036947</v>
      </c>
      <c r="GF12" s="5">
        <f t="shared" si="478"/>
        <v>53.83099577945341</v>
      </c>
      <c r="GG12" s="5">
        <f t="shared" si="479"/>
        <v>30.93665316989097</v>
      </c>
      <c r="GH12" s="5">
        <f t="shared" si="480"/>
        <v>15.643174083822494</v>
      </c>
      <c r="GI12" s="5">
        <f t="shared" si="481"/>
        <v>6.8445612469947221</v>
      </c>
      <c r="GJ12" s="5">
        <f t="shared" si="482"/>
        <v>2.5648444540676181</v>
      </c>
      <c r="GK12" s="5">
        <f t="shared" si="483"/>
        <v>0.78359603909112963</v>
      </c>
      <c r="GL12" s="5">
        <f t="shared" si="484"/>
        <v>0.17961329218800318</v>
      </c>
      <c r="GM12" s="5">
        <f t="shared" si="485"/>
        <v>2.6086061904312164E-2</v>
      </c>
      <c r="GN12" s="5">
        <f t="shared" si="486"/>
        <v>0</v>
      </c>
      <c r="GO12" s="5">
        <f t="shared" si="487"/>
        <v>0</v>
      </c>
      <c r="GP12" s="5">
        <f t="shared" si="488"/>
        <v>0</v>
      </c>
      <c r="GQ12" s="5">
        <f t="shared" si="489"/>
        <v>0</v>
      </c>
      <c r="GR12" s="5">
        <f t="shared" si="490"/>
        <v>0</v>
      </c>
      <c r="GS12" s="5">
        <f t="shared" si="491"/>
        <v>0</v>
      </c>
      <c r="GT12" s="5">
        <f t="shared" si="492"/>
        <v>0</v>
      </c>
      <c r="GU12" s="5">
        <f t="shared" si="493"/>
        <v>0</v>
      </c>
      <c r="GV12" s="5">
        <f t="shared" si="494"/>
        <v>0</v>
      </c>
      <c r="GW12" s="5">
        <f t="shared" si="495"/>
        <v>0</v>
      </c>
      <c r="GX12" s="5">
        <f t="shared" si="496"/>
        <v>0</v>
      </c>
      <c r="GY12" s="5">
        <f t="shared" si="497"/>
        <v>0</v>
      </c>
      <c r="GZ12" s="5">
        <f t="shared" si="498"/>
        <v>0</v>
      </c>
      <c r="HA12" s="5">
        <f t="shared" si="499"/>
        <v>0</v>
      </c>
      <c r="HB12" s="5">
        <f t="shared" si="500"/>
        <v>0</v>
      </c>
      <c r="HC12" s="5">
        <f t="shared" si="501"/>
        <v>0</v>
      </c>
      <c r="HD12" s="5">
        <f t="shared" si="502"/>
        <v>0</v>
      </c>
      <c r="HE12" s="5">
        <f t="shared" si="503"/>
        <v>0</v>
      </c>
      <c r="HF12" s="5">
        <f t="shared" si="504"/>
        <v>0</v>
      </c>
      <c r="HG12" s="5">
        <f t="shared" si="505"/>
        <v>0</v>
      </c>
      <c r="HH12" s="5">
        <f t="shared" si="506"/>
        <v>0</v>
      </c>
      <c r="HI12" s="5">
        <f t="shared" si="507"/>
        <v>0</v>
      </c>
      <c r="HJ12" s="5"/>
      <c r="HK12" s="5"/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6.3490467551237445E-3</v>
      </c>
      <c r="IE12">
        <v>1.2180948713109117E-2</v>
      </c>
      <c r="IF12">
        <v>1.9317053534648E-2</v>
      </c>
      <c r="IG12">
        <v>2.5549462400827276E-2</v>
      </c>
      <c r="IH12">
        <v>3.5065986866176277E-2</v>
      </c>
      <c r="II12">
        <v>4.9584969892508324E-2</v>
      </c>
      <c r="IJ12">
        <v>6.0773324120993732E-2</v>
      </c>
      <c r="IK12">
        <v>7.5741997244264295E-2</v>
      </c>
      <c r="IL12">
        <v>9.182725369443602E-2</v>
      </c>
      <c r="IM12">
        <v>0.11089258473907528</v>
      </c>
      <c r="IN12">
        <v>0.14248001751834233</v>
      </c>
      <c r="IO12">
        <v>0.17792098978963949</v>
      </c>
      <c r="IP12">
        <v>0.2289790480783698</v>
      </c>
      <c r="IQ12">
        <v>0.26698222141342787</v>
      </c>
      <c r="IR12">
        <v>0.29085039310415423</v>
      </c>
      <c r="IS12">
        <v>0.31293432297640189</v>
      </c>
      <c r="IT12">
        <v>0.3215137774733185</v>
      </c>
      <c r="IU12">
        <v>0.32841307114603452</v>
      </c>
      <c r="IV12">
        <v>0.3295265549496752</v>
      </c>
      <c r="IW12">
        <v>0.3292082673499851</v>
      </c>
      <c r="IX12">
        <v>0.32753982993075526</v>
      </c>
      <c r="IY12">
        <v>0.32425322458653183</v>
      </c>
      <c r="IZ12">
        <v>0.32016385275034448</v>
      </c>
      <c r="JA12">
        <v>0.31504777070340856</v>
      </c>
      <c r="JB12">
        <v>0.30933131887846249</v>
      </c>
      <c r="JC12">
        <v>0.3042106725586739</v>
      </c>
      <c r="JD12">
        <v>0.29679097425496781</v>
      </c>
      <c r="JE12">
        <v>0.28870045229677738</v>
      </c>
      <c r="JF12">
        <v>0.27985467043840417</v>
      </c>
      <c r="JG12">
        <v>0.27017449738793969</v>
      </c>
      <c r="JH12">
        <v>0.25964039373478393</v>
      </c>
      <c r="JI12">
        <v>0.24821362000651614</v>
      </c>
      <c r="JJ12">
        <v>0.23588484950079244</v>
      </c>
      <c r="JK12">
        <v>0.22270832180767819</v>
      </c>
      <c r="JL12">
        <v>0.20879796002757067</v>
      </c>
      <c r="JM12">
        <v>0.19424683019324926</v>
      </c>
      <c r="JN12">
        <v>0.17915773642383767</v>
      </c>
      <c r="JO12">
        <v>0.16333452514288432</v>
      </c>
      <c r="JP12">
        <v>0.14691777202077302</v>
      </c>
      <c r="JQ12">
        <v>0.13012800903423907</v>
      </c>
      <c r="JR12">
        <v>0.11324520114213692</v>
      </c>
      <c r="JS12">
        <v>9.6627600326539748E-2</v>
      </c>
      <c r="JT12">
        <v>8.0692742756690056E-2</v>
      </c>
      <c r="JU12">
        <v>6.5850926581452043E-2</v>
      </c>
      <c r="JV12">
        <v>5.2434458799747015E-2</v>
      </c>
      <c r="JW12">
        <v>4.0666068866731797E-2</v>
      </c>
      <c r="JX12">
        <v>3.065936930069511E-2</v>
      </c>
      <c r="JY12">
        <v>2.2423649519142379E-2</v>
      </c>
      <c r="JZ12">
        <v>1.6003534425316723E-2</v>
      </c>
      <c r="KA12">
        <v>1.1040518329337504E-2</v>
      </c>
      <c r="KB12">
        <v>7.4483752857042538E-3</v>
      </c>
      <c r="KC12">
        <v>4.7636828977250124E-3</v>
      </c>
      <c r="KD12">
        <v>2.8717385980645458E-3</v>
      </c>
      <c r="KE12">
        <v>1.5643508839096806E-3</v>
      </c>
      <c r="KF12">
        <v>7.4977773514907093E-4</v>
      </c>
      <c r="KG12">
        <v>3.1095532009837426E-4</v>
      </c>
      <c r="KH12">
        <v>1.1044822014574157E-4</v>
      </c>
      <c r="KI12">
        <v>3.1985804554206744E-5</v>
      </c>
      <c r="KJ12">
        <v>6.9514749037657546E-6</v>
      </c>
      <c r="KK12">
        <v>9.5735712374661945E-7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 s="5">
        <v>4523.5333327823746</v>
      </c>
      <c r="LI12">
        <v>1</v>
      </c>
      <c r="LJ12">
        <v>0.87966</v>
      </c>
      <c r="LK12">
        <v>0.79111342439999999</v>
      </c>
      <c r="LL12">
        <v>0.72705697042633199</v>
      </c>
      <c r="LM12">
        <v>0.67608300622974182</v>
      </c>
      <c r="LN12">
        <v>0.63142772366826738</v>
      </c>
      <c r="LO12">
        <v>0.59222237630570462</v>
      </c>
      <c r="LP12">
        <v>0.55779648957105399</v>
      </c>
      <c r="LQ12">
        <v>0.52764758930973854</v>
      </c>
      <c r="LR12">
        <v>0.50136018641032742</v>
      </c>
      <c r="LS12">
        <v>0.47770099921362408</v>
      </c>
      <c r="LT12">
        <v>0.45647196680857066</v>
      </c>
      <c r="LU12">
        <v>0.43852805379332571</v>
      </c>
      <c r="LV12">
        <v>0.42236390973050369</v>
      </c>
      <c r="LW12">
        <v>0.40789372218313669</v>
      </c>
      <c r="LX12">
        <v>0.39497980693881857</v>
      </c>
      <c r="LY12">
        <v>0.38358068971056425</v>
      </c>
      <c r="LZ12">
        <v>0.37347333853669085</v>
      </c>
      <c r="MA12">
        <v>0.36654540810683522</v>
      </c>
      <c r="MB12">
        <v>0.36005755438334425</v>
      </c>
      <c r="MC12">
        <v>0.35219029682006819</v>
      </c>
      <c r="MD12">
        <v>0.34515001278663504</v>
      </c>
      <c r="ME12">
        <v>0.33475064290137374</v>
      </c>
      <c r="MF12">
        <v>0.31925838314789817</v>
      </c>
      <c r="MG12">
        <v>0.30697012798053558</v>
      </c>
      <c r="MH12">
        <v>0.29080815074236038</v>
      </c>
      <c r="MI12">
        <v>0.27341782332796727</v>
      </c>
      <c r="MJ12">
        <v>0.25292789164776941</v>
      </c>
      <c r="MK12">
        <v>0.21977410361057978</v>
      </c>
      <c r="ML12">
        <v>0.18257074335138082</v>
      </c>
      <c r="MM12">
        <v>0.12953941953010523</v>
      </c>
      <c r="MN12">
        <v>8.9296703458882729E-2</v>
      </c>
      <c r="MO12">
        <v>6.2969356378100333E-2</v>
      </c>
      <c r="MP12">
        <v>3.8222399321506902E-2</v>
      </c>
      <c r="MQ12">
        <v>2.6708665973889378E-2</v>
      </c>
      <c r="MR12">
        <v>1.6601038422730679E-2</v>
      </c>
      <c r="MS12">
        <v>1.1975159066236776E-2</v>
      </c>
      <c r="MT12">
        <v>8.3953050149759532E-3</v>
      </c>
      <c r="MU12">
        <v>5.7235831470100066E-3</v>
      </c>
      <c r="MV12">
        <v>4.1864004212175294E-3</v>
      </c>
      <c r="MW12">
        <v>2.9559754734174858E-3</v>
      </c>
      <c r="MX12">
        <v>2.2841413678191596E-3</v>
      </c>
      <c r="MY12">
        <v>1.7001092614814786E-3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</row>
    <row r="13" spans="1:371" x14ac:dyDescent="0.25">
      <c r="A13">
        <v>9</v>
      </c>
      <c r="B13" s="5">
        <v>153397.93797245467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280.59922080563905</v>
      </c>
      <c r="S13" s="5">
        <v>555.45698506260601</v>
      </c>
      <c r="T13" s="5">
        <v>943.12336687380753</v>
      </c>
      <c r="U13" s="5">
        <v>1314.2307648258147</v>
      </c>
      <c r="V13" s="5">
        <v>1889.4722082819785</v>
      </c>
      <c r="W13" s="5">
        <v>2828.7634475166246</v>
      </c>
      <c r="X13" s="5">
        <v>3669.1044335880197</v>
      </c>
      <c r="Y13" s="5">
        <v>4802.8174202619011</v>
      </c>
      <c r="Z13" s="5">
        <v>6132.1241164375315</v>
      </c>
      <c r="AA13" s="5">
        <v>7779.6892416738629</v>
      </c>
      <c r="AB13" s="5">
        <v>10414.122367778438</v>
      </c>
      <c r="AC13" s="5">
        <v>13519.338224622128</v>
      </c>
      <c r="AD13" s="5">
        <v>17929.912997864223</v>
      </c>
      <c r="AE13" s="5">
        <v>21618.690099439176</v>
      </c>
      <c r="AF13" s="5">
        <v>10101.752733343304</v>
      </c>
      <c r="AG13" s="5">
        <v>11323.50520613258</v>
      </c>
      <c r="AH13" s="5">
        <v>12211.934837464063</v>
      </c>
      <c r="AI13" s="5">
        <v>13102.825842457711</v>
      </c>
      <c r="AJ13" s="5">
        <v>13859.768364079773</v>
      </c>
      <c r="AK13" s="5">
        <v>14610.424529077438</v>
      </c>
      <c r="AL13" s="5">
        <v>15355.25562876894</v>
      </c>
      <c r="AM13" s="5">
        <v>16078.407106407165</v>
      </c>
      <c r="AN13" s="5">
        <v>16802.464996365099</v>
      </c>
      <c r="AO13" s="5">
        <v>17607.79026488755</v>
      </c>
      <c r="AP13" s="5">
        <v>18289.587941422506</v>
      </c>
      <c r="AQ13" s="5">
        <v>18963.246467353314</v>
      </c>
      <c r="AR13" s="5">
        <v>19622.705193082988</v>
      </c>
      <c r="AS13" s="5">
        <v>20261.208475902484</v>
      </c>
      <c r="AT13" s="5">
        <v>20871.539535008731</v>
      </c>
      <c r="AU13" s="5">
        <v>21444.545858440164</v>
      </c>
      <c r="AV13" s="5">
        <v>21967.447616878566</v>
      </c>
      <c r="AW13" s="5">
        <v>22423.838154774221</v>
      </c>
      <c r="AX13" s="5">
        <v>22794.84632013235</v>
      </c>
      <c r="AY13" s="5">
        <v>23061.370058390705</v>
      </c>
      <c r="AZ13" s="5">
        <v>23202.061685983295</v>
      </c>
      <c r="BA13" s="5">
        <v>23194.784751588806</v>
      </c>
      <c r="BB13" s="5">
        <v>23017.92903031567</v>
      </c>
      <c r="BC13" s="5">
        <v>22651.307749900046</v>
      </c>
      <c r="BD13" s="5">
        <v>22078.796877524117</v>
      </c>
      <c r="BE13" s="5">
        <v>21290.154658210784</v>
      </c>
      <c r="BF13" s="5">
        <v>20240.382925560421</v>
      </c>
      <c r="BG13" s="5">
        <v>18938.5105390971</v>
      </c>
      <c r="BH13" s="5">
        <v>17409.485725045251</v>
      </c>
      <c r="BI13" s="5">
        <v>15691.484769325289</v>
      </c>
      <c r="BJ13" s="5">
        <v>13833.119714746188</v>
      </c>
      <c r="BK13" s="5">
        <v>11895.667933014694</v>
      </c>
      <c r="BL13" s="5">
        <v>9954.3537187987949</v>
      </c>
      <c r="BM13" s="5">
        <v>8090.8294928740015</v>
      </c>
      <c r="BN13" s="5">
        <v>6423.2937472453341</v>
      </c>
      <c r="BO13" s="5">
        <v>4948.0514028850821</v>
      </c>
      <c r="BP13" s="5">
        <v>3653.2489314884087</v>
      </c>
      <c r="BQ13" s="5">
        <v>2559.9072256900922</v>
      </c>
      <c r="BR13" s="5">
        <v>1693.8253208805577</v>
      </c>
      <c r="BS13" s="5">
        <v>1018.4748468446053</v>
      </c>
      <c r="BT13" s="5">
        <v>542.80027176171689</v>
      </c>
      <c r="BU13" s="5">
        <v>251.43560058748145</v>
      </c>
      <c r="BV13" s="5">
        <v>99.935538284198728</v>
      </c>
      <c r="BW13" s="5">
        <v>32.418929055885705</v>
      </c>
      <c r="BX13" s="5">
        <v>7.8842676442992783</v>
      </c>
      <c r="BY13" s="5">
        <v>1.2057048596861335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5681.4051100909137</v>
      </c>
      <c r="CZ13" s="5">
        <v>73858.266431181881</v>
      </c>
      <c r="DA13" s="5">
        <v>5927.717937168718</v>
      </c>
      <c r="DB13" s="5">
        <v>54188.855315608191</v>
      </c>
      <c r="DC13">
        <v>24.340366476426134</v>
      </c>
      <c r="DF13" s="14">
        <v>36884.85</v>
      </c>
      <c r="DG13" s="14">
        <v>81646.37</v>
      </c>
      <c r="DH13" s="5">
        <v>4592.59</v>
      </c>
      <c r="DI13" s="5">
        <v>7670.95</v>
      </c>
      <c r="DJ13" s="5">
        <f>IF(AND(AMMset!D10&gt;0,CY13&gt;0),NPV(Assumptions!$C$9+0.01,DN13:HI13)*(1.01+Assumptions!$C$9)/AMMset!D10,0)</f>
        <v>3933.2263789856611</v>
      </c>
      <c r="DK13" s="5">
        <f>IF(AND(AMMset!D10&gt;0,CY13&gt;0),NPV(Assumptions!$C$9-0.01,DN13:HI13)*(0.99+Assumptions!$C$9)/AMMset!D10,0)</f>
        <v>8333.6162857194431</v>
      </c>
      <c r="DL13" s="5"/>
      <c r="DM13" s="5"/>
      <c r="DN13" s="5">
        <f t="shared" si="408"/>
        <v>0</v>
      </c>
      <c r="DO13" s="5">
        <f t="shared" si="409"/>
        <v>0</v>
      </c>
      <c r="DP13" s="5">
        <f t="shared" si="410"/>
        <v>0</v>
      </c>
      <c r="DQ13" s="5">
        <f t="shared" si="411"/>
        <v>0</v>
      </c>
      <c r="DR13" s="5">
        <f t="shared" si="412"/>
        <v>0</v>
      </c>
      <c r="DS13" s="5">
        <f t="shared" si="413"/>
        <v>0</v>
      </c>
      <c r="DT13" s="5">
        <f t="shared" si="414"/>
        <v>0</v>
      </c>
      <c r="DU13" s="5">
        <f t="shared" si="415"/>
        <v>0</v>
      </c>
      <c r="DV13" s="5">
        <f t="shared" si="416"/>
        <v>0</v>
      </c>
      <c r="DW13" s="5">
        <f t="shared" si="417"/>
        <v>0</v>
      </c>
      <c r="DX13" s="5">
        <f t="shared" si="418"/>
        <v>0</v>
      </c>
      <c r="DY13" s="5">
        <f t="shared" si="419"/>
        <v>0</v>
      </c>
      <c r="DZ13" s="5">
        <f t="shared" si="420"/>
        <v>0</v>
      </c>
      <c r="EA13" s="5">
        <f t="shared" si="421"/>
        <v>0</v>
      </c>
      <c r="EB13" s="5">
        <f t="shared" si="422"/>
        <v>0</v>
      </c>
      <c r="EC13" s="5">
        <f t="shared" si="423"/>
        <v>135.10332853604845</v>
      </c>
      <c r="ED13" s="5">
        <f t="shared" si="424"/>
        <v>267.44225206718068</v>
      </c>
      <c r="EE13" s="5">
        <f t="shared" si="425"/>
        <v>454.09643590220367</v>
      </c>
      <c r="EF13" s="5">
        <f t="shared" si="426"/>
        <v>632.7777756568737</v>
      </c>
      <c r="EG13" s="5">
        <f t="shared" si="427"/>
        <v>909.74587806169336</v>
      </c>
      <c r="EH13" s="5">
        <f t="shared" si="428"/>
        <v>1361.9972154709674</v>
      </c>
      <c r="EI13" s="5">
        <f t="shared" si="429"/>
        <v>1766.6058383942316</v>
      </c>
      <c r="EJ13" s="5">
        <f t="shared" si="430"/>
        <v>2312.467646792767</v>
      </c>
      <c r="EK13" s="5">
        <f t="shared" si="431"/>
        <v>2952.5042042106634</v>
      </c>
      <c r="EL13" s="5">
        <f t="shared" si="432"/>
        <v>3745.7763015466749</v>
      </c>
      <c r="EM13" s="5">
        <f t="shared" si="433"/>
        <v>5014.2070659673964</v>
      </c>
      <c r="EN13" s="5">
        <f t="shared" si="434"/>
        <v>6509.3109970402838</v>
      </c>
      <c r="EO13" s="5">
        <f t="shared" si="435"/>
        <v>8632.9210730457362</v>
      </c>
      <c r="EP13" s="5">
        <f t="shared" si="436"/>
        <v>10408.998936767011</v>
      </c>
      <c r="EQ13" s="5">
        <f t="shared" si="437"/>
        <v>4863.8068716097387</v>
      </c>
      <c r="ER13" s="5">
        <f t="shared" si="438"/>
        <v>5452.0580622119833</v>
      </c>
      <c r="ES13" s="5">
        <f t="shared" si="439"/>
        <v>5879.8204772975123</v>
      </c>
      <c r="ET13" s="5">
        <f t="shared" si="440"/>
        <v>6308.767998220379</v>
      </c>
      <c r="EU13" s="5">
        <f t="shared" si="441"/>
        <v>6673.2218049272988</v>
      </c>
      <c r="EV13" s="5">
        <f t="shared" si="442"/>
        <v>7034.6488473335812</v>
      </c>
      <c r="EW13" s="5">
        <f t="shared" si="443"/>
        <v>7393.2712286665273</v>
      </c>
      <c r="EX13" s="5">
        <f t="shared" si="444"/>
        <v>7741.4552734553017</v>
      </c>
      <c r="EY13" s="5">
        <f t="shared" si="445"/>
        <v>8090.0757389906039</v>
      </c>
      <c r="EZ13" s="5">
        <f t="shared" si="446"/>
        <v>8477.8249423532634</v>
      </c>
      <c r="FA13" s="5">
        <f t="shared" si="447"/>
        <v>8806.0978977219474</v>
      </c>
      <c r="FB13" s="5">
        <f t="shared" si="448"/>
        <v>9130.4520027997442</v>
      </c>
      <c r="FC13" s="5">
        <f t="shared" si="449"/>
        <v>9447.969167039957</v>
      </c>
      <c r="FD13" s="5">
        <f t="shared" si="450"/>
        <v>9755.396673582678</v>
      </c>
      <c r="FE13" s="5">
        <f t="shared" si="451"/>
        <v>10049.259776115316</v>
      </c>
      <c r="FF13" s="5">
        <f t="shared" si="452"/>
        <v>10325.151709619338</v>
      </c>
      <c r="FG13" s="5">
        <f t="shared" si="453"/>
        <v>10576.919222941531</v>
      </c>
      <c r="FH13" s="5">
        <f t="shared" si="454"/>
        <v>10796.662815261661</v>
      </c>
      <c r="FI13" s="5">
        <f t="shared" si="455"/>
        <v>10975.29637636002</v>
      </c>
      <c r="FJ13" s="5">
        <f t="shared" si="456"/>
        <v>11103.622620706636</v>
      </c>
      <c r="FK13" s="5">
        <f t="shared" si="457"/>
        <v>11171.363033991958</v>
      </c>
      <c r="FL13" s="5">
        <f t="shared" si="458"/>
        <v>11167.859324839055</v>
      </c>
      <c r="FM13" s="5">
        <f t="shared" si="459"/>
        <v>11082.70657015199</v>
      </c>
      <c r="FN13" s="5">
        <f t="shared" si="460"/>
        <v>10906.185212914837</v>
      </c>
      <c r="FO13" s="5">
        <f t="shared" si="461"/>
        <v>10630.531829919018</v>
      </c>
      <c r="FP13" s="5">
        <f t="shared" si="462"/>
        <v>10250.815205805193</v>
      </c>
      <c r="FQ13" s="5">
        <f t="shared" si="463"/>
        <v>9745.369556751315</v>
      </c>
      <c r="FR13" s="5">
        <f t="shared" si="464"/>
        <v>9118.5421114171222</v>
      </c>
      <c r="FS13" s="5">
        <f t="shared" si="465"/>
        <v>8382.3449787254904</v>
      </c>
      <c r="FT13" s="5">
        <f t="shared" si="466"/>
        <v>7555.1593333788423</v>
      </c>
      <c r="FU13" s="5">
        <f t="shared" si="467"/>
        <v>6660.3909737666827</v>
      </c>
      <c r="FV13" s="5">
        <f t="shared" si="468"/>
        <v>5727.5438195996676</v>
      </c>
      <c r="FW13" s="5">
        <f t="shared" si="469"/>
        <v>4792.836975717938</v>
      </c>
      <c r="FX13" s="5">
        <f t="shared" si="470"/>
        <v>3895.5845706430378</v>
      </c>
      <c r="FY13" s="5">
        <f t="shared" si="471"/>
        <v>3092.6969894144204</v>
      </c>
      <c r="FZ13" s="5">
        <f t="shared" si="472"/>
        <v>2382.3951199076323</v>
      </c>
      <c r="GA13" s="5">
        <f t="shared" si="473"/>
        <v>1758.9717077536784</v>
      </c>
      <c r="GB13" s="5">
        <f t="shared" si="474"/>
        <v>1232.5479234804147</v>
      </c>
      <c r="GC13" s="5">
        <f t="shared" si="475"/>
        <v>815.54552486841669</v>
      </c>
      <c r="GD13" s="5">
        <f t="shared" si="476"/>
        <v>490.37677811036554</v>
      </c>
      <c r="GE13" s="5">
        <f t="shared" si="477"/>
        <v>261.34827899638219</v>
      </c>
      <c r="GF13" s="5">
        <f t="shared" si="478"/>
        <v>121.06158546804662</v>
      </c>
      <c r="GG13" s="5">
        <f t="shared" si="479"/>
        <v>48.117111025725315</v>
      </c>
      <c r="GH13" s="5">
        <f t="shared" si="480"/>
        <v>15.609113989870895</v>
      </c>
      <c r="GI13" s="5">
        <f t="shared" si="481"/>
        <v>3.7961288657737269</v>
      </c>
      <c r="GJ13" s="5">
        <f t="shared" si="482"/>
        <v>0.58052456207110126</v>
      </c>
      <c r="GK13" s="5">
        <f t="shared" si="483"/>
        <v>0</v>
      </c>
      <c r="GL13" s="5">
        <f t="shared" si="484"/>
        <v>0</v>
      </c>
      <c r="GM13" s="5">
        <f t="shared" si="485"/>
        <v>0</v>
      </c>
      <c r="GN13" s="5">
        <f t="shared" si="486"/>
        <v>0</v>
      </c>
      <c r="GO13" s="5">
        <f t="shared" si="487"/>
        <v>0</v>
      </c>
      <c r="GP13" s="5">
        <f t="shared" si="488"/>
        <v>0</v>
      </c>
      <c r="GQ13" s="5">
        <f t="shared" si="489"/>
        <v>0</v>
      </c>
      <c r="GR13" s="5">
        <f t="shared" si="490"/>
        <v>0</v>
      </c>
      <c r="GS13" s="5">
        <f t="shared" si="491"/>
        <v>0</v>
      </c>
      <c r="GT13" s="5">
        <f t="shared" si="492"/>
        <v>0</v>
      </c>
      <c r="GU13" s="5">
        <f t="shared" si="493"/>
        <v>0</v>
      </c>
      <c r="GV13" s="5">
        <f t="shared" si="494"/>
        <v>0</v>
      </c>
      <c r="GW13" s="5">
        <f t="shared" si="495"/>
        <v>0</v>
      </c>
      <c r="GX13" s="5">
        <f t="shared" si="496"/>
        <v>0</v>
      </c>
      <c r="GY13" s="5">
        <f t="shared" si="497"/>
        <v>0</v>
      </c>
      <c r="GZ13" s="5">
        <f t="shared" si="498"/>
        <v>0</v>
      </c>
      <c r="HA13" s="5">
        <f t="shared" si="499"/>
        <v>0</v>
      </c>
      <c r="HB13" s="5">
        <f t="shared" si="500"/>
        <v>0</v>
      </c>
      <c r="HC13" s="5">
        <f t="shared" si="501"/>
        <v>0</v>
      </c>
      <c r="HD13" s="5">
        <f t="shared" si="502"/>
        <v>0</v>
      </c>
      <c r="HE13" s="5">
        <f t="shared" si="503"/>
        <v>0</v>
      </c>
      <c r="HF13" s="5">
        <f t="shared" si="504"/>
        <v>0</v>
      </c>
      <c r="HG13" s="5">
        <f t="shared" si="505"/>
        <v>0</v>
      </c>
      <c r="HH13" s="5">
        <f t="shared" si="506"/>
        <v>0</v>
      </c>
      <c r="HI13" s="5">
        <f t="shared" si="507"/>
        <v>0</v>
      </c>
      <c r="HJ13" s="5"/>
      <c r="HK13" s="5"/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1.2334606395095291E-2</v>
      </c>
      <c r="IB13">
        <v>2.3143915363373097E-2</v>
      </c>
      <c r="IC13">
        <v>3.724796344728775E-2</v>
      </c>
      <c r="ID13">
        <v>4.9198649767947758E-2</v>
      </c>
      <c r="IE13">
        <v>6.7045494407395045E-2</v>
      </c>
      <c r="IF13">
        <v>9.5142212484126493E-2</v>
      </c>
      <c r="IG13">
        <v>0.11697262034466994</v>
      </c>
      <c r="IH13">
        <v>0.14513354170617979</v>
      </c>
      <c r="II13">
        <v>0.17564273893071508</v>
      </c>
      <c r="IJ13">
        <v>0.21121707506331117</v>
      </c>
      <c r="IK13">
        <v>0.26800136075493602</v>
      </c>
      <c r="IL13">
        <v>0.32977468220093764</v>
      </c>
      <c r="IM13">
        <v>0.41456017776990839</v>
      </c>
      <c r="IN13">
        <v>0.4737904808674307</v>
      </c>
      <c r="IO13">
        <v>0.50949092483314262</v>
      </c>
      <c r="IP13">
        <v>0.54133752752364162</v>
      </c>
      <c r="IQ13">
        <v>0.55337463567946266</v>
      </c>
      <c r="IR13">
        <v>0.56279118882803714</v>
      </c>
      <c r="IS13">
        <v>0.56426851709691028</v>
      </c>
      <c r="IT13">
        <v>0.56381967554879797</v>
      </c>
      <c r="IU13">
        <v>0.56167098886771494</v>
      </c>
      <c r="IV13">
        <v>0.55746229197884634</v>
      </c>
      <c r="IW13">
        <v>0.55219571578344329</v>
      </c>
      <c r="IX13">
        <v>0.54849467596308576</v>
      </c>
      <c r="IY13">
        <v>0.54003140311297537</v>
      </c>
      <c r="IZ13">
        <v>0.53073206235136994</v>
      </c>
      <c r="JA13">
        <v>0.52055792871609419</v>
      </c>
      <c r="JB13">
        <v>0.50947525041372843</v>
      </c>
      <c r="JC13">
        <v>0.49746182400897282</v>
      </c>
      <c r="JD13">
        <v>0.48447309578409842</v>
      </c>
      <c r="JE13">
        <v>0.47041368654444388</v>
      </c>
      <c r="JF13">
        <v>0.4551534665529422</v>
      </c>
      <c r="JG13">
        <v>0.43856312269708747</v>
      </c>
      <c r="JH13">
        <v>0.42056010651037196</v>
      </c>
      <c r="JI13">
        <v>0.40106714557361628</v>
      </c>
      <c r="JJ13">
        <v>0.3800391951311915</v>
      </c>
      <c r="JK13">
        <v>0.35748006850820419</v>
      </c>
      <c r="JL13">
        <v>0.33344668350239748</v>
      </c>
      <c r="JM13">
        <v>0.3080747253547001</v>
      </c>
      <c r="JN13">
        <v>0.28158337972144931</v>
      </c>
      <c r="JO13">
        <v>0.25374323096838974</v>
      </c>
      <c r="JP13">
        <v>0.22504487154586486</v>
      </c>
      <c r="JQ13">
        <v>0.19609059837277382</v>
      </c>
      <c r="JR13">
        <v>0.16752608090781188</v>
      </c>
      <c r="JS13">
        <v>0.1399864684673767</v>
      </c>
      <c r="JT13">
        <v>0.1141043703124434</v>
      </c>
      <c r="JU13">
        <v>9.0505304444423867E-2</v>
      </c>
      <c r="JV13">
        <v>6.9727096650073039E-2</v>
      </c>
      <c r="JW13">
        <v>5.2470337500146479E-2</v>
      </c>
      <c r="JX13">
        <v>3.8312266332481935E-2</v>
      </c>
      <c r="JY13">
        <v>2.6812073347460833E-2</v>
      </c>
      <c r="JZ13">
        <v>1.7808310996650017E-2</v>
      </c>
      <c r="KA13">
        <v>1.1169016490878959E-2</v>
      </c>
      <c r="KB13">
        <v>6.3656692588115521E-3</v>
      </c>
      <c r="KC13">
        <v>3.2157451394738321E-3</v>
      </c>
      <c r="KD13">
        <v>1.4119372183887754E-3</v>
      </c>
      <c r="KE13">
        <v>5.3193322765578697E-4</v>
      </c>
      <c r="KF13">
        <v>1.635588288396014E-4</v>
      </c>
      <c r="KG13">
        <v>3.7703581224104898E-5</v>
      </c>
      <c r="KH13">
        <v>5.4673963133074535E-6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 s="5">
        <v>5681.4051100909137</v>
      </c>
      <c r="LI13">
        <v>1</v>
      </c>
      <c r="LJ13">
        <v>0.94911999999999996</v>
      </c>
      <c r="LK13">
        <v>0.90299276799999995</v>
      </c>
      <c r="LL13">
        <v>0.86142801088896004</v>
      </c>
      <c r="LM13">
        <v>0.82389559245452804</v>
      </c>
      <c r="LN13">
        <v>0.7904454314008742</v>
      </c>
      <c r="LO13">
        <v>0.76045593173352499</v>
      </c>
      <c r="LP13">
        <v>0.73347495527561946</v>
      </c>
      <c r="LQ13">
        <v>0.70954900223452877</v>
      </c>
      <c r="LR13">
        <v>0.68814190883711313</v>
      </c>
      <c r="LS13">
        <v>0.66934875330677157</v>
      </c>
      <c r="LT13">
        <v>0.65290954792555733</v>
      </c>
      <c r="LU13">
        <v>0.63872182344913497</v>
      </c>
      <c r="LV13">
        <v>0.62672024038652574</v>
      </c>
      <c r="LW13">
        <v>0.61673031975476456</v>
      </c>
      <c r="LX13">
        <v>0.60377898303991451</v>
      </c>
      <c r="LY13">
        <v>0.5922588800435129</v>
      </c>
      <c r="LZ13">
        <v>0.57734580144401726</v>
      </c>
      <c r="MA13">
        <v>0.56449408390387346</v>
      </c>
      <c r="MB13">
        <v>0.54568514102819643</v>
      </c>
      <c r="MC13">
        <v>0.51655646820011125</v>
      </c>
      <c r="MD13">
        <v>0.49358003649457027</v>
      </c>
      <c r="ME13">
        <v>0.46417747372058876</v>
      </c>
      <c r="MF13">
        <v>0.43230704837493317</v>
      </c>
      <c r="MG13">
        <v>0.3952410420472664</v>
      </c>
      <c r="MH13">
        <v>0.33681651121183948</v>
      </c>
      <c r="MI13">
        <v>0.27317166325325032</v>
      </c>
      <c r="MJ13">
        <v>0.18628122060565647</v>
      </c>
      <c r="MK13">
        <v>0.12457556628003276</v>
      </c>
      <c r="ML13">
        <v>8.6030640317327822E-2</v>
      </c>
      <c r="MM13">
        <v>5.0967132243194518E-2</v>
      </c>
      <c r="MN13">
        <v>3.5279958610061675E-2</v>
      </c>
      <c r="MO13">
        <v>2.1767381662821949E-2</v>
      </c>
      <c r="MP13">
        <v>1.5689275681112176E-2</v>
      </c>
      <c r="MQ13">
        <v>1.1022500629765359E-2</v>
      </c>
      <c r="MR13">
        <v>7.5320053553375628E-3</v>
      </c>
      <c r="MS13">
        <v>5.5215624858908604E-3</v>
      </c>
      <c r="MT13">
        <v>3.9082171431384103E-3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</row>
    <row r="14" spans="1:371" x14ac:dyDescent="0.25">
      <c r="A14">
        <v>10</v>
      </c>
      <c r="B14" s="5">
        <v>100565.53209205698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220.33300995899233</v>
      </c>
      <c r="Y14" s="5">
        <v>435.16787945652675</v>
      </c>
      <c r="Z14" s="5">
        <v>730.16397117274778</v>
      </c>
      <c r="AA14" s="5">
        <v>1022.7274191105749</v>
      </c>
      <c r="AB14" s="5">
        <v>1483.9338633897844</v>
      </c>
      <c r="AC14" s="5">
        <v>2220.1876549607728</v>
      </c>
      <c r="AD14" s="5">
        <v>2873.6177356983962</v>
      </c>
      <c r="AE14" s="5">
        <v>3771.4057472998466</v>
      </c>
      <c r="AF14" s="5">
        <v>4833.4064502726305</v>
      </c>
      <c r="AG14" s="5">
        <v>6164.1127374601992</v>
      </c>
      <c r="AH14" s="5">
        <v>8304.7535704604761</v>
      </c>
      <c r="AI14" s="5">
        <v>10858.006474251017</v>
      </c>
      <c r="AJ14" s="5">
        <v>14544.301687234814</v>
      </c>
      <c r="AK14" s="5">
        <v>17662.654062030037</v>
      </c>
      <c r="AL14" s="5">
        <v>8288.9151095976958</v>
      </c>
      <c r="AM14" s="5">
        <v>9323.1492968092916</v>
      </c>
      <c r="AN14" s="5">
        <v>10068.60821765746</v>
      </c>
      <c r="AO14" s="5">
        <v>10815.497637888797</v>
      </c>
      <c r="AP14" s="5">
        <v>11446.005817756226</v>
      </c>
      <c r="AQ14" s="5">
        <v>12070.501541461854</v>
      </c>
      <c r="AR14" s="5">
        <v>12689.425933646358</v>
      </c>
      <c r="AS14" s="5">
        <v>13289.184133546752</v>
      </c>
      <c r="AT14" s="5">
        <v>13889.454268221327</v>
      </c>
      <c r="AU14" s="5">
        <v>14475.408746059433</v>
      </c>
      <c r="AV14" s="5">
        <v>15057.972706077748</v>
      </c>
      <c r="AW14" s="5">
        <v>15682.329440652777</v>
      </c>
      <c r="AX14" s="5">
        <v>16227.692976483551</v>
      </c>
      <c r="AY14" s="5">
        <v>16755.726834943587</v>
      </c>
      <c r="AZ14" s="5">
        <v>17260.46075785518</v>
      </c>
      <c r="BA14" s="5">
        <v>17734.328685043496</v>
      </c>
      <c r="BB14" s="5">
        <v>18166.76103349519</v>
      </c>
      <c r="BC14" s="5">
        <v>18544.189543124165</v>
      </c>
      <c r="BD14" s="5">
        <v>18851.007786290604</v>
      </c>
      <c r="BE14" s="5">
        <v>19071.418293480256</v>
      </c>
      <c r="BF14" s="5">
        <v>19187.768371791688</v>
      </c>
      <c r="BG14" s="5">
        <v>19181.751095726555</v>
      </c>
      <c r="BH14" s="5">
        <v>19035.493353855694</v>
      </c>
      <c r="BI14" s="5">
        <v>18732.302797091575</v>
      </c>
      <c r="BJ14" s="5">
        <v>18258.845036885534</v>
      </c>
      <c r="BK14" s="5">
        <v>17606.648893416077</v>
      </c>
      <c r="BL14" s="5">
        <v>16738.502976529089</v>
      </c>
      <c r="BM14" s="5">
        <v>15661.874313922794</v>
      </c>
      <c r="BN14" s="5">
        <v>14397.392070106736</v>
      </c>
      <c r="BO14" s="5">
        <v>12976.630449758703</v>
      </c>
      <c r="BP14" s="5">
        <v>11439.789791613326</v>
      </c>
      <c r="BQ14" s="5">
        <v>9837.5449451440145</v>
      </c>
      <c r="BR14" s="5">
        <v>8232.1056509966638</v>
      </c>
      <c r="BS14" s="5">
        <v>6690.9986064350942</v>
      </c>
      <c r="BT14" s="5">
        <v>5311.9714437292587</v>
      </c>
      <c r="BU14" s="5">
        <v>4091.9671225596026</v>
      </c>
      <c r="BV14" s="5">
        <v>3021.1837662994826</v>
      </c>
      <c r="BW14" s="5">
        <v>2117.005143301621</v>
      </c>
      <c r="BX14" s="5">
        <v>1400.769650463599</v>
      </c>
      <c r="BY14" s="5">
        <v>842.26333459399848</v>
      </c>
      <c r="BZ14" s="5">
        <v>448.88818433263464</v>
      </c>
      <c r="CA14" s="5">
        <v>207.93388444921993</v>
      </c>
      <c r="CB14" s="5">
        <v>82.64505216930192</v>
      </c>
      <c r="CC14" s="5">
        <v>26.809253885398455</v>
      </c>
      <c r="CD14" s="5">
        <v>6.5194114118434303</v>
      </c>
      <c r="CE14" s="5">
        <v>0.99737456118490453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4190.2305038357072</v>
      </c>
      <c r="CZ14" s="5">
        <v>16760.922015342829</v>
      </c>
      <c r="DA14" s="5">
        <v>5659.6572497388652</v>
      </c>
      <c r="DB14" s="5">
        <v>16594.48497686474</v>
      </c>
      <c r="DC14">
        <v>30.495740112151232</v>
      </c>
      <c r="DF14" s="14">
        <v>10968.79</v>
      </c>
      <c r="DG14" s="14">
        <v>25731.87</v>
      </c>
      <c r="DH14" s="5">
        <v>4124.01</v>
      </c>
      <c r="DI14" s="5">
        <v>7801.44</v>
      </c>
      <c r="DJ14" s="5">
        <f>IF(AND(AMMset!D11&gt;0,CY14&gt;0),NPV(Assumptions!$C$9+0.01,DN14:HI14)*(1.01+Assumptions!$C$9)/AMMset!D11,0)</f>
        <v>2735.3718872917975</v>
      </c>
      <c r="DK14" s="5">
        <f>IF(AND(AMMset!D11&gt;0,CY14&gt;0),NPV(Assumptions!$C$9-0.01,DN14:HI14)*(0.99+Assumptions!$C$9)/AMMset!D11,0)</f>
        <v>6521.4089154875701</v>
      </c>
      <c r="DL14" s="5"/>
      <c r="DM14" s="5"/>
      <c r="DN14" s="5">
        <f t="shared" si="408"/>
        <v>0</v>
      </c>
      <c r="DO14" s="5">
        <f t="shared" si="409"/>
        <v>0</v>
      </c>
      <c r="DP14" s="5">
        <f t="shared" si="410"/>
        <v>0</v>
      </c>
      <c r="DQ14" s="5">
        <f t="shared" si="411"/>
        <v>0</v>
      </c>
      <c r="DR14" s="5">
        <f t="shared" si="412"/>
        <v>0</v>
      </c>
      <c r="DS14" s="5">
        <f t="shared" si="413"/>
        <v>0</v>
      </c>
      <c r="DT14" s="5">
        <f t="shared" si="414"/>
        <v>0</v>
      </c>
      <c r="DU14" s="5">
        <f t="shared" si="415"/>
        <v>0</v>
      </c>
      <c r="DV14" s="5">
        <f t="shared" si="416"/>
        <v>0</v>
      </c>
      <c r="DW14" s="5">
        <f t="shared" si="417"/>
        <v>0</v>
      </c>
      <c r="DX14" s="5">
        <f t="shared" si="418"/>
        <v>0</v>
      </c>
      <c r="DY14" s="5">
        <f t="shared" si="419"/>
        <v>0</v>
      </c>
      <c r="DZ14" s="5">
        <f t="shared" si="420"/>
        <v>0</v>
      </c>
      <c r="EA14" s="5">
        <f t="shared" si="421"/>
        <v>0</v>
      </c>
      <c r="EB14" s="5">
        <f t="shared" si="422"/>
        <v>0</v>
      </c>
      <c r="EC14" s="5">
        <f t="shared" si="423"/>
        <v>0</v>
      </c>
      <c r="ED14" s="5">
        <f t="shared" si="424"/>
        <v>0</v>
      </c>
      <c r="EE14" s="5">
        <f t="shared" si="425"/>
        <v>0</v>
      </c>
      <c r="EF14" s="5">
        <f t="shared" si="426"/>
        <v>0</v>
      </c>
      <c r="EG14" s="5">
        <f t="shared" si="427"/>
        <v>0</v>
      </c>
      <c r="EH14" s="5">
        <f t="shared" si="428"/>
        <v>0</v>
      </c>
      <c r="EI14" s="5">
        <f t="shared" si="429"/>
        <v>36.722168326498718</v>
      </c>
      <c r="EJ14" s="5">
        <f t="shared" si="430"/>
        <v>72.52797990942112</v>
      </c>
      <c r="EK14" s="5">
        <f t="shared" si="431"/>
        <v>121.69399519545796</v>
      </c>
      <c r="EL14" s="5">
        <f t="shared" si="432"/>
        <v>170.45456985176247</v>
      </c>
      <c r="EM14" s="5">
        <f t="shared" si="433"/>
        <v>247.32231056496406</v>
      </c>
      <c r="EN14" s="5">
        <f t="shared" si="434"/>
        <v>370.03127582679542</v>
      </c>
      <c r="EO14" s="5">
        <f t="shared" si="435"/>
        <v>478.936289283066</v>
      </c>
      <c r="EP14" s="5">
        <f t="shared" si="436"/>
        <v>628.56762454997431</v>
      </c>
      <c r="EQ14" s="5">
        <f t="shared" si="437"/>
        <v>805.56774171210509</v>
      </c>
      <c r="ER14" s="5">
        <f t="shared" si="438"/>
        <v>1027.3521229100331</v>
      </c>
      <c r="ES14" s="5">
        <f t="shared" si="439"/>
        <v>1384.1255950767459</v>
      </c>
      <c r="ET14" s="5">
        <f t="shared" si="440"/>
        <v>1809.6677457085025</v>
      </c>
      <c r="EU14" s="5">
        <f t="shared" si="441"/>
        <v>2424.0502812058025</v>
      </c>
      <c r="EV14" s="5">
        <f t="shared" si="442"/>
        <v>2943.7756770050059</v>
      </c>
      <c r="EW14" s="5">
        <f t="shared" si="443"/>
        <v>1381.4858515996159</v>
      </c>
      <c r="EX14" s="5">
        <f t="shared" si="444"/>
        <v>1553.8582161348818</v>
      </c>
      <c r="EY14" s="5">
        <f t="shared" si="445"/>
        <v>1678.1013696095765</v>
      </c>
      <c r="EZ14" s="5">
        <f t="shared" si="446"/>
        <v>1802.5829396481329</v>
      </c>
      <c r="FA14" s="5">
        <f t="shared" si="447"/>
        <v>1907.6676362927042</v>
      </c>
      <c r="FB14" s="5">
        <f t="shared" si="448"/>
        <v>2011.7502569103087</v>
      </c>
      <c r="FC14" s="5">
        <f t="shared" si="449"/>
        <v>2114.9043222743931</v>
      </c>
      <c r="FD14" s="5">
        <f t="shared" si="450"/>
        <v>2214.8640222577919</v>
      </c>
      <c r="FE14" s="5">
        <f t="shared" si="451"/>
        <v>2314.9090447035542</v>
      </c>
      <c r="FF14" s="5">
        <f t="shared" si="452"/>
        <v>2412.5681243432387</v>
      </c>
      <c r="FG14" s="5">
        <f t="shared" si="453"/>
        <v>2509.6621176796248</v>
      </c>
      <c r="FH14" s="5">
        <f t="shared" si="454"/>
        <v>2613.7215734421293</v>
      </c>
      <c r="FI14" s="5">
        <f t="shared" si="455"/>
        <v>2704.6154960805916</v>
      </c>
      <c r="FJ14" s="5">
        <f t="shared" si="456"/>
        <v>2792.6211391572642</v>
      </c>
      <c r="FK14" s="5">
        <f t="shared" si="457"/>
        <v>2876.7434596425296</v>
      </c>
      <c r="FL14" s="5">
        <f t="shared" si="458"/>
        <v>2955.7214475072487</v>
      </c>
      <c r="FM14" s="5">
        <f t="shared" si="459"/>
        <v>3027.7935055825315</v>
      </c>
      <c r="FN14" s="5">
        <f t="shared" si="460"/>
        <v>3090.6982571873605</v>
      </c>
      <c r="FO14" s="5">
        <f t="shared" si="461"/>
        <v>3141.8346310484335</v>
      </c>
      <c r="FP14" s="5">
        <f t="shared" si="462"/>
        <v>3178.5697155800422</v>
      </c>
      <c r="FQ14" s="5">
        <f t="shared" si="463"/>
        <v>3197.9613952986142</v>
      </c>
      <c r="FR14" s="5">
        <f t="shared" si="464"/>
        <v>3196.9585159544258</v>
      </c>
      <c r="FS14" s="5">
        <f t="shared" si="465"/>
        <v>3172.5822256426159</v>
      </c>
      <c r="FT14" s="5">
        <f t="shared" si="466"/>
        <v>3122.0504661819291</v>
      </c>
      <c r="FU14" s="5">
        <f t="shared" si="467"/>
        <v>3043.1408394809218</v>
      </c>
      <c r="FV14" s="5">
        <f t="shared" si="468"/>
        <v>2934.4414822360127</v>
      </c>
      <c r="FW14" s="5">
        <f t="shared" si="469"/>
        <v>2789.7504960881811</v>
      </c>
      <c r="FX14" s="5">
        <f t="shared" si="470"/>
        <v>2610.3123856537986</v>
      </c>
      <c r="FY14" s="5">
        <f t="shared" si="471"/>
        <v>2399.5653450177892</v>
      </c>
      <c r="FZ14" s="5">
        <f t="shared" si="472"/>
        <v>2162.7717416264504</v>
      </c>
      <c r="GA14" s="5">
        <f t="shared" si="473"/>
        <v>1906.6316319355542</v>
      </c>
      <c r="GB14" s="5">
        <f t="shared" si="474"/>
        <v>1639.5908241906691</v>
      </c>
      <c r="GC14" s="5">
        <f t="shared" si="475"/>
        <v>1372.0176084994439</v>
      </c>
      <c r="GD14" s="5">
        <f t="shared" si="476"/>
        <v>1115.166434405849</v>
      </c>
      <c r="GE14" s="5">
        <f t="shared" si="477"/>
        <v>885.32857395487633</v>
      </c>
      <c r="GF14" s="5">
        <f t="shared" si="478"/>
        <v>681.99452042660027</v>
      </c>
      <c r="GG14" s="5">
        <f t="shared" si="479"/>
        <v>503.5306277165804</v>
      </c>
      <c r="GH14" s="5">
        <f t="shared" si="480"/>
        <v>352.83419055027014</v>
      </c>
      <c r="GI14" s="5">
        <f t="shared" si="481"/>
        <v>233.46160841059981</v>
      </c>
      <c r="GJ14" s="5">
        <f t="shared" si="482"/>
        <v>140.37722243233307</v>
      </c>
      <c r="GK14" s="5">
        <f t="shared" si="483"/>
        <v>74.814697388772444</v>
      </c>
      <c r="GL14" s="5">
        <f t="shared" si="484"/>
        <v>34.655647408203322</v>
      </c>
      <c r="GM14" s="5">
        <f t="shared" si="485"/>
        <v>13.77417536155032</v>
      </c>
      <c r="GN14" s="5">
        <f t="shared" si="486"/>
        <v>4.4682089808997425</v>
      </c>
      <c r="GO14" s="5">
        <f t="shared" si="487"/>
        <v>1.0865685686405715</v>
      </c>
      <c r="GP14" s="5">
        <f t="shared" si="488"/>
        <v>0.16622909353081741</v>
      </c>
      <c r="GQ14" s="5">
        <f t="shared" si="489"/>
        <v>0</v>
      </c>
      <c r="GR14" s="5">
        <f t="shared" si="490"/>
        <v>0</v>
      </c>
      <c r="GS14" s="5">
        <f t="shared" si="491"/>
        <v>0</v>
      </c>
      <c r="GT14" s="5">
        <f t="shared" si="492"/>
        <v>0</v>
      </c>
      <c r="GU14" s="5">
        <f t="shared" si="493"/>
        <v>0</v>
      </c>
      <c r="GV14" s="5">
        <f t="shared" si="494"/>
        <v>0</v>
      </c>
      <c r="GW14" s="5">
        <f t="shared" si="495"/>
        <v>0</v>
      </c>
      <c r="GX14" s="5">
        <f t="shared" si="496"/>
        <v>0</v>
      </c>
      <c r="GY14" s="5">
        <f t="shared" si="497"/>
        <v>0</v>
      </c>
      <c r="GZ14" s="5">
        <f t="shared" si="498"/>
        <v>0</v>
      </c>
      <c r="HA14" s="5">
        <f t="shared" si="499"/>
        <v>0</v>
      </c>
      <c r="HB14" s="5">
        <f t="shared" si="500"/>
        <v>0</v>
      </c>
      <c r="HC14" s="5">
        <f t="shared" si="501"/>
        <v>0</v>
      </c>
      <c r="HD14" s="5">
        <f t="shared" si="502"/>
        <v>0</v>
      </c>
      <c r="HE14" s="5">
        <f t="shared" si="503"/>
        <v>0</v>
      </c>
      <c r="HF14" s="5">
        <f t="shared" si="504"/>
        <v>0</v>
      </c>
      <c r="HG14" s="5">
        <f t="shared" si="505"/>
        <v>0</v>
      </c>
      <c r="HH14" s="5">
        <f t="shared" si="506"/>
        <v>0</v>
      </c>
      <c r="HI14" s="5">
        <f t="shared" si="507"/>
        <v>0</v>
      </c>
      <c r="HJ14" s="5"/>
      <c r="HK14" s="5"/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7.0243100983157997E-3</v>
      </c>
      <c r="IH14">
        <v>1.3150085236876302E-2</v>
      </c>
      <c r="II14">
        <v>2.0914123248342281E-2</v>
      </c>
      <c r="IJ14">
        <v>2.7766855322880424E-2</v>
      </c>
      <c r="IK14">
        <v>3.818817124534931E-2</v>
      </c>
      <c r="IL14">
        <v>5.4156620254592558E-2</v>
      </c>
      <c r="IM14">
        <v>6.6441344315990497E-2</v>
      </c>
      <c r="IN14">
        <v>8.2653299585105519E-2</v>
      </c>
      <c r="IO14">
        <v>0.1004055687713882</v>
      </c>
      <c r="IP14">
        <v>0.12137314663212717</v>
      </c>
      <c r="IQ14">
        <v>0.15499808177422267</v>
      </c>
      <c r="IR14">
        <v>0.19208666720662687</v>
      </c>
      <c r="IS14">
        <v>0.24388635772930245</v>
      </c>
      <c r="IT14">
        <v>0.28073603464889474</v>
      </c>
      <c r="IU14">
        <v>0.30319542873881644</v>
      </c>
      <c r="IV14">
        <v>0.32324746088212358</v>
      </c>
      <c r="IW14">
        <v>0.33089444440792665</v>
      </c>
      <c r="IX14">
        <v>0.33691012378104856</v>
      </c>
      <c r="IY14">
        <v>0.33796292581900067</v>
      </c>
      <c r="IZ14">
        <v>0.33782202292759689</v>
      </c>
      <c r="JA14">
        <v>0.33662950123173407</v>
      </c>
      <c r="JB14">
        <v>0.33416123295248351</v>
      </c>
      <c r="JC14">
        <v>0.33104759255510863</v>
      </c>
      <c r="JD14">
        <v>0.32702702481644697</v>
      </c>
      <c r="JE14">
        <v>0.3224533167077181</v>
      </c>
      <c r="JF14">
        <v>0.31831599594440835</v>
      </c>
      <c r="JG14">
        <v>0.31221387830215402</v>
      </c>
      <c r="JH14">
        <v>0.30556684483310115</v>
      </c>
      <c r="JI14">
        <v>0.29836157863193657</v>
      </c>
      <c r="JJ14">
        <v>0.29057135781385685</v>
      </c>
      <c r="JK14">
        <v>0.2821389770100986</v>
      </c>
      <c r="JL14">
        <v>0.27298638859589097</v>
      </c>
      <c r="JM14">
        <v>0.26303603473157083</v>
      </c>
      <c r="JN14">
        <v>0.25223840550583976</v>
      </c>
      <c r="JO14">
        <v>0.24054715541064414</v>
      </c>
      <c r="JP14">
        <v>0.22793526805246406</v>
      </c>
      <c r="JQ14">
        <v>0.21440503054086979</v>
      </c>
      <c r="JR14">
        <v>0.19999058033760708</v>
      </c>
      <c r="JS14">
        <v>0.18477329707971857</v>
      </c>
      <c r="JT14">
        <v>0.16888464126383354</v>
      </c>
      <c r="JU14">
        <v>0.15218701678207835</v>
      </c>
      <c r="JV14">
        <v>0.13497466518402534</v>
      </c>
      <c r="JW14">
        <v>0.1176088247614486</v>
      </c>
      <c r="JX14">
        <v>0.10047674725844842</v>
      </c>
      <c r="JY14">
        <v>8.3959374776632054E-2</v>
      </c>
      <c r="JZ14">
        <v>6.843612597418057E-2</v>
      </c>
      <c r="KA14">
        <v>5.4282166400200525E-2</v>
      </c>
      <c r="KB14">
        <v>4.1820066638042504E-2</v>
      </c>
      <c r="KC14">
        <v>3.1470018345793362E-2</v>
      </c>
      <c r="KD14">
        <v>2.2978463295547938E-2</v>
      </c>
      <c r="KE14">
        <v>1.6081017968123317E-2</v>
      </c>
      <c r="KF14">
        <v>1.0680851324247823E-2</v>
      </c>
      <c r="KG14">
        <v>6.6988163335417487E-3</v>
      </c>
      <c r="KH14">
        <v>3.8179233811387846E-3</v>
      </c>
      <c r="KI14">
        <v>1.92870035444988E-3</v>
      </c>
      <c r="KJ14">
        <v>8.4683446462830868E-4</v>
      </c>
      <c r="KK14">
        <v>3.1903641620406907E-4</v>
      </c>
      <c r="KL14">
        <v>9.8097317254427122E-5</v>
      </c>
      <c r="KM14">
        <v>2.2613393573490532E-5</v>
      </c>
      <c r="KN14">
        <v>3.2791682020918615E-6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 s="5">
        <v>4190.2305038357072</v>
      </c>
      <c r="LI14">
        <v>1</v>
      </c>
      <c r="LJ14">
        <v>0.91255000000000008</v>
      </c>
      <c r="LK14">
        <v>0.84167224150000008</v>
      </c>
      <c r="LL14">
        <v>0.77964941402386501</v>
      </c>
      <c r="LM14">
        <v>0.72537801831366377</v>
      </c>
      <c r="LN14">
        <v>0.6776989211699066</v>
      </c>
      <c r="LO14">
        <v>0.63598655257189884</v>
      </c>
      <c r="LP14">
        <v>0.59936644687480889</v>
      </c>
      <c r="LQ14">
        <v>0.56646122894138184</v>
      </c>
      <c r="LR14">
        <v>0.5369316050766676</v>
      </c>
      <c r="LS14">
        <v>0.5119803933887549</v>
      </c>
      <c r="LT14">
        <v>0.48950445411898857</v>
      </c>
      <c r="LU14">
        <v>0.46921938954029768</v>
      </c>
      <c r="LV14">
        <v>0.45097613967497091</v>
      </c>
      <c r="LW14">
        <v>0.43473197912387845</v>
      </c>
      <c r="LX14">
        <v>0.42018149978260222</v>
      </c>
      <c r="LY14">
        <v>0.40727772592427852</v>
      </c>
      <c r="LZ14">
        <v>0.39584951293484327</v>
      </c>
      <c r="MA14">
        <v>0.38582264477220368</v>
      </c>
      <c r="MB14">
        <v>0.37710691122679957</v>
      </c>
      <c r="MC14">
        <v>0.36970053149030524</v>
      </c>
      <c r="MD14">
        <v>0.36230652086049914</v>
      </c>
      <c r="ME14">
        <v>0.3557560189633413</v>
      </c>
      <c r="MF14">
        <v>0.34750959444377105</v>
      </c>
      <c r="MG14">
        <v>0.34012154046589649</v>
      </c>
      <c r="MH14">
        <v>0.32912881227803875</v>
      </c>
      <c r="MI14">
        <v>0.31254730271547115</v>
      </c>
      <c r="MJ14">
        <v>0.29958284059883339</v>
      </c>
      <c r="MK14">
        <v>0.28263543930615737</v>
      </c>
      <c r="ML14">
        <v>0.26407759636131506</v>
      </c>
      <c r="MM14">
        <v>0.24222781603837987</v>
      </c>
      <c r="MN14">
        <v>0.20763283935177845</v>
      </c>
      <c r="MO14">
        <v>0.16943670222462529</v>
      </c>
      <c r="MP14">
        <v>0.11638945949213959</v>
      </c>
      <c r="MQ14">
        <v>7.8068229954352628E-2</v>
      </c>
      <c r="MR14">
        <v>5.3913138924176381E-2</v>
      </c>
      <c r="MS14">
        <v>3.1939760892849813E-2</v>
      </c>
      <c r="MT14">
        <v>2.2109021887639566E-2</v>
      </c>
      <c r="MU14">
        <v>1.3641045414454735E-2</v>
      </c>
      <c r="MV14">
        <v>9.8320563033765396E-3</v>
      </c>
      <c r="MW14">
        <v>6.9075111559371875E-3</v>
      </c>
      <c r="MX14">
        <v>4.7201095981865586E-3</v>
      </c>
      <c r="MY14">
        <v>3.460217944238602E-3</v>
      </c>
      <c r="MZ14">
        <v>2.4491768631115249E-3</v>
      </c>
      <c r="NA14">
        <v>1.8968629887112451E-3</v>
      </c>
      <c r="NB14">
        <v>1.4153253503970085E-3</v>
      </c>
      <c r="NC14">
        <v>0</v>
      </c>
      <c r="ND14">
        <v>0</v>
      </c>
      <c r="NE14">
        <v>0</v>
      </c>
      <c r="NF14">
        <v>0</v>
      </c>
      <c r="NG14">
        <v>0</v>
      </c>
    </row>
    <row r="15" spans="1:371" x14ac:dyDescent="0.25">
      <c r="A15">
        <v>11</v>
      </c>
      <c r="B15" s="5">
        <v>72660.835031305833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200.32635338505202</v>
      </c>
      <c r="AD15" s="5">
        <v>396.55380044000901</v>
      </c>
      <c r="AE15" s="5">
        <v>673.31807853649343</v>
      </c>
      <c r="AF15" s="5">
        <v>938.26042001030714</v>
      </c>
      <c r="AG15" s="5">
        <v>1348.9388298630192</v>
      </c>
      <c r="AH15" s="5">
        <v>2019.5210617868165</v>
      </c>
      <c r="AI15" s="5">
        <v>2619.460077465299</v>
      </c>
      <c r="AJ15" s="5">
        <v>3428.8449490933422</v>
      </c>
      <c r="AK15" s="5">
        <v>4377.8684241998917</v>
      </c>
      <c r="AL15" s="5">
        <v>5554.1038128719774</v>
      </c>
      <c r="AM15" s="5">
        <v>7434.8879921892276</v>
      </c>
      <c r="AN15" s="5">
        <v>9651.7751414839149</v>
      </c>
      <c r="AO15" s="5">
        <v>12800.588063478444</v>
      </c>
      <c r="AP15" s="5">
        <v>15434.093838172077</v>
      </c>
      <c r="AQ15" s="5">
        <v>7211.8800648983843</v>
      </c>
      <c r="AR15" s="5">
        <v>8084.1181352083468</v>
      </c>
      <c r="AS15" s="5">
        <v>8718.3887365991141</v>
      </c>
      <c r="AT15" s="5">
        <v>9354.4172352368805</v>
      </c>
      <c r="AU15" s="5">
        <v>9894.8150934755213</v>
      </c>
      <c r="AV15" s="5">
        <v>10430.726918448279</v>
      </c>
      <c r="AW15" s="5">
        <v>10962.479817922736</v>
      </c>
      <c r="AX15" s="5">
        <v>11478.754463028772</v>
      </c>
      <c r="AY15" s="5">
        <v>11995.676883906128</v>
      </c>
      <c r="AZ15" s="5">
        <v>12570.617268543177</v>
      </c>
      <c r="BA15" s="5">
        <v>13057.368474439874</v>
      </c>
      <c r="BB15" s="5">
        <v>13538.309390255727</v>
      </c>
      <c r="BC15" s="5">
        <v>14009.112811075462</v>
      </c>
      <c r="BD15" s="5">
        <v>14464.955848175918</v>
      </c>
      <c r="BE15" s="5">
        <v>14900.68503009786</v>
      </c>
      <c r="BF15" s="5">
        <v>15309.767775386044</v>
      </c>
      <c r="BG15" s="5">
        <v>15683.079997420176</v>
      </c>
      <c r="BH15" s="5">
        <v>16008.908336068282</v>
      </c>
      <c r="BI15" s="5">
        <v>16273.779723994325</v>
      </c>
      <c r="BJ15" s="5">
        <v>16464.056736597886</v>
      </c>
      <c r="BK15" s="5">
        <v>16564.500136224557</v>
      </c>
      <c r="BL15" s="5">
        <v>16559.304217098394</v>
      </c>
      <c r="BM15" s="5">
        <v>16433.043491217268</v>
      </c>
      <c r="BN15" s="5">
        <v>16171.303198595106</v>
      </c>
      <c r="BO15" s="5">
        <v>15762.574242297569</v>
      </c>
      <c r="BP15" s="5">
        <v>15199.544012216904</v>
      </c>
      <c r="BQ15" s="5">
        <v>14450.087162273581</v>
      </c>
      <c r="BR15" s="5">
        <v>13520.650229091694</v>
      </c>
      <c r="BS15" s="5">
        <v>12429.043152625152</v>
      </c>
      <c r="BT15" s="5">
        <v>11202.522490516847</v>
      </c>
      <c r="BU15" s="5">
        <v>9875.7910413745376</v>
      </c>
      <c r="BV15" s="5">
        <v>8492.5984028823659</v>
      </c>
      <c r="BW15" s="5">
        <v>7106.6479423458768</v>
      </c>
      <c r="BX15" s="5">
        <v>5776.2340824223775</v>
      </c>
      <c r="BY15" s="5">
        <v>4585.7410736264583</v>
      </c>
      <c r="BZ15" s="5">
        <v>3532.5310502937855</v>
      </c>
      <c r="CA15" s="5">
        <v>2608.1403888798213</v>
      </c>
      <c r="CB15" s="5">
        <v>1827.5773308947794</v>
      </c>
      <c r="CC15" s="5">
        <v>1209.262317014101</v>
      </c>
      <c r="CD15" s="5">
        <v>727.11318152068691</v>
      </c>
      <c r="CE15" s="5">
        <v>387.51834521448723</v>
      </c>
      <c r="CF15" s="5">
        <v>179.50550720043822</v>
      </c>
      <c r="CG15" s="5">
        <v>71.346220300280152</v>
      </c>
      <c r="CH15" s="5">
        <v>23.144390096256526</v>
      </c>
      <c r="CI15" s="5">
        <v>5.6286462497854597</v>
      </c>
      <c r="CJ15" s="5">
        <v>0.86105495913872765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2691.1420381965122</v>
      </c>
      <c r="CZ15" s="5">
        <v>5382.2840763930244</v>
      </c>
      <c r="DA15" s="5">
        <v>4985.4347187090516</v>
      </c>
      <c r="DB15" s="5">
        <v>7425.9999748035552</v>
      </c>
      <c r="DC15">
        <v>35.340366476426126</v>
      </c>
      <c r="DF15" s="14">
        <v>4787.01</v>
      </c>
      <c r="DG15" s="14">
        <v>11778.5</v>
      </c>
      <c r="DH15" s="5">
        <v>3475.92</v>
      </c>
      <c r="DI15" s="5">
        <v>7176.47</v>
      </c>
      <c r="DJ15" s="5">
        <f>IF(AND(AMMset!D12&gt;0,CY15&gt;0),NPV(Assumptions!$C$9+0.01,DN15:HI15)*(1.01+Assumptions!$C$9)/AMMset!D12,0)</f>
        <v>1676.5888961900957</v>
      </c>
      <c r="DK15" s="5">
        <f>IF(AND(AMMset!D12&gt;0,CY15&gt;0),NPV(Assumptions!$C$9-0.01,DN15:HI15)*(0.99+Assumptions!$C$9)/AMMset!D12,0)</f>
        <v>4390.9752583963182</v>
      </c>
      <c r="DL15" s="5"/>
      <c r="DM15" s="5"/>
      <c r="DN15" s="5">
        <f t="shared" si="408"/>
        <v>0</v>
      </c>
      <c r="DO15" s="5">
        <f t="shared" si="409"/>
        <v>0</v>
      </c>
      <c r="DP15" s="5">
        <f t="shared" si="410"/>
        <v>0</v>
      </c>
      <c r="DQ15" s="5">
        <f t="shared" si="411"/>
        <v>0</v>
      </c>
      <c r="DR15" s="5">
        <f t="shared" si="412"/>
        <v>0</v>
      </c>
      <c r="DS15" s="5">
        <f t="shared" si="413"/>
        <v>0</v>
      </c>
      <c r="DT15" s="5">
        <f t="shared" si="414"/>
        <v>0</v>
      </c>
      <c r="DU15" s="5">
        <f t="shared" si="415"/>
        <v>0</v>
      </c>
      <c r="DV15" s="5">
        <f t="shared" si="416"/>
        <v>0</v>
      </c>
      <c r="DW15" s="5">
        <f t="shared" si="417"/>
        <v>0</v>
      </c>
      <c r="DX15" s="5">
        <f t="shared" si="418"/>
        <v>0</v>
      </c>
      <c r="DY15" s="5">
        <f t="shared" si="419"/>
        <v>0</v>
      </c>
      <c r="DZ15" s="5">
        <f t="shared" si="420"/>
        <v>0</v>
      </c>
      <c r="EA15" s="5">
        <f t="shared" si="421"/>
        <v>0</v>
      </c>
      <c r="EB15" s="5">
        <f t="shared" si="422"/>
        <v>0</v>
      </c>
      <c r="EC15" s="5">
        <f t="shared" si="423"/>
        <v>0</v>
      </c>
      <c r="ED15" s="5">
        <f t="shared" si="424"/>
        <v>0</v>
      </c>
      <c r="EE15" s="5">
        <f t="shared" si="425"/>
        <v>0</v>
      </c>
      <c r="EF15" s="5">
        <f t="shared" si="426"/>
        <v>0</v>
      </c>
      <c r="EG15" s="5">
        <f t="shared" si="427"/>
        <v>0</v>
      </c>
      <c r="EH15" s="5">
        <f t="shared" si="428"/>
        <v>0</v>
      </c>
      <c r="EI15" s="5">
        <f t="shared" si="429"/>
        <v>0</v>
      </c>
      <c r="EJ15" s="5">
        <f t="shared" si="430"/>
        <v>0</v>
      </c>
      <c r="EK15" s="5">
        <f t="shared" si="431"/>
        <v>0</v>
      </c>
      <c r="EL15" s="5">
        <f t="shared" si="432"/>
        <v>0</v>
      </c>
      <c r="EM15" s="5">
        <f t="shared" si="433"/>
        <v>0</v>
      </c>
      <c r="EN15" s="5">
        <f t="shared" si="434"/>
        <v>14.83898913963348</v>
      </c>
      <c r="EO15" s="5">
        <f t="shared" si="435"/>
        <v>29.374355588148813</v>
      </c>
      <c r="EP15" s="5">
        <f t="shared" si="436"/>
        <v>49.875413224925438</v>
      </c>
      <c r="EQ15" s="5">
        <f t="shared" si="437"/>
        <v>69.500771852615344</v>
      </c>
      <c r="ER15" s="5">
        <f t="shared" si="438"/>
        <v>99.921394804668083</v>
      </c>
      <c r="ES15" s="5">
        <f t="shared" si="439"/>
        <v>149.59415272494937</v>
      </c>
      <c r="ET15" s="5">
        <f t="shared" si="440"/>
        <v>194.03407981224436</v>
      </c>
      <c r="EU15" s="5">
        <f t="shared" si="441"/>
        <v>253.98851474765493</v>
      </c>
      <c r="EV15" s="5">
        <f t="shared" si="442"/>
        <v>324.2865499407327</v>
      </c>
      <c r="EW15" s="5">
        <f t="shared" si="443"/>
        <v>411.41509724977607</v>
      </c>
      <c r="EX15" s="5">
        <f t="shared" si="444"/>
        <v>550.73244386586873</v>
      </c>
      <c r="EY15" s="5">
        <f t="shared" si="445"/>
        <v>714.94630677658631</v>
      </c>
      <c r="EZ15" s="5">
        <f t="shared" si="446"/>
        <v>948.19170840581069</v>
      </c>
      <c r="FA15" s="5">
        <f t="shared" si="447"/>
        <v>1143.2662102349686</v>
      </c>
      <c r="FB15" s="5">
        <f t="shared" si="448"/>
        <v>534.21333814062109</v>
      </c>
      <c r="FC15" s="5">
        <f t="shared" si="449"/>
        <v>598.82356557098854</v>
      </c>
      <c r="FD15" s="5">
        <f t="shared" si="450"/>
        <v>645.80657308141588</v>
      </c>
      <c r="FE15" s="5">
        <f t="shared" si="451"/>
        <v>692.91979520273185</v>
      </c>
      <c r="FF15" s="5">
        <f t="shared" si="452"/>
        <v>732.94926618337183</v>
      </c>
      <c r="FG15" s="5">
        <f t="shared" si="453"/>
        <v>772.64643840357621</v>
      </c>
      <c r="FH15" s="5">
        <f t="shared" si="454"/>
        <v>812.03554206835076</v>
      </c>
      <c r="FI15" s="5">
        <f t="shared" si="455"/>
        <v>850.27810837250161</v>
      </c>
      <c r="FJ15" s="5">
        <f t="shared" si="456"/>
        <v>888.56865806712051</v>
      </c>
      <c r="FK15" s="5">
        <f t="shared" si="457"/>
        <v>931.15683470690192</v>
      </c>
      <c r="FL15" s="5">
        <f t="shared" si="458"/>
        <v>967.21247958813876</v>
      </c>
      <c r="FM15" s="5">
        <f t="shared" si="459"/>
        <v>1002.8377326115353</v>
      </c>
      <c r="FN15" s="5">
        <f t="shared" si="460"/>
        <v>1037.7120600796638</v>
      </c>
      <c r="FO15" s="5">
        <f t="shared" si="461"/>
        <v>1071.478210975994</v>
      </c>
      <c r="FP15" s="5">
        <f t="shared" si="462"/>
        <v>1103.7544466739155</v>
      </c>
      <c r="FQ15" s="5">
        <f t="shared" si="463"/>
        <v>1134.0568722508181</v>
      </c>
      <c r="FR15" s="5">
        <f t="shared" si="464"/>
        <v>1161.7096294385315</v>
      </c>
      <c r="FS15" s="5">
        <f t="shared" si="465"/>
        <v>1185.8450619309838</v>
      </c>
      <c r="FT15" s="5">
        <f t="shared" si="466"/>
        <v>1205.4651647403202</v>
      </c>
      <c r="FU15" s="5">
        <f t="shared" si="467"/>
        <v>1219.55975826651</v>
      </c>
      <c r="FV15" s="5">
        <f t="shared" si="468"/>
        <v>1227.0000100907077</v>
      </c>
      <c r="FW15" s="5">
        <f t="shared" si="469"/>
        <v>1226.6151271924737</v>
      </c>
      <c r="FX15" s="5">
        <f t="shared" si="470"/>
        <v>1217.2624808309085</v>
      </c>
      <c r="FY15" s="5">
        <f t="shared" si="471"/>
        <v>1197.8743110070448</v>
      </c>
      <c r="FZ15" s="5">
        <f t="shared" si="472"/>
        <v>1167.5980920220422</v>
      </c>
      <c r="GA15" s="5">
        <f t="shared" si="473"/>
        <v>1125.8921490531038</v>
      </c>
      <c r="GB15" s="5">
        <f t="shared" si="474"/>
        <v>1070.37682683508</v>
      </c>
      <c r="GC15" s="5">
        <f t="shared" si="475"/>
        <v>1001.5296465993847</v>
      </c>
      <c r="GD15" s="5">
        <f t="shared" si="476"/>
        <v>920.6698631574186</v>
      </c>
      <c r="GE15" s="5">
        <f t="shared" si="477"/>
        <v>829.81648077902571</v>
      </c>
      <c r="GF15" s="5">
        <f t="shared" si="478"/>
        <v>731.5400771388546</v>
      </c>
      <c r="GG15" s="5">
        <f t="shared" si="479"/>
        <v>629.08136317647143</v>
      </c>
      <c r="GH15" s="5">
        <f t="shared" si="480"/>
        <v>526.41836609969459</v>
      </c>
      <c r="GI15" s="5">
        <f t="shared" si="481"/>
        <v>427.86919129054644</v>
      </c>
      <c r="GJ15" s="5">
        <f t="shared" si="482"/>
        <v>339.68452397233023</v>
      </c>
      <c r="GK15" s="5">
        <f t="shared" si="483"/>
        <v>261.66896668842855</v>
      </c>
      <c r="GL15" s="5">
        <f t="shared" si="484"/>
        <v>193.19558436146824</v>
      </c>
      <c r="GM15" s="5">
        <f t="shared" si="485"/>
        <v>135.37609858479848</v>
      </c>
      <c r="GN15" s="5">
        <f t="shared" si="486"/>
        <v>89.574986445488946</v>
      </c>
      <c r="GO15" s="5">
        <f t="shared" si="487"/>
        <v>53.860235668199032</v>
      </c>
      <c r="GP15" s="5">
        <f t="shared" si="488"/>
        <v>28.705062608480535</v>
      </c>
      <c r="GQ15" s="5">
        <f t="shared" si="489"/>
        <v>13.296704237069497</v>
      </c>
      <c r="GR15" s="5">
        <f t="shared" si="490"/>
        <v>5.2849052074281584</v>
      </c>
      <c r="GS15" s="5">
        <f t="shared" si="491"/>
        <v>1.7143992663893723</v>
      </c>
      <c r="GT15" s="5">
        <f t="shared" si="492"/>
        <v>0.41693675924336737</v>
      </c>
      <c r="GU15" s="5">
        <f t="shared" si="493"/>
        <v>6.3781848825090942E-2</v>
      </c>
      <c r="GV15" s="5">
        <f t="shared" si="494"/>
        <v>0</v>
      </c>
      <c r="GW15" s="5">
        <f t="shared" si="495"/>
        <v>0</v>
      </c>
      <c r="GX15" s="5">
        <f t="shared" si="496"/>
        <v>0</v>
      </c>
      <c r="GY15" s="5">
        <f t="shared" si="497"/>
        <v>0</v>
      </c>
      <c r="GZ15" s="5">
        <f t="shared" si="498"/>
        <v>0</v>
      </c>
      <c r="HA15" s="5">
        <f t="shared" si="499"/>
        <v>0</v>
      </c>
      <c r="HB15" s="5">
        <f t="shared" si="500"/>
        <v>0</v>
      </c>
      <c r="HC15" s="5">
        <f t="shared" si="501"/>
        <v>0</v>
      </c>
      <c r="HD15" s="5">
        <f t="shared" si="502"/>
        <v>0</v>
      </c>
      <c r="HE15" s="5">
        <f t="shared" si="503"/>
        <v>0</v>
      </c>
      <c r="HF15" s="5">
        <f t="shared" si="504"/>
        <v>0</v>
      </c>
      <c r="HG15" s="5">
        <f t="shared" si="505"/>
        <v>0</v>
      </c>
      <c r="HH15" s="5">
        <f t="shared" si="506"/>
        <v>0</v>
      </c>
      <c r="HI15" s="5">
        <f t="shared" si="507"/>
        <v>0</v>
      </c>
      <c r="HJ15" s="5"/>
      <c r="HK15" s="5"/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4.8865234918667533E-3</v>
      </c>
      <c r="IM15">
        <v>9.1687794887292638E-3</v>
      </c>
      <c r="IN15">
        <v>1.4756291573417459E-2</v>
      </c>
      <c r="IO15">
        <v>1.9490719862353921E-2</v>
      </c>
      <c r="IP15">
        <v>2.6560992134765718E-2</v>
      </c>
      <c r="IQ15">
        <v>3.7691892345809282E-2</v>
      </c>
      <c r="IR15">
        <v>4.6340307822609263E-2</v>
      </c>
      <c r="IS15">
        <v>5.7496643045462315E-2</v>
      </c>
      <c r="IT15">
        <v>6.9583279957927485E-2</v>
      </c>
      <c r="IU15">
        <v>8.3676541116923062E-2</v>
      </c>
      <c r="IV15">
        <v>0.10617241468702204</v>
      </c>
      <c r="IW15">
        <v>0.13064476319556895</v>
      </c>
      <c r="IX15">
        <v>0.16423370009363519</v>
      </c>
      <c r="IY15">
        <v>0.18769859700607486</v>
      </c>
      <c r="IZ15">
        <v>0.20184181751272134</v>
      </c>
      <c r="JA15">
        <v>0.21445828594297056</v>
      </c>
      <c r="JB15">
        <v>0.2192269514271768</v>
      </c>
      <c r="JC15">
        <v>0.22295744810449422</v>
      </c>
      <c r="JD15">
        <v>0.22354271195968442</v>
      </c>
      <c r="JE15">
        <v>0.22336489722456254</v>
      </c>
      <c r="JF15">
        <v>0.2225136655267316</v>
      </c>
      <c r="JG15">
        <v>0.22084633253215952</v>
      </c>
      <c r="JH15">
        <v>0.21875990614154703</v>
      </c>
      <c r="JI15">
        <v>0.21729368845715444</v>
      </c>
      <c r="JJ15">
        <v>0.21394084684426051</v>
      </c>
      <c r="JK15">
        <v>0.21025678546160234</v>
      </c>
      <c r="JL15">
        <v>0.20622616288430345</v>
      </c>
      <c r="JM15">
        <v>0.2018356078764966</v>
      </c>
      <c r="JN15">
        <v>0.19707632424276877</v>
      </c>
      <c r="JO15">
        <v>0.19193066141679013</v>
      </c>
      <c r="JP15">
        <v>0.18636083362247485</v>
      </c>
      <c r="JQ15">
        <v>0.18031528817976178</v>
      </c>
      <c r="JR15">
        <v>0.17374279592560948</v>
      </c>
      <c r="JS15">
        <v>0.16661065415286322</v>
      </c>
      <c r="JT15">
        <v>0.15888825033287798</v>
      </c>
      <c r="JU15">
        <v>0.15055773936792521</v>
      </c>
      <c r="JV15">
        <v>0.14162063195904517</v>
      </c>
      <c r="JW15">
        <v>0.13209947687243859</v>
      </c>
      <c r="JX15">
        <v>0.12204802767721469</v>
      </c>
      <c r="JY15">
        <v>0.11155311777725101</v>
      </c>
      <c r="JZ15">
        <v>0.10052386102261421</v>
      </c>
      <c r="KA15">
        <v>8.9154612340956521E-2</v>
      </c>
      <c r="KB15">
        <v>7.7683979917169063E-2</v>
      </c>
      <c r="KC15">
        <v>6.6367754562635078E-2</v>
      </c>
      <c r="KD15">
        <v>5.5457559390083476E-2</v>
      </c>
      <c r="KE15">
        <v>4.5204011234450933E-2</v>
      </c>
      <c r="KF15">
        <v>3.5854917630941799E-2</v>
      </c>
      <c r="KG15">
        <v>2.7623345641230184E-2</v>
      </c>
      <c r="KH15">
        <v>2.0786843828482122E-2</v>
      </c>
      <c r="KI15">
        <v>1.5177929758242793E-2</v>
      </c>
      <c r="KJ15">
        <v>1.0621970582711053E-2</v>
      </c>
      <c r="KK15">
        <v>7.0550066413308547E-3</v>
      </c>
      <c r="KL15">
        <v>4.4247590653098854E-3</v>
      </c>
      <c r="KM15">
        <v>2.5218471816827164E-3</v>
      </c>
      <c r="KN15">
        <v>1.2739615407706575E-3</v>
      </c>
      <c r="KO15">
        <v>5.5935829370617259E-4</v>
      </c>
      <c r="KP15">
        <v>2.1073264357086345E-4</v>
      </c>
      <c r="KQ15">
        <v>6.4796073245169093E-5</v>
      </c>
      <c r="KR15">
        <v>1.4936790804476376E-5</v>
      </c>
      <c r="KS15">
        <v>2.165984034557119E-6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 s="5">
        <v>2691.1420381965122</v>
      </c>
      <c r="LI15">
        <v>1</v>
      </c>
      <c r="LJ15">
        <v>0.86897000000000002</v>
      </c>
      <c r="LK15">
        <v>0.77221888020000007</v>
      </c>
      <c r="LL15">
        <v>0.70145274201847208</v>
      </c>
      <c r="LM15">
        <v>0.64369512324067102</v>
      </c>
      <c r="LN15">
        <v>0.59326161033476454</v>
      </c>
      <c r="LO15">
        <v>0.54903395728430793</v>
      </c>
      <c r="LP15">
        <v>0.51034353431448276</v>
      </c>
      <c r="LQ15">
        <v>0.47646182707134421</v>
      </c>
      <c r="LR15">
        <v>0.44677349062652877</v>
      </c>
      <c r="LS15">
        <v>0.42008771003140621</v>
      </c>
      <c r="LT15">
        <v>0.3961637149451176</v>
      </c>
      <c r="LU15">
        <v>0.37600690512870999</v>
      </c>
      <c r="LV15">
        <v>0.35773296953945471</v>
      </c>
      <c r="LW15">
        <v>0.34126652095155358</v>
      </c>
      <c r="LX15">
        <v>0.32639753863369436</v>
      </c>
      <c r="LY15">
        <v>0.31314579856516633</v>
      </c>
      <c r="LZ15">
        <v>0.30126504696760392</v>
      </c>
      <c r="MA15">
        <v>0.29057616310119333</v>
      </c>
      <c r="MB15">
        <v>0.28109756866083241</v>
      </c>
      <c r="MC15">
        <v>0.27261685501433508</v>
      </c>
      <c r="MD15">
        <v>0.26517168870389363</v>
      </c>
      <c r="ME15">
        <v>0.25865907202932598</v>
      </c>
      <c r="MF15">
        <v>0.25303841039412872</v>
      </c>
      <c r="MG15">
        <v>0.24828381866282306</v>
      </c>
      <c r="MH15">
        <v>0.24432617459333766</v>
      </c>
      <c r="MI15">
        <v>0.23919532492687759</v>
      </c>
      <c r="MJ15">
        <v>0.23463147812727275</v>
      </c>
      <c r="MK15">
        <v>0.22872345750802803</v>
      </c>
      <c r="ML15">
        <v>0.22363207334389931</v>
      </c>
      <c r="MM15">
        <v>0.2161806526600806</v>
      </c>
      <c r="MN15">
        <v>0.2046409294210855</v>
      </c>
      <c r="MO15">
        <v>0.19553850088043562</v>
      </c>
      <c r="MP15">
        <v>0.18389027238298805</v>
      </c>
      <c r="MQ15">
        <v>0.17126436628117209</v>
      </c>
      <c r="MR15">
        <v>0.15658015951622439</v>
      </c>
      <c r="MS15">
        <v>0.1334344803365361</v>
      </c>
      <c r="MT15">
        <v>0.10822070093214424</v>
      </c>
      <c r="MU15">
        <v>7.3797860379647806E-2</v>
      </c>
      <c r="MV15">
        <v>4.9352319128889467E-2</v>
      </c>
      <c r="MW15">
        <v>3.4082218067219776E-2</v>
      </c>
      <c r="MX15">
        <v>2.019132844956301E-2</v>
      </c>
      <c r="MY15">
        <v>1.3976639466072012E-2</v>
      </c>
      <c r="MZ15">
        <v>8.6234467841717691E-3</v>
      </c>
      <c r="NA15">
        <v>6.2155217386274863E-3</v>
      </c>
      <c r="NB15">
        <v>4.3667147974727405E-3</v>
      </c>
      <c r="NC15">
        <v>2.9839072225570475E-3</v>
      </c>
      <c r="ND15">
        <v>2.1874427067121202E-3</v>
      </c>
      <c r="NE15">
        <v>1.5482938222379061E-3</v>
      </c>
      <c r="NF15">
        <v>0</v>
      </c>
      <c r="NG15">
        <v>0</v>
      </c>
    </row>
    <row r="16" spans="1:371" x14ac:dyDescent="0.25">
      <c r="A16">
        <v>12</v>
      </c>
      <c r="B16" s="5">
        <v>52192.748161940137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185.72731509656532</v>
      </c>
      <c r="AG16" s="5">
        <v>368.21273235785281</v>
      </c>
      <c r="AH16" s="5">
        <v>612.53293368609707</v>
      </c>
      <c r="AI16" s="5">
        <v>855.68780753932401</v>
      </c>
      <c r="AJ16" s="5">
        <v>1226.5893497055959</v>
      </c>
      <c r="AK16" s="5">
        <v>1834.4154801551813</v>
      </c>
      <c r="AL16" s="5">
        <v>2368.0644332285488</v>
      </c>
      <c r="AM16" s="5">
        <v>3082.4890644330662</v>
      </c>
      <c r="AN16" s="5">
        <v>3925.3657066357655</v>
      </c>
      <c r="AO16" s="5">
        <v>4950.9525735592106</v>
      </c>
      <c r="AP16" s="5">
        <v>6580.1475643279464</v>
      </c>
      <c r="AQ16" s="5">
        <v>8481.3587637890541</v>
      </c>
      <c r="AR16" s="5">
        <v>11175.777187850903</v>
      </c>
      <c r="AS16" s="5">
        <v>13415.282683933881</v>
      </c>
      <c r="AT16" s="5">
        <v>6247.3400745416593</v>
      </c>
      <c r="AU16" s="5">
        <v>6981.6065181963204</v>
      </c>
      <c r="AV16" s="5">
        <v>7509.4284305572146</v>
      </c>
      <c r="AW16" s="5">
        <v>8036.1615540568155</v>
      </c>
      <c r="AX16" s="5">
        <v>8479.0173930666024</v>
      </c>
      <c r="AY16" s="5">
        <v>8913.5410932562409</v>
      </c>
      <c r="AZ16" s="5">
        <v>9338.0690280948384</v>
      </c>
      <c r="BA16" s="5">
        <v>9838.5212807725202</v>
      </c>
      <c r="BB16" s="5">
        <v>10210.140336228089</v>
      </c>
      <c r="BC16" s="5">
        <v>10577.592202012971</v>
      </c>
      <c r="BD16" s="5">
        <v>10936.730480794015</v>
      </c>
      <c r="BE16" s="5">
        <v>11283.832083386045</v>
      </c>
      <c r="BF16" s="5">
        <v>11614.093474065134</v>
      </c>
      <c r="BG16" s="5">
        <v>11918.855665865156</v>
      </c>
      <c r="BH16" s="5">
        <v>12189.113151096375</v>
      </c>
      <c r="BI16" s="5">
        <v>12414.703697841491</v>
      </c>
      <c r="BJ16" s="5">
        <v>12586.840445414859</v>
      </c>
      <c r="BK16" s="5">
        <v>12694.702587001504</v>
      </c>
      <c r="BL16" s="5">
        <v>12727.685602029856</v>
      </c>
      <c r="BM16" s="5">
        <v>12677.636427515374</v>
      </c>
      <c r="BN16" s="5">
        <v>12539.509936985014</v>
      </c>
      <c r="BO16" s="5">
        <v>12307.24082806624</v>
      </c>
      <c r="BP16" s="5">
        <v>11975.531140162435</v>
      </c>
      <c r="BQ16" s="5">
        <v>11518.334310907823</v>
      </c>
      <c r="BR16" s="5">
        <v>10930.461093326499</v>
      </c>
      <c r="BS16" s="5">
        <v>10213.801003151093</v>
      </c>
      <c r="BT16" s="5">
        <v>9377.5388293407286</v>
      </c>
      <c r="BU16" s="5">
        <v>8441.5601893944895</v>
      </c>
      <c r="BV16" s="5">
        <v>7437.1826931711912</v>
      </c>
      <c r="BW16" s="5">
        <v>6403.0710905974829</v>
      </c>
      <c r="BX16" s="5">
        <v>5378.9276633631216</v>
      </c>
      <c r="BY16" s="5">
        <v>4401.1233858155956</v>
      </c>
      <c r="BZ16" s="5">
        <v>3500.6368492887805</v>
      </c>
      <c r="CA16" s="5">
        <v>2701.1118679265946</v>
      </c>
      <c r="CB16" s="5">
        <v>2033.7833654162921</v>
      </c>
      <c r="CC16" s="5">
        <v>1480.2350257173662</v>
      </c>
      <c r="CD16" s="5">
        <v>1053.5499975008061</v>
      </c>
      <c r="CE16" s="5">
        <v>710.86802380900747</v>
      </c>
      <c r="CF16" s="5">
        <v>452.10932127784059</v>
      </c>
      <c r="CG16" s="5">
        <v>259.82774419255213</v>
      </c>
      <c r="CH16" s="5">
        <v>131.38214590631125</v>
      </c>
      <c r="CI16" s="5">
        <v>57.485111767771883</v>
      </c>
      <c r="CJ16" s="5">
        <v>21.541215082286055</v>
      </c>
      <c r="CK16" s="5">
        <v>6.5812022681900109</v>
      </c>
      <c r="CL16" s="5">
        <v>1.5090829116475657</v>
      </c>
      <c r="CM16" s="5">
        <v>0.21916757866269068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1799.7499366186255</v>
      </c>
      <c r="CZ16" s="5">
        <v>1799.7499366186255</v>
      </c>
      <c r="DA16" s="5">
        <v>4156.5312989023441</v>
      </c>
      <c r="DB16" s="5">
        <v>3071.5011082779456</v>
      </c>
      <c r="DC16">
        <v>38.230500566071008</v>
      </c>
      <c r="DF16" s="14">
        <v>1966.51</v>
      </c>
      <c r="DG16" s="14">
        <v>4888.7299999999996</v>
      </c>
      <c r="DH16" s="5">
        <v>2851.12</v>
      </c>
      <c r="DI16" s="5">
        <v>6071.43</v>
      </c>
      <c r="DJ16" s="5">
        <f>IF(AND(AMMset!D13&gt;0,CY16&gt;0),NPV(Assumptions!$C$9+0.01,DN16:HI16)*(1.01+Assumptions!$C$9)/AMMset!D13,0)</f>
        <v>1102.1445126069732</v>
      </c>
      <c r="DK16" s="5">
        <f>IF(AND(AMMset!D13&gt;0,CY16&gt;0),NPV(Assumptions!$C$9-0.01,DN16:HI16)*(0.99+Assumptions!$C$9)/AMMset!D13,0)</f>
        <v>2984.8536296850179</v>
      </c>
      <c r="DL16" s="5"/>
      <c r="DM16" s="5"/>
      <c r="DN16" s="5">
        <f t="shared" si="408"/>
        <v>0</v>
      </c>
      <c r="DO16" s="5">
        <f t="shared" si="409"/>
        <v>0</v>
      </c>
      <c r="DP16" s="5">
        <f t="shared" si="410"/>
        <v>0</v>
      </c>
      <c r="DQ16" s="5">
        <f t="shared" si="411"/>
        <v>0</v>
      </c>
      <c r="DR16" s="5">
        <f t="shared" si="412"/>
        <v>0</v>
      </c>
      <c r="DS16" s="5">
        <f t="shared" si="413"/>
        <v>0</v>
      </c>
      <c r="DT16" s="5">
        <f t="shared" si="414"/>
        <v>0</v>
      </c>
      <c r="DU16" s="5">
        <f t="shared" si="415"/>
        <v>0</v>
      </c>
      <c r="DV16" s="5">
        <f t="shared" si="416"/>
        <v>0</v>
      </c>
      <c r="DW16" s="5">
        <f t="shared" si="417"/>
        <v>0</v>
      </c>
      <c r="DX16" s="5">
        <f t="shared" si="418"/>
        <v>0</v>
      </c>
      <c r="DY16" s="5">
        <f t="shared" si="419"/>
        <v>0</v>
      </c>
      <c r="DZ16" s="5">
        <f t="shared" si="420"/>
        <v>0</v>
      </c>
      <c r="EA16" s="5">
        <f t="shared" si="421"/>
        <v>0</v>
      </c>
      <c r="EB16" s="5">
        <f t="shared" si="422"/>
        <v>0</v>
      </c>
      <c r="EC16" s="5">
        <f t="shared" si="423"/>
        <v>0</v>
      </c>
      <c r="ED16" s="5">
        <f t="shared" si="424"/>
        <v>0</v>
      </c>
      <c r="EE16" s="5">
        <f t="shared" si="425"/>
        <v>0</v>
      </c>
      <c r="EF16" s="5">
        <f t="shared" si="426"/>
        <v>0</v>
      </c>
      <c r="EG16" s="5">
        <f t="shared" si="427"/>
        <v>0</v>
      </c>
      <c r="EH16" s="5">
        <f t="shared" si="428"/>
        <v>0</v>
      </c>
      <c r="EI16" s="5">
        <f t="shared" si="429"/>
        <v>0</v>
      </c>
      <c r="EJ16" s="5">
        <f t="shared" si="430"/>
        <v>0</v>
      </c>
      <c r="EK16" s="5">
        <f t="shared" si="431"/>
        <v>0</v>
      </c>
      <c r="EL16" s="5">
        <f t="shared" si="432"/>
        <v>0</v>
      </c>
      <c r="EM16" s="5">
        <f t="shared" si="433"/>
        <v>0</v>
      </c>
      <c r="EN16" s="5">
        <f t="shared" si="434"/>
        <v>0</v>
      </c>
      <c r="EO16" s="5">
        <f t="shared" si="435"/>
        <v>0</v>
      </c>
      <c r="EP16" s="5">
        <f t="shared" si="436"/>
        <v>0</v>
      </c>
      <c r="EQ16" s="5">
        <f t="shared" si="437"/>
        <v>6.4043901757436323</v>
      </c>
      <c r="ER16" s="5">
        <f t="shared" si="438"/>
        <v>12.696990770960442</v>
      </c>
      <c r="ES16" s="5">
        <f t="shared" si="439"/>
        <v>21.121825299520591</v>
      </c>
      <c r="ET16" s="5">
        <f t="shared" si="440"/>
        <v>29.506476122045658</v>
      </c>
      <c r="EU16" s="5">
        <f t="shared" si="441"/>
        <v>42.296184472606754</v>
      </c>
      <c r="EV16" s="5">
        <f t="shared" si="442"/>
        <v>63.255706212247631</v>
      </c>
      <c r="EW16" s="5">
        <f t="shared" si="443"/>
        <v>81.657394249260307</v>
      </c>
      <c r="EX16" s="5">
        <f t="shared" si="444"/>
        <v>106.29272635976092</v>
      </c>
      <c r="EY16" s="5">
        <f t="shared" si="445"/>
        <v>135.35743815985398</v>
      </c>
      <c r="EZ16" s="5">
        <f t="shared" si="446"/>
        <v>170.7225025365245</v>
      </c>
      <c r="FA16" s="5">
        <f t="shared" si="447"/>
        <v>226.90164014923954</v>
      </c>
      <c r="FB16" s="5">
        <f t="shared" si="448"/>
        <v>292.46064702720878</v>
      </c>
      <c r="FC16" s="5">
        <f t="shared" si="449"/>
        <v>385.37162716727255</v>
      </c>
      <c r="FD16" s="5">
        <f t="shared" si="450"/>
        <v>462.59595461840973</v>
      </c>
      <c r="FE16" s="5">
        <f t="shared" si="451"/>
        <v>215.42551981178136</v>
      </c>
      <c r="FF16" s="5">
        <f t="shared" si="452"/>
        <v>240.74505235159725</v>
      </c>
      <c r="FG16" s="5">
        <f t="shared" si="453"/>
        <v>258.94580795024876</v>
      </c>
      <c r="FH16" s="5">
        <f t="shared" si="454"/>
        <v>277.10901910540741</v>
      </c>
      <c r="FI16" s="5">
        <f t="shared" si="455"/>
        <v>292.3799101057449</v>
      </c>
      <c r="FJ16" s="5">
        <f t="shared" si="456"/>
        <v>307.36348597435313</v>
      </c>
      <c r="FK16" s="5">
        <f t="shared" si="457"/>
        <v>322.00238027913235</v>
      </c>
      <c r="FL16" s="5">
        <f t="shared" si="458"/>
        <v>339.25935450939727</v>
      </c>
      <c r="FM16" s="5">
        <f t="shared" si="459"/>
        <v>352.07380469752036</v>
      </c>
      <c r="FN16" s="5">
        <f t="shared" si="460"/>
        <v>364.74455869010245</v>
      </c>
      <c r="FO16" s="5">
        <f t="shared" si="461"/>
        <v>377.12863726875912</v>
      </c>
      <c r="FP16" s="5">
        <f t="shared" si="462"/>
        <v>389.09765804779465</v>
      </c>
      <c r="FQ16" s="5">
        <f t="shared" si="463"/>
        <v>400.48598186431497</v>
      </c>
      <c r="FR16" s="5">
        <f t="shared" si="464"/>
        <v>410.99502296086746</v>
      </c>
      <c r="FS16" s="5">
        <f t="shared" si="465"/>
        <v>420.31424658953023</v>
      </c>
      <c r="FT16" s="5">
        <f t="shared" si="466"/>
        <v>428.09323096005141</v>
      </c>
      <c r="FU16" s="5">
        <f t="shared" si="467"/>
        <v>434.02898087637442</v>
      </c>
      <c r="FV16" s="5">
        <f t="shared" si="468"/>
        <v>437.74836506901738</v>
      </c>
      <c r="FW16" s="5">
        <f t="shared" si="469"/>
        <v>438.88571041482265</v>
      </c>
      <c r="FX16" s="5">
        <f t="shared" si="470"/>
        <v>437.15987681087501</v>
      </c>
      <c r="FY16" s="5">
        <f t="shared" si="471"/>
        <v>432.3968943787936</v>
      </c>
      <c r="FZ16" s="5">
        <f t="shared" si="472"/>
        <v>424.38761476090485</v>
      </c>
      <c r="GA16" s="5">
        <f t="shared" si="473"/>
        <v>412.94934966077363</v>
      </c>
      <c r="GB16" s="5">
        <f t="shared" si="474"/>
        <v>397.18394175544222</v>
      </c>
      <c r="GC16" s="5">
        <f t="shared" si="475"/>
        <v>376.91245149401726</v>
      </c>
      <c r="GD16" s="5">
        <f t="shared" si="476"/>
        <v>352.20003459141708</v>
      </c>
      <c r="GE16" s="5">
        <f t="shared" si="477"/>
        <v>323.36340790830104</v>
      </c>
      <c r="GF16" s="5">
        <f t="shared" si="478"/>
        <v>291.08828239291347</v>
      </c>
      <c r="GG16" s="5">
        <f t="shared" si="479"/>
        <v>256.45457562659283</v>
      </c>
      <c r="GH16" s="5">
        <f t="shared" si="480"/>
        <v>220.79555484818908</v>
      </c>
      <c r="GI16" s="5">
        <f t="shared" si="481"/>
        <v>185.48026425390077</v>
      </c>
      <c r="GJ16" s="5">
        <f t="shared" si="482"/>
        <v>151.76287537295158</v>
      </c>
      <c r="GK16" s="5">
        <f t="shared" si="483"/>
        <v>120.71161549271656</v>
      </c>
      <c r="GL16" s="5">
        <f t="shared" si="484"/>
        <v>93.14178854919291</v>
      </c>
      <c r="GM16" s="5">
        <f t="shared" si="485"/>
        <v>70.130460876423868</v>
      </c>
      <c r="GN16" s="5">
        <f t="shared" si="486"/>
        <v>51.042587093702288</v>
      </c>
      <c r="GO16" s="5">
        <f t="shared" si="487"/>
        <v>36.329310258648484</v>
      </c>
      <c r="GP16" s="5">
        <f t="shared" si="488"/>
        <v>24.512690476172676</v>
      </c>
      <c r="GQ16" s="5">
        <f t="shared" si="489"/>
        <v>15.589976595787606</v>
      </c>
      <c r="GR16" s="5">
        <f t="shared" si="490"/>
        <v>8.9595773859500749</v>
      </c>
      <c r="GS16" s="5">
        <f t="shared" si="491"/>
        <v>4.5304188243555608</v>
      </c>
      <c r="GT16" s="5">
        <f t="shared" si="492"/>
        <v>1.9822452333714444</v>
      </c>
      <c r="GU16" s="5">
        <f t="shared" si="493"/>
        <v>0.74280052007882946</v>
      </c>
      <c r="GV16" s="5">
        <f t="shared" si="494"/>
        <v>0.22693800924793145</v>
      </c>
      <c r="GW16" s="5">
        <f t="shared" si="495"/>
        <v>5.2037341780950541E-2</v>
      </c>
      <c r="GX16" s="5">
        <f t="shared" si="496"/>
        <v>7.5575027125065761E-3</v>
      </c>
      <c r="GY16" s="5">
        <f t="shared" si="497"/>
        <v>0</v>
      </c>
      <c r="GZ16" s="5">
        <f t="shared" si="498"/>
        <v>0</v>
      </c>
      <c r="HA16" s="5">
        <f t="shared" si="499"/>
        <v>0</v>
      </c>
      <c r="HB16" s="5">
        <f t="shared" si="500"/>
        <v>0</v>
      </c>
      <c r="HC16" s="5">
        <f t="shared" si="501"/>
        <v>0</v>
      </c>
      <c r="HD16" s="5">
        <f t="shared" si="502"/>
        <v>0</v>
      </c>
      <c r="HE16" s="5">
        <f t="shared" si="503"/>
        <v>0</v>
      </c>
      <c r="HF16" s="5">
        <f t="shared" si="504"/>
        <v>0</v>
      </c>
      <c r="HG16" s="5">
        <f t="shared" si="505"/>
        <v>0</v>
      </c>
      <c r="HH16" s="5">
        <f t="shared" si="506"/>
        <v>0</v>
      </c>
      <c r="HI16" s="5">
        <f t="shared" si="507"/>
        <v>0</v>
      </c>
      <c r="HJ16" s="5"/>
      <c r="HK16" s="5"/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3.8581601400899295E-3</v>
      </c>
      <c r="IP16">
        <v>7.2502141164364799E-3</v>
      </c>
      <c r="IQ16">
        <v>1.1432178710554174E-2</v>
      </c>
      <c r="IR16">
        <v>1.5137789235896548E-2</v>
      </c>
      <c r="IS16">
        <v>2.0568084528748906E-2</v>
      </c>
      <c r="IT16">
        <v>2.9156802652477359E-2</v>
      </c>
      <c r="IU16">
        <v>3.5676581236820312E-2</v>
      </c>
      <c r="IV16">
        <v>4.4018863362174053E-2</v>
      </c>
      <c r="IW16">
        <v>5.3133072955248377E-2</v>
      </c>
      <c r="IX16">
        <v>6.3521553539273606E-2</v>
      </c>
      <c r="IY16">
        <v>8.0023128223001366E-2</v>
      </c>
      <c r="IZ16">
        <v>9.7767129339738218E-2</v>
      </c>
      <c r="JA16">
        <v>0.1221104159094291</v>
      </c>
      <c r="JB16">
        <v>0.1389384155498308</v>
      </c>
      <c r="JC16">
        <v>0.14890195784685098</v>
      </c>
      <c r="JD16">
        <v>0.15772777287770082</v>
      </c>
      <c r="JE16">
        <v>0.1608078444672357</v>
      </c>
      <c r="JF16">
        <v>0.16311599264331464</v>
      </c>
      <c r="JG16">
        <v>0.16313266949495109</v>
      </c>
      <c r="JH16">
        <v>0.1625523474809418</v>
      </c>
      <c r="JI16">
        <v>0.16141637281501856</v>
      </c>
      <c r="JJ16">
        <v>0.1612010523849616</v>
      </c>
      <c r="JK16">
        <v>0.15856863919951522</v>
      </c>
      <c r="JL16">
        <v>0.15571123232113995</v>
      </c>
      <c r="JM16">
        <v>0.15260479323633319</v>
      </c>
      <c r="JN16">
        <v>0.14923985754547209</v>
      </c>
      <c r="JO16">
        <v>0.14559989741993801</v>
      </c>
      <c r="JP16">
        <v>0.14163084421627051</v>
      </c>
      <c r="JQ16">
        <v>0.13729127514948397</v>
      </c>
      <c r="JR16">
        <v>0.13254236994206331</v>
      </c>
      <c r="JS16">
        <v>0.12737454293802225</v>
      </c>
      <c r="JT16">
        <v>0.12176878930331989</v>
      </c>
      <c r="JU16">
        <v>0.11572053353862399</v>
      </c>
      <c r="JV16">
        <v>0.10925638453515646</v>
      </c>
      <c r="JW16">
        <v>0.10243223075709061</v>
      </c>
      <c r="JX16">
        <v>9.5293728595628957E-2</v>
      </c>
      <c r="JY16">
        <v>8.7891311758320503E-2</v>
      </c>
      <c r="JZ16">
        <v>8.0128751103825627E-2</v>
      </c>
      <c r="KA16">
        <v>7.2075010330380135E-2</v>
      </c>
      <c r="KB16">
        <v>6.3838278149824276E-2</v>
      </c>
      <c r="KC16">
        <v>5.555589994266609E-2</v>
      </c>
      <c r="KD16">
        <v>4.7403627185079268E-2</v>
      </c>
      <c r="KE16">
        <v>3.9586295025987844E-2</v>
      </c>
      <c r="KF16">
        <v>3.230518778185789E-2</v>
      </c>
      <c r="KG16">
        <v>2.5723328823182168E-2</v>
      </c>
      <c r="KH16">
        <v>1.9949984902107164E-2</v>
      </c>
      <c r="KI16">
        <v>1.5040892117245653E-2</v>
      </c>
      <c r="KJ16">
        <v>1.1000607676711127E-2</v>
      </c>
      <c r="KK16">
        <v>7.8510236927919596E-3</v>
      </c>
      <c r="KL16">
        <v>5.4162642251833178E-3</v>
      </c>
      <c r="KM16">
        <v>3.6540284968776741E-3</v>
      </c>
      <c r="KN16">
        <v>2.3369704654630855E-3</v>
      </c>
      <c r="KO16">
        <v>1.4088192753997668E-3</v>
      </c>
      <c r="KP16">
        <v>7.6744021208126887E-4</v>
      </c>
      <c r="KQ16">
        <v>3.678264192484313E-4</v>
      </c>
      <c r="KR16">
        <v>1.5254865085490192E-4</v>
      </c>
      <c r="KS16">
        <v>5.4183755297152607E-5</v>
      </c>
      <c r="KT16">
        <v>1.5691615534055396E-5</v>
      </c>
      <c r="KU16">
        <v>3.4102588040162595E-6</v>
      </c>
      <c r="KV16">
        <v>4.6966084248911909E-7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 s="5">
        <v>1799.7499366186255</v>
      </c>
      <c r="LI16">
        <v>1</v>
      </c>
      <c r="LJ16">
        <v>0.84645000000000004</v>
      </c>
      <c r="LK16">
        <v>0.73313573850000002</v>
      </c>
      <c r="LL16">
        <v>0.64941896852068504</v>
      </c>
      <c r="LM16">
        <v>0.5881138178923323</v>
      </c>
      <c r="LN16">
        <v>0.53776539394256972</v>
      </c>
      <c r="LO16">
        <v>0.49381382829564346</v>
      </c>
      <c r="LP16">
        <v>0.4553704217628276</v>
      </c>
      <c r="LQ16">
        <v>0.42177774574938381</v>
      </c>
      <c r="LR16">
        <v>0.39234187687353428</v>
      </c>
      <c r="LS16">
        <v>0.36656109214417432</v>
      </c>
      <c r="LT16">
        <v>0.34345674650632702</v>
      </c>
      <c r="LU16">
        <v>0.32269822074748461</v>
      </c>
      <c r="LV16">
        <v>0.30522088511180084</v>
      </c>
      <c r="LW16">
        <v>0.28945012197807407</v>
      </c>
      <c r="LX16">
        <v>0.27517733646333525</v>
      </c>
      <c r="LY16">
        <v>0.26231279598367435</v>
      </c>
      <c r="LZ16">
        <v>0.25074742480875412</v>
      </c>
      <c r="MA16">
        <v>0.24035895899892742</v>
      </c>
      <c r="MB16">
        <v>0.23102101344181911</v>
      </c>
      <c r="MC16">
        <v>0.22267653443630059</v>
      </c>
      <c r="MD16">
        <v>0.21521909729802888</v>
      </c>
      <c r="ME16">
        <v>0.20858174033735766</v>
      </c>
      <c r="MF16">
        <v>0.20271850761647453</v>
      </c>
      <c r="MG16">
        <v>0.19759783811408238</v>
      </c>
      <c r="MH16">
        <v>0.19317955045385149</v>
      </c>
      <c r="MI16">
        <v>0.18940095844697416</v>
      </c>
      <c r="MJ16">
        <v>0.18624553847924757</v>
      </c>
      <c r="MK16">
        <v>0.18372191143285377</v>
      </c>
      <c r="ML16">
        <v>0.17957898233004291</v>
      </c>
      <c r="MM16">
        <v>0.17586169739581103</v>
      </c>
      <c r="MN16">
        <v>0.17131567251812932</v>
      </c>
      <c r="MO16">
        <v>0.16720580953441938</v>
      </c>
      <c r="MP16">
        <v>0.16133186944547523</v>
      </c>
      <c r="MQ16">
        <v>0.15225211183308388</v>
      </c>
      <c r="MR16">
        <v>0.1451739111539638</v>
      </c>
      <c r="MS16">
        <v>0.13622393953132195</v>
      </c>
      <c r="MT16">
        <v>0.12644306067297303</v>
      </c>
      <c r="MU16">
        <v>0.11532365791739178</v>
      </c>
      <c r="MV16">
        <v>9.8015883337149626E-2</v>
      </c>
      <c r="MW16">
        <v>7.9365421055756794E-2</v>
      </c>
      <c r="MX16">
        <v>5.4010549991074179E-2</v>
      </c>
      <c r="MY16">
        <v>3.6043400431043447E-2</v>
      </c>
      <c r="MZ16">
        <v>2.4840030275062212E-2</v>
      </c>
      <c r="NA16">
        <v>1.4680457892561767E-2</v>
      </c>
      <c r="NB16">
        <v>1.014081989844489E-2</v>
      </c>
      <c r="NC16">
        <v>6.2422830966867363E-3</v>
      </c>
      <c r="ND16">
        <v>4.4903863456016036E-3</v>
      </c>
      <c r="NE16">
        <v>3.1480302514474605E-3</v>
      </c>
      <c r="NF16">
        <v>2.1462011042268207E-3</v>
      </c>
      <c r="NG16">
        <v>0</v>
      </c>
    </row>
    <row r="17" spans="1:320" x14ac:dyDescent="0.25">
      <c r="A17">
        <v>13</v>
      </c>
      <c r="B17" s="5">
        <v>183157.73</v>
      </c>
      <c r="C17" s="5">
        <v>10190</v>
      </c>
      <c r="D17" s="5">
        <v>10703.58</v>
      </c>
      <c r="E17" s="5">
        <v>11241.23</v>
      </c>
      <c r="F17" s="5">
        <v>11804.24</v>
      </c>
      <c r="G17" s="5">
        <v>12391.7</v>
      </c>
      <c r="H17" s="5">
        <v>5355.62</v>
      </c>
      <c r="I17" s="5">
        <v>5616.96</v>
      </c>
      <c r="J17" s="5">
        <v>5887.49</v>
      </c>
      <c r="K17" s="5">
        <v>6166.52</v>
      </c>
      <c r="L17" s="5">
        <v>6453.3</v>
      </c>
      <c r="M17" s="5">
        <v>6747.17</v>
      </c>
      <c r="N17" s="5">
        <v>7047.58</v>
      </c>
      <c r="O17" s="5">
        <v>7353.26</v>
      </c>
      <c r="P17" s="5">
        <v>7662.27</v>
      </c>
      <c r="Q17" s="5">
        <v>7972.3</v>
      </c>
      <c r="R17" s="5">
        <v>8281</v>
      </c>
      <c r="S17" s="5">
        <v>8586.01</v>
      </c>
      <c r="T17" s="5">
        <v>8884.59</v>
      </c>
      <c r="U17" s="5">
        <v>9173.69</v>
      </c>
      <c r="V17" s="5">
        <v>9450.0300000000007</v>
      </c>
      <c r="W17" s="5">
        <v>9709.4699999999993</v>
      </c>
      <c r="X17" s="5">
        <v>9946.2199999999993</v>
      </c>
      <c r="Y17" s="5">
        <v>10152.870000000001</v>
      </c>
      <c r="Z17" s="5">
        <v>10320.85</v>
      </c>
      <c r="AA17" s="5">
        <v>10441.52</v>
      </c>
      <c r="AB17" s="5">
        <v>10505.22</v>
      </c>
      <c r="AC17" s="5">
        <v>10501.93</v>
      </c>
      <c r="AD17" s="5">
        <v>10421.85</v>
      </c>
      <c r="AE17" s="5">
        <v>10255.86</v>
      </c>
      <c r="AF17" s="5">
        <v>9996.64</v>
      </c>
      <c r="AG17" s="5">
        <v>9639.57</v>
      </c>
      <c r="AH17" s="5">
        <v>9164.26</v>
      </c>
      <c r="AI17" s="5">
        <v>8574.81</v>
      </c>
      <c r="AJ17" s="5">
        <v>7882.51</v>
      </c>
      <c r="AK17" s="5">
        <v>7104.65</v>
      </c>
      <c r="AL17" s="5">
        <v>6263.24</v>
      </c>
      <c r="AM17" s="5">
        <v>5386.01</v>
      </c>
      <c r="AN17" s="5">
        <v>4507.04</v>
      </c>
      <c r="AO17" s="5">
        <v>3663.29</v>
      </c>
      <c r="AP17" s="5">
        <v>2908.28</v>
      </c>
      <c r="AQ17" s="5">
        <v>2240.33</v>
      </c>
      <c r="AR17" s="5">
        <v>1654.09</v>
      </c>
      <c r="AS17" s="5">
        <v>1159.05</v>
      </c>
      <c r="AT17" s="5">
        <v>766.92</v>
      </c>
      <c r="AU17" s="5">
        <v>461.14</v>
      </c>
      <c r="AV17" s="5">
        <v>245.76</v>
      </c>
      <c r="AW17" s="5">
        <v>113.84</v>
      </c>
      <c r="AX17" s="5">
        <v>45.25</v>
      </c>
      <c r="AY17" s="5">
        <v>14.68</v>
      </c>
      <c r="AZ17" s="5">
        <v>3.57</v>
      </c>
      <c r="BA17" s="5">
        <v>0.55000000000000004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183157.73</v>
      </c>
      <c r="DA17" s="5">
        <v>0</v>
      </c>
      <c r="DB17" s="5">
        <v>183157.73</v>
      </c>
      <c r="DC17">
        <v>0</v>
      </c>
      <c r="DF17" s="14">
        <v>160497.82</v>
      </c>
      <c r="DG17" s="14">
        <v>211630.91</v>
      </c>
      <c r="DH17" s="5">
        <v>0</v>
      </c>
      <c r="DI17" s="5">
        <v>0</v>
      </c>
      <c r="DJ17" s="5">
        <f>IF(AND(AMMset!D14&gt;0,CY17&gt;0),NPV(Assumptions!$C$9+0.01,DN17:HI17)*(1.01+Assumptions!$C$9)/AMMset!D14,0)</f>
        <v>0</v>
      </c>
      <c r="DK17" s="5">
        <f>IF(AND(AMMset!D14&gt;0,CY17&gt;0),NPV(Assumptions!$C$9-0.01,DN17:HI17)*(0.99+Assumptions!$C$9)/AMMset!D14,0)</f>
        <v>0</v>
      </c>
      <c r="DL17" s="5"/>
      <c r="DM17" s="5"/>
      <c r="DN17" s="5">
        <f t="shared" si="408"/>
        <v>10190</v>
      </c>
      <c r="DO17" s="5">
        <f t="shared" si="409"/>
        <v>10703.58</v>
      </c>
      <c r="DP17" s="5">
        <f t="shared" si="410"/>
        <v>11241.23</v>
      </c>
      <c r="DQ17" s="5">
        <f t="shared" si="411"/>
        <v>11804.239999999998</v>
      </c>
      <c r="DR17" s="5">
        <f t="shared" si="412"/>
        <v>12391.699999999999</v>
      </c>
      <c r="DS17" s="5">
        <f t="shared" si="413"/>
        <v>5355.62</v>
      </c>
      <c r="DT17" s="5">
        <f t="shared" si="414"/>
        <v>5616.96</v>
      </c>
      <c r="DU17" s="5">
        <f t="shared" si="415"/>
        <v>5887.4899999999989</v>
      </c>
      <c r="DV17" s="5">
        <f t="shared" si="416"/>
        <v>6166.52</v>
      </c>
      <c r="DW17" s="5">
        <f t="shared" si="417"/>
        <v>6453.3</v>
      </c>
      <c r="DX17" s="5">
        <f t="shared" si="418"/>
        <v>6747.1699999999992</v>
      </c>
      <c r="DY17" s="5">
        <f t="shared" si="419"/>
        <v>7047.58</v>
      </c>
      <c r="DZ17" s="5">
        <f t="shared" si="420"/>
        <v>7353.2599999999993</v>
      </c>
      <c r="EA17" s="5">
        <f t="shared" si="421"/>
        <v>7662.2700000000013</v>
      </c>
      <c r="EB17" s="5">
        <f t="shared" si="422"/>
        <v>7972.3</v>
      </c>
      <c r="EC17" s="5">
        <f t="shared" si="423"/>
        <v>8281</v>
      </c>
      <c r="ED17" s="5">
        <f t="shared" si="424"/>
        <v>8586.01</v>
      </c>
      <c r="EE17" s="5">
        <f t="shared" si="425"/>
        <v>8884.59</v>
      </c>
      <c r="EF17" s="5">
        <f t="shared" si="426"/>
        <v>9173.69</v>
      </c>
      <c r="EG17" s="5">
        <f t="shared" si="427"/>
        <v>9450.0300000000007</v>
      </c>
      <c r="EH17" s="5">
        <f t="shared" si="428"/>
        <v>9709.4699999999993</v>
      </c>
      <c r="EI17" s="5">
        <f t="shared" si="429"/>
        <v>9946.2199999999993</v>
      </c>
      <c r="EJ17" s="5">
        <f t="shared" si="430"/>
        <v>10152.870000000001</v>
      </c>
      <c r="EK17" s="5">
        <f t="shared" si="431"/>
        <v>10320.85</v>
      </c>
      <c r="EL17" s="5">
        <f t="shared" si="432"/>
        <v>10441.52</v>
      </c>
      <c r="EM17" s="5">
        <f t="shared" si="433"/>
        <v>10505.22</v>
      </c>
      <c r="EN17" s="5">
        <f t="shared" si="434"/>
        <v>10501.93</v>
      </c>
      <c r="EO17" s="5">
        <f t="shared" si="435"/>
        <v>10421.85</v>
      </c>
      <c r="EP17" s="5">
        <f t="shared" si="436"/>
        <v>10255.86</v>
      </c>
      <c r="EQ17" s="5">
        <f t="shared" si="437"/>
        <v>9996.64</v>
      </c>
      <c r="ER17" s="5">
        <f t="shared" si="438"/>
        <v>9639.57</v>
      </c>
      <c r="ES17" s="5">
        <f t="shared" si="439"/>
        <v>9164.26</v>
      </c>
      <c r="ET17" s="5">
        <f t="shared" si="440"/>
        <v>8574.81</v>
      </c>
      <c r="EU17" s="5">
        <f t="shared" si="441"/>
        <v>7882.5100000000011</v>
      </c>
      <c r="EV17" s="5">
        <f t="shared" si="442"/>
        <v>7104.65</v>
      </c>
      <c r="EW17" s="5">
        <f t="shared" si="443"/>
        <v>6263.24</v>
      </c>
      <c r="EX17" s="5">
        <f t="shared" si="444"/>
        <v>5386.01</v>
      </c>
      <c r="EY17" s="5">
        <f t="shared" si="445"/>
        <v>4507.04</v>
      </c>
      <c r="EZ17" s="5">
        <f t="shared" si="446"/>
        <v>3663.29</v>
      </c>
      <c r="FA17" s="5">
        <f t="shared" si="447"/>
        <v>2908.28</v>
      </c>
      <c r="FB17" s="5">
        <f t="shared" si="448"/>
        <v>2240.33</v>
      </c>
      <c r="FC17" s="5">
        <f t="shared" si="449"/>
        <v>1654.09</v>
      </c>
      <c r="FD17" s="5">
        <f t="shared" si="450"/>
        <v>1159.05</v>
      </c>
      <c r="FE17" s="5">
        <f t="shared" si="451"/>
        <v>766.91999999999985</v>
      </c>
      <c r="FF17" s="5">
        <f t="shared" si="452"/>
        <v>461.14</v>
      </c>
      <c r="FG17" s="5">
        <f t="shared" si="453"/>
        <v>245.75999999999996</v>
      </c>
      <c r="FH17" s="5">
        <f t="shared" si="454"/>
        <v>113.84</v>
      </c>
      <c r="FI17" s="5">
        <f t="shared" si="455"/>
        <v>45.25</v>
      </c>
      <c r="FJ17" s="5">
        <f t="shared" si="456"/>
        <v>14.68</v>
      </c>
      <c r="FK17" s="5">
        <f t="shared" si="457"/>
        <v>3.5699999999999994</v>
      </c>
      <c r="FL17" s="5">
        <f t="shared" si="458"/>
        <v>0.55000000000000004</v>
      </c>
      <c r="FM17" s="5">
        <f t="shared" si="459"/>
        <v>0</v>
      </c>
      <c r="FN17" s="5">
        <f t="shared" si="460"/>
        <v>0</v>
      </c>
      <c r="FO17" s="5">
        <f t="shared" si="461"/>
        <v>0</v>
      </c>
      <c r="FP17" s="5">
        <f t="shared" si="462"/>
        <v>0</v>
      </c>
      <c r="FQ17" s="5">
        <f t="shared" si="463"/>
        <v>0</v>
      </c>
      <c r="FR17" s="5">
        <f t="shared" si="464"/>
        <v>0</v>
      </c>
      <c r="FS17" s="5">
        <f t="shared" si="465"/>
        <v>0</v>
      </c>
      <c r="FT17" s="5">
        <f t="shared" si="466"/>
        <v>0</v>
      </c>
      <c r="FU17" s="5">
        <f t="shared" si="467"/>
        <v>0</v>
      </c>
      <c r="FV17" s="5">
        <f t="shared" si="468"/>
        <v>0</v>
      </c>
      <c r="FW17" s="5">
        <f t="shared" si="469"/>
        <v>0</v>
      </c>
      <c r="FX17" s="5">
        <f t="shared" si="470"/>
        <v>0</v>
      </c>
      <c r="FY17" s="5">
        <f t="shared" si="471"/>
        <v>0</v>
      </c>
      <c r="FZ17" s="5">
        <f t="shared" si="472"/>
        <v>0</v>
      </c>
      <c r="GA17" s="5">
        <f t="shared" si="473"/>
        <v>0</v>
      </c>
      <c r="GB17" s="5">
        <f t="shared" si="474"/>
        <v>0</v>
      </c>
      <c r="GC17" s="5">
        <f t="shared" si="475"/>
        <v>0</v>
      </c>
      <c r="GD17" s="5">
        <f t="shared" si="476"/>
        <v>0</v>
      </c>
      <c r="GE17" s="5">
        <f t="shared" si="477"/>
        <v>0</v>
      </c>
      <c r="GF17" s="5">
        <f t="shared" si="478"/>
        <v>0</v>
      </c>
      <c r="GG17" s="5">
        <f t="shared" si="479"/>
        <v>0</v>
      </c>
      <c r="GH17" s="5">
        <f t="shared" si="480"/>
        <v>0</v>
      </c>
      <c r="GI17" s="5">
        <f t="shared" si="481"/>
        <v>0</v>
      </c>
      <c r="GJ17" s="5">
        <f t="shared" si="482"/>
        <v>0</v>
      </c>
      <c r="GK17" s="5">
        <f t="shared" si="483"/>
        <v>0</v>
      </c>
      <c r="GL17" s="5">
        <f t="shared" si="484"/>
        <v>0</v>
      </c>
      <c r="GM17" s="5">
        <f t="shared" si="485"/>
        <v>0</v>
      </c>
      <c r="GN17" s="5">
        <f t="shared" si="486"/>
        <v>0</v>
      </c>
      <c r="GO17" s="5">
        <f t="shared" si="487"/>
        <v>0</v>
      </c>
      <c r="GP17" s="5">
        <f t="shared" si="488"/>
        <v>0</v>
      </c>
      <c r="GQ17" s="5">
        <f t="shared" si="489"/>
        <v>0</v>
      </c>
      <c r="GR17" s="5">
        <f t="shared" si="490"/>
        <v>0</v>
      </c>
      <c r="GS17" s="5">
        <f t="shared" si="491"/>
        <v>0</v>
      </c>
      <c r="GT17" s="5">
        <f t="shared" si="492"/>
        <v>0</v>
      </c>
      <c r="GU17" s="5">
        <f t="shared" si="493"/>
        <v>0</v>
      </c>
      <c r="GV17" s="5">
        <f t="shared" si="494"/>
        <v>0</v>
      </c>
      <c r="GW17" s="5">
        <f t="shared" si="495"/>
        <v>0</v>
      </c>
      <c r="GX17" s="5">
        <f t="shared" si="496"/>
        <v>0</v>
      </c>
      <c r="GY17" s="5">
        <f t="shared" si="497"/>
        <v>0</v>
      </c>
      <c r="GZ17" s="5">
        <f t="shared" si="498"/>
        <v>0</v>
      </c>
      <c r="HA17" s="5">
        <f t="shared" si="499"/>
        <v>0</v>
      </c>
      <c r="HB17" s="5">
        <f t="shared" si="500"/>
        <v>0</v>
      </c>
      <c r="HC17" s="5">
        <f t="shared" si="501"/>
        <v>0</v>
      </c>
      <c r="HD17" s="5">
        <f t="shared" si="502"/>
        <v>0</v>
      </c>
      <c r="HE17" s="5">
        <f t="shared" si="503"/>
        <v>0</v>
      </c>
      <c r="HF17" s="5">
        <f t="shared" si="504"/>
        <v>0</v>
      </c>
      <c r="HG17" s="5">
        <f t="shared" si="505"/>
        <v>0</v>
      </c>
      <c r="HH17" s="5">
        <f t="shared" si="506"/>
        <v>0</v>
      </c>
      <c r="HI17" s="5">
        <f t="shared" si="507"/>
        <v>0</v>
      </c>
      <c r="HJ17" s="5"/>
      <c r="HK17" s="5"/>
      <c r="HL17">
        <v>1</v>
      </c>
      <c r="HM17">
        <v>0.99563999999999997</v>
      </c>
      <c r="HN17">
        <v>0.9911397072</v>
      </c>
      <c r="HO17">
        <v>0.98652099616444799</v>
      </c>
      <c r="HP17">
        <v>0.98162785202347236</v>
      </c>
      <c r="HQ17">
        <v>0.97635651045810634</v>
      </c>
      <c r="HR17">
        <v>0.97061553417661273</v>
      </c>
      <c r="HS17">
        <v>0.96432594551514828</v>
      </c>
      <c r="HT17">
        <v>0.95737315544798396</v>
      </c>
      <c r="HU17">
        <v>0.94966630154662768</v>
      </c>
      <c r="HV17">
        <v>0.94114779482175437</v>
      </c>
      <c r="HW17">
        <v>0.93180219721917434</v>
      </c>
      <c r="HX17">
        <v>0.92153373700581898</v>
      </c>
      <c r="HY17">
        <v>0.91019887204064742</v>
      </c>
      <c r="HZ17">
        <v>0.89765633158392732</v>
      </c>
      <c r="IA17">
        <v>0.88380549438758726</v>
      </c>
      <c r="IB17">
        <v>0.86858636377423304</v>
      </c>
      <c r="IC17">
        <v>0.85193556318068098</v>
      </c>
      <c r="ID17">
        <v>0.83379785504056425</v>
      </c>
      <c r="IE17">
        <v>0.81413690161870766</v>
      </c>
      <c r="IF17">
        <v>0.79287978711744322</v>
      </c>
      <c r="IG17">
        <v>0.76987041569529502</v>
      </c>
      <c r="IH17">
        <v>0.7448958194101396</v>
      </c>
      <c r="II17">
        <v>0.71774436679263998</v>
      </c>
      <c r="IJ17">
        <v>0.68828096053580212</v>
      </c>
      <c r="IK17">
        <v>0.65637913801496772</v>
      </c>
      <c r="IL17">
        <v>0.62196517980884303</v>
      </c>
      <c r="IM17">
        <v>0.58504532673539011</v>
      </c>
      <c r="IN17">
        <v>0.54571272941896987</v>
      </c>
      <c r="IO17">
        <v>0.50418944783748043</v>
      </c>
      <c r="IP17">
        <v>0.4608341972179355</v>
      </c>
      <c r="IQ17">
        <v>0.41527152013899821</v>
      </c>
      <c r="IR17">
        <v>0.36830431121127755</v>
      </c>
      <c r="IS17">
        <v>0.3209182785308346</v>
      </c>
      <c r="IT17">
        <v>0.27417011289724791</v>
      </c>
      <c r="IU17">
        <v>0.22909928803806931</v>
      </c>
      <c r="IV17">
        <v>0.18674112067271068</v>
      </c>
      <c r="IW17">
        <v>0.14811932209518067</v>
      </c>
      <c r="IX17">
        <v>0.11411408812856909</v>
      </c>
      <c r="IY17">
        <v>8.5871992457629526E-2</v>
      </c>
      <c r="IZ17">
        <v>6.2701152732787355E-2</v>
      </c>
      <c r="JA17">
        <v>4.3880147716986569E-2</v>
      </c>
      <c r="JB17">
        <v>2.9144755312145311E-2</v>
      </c>
      <c r="JC17">
        <v>1.8279007636671299E-2</v>
      </c>
      <c r="JD17">
        <v>1.0417937612444439E-2</v>
      </c>
      <c r="JE17">
        <v>5.2628295436785572E-3</v>
      </c>
      <c r="JF17">
        <v>2.3107505677429437E-3</v>
      </c>
      <c r="JG17">
        <v>8.7055216889147656E-4</v>
      </c>
      <c r="JH17">
        <v>2.676773808907512E-4</v>
      </c>
      <c r="JI17">
        <v>6.1704989842935947E-5</v>
      </c>
      <c r="JJ17">
        <v>8.9478405771241405E-6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 s="5"/>
    </row>
    <row r="18" spans="1:320" x14ac:dyDescent="0.25">
      <c r="A18">
        <v>14</v>
      </c>
      <c r="B18" s="5">
        <v>96463.7</v>
      </c>
      <c r="C18" s="5">
        <v>4197</v>
      </c>
      <c r="D18" s="5">
        <v>4381.5200000000004</v>
      </c>
      <c r="E18" s="5">
        <v>4568.6499999999996</v>
      </c>
      <c r="F18" s="5">
        <v>4757.03</v>
      </c>
      <c r="G18" s="5">
        <v>4945.24</v>
      </c>
      <c r="H18" s="5">
        <v>5132.03</v>
      </c>
      <c r="I18" s="5">
        <v>5316.73</v>
      </c>
      <c r="J18" s="5">
        <v>5497.25</v>
      </c>
      <c r="K18" s="5">
        <v>5671.71</v>
      </c>
      <c r="L18" s="5">
        <v>5837.72</v>
      </c>
      <c r="M18" s="5">
        <v>5990.9</v>
      </c>
      <c r="N18" s="5">
        <v>6126.74</v>
      </c>
      <c r="O18" s="5">
        <v>6240.13</v>
      </c>
      <c r="P18" s="5">
        <v>6326.66</v>
      </c>
      <c r="Q18" s="5">
        <v>6380.87</v>
      </c>
      <c r="R18" s="5">
        <v>6397.45</v>
      </c>
      <c r="S18" s="5">
        <v>6372.3</v>
      </c>
      <c r="T18" s="5">
        <v>6302.87</v>
      </c>
      <c r="U18" s="5">
        <v>6186.12</v>
      </c>
      <c r="V18" s="5">
        <v>6019.39</v>
      </c>
      <c r="W18" s="5">
        <v>5789.58</v>
      </c>
      <c r="X18" s="5">
        <v>5494.09</v>
      </c>
      <c r="Y18" s="5">
        <v>5133.87</v>
      </c>
      <c r="Z18" s="5">
        <v>4713.53</v>
      </c>
      <c r="AA18" s="5">
        <v>4243.07</v>
      </c>
      <c r="AB18" s="5">
        <v>3738.23</v>
      </c>
      <c r="AC18" s="5">
        <v>3218.44</v>
      </c>
      <c r="AD18" s="5">
        <v>2703.67</v>
      </c>
      <c r="AE18" s="5">
        <v>2212.1799999999998</v>
      </c>
      <c r="AF18" s="5">
        <v>1759.56</v>
      </c>
      <c r="AG18" s="5">
        <v>1357.69</v>
      </c>
      <c r="AH18" s="5">
        <v>1022.26</v>
      </c>
      <c r="AI18" s="5">
        <v>744.03</v>
      </c>
      <c r="AJ18" s="5">
        <v>529.55999999999995</v>
      </c>
      <c r="AK18" s="5">
        <v>357.31</v>
      </c>
      <c r="AL18" s="5">
        <v>227.25</v>
      </c>
      <c r="AM18" s="5">
        <v>130.6</v>
      </c>
      <c r="AN18" s="5">
        <v>66.040000000000006</v>
      </c>
      <c r="AO18" s="5">
        <v>28.89</v>
      </c>
      <c r="AP18" s="5">
        <v>10.83</v>
      </c>
      <c r="AQ18" s="5">
        <v>3.31</v>
      </c>
      <c r="AR18" s="5">
        <v>0.76</v>
      </c>
      <c r="AS18" s="5">
        <v>0.11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96463.7</v>
      </c>
      <c r="DA18" s="5">
        <v>0</v>
      </c>
      <c r="DB18" s="5">
        <v>96463.7</v>
      </c>
      <c r="DC18">
        <v>0</v>
      </c>
      <c r="DF18" s="14">
        <v>86444.79</v>
      </c>
      <c r="DG18" s="14">
        <v>108375.31</v>
      </c>
      <c r="DH18" s="5">
        <v>0</v>
      </c>
      <c r="DI18" s="5">
        <v>0</v>
      </c>
      <c r="DJ18" s="5">
        <f>IF(AND(AMMset!D15&gt;0,CY18&gt;0),NPV(Assumptions!$C$9+0.01,DN18:HI18)*(1.01+Assumptions!$C$9)/AMMset!D15,0)</f>
        <v>0</v>
      </c>
      <c r="DK18" s="5">
        <f>IF(AND(AMMset!D15&gt;0,CY18&gt;0),NPV(Assumptions!$C$9-0.01,DN18:HI18)*(0.99+Assumptions!$C$9)/AMMset!D15,0)</f>
        <v>0</v>
      </c>
      <c r="DL18" s="5"/>
      <c r="DM18" s="5"/>
      <c r="DN18" s="5">
        <f t="shared" si="408"/>
        <v>4197</v>
      </c>
      <c r="DO18" s="5">
        <f t="shared" si="409"/>
        <v>4381.5200000000004</v>
      </c>
      <c r="DP18" s="5">
        <f t="shared" si="410"/>
        <v>4568.6499999999996</v>
      </c>
      <c r="DQ18" s="5">
        <f t="shared" si="411"/>
        <v>4757.03</v>
      </c>
      <c r="DR18" s="5">
        <f t="shared" si="412"/>
        <v>4945.24</v>
      </c>
      <c r="DS18" s="5">
        <f t="shared" si="413"/>
        <v>5132.03</v>
      </c>
      <c r="DT18" s="5">
        <f t="shared" si="414"/>
        <v>5316.73</v>
      </c>
      <c r="DU18" s="5">
        <f t="shared" si="415"/>
        <v>5497.25</v>
      </c>
      <c r="DV18" s="5">
        <f t="shared" si="416"/>
        <v>5671.7100000000009</v>
      </c>
      <c r="DW18" s="5">
        <f t="shared" si="417"/>
        <v>5837.7200000000012</v>
      </c>
      <c r="DX18" s="5">
        <f t="shared" si="418"/>
        <v>5990.9</v>
      </c>
      <c r="DY18" s="5">
        <f t="shared" si="419"/>
        <v>6126.74</v>
      </c>
      <c r="DZ18" s="5">
        <f t="shared" si="420"/>
        <v>6240.13</v>
      </c>
      <c r="EA18" s="5">
        <f t="shared" si="421"/>
        <v>6326.66</v>
      </c>
      <c r="EB18" s="5">
        <f t="shared" si="422"/>
        <v>6380.8700000000008</v>
      </c>
      <c r="EC18" s="5">
        <f t="shared" si="423"/>
        <v>6397.45</v>
      </c>
      <c r="ED18" s="5">
        <f t="shared" si="424"/>
        <v>6372.3</v>
      </c>
      <c r="EE18" s="5">
        <f t="shared" si="425"/>
        <v>6302.87</v>
      </c>
      <c r="EF18" s="5">
        <f t="shared" si="426"/>
        <v>6186.12</v>
      </c>
      <c r="EG18" s="5">
        <f t="shared" si="427"/>
        <v>6019.39</v>
      </c>
      <c r="EH18" s="5">
        <f t="shared" si="428"/>
        <v>5789.58</v>
      </c>
      <c r="EI18" s="5">
        <f t="shared" si="429"/>
        <v>5494.09</v>
      </c>
      <c r="EJ18" s="5">
        <f t="shared" si="430"/>
        <v>5133.87</v>
      </c>
      <c r="EK18" s="5">
        <f t="shared" si="431"/>
        <v>4713.53</v>
      </c>
      <c r="EL18" s="5">
        <f t="shared" si="432"/>
        <v>4243.07</v>
      </c>
      <c r="EM18" s="5">
        <f t="shared" si="433"/>
        <v>3738.23</v>
      </c>
      <c r="EN18" s="5">
        <f t="shared" si="434"/>
        <v>3218.4400000000005</v>
      </c>
      <c r="EO18" s="5">
        <f t="shared" si="435"/>
        <v>2703.67</v>
      </c>
      <c r="EP18" s="5">
        <f t="shared" si="436"/>
        <v>2212.1799999999998</v>
      </c>
      <c r="EQ18" s="5">
        <f t="shared" si="437"/>
        <v>1759.5600000000002</v>
      </c>
      <c r="ER18" s="5">
        <f t="shared" si="438"/>
        <v>1357.69</v>
      </c>
      <c r="ES18" s="5">
        <f t="shared" si="439"/>
        <v>1022.26</v>
      </c>
      <c r="ET18" s="5">
        <f t="shared" si="440"/>
        <v>744.03</v>
      </c>
      <c r="EU18" s="5">
        <f t="shared" si="441"/>
        <v>529.55999999999995</v>
      </c>
      <c r="EV18" s="5">
        <f t="shared" si="442"/>
        <v>357.31</v>
      </c>
      <c r="EW18" s="5">
        <f t="shared" si="443"/>
        <v>227.25</v>
      </c>
      <c r="EX18" s="5">
        <f t="shared" si="444"/>
        <v>130.6</v>
      </c>
      <c r="EY18" s="5">
        <f t="shared" si="445"/>
        <v>66.040000000000006</v>
      </c>
      <c r="EZ18" s="5">
        <f t="shared" si="446"/>
        <v>28.89</v>
      </c>
      <c r="FA18" s="5">
        <f t="shared" si="447"/>
        <v>10.83</v>
      </c>
      <c r="FB18" s="5">
        <f t="shared" si="448"/>
        <v>3.31</v>
      </c>
      <c r="FC18" s="5">
        <f t="shared" si="449"/>
        <v>0.76</v>
      </c>
      <c r="FD18" s="5">
        <f t="shared" si="450"/>
        <v>0.11</v>
      </c>
      <c r="FE18" s="5">
        <f t="shared" si="451"/>
        <v>0</v>
      </c>
      <c r="FF18" s="5">
        <f t="shared" si="452"/>
        <v>0</v>
      </c>
      <c r="FG18" s="5">
        <f t="shared" si="453"/>
        <v>0</v>
      </c>
      <c r="FH18" s="5">
        <f t="shared" si="454"/>
        <v>0</v>
      </c>
      <c r="FI18" s="5">
        <f t="shared" si="455"/>
        <v>0</v>
      </c>
      <c r="FJ18" s="5">
        <f t="shared" si="456"/>
        <v>0</v>
      </c>
      <c r="FK18" s="5">
        <f t="shared" si="457"/>
        <v>0</v>
      </c>
      <c r="FL18" s="5">
        <f t="shared" si="458"/>
        <v>0</v>
      </c>
      <c r="FM18" s="5">
        <f t="shared" si="459"/>
        <v>0</v>
      </c>
      <c r="FN18" s="5">
        <f t="shared" si="460"/>
        <v>0</v>
      </c>
      <c r="FO18" s="5">
        <f t="shared" si="461"/>
        <v>0</v>
      </c>
      <c r="FP18" s="5">
        <f t="shared" si="462"/>
        <v>0</v>
      </c>
      <c r="FQ18" s="5">
        <f t="shared" si="463"/>
        <v>0</v>
      </c>
      <c r="FR18" s="5">
        <f t="shared" si="464"/>
        <v>0</v>
      </c>
      <c r="FS18" s="5">
        <f t="shared" si="465"/>
        <v>0</v>
      </c>
      <c r="FT18" s="5">
        <f t="shared" si="466"/>
        <v>0</v>
      </c>
      <c r="FU18" s="5">
        <f t="shared" si="467"/>
        <v>0</v>
      </c>
      <c r="FV18" s="5">
        <f t="shared" si="468"/>
        <v>0</v>
      </c>
      <c r="FW18" s="5">
        <f t="shared" si="469"/>
        <v>0</v>
      </c>
      <c r="FX18" s="5">
        <f t="shared" si="470"/>
        <v>0</v>
      </c>
      <c r="FY18" s="5">
        <f t="shared" si="471"/>
        <v>0</v>
      </c>
      <c r="FZ18" s="5">
        <f t="shared" si="472"/>
        <v>0</v>
      </c>
      <c r="GA18" s="5">
        <f t="shared" si="473"/>
        <v>0</v>
      </c>
      <c r="GB18" s="5">
        <f t="shared" si="474"/>
        <v>0</v>
      </c>
      <c r="GC18" s="5">
        <f t="shared" si="475"/>
        <v>0</v>
      </c>
      <c r="GD18" s="5">
        <f t="shared" si="476"/>
        <v>0</v>
      </c>
      <c r="GE18" s="5">
        <f t="shared" si="477"/>
        <v>0</v>
      </c>
      <c r="GF18" s="5">
        <f t="shared" si="478"/>
        <v>0</v>
      </c>
      <c r="GG18" s="5">
        <f t="shared" si="479"/>
        <v>0</v>
      </c>
      <c r="GH18" s="5">
        <f t="shared" si="480"/>
        <v>0</v>
      </c>
      <c r="GI18" s="5">
        <f t="shared" si="481"/>
        <v>0</v>
      </c>
      <c r="GJ18" s="5">
        <f t="shared" si="482"/>
        <v>0</v>
      </c>
      <c r="GK18" s="5">
        <f t="shared" si="483"/>
        <v>0</v>
      </c>
      <c r="GL18" s="5">
        <f t="shared" si="484"/>
        <v>0</v>
      </c>
      <c r="GM18" s="5">
        <f t="shared" si="485"/>
        <v>0</v>
      </c>
      <c r="GN18" s="5">
        <f t="shared" si="486"/>
        <v>0</v>
      </c>
      <c r="GO18" s="5">
        <f t="shared" si="487"/>
        <v>0</v>
      </c>
      <c r="GP18" s="5">
        <f t="shared" si="488"/>
        <v>0</v>
      </c>
      <c r="GQ18" s="5">
        <f t="shared" si="489"/>
        <v>0</v>
      </c>
      <c r="GR18" s="5">
        <f t="shared" si="490"/>
        <v>0</v>
      </c>
      <c r="GS18" s="5">
        <f t="shared" si="491"/>
        <v>0</v>
      </c>
      <c r="GT18" s="5">
        <f t="shared" si="492"/>
        <v>0</v>
      </c>
      <c r="GU18" s="5">
        <f t="shared" si="493"/>
        <v>0</v>
      </c>
      <c r="GV18" s="5">
        <f t="shared" si="494"/>
        <v>0</v>
      </c>
      <c r="GW18" s="5">
        <f t="shared" si="495"/>
        <v>0</v>
      </c>
      <c r="GX18" s="5">
        <f t="shared" si="496"/>
        <v>0</v>
      </c>
      <c r="GY18" s="5">
        <f t="shared" si="497"/>
        <v>0</v>
      </c>
      <c r="GZ18" s="5">
        <f t="shared" si="498"/>
        <v>0</v>
      </c>
      <c r="HA18" s="5">
        <f t="shared" si="499"/>
        <v>0</v>
      </c>
      <c r="HB18" s="5">
        <f t="shared" si="500"/>
        <v>0</v>
      </c>
      <c r="HC18" s="5">
        <f t="shared" si="501"/>
        <v>0</v>
      </c>
      <c r="HD18" s="5">
        <f t="shared" si="502"/>
        <v>0</v>
      </c>
      <c r="HE18" s="5">
        <f t="shared" si="503"/>
        <v>0</v>
      </c>
      <c r="HF18" s="5">
        <f t="shared" si="504"/>
        <v>0</v>
      </c>
      <c r="HG18" s="5">
        <f t="shared" si="505"/>
        <v>0</v>
      </c>
      <c r="HH18" s="5">
        <f t="shared" si="506"/>
        <v>0</v>
      </c>
      <c r="HI18" s="5">
        <f t="shared" si="507"/>
        <v>0</v>
      </c>
      <c r="HJ18" s="5"/>
      <c r="HK18" s="5"/>
      <c r="HL18">
        <v>1</v>
      </c>
      <c r="HM18">
        <v>0.98953999999999998</v>
      </c>
      <c r="HN18">
        <v>0.97801185899999987</v>
      </c>
      <c r="HO18">
        <v>0.96524880424004988</v>
      </c>
      <c r="HP18">
        <v>0.95112721423401791</v>
      </c>
      <c r="HQ18">
        <v>0.93559530682557646</v>
      </c>
      <c r="HR18">
        <v>0.91873587939657952</v>
      </c>
      <c r="HS18">
        <v>0.90040709860261769</v>
      </c>
      <c r="HT18">
        <v>0.88055312207842995</v>
      </c>
      <c r="HU18">
        <v>0.85907643143093704</v>
      </c>
      <c r="HV18">
        <v>0.83565800791012979</v>
      </c>
      <c r="HW18">
        <v>0.81005344654776346</v>
      </c>
      <c r="HX18">
        <v>0.78203369783167631</v>
      </c>
      <c r="HY18">
        <v>0.75154220395321925</v>
      </c>
      <c r="HZ18">
        <v>0.71846683155723812</v>
      </c>
      <c r="IA18">
        <v>0.68278058403379005</v>
      </c>
      <c r="IB18">
        <v>0.64464046060966251</v>
      </c>
      <c r="IC18">
        <v>0.60437621743998304</v>
      </c>
      <c r="ID18">
        <v>0.56225723884659062</v>
      </c>
      <c r="IE18">
        <v>0.51858109653298745</v>
      </c>
      <c r="IF18">
        <v>0.472780014087194</v>
      </c>
      <c r="IG18">
        <v>0.42526089487129015</v>
      </c>
      <c r="IH18">
        <v>0.37666207980539912</v>
      </c>
      <c r="II18">
        <v>0.32779394157144665</v>
      </c>
      <c r="IJ18">
        <v>0.27969345858525257</v>
      </c>
      <c r="IK18">
        <v>0.23356921032995856</v>
      </c>
      <c r="IL18">
        <v>0.19060882547396926</v>
      </c>
      <c r="IM18">
        <v>0.15177418337190277</v>
      </c>
      <c r="IN18">
        <v>0.11770998565591291</v>
      </c>
      <c r="IO18">
        <v>8.8745089485562423E-2</v>
      </c>
      <c r="IP18">
        <v>6.4906383547950641E-2</v>
      </c>
      <c r="IQ18">
        <v>4.6323036874336886E-2</v>
      </c>
      <c r="IR18">
        <v>3.1957336678867534E-2</v>
      </c>
      <c r="IS18">
        <v>2.1559697617031193E-2</v>
      </c>
      <c r="IT18">
        <v>1.378872020794847E-2</v>
      </c>
      <c r="IU18">
        <v>8.3123920901596558E-3</v>
      </c>
      <c r="IV18">
        <v>4.5280924671935712E-3</v>
      </c>
      <c r="IW18">
        <v>2.1702694386012068E-3</v>
      </c>
      <c r="IX18">
        <v>9.0007584427107858E-4</v>
      </c>
      <c r="IY18">
        <v>3.1969793912664442E-4</v>
      </c>
      <c r="IZ18">
        <v>9.2584523171076211E-5</v>
      </c>
      <c r="JA18">
        <v>2.0121394420769993E-5</v>
      </c>
      <c r="JB18">
        <v>2.7711184396284427E-6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H18" s="5"/>
    </row>
    <row r="19" spans="1:320" x14ac:dyDescent="0.25">
      <c r="A19">
        <v>15</v>
      </c>
      <c r="B19" s="5">
        <v>66196.759999999995</v>
      </c>
      <c r="C19" s="5">
        <v>4197</v>
      </c>
      <c r="D19" s="5">
        <v>4330.2</v>
      </c>
      <c r="E19" s="5">
        <v>4456.9399999999996</v>
      </c>
      <c r="F19" s="5">
        <v>4573.8900000000003</v>
      </c>
      <c r="G19" s="5">
        <v>4677.6099999999997</v>
      </c>
      <c r="H19" s="5">
        <v>4764.18</v>
      </c>
      <c r="I19" s="5">
        <v>4830.2299999999996</v>
      </c>
      <c r="J19" s="5">
        <v>4871.63</v>
      </c>
      <c r="K19" s="5">
        <v>4884.28</v>
      </c>
      <c r="L19" s="5">
        <v>4865.08</v>
      </c>
      <c r="M19" s="5">
        <v>4812.07</v>
      </c>
      <c r="N19" s="5">
        <v>4722.9399999999996</v>
      </c>
      <c r="O19" s="5">
        <v>4595.6400000000003</v>
      </c>
      <c r="P19" s="5">
        <v>4420.1899999999996</v>
      </c>
      <c r="Q19" s="5">
        <v>4194.59</v>
      </c>
      <c r="R19" s="5">
        <v>3919.57</v>
      </c>
      <c r="S19" s="5">
        <v>3598.66</v>
      </c>
      <c r="T19" s="5">
        <v>3239.47</v>
      </c>
      <c r="U19" s="5">
        <v>2854.04</v>
      </c>
      <c r="V19" s="5">
        <v>2457.1999999999998</v>
      </c>
      <c r="W19" s="5">
        <v>2064.1799999999998</v>
      </c>
      <c r="X19" s="5">
        <v>1688.94</v>
      </c>
      <c r="Y19" s="5">
        <v>1343.38</v>
      </c>
      <c r="Z19" s="5">
        <v>1036.56</v>
      </c>
      <c r="AA19" s="5">
        <v>780.47</v>
      </c>
      <c r="AB19" s="5">
        <v>568.04</v>
      </c>
      <c r="AC19" s="5">
        <v>404.3</v>
      </c>
      <c r="AD19" s="5">
        <v>272.8</v>
      </c>
      <c r="AE19" s="5">
        <v>173.5</v>
      </c>
      <c r="AF19" s="5">
        <v>99.71</v>
      </c>
      <c r="AG19" s="5">
        <v>50.42</v>
      </c>
      <c r="AH19" s="5">
        <v>22.06</v>
      </c>
      <c r="AI19" s="5">
        <v>8.27</v>
      </c>
      <c r="AJ19" s="5">
        <v>2.5299999999999998</v>
      </c>
      <c r="AK19" s="5">
        <v>0.57999999999999996</v>
      </c>
      <c r="AL19" s="5">
        <v>0.08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66196.759999999995</v>
      </c>
      <c r="DA19" s="5">
        <v>0</v>
      </c>
      <c r="DB19" s="5">
        <v>66196.759999999995</v>
      </c>
      <c r="DC19">
        <v>0</v>
      </c>
      <c r="DF19" s="14">
        <v>61060.59</v>
      </c>
      <c r="DG19" s="14">
        <v>72075.34</v>
      </c>
      <c r="DH19" s="5">
        <v>0</v>
      </c>
      <c r="DI19" s="5">
        <v>0</v>
      </c>
      <c r="DJ19" s="5">
        <f>IF(AND(AMMset!D16&gt;0,CY19&gt;0),NPV(Assumptions!$C$9+0.01,DN19:HI19)*(1.01+Assumptions!$C$9)/AMMset!D16,0)</f>
        <v>0</v>
      </c>
      <c r="DK19" s="5">
        <f>IF(AND(AMMset!D16&gt;0,CY19&gt;0),NPV(Assumptions!$C$9-0.01,DN19:HI19)*(0.99+Assumptions!$C$9)/AMMset!D16,0)</f>
        <v>0</v>
      </c>
      <c r="DL19" s="5"/>
      <c r="DM19" s="5"/>
      <c r="DN19" s="5">
        <f t="shared" si="408"/>
        <v>4197</v>
      </c>
      <c r="DO19" s="5">
        <f t="shared" si="409"/>
        <v>4330.2</v>
      </c>
      <c r="DP19" s="5">
        <f t="shared" si="410"/>
        <v>4456.9399999999996</v>
      </c>
      <c r="DQ19" s="5">
        <f t="shared" si="411"/>
        <v>4573.8900000000003</v>
      </c>
      <c r="DR19" s="5">
        <f t="shared" si="412"/>
        <v>4677.6099999999997</v>
      </c>
      <c r="DS19" s="5">
        <f t="shared" si="413"/>
        <v>4764.18</v>
      </c>
      <c r="DT19" s="5">
        <f t="shared" si="414"/>
        <v>4830.2299999999996</v>
      </c>
      <c r="DU19" s="5">
        <f t="shared" si="415"/>
        <v>4871.63</v>
      </c>
      <c r="DV19" s="5">
        <f t="shared" si="416"/>
        <v>4884.28</v>
      </c>
      <c r="DW19" s="5">
        <f t="shared" si="417"/>
        <v>4865.08</v>
      </c>
      <c r="DX19" s="5">
        <f t="shared" si="418"/>
        <v>4812.07</v>
      </c>
      <c r="DY19" s="5">
        <f t="shared" si="419"/>
        <v>4722.9399999999996</v>
      </c>
      <c r="DZ19" s="5">
        <f t="shared" si="420"/>
        <v>4595.6400000000003</v>
      </c>
      <c r="EA19" s="5">
        <f t="shared" si="421"/>
        <v>4420.1899999999996</v>
      </c>
      <c r="EB19" s="5">
        <f t="shared" si="422"/>
        <v>4194.59</v>
      </c>
      <c r="EC19" s="5">
        <f t="shared" si="423"/>
        <v>3919.57</v>
      </c>
      <c r="ED19" s="5">
        <f t="shared" si="424"/>
        <v>3598.66</v>
      </c>
      <c r="EE19" s="5">
        <f t="shared" si="425"/>
        <v>3239.47</v>
      </c>
      <c r="EF19" s="5">
        <f t="shared" si="426"/>
        <v>2854.04</v>
      </c>
      <c r="EG19" s="5">
        <f t="shared" si="427"/>
        <v>2457.1999999999998</v>
      </c>
      <c r="EH19" s="5">
        <f t="shared" si="428"/>
        <v>2064.1799999999998</v>
      </c>
      <c r="EI19" s="5">
        <f t="shared" si="429"/>
        <v>1688.94</v>
      </c>
      <c r="EJ19" s="5">
        <f t="shared" si="430"/>
        <v>1343.38</v>
      </c>
      <c r="EK19" s="5">
        <f t="shared" si="431"/>
        <v>1036.56</v>
      </c>
      <c r="EL19" s="5">
        <f t="shared" si="432"/>
        <v>780.47</v>
      </c>
      <c r="EM19" s="5">
        <f t="shared" si="433"/>
        <v>568.04</v>
      </c>
      <c r="EN19" s="5">
        <f t="shared" si="434"/>
        <v>404.3</v>
      </c>
      <c r="EO19" s="5">
        <f t="shared" si="435"/>
        <v>272.8</v>
      </c>
      <c r="EP19" s="5">
        <f t="shared" si="436"/>
        <v>173.5</v>
      </c>
      <c r="EQ19" s="5">
        <f t="shared" si="437"/>
        <v>99.71</v>
      </c>
      <c r="ER19" s="5">
        <f t="shared" si="438"/>
        <v>50.42</v>
      </c>
      <c r="ES19" s="5">
        <f t="shared" si="439"/>
        <v>22.06</v>
      </c>
      <c r="ET19" s="5">
        <f t="shared" si="440"/>
        <v>8.27</v>
      </c>
      <c r="EU19" s="5">
        <f t="shared" si="441"/>
        <v>2.5299999999999998</v>
      </c>
      <c r="EV19" s="5">
        <f t="shared" si="442"/>
        <v>0.57999999999999996</v>
      </c>
      <c r="EW19" s="5">
        <f t="shared" si="443"/>
        <v>0.08</v>
      </c>
      <c r="EX19" s="5">
        <f t="shared" si="444"/>
        <v>0</v>
      </c>
      <c r="EY19" s="5">
        <f t="shared" si="445"/>
        <v>0</v>
      </c>
      <c r="EZ19" s="5">
        <f t="shared" si="446"/>
        <v>0</v>
      </c>
      <c r="FA19" s="5">
        <f t="shared" si="447"/>
        <v>0</v>
      </c>
      <c r="FB19" s="5">
        <f t="shared" si="448"/>
        <v>0</v>
      </c>
      <c r="FC19" s="5">
        <f t="shared" si="449"/>
        <v>0</v>
      </c>
      <c r="FD19" s="5">
        <f t="shared" si="450"/>
        <v>0</v>
      </c>
      <c r="FE19" s="5">
        <f t="shared" si="451"/>
        <v>0</v>
      </c>
      <c r="FF19" s="5">
        <f t="shared" si="452"/>
        <v>0</v>
      </c>
      <c r="FG19" s="5">
        <f t="shared" si="453"/>
        <v>0</v>
      </c>
      <c r="FH19" s="5">
        <f t="shared" si="454"/>
        <v>0</v>
      </c>
      <c r="FI19" s="5">
        <f t="shared" si="455"/>
        <v>0</v>
      </c>
      <c r="FJ19" s="5">
        <f t="shared" si="456"/>
        <v>0</v>
      </c>
      <c r="FK19" s="5">
        <f t="shared" si="457"/>
        <v>0</v>
      </c>
      <c r="FL19" s="5">
        <f t="shared" si="458"/>
        <v>0</v>
      </c>
      <c r="FM19" s="5">
        <f t="shared" si="459"/>
        <v>0</v>
      </c>
      <c r="FN19" s="5">
        <f t="shared" si="460"/>
        <v>0</v>
      </c>
      <c r="FO19" s="5">
        <f t="shared" si="461"/>
        <v>0</v>
      </c>
      <c r="FP19" s="5">
        <f t="shared" si="462"/>
        <v>0</v>
      </c>
      <c r="FQ19" s="5">
        <f t="shared" si="463"/>
        <v>0</v>
      </c>
      <c r="FR19" s="5">
        <f t="shared" si="464"/>
        <v>0</v>
      </c>
      <c r="FS19" s="5">
        <f t="shared" si="465"/>
        <v>0</v>
      </c>
      <c r="FT19" s="5">
        <f t="shared" si="466"/>
        <v>0</v>
      </c>
      <c r="FU19" s="5">
        <f t="shared" si="467"/>
        <v>0</v>
      </c>
      <c r="FV19" s="5">
        <f t="shared" si="468"/>
        <v>0</v>
      </c>
      <c r="FW19" s="5">
        <f t="shared" si="469"/>
        <v>0</v>
      </c>
      <c r="FX19" s="5">
        <f t="shared" si="470"/>
        <v>0</v>
      </c>
      <c r="FY19" s="5">
        <f t="shared" si="471"/>
        <v>0</v>
      </c>
      <c r="FZ19" s="5">
        <f t="shared" si="472"/>
        <v>0</v>
      </c>
      <c r="GA19" s="5">
        <f t="shared" si="473"/>
        <v>0</v>
      </c>
      <c r="GB19" s="5">
        <f t="shared" si="474"/>
        <v>0</v>
      </c>
      <c r="GC19" s="5">
        <f t="shared" si="475"/>
        <v>0</v>
      </c>
      <c r="GD19" s="5">
        <f t="shared" si="476"/>
        <v>0</v>
      </c>
      <c r="GE19" s="5">
        <f t="shared" si="477"/>
        <v>0</v>
      </c>
      <c r="GF19" s="5">
        <f t="shared" si="478"/>
        <v>0</v>
      </c>
      <c r="GG19" s="5">
        <f t="shared" si="479"/>
        <v>0</v>
      </c>
      <c r="GH19" s="5">
        <f t="shared" si="480"/>
        <v>0</v>
      </c>
      <c r="GI19" s="5">
        <f t="shared" si="481"/>
        <v>0</v>
      </c>
      <c r="GJ19" s="5">
        <f t="shared" si="482"/>
        <v>0</v>
      </c>
      <c r="GK19" s="5">
        <f t="shared" si="483"/>
        <v>0</v>
      </c>
      <c r="GL19" s="5">
        <f t="shared" si="484"/>
        <v>0</v>
      </c>
      <c r="GM19" s="5">
        <f t="shared" si="485"/>
        <v>0</v>
      </c>
      <c r="GN19" s="5">
        <f t="shared" si="486"/>
        <v>0</v>
      </c>
      <c r="GO19" s="5">
        <f t="shared" si="487"/>
        <v>0</v>
      </c>
      <c r="GP19" s="5">
        <f t="shared" si="488"/>
        <v>0</v>
      </c>
      <c r="GQ19" s="5">
        <f t="shared" si="489"/>
        <v>0</v>
      </c>
      <c r="GR19" s="5">
        <f t="shared" si="490"/>
        <v>0</v>
      </c>
      <c r="GS19" s="5">
        <f t="shared" si="491"/>
        <v>0</v>
      </c>
      <c r="GT19" s="5">
        <f t="shared" si="492"/>
        <v>0</v>
      </c>
      <c r="GU19" s="5">
        <f t="shared" si="493"/>
        <v>0</v>
      </c>
      <c r="GV19" s="5">
        <f t="shared" si="494"/>
        <v>0</v>
      </c>
      <c r="GW19" s="5">
        <f t="shared" si="495"/>
        <v>0</v>
      </c>
      <c r="GX19" s="5">
        <f t="shared" si="496"/>
        <v>0</v>
      </c>
      <c r="GY19" s="5">
        <f t="shared" si="497"/>
        <v>0</v>
      </c>
      <c r="GZ19" s="5">
        <f t="shared" si="498"/>
        <v>0</v>
      </c>
      <c r="HA19" s="5">
        <f t="shared" si="499"/>
        <v>0</v>
      </c>
      <c r="HB19" s="5">
        <f t="shared" si="500"/>
        <v>0</v>
      </c>
      <c r="HC19" s="5">
        <f t="shared" si="501"/>
        <v>0</v>
      </c>
      <c r="HD19" s="5">
        <f t="shared" si="502"/>
        <v>0</v>
      </c>
      <c r="HE19" s="5">
        <f t="shared" si="503"/>
        <v>0</v>
      </c>
      <c r="HF19" s="5">
        <f t="shared" si="504"/>
        <v>0</v>
      </c>
      <c r="HG19" s="5">
        <f t="shared" si="505"/>
        <v>0</v>
      </c>
      <c r="HH19" s="5">
        <f t="shared" si="506"/>
        <v>0</v>
      </c>
      <c r="HI19" s="5">
        <f t="shared" si="507"/>
        <v>0</v>
      </c>
      <c r="HJ19" s="5"/>
      <c r="HK19" s="5"/>
      <c r="HL19">
        <v>1</v>
      </c>
      <c r="HM19">
        <v>0.97794999999999999</v>
      </c>
      <c r="HN19">
        <v>0.95409779949999995</v>
      </c>
      <c r="HO19">
        <v>0.92808909348562996</v>
      </c>
      <c r="HP19">
        <v>0.89965244366123021</v>
      </c>
      <c r="HQ19">
        <v>0.86853346563498823</v>
      </c>
      <c r="HR19">
        <v>0.83466934580988006</v>
      </c>
      <c r="HS19">
        <v>0.79793554790078725</v>
      </c>
      <c r="HT19">
        <v>0.75830208923655518</v>
      </c>
      <c r="HU19">
        <v>0.71594333453180115</v>
      </c>
      <c r="HV19">
        <v>0.67122551385694484</v>
      </c>
      <c r="HW19">
        <v>0.62444780779625431</v>
      </c>
      <c r="HX19">
        <v>0.57594070208664128</v>
      </c>
      <c r="HY19">
        <v>0.52507361927834917</v>
      </c>
      <c r="HZ19">
        <v>0.47229846980468232</v>
      </c>
      <c r="IA19">
        <v>0.41832420067540321</v>
      </c>
      <c r="IB19">
        <v>0.36405081887977642</v>
      </c>
      <c r="IC19">
        <v>0.31063000171735805</v>
      </c>
      <c r="ID19">
        <v>0.25940400813414854</v>
      </c>
      <c r="IE19">
        <v>0.21169182891803459</v>
      </c>
      <c r="IF19">
        <v>0.16856173569427421</v>
      </c>
      <c r="IG19">
        <v>0.13072973973505131</v>
      </c>
      <c r="IH19">
        <v>9.8561072678447229E-2</v>
      </c>
      <c r="II19">
        <v>7.2085597335562732E-2</v>
      </c>
      <c r="IJ19">
        <v>5.144676996241776E-2</v>
      </c>
      <c r="IK19">
        <v>3.5492097661672765E-2</v>
      </c>
      <c r="IL19">
        <v>2.3944388766470915E-2</v>
      </c>
      <c r="IM19">
        <v>1.5313873279484139E-2</v>
      </c>
      <c r="IN19">
        <v>9.2318153678042185E-3</v>
      </c>
      <c r="IO19">
        <v>5.02893910345767E-3</v>
      </c>
      <c r="IP19">
        <v>2.4103202228962267E-3</v>
      </c>
      <c r="IQ19">
        <v>9.9963210604175228E-4</v>
      </c>
      <c r="IR19">
        <v>3.5505932774497002E-4</v>
      </c>
      <c r="IS19">
        <v>1.028251813149433E-4</v>
      </c>
      <c r="IT19">
        <v>2.2346996655176631E-5</v>
      </c>
      <c r="IU19">
        <v>3.0776283793509246E-6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H19" s="5"/>
    </row>
    <row r="20" spans="1:320" x14ac:dyDescent="0.25">
      <c r="A20">
        <v>16</v>
      </c>
      <c r="B20" s="5">
        <v>93067.65</v>
      </c>
      <c r="C20" s="5">
        <v>4197</v>
      </c>
      <c r="D20" s="5">
        <v>4379.04</v>
      </c>
      <c r="E20" s="5">
        <v>4563.0600000000004</v>
      </c>
      <c r="F20" s="5">
        <v>4747.6899999999996</v>
      </c>
      <c r="G20" s="5">
        <v>4931.53</v>
      </c>
      <c r="H20" s="5">
        <v>5113.17</v>
      </c>
      <c r="I20" s="5">
        <v>5290.99</v>
      </c>
      <c r="J20" s="5">
        <v>5463.15</v>
      </c>
      <c r="K20" s="5">
        <v>5627.72</v>
      </c>
      <c r="L20" s="5">
        <v>5782.22</v>
      </c>
      <c r="M20" s="5">
        <v>5923.21</v>
      </c>
      <c r="N20" s="5">
        <v>6046.27</v>
      </c>
      <c r="O20" s="5">
        <v>6146.31</v>
      </c>
      <c r="P20" s="5">
        <v>6218.18</v>
      </c>
      <c r="Q20" s="5">
        <v>6256.11</v>
      </c>
      <c r="R20" s="5">
        <v>6254.15</v>
      </c>
      <c r="S20" s="5">
        <v>6206.46</v>
      </c>
      <c r="T20" s="5">
        <v>6107.61</v>
      </c>
      <c r="U20" s="5">
        <v>5953.24</v>
      </c>
      <c r="V20" s="5">
        <v>5740.59</v>
      </c>
      <c r="W20" s="5">
        <v>5457.54</v>
      </c>
      <c r="X20" s="5">
        <v>5106.5</v>
      </c>
      <c r="Y20" s="5">
        <v>4694.22</v>
      </c>
      <c r="Z20" s="5">
        <v>4230.99</v>
      </c>
      <c r="AA20" s="5">
        <v>3729.91</v>
      </c>
      <c r="AB20" s="5">
        <v>3207.5</v>
      </c>
      <c r="AC20" s="5">
        <v>2684.05</v>
      </c>
      <c r="AD20" s="5">
        <v>2181.58</v>
      </c>
      <c r="AE20" s="5">
        <v>1731.95</v>
      </c>
      <c r="AF20" s="5">
        <v>1334.17</v>
      </c>
      <c r="AG20" s="5">
        <v>985.05</v>
      </c>
      <c r="AH20" s="5">
        <v>690.24</v>
      </c>
      <c r="AI20" s="5">
        <v>456.72</v>
      </c>
      <c r="AJ20" s="5">
        <v>274.62</v>
      </c>
      <c r="AK20" s="5">
        <v>146.36000000000001</v>
      </c>
      <c r="AL20" s="5">
        <v>67.8</v>
      </c>
      <c r="AM20" s="5">
        <v>26.95</v>
      </c>
      <c r="AN20" s="5">
        <v>8.74</v>
      </c>
      <c r="AO20" s="5">
        <v>2.13</v>
      </c>
      <c r="AP20" s="5">
        <v>0.33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93067.65</v>
      </c>
      <c r="DA20" s="5">
        <v>0</v>
      </c>
      <c r="DB20" s="5">
        <v>93067.65</v>
      </c>
      <c r="DC20">
        <v>0</v>
      </c>
      <c r="DF20" s="14">
        <v>83705.63</v>
      </c>
      <c r="DG20" s="14">
        <v>104136.84</v>
      </c>
      <c r="DH20" s="5">
        <v>0</v>
      </c>
      <c r="DI20" s="5">
        <v>0</v>
      </c>
      <c r="DJ20" s="5">
        <f>IF(AND(AMMset!D17&gt;0,CY20&gt;0),NPV(Assumptions!$C$9+0.01,DN20:HI20)*(1.01+Assumptions!$C$9)/AMMset!D17,0)</f>
        <v>0</v>
      </c>
      <c r="DK20" s="5">
        <f>IF(AND(AMMset!D17&gt;0,CY20&gt;0),NPV(Assumptions!$C$9-0.01,DN20:HI20)*(0.99+Assumptions!$C$9)/AMMset!D17,0)</f>
        <v>0</v>
      </c>
      <c r="DL20" s="5"/>
      <c r="DM20" s="5"/>
      <c r="DN20" s="5">
        <f t="shared" si="408"/>
        <v>4197</v>
      </c>
      <c r="DO20" s="5">
        <f t="shared" si="409"/>
        <v>4379.04</v>
      </c>
      <c r="DP20" s="5">
        <f t="shared" si="410"/>
        <v>4563.0600000000004</v>
      </c>
      <c r="DQ20" s="5">
        <f t="shared" si="411"/>
        <v>4747.6899999999996</v>
      </c>
      <c r="DR20" s="5">
        <f t="shared" si="412"/>
        <v>4931.53</v>
      </c>
      <c r="DS20" s="5">
        <f t="shared" si="413"/>
        <v>5113.17</v>
      </c>
      <c r="DT20" s="5">
        <f t="shared" si="414"/>
        <v>5290.99</v>
      </c>
      <c r="DU20" s="5">
        <f t="shared" si="415"/>
        <v>5463.15</v>
      </c>
      <c r="DV20" s="5">
        <f t="shared" si="416"/>
        <v>5627.72</v>
      </c>
      <c r="DW20" s="5">
        <f t="shared" si="417"/>
        <v>5782.22</v>
      </c>
      <c r="DX20" s="5">
        <f t="shared" si="418"/>
        <v>5923.21</v>
      </c>
      <c r="DY20" s="5">
        <f t="shared" si="419"/>
        <v>6046.27</v>
      </c>
      <c r="DZ20" s="5">
        <f t="shared" si="420"/>
        <v>6146.31</v>
      </c>
      <c r="EA20" s="5">
        <f t="shared" si="421"/>
        <v>6218.18</v>
      </c>
      <c r="EB20" s="5">
        <f t="shared" si="422"/>
        <v>6256.11</v>
      </c>
      <c r="EC20" s="5">
        <f t="shared" si="423"/>
        <v>6254.15</v>
      </c>
      <c r="ED20" s="5">
        <f t="shared" si="424"/>
        <v>6206.46</v>
      </c>
      <c r="EE20" s="5">
        <f t="shared" si="425"/>
        <v>6107.61</v>
      </c>
      <c r="EF20" s="5">
        <f t="shared" si="426"/>
        <v>5953.2400000000007</v>
      </c>
      <c r="EG20" s="5">
        <f t="shared" si="427"/>
        <v>5740.59</v>
      </c>
      <c r="EH20" s="5">
        <f t="shared" si="428"/>
        <v>5457.54</v>
      </c>
      <c r="EI20" s="5">
        <f t="shared" si="429"/>
        <v>5106.5</v>
      </c>
      <c r="EJ20" s="5">
        <f t="shared" si="430"/>
        <v>4694.22</v>
      </c>
      <c r="EK20" s="5">
        <f t="shared" si="431"/>
        <v>4230.99</v>
      </c>
      <c r="EL20" s="5">
        <f t="shared" si="432"/>
        <v>3729.91</v>
      </c>
      <c r="EM20" s="5">
        <f t="shared" si="433"/>
        <v>3207.5</v>
      </c>
      <c r="EN20" s="5">
        <f t="shared" si="434"/>
        <v>2684.05</v>
      </c>
      <c r="EO20" s="5">
        <f t="shared" si="435"/>
        <v>2181.58</v>
      </c>
      <c r="EP20" s="5">
        <f t="shared" si="436"/>
        <v>1731.95</v>
      </c>
      <c r="EQ20" s="5">
        <f t="shared" si="437"/>
        <v>1334.17</v>
      </c>
      <c r="ER20" s="5">
        <f t="shared" si="438"/>
        <v>985.05</v>
      </c>
      <c r="ES20" s="5">
        <f t="shared" si="439"/>
        <v>690.24</v>
      </c>
      <c r="ET20" s="5">
        <f t="shared" si="440"/>
        <v>456.72000000000008</v>
      </c>
      <c r="EU20" s="5">
        <f t="shared" si="441"/>
        <v>274.62</v>
      </c>
      <c r="EV20" s="5">
        <f t="shared" si="442"/>
        <v>146.36000000000001</v>
      </c>
      <c r="EW20" s="5">
        <f t="shared" si="443"/>
        <v>67.8</v>
      </c>
      <c r="EX20" s="5">
        <f t="shared" si="444"/>
        <v>26.950000000000003</v>
      </c>
      <c r="EY20" s="5">
        <f t="shared" si="445"/>
        <v>8.74</v>
      </c>
      <c r="EZ20" s="5">
        <f t="shared" si="446"/>
        <v>2.13</v>
      </c>
      <c r="FA20" s="5">
        <f t="shared" si="447"/>
        <v>0.33</v>
      </c>
      <c r="FB20" s="5">
        <f t="shared" si="448"/>
        <v>0</v>
      </c>
      <c r="FC20" s="5">
        <f t="shared" si="449"/>
        <v>0</v>
      </c>
      <c r="FD20" s="5">
        <f t="shared" si="450"/>
        <v>0</v>
      </c>
      <c r="FE20" s="5">
        <f t="shared" si="451"/>
        <v>0</v>
      </c>
      <c r="FF20" s="5">
        <f t="shared" si="452"/>
        <v>0</v>
      </c>
      <c r="FG20" s="5">
        <f t="shared" si="453"/>
        <v>0</v>
      </c>
      <c r="FH20" s="5">
        <f t="shared" si="454"/>
        <v>0</v>
      </c>
      <c r="FI20" s="5">
        <f t="shared" si="455"/>
        <v>0</v>
      </c>
      <c r="FJ20" s="5">
        <f t="shared" si="456"/>
        <v>0</v>
      </c>
      <c r="FK20" s="5">
        <f t="shared" si="457"/>
        <v>0</v>
      </c>
      <c r="FL20" s="5">
        <f t="shared" si="458"/>
        <v>0</v>
      </c>
      <c r="FM20" s="5">
        <f t="shared" si="459"/>
        <v>0</v>
      </c>
      <c r="FN20" s="5">
        <f t="shared" si="460"/>
        <v>0</v>
      </c>
      <c r="FO20" s="5">
        <f t="shared" si="461"/>
        <v>0</v>
      </c>
      <c r="FP20" s="5">
        <f t="shared" si="462"/>
        <v>0</v>
      </c>
      <c r="FQ20" s="5">
        <f t="shared" si="463"/>
        <v>0</v>
      </c>
      <c r="FR20" s="5">
        <f t="shared" si="464"/>
        <v>0</v>
      </c>
      <c r="FS20" s="5">
        <f t="shared" si="465"/>
        <v>0</v>
      </c>
      <c r="FT20" s="5">
        <f t="shared" si="466"/>
        <v>0</v>
      </c>
      <c r="FU20" s="5">
        <f t="shared" si="467"/>
        <v>0</v>
      </c>
      <c r="FV20" s="5">
        <f t="shared" si="468"/>
        <v>0</v>
      </c>
      <c r="FW20" s="5">
        <f t="shared" si="469"/>
        <v>0</v>
      </c>
      <c r="FX20" s="5">
        <f t="shared" si="470"/>
        <v>0</v>
      </c>
      <c r="FY20" s="5">
        <f t="shared" si="471"/>
        <v>0</v>
      </c>
      <c r="FZ20" s="5">
        <f t="shared" si="472"/>
        <v>0</v>
      </c>
      <c r="GA20" s="5">
        <f t="shared" si="473"/>
        <v>0</v>
      </c>
      <c r="GB20" s="5">
        <f t="shared" si="474"/>
        <v>0</v>
      </c>
      <c r="GC20" s="5">
        <f t="shared" si="475"/>
        <v>0</v>
      </c>
      <c r="GD20" s="5">
        <f t="shared" si="476"/>
        <v>0</v>
      </c>
      <c r="GE20" s="5">
        <f t="shared" si="477"/>
        <v>0</v>
      </c>
      <c r="GF20" s="5">
        <f t="shared" si="478"/>
        <v>0</v>
      </c>
      <c r="GG20" s="5">
        <f t="shared" si="479"/>
        <v>0</v>
      </c>
      <c r="GH20" s="5">
        <f t="shared" si="480"/>
        <v>0</v>
      </c>
      <c r="GI20" s="5">
        <f t="shared" si="481"/>
        <v>0</v>
      </c>
      <c r="GJ20" s="5">
        <f t="shared" si="482"/>
        <v>0</v>
      </c>
      <c r="GK20" s="5">
        <f t="shared" si="483"/>
        <v>0</v>
      </c>
      <c r="GL20" s="5">
        <f t="shared" si="484"/>
        <v>0</v>
      </c>
      <c r="GM20" s="5">
        <f t="shared" si="485"/>
        <v>0</v>
      </c>
      <c r="GN20" s="5">
        <f t="shared" si="486"/>
        <v>0</v>
      </c>
      <c r="GO20" s="5">
        <f t="shared" si="487"/>
        <v>0</v>
      </c>
      <c r="GP20" s="5">
        <f t="shared" si="488"/>
        <v>0</v>
      </c>
      <c r="GQ20" s="5">
        <f t="shared" si="489"/>
        <v>0</v>
      </c>
      <c r="GR20" s="5">
        <f t="shared" si="490"/>
        <v>0</v>
      </c>
      <c r="GS20" s="5">
        <f t="shared" si="491"/>
        <v>0</v>
      </c>
      <c r="GT20" s="5">
        <f t="shared" si="492"/>
        <v>0</v>
      </c>
      <c r="GU20" s="5">
        <f t="shared" si="493"/>
        <v>0</v>
      </c>
      <c r="GV20" s="5">
        <f t="shared" si="494"/>
        <v>0</v>
      </c>
      <c r="GW20" s="5">
        <f t="shared" si="495"/>
        <v>0</v>
      </c>
      <c r="GX20" s="5">
        <f t="shared" si="496"/>
        <v>0</v>
      </c>
      <c r="GY20" s="5">
        <f t="shared" si="497"/>
        <v>0</v>
      </c>
      <c r="GZ20" s="5">
        <f t="shared" si="498"/>
        <v>0</v>
      </c>
      <c r="HA20" s="5">
        <f t="shared" si="499"/>
        <v>0</v>
      </c>
      <c r="HB20" s="5">
        <f t="shared" si="500"/>
        <v>0</v>
      </c>
      <c r="HC20" s="5">
        <f t="shared" si="501"/>
        <v>0</v>
      </c>
      <c r="HD20" s="5">
        <f t="shared" si="502"/>
        <v>0</v>
      </c>
      <c r="HE20" s="5">
        <f t="shared" si="503"/>
        <v>0</v>
      </c>
      <c r="HF20" s="5">
        <f t="shared" si="504"/>
        <v>0</v>
      </c>
      <c r="HG20" s="5">
        <f t="shared" si="505"/>
        <v>0</v>
      </c>
      <c r="HH20" s="5">
        <f t="shared" si="506"/>
        <v>0</v>
      </c>
      <c r="HI20" s="5">
        <f t="shared" si="507"/>
        <v>0</v>
      </c>
      <c r="HJ20" s="5"/>
      <c r="HK20" s="5"/>
      <c r="HL20">
        <v>1</v>
      </c>
      <c r="HM20">
        <v>0.98897999999999997</v>
      </c>
      <c r="HN20">
        <v>0.97681554599999998</v>
      </c>
      <c r="HO20">
        <v>0.96335502777611992</v>
      </c>
      <c r="HP20">
        <v>0.94849045969753432</v>
      </c>
      <c r="HQ20">
        <v>0.93215745398154282</v>
      </c>
      <c r="HR20">
        <v>0.91428799558871665</v>
      </c>
      <c r="HS20">
        <v>0.89482280416263282</v>
      </c>
      <c r="HT20">
        <v>0.87372288244047791</v>
      </c>
      <c r="HU20">
        <v>0.85090997797995704</v>
      </c>
      <c r="HV20">
        <v>0.82621657041897867</v>
      </c>
      <c r="HW20">
        <v>0.79941410487458697</v>
      </c>
      <c r="HX20">
        <v>0.77027546075190834</v>
      </c>
      <c r="HY20">
        <v>0.73865565308804249</v>
      </c>
      <c r="HZ20">
        <v>0.70441896356741174</v>
      </c>
      <c r="IA20">
        <v>0.66748627730757237</v>
      </c>
      <c r="IB20">
        <v>0.62786429188659487</v>
      </c>
      <c r="IC20">
        <v>0.58565297554305906</v>
      </c>
      <c r="ID20">
        <v>0.54109064063398771</v>
      </c>
      <c r="IE20">
        <v>0.4945622564458711</v>
      </c>
      <c r="IF20">
        <v>0.44566488615106781</v>
      </c>
      <c r="IG20">
        <v>0.39526018752738207</v>
      </c>
      <c r="IH20">
        <v>0.3444060118001091</v>
      </c>
      <c r="II20">
        <v>0.29423638806118724</v>
      </c>
      <c r="IJ20">
        <v>0.24586686822780865</v>
      </c>
      <c r="IK20">
        <v>0.20040854296116911</v>
      </c>
      <c r="IL20">
        <v>0.15896004810594011</v>
      </c>
      <c r="IM20">
        <v>0.12246600026177838</v>
      </c>
      <c r="IN20">
        <v>9.2156889856990845E-2</v>
      </c>
      <c r="IO20">
        <v>6.7290196266879002E-2</v>
      </c>
      <c r="IP20">
        <v>4.7091698053449926E-2</v>
      </c>
      <c r="IQ20">
        <v>3.1277834930120908E-2</v>
      </c>
      <c r="IR20">
        <v>1.9616832511473233E-2</v>
      </c>
      <c r="IS20">
        <v>1.1180417521589055E-2</v>
      </c>
      <c r="IT20">
        <v>5.6480115193811428E-3</v>
      </c>
      <c r="IU20">
        <v>2.479872417814678E-3</v>
      </c>
      <c r="IV20">
        <v>9.3426713468750173E-4</v>
      </c>
      <c r="IW20">
        <v>2.8726845857371299E-4</v>
      </c>
      <c r="IX20">
        <v>6.6221125070412308E-5</v>
      </c>
      <c r="IY20">
        <v>9.6027253464604876E-6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H20" s="5"/>
    </row>
    <row r="21" spans="1:320" x14ac:dyDescent="0.25">
      <c r="A21">
        <v>17</v>
      </c>
      <c r="B21" s="5">
        <v>122399.63</v>
      </c>
      <c r="C21" s="5">
        <v>10190</v>
      </c>
      <c r="D21" s="5">
        <v>4392.72</v>
      </c>
      <c r="E21" s="5">
        <v>4595.8999999999996</v>
      </c>
      <c r="F21" s="5">
        <v>4805.72</v>
      </c>
      <c r="G21" s="5">
        <v>5021.3100000000004</v>
      </c>
      <c r="H21" s="5">
        <v>5242.07</v>
      </c>
      <c r="I21" s="5">
        <v>5465.96</v>
      </c>
      <c r="J21" s="5">
        <v>5691.33</v>
      </c>
      <c r="K21" s="5">
        <v>5916.51</v>
      </c>
      <c r="L21" s="5">
        <v>6139.99</v>
      </c>
      <c r="M21" s="5">
        <v>6360.96</v>
      </c>
      <c r="N21" s="5">
        <v>6576.93</v>
      </c>
      <c r="O21" s="5">
        <v>6785.66</v>
      </c>
      <c r="P21" s="5">
        <v>6984.27</v>
      </c>
      <c r="Q21" s="5">
        <v>7167.54</v>
      </c>
      <c r="R21" s="5">
        <v>7330.06</v>
      </c>
      <c r="S21" s="5">
        <v>7465.73</v>
      </c>
      <c r="T21" s="5">
        <v>7569.24</v>
      </c>
      <c r="U21" s="5">
        <v>7634.11</v>
      </c>
      <c r="V21" s="5">
        <v>7653.94</v>
      </c>
      <c r="W21" s="5">
        <v>7623.84</v>
      </c>
      <c r="X21" s="5">
        <v>7540.78</v>
      </c>
      <c r="Y21" s="5">
        <v>7401.1</v>
      </c>
      <c r="Z21" s="5">
        <v>7201.62</v>
      </c>
      <c r="AA21" s="5">
        <v>6926.68</v>
      </c>
      <c r="AB21" s="5">
        <v>6573.16</v>
      </c>
      <c r="AC21" s="5">
        <v>6142.19</v>
      </c>
      <c r="AD21" s="5">
        <v>5639.29</v>
      </c>
      <c r="AE21" s="5">
        <v>5076.43</v>
      </c>
      <c r="AF21" s="5">
        <v>4472.4399999999996</v>
      </c>
      <c r="AG21" s="5">
        <v>3850.56</v>
      </c>
      <c r="AH21" s="5">
        <v>3234.68</v>
      </c>
      <c r="AI21" s="5">
        <v>2646.67</v>
      </c>
      <c r="AJ21" s="5">
        <v>2105.15</v>
      </c>
      <c r="AK21" s="5">
        <v>1624.34</v>
      </c>
      <c r="AL21" s="5">
        <v>1223.04</v>
      </c>
      <c r="AM21" s="5">
        <v>890.16</v>
      </c>
      <c r="AN21" s="5">
        <v>633.55999999999995</v>
      </c>
      <c r="AO21" s="5">
        <v>427.49</v>
      </c>
      <c r="AP21" s="5">
        <v>271.88</v>
      </c>
      <c r="AQ21" s="5">
        <v>156.25</v>
      </c>
      <c r="AR21" s="5">
        <v>79.010000000000005</v>
      </c>
      <c r="AS21" s="5">
        <v>34.57</v>
      </c>
      <c r="AT21" s="5">
        <v>12.95</v>
      </c>
      <c r="AU21" s="5">
        <v>3.96</v>
      </c>
      <c r="AV21" s="5">
        <v>0.91</v>
      </c>
      <c r="AW21" s="5">
        <v>0.13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122399.63</v>
      </c>
      <c r="DA21" s="5">
        <v>0</v>
      </c>
      <c r="DB21" s="5">
        <v>122399.63</v>
      </c>
      <c r="DC21">
        <v>0</v>
      </c>
      <c r="DF21" s="14">
        <v>108478.94</v>
      </c>
      <c r="DG21" s="14">
        <v>139336.66</v>
      </c>
      <c r="DH21" s="5">
        <v>0</v>
      </c>
      <c r="DI21" s="5">
        <v>0</v>
      </c>
      <c r="DJ21" s="5">
        <f>IF(AND(AMMset!D18&gt;0,CY21&gt;0),NPV(Assumptions!$C$9+0.01,DN21:HI21)*(1.01+Assumptions!$C$9)/AMMset!D18,0)</f>
        <v>0</v>
      </c>
      <c r="DK21" s="5">
        <f>IF(AND(AMMset!D18&gt;0,CY21&gt;0),NPV(Assumptions!$C$9-0.01,DN21:HI21)*(0.99+Assumptions!$C$9)/AMMset!D18,0)</f>
        <v>0</v>
      </c>
      <c r="DL21" s="5"/>
      <c r="DM21" s="5"/>
      <c r="DN21" s="5">
        <f t="shared" si="408"/>
        <v>10190</v>
      </c>
      <c r="DO21" s="5">
        <f t="shared" si="409"/>
        <v>4392.72</v>
      </c>
      <c r="DP21" s="5">
        <f t="shared" si="410"/>
        <v>4595.8999999999996</v>
      </c>
      <c r="DQ21" s="5">
        <f t="shared" si="411"/>
        <v>4805.7199999999993</v>
      </c>
      <c r="DR21" s="5">
        <f t="shared" si="412"/>
        <v>5021.3100000000004</v>
      </c>
      <c r="DS21" s="5">
        <f t="shared" si="413"/>
        <v>5242.07</v>
      </c>
      <c r="DT21" s="5">
        <f t="shared" si="414"/>
        <v>5465.96</v>
      </c>
      <c r="DU21" s="5">
        <f t="shared" si="415"/>
        <v>5691.33</v>
      </c>
      <c r="DV21" s="5">
        <f t="shared" si="416"/>
        <v>5916.51</v>
      </c>
      <c r="DW21" s="5">
        <f t="shared" si="417"/>
        <v>6139.99</v>
      </c>
      <c r="DX21" s="5">
        <f t="shared" si="418"/>
        <v>6360.96</v>
      </c>
      <c r="DY21" s="5">
        <f t="shared" si="419"/>
        <v>6576.93</v>
      </c>
      <c r="DZ21" s="5">
        <f t="shared" si="420"/>
        <v>6785.66</v>
      </c>
      <c r="EA21" s="5">
        <f t="shared" si="421"/>
        <v>6984.27</v>
      </c>
      <c r="EB21" s="5">
        <f t="shared" si="422"/>
        <v>7167.54</v>
      </c>
      <c r="EC21" s="5">
        <f t="shared" si="423"/>
        <v>7330.06</v>
      </c>
      <c r="ED21" s="5">
        <f t="shared" si="424"/>
        <v>7465.73</v>
      </c>
      <c r="EE21" s="5">
        <f t="shared" si="425"/>
        <v>7569.24</v>
      </c>
      <c r="EF21" s="5">
        <f t="shared" si="426"/>
        <v>7634.11</v>
      </c>
      <c r="EG21" s="5">
        <f t="shared" si="427"/>
        <v>7653.94</v>
      </c>
      <c r="EH21" s="5">
        <f t="shared" si="428"/>
        <v>7623.84</v>
      </c>
      <c r="EI21" s="5">
        <f t="shared" si="429"/>
        <v>7540.78</v>
      </c>
      <c r="EJ21" s="5">
        <f t="shared" si="430"/>
        <v>7401.1</v>
      </c>
      <c r="EK21" s="5">
        <f t="shared" si="431"/>
        <v>7201.62</v>
      </c>
      <c r="EL21" s="5">
        <f t="shared" si="432"/>
        <v>6926.68</v>
      </c>
      <c r="EM21" s="5">
        <f t="shared" si="433"/>
        <v>6573.16</v>
      </c>
      <c r="EN21" s="5">
        <f t="shared" si="434"/>
        <v>6142.19</v>
      </c>
      <c r="EO21" s="5">
        <f t="shared" si="435"/>
        <v>5639.29</v>
      </c>
      <c r="EP21" s="5">
        <f t="shared" si="436"/>
        <v>5076.43</v>
      </c>
      <c r="EQ21" s="5">
        <f t="shared" si="437"/>
        <v>4472.4399999999996</v>
      </c>
      <c r="ER21" s="5">
        <f t="shared" si="438"/>
        <v>3850.56</v>
      </c>
      <c r="ES21" s="5">
        <f t="shared" si="439"/>
        <v>3234.68</v>
      </c>
      <c r="ET21" s="5">
        <f t="shared" si="440"/>
        <v>2646.67</v>
      </c>
      <c r="EU21" s="5">
        <f t="shared" si="441"/>
        <v>2105.15</v>
      </c>
      <c r="EV21" s="5">
        <f t="shared" si="442"/>
        <v>1624.34</v>
      </c>
      <c r="EW21" s="5">
        <f t="shared" si="443"/>
        <v>1223.04</v>
      </c>
      <c r="EX21" s="5">
        <f t="shared" si="444"/>
        <v>890.16</v>
      </c>
      <c r="EY21" s="5">
        <f t="shared" si="445"/>
        <v>633.55999999999995</v>
      </c>
      <c r="EZ21" s="5">
        <f t="shared" si="446"/>
        <v>427.49</v>
      </c>
      <c r="FA21" s="5">
        <f t="shared" si="447"/>
        <v>271.88</v>
      </c>
      <c r="FB21" s="5">
        <f t="shared" si="448"/>
        <v>156.25</v>
      </c>
      <c r="FC21" s="5">
        <f t="shared" si="449"/>
        <v>79.010000000000005</v>
      </c>
      <c r="FD21" s="5">
        <f t="shared" si="450"/>
        <v>34.57</v>
      </c>
      <c r="FE21" s="5">
        <f t="shared" si="451"/>
        <v>12.95</v>
      </c>
      <c r="FF21" s="5">
        <f t="shared" si="452"/>
        <v>3.96</v>
      </c>
      <c r="FG21" s="5">
        <f t="shared" si="453"/>
        <v>0.91</v>
      </c>
      <c r="FH21" s="5">
        <f t="shared" si="454"/>
        <v>0.13</v>
      </c>
      <c r="FI21" s="5">
        <f t="shared" si="455"/>
        <v>0</v>
      </c>
      <c r="FJ21" s="5">
        <f t="shared" si="456"/>
        <v>0</v>
      </c>
      <c r="FK21" s="5">
        <f t="shared" si="457"/>
        <v>0</v>
      </c>
      <c r="FL21" s="5">
        <f t="shared" si="458"/>
        <v>0</v>
      </c>
      <c r="FM21" s="5">
        <f t="shared" si="459"/>
        <v>0</v>
      </c>
      <c r="FN21" s="5">
        <f t="shared" si="460"/>
        <v>0</v>
      </c>
      <c r="FO21" s="5">
        <f t="shared" si="461"/>
        <v>0</v>
      </c>
      <c r="FP21" s="5">
        <f t="shared" si="462"/>
        <v>0</v>
      </c>
      <c r="FQ21" s="5">
        <f t="shared" si="463"/>
        <v>0</v>
      </c>
      <c r="FR21" s="5">
        <f t="shared" si="464"/>
        <v>0</v>
      </c>
      <c r="FS21" s="5">
        <f t="shared" si="465"/>
        <v>0</v>
      </c>
      <c r="FT21" s="5">
        <f t="shared" si="466"/>
        <v>0</v>
      </c>
      <c r="FU21" s="5">
        <f t="shared" si="467"/>
        <v>0</v>
      </c>
      <c r="FV21" s="5">
        <f t="shared" si="468"/>
        <v>0</v>
      </c>
      <c r="FW21" s="5">
        <f t="shared" si="469"/>
        <v>0</v>
      </c>
      <c r="FX21" s="5">
        <f t="shared" si="470"/>
        <v>0</v>
      </c>
      <c r="FY21" s="5">
        <f t="shared" si="471"/>
        <v>0</v>
      </c>
      <c r="FZ21" s="5">
        <f t="shared" si="472"/>
        <v>0</v>
      </c>
      <c r="GA21" s="5">
        <f t="shared" si="473"/>
        <v>0</v>
      </c>
      <c r="GB21" s="5">
        <f t="shared" si="474"/>
        <v>0</v>
      </c>
      <c r="GC21" s="5">
        <f t="shared" si="475"/>
        <v>0</v>
      </c>
      <c r="GD21" s="5">
        <f t="shared" si="476"/>
        <v>0</v>
      </c>
      <c r="GE21" s="5">
        <f t="shared" si="477"/>
        <v>0</v>
      </c>
      <c r="GF21" s="5">
        <f t="shared" si="478"/>
        <v>0</v>
      </c>
      <c r="GG21" s="5">
        <f t="shared" si="479"/>
        <v>0</v>
      </c>
      <c r="GH21" s="5">
        <f t="shared" si="480"/>
        <v>0</v>
      </c>
      <c r="GI21" s="5">
        <f t="shared" si="481"/>
        <v>0</v>
      </c>
      <c r="GJ21" s="5">
        <f t="shared" si="482"/>
        <v>0</v>
      </c>
      <c r="GK21" s="5">
        <f t="shared" si="483"/>
        <v>0</v>
      </c>
      <c r="GL21" s="5">
        <f t="shared" si="484"/>
        <v>0</v>
      </c>
      <c r="GM21" s="5">
        <f t="shared" si="485"/>
        <v>0</v>
      </c>
      <c r="GN21" s="5">
        <f t="shared" si="486"/>
        <v>0</v>
      </c>
      <c r="GO21" s="5">
        <f t="shared" si="487"/>
        <v>0</v>
      </c>
      <c r="GP21" s="5">
        <f t="shared" si="488"/>
        <v>0</v>
      </c>
      <c r="GQ21" s="5">
        <f t="shared" si="489"/>
        <v>0</v>
      </c>
      <c r="GR21" s="5">
        <f t="shared" si="490"/>
        <v>0</v>
      </c>
      <c r="GS21" s="5">
        <f t="shared" si="491"/>
        <v>0</v>
      </c>
      <c r="GT21" s="5">
        <f t="shared" si="492"/>
        <v>0</v>
      </c>
      <c r="GU21" s="5">
        <f t="shared" si="493"/>
        <v>0</v>
      </c>
      <c r="GV21" s="5">
        <f t="shared" si="494"/>
        <v>0</v>
      </c>
      <c r="GW21" s="5">
        <f t="shared" si="495"/>
        <v>0</v>
      </c>
      <c r="GX21" s="5">
        <f t="shared" si="496"/>
        <v>0</v>
      </c>
      <c r="GY21" s="5">
        <f t="shared" si="497"/>
        <v>0</v>
      </c>
      <c r="GZ21" s="5">
        <f t="shared" si="498"/>
        <v>0</v>
      </c>
      <c r="HA21" s="5">
        <f t="shared" si="499"/>
        <v>0</v>
      </c>
      <c r="HB21" s="5">
        <f t="shared" si="500"/>
        <v>0</v>
      </c>
      <c r="HC21" s="5">
        <f t="shared" si="501"/>
        <v>0</v>
      </c>
      <c r="HD21" s="5">
        <f t="shared" si="502"/>
        <v>0</v>
      </c>
      <c r="HE21" s="5">
        <f t="shared" si="503"/>
        <v>0</v>
      </c>
      <c r="HF21" s="5">
        <f t="shared" si="504"/>
        <v>0</v>
      </c>
      <c r="HG21" s="5">
        <f t="shared" si="505"/>
        <v>0</v>
      </c>
      <c r="HH21" s="5">
        <f t="shared" si="506"/>
        <v>0</v>
      </c>
      <c r="HI21" s="5">
        <f t="shared" si="507"/>
        <v>0</v>
      </c>
      <c r="HJ21" s="5"/>
      <c r="HK21" s="5"/>
      <c r="HL21">
        <v>1</v>
      </c>
      <c r="HM21">
        <v>0.99207000000000001</v>
      </c>
      <c r="HN21">
        <v>0.9838457397</v>
      </c>
      <c r="HO21">
        <v>0.97512886644625807</v>
      </c>
      <c r="HP21">
        <v>0.96575787803970947</v>
      </c>
      <c r="HQ21">
        <v>0.95565605063541403</v>
      </c>
      <c r="HR21">
        <v>0.94452265764551147</v>
      </c>
      <c r="HS21">
        <v>0.93219663696323751</v>
      </c>
      <c r="HT21">
        <v>0.91855860016446533</v>
      </c>
      <c r="HU21">
        <v>0.90355853822377963</v>
      </c>
      <c r="HV21">
        <v>0.88727641336498708</v>
      </c>
      <c r="HW21">
        <v>0.86957524891835558</v>
      </c>
      <c r="HX21">
        <v>0.85040111467970581</v>
      </c>
      <c r="HY21">
        <v>0.82965983149266775</v>
      </c>
      <c r="HZ21">
        <v>0.80704330448617767</v>
      </c>
      <c r="IA21">
        <v>0.78231549763672115</v>
      </c>
      <c r="IB21">
        <v>0.75525520457346695</v>
      </c>
      <c r="IC21">
        <v>0.72580780414714752</v>
      </c>
      <c r="ID21">
        <v>0.69386500268663154</v>
      </c>
      <c r="IE21">
        <v>0.65940072800318661</v>
      </c>
      <c r="IF21">
        <v>0.62256660333692859</v>
      </c>
      <c r="IG21">
        <v>0.58368109329250406</v>
      </c>
      <c r="IH21">
        <v>0.54300435790094947</v>
      </c>
      <c r="II21">
        <v>0.50082377937920375</v>
      </c>
      <c r="IJ21">
        <v>0.45659102318443251</v>
      </c>
      <c r="IK21">
        <v>0.41069905944416518</v>
      </c>
      <c r="IL21">
        <v>0.36376437093088598</v>
      </c>
      <c r="IM21">
        <v>0.31656958144631286</v>
      </c>
      <c r="IN21">
        <v>0.2701161610648809</v>
      </c>
      <c r="IO21">
        <v>0.22557130494367139</v>
      </c>
      <c r="IP21">
        <v>0.18408197482538191</v>
      </c>
      <c r="IQ21">
        <v>0.1465771132744586</v>
      </c>
      <c r="IR21">
        <v>0.11367934597113911</v>
      </c>
      <c r="IS21">
        <v>8.5706269308020916E-2</v>
      </c>
      <c r="IT21">
        <v>6.2683851246500333E-2</v>
      </c>
      <c r="IU21">
        <v>4.4736837796114821E-2</v>
      </c>
      <c r="IV21">
        <v>3.0863049658783694E-2</v>
      </c>
      <c r="IW21">
        <v>2.0821447821801831E-2</v>
      </c>
      <c r="IX21">
        <v>1.331656516891158E-2</v>
      </c>
      <c r="IY21">
        <v>8.0277581464266567E-3</v>
      </c>
      <c r="IZ21">
        <v>4.3730409726844572E-3</v>
      </c>
      <c r="JA21">
        <v>2.0959548077979333E-3</v>
      </c>
      <c r="JB21">
        <v>8.6925533743803692E-4</v>
      </c>
      <c r="JC21">
        <v>3.0875080330461634E-4</v>
      </c>
      <c r="JD21">
        <v>8.9414232637016877E-5</v>
      </c>
      <c r="JE21">
        <v>1.943239517900288E-5</v>
      </c>
      <c r="JF21">
        <v>2.6762294640522755E-6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H21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B002-5F93-4198-9150-85BEEF271063}">
  <sheetPr codeName="Sheet2"/>
  <dimension ref="B2:LC1318"/>
  <sheetViews>
    <sheetView workbookViewId="0"/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40</v>
      </c>
      <c r="I2" s="4">
        <f>NPV(Assumptions!$C$9, J4:DE4)*(1+Assumptions!$C$9)-I4</f>
        <v>0</v>
      </c>
      <c r="J2" t="s">
        <v>26</v>
      </c>
      <c r="DF2" t="s">
        <v>55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C4+MAX(Assumptions!$C$4-C4,Assumptions!$C$5-C6,0)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" si="2">DG3+1</f>
        <v>2021</v>
      </c>
      <c r="DI3">
        <f t="shared" ref="DI3" si="3">DH3+1</f>
        <v>2022</v>
      </c>
      <c r="DJ3">
        <f t="shared" ref="DJ3" si="4">DI3+1</f>
        <v>2023</v>
      </c>
      <c r="DK3">
        <f t="shared" ref="DK3" si="5">DJ3+1</f>
        <v>2024</v>
      </c>
      <c r="DL3">
        <f t="shared" ref="DL3" si="6">DK3+1</f>
        <v>2025</v>
      </c>
      <c r="DM3">
        <f t="shared" ref="DM3" si="7">DL3+1</f>
        <v>2026</v>
      </c>
      <c r="DN3">
        <f t="shared" ref="DN3" si="8">DM3+1</f>
        <v>2027</v>
      </c>
      <c r="DO3">
        <f t="shared" ref="DO3" si="9">DN3+1</f>
        <v>2028</v>
      </c>
      <c r="DP3">
        <f t="shared" ref="DP3" si="10">DO3+1</f>
        <v>2029</v>
      </c>
      <c r="DQ3">
        <f t="shared" ref="DQ3" si="11">DP3+1</f>
        <v>2030</v>
      </c>
      <c r="DR3">
        <f t="shared" ref="DR3" si="12">DQ3+1</f>
        <v>2031</v>
      </c>
      <c r="DS3">
        <f t="shared" ref="DS3" si="13">DR3+1</f>
        <v>2032</v>
      </c>
      <c r="DT3">
        <f t="shared" ref="DT3" si="14">DS3+1</f>
        <v>2033</v>
      </c>
      <c r="DU3">
        <f t="shared" ref="DU3" si="15">DT3+1</f>
        <v>2034</v>
      </c>
      <c r="DV3">
        <f t="shared" ref="DV3" si="16">DU3+1</f>
        <v>2035</v>
      </c>
      <c r="DW3">
        <f t="shared" ref="DW3" si="17">DV3+1</f>
        <v>2036</v>
      </c>
      <c r="DX3">
        <f t="shared" ref="DX3" si="18">DW3+1</f>
        <v>2037</v>
      </c>
      <c r="DY3">
        <f t="shared" ref="DY3" si="19">DX3+1</f>
        <v>2038</v>
      </c>
      <c r="DZ3">
        <f t="shared" ref="DZ3" si="20">DY3+1</f>
        <v>2039</v>
      </c>
      <c r="EA3">
        <f t="shared" ref="EA3" si="21">DZ3+1</f>
        <v>2040</v>
      </c>
      <c r="EB3">
        <f t="shared" ref="EB3" si="22">EA3+1</f>
        <v>2041</v>
      </c>
      <c r="EC3">
        <f t="shared" ref="EC3" si="23">EB3+1</f>
        <v>2042</v>
      </c>
      <c r="ED3">
        <f t="shared" ref="ED3" si="24">EC3+1</f>
        <v>2043</v>
      </c>
      <c r="EE3">
        <f t="shared" ref="EE3" si="25">ED3+1</f>
        <v>2044</v>
      </c>
      <c r="EF3">
        <f t="shared" ref="EF3" si="26">EE3+1</f>
        <v>2045</v>
      </c>
      <c r="EG3">
        <f t="shared" ref="EG3" si="27">EF3+1</f>
        <v>2046</v>
      </c>
      <c r="EH3">
        <f t="shared" ref="EH3" si="28">EG3+1</f>
        <v>2047</v>
      </c>
      <c r="EI3">
        <f t="shared" ref="EI3" si="29">EH3+1</f>
        <v>2048</v>
      </c>
      <c r="EJ3">
        <f t="shared" ref="EJ3" si="30">EI3+1</f>
        <v>2049</v>
      </c>
      <c r="EK3">
        <f t="shared" ref="EK3" si="31">EJ3+1</f>
        <v>2050</v>
      </c>
      <c r="EL3">
        <f t="shared" ref="EL3" si="32">EK3+1</f>
        <v>2051</v>
      </c>
      <c r="EM3">
        <f t="shared" ref="EM3" si="33">EL3+1</f>
        <v>2052</v>
      </c>
      <c r="EN3">
        <f t="shared" ref="EN3" si="34">EM3+1</f>
        <v>2053</v>
      </c>
      <c r="EO3">
        <f t="shared" ref="EO3" si="35">EN3+1</f>
        <v>2054</v>
      </c>
      <c r="EP3">
        <f t="shared" ref="EP3" si="36">EO3+1</f>
        <v>2055</v>
      </c>
      <c r="EQ3">
        <f t="shared" ref="EQ3" si="37">EP3+1</f>
        <v>2056</v>
      </c>
      <c r="ER3">
        <f t="shared" ref="ER3" si="38">EQ3+1</f>
        <v>2057</v>
      </c>
      <c r="ES3">
        <f t="shared" ref="ES3" si="39">ER3+1</f>
        <v>2058</v>
      </c>
      <c r="ET3">
        <f t="shared" ref="ET3" si="40">ES3+1</f>
        <v>2059</v>
      </c>
      <c r="EU3">
        <f t="shared" ref="EU3" si="41">ET3+1</f>
        <v>2060</v>
      </c>
      <c r="EV3">
        <f t="shared" ref="EV3" si="42">EU3+1</f>
        <v>2061</v>
      </c>
      <c r="EW3">
        <f t="shared" ref="EW3" si="43">EV3+1</f>
        <v>2062</v>
      </c>
      <c r="EX3">
        <f t="shared" ref="EX3" si="44">EW3+1</f>
        <v>2063</v>
      </c>
      <c r="EY3">
        <f t="shared" ref="EY3" si="45">EX3+1</f>
        <v>2064</v>
      </c>
      <c r="EZ3">
        <f t="shared" ref="EZ3" si="46">EY3+1</f>
        <v>2065</v>
      </c>
      <c r="FA3">
        <f t="shared" ref="FA3" si="47">EZ3+1</f>
        <v>2066</v>
      </c>
      <c r="FB3">
        <f t="shared" ref="FB3" si="48">FA3+1</f>
        <v>2067</v>
      </c>
      <c r="FC3">
        <f t="shared" ref="FC3" si="49">FB3+1</f>
        <v>2068</v>
      </c>
      <c r="FD3">
        <f t="shared" ref="FD3" si="50">FC3+1</f>
        <v>2069</v>
      </c>
      <c r="FE3">
        <f t="shared" ref="FE3" si="51">FD3+1</f>
        <v>2070</v>
      </c>
      <c r="FF3">
        <f t="shared" ref="FF3" si="52">FE3+1</f>
        <v>2071</v>
      </c>
      <c r="FG3">
        <f t="shared" ref="FG3" si="53">FF3+1</f>
        <v>2072</v>
      </c>
      <c r="FH3">
        <f t="shared" ref="FH3" si="54">FG3+1</f>
        <v>2073</v>
      </c>
      <c r="FI3">
        <f t="shared" ref="FI3" si="55">FH3+1</f>
        <v>2074</v>
      </c>
      <c r="FJ3">
        <f t="shared" ref="FJ3" si="56">FI3+1</f>
        <v>2075</v>
      </c>
      <c r="FK3">
        <f t="shared" ref="FK3" si="57">FJ3+1</f>
        <v>2076</v>
      </c>
      <c r="FL3">
        <f t="shared" ref="FL3" si="58">FK3+1</f>
        <v>2077</v>
      </c>
      <c r="FM3">
        <f t="shared" ref="FM3" si="59">FL3+1</f>
        <v>2078</v>
      </c>
      <c r="FN3">
        <f t="shared" ref="FN3" si="60">FM3+1</f>
        <v>2079</v>
      </c>
      <c r="FO3">
        <f t="shared" ref="FO3" si="61">FN3+1</f>
        <v>2080</v>
      </c>
      <c r="FP3">
        <f t="shared" ref="FP3" si="62">FO3+1</f>
        <v>2081</v>
      </c>
      <c r="FQ3">
        <f t="shared" ref="FQ3" si="63">FP3+1</f>
        <v>2082</v>
      </c>
      <c r="FR3">
        <f t="shared" ref="FR3" si="64">FQ3+1</f>
        <v>2083</v>
      </c>
      <c r="FS3">
        <f t="shared" ref="FS3" si="65">FR3+1</f>
        <v>2084</v>
      </c>
      <c r="FT3">
        <f t="shared" ref="FT3" si="66">FS3+1</f>
        <v>2085</v>
      </c>
      <c r="FU3">
        <f t="shared" ref="FU3" si="67">FT3+1</f>
        <v>2086</v>
      </c>
      <c r="FV3">
        <f t="shared" ref="FV3" si="68">FU3+1</f>
        <v>2087</v>
      </c>
      <c r="FW3">
        <f t="shared" ref="FW3" si="69">FV3+1</f>
        <v>2088</v>
      </c>
      <c r="FX3">
        <f t="shared" ref="FX3" si="70">FW3+1</f>
        <v>2089</v>
      </c>
      <c r="FY3">
        <f t="shared" ref="FY3" si="71">FX3+1</f>
        <v>2090</v>
      </c>
      <c r="FZ3">
        <f t="shared" ref="FZ3" si="72">FY3+1</f>
        <v>2091</v>
      </c>
      <c r="GA3">
        <f t="shared" ref="GA3" si="73">FZ3+1</f>
        <v>2092</v>
      </c>
      <c r="GB3">
        <f t="shared" ref="GB3" si="74">GA3+1</f>
        <v>2093</v>
      </c>
      <c r="GC3">
        <f t="shared" ref="GC3" si="75">GB3+1</f>
        <v>2094</v>
      </c>
      <c r="GD3">
        <f t="shared" ref="GD3" si="76">GC3+1</f>
        <v>2095</v>
      </c>
      <c r="GE3">
        <f t="shared" ref="GE3" si="77">GD3+1</f>
        <v>2096</v>
      </c>
      <c r="GF3">
        <f t="shared" ref="GF3" si="78">GE3+1</f>
        <v>2097</v>
      </c>
      <c r="GG3">
        <f t="shared" ref="GG3" si="79">GF3+1</f>
        <v>2098</v>
      </c>
      <c r="GH3">
        <f t="shared" ref="GH3" si="80">GG3+1</f>
        <v>2099</v>
      </c>
      <c r="GI3">
        <f t="shared" ref="GI3" si="81">GH3+1</f>
        <v>2100</v>
      </c>
      <c r="GJ3">
        <f t="shared" ref="GJ3" si="82">GI3+1</f>
        <v>2101</v>
      </c>
      <c r="GK3">
        <f t="shared" ref="GK3" si="83">GJ3+1</f>
        <v>2102</v>
      </c>
      <c r="GL3">
        <f t="shared" ref="GL3" si="84">GK3+1</f>
        <v>2103</v>
      </c>
      <c r="GM3">
        <f t="shared" ref="GM3" si="85">GL3+1</f>
        <v>2104</v>
      </c>
      <c r="GN3">
        <f t="shared" ref="GN3" si="86">GM3+1</f>
        <v>2105</v>
      </c>
      <c r="GO3">
        <f t="shared" ref="GO3" si="87">GN3+1</f>
        <v>2106</v>
      </c>
      <c r="GP3">
        <f t="shared" ref="GP3" si="88">GO3+1</f>
        <v>2107</v>
      </c>
      <c r="GQ3">
        <f t="shared" ref="GQ3" si="89">GP3+1</f>
        <v>2108</v>
      </c>
      <c r="GR3">
        <f t="shared" ref="GR3" si="90">GQ3+1</f>
        <v>2109</v>
      </c>
      <c r="GS3">
        <f t="shared" ref="GS3" si="91">GR3+1</f>
        <v>2110</v>
      </c>
      <c r="GT3">
        <f t="shared" ref="GT3" si="92">GS3+1</f>
        <v>2111</v>
      </c>
      <c r="GU3">
        <f t="shared" ref="GU3" si="93">GT3+1</f>
        <v>2112</v>
      </c>
      <c r="GV3">
        <f t="shared" ref="GV3" si="94">GU3+1</f>
        <v>2113</v>
      </c>
      <c r="GW3">
        <f t="shared" ref="GW3" si="95">GV3+1</f>
        <v>2114</v>
      </c>
      <c r="GX3">
        <f t="shared" ref="GX3" si="96">GW3+1</f>
        <v>2115</v>
      </c>
      <c r="GY3">
        <f t="shared" ref="GY3" si="97">GX3+1</f>
        <v>2116</v>
      </c>
      <c r="GZ3">
        <f t="shared" ref="GZ3" si="98">GY3+1</f>
        <v>2117</v>
      </c>
      <c r="HA3">
        <f t="shared" ref="HA3" si="99">GZ3+1</f>
        <v>2118</v>
      </c>
      <c r="HB3" t="s">
        <v>36</v>
      </c>
      <c r="HC3" t="s">
        <v>37</v>
      </c>
      <c r="HD3" t="s">
        <v>42</v>
      </c>
      <c r="HE3" t="s">
        <v>43</v>
      </c>
      <c r="HF3" t="s">
        <v>41</v>
      </c>
      <c r="HH3" t="s">
        <v>44</v>
      </c>
      <c r="HI3" t="s">
        <v>45</v>
      </c>
      <c r="HJ3" t="s">
        <v>46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 t="shared" ref="I4:AN4" si="100">SUMPRODUCT(I10:I60,$HD10:$HD60)</f>
        <v>156035.74494073322</v>
      </c>
      <c r="J4" s="6">
        <f t="shared" si="100"/>
        <v>0</v>
      </c>
      <c r="K4" s="6">
        <f t="shared" si="100"/>
        <v>0</v>
      </c>
      <c r="L4" s="6">
        <f t="shared" si="100"/>
        <v>0</v>
      </c>
      <c r="M4" s="6">
        <f t="shared" si="100"/>
        <v>0</v>
      </c>
      <c r="N4" s="6">
        <f t="shared" si="100"/>
        <v>0</v>
      </c>
      <c r="O4" s="6">
        <f t="shared" si="100"/>
        <v>171.36546133947814</v>
      </c>
      <c r="P4" s="6">
        <f t="shared" si="100"/>
        <v>345.80123682908868</v>
      </c>
      <c r="Q4" s="6">
        <f t="shared" si="100"/>
        <v>584.43102071934891</v>
      </c>
      <c r="R4" s="6">
        <f t="shared" si="100"/>
        <v>816.80779958450626</v>
      </c>
      <c r="S4" s="6">
        <f t="shared" si="100"/>
        <v>1173.2278693219603</v>
      </c>
      <c r="T4" s="6">
        <f t="shared" si="100"/>
        <v>1758.7234142305265</v>
      </c>
      <c r="U4" s="6">
        <f t="shared" si="100"/>
        <v>2296.253993105795</v>
      </c>
      <c r="V4" s="6">
        <f t="shared" si="100"/>
        <v>3020.9423291777957</v>
      </c>
      <c r="W4" s="6">
        <f t="shared" si="100"/>
        <v>3895.7234929721717</v>
      </c>
      <c r="X4" s="6">
        <f t="shared" si="100"/>
        <v>5005.2267552520034</v>
      </c>
      <c r="Y4" s="6">
        <f t="shared" si="100"/>
        <v>6809.0638351014122</v>
      </c>
      <c r="Z4" s="6">
        <f t="shared" si="100"/>
        <v>9037.6449369038855</v>
      </c>
      <c r="AA4" s="6">
        <f t="shared" si="100"/>
        <v>12381.131341885386</v>
      </c>
      <c r="AB4" s="6">
        <f t="shared" si="100"/>
        <v>15387.590103007758</v>
      </c>
      <c r="AC4" s="6">
        <f t="shared" si="100"/>
        <v>7364.1389297123724</v>
      </c>
      <c r="AD4" s="6">
        <f t="shared" si="100"/>
        <v>8472.8380353511293</v>
      </c>
      <c r="AE4" s="6">
        <f t="shared" si="100"/>
        <v>9263.4632239204748</v>
      </c>
      <c r="AF4" s="6">
        <f t="shared" si="100"/>
        <v>10075.267723694693</v>
      </c>
      <c r="AG4" s="6">
        <f t="shared" si="100"/>
        <v>10719.911132700918</v>
      </c>
      <c r="AH4" s="6">
        <f t="shared" si="100"/>
        <v>11348.30542689978</v>
      </c>
      <c r="AI4" s="6">
        <f t="shared" si="100"/>
        <v>11954.764234506209</v>
      </c>
      <c r="AJ4" s="6">
        <f t="shared" si="100"/>
        <v>12514.413700600631</v>
      </c>
      <c r="AK4" s="6">
        <f t="shared" si="100"/>
        <v>13061.997239119646</v>
      </c>
      <c r="AL4" s="6">
        <f t="shared" si="100"/>
        <v>13575.544630280421</v>
      </c>
      <c r="AM4" s="6">
        <f t="shared" si="100"/>
        <v>14076.622716264355</v>
      </c>
      <c r="AN4" s="6">
        <f t="shared" si="100"/>
        <v>14650.003068573995</v>
      </c>
      <c r="AO4" s="6">
        <f t="shared" ref="AO4:BT4" si="101">SUMPRODUCT(AO10:AO60,$HD10:$HD60)</f>
        <v>15078.786316498343</v>
      </c>
      <c r="AP4" s="6">
        <f t="shared" si="101"/>
        <v>15474.462878617494</v>
      </c>
      <c r="AQ4" s="6">
        <f t="shared" si="101"/>
        <v>15825.346289088046</v>
      </c>
      <c r="AR4" s="6">
        <f t="shared" si="101"/>
        <v>16118.233553114671</v>
      </c>
      <c r="AS4" s="6">
        <f t="shared" si="101"/>
        <v>16341.721113601381</v>
      </c>
      <c r="AT4" s="6">
        <f t="shared" si="101"/>
        <v>16481.760117867558</v>
      </c>
      <c r="AU4" s="6">
        <f t="shared" si="101"/>
        <v>16524.581720281309</v>
      </c>
      <c r="AV4" s="6">
        <f t="shared" si="101"/>
        <v>16459.602990629905</v>
      </c>
      <c r="AW4" s="6">
        <f t="shared" si="101"/>
        <v>16280.269783205618</v>
      </c>
      <c r="AX4" s="6">
        <f t="shared" si="101"/>
        <v>15978.712275722919</v>
      </c>
      <c r="AY4" s="6">
        <f t="shared" si="101"/>
        <v>15548.048241598426</v>
      </c>
      <c r="AZ4" s="6">
        <f t="shared" si="101"/>
        <v>14954.459712719312</v>
      </c>
      <c r="BA4" s="6">
        <f t="shared" si="101"/>
        <v>14191.213923900059</v>
      </c>
      <c r="BB4" s="6">
        <f t="shared" si="101"/>
        <v>13260.761339351195</v>
      </c>
      <c r="BC4" s="6">
        <f t="shared" si="101"/>
        <v>12175.026769054615</v>
      </c>
      <c r="BD4" s="6">
        <f t="shared" si="101"/>
        <v>10959.829271079165</v>
      </c>
      <c r="BE4" s="6">
        <f t="shared" si="101"/>
        <v>9655.8290369194401</v>
      </c>
      <c r="BF4" s="6">
        <f t="shared" si="101"/>
        <v>8313.2234439129534</v>
      </c>
      <c r="BG4" s="6">
        <f t="shared" si="101"/>
        <v>6983.5586233776176</v>
      </c>
      <c r="BH4" s="6">
        <f t="shared" si="101"/>
        <v>5714.0573371089977</v>
      </c>
      <c r="BI4" s="6">
        <f t="shared" si="101"/>
        <v>4544.9398465930826</v>
      </c>
      <c r="BJ4" s="6">
        <f t="shared" si="101"/>
        <v>3506.9021042680338</v>
      </c>
      <c r="BK4" s="6">
        <f t="shared" si="101"/>
        <v>2640.4976177441222</v>
      </c>
      <c r="BL4" s="6">
        <f t="shared" si="101"/>
        <v>1921.8157921565457</v>
      </c>
      <c r="BM4" s="6">
        <f t="shared" si="101"/>
        <v>1367.8430311510381</v>
      </c>
      <c r="BN4" s="6">
        <f t="shared" si="101"/>
        <v>922.9334098989109</v>
      </c>
      <c r="BO4" s="6">
        <f t="shared" si="101"/>
        <v>586.98223337808872</v>
      </c>
      <c r="BP4" s="6">
        <f t="shared" si="101"/>
        <v>337.33946599560608</v>
      </c>
      <c r="BQ4" s="6">
        <f t="shared" si="101"/>
        <v>170.5751450603787</v>
      </c>
      <c r="BR4" s="6">
        <f t="shared" si="101"/>
        <v>74.633022033511239</v>
      </c>
      <c r="BS4" s="6">
        <f t="shared" si="101"/>
        <v>27.967359947076051</v>
      </c>
      <c r="BT4" s="6">
        <f t="shared" si="101"/>
        <v>8.5462807200739732</v>
      </c>
      <c r="BU4" s="6">
        <f t="shared" ref="BU4:CZ4" si="102">SUMPRODUCT(BU10:BU60,$HD10:$HD60)</f>
        <v>1.959328183064136</v>
      </c>
      <c r="BV4" s="6">
        <f t="shared" si="102"/>
        <v>0.28503966983292794</v>
      </c>
      <c r="BW4" s="6">
        <f t="shared" si="102"/>
        <v>0</v>
      </c>
      <c r="BX4" s="6">
        <f t="shared" si="102"/>
        <v>0</v>
      </c>
      <c r="BY4" s="6">
        <f t="shared" si="102"/>
        <v>0</v>
      </c>
      <c r="BZ4" s="6">
        <f t="shared" si="102"/>
        <v>0</v>
      </c>
      <c r="CA4" s="6">
        <f t="shared" si="102"/>
        <v>0</v>
      </c>
      <c r="CB4" s="6">
        <f t="shared" si="102"/>
        <v>0</v>
      </c>
      <c r="CC4" s="6">
        <f t="shared" si="102"/>
        <v>0</v>
      </c>
      <c r="CD4" s="6">
        <f t="shared" si="102"/>
        <v>0</v>
      </c>
      <c r="CE4" s="6">
        <f t="shared" si="102"/>
        <v>0</v>
      </c>
      <c r="CF4" s="6">
        <f t="shared" si="102"/>
        <v>0</v>
      </c>
      <c r="CG4" s="6">
        <f t="shared" si="102"/>
        <v>0</v>
      </c>
      <c r="CH4" s="6">
        <f t="shared" si="102"/>
        <v>0</v>
      </c>
      <c r="CI4" s="6">
        <f t="shared" si="102"/>
        <v>0</v>
      </c>
      <c r="CJ4" s="6">
        <f t="shared" si="102"/>
        <v>0</v>
      </c>
      <c r="CK4" s="6">
        <f t="shared" si="102"/>
        <v>0</v>
      </c>
      <c r="CL4" s="6">
        <f t="shared" si="102"/>
        <v>0</v>
      </c>
      <c r="CM4" s="6">
        <f t="shared" si="102"/>
        <v>0</v>
      </c>
      <c r="CN4" s="6">
        <f t="shared" si="102"/>
        <v>0</v>
      </c>
      <c r="CO4" s="6">
        <f t="shared" si="102"/>
        <v>0</v>
      </c>
      <c r="CP4" s="6">
        <f t="shared" si="102"/>
        <v>0</v>
      </c>
      <c r="CQ4" s="6">
        <f t="shared" si="102"/>
        <v>0</v>
      </c>
      <c r="CR4" s="6">
        <f t="shared" si="102"/>
        <v>0</v>
      </c>
      <c r="CS4" s="6">
        <f t="shared" si="102"/>
        <v>0</v>
      </c>
      <c r="CT4" s="6">
        <f t="shared" si="102"/>
        <v>0</v>
      </c>
      <c r="CU4" s="6">
        <f t="shared" si="102"/>
        <v>0</v>
      </c>
      <c r="CV4" s="6">
        <f t="shared" si="102"/>
        <v>0</v>
      </c>
      <c r="CW4" s="6">
        <f t="shared" si="102"/>
        <v>0</v>
      </c>
      <c r="CX4" s="6">
        <f t="shared" si="102"/>
        <v>0</v>
      </c>
      <c r="CY4" s="6">
        <f t="shared" si="102"/>
        <v>0</v>
      </c>
      <c r="CZ4" s="6">
        <f t="shared" si="102"/>
        <v>0</v>
      </c>
      <c r="DA4" s="6">
        <f t="shared" ref="DA4:DF4" si="103">SUMPRODUCT(DA10:DA60,$HD10:$HD60)</f>
        <v>0</v>
      </c>
      <c r="DB4" s="6">
        <f t="shared" si="103"/>
        <v>0</v>
      </c>
      <c r="DC4" s="6">
        <f t="shared" si="103"/>
        <v>0</v>
      </c>
      <c r="DD4" s="6">
        <f t="shared" si="103"/>
        <v>0</v>
      </c>
      <c r="DE4" s="6">
        <f t="shared" si="103"/>
        <v>0</v>
      </c>
      <c r="DF4" s="7">
        <f t="shared" si="103"/>
        <v>0</v>
      </c>
      <c r="DG4" s="7">
        <f t="shared" ref="DG4:FR4" si="104">SUMPRODUCT(DG10:DG60,$HD10:$HD60)</f>
        <v>0</v>
      </c>
      <c r="DH4" s="7">
        <f t="shared" si="104"/>
        <v>0</v>
      </c>
      <c r="DI4" s="7">
        <f t="shared" si="104"/>
        <v>0</v>
      </c>
      <c r="DJ4" s="7">
        <f t="shared" si="104"/>
        <v>0</v>
      </c>
      <c r="DK4" s="7">
        <f t="shared" si="104"/>
        <v>1.2867284180974067E-2</v>
      </c>
      <c r="DL4" s="7">
        <f t="shared" si="104"/>
        <v>2.4611468907685445E-2</v>
      </c>
      <c r="DM4" s="7">
        <f t="shared" si="104"/>
        <v>3.9426832828025782E-2</v>
      </c>
      <c r="DN4" s="7">
        <f t="shared" si="104"/>
        <v>5.2230715195843748E-2</v>
      </c>
      <c r="DO4" s="7">
        <f t="shared" si="104"/>
        <v>7.1110875239559432E-2</v>
      </c>
      <c r="DP4" s="7">
        <f t="shared" si="104"/>
        <v>0.10104126418791977</v>
      </c>
      <c r="DQ4" s="7">
        <f t="shared" si="104"/>
        <v>0.12504567316168075</v>
      </c>
      <c r="DR4" s="7">
        <f t="shared" si="104"/>
        <v>0.15593326124318263</v>
      </c>
      <c r="DS4" s="7">
        <f t="shared" si="104"/>
        <v>0.1906039833497658</v>
      </c>
      <c r="DT4" s="7">
        <f t="shared" si="104"/>
        <v>0.23212137622714923</v>
      </c>
      <c r="DU4" s="7">
        <f t="shared" si="104"/>
        <v>0.2993134904386654</v>
      </c>
      <c r="DV4" s="7">
        <f t="shared" si="104"/>
        <v>0.37656651635533045</v>
      </c>
      <c r="DW4" s="7">
        <f t="shared" si="104"/>
        <v>0.4889836643175946</v>
      </c>
      <c r="DX4" s="7">
        <f t="shared" si="104"/>
        <v>0.57603933534490326</v>
      </c>
      <c r="DY4" s="7">
        <f t="shared" si="104"/>
        <v>0.63443370695335732</v>
      </c>
      <c r="DZ4" s="7">
        <f t="shared" si="104"/>
        <v>0.69189582656205895</v>
      </c>
      <c r="EA4" s="7">
        <f t="shared" si="104"/>
        <v>0.71702247844832623</v>
      </c>
      <c r="EB4" s="7">
        <f t="shared" si="104"/>
        <v>0.73920266279585078</v>
      </c>
      <c r="EC4" s="7">
        <f t="shared" si="104"/>
        <v>0.74549657076621234</v>
      </c>
      <c r="ED4" s="7">
        <f t="shared" si="104"/>
        <v>0.74805412117395198</v>
      </c>
      <c r="EE4" s="7">
        <f t="shared" si="104"/>
        <v>0.74694832214258733</v>
      </c>
      <c r="EF4" s="7">
        <f t="shared" si="104"/>
        <v>0.74115246266429002</v>
      </c>
      <c r="EG4" s="7">
        <f t="shared" si="104"/>
        <v>0.73325355117201274</v>
      </c>
      <c r="EH4" s="7">
        <f t="shared" si="104"/>
        <v>0.72235287480587962</v>
      </c>
      <c r="EI4" s="7">
        <f t="shared" si="104"/>
        <v>0.70996706125453302</v>
      </c>
      <c r="EJ4" s="7">
        <f t="shared" si="104"/>
        <v>0.70036578858648235</v>
      </c>
      <c r="EK4" s="7">
        <f t="shared" si="104"/>
        <v>0.68328386700285815</v>
      </c>
      <c r="EL4" s="7">
        <f t="shared" si="104"/>
        <v>0.66465754878836025</v>
      </c>
      <c r="EM4" s="7">
        <f t="shared" si="104"/>
        <v>0.64429244149348464</v>
      </c>
      <c r="EN4" s="7">
        <f t="shared" si="104"/>
        <v>0.62200636594222503</v>
      </c>
      <c r="EO4" s="7">
        <f t="shared" si="104"/>
        <v>0.59775433773413766</v>
      </c>
      <c r="EP4" s="7">
        <f t="shared" si="104"/>
        <v>0.57144716933045825</v>
      </c>
      <c r="EQ4" s="7">
        <f t="shared" si="104"/>
        <v>0.54306338842981439</v>
      </c>
      <c r="ER4" s="7">
        <f t="shared" si="104"/>
        <v>0.51272786755212507</v>
      </c>
      <c r="ES4" s="7">
        <f t="shared" si="104"/>
        <v>0.48070288494481944</v>
      </c>
      <c r="ET4" s="7">
        <f t="shared" si="104"/>
        <v>0.44720270089301495</v>
      </c>
      <c r="EU4" s="7">
        <f t="shared" si="104"/>
        <v>0.41246399508764559</v>
      </c>
      <c r="EV4" s="7">
        <f t="shared" si="104"/>
        <v>0.37603517504150463</v>
      </c>
      <c r="EW4" s="7">
        <f t="shared" si="104"/>
        <v>0.33823987959808294</v>
      </c>
      <c r="EX4" s="7">
        <f t="shared" si="104"/>
        <v>0.29958582615761414</v>
      </c>
      <c r="EY4" s="7">
        <f t="shared" si="104"/>
        <v>0.26071756107192534</v>
      </c>
      <c r="EZ4" s="7">
        <f t="shared" si="104"/>
        <v>0.222459866160231</v>
      </c>
      <c r="FA4" s="7">
        <f t="shared" si="104"/>
        <v>0.18577400963174728</v>
      </c>
      <c r="FB4" s="7">
        <f t="shared" si="104"/>
        <v>0.15160459604018001</v>
      </c>
      <c r="FC4" s="7">
        <f t="shared" si="104"/>
        <v>0.12071667564295374</v>
      </c>
      <c r="FD4" s="7">
        <f t="shared" si="104"/>
        <v>9.3623024961649218E-2</v>
      </c>
      <c r="FE4" s="7">
        <f t="shared" si="104"/>
        <v>7.0585207209336198E-2</v>
      </c>
      <c r="FF4" s="7">
        <f t="shared" si="104"/>
        <v>5.162460884876429E-2</v>
      </c>
      <c r="FG4" s="7">
        <f t="shared" si="104"/>
        <v>3.6843967089274572E-2</v>
      </c>
      <c r="FH4" s="7">
        <f t="shared" si="104"/>
        <v>2.5417916015548749E-2</v>
      </c>
      <c r="FI4" s="7">
        <f t="shared" si="104"/>
        <v>1.7147942860729806E-2</v>
      </c>
      <c r="FJ4" s="7">
        <f t="shared" si="104"/>
        <v>1.096713833600836E-2</v>
      </c>
      <c r="FK4" s="7">
        <f t="shared" si="104"/>
        <v>6.6114296744792791E-3</v>
      </c>
      <c r="FL4" s="7">
        <f t="shared" si="104"/>
        <v>3.6015102008758416E-3</v>
      </c>
      <c r="FM4" s="7">
        <f t="shared" si="104"/>
        <v>1.7261678241777823E-3</v>
      </c>
      <c r="FN4" s="7">
        <f t="shared" si="104"/>
        <v>7.1589358172125179E-4</v>
      </c>
      <c r="FO4" s="7">
        <f t="shared" si="104"/>
        <v>2.5427824129157145E-4</v>
      </c>
      <c r="FP4" s="7">
        <f t="shared" si="104"/>
        <v>7.363897867803907E-5</v>
      </c>
      <c r="FQ4" s="7">
        <f t="shared" si="104"/>
        <v>1.6003959236098229E-5</v>
      </c>
      <c r="FR4" s="7">
        <f t="shared" si="104"/>
        <v>2.2040652659954474E-6</v>
      </c>
      <c r="FS4" s="7">
        <f t="shared" ref="FS4:HA4" si="105">SUMPRODUCT(FS10:FS60,$HD10:$HD60)</f>
        <v>0</v>
      </c>
      <c r="FT4" s="7">
        <f t="shared" si="105"/>
        <v>0</v>
      </c>
      <c r="FU4" s="7">
        <f t="shared" si="105"/>
        <v>0</v>
      </c>
      <c r="FV4" s="7">
        <f t="shared" si="105"/>
        <v>0</v>
      </c>
      <c r="FW4" s="7">
        <f t="shared" si="105"/>
        <v>0</v>
      </c>
      <c r="FX4" s="7">
        <f t="shared" si="105"/>
        <v>0</v>
      </c>
      <c r="FY4" s="7">
        <f t="shared" si="105"/>
        <v>0</v>
      </c>
      <c r="FZ4" s="7">
        <f t="shared" si="105"/>
        <v>0</v>
      </c>
      <c r="GA4" s="7">
        <f t="shared" si="105"/>
        <v>0</v>
      </c>
      <c r="GB4" s="7">
        <f t="shared" si="105"/>
        <v>0</v>
      </c>
      <c r="GC4" s="7">
        <f t="shared" si="105"/>
        <v>0</v>
      </c>
      <c r="GD4" s="7">
        <f t="shared" si="105"/>
        <v>0</v>
      </c>
      <c r="GE4" s="7">
        <f t="shared" si="105"/>
        <v>0</v>
      </c>
      <c r="GF4" s="7">
        <f t="shared" si="105"/>
        <v>0</v>
      </c>
      <c r="GG4" s="7">
        <f t="shared" si="105"/>
        <v>0</v>
      </c>
      <c r="GH4" s="7">
        <f t="shared" si="105"/>
        <v>0</v>
      </c>
      <c r="GI4" s="7">
        <f t="shared" si="105"/>
        <v>0</v>
      </c>
      <c r="GJ4" s="7">
        <f t="shared" si="105"/>
        <v>0</v>
      </c>
      <c r="GK4" s="7">
        <f t="shared" si="105"/>
        <v>0</v>
      </c>
      <c r="GL4" s="7">
        <f t="shared" si="105"/>
        <v>0</v>
      </c>
      <c r="GM4" s="7">
        <f t="shared" si="105"/>
        <v>0</v>
      </c>
      <c r="GN4" s="7">
        <f t="shared" si="105"/>
        <v>0</v>
      </c>
      <c r="GO4" s="7">
        <f t="shared" si="105"/>
        <v>0</v>
      </c>
      <c r="GP4" s="7">
        <f t="shared" si="105"/>
        <v>0</v>
      </c>
      <c r="GQ4" s="7">
        <f t="shared" si="105"/>
        <v>0</v>
      </c>
      <c r="GR4" s="7">
        <f t="shared" si="105"/>
        <v>0</v>
      </c>
      <c r="GS4" s="7">
        <f t="shared" si="105"/>
        <v>0</v>
      </c>
      <c r="GT4" s="7">
        <f t="shared" si="105"/>
        <v>0</v>
      </c>
      <c r="GU4" s="7">
        <f t="shared" si="105"/>
        <v>0</v>
      </c>
      <c r="GV4" s="7">
        <f t="shared" si="105"/>
        <v>0</v>
      </c>
      <c r="GW4" s="7">
        <f t="shared" si="105"/>
        <v>0</v>
      </c>
      <c r="GX4" s="7">
        <f t="shared" si="105"/>
        <v>0</v>
      </c>
      <c r="GY4" s="7">
        <f t="shared" si="105"/>
        <v>0</v>
      </c>
      <c r="GZ4" s="7">
        <f t="shared" si="105"/>
        <v>0</v>
      </c>
      <c r="HA4" s="7">
        <f t="shared" si="105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44</v>
      </c>
      <c r="HM4" t="s">
        <v>129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HC5" s="10" t="s">
        <v>119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125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45</v>
      </c>
      <c r="HM5" s="5" t="s">
        <v>130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HC6" s="10" t="s">
        <v>120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126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46</v>
      </c>
      <c r="HM6" s="5" t="s">
        <v>131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118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6">K8+1</f>
        <v>2021</v>
      </c>
      <c r="M8">
        <f t="shared" si="106"/>
        <v>2022</v>
      </c>
      <c r="N8">
        <f t="shared" si="106"/>
        <v>2023</v>
      </c>
      <c r="O8">
        <f t="shared" si="106"/>
        <v>2024</v>
      </c>
      <c r="P8">
        <f t="shared" si="106"/>
        <v>2025</v>
      </c>
      <c r="Q8">
        <f t="shared" si="106"/>
        <v>2026</v>
      </c>
      <c r="R8">
        <f t="shared" si="106"/>
        <v>2027</v>
      </c>
      <c r="S8">
        <f t="shared" si="106"/>
        <v>2028</v>
      </c>
      <c r="T8">
        <f t="shared" si="106"/>
        <v>2029</v>
      </c>
      <c r="U8">
        <f t="shared" si="106"/>
        <v>2030</v>
      </c>
      <c r="V8">
        <f t="shared" si="106"/>
        <v>2031</v>
      </c>
      <c r="W8">
        <f t="shared" si="106"/>
        <v>2032</v>
      </c>
      <c r="X8">
        <f t="shared" si="106"/>
        <v>2033</v>
      </c>
      <c r="Y8">
        <f t="shared" si="106"/>
        <v>2034</v>
      </c>
      <c r="Z8">
        <f t="shared" si="106"/>
        <v>2035</v>
      </c>
      <c r="AA8">
        <f t="shared" si="106"/>
        <v>2036</v>
      </c>
      <c r="AB8">
        <f t="shared" si="106"/>
        <v>2037</v>
      </c>
      <c r="AC8">
        <f t="shared" si="106"/>
        <v>2038</v>
      </c>
      <c r="AD8">
        <f t="shared" si="106"/>
        <v>2039</v>
      </c>
      <c r="AE8">
        <f t="shared" si="106"/>
        <v>2040</v>
      </c>
      <c r="AF8">
        <f t="shared" si="106"/>
        <v>2041</v>
      </c>
      <c r="AG8">
        <f t="shared" si="106"/>
        <v>2042</v>
      </c>
      <c r="AH8">
        <f t="shared" si="106"/>
        <v>2043</v>
      </c>
      <c r="AI8">
        <f t="shared" si="106"/>
        <v>2044</v>
      </c>
      <c r="AJ8">
        <f t="shared" si="106"/>
        <v>2045</v>
      </c>
      <c r="AK8">
        <f t="shared" si="106"/>
        <v>2046</v>
      </c>
      <c r="AL8">
        <f t="shared" si="106"/>
        <v>2047</v>
      </c>
      <c r="AM8">
        <f t="shared" si="106"/>
        <v>2048</v>
      </c>
      <c r="AN8">
        <f t="shared" si="106"/>
        <v>2049</v>
      </c>
      <c r="AO8">
        <f t="shared" si="106"/>
        <v>2050</v>
      </c>
      <c r="AP8">
        <f t="shared" si="106"/>
        <v>2051</v>
      </c>
      <c r="AQ8">
        <f t="shared" si="106"/>
        <v>2052</v>
      </c>
      <c r="AR8">
        <f t="shared" si="106"/>
        <v>2053</v>
      </c>
      <c r="AS8">
        <f t="shared" si="106"/>
        <v>2054</v>
      </c>
      <c r="AT8">
        <f t="shared" si="106"/>
        <v>2055</v>
      </c>
      <c r="AU8">
        <f t="shared" si="106"/>
        <v>2056</v>
      </c>
      <c r="AV8">
        <f t="shared" si="106"/>
        <v>2057</v>
      </c>
      <c r="AW8">
        <f t="shared" si="106"/>
        <v>2058</v>
      </c>
      <c r="AX8">
        <f t="shared" si="106"/>
        <v>2059</v>
      </c>
      <c r="AY8">
        <f t="shared" si="106"/>
        <v>2060</v>
      </c>
      <c r="AZ8">
        <f t="shared" si="106"/>
        <v>2061</v>
      </c>
      <c r="BA8">
        <f t="shared" si="106"/>
        <v>2062</v>
      </c>
      <c r="BB8">
        <f t="shared" si="106"/>
        <v>2063</v>
      </c>
      <c r="BC8">
        <f t="shared" si="106"/>
        <v>2064</v>
      </c>
      <c r="BD8">
        <f t="shared" si="106"/>
        <v>2065</v>
      </c>
      <c r="BE8">
        <f t="shared" si="106"/>
        <v>2066</v>
      </c>
      <c r="BF8">
        <f t="shared" si="106"/>
        <v>2067</v>
      </c>
      <c r="BG8">
        <f t="shared" si="106"/>
        <v>2068</v>
      </c>
      <c r="BH8">
        <f t="shared" si="106"/>
        <v>2069</v>
      </c>
      <c r="BI8">
        <f t="shared" si="106"/>
        <v>2070</v>
      </c>
      <c r="BJ8">
        <f t="shared" si="106"/>
        <v>2071</v>
      </c>
      <c r="BK8">
        <f t="shared" si="106"/>
        <v>2072</v>
      </c>
      <c r="BL8">
        <f t="shared" si="106"/>
        <v>2073</v>
      </c>
      <c r="BM8">
        <f t="shared" si="106"/>
        <v>2074</v>
      </c>
      <c r="BN8">
        <f t="shared" si="106"/>
        <v>2075</v>
      </c>
      <c r="BO8">
        <f t="shared" si="106"/>
        <v>2076</v>
      </c>
      <c r="BP8">
        <f t="shared" si="106"/>
        <v>2077</v>
      </c>
      <c r="BQ8">
        <f t="shared" si="106"/>
        <v>2078</v>
      </c>
      <c r="BR8">
        <f t="shared" si="106"/>
        <v>2079</v>
      </c>
      <c r="BS8">
        <f t="shared" si="106"/>
        <v>2080</v>
      </c>
      <c r="BT8">
        <f t="shared" si="106"/>
        <v>2081</v>
      </c>
      <c r="BU8">
        <f t="shared" si="106"/>
        <v>2082</v>
      </c>
      <c r="BV8">
        <f t="shared" si="106"/>
        <v>2083</v>
      </c>
      <c r="BW8">
        <f t="shared" si="106"/>
        <v>2084</v>
      </c>
      <c r="BX8">
        <f t="shared" ref="BX8:DE8" si="107">BW8+1</f>
        <v>2085</v>
      </c>
      <c r="BY8">
        <f t="shared" si="107"/>
        <v>2086</v>
      </c>
      <c r="BZ8">
        <f t="shared" si="107"/>
        <v>2087</v>
      </c>
      <c r="CA8">
        <f t="shared" si="107"/>
        <v>2088</v>
      </c>
      <c r="CB8">
        <f t="shared" si="107"/>
        <v>2089</v>
      </c>
      <c r="CC8">
        <f t="shared" si="107"/>
        <v>2090</v>
      </c>
      <c r="CD8">
        <f t="shared" si="107"/>
        <v>2091</v>
      </c>
      <c r="CE8">
        <f t="shared" si="107"/>
        <v>2092</v>
      </c>
      <c r="CF8">
        <f t="shared" si="107"/>
        <v>2093</v>
      </c>
      <c r="CG8">
        <f t="shared" si="107"/>
        <v>2094</v>
      </c>
      <c r="CH8">
        <f t="shared" si="107"/>
        <v>2095</v>
      </c>
      <c r="CI8">
        <f t="shared" si="107"/>
        <v>2096</v>
      </c>
      <c r="CJ8">
        <f t="shared" si="107"/>
        <v>2097</v>
      </c>
      <c r="CK8">
        <f t="shared" si="107"/>
        <v>2098</v>
      </c>
      <c r="CL8">
        <f t="shared" si="107"/>
        <v>2099</v>
      </c>
      <c r="CM8">
        <f t="shared" si="107"/>
        <v>2100</v>
      </c>
      <c r="CN8">
        <f t="shared" si="107"/>
        <v>2101</v>
      </c>
      <c r="CO8">
        <f t="shared" si="107"/>
        <v>2102</v>
      </c>
      <c r="CP8">
        <f t="shared" si="107"/>
        <v>2103</v>
      </c>
      <c r="CQ8">
        <f t="shared" si="107"/>
        <v>2104</v>
      </c>
      <c r="CR8">
        <f t="shared" si="107"/>
        <v>2105</v>
      </c>
      <c r="CS8">
        <f t="shared" si="107"/>
        <v>2106</v>
      </c>
      <c r="CT8">
        <f t="shared" si="107"/>
        <v>2107</v>
      </c>
      <c r="CU8">
        <f t="shared" si="107"/>
        <v>2108</v>
      </c>
      <c r="CV8">
        <f t="shared" si="107"/>
        <v>2109</v>
      </c>
      <c r="CW8">
        <f t="shared" si="107"/>
        <v>2110</v>
      </c>
      <c r="CX8">
        <f t="shared" si="107"/>
        <v>2111</v>
      </c>
      <c r="CY8">
        <f t="shared" si="107"/>
        <v>2112</v>
      </c>
      <c r="CZ8">
        <f t="shared" si="107"/>
        <v>2113</v>
      </c>
      <c r="DA8">
        <f t="shared" si="107"/>
        <v>2114</v>
      </c>
      <c r="DB8">
        <f t="shared" si="107"/>
        <v>2115</v>
      </c>
      <c r="DC8">
        <f t="shared" si="107"/>
        <v>2116</v>
      </c>
      <c r="DD8">
        <f t="shared" si="107"/>
        <v>2117</v>
      </c>
      <c r="DE8">
        <f t="shared" si="107"/>
        <v>2118</v>
      </c>
      <c r="DF8">
        <f>J8</f>
        <v>2019</v>
      </c>
      <c r="DG8">
        <f>DF8+1</f>
        <v>2020</v>
      </c>
      <c r="DH8">
        <f t="shared" ref="DH8" si="108">DG8+1</f>
        <v>2021</v>
      </c>
      <c r="DI8">
        <f t="shared" ref="DI8" si="109">DH8+1</f>
        <v>2022</v>
      </c>
      <c r="DJ8">
        <f t="shared" ref="DJ8" si="110">DI8+1</f>
        <v>2023</v>
      </c>
      <c r="DK8">
        <f t="shared" ref="DK8" si="111">DJ8+1</f>
        <v>2024</v>
      </c>
      <c r="DL8">
        <f t="shared" ref="DL8" si="112">DK8+1</f>
        <v>2025</v>
      </c>
      <c r="DM8">
        <f t="shared" ref="DM8" si="113">DL8+1</f>
        <v>2026</v>
      </c>
      <c r="DN8">
        <f t="shared" ref="DN8" si="114">DM8+1</f>
        <v>2027</v>
      </c>
      <c r="DO8">
        <f t="shared" ref="DO8" si="115">DN8+1</f>
        <v>2028</v>
      </c>
      <c r="DP8">
        <f t="shared" ref="DP8" si="116">DO8+1</f>
        <v>2029</v>
      </c>
      <c r="DQ8">
        <f t="shared" ref="DQ8" si="117">DP8+1</f>
        <v>2030</v>
      </c>
      <c r="DR8">
        <f t="shared" ref="DR8" si="118">DQ8+1</f>
        <v>2031</v>
      </c>
      <c r="DS8">
        <f t="shared" ref="DS8" si="119">DR8+1</f>
        <v>2032</v>
      </c>
      <c r="DT8">
        <f t="shared" ref="DT8" si="120">DS8+1</f>
        <v>2033</v>
      </c>
      <c r="DU8">
        <f t="shared" ref="DU8" si="121">DT8+1</f>
        <v>2034</v>
      </c>
      <c r="DV8">
        <f t="shared" ref="DV8" si="122">DU8+1</f>
        <v>2035</v>
      </c>
      <c r="DW8">
        <f t="shared" ref="DW8" si="123">DV8+1</f>
        <v>2036</v>
      </c>
      <c r="DX8">
        <f t="shared" ref="DX8" si="124">DW8+1</f>
        <v>2037</v>
      </c>
      <c r="DY8">
        <f t="shared" ref="DY8" si="125">DX8+1</f>
        <v>2038</v>
      </c>
      <c r="DZ8">
        <f t="shared" ref="DZ8" si="126">DY8+1</f>
        <v>2039</v>
      </c>
      <c r="EA8">
        <f t="shared" ref="EA8" si="127">DZ8+1</f>
        <v>2040</v>
      </c>
      <c r="EB8">
        <f t="shared" ref="EB8" si="128">EA8+1</f>
        <v>2041</v>
      </c>
      <c r="EC8">
        <f t="shared" ref="EC8" si="129">EB8+1</f>
        <v>2042</v>
      </c>
      <c r="ED8">
        <f t="shared" ref="ED8" si="130">EC8+1</f>
        <v>2043</v>
      </c>
      <c r="EE8">
        <f t="shared" ref="EE8" si="131">ED8+1</f>
        <v>2044</v>
      </c>
      <c r="EF8">
        <f t="shared" ref="EF8" si="132">EE8+1</f>
        <v>2045</v>
      </c>
      <c r="EG8">
        <f t="shared" ref="EG8" si="133">EF8+1</f>
        <v>2046</v>
      </c>
      <c r="EH8">
        <f t="shared" ref="EH8" si="134">EG8+1</f>
        <v>2047</v>
      </c>
      <c r="EI8">
        <f t="shared" ref="EI8" si="135">EH8+1</f>
        <v>2048</v>
      </c>
      <c r="EJ8">
        <f t="shared" ref="EJ8" si="136">EI8+1</f>
        <v>2049</v>
      </c>
      <c r="EK8">
        <f t="shared" ref="EK8" si="137">EJ8+1</f>
        <v>2050</v>
      </c>
      <c r="EL8">
        <f t="shared" ref="EL8" si="138">EK8+1</f>
        <v>2051</v>
      </c>
      <c r="EM8">
        <f t="shared" ref="EM8" si="139">EL8+1</f>
        <v>2052</v>
      </c>
      <c r="EN8">
        <f t="shared" ref="EN8" si="140">EM8+1</f>
        <v>2053</v>
      </c>
      <c r="EO8">
        <f t="shared" ref="EO8" si="141">EN8+1</f>
        <v>2054</v>
      </c>
      <c r="EP8">
        <f t="shared" ref="EP8" si="142">EO8+1</f>
        <v>2055</v>
      </c>
      <c r="EQ8">
        <f t="shared" ref="EQ8" si="143">EP8+1</f>
        <v>2056</v>
      </c>
      <c r="ER8">
        <f t="shared" ref="ER8" si="144">EQ8+1</f>
        <v>2057</v>
      </c>
      <c r="ES8">
        <f t="shared" ref="ES8" si="145">ER8+1</f>
        <v>2058</v>
      </c>
      <c r="ET8">
        <f t="shared" ref="ET8" si="146">ES8+1</f>
        <v>2059</v>
      </c>
      <c r="EU8">
        <f t="shared" ref="EU8" si="147">ET8+1</f>
        <v>2060</v>
      </c>
      <c r="EV8">
        <f t="shared" ref="EV8" si="148">EU8+1</f>
        <v>2061</v>
      </c>
      <c r="EW8">
        <f t="shared" ref="EW8" si="149">EV8+1</f>
        <v>2062</v>
      </c>
      <c r="EX8">
        <f t="shared" ref="EX8" si="150">EW8+1</f>
        <v>2063</v>
      </c>
      <c r="EY8">
        <f t="shared" ref="EY8" si="151">EX8+1</f>
        <v>2064</v>
      </c>
      <c r="EZ8">
        <f t="shared" ref="EZ8" si="152">EY8+1</f>
        <v>2065</v>
      </c>
      <c r="FA8">
        <f t="shared" ref="FA8" si="153">EZ8+1</f>
        <v>2066</v>
      </c>
      <c r="FB8">
        <f t="shared" ref="FB8" si="154">FA8+1</f>
        <v>2067</v>
      </c>
      <c r="FC8">
        <f t="shared" ref="FC8" si="155">FB8+1</f>
        <v>2068</v>
      </c>
      <c r="FD8">
        <f t="shared" ref="FD8" si="156">FC8+1</f>
        <v>2069</v>
      </c>
      <c r="FE8">
        <f t="shared" ref="FE8" si="157">FD8+1</f>
        <v>2070</v>
      </c>
      <c r="FF8">
        <f t="shared" ref="FF8" si="158">FE8+1</f>
        <v>2071</v>
      </c>
      <c r="FG8">
        <f t="shared" ref="FG8" si="159">FF8+1</f>
        <v>2072</v>
      </c>
      <c r="FH8">
        <f t="shared" ref="FH8" si="160">FG8+1</f>
        <v>2073</v>
      </c>
      <c r="FI8">
        <f t="shared" ref="FI8" si="161">FH8+1</f>
        <v>2074</v>
      </c>
      <c r="FJ8">
        <f t="shared" ref="FJ8" si="162">FI8+1</f>
        <v>2075</v>
      </c>
      <c r="FK8">
        <f t="shared" ref="FK8" si="163">FJ8+1</f>
        <v>2076</v>
      </c>
      <c r="FL8">
        <f t="shared" ref="FL8" si="164">FK8+1</f>
        <v>2077</v>
      </c>
      <c r="FM8">
        <f t="shared" ref="FM8" si="165">FL8+1</f>
        <v>2078</v>
      </c>
      <c r="FN8">
        <f t="shared" ref="FN8" si="166">FM8+1</f>
        <v>2079</v>
      </c>
      <c r="FO8">
        <f t="shared" ref="FO8" si="167">FN8+1</f>
        <v>2080</v>
      </c>
      <c r="FP8">
        <f t="shared" ref="FP8" si="168">FO8+1</f>
        <v>2081</v>
      </c>
      <c r="FQ8">
        <f t="shared" ref="FQ8" si="169">FP8+1</f>
        <v>2082</v>
      </c>
      <c r="FR8">
        <f t="shared" ref="FR8" si="170">FQ8+1</f>
        <v>2083</v>
      </c>
      <c r="FS8">
        <f t="shared" ref="FS8" si="171">FR8+1</f>
        <v>2084</v>
      </c>
      <c r="FT8">
        <f t="shared" ref="FT8" si="172">FS8+1</f>
        <v>2085</v>
      </c>
      <c r="FU8">
        <f t="shared" ref="FU8" si="173">FT8+1</f>
        <v>2086</v>
      </c>
      <c r="FV8">
        <f t="shared" ref="FV8" si="174">FU8+1</f>
        <v>2087</v>
      </c>
      <c r="FW8">
        <f t="shared" ref="FW8" si="175">FV8+1</f>
        <v>2088</v>
      </c>
      <c r="FX8">
        <f t="shared" ref="FX8" si="176">FW8+1</f>
        <v>2089</v>
      </c>
      <c r="FY8">
        <f t="shared" ref="FY8" si="177">FX8+1</f>
        <v>2090</v>
      </c>
      <c r="FZ8">
        <f t="shared" ref="FZ8" si="178">FY8+1</f>
        <v>2091</v>
      </c>
      <c r="GA8">
        <f t="shared" ref="GA8" si="179">FZ8+1</f>
        <v>2092</v>
      </c>
      <c r="GB8">
        <f t="shared" ref="GB8" si="180">GA8+1</f>
        <v>2093</v>
      </c>
      <c r="GC8">
        <f t="shared" ref="GC8" si="181">GB8+1</f>
        <v>2094</v>
      </c>
      <c r="GD8">
        <f t="shared" ref="GD8" si="182">GC8+1</f>
        <v>2095</v>
      </c>
      <c r="GE8">
        <f t="shared" ref="GE8" si="183">GD8+1</f>
        <v>2096</v>
      </c>
      <c r="GF8">
        <f t="shared" ref="GF8" si="184">GE8+1</f>
        <v>2097</v>
      </c>
      <c r="GG8">
        <f t="shared" ref="GG8" si="185">GF8+1</f>
        <v>2098</v>
      </c>
      <c r="GH8">
        <f t="shared" ref="GH8" si="186">GG8+1</f>
        <v>2099</v>
      </c>
      <c r="GI8">
        <f t="shared" ref="GI8" si="187">GH8+1</f>
        <v>2100</v>
      </c>
      <c r="GJ8">
        <f t="shared" ref="GJ8" si="188">GI8+1</f>
        <v>2101</v>
      </c>
      <c r="GK8">
        <f t="shared" ref="GK8" si="189">GJ8+1</f>
        <v>2102</v>
      </c>
      <c r="GL8">
        <f t="shared" ref="GL8" si="190">GK8+1</f>
        <v>2103</v>
      </c>
      <c r="GM8">
        <f t="shared" ref="GM8" si="191">GL8+1</f>
        <v>2104</v>
      </c>
      <c r="GN8">
        <f t="shared" ref="GN8" si="192">GM8+1</f>
        <v>2105</v>
      </c>
      <c r="GO8">
        <f t="shared" ref="GO8" si="193">GN8+1</f>
        <v>2106</v>
      </c>
      <c r="GP8">
        <f t="shared" ref="GP8" si="194">GO8+1</f>
        <v>2107</v>
      </c>
      <c r="GQ8">
        <f t="shared" ref="GQ8" si="195">GP8+1</f>
        <v>2108</v>
      </c>
      <c r="GR8">
        <f t="shared" ref="GR8" si="196">GQ8+1</f>
        <v>2109</v>
      </c>
      <c r="GS8">
        <f t="shared" ref="GS8" si="197">GR8+1</f>
        <v>2110</v>
      </c>
      <c r="GT8">
        <f t="shared" ref="GT8" si="198">GS8+1</f>
        <v>2111</v>
      </c>
      <c r="GU8">
        <f t="shared" ref="GU8" si="199">GT8+1</f>
        <v>2112</v>
      </c>
      <c r="GV8">
        <f t="shared" ref="GV8" si="200">GU8+1</f>
        <v>2113</v>
      </c>
      <c r="GW8">
        <f t="shared" ref="GW8" si="201">GV8+1</f>
        <v>2114</v>
      </c>
      <c r="GX8">
        <f t="shared" ref="GX8" si="202">GW8+1</f>
        <v>2115</v>
      </c>
      <c r="GY8">
        <f t="shared" ref="GY8" si="203">GX8+1</f>
        <v>2116</v>
      </c>
      <c r="GZ8">
        <f t="shared" ref="GZ8" si="204">GY8+1</f>
        <v>2117</v>
      </c>
      <c r="HA8">
        <f t="shared" ref="HA8" si="205">GZ8+1</f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47</v>
      </c>
      <c r="HO8" s="5" t="s">
        <v>128</v>
      </c>
      <c r="HP8" s="5"/>
      <c r="HQ8" s="5" t="s">
        <v>125</v>
      </c>
      <c r="HR8" s="5" t="s">
        <v>126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206">IF(K8&lt;$B9,0,VLOOKUP(K8,$B9:$F108,5))</f>
        <v>0</v>
      </c>
      <c r="L9" s="5">
        <f t="shared" si="206"/>
        <v>0</v>
      </c>
      <c r="M9" s="5">
        <f t="shared" si="206"/>
        <v>0</v>
      </c>
      <c r="N9" s="5">
        <f t="shared" si="206"/>
        <v>0</v>
      </c>
      <c r="O9" s="5">
        <f t="shared" si="206"/>
        <v>13317.92</v>
      </c>
      <c r="P9" s="5">
        <f t="shared" si="206"/>
        <v>13977.77</v>
      </c>
      <c r="Q9" s="5">
        <f t="shared" si="206"/>
        <v>14667.8</v>
      </c>
      <c r="R9" s="5">
        <f t="shared" si="206"/>
        <v>15388.8</v>
      </c>
      <c r="S9" s="5">
        <f t="shared" si="206"/>
        <v>16141.34</v>
      </c>
      <c r="T9" s="5">
        <f t="shared" si="206"/>
        <v>16927.11</v>
      </c>
      <c r="U9" s="5">
        <f t="shared" si="206"/>
        <v>17748.28</v>
      </c>
      <c r="V9" s="5">
        <f t="shared" si="206"/>
        <v>18607.400000000001</v>
      </c>
      <c r="W9" s="5">
        <f t="shared" si="206"/>
        <v>19503.599999999999</v>
      </c>
      <c r="X9" s="5">
        <f t="shared" si="206"/>
        <v>20437.21</v>
      </c>
      <c r="Y9" s="5">
        <f t="shared" si="206"/>
        <v>21408.17</v>
      </c>
      <c r="Z9" s="5">
        <f t="shared" si="206"/>
        <v>22420.52</v>
      </c>
      <c r="AA9" s="5">
        <f t="shared" si="206"/>
        <v>23475.53</v>
      </c>
      <c r="AB9" s="5">
        <f t="shared" si="206"/>
        <v>24575.73</v>
      </c>
      <c r="AC9" s="5">
        <f t="shared" si="206"/>
        <v>10594.15</v>
      </c>
      <c r="AD9" s="5">
        <f t="shared" si="206"/>
        <v>11084.17</v>
      </c>
      <c r="AE9" s="5">
        <f t="shared" si="206"/>
        <v>11590.19</v>
      </c>
      <c r="AF9" s="5">
        <f t="shared" si="206"/>
        <v>12110.15</v>
      </c>
      <c r="AG9" s="5">
        <f t="shared" si="206"/>
        <v>12642.57</v>
      </c>
      <c r="AH9" s="5">
        <f t="shared" si="206"/>
        <v>13182.52</v>
      </c>
      <c r="AI9" s="5">
        <f t="shared" si="206"/>
        <v>13726.06</v>
      </c>
      <c r="AJ9" s="5">
        <f t="shared" si="206"/>
        <v>14269.14</v>
      </c>
      <c r="AK9" s="5">
        <f t="shared" si="206"/>
        <v>14808.11</v>
      </c>
      <c r="AL9" s="5">
        <f t="shared" si="206"/>
        <v>15341.04</v>
      </c>
      <c r="AM9" s="5">
        <f t="shared" si="206"/>
        <v>15861.91</v>
      </c>
      <c r="AN9" s="5">
        <f t="shared" si="206"/>
        <v>16365.32</v>
      </c>
      <c r="AO9" s="5">
        <f t="shared" si="206"/>
        <v>16844.310000000001</v>
      </c>
      <c r="AP9" s="5">
        <f t="shared" si="206"/>
        <v>17286.32</v>
      </c>
      <c r="AQ9" s="5">
        <f t="shared" si="206"/>
        <v>17678.28</v>
      </c>
      <c r="AR9" s="5">
        <f t="shared" si="206"/>
        <v>18005.47</v>
      </c>
      <c r="AS9" s="5">
        <f t="shared" si="206"/>
        <v>18255.12</v>
      </c>
      <c r="AT9" s="5">
        <f t="shared" si="206"/>
        <v>18411.560000000001</v>
      </c>
      <c r="AU9" s="5">
        <f t="shared" si="206"/>
        <v>18459.39</v>
      </c>
      <c r="AV9" s="5">
        <f t="shared" si="206"/>
        <v>18386.810000000001</v>
      </c>
      <c r="AW9" s="5">
        <f t="shared" si="206"/>
        <v>18186.48</v>
      </c>
      <c r="AX9" s="5">
        <f t="shared" si="206"/>
        <v>17849.61</v>
      </c>
      <c r="AY9" s="5">
        <f t="shared" si="206"/>
        <v>17368.52</v>
      </c>
      <c r="AZ9" s="5">
        <f t="shared" si="206"/>
        <v>16705.43</v>
      </c>
      <c r="BA9" s="5">
        <f t="shared" si="206"/>
        <v>15852.82</v>
      </c>
      <c r="BB9" s="5">
        <f t="shared" si="206"/>
        <v>14813.42</v>
      </c>
      <c r="BC9" s="5">
        <f t="shared" si="206"/>
        <v>13600.56</v>
      </c>
      <c r="BD9" s="5">
        <f t="shared" si="206"/>
        <v>12243.08</v>
      </c>
      <c r="BE9" s="5">
        <f t="shared" si="206"/>
        <v>10786.4</v>
      </c>
      <c r="BF9" s="5">
        <f t="shared" si="206"/>
        <v>9286.59</v>
      </c>
      <c r="BG9" s="5">
        <f t="shared" si="206"/>
        <v>7801.24</v>
      </c>
      <c r="BH9" s="5">
        <f t="shared" si="206"/>
        <v>6383.1</v>
      </c>
      <c r="BI9" s="5">
        <f t="shared" si="206"/>
        <v>5077.09</v>
      </c>
      <c r="BJ9" s="5">
        <f t="shared" si="206"/>
        <v>3917.51</v>
      </c>
      <c r="BK9" s="5">
        <f t="shared" si="206"/>
        <v>2949.66</v>
      </c>
      <c r="BL9" s="5">
        <f t="shared" si="206"/>
        <v>2146.84</v>
      </c>
      <c r="BM9" s="5">
        <f t="shared" si="206"/>
        <v>1528</v>
      </c>
      <c r="BN9" s="5">
        <f t="shared" si="206"/>
        <v>1031</v>
      </c>
      <c r="BO9" s="5">
        <f t="shared" si="206"/>
        <v>655.71</v>
      </c>
      <c r="BP9" s="5">
        <f t="shared" si="206"/>
        <v>376.84</v>
      </c>
      <c r="BQ9" s="5">
        <f t="shared" si="206"/>
        <v>190.55</v>
      </c>
      <c r="BR9" s="5">
        <f t="shared" si="206"/>
        <v>83.37</v>
      </c>
      <c r="BS9" s="5">
        <f t="shared" si="206"/>
        <v>31.24</v>
      </c>
      <c r="BT9" s="5">
        <f t="shared" si="206"/>
        <v>9.5500000000000007</v>
      </c>
      <c r="BU9" s="5">
        <f t="shared" si="206"/>
        <v>2.19</v>
      </c>
      <c r="BV9" s="5">
        <f t="shared" si="206"/>
        <v>0.32</v>
      </c>
      <c r="BW9" s="5">
        <f t="shared" ref="BW9:DE9" si="207">IF(BW8&lt;$B9,0,VLOOKUP(BW8,$B9:$F108,5))</f>
        <v>0</v>
      </c>
      <c r="BX9" s="5">
        <f t="shared" si="207"/>
        <v>0</v>
      </c>
      <c r="BY9" s="5">
        <f t="shared" si="207"/>
        <v>0</v>
      </c>
      <c r="BZ9" s="5">
        <f t="shared" si="207"/>
        <v>0</v>
      </c>
      <c r="CA9" s="5">
        <f t="shared" si="207"/>
        <v>0</v>
      </c>
      <c r="CB9" s="5">
        <f t="shared" si="207"/>
        <v>0</v>
      </c>
      <c r="CC9" s="5">
        <f t="shared" si="207"/>
        <v>0</v>
      </c>
      <c r="CD9" s="5">
        <f t="shared" si="207"/>
        <v>0</v>
      </c>
      <c r="CE9" s="5">
        <f t="shared" si="207"/>
        <v>0</v>
      </c>
      <c r="CF9" s="5">
        <f t="shared" si="207"/>
        <v>0</v>
      </c>
      <c r="CG9" s="5">
        <f t="shared" si="207"/>
        <v>0</v>
      </c>
      <c r="CH9" s="5">
        <f t="shared" si="207"/>
        <v>0</v>
      </c>
      <c r="CI9" s="5">
        <f t="shared" si="207"/>
        <v>0</v>
      </c>
      <c r="CJ9" s="5">
        <f t="shared" si="207"/>
        <v>0</v>
      </c>
      <c r="CK9" s="5">
        <f t="shared" si="207"/>
        <v>0</v>
      </c>
      <c r="CL9" s="5">
        <f t="shared" si="207"/>
        <v>0</v>
      </c>
      <c r="CM9" s="5">
        <f t="shared" si="207"/>
        <v>0</v>
      </c>
      <c r="CN9" s="5">
        <f t="shared" si="207"/>
        <v>0</v>
      </c>
      <c r="CO9" s="5">
        <f t="shared" si="207"/>
        <v>0</v>
      </c>
      <c r="CP9" s="5">
        <f t="shared" si="207"/>
        <v>0</v>
      </c>
      <c r="CQ9" s="5">
        <f t="shared" si="207"/>
        <v>0</v>
      </c>
      <c r="CR9" s="5">
        <f t="shared" si="207"/>
        <v>0</v>
      </c>
      <c r="CS9" s="5">
        <f t="shared" si="207"/>
        <v>0</v>
      </c>
      <c r="CT9" s="5">
        <f t="shared" si="207"/>
        <v>0</v>
      </c>
      <c r="CU9" s="5">
        <f t="shared" si="207"/>
        <v>0</v>
      </c>
      <c r="CV9" s="5">
        <f t="shared" si="207"/>
        <v>0</v>
      </c>
      <c r="CW9" s="5">
        <f t="shared" si="207"/>
        <v>0</v>
      </c>
      <c r="CX9" s="5">
        <f t="shared" si="207"/>
        <v>0</v>
      </c>
      <c r="CY9" s="5">
        <f t="shared" si="207"/>
        <v>0</v>
      </c>
      <c r="CZ9" s="5">
        <f t="shared" si="207"/>
        <v>0</v>
      </c>
      <c r="DA9" s="5">
        <f t="shared" si="207"/>
        <v>0</v>
      </c>
      <c r="DB9" s="5">
        <f t="shared" si="207"/>
        <v>0</v>
      </c>
      <c r="DC9" s="5">
        <f t="shared" si="207"/>
        <v>0</v>
      </c>
      <c r="DD9" s="5">
        <f t="shared" si="207"/>
        <v>0</v>
      </c>
      <c r="DE9" s="5">
        <f t="shared" si="207"/>
        <v>0</v>
      </c>
      <c r="DF9" s="3">
        <f>IF(DF8&lt;$B9,0,VLOOKUP(DF8,$B9:$F108,3))</f>
        <v>0</v>
      </c>
      <c r="DG9" s="3">
        <f t="shared" ref="DG9:FR9" si="208">IF(DG8&lt;$B9,0,VLOOKUP(DG8,$B9:$F108,3))</f>
        <v>0</v>
      </c>
      <c r="DH9" s="3">
        <f t="shared" si="208"/>
        <v>0</v>
      </c>
      <c r="DI9" s="3">
        <f t="shared" si="208"/>
        <v>0</v>
      </c>
      <c r="DJ9" s="3">
        <f t="shared" si="208"/>
        <v>0</v>
      </c>
      <c r="DK9" s="3">
        <f t="shared" si="208"/>
        <v>1</v>
      </c>
      <c r="DL9" s="3">
        <f t="shared" si="208"/>
        <v>0.99482999999999999</v>
      </c>
      <c r="DM9" s="3">
        <f t="shared" si="208"/>
        <v>0.98951760779999998</v>
      </c>
      <c r="DN9" s="3">
        <f t="shared" si="208"/>
        <v>0.98403568025278798</v>
      </c>
      <c r="DO9" s="3">
        <f t="shared" si="208"/>
        <v>0.97834795402092689</v>
      </c>
      <c r="DP9" s="3">
        <f t="shared" si="208"/>
        <v>0.9724876497763415</v>
      </c>
      <c r="DQ9" s="3">
        <f t="shared" si="208"/>
        <v>0.96650685073021703</v>
      </c>
      <c r="DR9" s="3">
        <f t="shared" si="208"/>
        <v>0.96046618291315322</v>
      </c>
      <c r="DS9" s="3">
        <f t="shared" si="208"/>
        <v>0.95424236204787594</v>
      </c>
      <c r="DT9" s="3">
        <f t="shared" si="208"/>
        <v>0.94779168368043232</v>
      </c>
      <c r="DU9" s="3">
        <f t="shared" si="208"/>
        <v>0.94106236272630128</v>
      </c>
      <c r="DV9" s="3">
        <f t="shared" si="208"/>
        <v>0.93418319685477202</v>
      </c>
      <c r="DW9" s="3">
        <f t="shared" si="208"/>
        <v>0.92714879738245559</v>
      </c>
      <c r="DX9" s="3">
        <f t="shared" si="208"/>
        <v>0.92000048015463687</v>
      </c>
      <c r="DY9" s="3">
        <f t="shared" si="208"/>
        <v>0.91270487634701059</v>
      </c>
      <c r="DZ9" s="3">
        <f t="shared" si="208"/>
        <v>0.90513855292209389</v>
      </c>
      <c r="EA9" s="3">
        <f t="shared" si="208"/>
        <v>0.8971190253432042</v>
      </c>
      <c r="EB9" s="3">
        <f t="shared" si="208"/>
        <v>0.88849771150965595</v>
      </c>
      <c r="EC9" s="3">
        <f t="shared" si="208"/>
        <v>0.87920402544726495</v>
      </c>
      <c r="ED9" s="3">
        <f t="shared" si="208"/>
        <v>0.86896129855080428</v>
      </c>
      <c r="EE9" s="3">
        <f t="shared" si="208"/>
        <v>0.85762135360471625</v>
      </c>
      <c r="EF9" s="3">
        <f t="shared" si="208"/>
        <v>0.84507435320147928</v>
      </c>
      <c r="EG9" s="3">
        <f t="shared" si="208"/>
        <v>0.83127428901369915</v>
      </c>
      <c r="EH9" s="3">
        <f t="shared" si="208"/>
        <v>0.81629472632567224</v>
      </c>
      <c r="EI9" s="3">
        <f t="shared" si="208"/>
        <v>0.80000964653547502</v>
      </c>
      <c r="EJ9" s="3">
        <f t="shared" si="208"/>
        <v>0.78236943382936774</v>
      </c>
      <c r="EK9" s="3">
        <f t="shared" si="208"/>
        <v>0.76328744333826948</v>
      </c>
      <c r="EL9" s="3">
        <f t="shared" si="208"/>
        <v>0.74248022763286825</v>
      </c>
      <c r="EM9" s="3">
        <f t="shared" si="208"/>
        <v>0.71973063345819721</v>
      </c>
      <c r="EN9" s="3">
        <f t="shared" si="208"/>
        <v>0.69483515084687819</v>
      </c>
      <c r="EO9" s="3">
        <f t="shared" si="208"/>
        <v>0.66774352831535844</v>
      </c>
      <c r="EP9" s="3">
        <f t="shared" si="208"/>
        <v>0.63835613563419946</v>
      </c>
      <c r="EQ9" s="3">
        <f t="shared" si="208"/>
        <v>0.60664898637724873</v>
      </c>
      <c r="ER9" s="3">
        <f t="shared" si="208"/>
        <v>0.57276157399821559</v>
      </c>
      <c r="ES9" s="3">
        <f t="shared" si="208"/>
        <v>0.53698688608628709</v>
      </c>
      <c r="ET9" s="3">
        <f t="shared" si="208"/>
        <v>0.4995642699949337</v>
      </c>
      <c r="EU9" s="3">
        <f t="shared" si="208"/>
        <v>0.46075811750172724</v>
      </c>
      <c r="EV9" s="3">
        <f t="shared" si="208"/>
        <v>0.42006396056397471</v>
      </c>
      <c r="EW9" s="3">
        <f t="shared" si="208"/>
        <v>0.37784333188768959</v>
      </c>
      <c r="EX9" s="3">
        <f t="shared" si="208"/>
        <v>0.3346633959195644</v>
      </c>
      <c r="EY9" s="3">
        <f t="shared" si="208"/>
        <v>0.29124416693296012</v>
      </c>
      <c r="EZ9" s="3">
        <f t="shared" si="208"/>
        <v>0.24850699787721756</v>
      </c>
      <c r="FA9" s="3">
        <f t="shared" si="208"/>
        <v>0.20752570885728561</v>
      </c>
      <c r="FB9" s="3">
        <f t="shared" si="208"/>
        <v>0.16935550522716505</v>
      </c>
      <c r="FC9" s="3">
        <f t="shared" si="208"/>
        <v>0.13485101459218243</v>
      </c>
      <c r="FD9" s="3">
        <f t="shared" si="208"/>
        <v>0.10458505287711301</v>
      </c>
      <c r="FE9" s="3">
        <f t="shared" si="208"/>
        <v>7.8849808915641806E-2</v>
      </c>
      <c r="FF9" s="3">
        <f t="shared" si="208"/>
        <v>5.7669173244722101E-2</v>
      </c>
      <c r="FG9" s="3">
        <f t="shared" si="208"/>
        <v>4.1157912253025709E-2</v>
      </c>
      <c r="FH9" s="3">
        <f t="shared" si="208"/>
        <v>2.8394020505117377E-2</v>
      </c>
      <c r="FI9" s="3">
        <f t="shared" si="208"/>
        <v>1.9155741993572388E-2</v>
      </c>
      <c r="FJ9" s="3">
        <f t="shared" si="208"/>
        <v>1.2251246349409156E-2</v>
      </c>
      <c r="FK9" s="3">
        <f t="shared" si="208"/>
        <v>7.3855413492778165E-3</v>
      </c>
      <c r="FL9" s="3">
        <f t="shared" si="208"/>
        <v>4.0231997946055982E-3</v>
      </c>
      <c r="FM9" s="3">
        <f t="shared" si="208"/>
        <v>1.9282794295565171E-3</v>
      </c>
      <c r="FN9" s="3">
        <f t="shared" si="208"/>
        <v>7.997153278199744E-4</v>
      </c>
      <c r="FO9" s="3">
        <f t="shared" si="208"/>
        <v>2.8405088728837672E-4</v>
      </c>
      <c r="FP9" s="3">
        <f t="shared" si="208"/>
        <v>8.2261136958713892E-5</v>
      </c>
      <c r="FQ9" s="3">
        <f t="shared" si="208"/>
        <v>1.787781289523729E-5</v>
      </c>
      <c r="FR9" s="3">
        <f t="shared" si="208"/>
        <v>2.4621323919320788E-6</v>
      </c>
      <c r="FS9" s="3">
        <f t="shared" ref="FS9:HA9" si="209">IF(FS8&lt;$B9,0,VLOOKUP(FS8,$B9:$F108,3))</f>
        <v>0</v>
      </c>
      <c r="FT9" s="3">
        <f t="shared" si="209"/>
        <v>0</v>
      </c>
      <c r="FU9" s="3">
        <f t="shared" si="209"/>
        <v>0</v>
      </c>
      <c r="FV9" s="3">
        <f t="shared" si="209"/>
        <v>0</v>
      </c>
      <c r="FW9" s="3">
        <f t="shared" si="209"/>
        <v>0</v>
      </c>
      <c r="FX9" s="3">
        <f t="shared" si="209"/>
        <v>0</v>
      </c>
      <c r="FY9" s="3">
        <f t="shared" si="209"/>
        <v>0</v>
      </c>
      <c r="FZ9" s="3">
        <f t="shared" si="209"/>
        <v>0</v>
      </c>
      <c r="GA9" s="3">
        <f t="shared" si="209"/>
        <v>0</v>
      </c>
      <c r="GB9" s="3">
        <f t="shared" si="209"/>
        <v>0</v>
      </c>
      <c r="GC9" s="3">
        <f t="shared" si="209"/>
        <v>0</v>
      </c>
      <c r="GD9" s="3">
        <f t="shared" si="209"/>
        <v>0</v>
      </c>
      <c r="GE9" s="3">
        <f t="shared" si="209"/>
        <v>0</v>
      </c>
      <c r="GF9" s="3">
        <f t="shared" si="209"/>
        <v>0</v>
      </c>
      <c r="GG9" s="3">
        <f t="shared" si="209"/>
        <v>0</v>
      </c>
      <c r="GH9" s="3">
        <f t="shared" si="209"/>
        <v>0</v>
      </c>
      <c r="GI9" s="3">
        <f t="shared" si="209"/>
        <v>0</v>
      </c>
      <c r="GJ9" s="3">
        <f t="shared" si="209"/>
        <v>0</v>
      </c>
      <c r="GK9" s="3">
        <f t="shared" si="209"/>
        <v>0</v>
      </c>
      <c r="GL9" s="3">
        <f t="shared" si="209"/>
        <v>0</v>
      </c>
      <c r="GM9" s="3">
        <f t="shared" si="209"/>
        <v>0</v>
      </c>
      <c r="GN9" s="3">
        <f t="shared" si="209"/>
        <v>0</v>
      </c>
      <c r="GO9" s="3">
        <f t="shared" si="209"/>
        <v>0</v>
      </c>
      <c r="GP9" s="3">
        <f t="shared" si="209"/>
        <v>0</v>
      </c>
      <c r="GQ9" s="3">
        <f t="shared" si="209"/>
        <v>0</v>
      </c>
      <c r="GR9" s="3">
        <f t="shared" si="209"/>
        <v>0</v>
      </c>
      <c r="GS9" s="3">
        <f t="shared" si="209"/>
        <v>0</v>
      </c>
      <c r="GT9" s="3">
        <f t="shared" si="209"/>
        <v>0</v>
      </c>
      <c r="GU9" s="3">
        <f t="shared" si="209"/>
        <v>0</v>
      </c>
      <c r="GV9" s="3">
        <f t="shared" si="209"/>
        <v>0</v>
      </c>
      <c r="GW9" s="3">
        <f t="shared" si="209"/>
        <v>0</v>
      </c>
      <c r="GX9" s="3">
        <f t="shared" si="209"/>
        <v>0</v>
      </c>
      <c r="GY9" s="3">
        <f t="shared" si="209"/>
        <v>0</v>
      </c>
      <c r="GZ9" s="3">
        <f t="shared" si="209"/>
        <v>0</v>
      </c>
      <c r="HA9" s="3">
        <f t="shared" si="209"/>
        <v>0</v>
      </c>
      <c r="HH9" s="16">
        <f>F4</f>
        <v>36</v>
      </c>
      <c r="HI9" s="16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IF(HJ9=HK9,0,HJ9*VLOOKUP(HH9,Mort!$A$2:$E$115,IF(C5="M",2,3)))</f>
        <v>6.0999999999999997E-4</v>
      </c>
      <c r="HN9" s="17">
        <f>(1+Assumptions!$C$9)^HB10</f>
        <v>1.4520231320461561</v>
      </c>
      <c r="HO9" s="17">
        <f>(1+Assumptions!$C$10)^-HB10</f>
        <v>0.72627215988542326</v>
      </c>
      <c r="HP9" s="3"/>
      <c r="HQ9" s="17">
        <f>(1.01+Assumptions!$C$9)^HB10</f>
        <v>1.5981326581137945</v>
      </c>
      <c r="HR9" s="17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74" si="210">B9+1</f>
        <v>2025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211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4.1000000000000002E-2</v>
      </c>
      <c r="HF10">
        <f>IF(HC10=HD10,0,HC10*VLOOKUP(H10,Mort!$A$2:$E$115,IF(C5="M",2,3)))</f>
        <v>1.16E-3</v>
      </c>
      <c r="HH10">
        <f t="shared" ref="HH10:HI10" si="212">HH9+1</f>
        <v>37</v>
      </c>
      <c r="HI10">
        <f t="shared" si="212"/>
        <v>1</v>
      </c>
      <c r="HJ10">
        <f t="shared" ref="HJ10:HJ16" si="213">HJ9-HK9-HL9-HM9</f>
        <v>0.84699000000000002</v>
      </c>
      <c r="HK10">
        <f>IF(HH10&gt;=$F$3,IF(HI10&lt;50,HJ10*VLOOKUP(HH10,Ret!$A$2:$AZ$27,HI10+2),HJ10),0)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IF(HJ10=HK10,0,HJ10*VLOOKUP(HH10,Mort!$A$2:$E$115,IF(HM9/HJ9=VLOOKUP(HH9,Mort!$A$2:$E$115,2),2,3)))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210"/>
        <v>2026</v>
      </c>
      <c r="C11">
        <f t="shared" si="210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14823.180651953362</v>
      </c>
      <c r="F11" s="3">
        <f t="shared" si="211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42" si="214">HB10+1</f>
        <v>11</v>
      </c>
      <c r="HC11">
        <f>HC10-HD10-HE10-HF10</f>
        <v>0.95783999999999991</v>
      </c>
      <c r="HD11">
        <f>IF(H11&gt;=$F$3,IF(HB11&lt;50,HC11*VLOOKUP(H11,Ret!$A$2:$AZ$27,HB11+2),HC11),0)</f>
        <v>0</v>
      </c>
      <c r="HE11">
        <f>IF(H11&lt;$F$3,HC11*VLOOKUP(H11,Withd!$A$2:$AZ$57,HB11+2),0)</f>
        <v>3.6589487999999996E-2</v>
      </c>
      <c r="HF11">
        <f>IF(HC11=HD11,0,HC11*VLOOKUP(H11,Mort!$A$2:$E$115,IF(HF10/HC10=VLOOKUP(H10,Mort!$A$2:$E$115,2),2,3)))</f>
        <v>1.2068783999999999E-3</v>
      </c>
      <c r="HH11">
        <f t="shared" ref="HH11:HI11" si="215">HH10+1</f>
        <v>38</v>
      </c>
      <c r="HI11">
        <f t="shared" si="215"/>
        <v>2</v>
      </c>
      <c r="HJ11">
        <f t="shared" si="213"/>
        <v>0.73404388350000005</v>
      </c>
      <c r="HK11">
        <f>IF(HH11&gt;=$F$3,IF(HI11&lt;50,HJ11*VLOOKUP(HH11,Ret!$A$2:$AZ$27,HI11+2),HJ11),0)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IF(HJ11=HK11,0,HJ11*VLOOKUP(HH11,Mort!$A$2:$E$115,IF(HM10/HJ10=VLOOKUP(HH10,Mort!$A$2:$E$115,2),2,3)))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210"/>
        <v>2027</v>
      </c>
      <c r="C12">
        <f t="shared" si="210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15638.455587810797</v>
      </c>
      <c r="F12" s="3">
        <f t="shared" si="211"/>
        <v>15388.8</v>
      </c>
      <c r="H12">
        <f t="shared" ref="H12:H60" si="216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14"/>
        <v>12</v>
      </c>
      <c r="HC12">
        <f t="shared" ref="HC12:HC60" si="217">HC11-HD11-HE11-HF11</f>
        <v>0.92004363359999997</v>
      </c>
      <c r="HD12">
        <f>IF(H12&gt;=$F$3,IF(HB12&lt;50,HC12*VLOOKUP(H12,Ret!$A$2:$AZ$27,HB12+2),HC12),0)</f>
        <v>0</v>
      </c>
      <c r="HE12">
        <f>IF(H12&lt;$F$3,HC12*VLOOKUP(H12,Withd!$A$2:$AZ$57,HB12+2),0)</f>
        <v>3.2661548992799994E-2</v>
      </c>
      <c r="HF12">
        <f>IF(HC12=HD12,0,HC12*VLOOKUP(H12,Mort!$A$2:$E$115,IF(HF11/HC11=VLOOKUP(H11,Mort!$A$2:$E$115,2),2,3)))</f>
        <v>1.2512593416960001E-3</v>
      </c>
      <c r="HH12">
        <f t="shared" ref="HH12:HI12" si="218">HH11+1</f>
        <v>39</v>
      </c>
      <c r="HI12">
        <f t="shared" si="218"/>
        <v>3</v>
      </c>
      <c r="HJ12">
        <f t="shared" si="213"/>
        <v>0.65059043438488506</v>
      </c>
      <c r="HK12">
        <f>IF(HH12&gt;=$F$3,IF(HI12&lt;50,HJ12*VLOOKUP(HH12,Ret!$A$2:$AZ$27,HI12+2),HJ12),0)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IF(HJ12=HK12,0,HJ12*VLOOKUP(HH12,Mort!$A$2:$E$115,IF(HM11/HJ11=VLOOKUP(HH11,Mort!$A$2:$E$115,2),2,3)))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210"/>
        <v>2028</v>
      </c>
      <c r="C13">
        <f t="shared" si="210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16498.570645140393</v>
      </c>
      <c r="F13" s="3">
        <f t="shared" si="211"/>
        <v>16141.34</v>
      </c>
      <c r="H13">
        <f t="shared" si="216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14"/>
        <v>13</v>
      </c>
      <c r="HC13">
        <f t="shared" si="217"/>
        <v>0.88613082526550402</v>
      </c>
      <c r="HD13">
        <f>IF(H13&gt;=$F$3,IF(HB13&lt;50,HC13*VLOOKUP(H13,Ret!$A$2:$AZ$27,HB13+2),HC13),0)</f>
        <v>0</v>
      </c>
      <c r="HE13">
        <f>IF(H13&lt;$F$3,HC13*VLOOKUP(H13,Withd!$A$2:$AZ$57,HB13+2),0)</f>
        <v>2.7026990170597873E-2</v>
      </c>
      <c r="HF13">
        <f>IF(HC13=HD13,0,HC13*VLOOKUP(H13,Mort!$A$2:$E$115,IF(HF12/HC12=VLOOKUP(H12,Mort!$A$2:$E$115,2),2,3)))</f>
        <v>1.2848896966349808E-3</v>
      </c>
      <c r="HH13">
        <f t="shared" ref="HH13:HI13" si="219">HH12+1</f>
        <v>40</v>
      </c>
      <c r="HI13">
        <f t="shared" si="219"/>
        <v>4</v>
      </c>
      <c r="HJ13">
        <f t="shared" si="213"/>
        <v>0.58941541583967438</v>
      </c>
      <c r="HK13">
        <f>IF(HH13&gt;=$F$3,IF(HI13&lt;50,HJ13*VLOOKUP(HH13,Ret!$A$2:$AZ$27,HI13+2),HJ13),0)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IF(HJ13=HK13,0,HJ13*VLOOKUP(HH13,Mort!$A$2:$E$115,IF(HM12/HJ12=VLOOKUP(HH12,Mort!$A$2:$E$115,2),2,3)))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210"/>
        <v>2029</v>
      </c>
      <c r="C14">
        <f t="shared" si="210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17405.992030623111</v>
      </c>
      <c r="F14" s="3">
        <f t="shared" si="211"/>
        <v>16927.11</v>
      </c>
      <c r="H14">
        <f t="shared" si="216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14"/>
        <v>14</v>
      </c>
      <c r="HC14">
        <f t="shared" si="217"/>
        <v>0.85781894539827119</v>
      </c>
      <c r="HD14">
        <f>IF(H14&gt;=$F$3,IF(HB14&lt;50,HC14*VLOOKUP(H14,Ret!$A$2:$AZ$27,HB14+2),HC14),0)</f>
        <v>1.2867284180974067E-2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1.3296193653673204E-3</v>
      </c>
      <c r="HH14">
        <f t="shared" ref="HH14:HI14" si="220">HH13+1</f>
        <v>41</v>
      </c>
      <c r="HI14">
        <f t="shared" si="220"/>
        <v>5</v>
      </c>
      <c r="HJ14">
        <f t="shared" si="213"/>
        <v>0.54565132121357851</v>
      </c>
      <c r="HK14">
        <f>IF(HH14&gt;=$F$3,IF(HI14&lt;50,HJ14*VLOOKUP(HH14,Ret!$A$2:$AZ$27,HI14+2),HJ14),0)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IF(HJ14=HK14,0,HJ14*VLOOKUP(HH14,Mort!$A$2:$E$115,IF(HM13/HJ13=VLOOKUP(HH13,Mort!$A$2:$E$115,2),2,3)))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210"/>
        <v>2030</v>
      </c>
      <c r="C15">
        <f t="shared" si="210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18363.32159230738</v>
      </c>
      <c r="F15" s="3">
        <f t="shared" si="211"/>
        <v>17748.28</v>
      </c>
      <c r="H15">
        <f t="shared" si="216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14"/>
        <v>15</v>
      </c>
      <c r="HC15">
        <f t="shared" si="217"/>
        <v>0.84362204185192979</v>
      </c>
      <c r="HD15">
        <f>IF(H15&gt;=$F$3,IF(HB15&lt;50,HC15*VLOOKUP(H15,Ret!$A$2:$AZ$27,HB15+2),HC15),0)</f>
        <v>1.1810708585927017E-2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1.4341574711482805E-3</v>
      </c>
      <c r="HH15">
        <f t="shared" ref="HH15:HI15" si="221">HH14+1</f>
        <v>42</v>
      </c>
      <c r="HI15">
        <f t="shared" si="221"/>
        <v>6</v>
      </c>
      <c r="HJ15">
        <f t="shared" si="213"/>
        <v>0.51159176574342702</v>
      </c>
      <c r="HK15">
        <f>IF(HH15&gt;=$F$3,IF(HI15&lt;50,HJ15*VLOOKUP(HH15,Ret!$A$2:$AZ$27,HI15+2),HJ15),0)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IF(HJ15=HK15,0,HJ15*VLOOKUP(HH15,Mort!$A$2:$E$115,IF(HM14/HJ14=VLOOKUP(HH14,Mort!$A$2:$E$115,2),2,3)))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210"/>
        <v>2031</v>
      </c>
      <c r="C16">
        <f t="shared" si="210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19373.304279884287</v>
      </c>
      <c r="F16" s="3">
        <f t="shared" si="211"/>
        <v>18607.400000000001</v>
      </c>
      <c r="H16">
        <f t="shared" si="216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14"/>
        <v>16</v>
      </c>
      <c r="HC16">
        <f t="shared" si="217"/>
        <v>0.83037717579485448</v>
      </c>
      <c r="HD16">
        <f>IF(H16&gt;=$F$3,IF(HB16&lt;50,HC16*VLOOKUP(H16,Ret!$A$2:$AZ$27,HB16+2),HC16),0)</f>
        <v>1.4946789164307379E-2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1.5361977752204809E-3</v>
      </c>
      <c r="HH16">
        <f t="shared" ref="HH16:HI16" si="222">HH15+1</f>
        <v>43</v>
      </c>
      <c r="HI16">
        <f t="shared" si="222"/>
        <v>7</v>
      </c>
      <c r="HJ16">
        <f t="shared" si="213"/>
        <v>0.48166876336509395</v>
      </c>
      <c r="HK16">
        <f>IF(HH16&gt;=$F$3,IF(HI16&lt;50,HJ16*VLOOKUP(HH16,Ret!$A$2:$AZ$27,HI16+2),HJ16),0)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IF(HJ16=HK16,0,HJ16*VLOOKUP(HH16,Mort!$A$2:$E$115,IF(HM15/HJ15=VLOOKUP(HH15,Mort!$A$2:$E$115,2),2,3)))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210"/>
        <v>2032</v>
      </c>
      <c r="C17">
        <f t="shared" si="210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20438.836015277921</v>
      </c>
      <c r="F17" s="3">
        <f t="shared" si="211"/>
        <v>19503.599999999999</v>
      </c>
      <c r="H17">
        <f t="shared" si="216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14"/>
        <v>17</v>
      </c>
      <c r="HC17">
        <f t="shared" si="217"/>
        <v>0.81389418885532661</v>
      </c>
      <c r="HD17">
        <f>IF(H17&gt;=$F$3,IF(HB17&lt;50,HC17*VLOOKUP(H17,Ret!$A$2:$AZ$27,HB17+2),HC17),0)</f>
        <v>1.3022307021685225E-2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1.6196494358220999E-3</v>
      </c>
      <c r="HH17">
        <f t="shared" ref="HH17:HI17" si="223">HH16+1</f>
        <v>44</v>
      </c>
      <c r="HI17">
        <f t="shared" si="223"/>
        <v>8</v>
      </c>
      <c r="HJ17">
        <f t="shared" ref="HJ17:HJ60" si="224">HJ16-HK16-HL16-HM16</f>
        <v>0.45544671588749824</v>
      </c>
      <c r="HK17">
        <f>IF(HH17&gt;=$F$3,IF(HI17&lt;50,HJ17*VLOOKUP(HH17,Ret!$A$2:$AZ$27,HI17+2),HJ17),0)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IF(HJ17=HK17,0,HJ17*VLOOKUP(HH17,Mort!$A$2:$E$115,IF(HM16/HJ16=VLOOKUP(HH16,Mort!$A$2:$E$115,2),2,3)))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210"/>
        <v>2033</v>
      </c>
      <c r="C18">
        <f t="shared" si="210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21562.971996118209</v>
      </c>
      <c r="F18" s="3">
        <f t="shared" si="211"/>
        <v>20437.21</v>
      </c>
      <c r="H18">
        <f t="shared" si="216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14"/>
        <v>18</v>
      </c>
      <c r="HC18">
        <f t="shared" si="217"/>
        <v>0.79925223239781928</v>
      </c>
      <c r="HD18">
        <f>IF(H18&gt;=$F$3,IF(HB18&lt;50,HC18*VLOOKUP(H18,Ret!$A$2:$AZ$27,HB18+2),HC18),0)</f>
        <v>1.9182053577547663E-2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1.702407255007355E-3</v>
      </c>
      <c r="HH18">
        <f t="shared" ref="HH18:HI18" si="225">HH17+1</f>
        <v>45</v>
      </c>
      <c r="HI18">
        <f t="shared" si="225"/>
        <v>9</v>
      </c>
      <c r="HJ18">
        <f t="shared" si="224"/>
        <v>0.43244210226802066</v>
      </c>
      <c r="HK18">
        <f>IF(HH18&gt;=$F$3,IF(HI18&lt;50,HJ18*VLOOKUP(HH18,Ret!$A$2:$AZ$27,HI18+2),HJ18),0)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IF(HJ18=HK18,0,HJ18*VLOOKUP(HH18,Mort!$A$2:$E$115,IF(HM17/HJ17=VLOOKUP(HH17,Mort!$A$2:$E$115,2),2,3)))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210"/>
        <v>2034</v>
      </c>
      <c r="C19">
        <f t="shared" si="210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22748.935455904706</v>
      </c>
      <c r="F19" s="3">
        <f t="shared" si="211"/>
        <v>21408.17</v>
      </c>
      <c r="H19">
        <f t="shared" si="216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14"/>
        <v>19</v>
      </c>
      <c r="HC19">
        <f t="shared" si="217"/>
        <v>0.77836777156526427</v>
      </c>
      <c r="HD19">
        <f>IF(H19&gt;=$F$3,IF(HB19&lt;50,HC19*VLOOKUP(H19,Ret!$A$2:$AZ$27,HB19+2),HC19),0)</f>
        <v>3.0356343091045308E-2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1.7746785191688024E-3</v>
      </c>
      <c r="HH19">
        <f t="shared" ref="HH19:HI19" si="226">HH18+1</f>
        <v>46</v>
      </c>
      <c r="HI19">
        <f t="shared" si="226"/>
        <v>10</v>
      </c>
      <c r="HJ19">
        <f t="shared" si="224"/>
        <v>0.41243733061710203</v>
      </c>
      <c r="HK19">
        <f>IF(HH19&gt;=$F$3,IF(HI19&lt;50,HJ19*VLOOKUP(HH19,Ret!$A$2:$AZ$27,HI19+2),HJ19),0)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IF(HJ19=HK19,0,HJ19*VLOOKUP(HH19,Mort!$A$2:$E$115,IF(HM18/HJ18=VLOOKUP(HH18,Mort!$A$2:$E$115,2),2,3)))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210"/>
        <v>2035</v>
      </c>
      <c r="C20">
        <f t="shared" si="210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24000.126905979465</v>
      </c>
      <c r="F20" s="3">
        <f t="shared" si="211"/>
        <v>22420.52</v>
      </c>
      <c r="H20">
        <f t="shared" si="216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14"/>
        <v>20</v>
      </c>
      <c r="HC20">
        <f t="shared" si="217"/>
        <v>0.74623674995505018</v>
      </c>
      <c r="HD20">
        <f>IF(H20&gt;=$F$3,IF(HB20&lt;50,HC20*VLOOKUP(H20,Ret!$A$2:$AZ$27,HB20+2),HC20),0)</f>
        <v>2.4625812748516659E-2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1.8581295073880749E-3</v>
      </c>
      <c r="HH20">
        <f t="shared" ref="HH20:HI20" si="227">HH19+1</f>
        <v>47</v>
      </c>
      <c r="HI20">
        <f t="shared" si="227"/>
        <v>11</v>
      </c>
      <c r="HJ20">
        <f t="shared" si="224"/>
        <v>0.39504897275828504</v>
      </c>
      <c r="HK20">
        <f>IF(HH20&gt;=$F$3,IF(HI20&lt;50,HJ20*VLOOKUP(HH20,Ret!$A$2:$AZ$27,HI20+2),HJ20),0)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IF(HJ20=HK20,0,HJ20*VLOOKUP(HH20,Mort!$A$2:$E$115,IF(HM19/HJ19=VLOOKUP(HH19,Mort!$A$2:$E$115,2),2,3)))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210"/>
        <v>2036</v>
      </c>
      <c r="C21">
        <f t="shared" si="210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25320.133885808333</v>
      </c>
      <c r="F21" s="3">
        <f t="shared" si="211"/>
        <v>23475.53</v>
      </c>
      <c r="H21">
        <f t="shared" si="216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14"/>
        <v>21</v>
      </c>
      <c r="HC21">
        <f t="shared" si="217"/>
        <v>0.71975280769914551</v>
      </c>
      <c r="HD21">
        <f>IF(H21&gt;=$F$3,IF(HB21&lt;50,HC21*VLOOKUP(H21,Ret!$A$2:$AZ$27,HB21+2),HC21),0)</f>
        <v>3.1669123538762403E-2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1.9073449404027356E-3</v>
      </c>
      <c r="HH21">
        <f t="shared" ref="HH21:HI21" si="228">HH20+1</f>
        <v>48</v>
      </c>
      <c r="HI21">
        <f t="shared" si="228"/>
        <v>12</v>
      </c>
      <c r="HJ21">
        <f t="shared" si="224"/>
        <v>0.3794603402932431</v>
      </c>
      <c r="HK21">
        <f>IF(HH21&gt;=$F$3,IF(HI21&lt;50,HJ21*VLOOKUP(HH21,Ret!$A$2:$AZ$27,HI21+2),HJ21),0)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IF(HJ21=HK21,0,HJ21*VLOOKUP(HH21,Mort!$A$2:$E$115,IF(HM20/HJ20=VLOOKUP(HH20,Mort!$A$2:$E$115,2),2,3)))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210"/>
        <v>2037</v>
      </c>
      <c r="C22">
        <f t="shared" si="210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26712.741249527793</v>
      </c>
      <c r="F22" s="3">
        <f t="shared" si="211"/>
        <v>24575.73</v>
      </c>
      <c r="H22">
        <f t="shared" si="216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14"/>
        <v>22</v>
      </c>
      <c r="HC22">
        <f t="shared" si="217"/>
        <v>0.68617633921998034</v>
      </c>
      <c r="HD22">
        <f>IF(H22&gt;=$F$3,IF(HB22&lt;50,HC22*VLOOKUP(H22,Ret!$A$2:$AZ$27,HB22+2),HC22),0)</f>
        <v>3.5681169639438973E-2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1.9212937498159449E-3</v>
      </c>
      <c r="HH22">
        <f t="shared" ref="HH22:HI22" si="229">HH21+1</f>
        <v>49</v>
      </c>
      <c r="HI22">
        <f t="shared" si="229"/>
        <v>13</v>
      </c>
      <c r="HJ22">
        <f t="shared" si="224"/>
        <v>0.36547343215003419</v>
      </c>
      <c r="HK22">
        <f>IF(HH22&gt;=$F$3,IF(HI22&lt;50,HJ22*VLOOKUP(HH22,Ret!$A$2:$AZ$27,HI22+2),HJ22),0)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IF(HJ22=HK22,0,HJ22*VLOOKUP(HH22,Mort!$A$2:$E$115,IF(HM21/HJ21=VLOOKUP(HH21,Mort!$A$2:$E$115,2),2,3)))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210"/>
        <v>2038</v>
      </c>
      <c r="C23">
        <f t="shared" si="210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11607.420083474277</v>
      </c>
      <c r="F23" s="3">
        <f t="shared" si="211"/>
        <v>10594.15</v>
      </c>
      <c r="H23">
        <f t="shared" si="216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14"/>
        <v>23</v>
      </c>
      <c r="HC23">
        <f t="shared" si="217"/>
        <v>0.64857387583072534</v>
      </c>
      <c r="HD23">
        <f>IF(H23&gt;=$F$3,IF(HB23&lt;50,HC23*VLOOKUP(H23,Ret!$A$2:$AZ$27,HB23+2),HC23),0)</f>
        <v>4.2805875804827878E-2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1.9068071949423324E-3</v>
      </c>
      <c r="HH23">
        <f t="shared" ref="HH23:HI23" si="230">HH22+1</f>
        <v>50</v>
      </c>
      <c r="HI23">
        <f t="shared" si="230"/>
        <v>14</v>
      </c>
      <c r="HJ23">
        <f t="shared" si="224"/>
        <v>0.3537965559928406</v>
      </c>
      <c r="HK23">
        <f>IF(HH23&gt;=$F$3,IF(HI23&lt;50,HJ23*VLOOKUP(HH23,Ret!$A$2:$AZ$27,HI23+2),HJ23),0)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210"/>
        <v>2039</v>
      </c>
      <c r="C24">
        <f t="shared" si="210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12245.828188065363</v>
      </c>
      <c r="F24" s="3">
        <f t="shared" si="211"/>
        <v>11084.17</v>
      </c>
      <c r="H24">
        <f t="shared" si="216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14"/>
        <v>24</v>
      </c>
      <c r="HC24">
        <f t="shared" si="217"/>
        <v>0.60386119283095518</v>
      </c>
      <c r="HD24">
        <f>IF(H24&gt;=$F$3,IF(HB24&lt;50,HC24*VLOOKUP(H24,Ret!$A$2:$AZ$27,HB24+2),HC24),0)</f>
        <v>6.8840175982728888E-2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1.8598924739193418E-3</v>
      </c>
      <c r="HH24">
        <f t="shared" ref="HH24:HI24" si="231">HH23+1</f>
        <v>51</v>
      </c>
      <c r="HI24">
        <f t="shared" si="231"/>
        <v>15</v>
      </c>
      <c r="HJ24">
        <f t="shared" si="224"/>
        <v>0.34794122299115909</v>
      </c>
      <c r="HK24">
        <f>IF(HH24&gt;=$F$3,IF(HI24&lt;50,HJ24*VLOOKUP(HH24,Ret!$A$2:$AZ$27,HI24+2),HJ24),0)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210"/>
        <v>2040</v>
      </c>
      <c r="C25">
        <f t="shared" si="210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12919.348738408957</v>
      </c>
      <c r="F25" s="3">
        <f t="shared" si="211"/>
        <v>11590.19</v>
      </c>
      <c r="H25">
        <f t="shared" si="216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14"/>
        <v>25</v>
      </c>
      <c r="HC25">
        <f t="shared" si="217"/>
        <v>0.53316112437430696</v>
      </c>
      <c r="HD25">
        <f>IF(H25&gt;=$F$3,IF(HB25&lt;50,HC25*VLOOKUP(H25,Ret!$A$2:$AZ$27,HB25+2),HC25),0)</f>
        <v>7.9441007531771732E-2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1.7487684879477269E-3</v>
      </c>
      <c r="HH25">
        <f t="shared" ref="HH25:HI25" si="232">HH24+1</f>
        <v>52</v>
      </c>
      <c r="HI25">
        <f t="shared" si="232"/>
        <v>16</v>
      </c>
      <c r="HJ25">
        <f t="shared" si="224"/>
        <v>0.34247854579019787</v>
      </c>
      <c r="HK25">
        <f>IF(HH25&gt;=$F$3,IF(HI25&lt;50,HJ25*VLOOKUP(HH25,Ret!$A$2:$AZ$27,HI25+2),HJ25),0)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si="210"/>
        <v>2041</v>
      </c>
      <c r="C26">
        <f t="shared" si="210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13629.912919021448</v>
      </c>
      <c r="F26" s="3">
        <f t="shared" si="211"/>
        <v>12110.15</v>
      </c>
      <c r="H26">
        <f t="shared" si="216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14"/>
        <v>26</v>
      </c>
      <c r="HC26">
        <f t="shared" si="217"/>
        <v>0.45197134835458747</v>
      </c>
      <c r="HD26">
        <f>IF(H26&gt;=$F$3,IF(HB26&lt;50,HC26*VLOOKUP(H26,Ret!$A$2:$AZ$27,HB26+2),HC26),0)</f>
        <v>0.11525269383041981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1.5683405787904185E-3</v>
      </c>
      <c r="HH26">
        <f t="shared" ref="HH26:HI26" si="233">HH25+1</f>
        <v>53</v>
      </c>
      <c r="HI26">
        <f t="shared" si="233"/>
        <v>17</v>
      </c>
      <c r="HJ26">
        <f t="shared" si="224"/>
        <v>0.33568034665626245</v>
      </c>
      <c r="HK26">
        <f>IF(HH26&gt;=$F$3,IF(HI26&lt;50,HJ26*VLOOKUP(HH26,Ret!$A$2:$AZ$27,HI26+2),HJ26),0)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10"/>
        <v>2042</v>
      </c>
      <c r="C27">
        <f t="shared" si="210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14379.558129567627</v>
      </c>
      <c r="F27" s="3">
        <f t="shared" si="211"/>
        <v>12642.57</v>
      </c>
      <c r="H27">
        <f t="shared" si="216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14"/>
        <v>27</v>
      </c>
      <c r="HC27">
        <f t="shared" si="217"/>
        <v>0.33515031394537725</v>
      </c>
      <c r="HD27">
        <f>IF(H27&gt;=$F$3,IF(HB27&lt;50,HC27*VLOOKUP(H27,Ret!$A$2:$AZ$27,HB27+2),HC27),0)</f>
        <v>9.0825735079197237E-2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1.2266501490400808E-3</v>
      </c>
      <c r="HH27">
        <f t="shared" ref="HH27:HI27" si="234">HH26+1</f>
        <v>54</v>
      </c>
      <c r="HI27">
        <f t="shared" si="234"/>
        <v>18</v>
      </c>
      <c r="HJ27">
        <f t="shared" si="224"/>
        <v>0.32964145721991628</v>
      </c>
      <c r="HK27">
        <f>IF(HH27&gt;=$F$3,IF(HI27&lt;50,HJ27*VLOOKUP(HH27,Ret!$A$2:$AZ$27,HI27+2),HJ27),0)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10"/>
        <v>2043</v>
      </c>
      <c r="C28">
        <f t="shared" si="210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15170.433826693847</v>
      </c>
      <c r="F28" s="3">
        <f t="shared" si="211"/>
        <v>13182.52</v>
      </c>
      <c r="H28">
        <f t="shared" si="216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14"/>
        <v>28</v>
      </c>
      <c r="HC28">
        <f t="shared" si="217"/>
        <v>0.24309792871713995</v>
      </c>
      <c r="HD28">
        <f>IF(H28&gt;=$F$3,IF(HB28&lt;50,HC28*VLOOKUP(H28,Ret!$A$2:$AZ$27,HB28+2),HC28),0)</f>
        <v>6.2962363537739249E-2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9.3106506698664607E-4</v>
      </c>
      <c r="HH28">
        <f t="shared" ref="HH28:HI28" si="235">HH27+1</f>
        <v>55</v>
      </c>
      <c r="HI28">
        <f t="shared" si="235"/>
        <v>19</v>
      </c>
      <c r="HJ28">
        <f t="shared" si="224"/>
        <v>0.32102792594275986</v>
      </c>
      <c r="HK28">
        <f>IF(HH28&gt;=$F$3,IF(HI28&lt;50,HJ28*VLOOKUP(HH28,Ret!$A$2:$AZ$27,HI28+2),HJ28),0)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10"/>
        <v>2044</v>
      </c>
      <c r="C29">
        <f t="shared" si="210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16004.807687162009</v>
      </c>
      <c r="F29" s="3">
        <f t="shared" si="211"/>
        <v>13726.06</v>
      </c>
      <c r="H29">
        <f t="shared" si="216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14"/>
        <v>29</v>
      </c>
      <c r="HC29">
        <f t="shared" si="217"/>
        <v>0.17920450011241407</v>
      </c>
      <c r="HD29">
        <f>IF(H29&gt;=$F$3,IF(HB29&lt;50,HC29*VLOOKUP(H29,Ret!$A$2:$AZ$27,HB29+2),HC29),0)</f>
        <v>6.2721575039344918E-2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7.168180004496563E-4</v>
      </c>
      <c r="HH29">
        <f t="shared" ref="HH29:HI29" si="236">HH28+1</f>
        <v>56</v>
      </c>
      <c r="HI29">
        <f t="shared" si="236"/>
        <v>20</v>
      </c>
      <c r="HJ29">
        <f t="shared" si="224"/>
        <v>0.30777589315984277</v>
      </c>
      <c r="HK29">
        <f>IF(HH29&gt;=$F$3,IF(HI29&lt;50,HJ29*VLOOKUP(HH29,Ret!$A$2:$AZ$27,HI29+2),HJ29),0)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10"/>
        <v>2045</v>
      </c>
      <c r="C30">
        <f t="shared" si="210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16885.07210995592</v>
      </c>
      <c r="F30" s="3">
        <f t="shared" si="211"/>
        <v>14269.14</v>
      </c>
      <c r="H30">
        <f t="shared" si="216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14"/>
        <v>30</v>
      </c>
      <c r="HC30">
        <f t="shared" si="217"/>
        <v>0.11576610707261949</v>
      </c>
      <c r="HD30">
        <f>IF(H30&gt;=$F$3,IF(HB30&lt;50,HC30*VLOOKUP(H30,Ret!$A$2:$AZ$27,HB30+2),HC30),0)</f>
        <v>3.1256848909607261E-2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4.8969063291718045E-4</v>
      </c>
      <c r="HH30">
        <f t="shared" ref="HH30:HI30" si="237">HH29+1</f>
        <v>57</v>
      </c>
      <c r="HI30">
        <f t="shared" si="237"/>
        <v>21</v>
      </c>
      <c r="HJ30">
        <f t="shared" si="224"/>
        <v>0.29685292671159996</v>
      </c>
      <c r="HK30">
        <f>IF(HH30&gt;=$F$3,IF(HI30&lt;50,HJ30*VLOOKUP(HH30,Ret!$A$2:$AZ$27,HI30+2),HJ30),0)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10"/>
        <v>2046</v>
      </c>
      <c r="C31">
        <f t="shared" si="210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17813.751076003493</v>
      </c>
      <c r="F31" s="3">
        <f t="shared" si="211"/>
        <v>14808.11</v>
      </c>
      <c r="H31">
        <f t="shared" si="216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14"/>
        <v>31</v>
      </c>
      <c r="HC31">
        <f t="shared" si="217"/>
        <v>8.4019567530095041E-2</v>
      </c>
      <c r="HD31">
        <f>IF(H31&gt;=$F$3,IF(HB31&lt;50,HC31*VLOOKUP(H31,Ret!$A$2:$AZ$27,HB31+2),HC31),0)</f>
        <v>2.9070770365412883E-2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3.7304687983362201E-4</v>
      </c>
      <c r="HH31">
        <f t="shared" ref="HH31:HI31" si="238">HH30+1</f>
        <v>58</v>
      </c>
      <c r="HI31">
        <f t="shared" si="238"/>
        <v>22</v>
      </c>
      <c r="HJ31">
        <f t="shared" si="224"/>
        <v>0.28300473768050383</v>
      </c>
      <c r="HK31">
        <f>IF(HH31&gt;=$F$3,IF(HI31&lt;50,HJ31*VLOOKUP(HH31,Ret!$A$2:$AZ$27,HI31+2),HJ31),0)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10"/>
        <v>2047</v>
      </c>
      <c r="C32">
        <f t="shared" si="210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18793.507385183686</v>
      </c>
      <c r="F32" s="3">
        <f t="shared" si="211"/>
        <v>15341.04</v>
      </c>
      <c r="H32">
        <f t="shared" si="216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14"/>
        <v>32</v>
      </c>
      <c r="HC32">
        <f t="shared" si="217"/>
        <v>5.4575750284848533E-2</v>
      </c>
      <c r="HD32">
        <f>IF(H32&gt;=$F$3,IF(HB32&lt;50,HC32*VLOOKUP(H32,Ret!$A$2:$AZ$27,HB32+2),HC32),0)</f>
        <v>1.4025967823206073E-2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2.5377723882454565E-4</v>
      </c>
      <c r="HH32">
        <f t="shared" ref="HH32:HI32" si="239">HH31+1</f>
        <v>59</v>
      </c>
      <c r="HI32">
        <f t="shared" si="239"/>
        <v>23</v>
      </c>
      <c r="HJ32">
        <f t="shared" si="224"/>
        <v>0.26749607805561226</v>
      </c>
      <c r="HK32">
        <f>IF(HH32&gt;=$F$3,IF(HI32&lt;50,HJ32*VLOOKUP(HH32,Ret!$A$2:$AZ$27,HI32+2),HJ32),0)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10"/>
        <v>2048</v>
      </c>
      <c r="C33">
        <f t="shared" si="210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19827.150291368784</v>
      </c>
      <c r="F33" s="3">
        <f t="shared" si="211"/>
        <v>15861.91</v>
      </c>
      <c r="H33">
        <f t="shared" si="216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14"/>
        <v>33</v>
      </c>
      <c r="HC33">
        <f t="shared" si="217"/>
        <v>4.0296005222817913E-2</v>
      </c>
      <c r="HD33">
        <f>IF(H33&gt;=$F$3,IF(HB33&lt;50,HC33*VLOOKUP(H33,Ret!$A$2:$AZ$27,HB33+2),HC33),0)</f>
        <v>1.1242585457166198E-2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1.9906226580072048E-4</v>
      </c>
      <c r="HH33">
        <f t="shared" ref="HH33:HI33" si="240">HH32+1</f>
        <v>60</v>
      </c>
      <c r="HI33">
        <f t="shared" si="240"/>
        <v>24</v>
      </c>
      <c r="HJ33">
        <f t="shared" si="224"/>
        <v>0.24905489843445835</v>
      </c>
      <c r="HK33">
        <f>IF(HH33&gt;=$F$3,IF(HI33&lt;50,HJ33*VLOOKUP(HH33,Ret!$A$2:$AZ$27,HI33+2),HJ33),0)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10"/>
        <v>2049</v>
      </c>
      <c r="C34">
        <f t="shared" si="210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20917.643557394069</v>
      </c>
      <c r="F34" s="3">
        <f t="shared" si="211"/>
        <v>16365.32</v>
      </c>
      <c r="H34">
        <f t="shared" si="216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14"/>
        <v>34</v>
      </c>
      <c r="HC34">
        <f t="shared" si="217"/>
        <v>2.8854357499850991E-2</v>
      </c>
      <c r="HD34">
        <f>IF(H34&gt;=$F$3,IF(HB34&lt;50,HC34*VLOOKUP(H34,Ret!$A$2:$AZ$27,HB34+2),HC34),0)</f>
        <v>8.6563072499552963E-3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1.5119683329921919E-4</v>
      </c>
      <c r="HH34">
        <f t="shared" ref="HH34:HI34" si="241">HH33+1</f>
        <v>61</v>
      </c>
      <c r="HI34">
        <f t="shared" si="241"/>
        <v>25</v>
      </c>
      <c r="HJ34">
        <f t="shared" si="224"/>
        <v>0.21989555092575197</v>
      </c>
      <c r="HK34">
        <f>IF(HH34&gt;=$F$3,IF(HI34&lt;50,HJ34*VLOOKUP(HH34,Ret!$A$2:$AZ$27,HI34+2),HJ34),0)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10"/>
        <v>2050</v>
      </c>
      <c r="C35">
        <f t="shared" si="210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22068.113953050739</v>
      </c>
      <c r="F35" s="3">
        <f t="shared" si="211"/>
        <v>16844.310000000001</v>
      </c>
      <c r="H35">
        <f t="shared" si="216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14"/>
        <v>35</v>
      </c>
      <c r="HC35">
        <f t="shared" si="217"/>
        <v>2.0046853416596476E-2</v>
      </c>
      <c r="HD35">
        <f>IF(H35&gt;=$F$3,IF(HB35&lt;50,HC35*VLOOKUP(H35,Ret!$A$2:$AZ$27,HB35+2),HC35),0)</f>
        <v>5.1319944746486979E-3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1.1166097353044238E-4</v>
      </c>
      <c r="HH35">
        <f t="shared" ref="HH35:HI35" si="242">HH34+1</f>
        <v>62</v>
      </c>
      <c r="HI35">
        <f t="shared" si="242"/>
        <v>26</v>
      </c>
      <c r="HJ35">
        <f t="shared" si="224"/>
        <v>0.18640985643077848</v>
      </c>
      <c r="HK35">
        <f>IF(HH35&gt;=$F$3,IF(HI35&lt;50,HJ35*VLOOKUP(HH35,Ret!$A$2:$AZ$27,HI35+2),HJ35),0)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10"/>
        <v>2051</v>
      </c>
      <c r="C36">
        <f t="shared" si="210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23281.86022046853</v>
      </c>
      <c r="F36" s="3">
        <f t="shared" si="211"/>
        <v>17286.32</v>
      </c>
      <c r="H36">
        <f t="shared" si="216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14"/>
        <v>36</v>
      </c>
      <c r="HC36">
        <f t="shared" si="217"/>
        <v>1.4803197968417336E-2</v>
      </c>
      <c r="HD36">
        <f>IF(H36&gt;=$F$3,IF(HB36&lt;50,HC36*VLOOKUP(H36,Ret!$A$2:$AZ$27,HB36+2),HC36),0)</f>
        <v>4.2041082230305235E-3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8.7486899993346459E-5</v>
      </c>
      <c r="HH36">
        <f t="shared" ref="HH36:HI36" si="243">HH35+1</f>
        <v>63</v>
      </c>
      <c r="HI36">
        <f t="shared" si="243"/>
        <v>27</v>
      </c>
      <c r="HJ36">
        <f t="shared" si="224"/>
        <v>0.13822850083911517</v>
      </c>
      <c r="HK36">
        <f>IF(HH36&gt;=$F$3,IF(HI36&lt;50,HJ36*VLOOKUP(HH36,Ret!$A$2:$AZ$27,HI36+2),HJ36),0)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10"/>
        <v>2052</v>
      </c>
      <c r="C37">
        <f t="shared" si="210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24562.362532594299</v>
      </c>
      <c r="F37" s="3">
        <f t="shared" si="211"/>
        <v>17678.28</v>
      </c>
      <c r="H37">
        <f t="shared" si="216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14"/>
        <v>37</v>
      </c>
      <c r="HC37">
        <f t="shared" si="217"/>
        <v>1.0511602845393467E-2</v>
      </c>
      <c r="HD37">
        <f>IF(H37&gt;=$F$3,IF(HB37&lt;50,HC37*VLOOKUP(H37,Ret!$A$2:$AZ$27,HB37+2),HC37),0)</f>
        <v>2.3125526259865628E-3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6.6012865869070973E-5</v>
      </c>
      <c r="HH37">
        <f t="shared" ref="HH37:HI37" si="244">HH36+1</f>
        <v>64</v>
      </c>
      <c r="HI37">
        <f t="shared" si="244"/>
        <v>28</v>
      </c>
      <c r="HJ37">
        <f t="shared" si="224"/>
        <v>0.10026266079864379</v>
      </c>
      <c r="HK37">
        <f>IF(HH37&gt;=$F$3,IF(HI37&lt;50,HJ37*VLOOKUP(HH37,Ret!$A$2:$AZ$27,HI37+2),HJ37),0)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10"/>
        <v>2053</v>
      </c>
      <c r="C38">
        <f t="shared" si="210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25913.292471886984</v>
      </c>
      <c r="F38" s="3">
        <f t="shared" si="211"/>
        <v>18005.47</v>
      </c>
      <c r="H38">
        <f t="shared" si="216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14"/>
        <v>38</v>
      </c>
      <c r="HC38">
        <f t="shared" si="217"/>
        <v>8.1330373535378336E-3</v>
      </c>
      <c r="HD38">
        <f>IF(H38&gt;=$F$3,IF(HB38&lt;50,HC38*VLOOKUP(H38,Ret!$A$2:$AZ$27,HB38+2),HC38),0)</f>
        <v>2.0251263010309206E-3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5.4410019895168103E-5</v>
      </c>
      <c r="HH38">
        <f t="shared" ref="HH38:HI38" si="245">HH37+1</f>
        <v>65</v>
      </c>
      <c r="HI38">
        <f t="shared" si="245"/>
        <v>29</v>
      </c>
      <c r="HJ38">
        <f t="shared" si="224"/>
        <v>7.3910625660936244E-2</v>
      </c>
      <c r="HK38">
        <f>IF(HH38&gt;=$F$3,IF(HI38&lt;50,HJ38*VLOOKUP(HH38,Ret!$A$2:$AZ$27,HI38+2),HJ38),0)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10"/>
        <v>2054</v>
      </c>
      <c r="C39">
        <f t="shared" si="210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27338.523557840763</v>
      </c>
      <c r="F39" s="3">
        <f t="shared" si="211"/>
        <v>18255.12</v>
      </c>
      <c r="H39">
        <f t="shared" si="216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14"/>
        <v>39</v>
      </c>
      <c r="HC39">
        <f t="shared" si="217"/>
        <v>6.0535010326117442E-3</v>
      </c>
      <c r="HD39">
        <f>IF(H39&gt;=$F$3,IF(HB39&lt;50,HC39*VLOOKUP(H39,Ret!$A$2:$AZ$27,HB39+2),HC39),0)</f>
        <v>6.0535010326117442E-3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ref="HH39:HI39" si="246">HH38+1</f>
        <v>66</v>
      </c>
      <c r="HI39">
        <f t="shared" si="246"/>
        <v>30</v>
      </c>
      <c r="HJ39">
        <f t="shared" si="224"/>
        <v>4.7746264176964814E-2</v>
      </c>
      <c r="HK39">
        <f>IF(HH39&gt;=$F$3,IF(HI39&lt;50,HJ39*VLOOKUP(HH39,Ret!$A$2:$AZ$27,HI39+2),HJ39),0)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10"/>
        <v>2055</v>
      </c>
      <c r="C40">
        <f t="shared" si="210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28842.142353522009</v>
      </c>
      <c r="F40" s="3">
        <f t="shared" si="211"/>
        <v>18411.560000000001</v>
      </c>
      <c r="H40">
        <f t="shared" si="216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14"/>
        <v>40</v>
      </c>
      <c r="HC40">
        <f t="shared" si="217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ref="HH40:HI40" si="247">HH39+1</f>
        <v>67</v>
      </c>
      <c r="HI40">
        <f t="shared" si="247"/>
        <v>31</v>
      </c>
      <c r="HJ40">
        <f t="shared" si="224"/>
        <v>3.4652806151715752E-2</v>
      </c>
      <c r="HK40">
        <f>IF(HH40&gt;=$F$3,IF(HI40&lt;50,HJ40*VLOOKUP(HH40,Ret!$A$2:$AZ$27,HI40+2),HJ40),0)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10"/>
        <v>2056</v>
      </c>
      <c r="C41">
        <f t="shared" si="210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30428.460182965719</v>
      </c>
      <c r="F41" s="3">
        <f t="shared" si="211"/>
        <v>18459.39</v>
      </c>
      <c r="H41">
        <f t="shared" si="216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14"/>
        <v>41</v>
      </c>
      <c r="HC41">
        <f t="shared" si="217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ref="HH41:HI41" si="248">HH40+1</f>
        <v>68</v>
      </c>
      <c r="HI41">
        <f t="shared" si="248"/>
        <v>32</v>
      </c>
      <c r="HJ41">
        <f t="shared" si="224"/>
        <v>2.2509076763908484E-2</v>
      </c>
      <c r="HK41">
        <f>IF(HH41&gt;=$F$3,IF(HI41&lt;50,HJ41*VLOOKUP(HH41,Ret!$A$2:$AZ$27,HI41+2),HJ41),0)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si="210"/>
        <v>2057</v>
      </c>
      <c r="C42">
        <f t="shared" si="210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32102.025493028828</v>
      </c>
      <c r="F42" s="3">
        <f t="shared" si="211"/>
        <v>18386.810000000001</v>
      </c>
      <c r="H42">
        <f t="shared" si="216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14"/>
        <v>42</v>
      </c>
      <c r="HC42">
        <f t="shared" si="217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42" si="249">HH41+1</f>
        <v>69</v>
      </c>
      <c r="HI42">
        <f t="shared" si="249"/>
        <v>33</v>
      </c>
      <c r="HJ42">
        <f t="shared" si="224"/>
        <v>1.661957682863183E-2</v>
      </c>
      <c r="HK42">
        <f>IF(HH42&gt;=$F$3,IF(HI42&lt;50,HJ42*VLOOKUP(HH42,Ret!$A$2:$AZ$27,HI42+2),HJ42),0)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10"/>
        <v>2058</v>
      </c>
      <c r="C43">
        <f t="shared" si="210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33867.636895145413</v>
      </c>
      <c r="F43" s="3">
        <f t="shared" si="211"/>
        <v>18186.48</v>
      </c>
      <c r="H43">
        <f t="shared" si="216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ref="HB43:HB60" si="250">HB42+1</f>
        <v>43</v>
      </c>
      <c r="HC43">
        <f t="shared" si="217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ref="HH43:HI43" si="251">HH42+1</f>
        <v>70</v>
      </c>
      <c r="HI43">
        <f t="shared" si="251"/>
        <v>34</v>
      </c>
      <c r="HJ43">
        <f t="shared" si="224"/>
        <v>1.190061418391011E-2</v>
      </c>
      <c r="HK43">
        <f>IF(HH43&gt;=$F$3,IF(HI43&lt;50,HJ43*VLOOKUP(HH43,Ret!$A$2:$AZ$27,HI43+2),HJ43),0)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10"/>
        <v>2059</v>
      </c>
      <c r="C44">
        <f t="shared" si="210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35730.356924378415</v>
      </c>
      <c r="F44" s="3">
        <f t="shared" si="211"/>
        <v>17849.61</v>
      </c>
      <c r="H44">
        <f t="shared" si="216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50"/>
        <v>44</v>
      </c>
      <c r="HC44">
        <f t="shared" si="217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ref="HH44:HI44" si="252">HH43+1</f>
        <v>71</v>
      </c>
      <c r="HI44">
        <f t="shared" si="252"/>
        <v>35</v>
      </c>
      <c r="HJ44">
        <f t="shared" si="224"/>
        <v>8.2680707104133885E-3</v>
      </c>
      <c r="HK44">
        <f>IF(HH44&gt;=$F$3,IF(HI44&lt;50,HJ44*VLOOKUP(HH44,Ret!$A$2:$AZ$27,HI44+2),HJ44),0)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10"/>
        <v>2060</v>
      </c>
      <c r="C45">
        <f t="shared" si="210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37695.526555219221</v>
      </c>
      <c r="F45" s="3">
        <f t="shared" si="211"/>
        <v>17368.52</v>
      </c>
      <c r="H45">
        <f t="shared" si="216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50"/>
        <v>45</v>
      </c>
      <c r="HC45">
        <f t="shared" si="217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ref="HH45:HI45" si="253">HH44+1</f>
        <v>72</v>
      </c>
      <c r="HI45">
        <f t="shared" si="253"/>
        <v>36</v>
      </c>
      <c r="HJ45">
        <f t="shared" si="224"/>
        <v>6.1053914546905586E-3</v>
      </c>
      <c r="HK45">
        <f>IF(HH45&gt;=$F$3,IF(HI45&lt;50,HJ45*VLOOKUP(HH45,Ret!$A$2:$AZ$27,HI45+2),HJ45),0)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10"/>
        <v>2061</v>
      </c>
      <c r="C46">
        <f t="shared" si="210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39768.780515756276</v>
      </c>
      <c r="F46" s="3">
        <f t="shared" si="211"/>
        <v>16705.43</v>
      </c>
      <c r="H46">
        <f t="shared" si="216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50"/>
        <v>46</v>
      </c>
      <c r="HC46">
        <f t="shared" si="217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ref="HH46:HI46" si="254">HH45+1</f>
        <v>73</v>
      </c>
      <c r="HI46">
        <f t="shared" si="254"/>
        <v>37</v>
      </c>
      <c r="HJ46">
        <f t="shared" si="224"/>
        <v>4.335377418061219E-3</v>
      </c>
      <c r="HK46">
        <f>IF(HH46&gt;=$F$3,IF(HI46&lt;50,HJ46*VLOOKUP(HH46,Ret!$A$2:$AZ$27,HI46+2),HJ46),0)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10"/>
        <v>2062</v>
      </c>
      <c r="C47">
        <f t="shared" si="210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41956.063444122869</v>
      </c>
      <c r="F47" s="3">
        <f t="shared" si="211"/>
        <v>15852.82</v>
      </c>
      <c r="H47">
        <f t="shared" si="216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50"/>
        <v>47</v>
      </c>
      <c r="HC47">
        <f t="shared" si="217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ref="HH47:HI47" si="255">HH46+1</f>
        <v>74</v>
      </c>
      <c r="HI47">
        <f t="shared" si="255"/>
        <v>38</v>
      </c>
      <c r="HJ47">
        <f t="shared" si="224"/>
        <v>3.3543682159023263E-3</v>
      </c>
      <c r="HK47">
        <f>IF(HH47&gt;=$F$3,IF(HI47&lt;50,HJ47*VLOOKUP(HH47,Ret!$A$2:$AZ$27,HI47+2),HJ47),0)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10"/>
        <v>2063</v>
      </c>
      <c r="C48">
        <f t="shared" si="210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44263.646933549629</v>
      </c>
      <c r="F48" s="3">
        <f t="shared" si="211"/>
        <v>14813.42</v>
      </c>
      <c r="H48">
        <f t="shared" si="216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50"/>
        <v>48</v>
      </c>
      <c r="HC48">
        <f t="shared" si="217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ref="HH48:HI48" si="256">HH47+1</f>
        <v>75</v>
      </c>
      <c r="HI48">
        <f t="shared" si="256"/>
        <v>39</v>
      </c>
      <c r="HJ48">
        <f t="shared" si="224"/>
        <v>2.4966898067782608E-3</v>
      </c>
      <c r="HK48">
        <f>IF(HH48&gt;=$F$3,IF(HI48&lt;50,HJ48*VLOOKUP(HH48,Ret!$A$2:$AZ$27,HI48+2),HJ48),0)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10"/>
        <v>2064</v>
      </c>
      <c r="C49">
        <f t="shared" si="210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46698.147514894852</v>
      </c>
      <c r="F49" s="3">
        <f t="shared" si="211"/>
        <v>13600.56</v>
      </c>
      <c r="H49">
        <f t="shared" si="216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50"/>
        <v>49</v>
      </c>
      <c r="HC49">
        <f t="shared" si="217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ref="HH49:HI49" si="257">HH48+1</f>
        <v>76</v>
      </c>
      <c r="HI49">
        <f t="shared" si="257"/>
        <v>40</v>
      </c>
      <c r="HJ49">
        <f t="shared" si="224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10"/>
        <v>2065</v>
      </c>
      <c r="C50">
        <f t="shared" si="210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49266.545628214073</v>
      </c>
      <c r="F50" s="3">
        <f t="shared" si="211"/>
        <v>12243.08</v>
      </c>
      <c r="H50">
        <f t="shared" si="216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50"/>
        <v>50</v>
      </c>
      <c r="HC50">
        <f t="shared" si="217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ref="HH50:HI50" si="258">HH49+1</f>
        <v>77</v>
      </c>
      <c r="HI50">
        <f t="shared" si="258"/>
        <v>41</v>
      </c>
      <c r="HJ50">
        <f t="shared" si="224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10"/>
        <v>2066</v>
      </c>
      <c r="C51">
        <f t="shared" si="210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51976.205637765845</v>
      </c>
      <c r="F51" s="3">
        <f t="shared" si="211"/>
        <v>10786.4</v>
      </c>
      <c r="H51">
        <f t="shared" si="216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50"/>
        <v>51</v>
      </c>
      <c r="HC51">
        <f t="shared" si="217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ref="HH51:HI51" si="259">HH50+1</f>
        <v>78</v>
      </c>
      <c r="HI51">
        <f t="shared" si="259"/>
        <v>42</v>
      </c>
      <c r="HJ51">
        <f t="shared" si="224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10"/>
        <v>2067</v>
      </c>
      <c r="C52">
        <f t="shared" si="210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54834.896947842957</v>
      </c>
      <c r="F52" s="3">
        <f t="shared" si="211"/>
        <v>9286.59</v>
      </c>
      <c r="H52">
        <f t="shared" si="216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50"/>
        <v>52</v>
      </c>
      <c r="HC52">
        <f t="shared" si="217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ref="HH52:HI52" si="260">HH51+1</f>
        <v>79</v>
      </c>
      <c r="HI52">
        <f t="shared" si="260"/>
        <v>43</v>
      </c>
      <c r="HJ52">
        <f t="shared" si="224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10"/>
        <v>2068</v>
      </c>
      <c r="C53">
        <f t="shared" si="210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57850.816279974322</v>
      </c>
      <c r="F53" s="3">
        <f t="shared" si="211"/>
        <v>7801.24</v>
      </c>
      <c r="H53">
        <f t="shared" si="216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50"/>
        <v>53</v>
      </c>
      <c r="HC53">
        <f t="shared" si="217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ref="HH53:HI53" si="261">HH52+1</f>
        <v>80</v>
      </c>
      <c r="HI53">
        <f t="shared" si="261"/>
        <v>44</v>
      </c>
      <c r="HJ53">
        <f t="shared" si="224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10"/>
        <v>2069</v>
      </c>
      <c r="C54">
        <f t="shared" si="210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61032.611175372906</v>
      </c>
      <c r="F54" s="3">
        <f t="shared" si="211"/>
        <v>6383.1</v>
      </c>
      <c r="H54">
        <f t="shared" si="216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50"/>
        <v>54</v>
      </c>
      <c r="HC54">
        <f t="shared" si="217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ref="HH54:HI54" si="262">HH53+1</f>
        <v>81</v>
      </c>
      <c r="HI54">
        <f t="shared" si="262"/>
        <v>45</v>
      </c>
      <c r="HJ54">
        <f t="shared" si="224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10"/>
        <v>2070</v>
      </c>
      <c r="C55">
        <f t="shared" si="210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64389.404790018416</v>
      </c>
      <c r="F55" s="3">
        <f t="shared" si="211"/>
        <v>5077.09</v>
      </c>
      <c r="H55">
        <f t="shared" si="216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50"/>
        <v>55</v>
      </c>
      <c r="HC55">
        <f t="shared" si="217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ref="HH55:HI55" si="263">HH54+1</f>
        <v>82</v>
      </c>
      <c r="HI55">
        <f t="shared" si="263"/>
        <v>46</v>
      </c>
      <c r="HJ55">
        <f t="shared" si="224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10"/>
        <v>2071</v>
      </c>
      <c r="C56">
        <f t="shared" si="210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67930.822053469426</v>
      </c>
      <c r="F56" s="3">
        <f t="shared" si="211"/>
        <v>3917.51</v>
      </c>
      <c r="H56">
        <f t="shared" si="216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50"/>
        <v>56</v>
      </c>
      <c r="HC56">
        <f t="shared" si="217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ref="HH56:HI56" si="264">HH55+1</f>
        <v>83</v>
      </c>
      <c r="HI56">
        <f t="shared" si="264"/>
        <v>47</v>
      </c>
      <c r="HJ56">
        <f t="shared" si="224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10"/>
        <v>2072</v>
      </c>
      <c r="C57">
        <f t="shared" si="210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71667.017266410243</v>
      </c>
      <c r="F57" s="3">
        <f t="shared" si="211"/>
        <v>2949.66</v>
      </c>
      <c r="H57">
        <f t="shared" si="216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50"/>
        <v>57</v>
      </c>
      <c r="HC57">
        <f t="shared" si="217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ref="HH57:HI57" si="265">HH56+1</f>
        <v>84</v>
      </c>
      <c r="HI57">
        <f t="shared" si="265"/>
        <v>48</v>
      </c>
      <c r="HJ57">
        <f t="shared" si="224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si="210"/>
        <v>2073</v>
      </c>
      <c r="C58">
        <f t="shared" si="210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75608.7032160628</v>
      </c>
      <c r="F58" s="3">
        <f t="shared" si="211"/>
        <v>2146.84</v>
      </c>
      <c r="H58">
        <f t="shared" si="216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50"/>
        <v>58</v>
      </c>
      <c r="HC58">
        <f t="shared" si="217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58" si="266">HH57+1</f>
        <v>85</v>
      </c>
      <c r="HI58">
        <f t="shared" si="266"/>
        <v>49</v>
      </c>
      <c r="HJ58">
        <f t="shared" si="224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10"/>
        <v>2074</v>
      </c>
      <c r="C59">
        <f t="shared" si="210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79767.181892946246</v>
      </c>
      <c r="F59" s="3">
        <f t="shared" si="211"/>
        <v>1528</v>
      </c>
      <c r="H59">
        <f t="shared" si="216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50"/>
        <v>59</v>
      </c>
      <c r="HC59">
        <f t="shared" si="217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ref="HH59:HI59" si="267">HH58+1</f>
        <v>86</v>
      </c>
      <c r="HI59">
        <f t="shared" si="267"/>
        <v>50</v>
      </c>
      <c r="HJ59">
        <f t="shared" si="224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10"/>
        <v>2075</v>
      </c>
      <c r="C60">
        <f t="shared" si="210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84154.37689705829</v>
      </c>
      <c r="F60" s="3">
        <f t="shared" si="211"/>
        <v>1031</v>
      </c>
      <c r="H60">
        <f t="shared" si="216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50"/>
        <v>60</v>
      </c>
      <c r="HC60">
        <f t="shared" si="217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ref="HH60:HI60" si="268">HH59+1</f>
        <v>87</v>
      </c>
      <c r="HI60">
        <f t="shared" si="268"/>
        <v>51</v>
      </c>
      <c r="HJ60">
        <f t="shared" si="224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10"/>
        <v>2076</v>
      </c>
      <c r="C61">
        <f t="shared" si="210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88782.867626396503</v>
      </c>
      <c r="F61" s="3">
        <f t="shared" si="211"/>
        <v>655.71</v>
      </c>
    </row>
    <row r="62" spans="2:226" x14ac:dyDescent="0.25">
      <c r="B62">
        <f t="shared" si="210"/>
        <v>2077</v>
      </c>
      <c r="C62">
        <f t="shared" si="210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93665.925345848314</v>
      </c>
      <c r="F62" s="3">
        <f t="shared" si="211"/>
        <v>376.84</v>
      </c>
    </row>
    <row r="63" spans="2:226" x14ac:dyDescent="0.25">
      <c r="B63">
        <f t="shared" si="210"/>
        <v>2078</v>
      </c>
      <c r="C63">
        <f t="shared" si="210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98817.55123986995</v>
      </c>
      <c r="F63" s="3">
        <f t="shared" si="211"/>
        <v>190.55</v>
      </c>
    </row>
    <row r="64" spans="2:226" x14ac:dyDescent="0.25">
      <c r="B64">
        <f t="shared" si="210"/>
        <v>2079</v>
      </c>
      <c r="C64">
        <f t="shared" si="210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104252.51655806279</v>
      </c>
      <c r="F64" s="3">
        <f t="shared" si="211"/>
        <v>83.37</v>
      </c>
    </row>
    <row r="65" spans="2:6" x14ac:dyDescent="0.25">
      <c r="B65">
        <f t="shared" si="210"/>
        <v>2080</v>
      </c>
      <c r="C65">
        <f t="shared" si="210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109986.40496875624</v>
      </c>
      <c r="F65" s="3">
        <f t="shared" si="211"/>
        <v>31.24</v>
      </c>
    </row>
    <row r="66" spans="2:6" x14ac:dyDescent="0.25">
      <c r="B66">
        <f t="shared" si="210"/>
        <v>2081</v>
      </c>
      <c r="C66">
        <f t="shared" si="210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116035.65724203784</v>
      </c>
      <c r="F66" s="3">
        <f t="shared" si="211"/>
        <v>9.5500000000000007</v>
      </c>
    </row>
    <row r="67" spans="2:6" x14ac:dyDescent="0.25">
      <c r="B67">
        <f t="shared" si="210"/>
        <v>2082</v>
      </c>
      <c r="C67">
        <f t="shared" si="210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122417.61839034989</v>
      </c>
      <c r="F67" s="3">
        <f t="shared" si="211"/>
        <v>2.19</v>
      </c>
    </row>
    <row r="68" spans="2:6" x14ac:dyDescent="0.25">
      <c r="B68">
        <f t="shared" si="210"/>
        <v>2083</v>
      </c>
      <c r="C68">
        <f t="shared" si="210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129150.58740181915</v>
      </c>
      <c r="F68" s="3">
        <f t="shared" si="211"/>
        <v>0.32</v>
      </c>
    </row>
    <row r="69" spans="2:6" x14ac:dyDescent="0.25">
      <c r="B69">
        <f t="shared" si="210"/>
        <v>2084</v>
      </c>
      <c r="C69">
        <f t="shared" si="210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136253.8697089192</v>
      </c>
      <c r="F69" s="3">
        <f t="shared" si="211"/>
        <v>0</v>
      </c>
    </row>
    <row r="70" spans="2:6" x14ac:dyDescent="0.25">
      <c r="B70">
        <f t="shared" si="210"/>
        <v>2085</v>
      </c>
      <c r="C70">
        <f t="shared" si="210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143747.83254290977</v>
      </c>
      <c r="F70" s="3">
        <f t="shared" si="211"/>
        <v>0</v>
      </c>
    </row>
    <row r="71" spans="2:6" x14ac:dyDescent="0.25">
      <c r="B71">
        <f t="shared" si="210"/>
        <v>2086</v>
      </c>
      <c r="C71">
        <f t="shared" si="210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151653.96333276975</v>
      </c>
      <c r="F71" s="3">
        <f t="shared" si="211"/>
        <v>0</v>
      </c>
    </row>
    <row r="72" spans="2:6" x14ac:dyDescent="0.25">
      <c r="B72">
        <f t="shared" si="210"/>
        <v>2087</v>
      </c>
      <c r="C72">
        <f t="shared" si="210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159994.93131607212</v>
      </c>
      <c r="F72" s="3">
        <f t="shared" si="211"/>
        <v>0</v>
      </c>
    </row>
    <row r="73" spans="2:6" x14ac:dyDescent="0.25">
      <c r="B73">
        <f t="shared" si="210"/>
        <v>2088</v>
      </c>
      <c r="C73">
        <f t="shared" si="210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168794.65253845608</v>
      </c>
      <c r="F73" s="3">
        <f t="shared" si="211"/>
        <v>0</v>
      </c>
    </row>
    <row r="74" spans="2:6" x14ac:dyDescent="0.25">
      <c r="B74">
        <f t="shared" si="210"/>
        <v>2089</v>
      </c>
      <c r="C74">
        <f t="shared" si="210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178078.35842807117</v>
      </c>
      <c r="F74" s="3">
        <f t="shared" ref="F74:F108" si="269">ROUND(D74*E74, 2)</f>
        <v>0</v>
      </c>
    </row>
    <row r="75" spans="2:6" x14ac:dyDescent="0.25">
      <c r="B75">
        <f t="shared" ref="B75:C108" si="270">B74+1</f>
        <v>2090</v>
      </c>
      <c r="C75">
        <f t="shared" si="270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187872.66814161502</v>
      </c>
      <c r="F75" s="3">
        <f t="shared" si="269"/>
        <v>0</v>
      </c>
    </row>
    <row r="76" spans="2:6" x14ac:dyDescent="0.25">
      <c r="B76">
        <f t="shared" si="270"/>
        <v>2091</v>
      </c>
      <c r="C76">
        <f t="shared" si="270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198205.66488940388</v>
      </c>
      <c r="F76" s="3">
        <f t="shared" si="269"/>
        <v>0</v>
      </c>
    </row>
    <row r="77" spans="2:6" x14ac:dyDescent="0.25">
      <c r="B77">
        <f t="shared" si="270"/>
        <v>2092</v>
      </c>
      <c r="C77">
        <f t="shared" si="270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209106.97645832106</v>
      </c>
      <c r="F77" s="3">
        <f t="shared" si="269"/>
        <v>0</v>
      </c>
    </row>
    <row r="78" spans="2:6" x14ac:dyDescent="0.25">
      <c r="B78">
        <f t="shared" si="270"/>
        <v>2093</v>
      </c>
      <c r="C78">
        <f t="shared" si="270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220607.86016352873</v>
      </c>
      <c r="F78" s="3">
        <f t="shared" si="269"/>
        <v>0</v>
      </c>
    </row>
    <row r="79" spans="2:6" x14ac:dyDescent="0.25">
      <c r="B79">
        <f t="shared" si="270"/>
        <v>2094</v>
      </c>
      <c r="C79">
        <f t="shared" si="270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232741.29247252279</v>
      </c>
      <c r="F79" s="3">
        <f t="shared" si="269"/>
        <v>0</v>
      </c>
    </row>
    <row r="80" spans="2:6" x14ac:dyDescent="0.25">
      <c r="B80">
        <f t="shared" si="270"/>
        <v>2095</v>
      </c>
      <c r="C80">
        <f t="shared" si="270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245542.06355851155</v>
      </c>
      <c r="F80" s="3">
        <f t="shared" si="269"/>
        <v>0</v>
      </c>
    </row>
    <row r="81" spans="2:6" x14ac:dyDescent="0.25">
      <c r="B81">
        <f t="shared" si="270"/>
        <v>2096</v>
      </c>
      <c r="C81">
        <f t="shared" si="270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259046.87705422964</v>
      </c>
      <c r="F81" s="3">
        <f t="shared" si="269"/>
        <v>0</v>
      </c>
    </row>
    <row r="82" spans="2:6" x14ac:dyDescent="0.25">
      <c r="B82">
        <f t="shared" si="270"/>
        <v>2097</v>
      </c>
      <c r="C82">
        <f t="shared" si="270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273294.45529221225</v>
      </c>
      <c r="F82" s="3">
        <f t="shared" si="269"/>
        <v>0</v>
      </c>
    </row>
    <row r="83" spans="2:6" x14ac:dyDescent="0.25">
      <c r="B83">
        <f t="shared" si="270"/>
        <v>2098</v>
      </c>
      <c r="C83">
        <f t="shared" si="270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288325.65033328393</v>
      </c>
      <c r="F83" s="3">
        <f t="shared" si="269"/>
        <v>0</v>
      </c>
    </row>
    <row r="84" spans="2:6" x14ac:dyDescent="0.25">
      <c r="B84">
        <f t="shared" si="270"/>
        <v>2099</v>
      </c>
      <c r="C84">
        <f t="shared" si="270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304183.56110161456</v>
      </c>
      <c r="F84" s="3">
        <f t="shared" si="269"/>
        <v>0</v>
      </c>
    </row>
    <row r="85" spans="2:6" x14ac:dyDescent="0.25">
      <c r="B85">
        <f t="shared" si="270"/>
        <v>2100</v>
      </c>
      <c r="C85">
        <f t="shared" si="270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320913.65696220333</v>
      </c>
      <c r="F85" s="3">
        <f t="shared" si="269"/>
        <v>0</v>
      </c>
    </row>
    <row r="86" spans="2:6" x14ac:dyDescent="0.25">
      <c r="B86">
        <f t="shared" si="270"/>
        <v>2101</v>
      </c>
      <c r="C86">
        <f t="shared" si="270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338563.90809512453</v>
      </c>
      <c r="F86" s="3">
        <f t="shared" si="269"/>
        <v>0</v>
      </c>
    </row>
    <row r="87" spans="2:6" x14ac:dyDescent="0.25">
      <c r="B87">
        <f t="shared" si="270"/>
        <v>2102</v>
      </c>
      <c r="C87">
        <f t="shared" si="270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357184.92304035631</v>
      </c>
      <c r="F87" s="3">
        <f t="shared" si="269"/>
        <v>0</v>
      </c>
    </row>
    <row r="88" spans="2:6" x14ac:dyDescent="0.25">
      <c r="B88">
        <f t="shared" si="270"/>
        <v>2103</v>
      </c>
      <c r="C88">
        <f t="shared" si="270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376830.09380757593</v>
      </c>
      <c r="F88" s="3">
        <f t="shared" si="269"/>
        <v>0</v>
      </c>
    </row>
    <row r="89" spans="2:6" x14ac:dyDescent="0.25">
      <c r="B89">
        <f t="shared" si="270"/>
        <v>2104</v>
      </c>
      <c r="C89">
        <f t="shared" si="270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397555.7489669926</v>
      </c>
      <c r="F89" s="3">
        <f t="shared" si="269"/>
        <v>0</v>
      </c>
    </row>
    <row r="90" spans="2:6" x14ac:dyDescent="0.25">
      <c r="B90">
        <f t="shared" si="270"/>
        <v>2105</v>
      </c>
      <c r="C90">
        <f t="shared" si="270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419421.31516017712</v>
      </c>
      <c r="F90" s="3">
        <f t="shared" si="269"/>
        <v>0</v>
      </c>
    </row>
    <row r="91" spans="2:6" x14ac:dyDescent="0.25">
      <c r="B91">
        <f t="shared" si="270"/>
        <v>2106</v>
      </c>
      <c r="C91">
        <f t="shared" si="270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442489.4874939869</v>
      </c>
      <c r="F91" s="3">
        <f t="shared" si="269"/>
        <v>0</v>
      </c>
    </row>
    <row r="92" spans="2:6" x14ac:dyDescent="0.25">
      <c r="B92">
        <f t="shared" si="270"/>
        <v>2107</v>
      </c>
      <c r="C92">
        <f t="shared" si="270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466826.40930615616</v>
      </c>
      <c r="F92" s="3">
        <f t="shared" si="269"/>
        <v>0</v>
      </c>
    </row>
    <row r="93" spans="2:6" x14ac:dyDescent="0.25">
      <c r="B93">
        <f t="shared" si="270"/>
        <v>2108</v>
      </c>
      <c r="C93">
        <f t="shared" si="270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492501.86181799474</v>
      </c>
      <c r="F93" s="3">
        <f t="shared" si="269"/>
        <v>0</v>
      </c>
    </row>
    <row r="94" spans="2:6" x14ac:dyDescent="0.25">
      <c r="B94">
        <f t="shared" si="270"/>
        <v>2109</v>
      </c>
      <c r="C94">
        <f t="shared" si="270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519589.46421798447</v>
      </c>
      <c r="F94" s="3">
        <f t="shared" si="269"/>
        <v>0</v>
      </c>
    </row>
    <row r="95" spans="2:6" x14ac:dyDescent="0.25">
      <c r="B95">
        <f t="shared" si="270"/>
        <v>2110</v>
      </c>
      <c r="C95">
        <f t="shared" si="270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548166.88474997354</v>
      </c>
      <c r="F95" s="3">
        <f t="shared" si="269"/>
        <v>0</v>
      </c>
    </row>
    <row r="96" spans="2:6" x14ac:dyDescent="0.25">
      <c r="B96">
        <f t="shared" si="270"/>
        <v>2111</v>
      </c>
      <c r="C96">
        <f t="shared" si="270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578316.06341122207</v>
      </c>
      <c r="F96" s="3">
        <f t="shared" si="269"/>
        <v>0</v>
      </c>
    </row>
    <row r="97" spans="2:110" x14ac:dyDescent="0.25">
      <c r="B97">
        <f t="shared" si="270"/>
        <v>2112</v>
      </c>
      <c r="C97">
        <f t="shared" si="270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610123.4468988392</v>
      </c>
      <c r="F97" s="3">
        <f t="shared" si="269"/>
        <v>0</v>
      </c>
    </row>
    <row r="98" spans="2:110" x14ac:dyDescent="0.25">
      <c r="B98">
        <f t="shared" si="270"/>
        <v>2113</v>
      </c>
      <c r="C98">
        <f t="shared" si="270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643680.23647827539</v>
      </c>
      <c r="F98" s="3">
        <f t="shared" si="269"/>
        <v>0</v>
      </c>
    </row>
    <row r="99" spans="2:110" x14ac:dyDescent="0.25">
      <c r="B99">
        <f t="shared" si="270"/>
        <v>2114</v>
      </c>
      <c r="C99">
        <f t="shared" si="270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679082.6494845805</v>
      </c>
      <c r="F99" s="3">
        <f t="shared" si="269"/>
        <v>0</v>
      </c>
    </row>
    <row r="100" spans="2:110" x14ac:dyDescent="0.25">
      <c r="B100">
        <f t="shared" si="270"/>
        <v>2115</v>
      </c>
      <c r="C100">
        <f t="shared" si="270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716432.19520623237</v>
      </c>
      <c r="F100" s="3">
        <f t="shared" si="269"/>
        <v>0</v>
      </c>
    </row>
    <row r="101" spans="2:110" x14ac:dyDescent="0.25">
      <c r="B101">
        <f t="shared" si="270"/>
        <v>2116</v>
      </c>
      <c r="C101">
        <f t="shared" si="270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755835.96594257513</v>
      </c>
      <c r="F101" s="3">
        <f t="shared" si="269"/>
        <v>0</v>
      </c>
    </row>
    <row r="102" spans="2:110" x14ac:dyDescent="0.25">
      <c r="B102">
        <f t="shared" si="270"/>
        <v>2117</v>
      </c>
      <c r="C102">
        <f t="shared" si="270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797406.94406941684</v>
      </c>
      <c r="F102" s="3">
        <f t="shared" si="269"/>
        <v>0</v>
      </c>
    </row>
    <row r="103" spans="2:110" x14ac:dyDescent="0.25">
      <c r="B103">
        <f t="shared" si="270"/>
        <v>2118</v>
      </c>
      <c r="C103">
        <f t="shared" si="270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841264.32599323452</v>
      </c>
      <c r="F103" s="3">
        <f t="shared" si="269"/>
        <v>0</v>
      </c>
    </row>
    <row r="104" spans="2:110" x14ac:dyDescent="0.25">
      <c r="B104">
        <f t="shared" si="270"/>
        <v>2119</v>
      </c>
      <c r="C104">
        <f t="shared" si="270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887533.86392286257</v>
      </c>
      <c r="F104" s="3">
        <f t="shared" si="269"/>
        <v>0</v>
      </c>
    </row>
    <row r="105" spans="2:110" x14ac:dyDescent="0.25">
      <c r="B105">
        <f t="shared" si="270"/>
        <v>2120</v>
      </c>
      <c r="C105">
        <f t="shared" si="270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936348.22643861989</v>
      </c>
      <c r="F105" s="3">
        <f t="shared" si="269"/>
        <v>0</v>
      </c>
    </row>
    <row r="106" spans="2:110" x14ac:dyDescent="0.25">
      <c r="B106">
        <f t="shared" si="270"/>
        <v>2121</v>
      </c>
      <c r="C106">
        <f t="shared" si="270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987847.37889274396</v>
      </c>
      <c r="F106" s="3">
        <f t="shared" si="269"/>
        <v>0</v>
      </c>
    </row>
    <row r="107" spans="2:110" x14ac:dyDescent="0.25">
      <c r="B107">
        <f t="shared" si="270"/>
        <v>2122</v>
      </c>
      <c r="C107">
        <f t="shared" si="270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1042178.9847318449</v>
      </c>
      <c r="F107" s="3">
        <f t="shared" si="269"/>
        <v>0</v>
      </c>
    </row>
    <row r="108" spans="2:110" x14ac:dyDescent="0.25">
      <c r="B108">
        <f t="shared" si="270"/>
        <v>2123</v>
      </c>
      <c r="C108">
        <f t="shared" si="270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1099498.8288920962</v>
      </c>
      <c r="F108" s="3">
        <f t="shared" si="269"/>
        <v>0</v>
      </c>
    </row>
    <row r="112" spans="2:110" x14ac:dyDescent="0.25">
      <c r="H112" t="s">
        <v>40</v>
      </c>
      <c r="I112" s="4">
        <f>NPV(Assumptions!$C$9, J114:DE114)*(1+Assumptions!$C$9)-I114</f>
        <v>0</v>
      </c>
      <c r="J112" t="s">
        <v>26</v>
      </c>
      <c r="DF112" t="s">
        <v>55</v>
      </c>
    </row>
    <row r="113" spans="2:226" x14ac:dyDescent="0.25">
      <c r="B113" t="s">
        <v>3</v>
      </c>
      <c r="C113">
        <v>2</v>
      </c>
      <c r="E113" t="s">
        <v>30</v>
      </c>
      <c r="F113">
        <f>C114+MAX(Assumptions!$C$4-C114,Assumptions!$C$5-C116,0)</f>
        <v>50</v>
      </c>
      <c r="I113" t="s">
        <v>21</v>
      </c>
      <c r="J113">
        <f>J118</f>
        <v>2019</v>
      </c>
      <c r="K113">
        <f>J113+1</f>
        <v>2020</v>
      </c>
      <c r="L113">
        <f t="shared" ref="L113" si="271">K113+1</f>
        <v>2021</v>
      </c>
      <c r="M113">
        <f t="shared" ref="M113" si="272">L113+1</f>
        <v>2022</v>
      </c>
      <c r="N113">
        <f t="shared" ref="N113" si="273">M113+1</f>
        <v>2023</v>
      </c>
      <c r="O113">
        <f t="shared" ref="O113" si="274">N113+1</f>
        <v>2024</v>
      </c>
      <c r="P113">
        <f t="shared" ref="P113" si="275">O113+1</f>
        <v>2025</v>
      </c>
      <c r="Q113">
        <f t="shared" ref="Q113" si="276">P113+1</f>
        <v>2026</v>
      </c>
      <c r="R113">
        <f t="shared" ref="R113" si="277">Q113+1</f>
        <v>2027</v>
      </c>
      <c r="S113">
        <f t="shared" ref="S113" si="278">R113+1</f>
        <v>2028</v>
      </c>
      <c r="T113">
        <f t="shared" ref="T113" si="279">S113+1</f>
        <v>2029</v>
      </c>
      <c r="U113">
        <f t="shared" ref="U113" si="280">T113+1</f>
        <v>2030</v>
      </c>
      <c r="V113">
        <f t="shared" ref="V113" si="281">U113+1</f>
        <v>2031</v>
      </c>
      <c r="W113">
        <f t="shared" ref="W113" si="282">V113+1</f>
        <v>2032</v>
      </c>
      <c r="X113">
        <f t="shared" ref="X113" si="283">W113+1</f>
        <v>2033</v>
      </c>
      <c r="Y113">
        <f t="shared" ref="Y113" si="284">X113+1</f>
        <v>2034</v>
      </c>
      <c r="Z113">
        <f t="shared" ref="Z113" si="285">Y113+1</f>
        <v>2035</v>
      </c>
      <c r="AA113">
        <f t="shared" ref="AA113" si="286">Z113+1</f>
        <v>2036</v>
      </c>
      <c r="AB113">
        <f t="shared" ref="AB113" si="287">AA113+1</f>
        <v>2037</v>
      </c>
      <c r="AC113">
        <f t="shared" ref="AC113" si="288">AB113+1</f>
        <v>2038</v>
      </c>
      <c r="AD113">
        <f t="shared" ref="AD113" si="289">AC113+1</f>
        <v>2039</v>
      </c>
      <c r="AE113">
        <f t="shared" ref="AE113" si="290">AD113+1</f>
        <v>2040</v>
      </c>
      <c r="AF113">
        <f t="shared" ref="AF113" si="291">AE113+1</f>
        <v>2041</v>
      </c>
      <c r="AG113">
        <f t="shared" ref="AG113" si="292">AF113+1</f>
        <v>2042</v>
      </c>
      <c r="AH113">
        <f t="shared" ref="AH113" si="293">AG113+1</f>
        <v>2043</v>
      </c>
      <c r="AI113">
        <f t="shared" ref="AI113" si="294">AH113+1</f>
        <v>2044</v>
      </c>
      <c r="AJ113">
        <f t="shared" ref="AJ113" si="295">AI113+1</f>
        <v>2045</v>
      </c>
      <c r="AK113">
        <f t="shared" ref="AK113" si="296">AJ113+1</f>
        <v>2046</v>
      </c>
      <c r="AL113">
        <f t="shared" ref="AL113" si="297">AK113+1</f>
        <v>2047</v>
      </c>
      <c r="AM113">
        <f t="shared" ref="AM113" si="298">AL113+1</f>
        <v>2048</v>
      </c>
      <c r="AN113">
        <f t="shared" ref="AN113" si="299">AM113+1</f>
        <v>2049</v>
      </c>
      <c r="AO113">
        <f t="shared" ref="AO113" si="300">AN113+1</f>
        <v>2050</v>
      </c>
      <c r="AP113">
        <f t="shared" ref="AP113" si="301">AO113+1</f>
        <v>2051</v>
      </c>
      <c r="AQ113">
        <f t="shared" ref="AQ113" si="302">AP113+1</f>
        <v>2052</v>
      </c>
      <c r="AR113">
        <f t="shared" ref="AR113" si="303">AQ113+1</f>
        <v>2053</v>
      </c>
      <c r="AS113">
        <f t="shared" ref="AS113" si="304">AR113+1</f>
        <v>2054</v>
      </c>
      <c r="AT113">
        <f t="shared" ref="AT113" si="305">AS113+1</f>
        <v>2055</v>
      </c>
      <c r="AU113">
        <f t="shared" ref="AU113" si="306">AT113+1</f>
        <v>2056</v>
      </c>
      <c r="AV113">
        <f t="shared" ref="AV113" si="307">AU113+1</f>
        <v>2057</v>
      </c>
      <c r="AW113">
        <f t="shared" ref="AW113" si="308">AV113+1</f>
        <v>2058</v>
      </c>
      <c r="AX113">
        <f t="shared" ref="AX113" si="309">AW113+1</f>
        <v>2059</v>
      </c>
      <c r="AY113">
        <f t="shared" ref="AY113" si="310">AX113+1</f>
        <v>2060</v>
      </c>
      <c r="AZ113">
        <f t="shared" ref="AZ113" si="311">AY113+1</f>
        <v>2061</v>
      </c>
      <c r="BA113">
        <f t="shared" ref="BA113" si="312">AZ113+1</f>
        <v>2062</v>
      </c>
      <c r="BB113">
        <f t="shared" ref="BB113" si="313">BA113+1</f>
        <v>2063</v>
      </c>
      <c r="BC113">
        <f t="shared" ref="BC113" si="314">BB113+1</f>
        <v>2064</v>
      </c>
      <c r="BD113">
        <f t="shared" ref="BD113" si="315">BC113+1</f>
        <v>2065</v>
      </c>
      <c r="BE113">
        <f t="shared" ref="BE113" si="316">BD113+1</f>
        <v>2066</v>
      </c>
      <c r="BF113">
        <f t="shared" ref="BF113" si="317">BE113+1</f>
        <v>2067</v>
      </c>
      <c r="BG113">
        <f t="shared" ref="BG113" si="318">BF113+1</f>
        <v>2068</v>
      </c>
      <c r="BH113">
        <f t="shared" ref="BH113" si="319">BG113+1</f>
        <v>2069</v>
      </c>
      <c r="BI113">
        <f t="shared" ref="BI113" si="320">BH113+1</f>
        <v>2070</v>
      </c>
      <c r="BJ113">
        <f t="shared" ref="BJ113" si="321">BI113+1</f>
        <v>2071</v>
      </c>
      <c r="BK113">
        <f t="shared" ref="BK113" si="322">BJ113+1</f>
        <v>2072</v>
      </c>
      <c r="BL113">
        <f t="shared" ref="BL113" si="323">BK113+1</f>
        <v>2073</v>
      </c>
      <c r="BM113">
        <f t="shared" ref="BM113" si="324">BL113+1</f>
        <v>2074</v>
      </c>
      <c r="BN113">
        <f t="shared" ref="BN113" si="325">BM113+1</f>
        <v>2075</v>
      </c>
      <c r="BO113">
        <f t="shared" ref="BO113" si="326">BN113+1</f>
        <v>2076</v>
      </c>
      <c r="BP113">
        <f t="shared" ref="BP113" si="327">BO113+1</f>
        <v>2077</v>
      </c>
      <c r="BQ113">
        <f t="shared" ref="BQ113" si="328">BP113+1</f>
        <v>2078</v>
      </c>
      <c r="BR113">
        <f t="shared" ref="BR113" si="329">BQ113+1</f>
        <v>2079</v>
      </c>
      <c r="BS113">
        <f t="shared" ref="BS113" si="330">BR113+1</f>
        <v>2080</v>
      </c>
      <c r="BT113">
        <f t="shared" ref="BT113" si="331">BS113+1</f>
        <v>2081</v>
      </c>
      <c r="BU113">
        <f t="shared" ref="BU113" si="332">BT113+1</f>
        <v>2082</v>
      </c>
      <c r="BV113">
        <f t="shared" ref="BV113" si="333">BU113+1</f>
        <v>2083</v>
      </c>
      <c r="BW113">
        <f t="shared" ref="BW113" si="334">BV113+1</f>
        <v>2084</v>
      </c>
      <c r="BX113">
        <f t="shared" ref="BX113" si="335">BW113+1</f>
        <v>2085</v>
      </c>
      <c r="BY113">
        <f t="shared" ref="BY113" si="336">BX113+1</f>
        <v>2086</v>
      </c>
      <c r="BZ113">
        <f t="shared" ref="BZ113" si="337">BY113+1</f>
        <v>2087</v>
      </c>
      <c r="CA113">
        <f t="shared" ref="CA113" si="338">BZ113+1</f>
        <v>2088</v>
      </c>
      <c r="CB113">
        <f t="shared" ref="CB113" si="339">CA113+1</f>
        <v>2089</v>
      </c>
      <c r="CC113">
        <f t="shared" ref="CC113" si="340">CB113+1</f>
        <v>2090</v>
      </c>
      <c r="CD113">
        <f t="shared" ref="CD113" si="341">CC113+1</f>
        <v>2091</v>
      </c>
      <c r="CE113">
        <f t="shared" ref="CE113" si="342">CD113+1</f>
        <v>2092</v>
      </c>
      <c r="CF113">
        <f t="shared" ref="CF113" si="343">CE113+1</f>
        <v>2093</v>
      </c>
      <c r="CG113">
        <f t="shared" ref="CG113" si="344">CF113+1</f>
        <v>2094</v>
      </c>
      <c r="CH113">
        <f t="shared" ref="CH113" si="345">CG113+1</f>
        <v>2095</v>
      </c>
      <c r="CI113">
        <f t="shared" ref="CI113" si="346">CH113+1</f>
        <v>2096</v>
      </c>
      <c r="CJ113">
        <f t="shared" ref="CJ113" si="347">CI113+1</f>
        <v>2097</v>
      </c>
      <c r="CK113">
        <f t="shared" ref="CK113" si="348">CJ113+1</f>
        <v>2098</v>
      </c>
      <c r="CL113">
        <f t="shared" ref="CL113" si="349">CK113+1</f>
        <v>2099</v>
      </c>
      <c r="CM113">
        <f t="shared" ref="CM113" si="350">CL113+1</f>
        <v>2100</v>
      </c>
      <c r="CN113">
        <f t="shared" ref="CN113" si="351">CM113+1</f>
        <v>2101</v>
      </c>
      <c r="CO113">
        <f t="shared" ref="CO113" si="352">CN113+1</f>
        <v>2102</v>
      </c>
      <c r="CP113">
        <f t="shared" ref="CP113" si="353">CO113+1</f>
        <v>2103</v>
      </c>
      <c r="CQ113">
        <f t="shared" ref="CQ113" si="354">CP113+1</f>
        <v>2104</v>
      </c>
      <c r="CR113">
        <f t="shared" ref="CR113" si="355">CQ113+1</f>
        <v>2105</v>
      </c>
      <c r="CS113">
        <f t="shared" ref="CS113" si="356">CR113+1</f>
        <v>2106</v>
      </c>
      <c r="CT113">
        <f t="shared" ref="CT113" si="357">CS113+1</f>
        <v>2107</v>
      </c>
      <c r="CU113">
        <f t="shared" ref="CU113" si="358">CT113+1</f>
        <v>2108</v>
      </c>
      <c r="CV113">
        <f t="shared" ref="CV113" si="359">CU113+1</f>
        <v>2109</v>
      </c>
      <c r="CW113">
        <f t="shared" ref="CW113" si="360">CV113+1</f>
        <v>2110</v>
      </c>
      <c r="CX113">
        <f t="shared" ref="CX113" si="361">CW113+1</f>
        <v>2111</v>
      </c>
      <c r="CY113">
        <f t="shared" ref="CY113" si="362">CX113+1</f>
        <v>2112</v>
      </c>
      <c r="CZ113">
        <f t="shared" ref="CZ113" si="363">CY113+1</f>
        <v>2113</v>
      </c>
      <c r="DA113">
        <f t="shared" ref="DA113" si="364">CZ113+1</f>
        <v>2114</v>
      </c>
      <c r="DB113">
        <f t="shared" ref="DB113" si="365">DA113+1</f>
        <v>2115</v>
      </c>
      <c r="DC113">
        <f t="shared" ref="DC113" si="366">DB113+1</f>
        <v>2116</v>
      </c>
      <c r="DD113">
        <f t="shared" ref="DD113" si="367">DC113+1</f>
        <v>2117</v>
      </c>
      <c r="DE113">
        <f t="shared" ref="DE113" si="368">DD113+1</f>
        <v>2118</v>
      </c>
      <c r="DF113">
        <f>J113</f>
        <v>2019</v>
      </c>
      <c r="DG113">
        <f>DF113+1</f>
        <v>2020</v>
      </c>
      <c r="DH113">
        <f t="shared" ref="DH113" si="369">DG113+1</f>
        <v>2021</v>
      </c>
      <c r="DI113">
        <f t="shared" ref="DI113" si="370">DH113+1</f>
        <v>2022</v>
      </c>
      <c r="DJ113">
        <f t="shared" ref="DJ113" si="371">DI113+1</f>
        <v>2023</v>
      </c>
      <c r="DK113">
        <f t="shared" ref="DK113" si="372">DJ113+1</f>
        <v>2024</v>
      </c>
      <c r="DL113">
        <f t="shared" ref="DL113" si="373">DK113+1</f>
        <v>2025</v>
      </c>
      <c r="DM113">
        <f t="shared" ref="DM113" si="374">DL113+1</f>
        <v>2026</v>
      </c>
      <c r="DN113">
        <f t="shared" ref="DN113" si="375">DM113+1</f>
        <v>2027</v>
      </c>
      <c r="DO113">
        <f t="shared" ref="DO113" si="376">DN113+1</f>
        <v>2028</v>
      </c>
      <c r="DP113">
        <f t="shared" ref="DP113" si="377">DO113+1</f>
        <v>2029</v>
      </c>
      <c r="DQ113">
        <f t="shared" ref="DQ113" si="378">DP113+1</f>
        <v>2030</v>
      </c>
      <c r="DR113">
        <f t="shared" ref="DR113" si="379">DQ113+1</f>
        <v>2031</v>
      </c>
      <c r="DS113">
        <f t="shared" ref="DS113" si="380">DR113+1</f>
        <v>2032</v>
      </c>
      <c r="DT113">
        <f t="shared" ref="DT113" si="381">DS113+1</f>
        <v>2033</v>
      </c>
      <c r="DU113">
        <f t="shared" ref="DU113" si="382">DT113+1</f>
        <v>2034</v>
      </c>
      <c r="DV113">
        <f t="shared" ref="DV113" si="383">DU113+1</f>
        <v>2035</v>
      </c>
      <c r="DW113">
        <f t="shared" ref="DW113" si="384">DV113+1</f>
        <v>2036</v>
      </c>
      <c r="DX113">
        <f t="shared" ref="DX113" si="385">DW113+1</f>
        <v>2037</v>
      </c>
      <c r="DY113">
        <f t="shared" ref="DY113" si="386">DX113+1</f>
        <v>2038</v>
      </c>
      <c r="DZ113">
        <f t="shared" ref="DZ113" si="387">DY113+1</f>
        <v>2039</v>
      </c>
      <c r="EA113">
        <f t="shared" ref="EA113" si="388">DZ113+1</f>
        <v>2040</v>
      </c>
      <c r="EB113">
        <f t="shared" ref="EB113" si="389">EA113+1</f>
        <v>2041</v>
      </c>
      <c r="EC113">
        <f t="shared" ref="EC113" si="390">EB113+1</f>
        <v>2042</v>
      </c>
      <c r="ED113">
        <f t="shared" ref="ED113" si="391">EC113+1</f>
        <v>2043</v>
      </c>
      <c r="EE113">
        <f t="shared" ref="EE113" si="392">ED113+1</f>
        <v>2044</v>
      </c>
      <c r="EF113">
        <f t="shared" ref="EF113" si="393">EE113+1</f>
        <v>2045</v>
      </c>
      <c r="EG113">
        <f t="shared" ref="EG113" si="394">EF113+1</f>
        <v>2046</v>
      </c>
      <c r="EH113">
        <f t="shared" ref="EH113" si="395">EG113+1</f>
        <v>2047</v>
      </c>
      <c r="EI113">
        <f t="shared" ref="EI113" si="396">EH113+1</f>
        <v>2048</v>
      </c>
      <c r="EJ113">
        <f t="shared" ref="EJ113" si="397">EI113+1</f>
        <v>2049</v>
      </c>
      <c r="EK113">
        <f t="shared" ref="EK113" si="398">EJ113+1</f>
        <v>2050</v>
      </c>
      <c r="EL113">
        <f t="shared" ref="EL113" si="399">EK113+1</f>
        <v>2051</v>
      </c>
      <c r="EM113">
        <f t="shared" ref="EM113" si="400">EL113+1</f>
        <v>2052</v>
      </c>
      <c r="EN113">
        <f t="shared" ref="EN113" si="401">EM113+1</f>
        <v>2053</v>
      </c>
      <c r="EO113">
        <f t="shared" ref="EO113" si="402">EN113+1</f>
        <v>2054</v>
      </c>
      <c r="EP113">
        <f t="shared" ref="EP113" si="403">EO113+1</f>
        <v>2055</v>
      </c>
      <c r="EQ113">
        <f t="shared" ref="EQ113" si="404">EP113+1</f>
        <v>2056</v>
      </c>
      <c r="ER113">
        <f t="shared" ref="ER113" si="405">EQ113+1</f>
        <v>2057</v>
      </c>
      <c r="ES113">
        <f t="shared" ref="ES113" si="406">ER113+1</f>
        <v>2058</v>
      </c>
      <c r="ET113">
        <f t="shared" ref="ET113" si="407">ES113+1</f>
        <v>2059</v>
      </c>
      <c r="EU113">
        <f t="shared" ref="EU113" si="408">ET113+1</f>
        <v>2060</v>
      </c>
      <c r="EV113">
        <f t="shared" ref="EV113" si="409">EU113+1</f>
        <v>2061</v>
      </c>
      <c r="EW113">
        <f t="shared" ref="EW113" si="410">EV113+1</f>
        <v>2062</v>
      </c>
      <c r="EX113">
        <f t="shared" ref="EX113" si="411">EW113+1</f>
        <v>2063</v>
      </c>
      <c r="EY113">
        <f t="shared" ref="EY113" si="412">EX113+1</f>
        <v>2064</v>
      </c>
      <c r="EZ113">
        <f t="shared" ref="EZ113" si="413">EY113+1</f>
        <v>2065</v>
      </c>
      <c r="FA113">
        <f t="shared" ref="FA113" si="414">EZ113+1</f>
        <v>2066</v>
      </c>
      <c r="FB113">
        <f t="shared" ref="FB113" si="415">FA113+1</f>
        <v>2067</v>
      </c>
      <c r="FC113">
        <f t="shared" ref="FC113" si="416">FB113+1</f>
        <v>2068</v>
      </c>
      <c r="FD113">
        <f t="shared" ref="FD113" si="417">FC113+1</f>
        <v>2069</v>
      </c>
      <c r="FE113">
        <f t="shared" ref="FE113" si="418">FD113+1</f>
        <v>2070</v>
      </c>
      <c r="FF113">
        <f t="shared" ref="FF113" si="419">FE113+1</f>
        <v>2071</v>
      </c>
      <c r="FG113">
        <f t="shared" ref="FG113" si="420">FF113+1</f>
        <v>2072</v>
      </c>
      <c r="FH113">
        <f t="shared" ref="FH113" si="421">FG113+1</f>
        <v>2073</v>
      </c>
      <c r="FI113">
        <f t="shared" ref="FI113" si="422">FH113+1</f>
        <v>2074</v>
      </c>
      <c r="FJ113">
        <f t="shared" ref="FJ113" si="423">FI113+1</f>
        <v>2075</v>
      </c>
      <c r="FK113">
        <f t="shared" ref="FK113" si="424">FJ113+1</f>
        <v>2076</v>
      </c>
      <c r="FL113">
        <f t="shared" ref="FL113" si="425">FK113+1</f>
        <v>2077</v>
      </c>
      <c r="FM113">
        <f t="shared" ref="FM113" si="426">FL113+1</f>
        <v>2078</v>
      </c>
      <c r="FN113">
        <f t="shared" ref="FN113" si="427">FM113+1</f>
        <v>2079</v>
      </c>
      <c r="FO113">
        <f t="shared" ref="FO113" si="428">FN113+1</f>
        <v>2080</v>
      </c>
      <c r="FP113">
        <f t="shared" ref="FP113" si="429">FO113+1</f>
        <v>2081</v>
      </c>
      <c r="FQ113">
        <f t="shared" ref="FQ113" si="430">FP113+1</f>
        <v>2082</v>
      </c>
      <c r="FR113">
        <f t="shared" ref="FR113" si="431">FQ113+1</f>
        <v>2083</v>
      </c>
      <c r="FS113">
        <f t="shared" ref="FS113" si="432">FR113+1</f>
        <v>2084</v>
      </c>
      <c r="FT113">
        <f t="shared" ref="FT113" si="433">FS113+1</f>
        <v>2085</v>
      </c>
      <c r="FU113">
        <f t="shared" ref="FU113" si="434">FT113+1</f>
        <v>2086</v>
      </c>
      <c r="FV113">
        <f t="shared" ref="FV113" si="435">FU113+1</f>
        <v>2087</v>
      </c>
      <c r="FW113">
        <f t="shared" ref="FW113" si="436">FV113+1</f>
        <v>2088</v>
      </c>
      <c r="FX113">
        <f t="shared" ref="FX113" si="437">FW113+1</f>
        <v>2089</v>
      </c>
      <c r="FY113">
        <f t="shared" ref="FY113" si="438">FX113+1</f>
        <v>2090</v>
      </c>
      <c r="FZ113">
        <f t="shared" ref="FZ113" si="439">FY113+1</f>
        <v>2091</v>
      </c>
      <c r="GA113">
        <f t="shared" ref="GA113" si="440">FZ113+1</f>
        <v>2092</v>
      </c>
      <c r="GB113">
        <f t="shared" ref="GB113" si="441">GA113+1</f>
        <v>2093</v>
      </c>
      <c r="GC113">
        <f t="shared" ref="GC113" si="442">GB113+1</f>
        <v>2094</v>
      </c>
      <c r="GD113">
        <f t="shared" ref="GD113" si="443">GC113+1</f>
        <v>2095</v>
      </c>
      <c r="GE113">
        <f t="shared" ref="GE113" si="444">GD113+1</f>
        <v>2096</v>
      </c>
      <c r="GF113">
        <f t="shared" ref="GF113" si="445">GE113+1</f>
        <v>2097</v>
      </c>
      <c r="GG113">
        <f t="shared" ref="GG113" si="446">GF113+1</f>
        <v>2098</v>
      </c>
      <c r="GH113">
        <f t="shared" ref="GH113" si="447">GG113+1</f>
        <v>2099</v>
      </c>
      <c r="GI113">
        <f t="shared" ref="GI113" si="448">GH113+1</f>
        <v>2100</v>
      </c>
      <c r="GJ113">
        <f t="shared" ref="GJ113" si="449">GI113+1</f>
        <v>2101</v>
      </c>
      <c r="GK113">
        <f t="shared" ref="GK113" si="450">GJ113+1</f>
        <v>2102</v>
      </c>
      <c r="GL113">
        <f t="shared" ref="GL113" si="451">GK113+1</f>
        <v>2103</v>
      </c>
      <c r="GM113">
        <f t="shared" ref="GM113" si="452">GL113+1</f>
        <v>2104</v>
      </c>
      <c r="GN113">
        <f t="shared" ref="GN113" si="453">GM113+1</f>
        <v>2105</v>
      </c>
      <c r="GO113">
        <f t="shared" ref="GO113" si="454">GN113+1</f>
        <v>2106</v>
      </c>
      <c r="GP113">
        <f t="shared" ref="GP113" si="455">GO113+1</f>
        <v>2107</v>
      </c>
      <c r="GQ113">
        <f t="shared" ref="GQ113" si="456">GP113+1</f>
        <v>2108</v>
      </c>
      <c r="GR113">
        <f t="shared" ref="GR113" si="457">GQ113+1</f>
        <v>2109</v>
      </c>
      <c r="GS113">
        <f t="shared" ref="GS113" si="458">GR113+1</f>
        <v>2110</v>
      </c>
      <c r="GT113">
        <f t="shared" ref="GT113" si="459">GS113+1</f>
        <v>2111</v>
      </c>
      <c r="GU113">
        <f t="shared" ref="GU113" si="460">GT113+1</f>
        <v>2112</v>
      </c>
      <c r="GV113">
        <f t="shared" ref="GV113" si="461">GU113+1</f>
        <v>2113</v>
      </c>
      <c r="GW113">
        <f t="shared" ref="GW113" si="462">GV113+1</f>
        <v>2114</v>
      </c>
      <c r="GX113">
        <f t="shared" ref="GX113" si="463">GW113+1</f>
        <v>2115</v>
      </c>
      <c r="GY113">
        <f t="shared" ref="GY113" si="464">GX113+1</f>
        <v>2116</v>
      </c>
      <c r="GZ113">
        <f t="shared" ref="GZ113" si="465">GY113+1</f>
        <v>2117</v>
      </c>
      <c r="HA113">
        <f t="shared" ref="HA113" si="466">GZ113+1</f>
        <v>2118</v>
      </c>
      <c r="HB113" t="s">
        <v>36</v>
      </c>
      <c r="HC113" t="s">
        <v>37</v>
      </c>
      <c r="HD113" t="s">
        <v>42</v>
      </c>
      <c r="HE113" t="s">
        <v>43</v>
      </c>
      <c r="HF113" t="s">
        <v>41</v>
      </c>
      <c r="HH113" t="s">
        <v>44</v>
      </c>
      <c r="HI113" t="s">
        <v>45</v>
      </c>
      <c r="HJ113" t="s">
        <v>46</v>
      </c>
    </row>
    <row r="114" spans="2:226" x14ac:dyDescent="0.25">
      <c r="B114" t="s">
        <v>5</v>
      </c>
      <c r="C114">
        <f>VLOOKUP(C113,AMMset!A:E,3)</f>
        <v>28</v>
      </c>
      <c r="E114" t="s">
        <v>34</v>
      </c>
      <c r="F114">
        <f>C114-C116</f>
        <v>25</v>
      </c>
      <c r="I114" s="6">
        <f t="shared" ref="I114:AN114" si="467">SUMPRODUCT(I120:I170,$HD120:$HD170)</f>
        <v>88192.119395934453</v>
      </c>
      <c r="J114" s="6">
        <f t="shared" si="467"/>
        <v>0</v>
      </c>
      <c r="K114" s="6">
        <f t="shared" si="467"/>
        <v>0</v>
      </c>
      <c r="L114" s="6">
        <f t="shared" si="467"/>
        <v>0</v>
      </c>
      <c r="M114" s="6">
        <f t="shared" si="467"/>
        <v>0</v>
      </c>
      <c r="N114" s="6">
        <f t="shared" si="467"/>
        <v>0</v>
      </c>
      <c r="O114" s="6">
        <f t="shared" si="467"/>
        <v>0</v>
      </c>
      <c r="P114" s="6">
        <f t="shared" si="467"/>
        <v>0</v>
      </c>
      <c r="Q114" s="6">
        <f t="shared" si="467"/>
        <v>0</v>
      </c>
      <c r="R114" s="6">
        <f t="shared" si="467"/>
        <v>0</v>
      </c>
      <c r="S114" s="6">
        <f t="shared" si="467"/>
        <v>0</v>
      </c>
      <c r="T114" s="6">
        <f t="shared" si="467"/>
        <v>0</v>
      </c>
      <c r="U114" s="6">
        <f t="shared" si="467"/>
        <v>0</v>
      </c>
      <c r="V114" s="6">
        <f t="shared" si="467"/>
        <v>0</v>
      </c>
      <c r="W114" s="6">
        <f t="shared" si="467"/>
        <v>0</v>
      </c>
      <c r="X114" s="6">
        <f t="shared" si="467"/>
        <v>0</v>
      </c>
      <c r="Y114" s="6">
        <f t="shared" si="467"/>
        <v>0</v>
      </c>
      <c r="Z114" s="6">
        <f t="shared" si="467"/>
        <v>0</v>
      </c>
      <c r="AA114" s="6">
        <f t="shared" si="467"/>
        <v>0</v>
      </c>
      <c r="AB114" s="6">
        <f t="shared" si="467"/>
        <v>0</v>
      </c>
      <c r="AC114" s="6">
        <f t="shared" si="467"/>
        <v>0</v>
      </c>
      <c r="AD114" s="6">
        <f t="shared" si="467"/>
        <v>0</v>
      </c>
      <c r="AE114" s="6">
        <f t="shared" si="467"/>
        <v>0</v>
      </c>
      <c r="AF114" s="6">
        <f t="shared" si="467"/>
        <v>0</v>
      </c>
      <c r="AG114" s="6">
        <f t="shared" si="467"/>
        <v>207.61204944433453</v>
      </c>
      <c r="AH114" s="6">
        <f t="shared" si="467"/>
        <v>421.34091236913764</v>
      </c>
      <c r="AI114" s="6">
        <f t="shared" si="467"/>
        <v>711.29918220985928</v>
      </c>
      <c r="AJ114" s="6">
        <f t="shared" si="467"/>
        <v>987.64557759250067</v>
      </c>
      <c r="AK114" s="6">
        <f t="shared" si="467"/>
        <v>1435.0710263304063</v>
      </c>
      <c r="AL114" s="6">
        <f t="shared" si="467"/>
        <v>2128.7663553660791</v>
      </c>
      <c r="AM114" s="6">
        <f t="shared" si="467"/>
        <v>2757.4700357339516</v>
      </c>
      <c r="AN114" s="6">
        <f t="shared" si="467"/>
        <v>3615.8655703627646</v>
      </c>
      <c r="AO114" s="6">
        <f t="shared" ref="AO114:BT114" si="468">SUMPRODUCT(AO120:AO170,$HD120:$HD170)</f>
        <v>4628.2195384506431</v>
      </c>
      <c r="AP114" s="6">
        <f t="shared" si="468"/>
        <v>5892.0108217912402</v>
      </c>
      <c r="AQ114" s="6">
        <f t="shared" si="468"/>
        <v>7912.8090093805731</v>
      </c>
      <c r="AR114" s="6">
        <f t="shared" si="468"/>
        <v>10327.920884699373</v>
      </c>
      <c r="AS114" s="6">
        <f t="shared" si="468"/>
        <v>13802.199044391631</v>
      </c>
      <c r="AT114" s="6">
        <f t="shared" si="468"/>
        <v>16724.612267363002</v>
      </c>
      <c r="AU114" s="6">
        <f t="shared" si="468"/>
        <v>7834.4576648549792</v>
      </c>
      <c r="AV114" s="6">
        <f t="shared" si="468"/>
        <v>8799.3800381439032</v>
      </c>
      <c r="AW114" s="6">
        <f t="shared" si="468"/>
        <v>9497.4261183276994</v>
      </c>
      <c r="AX114" s="6">
        <f t="shared" si="468"/>
        <v>10197.058226205938</v>
      </c>
      <c r="AY114" s="6">
        <f t="shared" si="468"/>
        <v>10789.261117382233</v>
      </c>
      <c r="AZ114" s="6">
        <f t="shared" si="468"/>
        <v>11376.120904422643</v>
      </c>
      <c r="BA114" s="6">
        <f t="shared" si="468"/>
        <v>11958.028816664575</v>
      </c>
      <c r="BB114" s="6">
        <f t="shared" si="468"/>
        <v>12522.369143098402</v>
      </c>
      <c r="BC114" s="6">
        <f t="shared" si="468"/>
        <v>13087.284248326292</v>
      </c>
      <c r="BD114" s="6">
        <f t="shared" si="468"/>
        <v>13638.988442487314</v>
      </c>
      <c r="BE114" s="6">
        <f t="shared" si="468"/>
        <v>14187.514216216141</v>
      </c>
      <c r="BF114" s="6">
        <f t="shared" si="468"/>
        <v>14774.590276059636</v>
      </c>
      <c r="BG114" s="6">
        <f t="shared" si="468"/>
        <v>15288.38658369115</v>
      </c>
      <c r="BH114" s="6">
        <f t="shared" si="468"/>
        <v>15785.856078359713</v>
      </c>
      <c r="BI114" s="6">
        <f t="shared" si="468"/>
        <v>16261.375326916306</v>
      </c>
      <c r="BJ114" s="6">
        <f t="shared" si="468"/>
        <v>16707.814664265337</v>
      </c>
      <c r="BK114" s="6">
        <f t="shared" si="468"/>
        <v>17115.215873283771</v>
      </c>
      <c r="BL114" s="6">
        <f t="shared" si="468"/>
        <v>17470.797644803228</v>
      </c>
      <c r="BM114" s="6">
        <f t="shared" si="468"/>
        <v>17759.856790404283</v>
      </c>
      <c r="BN114" s="6">
        <f t="shared" si="468"/>
        <v>17967.509172662038</v>
      </c>
      <c r="BO114" s="6">
        <f t="shared" si="468"/>
        <v>18077.124432824912</v>
      </c>
      <c r="BP114" s="6">
        <f t="shared" si="468"/>
        <v>18071.454734692976</v>
      </c>
      <c r="BQ114" s="6">
        <f t="shared" si="468"/>
        <v>17933.663205843521</v>
      </c>
      <c r="BR114" s="6">
        <f t="shared" si="468"/>
        <v>17648.022230332863</v>
      </c>
      <c r="BS114" s="6">
        <f t="shared" si="468"/>
        <v>17201.969282304337</v>
      </c>
      <c r="BT114" s="6">
        <f t="shared" si="468"/>
        <v>16587.524363905912</v>
      </c>
      <c r="BU114" s="6">
        <f t="shared" ref="BU114:CZ114" si="469">SUMPRODUCT(BU120:BU170,$HD120:$HD170)</f>
        <v>15769.629506056162</v>
      </c>
      <c r="BV114" s="6">
        <f t="shared" si="469"/>
        <v>14755.319344603666</v>
      </c>
      <c r="BW114" s="6">
        <f t="shared" si="469"/>
        <v>13564.029502664105</v>
      </c>
      <c r="BX114" s="6">
        <f t="shared" si="469"/>
        <v>12225.505785511603</v>
      </c>
      <c r="BY114" s="6">
        <f t="shared" si="469"/>
        <v>10777.621556097754</v>
      </c>
      <c r="BZ114" s="6">
        <f t="shared" si="469"/>
        <v>9268.1190719395181</v>
      </c>
      <c r="CA114" s="6">
        <f t="shared" si="469"/>
        <v>7755.6068072520447</v>
      </c>
      <c r="CB114" s="6">
        <f t="shared" si="469"/>
        <v>6303.7042115165696</v>
      </c>
      <c r="CC114" s="6">
        <f t="shared" si="469"/>
        <v>5004.4987751344133</v>
      </c>
      <c r="CD114" s="6">
        <f t="shared" si="469"/>
        <v>3855.1121160603943</v>
      </c>
      <c r="CE114" s="6">
        <f t="shared" si="469"/>
        <v>2846.3090364381369</v>
      </c>
      <c r="CF114" s="6">
        <f t="shared" si="469"/>
        <v>1994.466916152418</v>
      </c>
      <c r="CG114" s="6">
        <f t="shared" si="469"/>
        <v>1319.6885142319891</v>
      </c>
      <c r="CH114" s="6">
        <f t="shared" si="469"/>
        <v>793.51095320643128</v>
      </c>
      <c r="CI114" s="6">
        <f t="shared" si="469"/>
        <v>422.90537982009096</v>
      </c>
      <c r="CJ114" s="6">
        <f t="shared" si="469"/>
        <v>195.89745921516527</v>
      </c>
      <c r="CK114" s="6">
        <f t="shared" si="469"/>
        <v>77.861637769577342</v>
      </c>
      <c r="CL114" s="6">
        <f t="shared" si="469"/>
        <v>25.257874026111921</v>
      </c>
      <c r="CM114" s="6">
        <f t="shared" si="469"/>
        <v>6.142268737246507</v>
      </c>
      <c r="CN114" s="6">
        <f t="shared" si="469"/>
        <v>0.93969131675148609</v>
      </c>
      <c r="CO114" s="6">
        <f t="shared" si="469"/>
        <v>0</v>
      </c>
      <c r="CP114" s="6">
        <f t="shared" si="469"/>
        <v>0</v>
      </c>
      <c r="CQ114" s="6">
        <f t="shared" si="469"/>
        <v>0</v>
      </c>
      <c r="CR114" s="6">
        <f t="shared" si="469"/>
        <v>0</v>
      </c>
      <c r="CS114" s="6">
        <f t="shared" si="469"/>
        <v>0</v>
      </c>
      <c r="CT114" s="6">
        <f t="shared" si="469"/>
        <v>0</v>
      </c>
      <c r="CU114" s="6">
        <f t="shared" si="469"/>
        <v>0</v>
      </c>
      <c r="CV114" s="6">
        <f t="shared" si="469"/>
        <v>0</v>
      </c>
      <c r="CW114" s="6">
        <f t="shared" si="469"/>
        <v>0</v>
      </c>
      <c r="CX114" s="6">
        <f t="shared" si="469"/>
        <v>0</v>
      </c>
      <c r="CY114" s="6">
        <f t="shared" si="469"/>
        <v>0</v>
      </c>
      <c r="CZ114" s="6">
        <f t="shared" si="469"/>
        <v>0</v>
      </c>
      <c r="DA114" s="6">
        <f t="shared" ref="DA114:DF114" si="470">SUMPRODUCT(DA120:DA170,$HD120:$HD170)</f>
        <v>0</v>
      </c>
      <c r="DB114" s="6">
        <f t="shared" si="470"/>
        <v>0</v>
      </c>
      <c r="DC114" s="6">
        <f t="shared" si="470"/>
        <v>0</v>
      </c>
      <c r="DD114" s="6">
        <f t="shared" si="470"/>
        <v>0</v>
      </c>
      <c r="DE114" s="6">
        <f t="shared" si="470"/>
        <v>0</v>
      </c>
      <c r="DF114" s="7">
        <f t="shared" si="470"/>
        <v>0</v>
      </c>
      <c r="DG114" s="7">
        <f t="shared" ref="DG114:FR114" si="471">SUMPRODUCT(DG120:DG170,$HD120:$HD170)</f>
        <v>0</v>
      </c>
      <c r="DH114" s="7">
        <f t="shared" si="471"/>
        <v>0</v>
      </c>
      <c r="DI114" s="7">
        <f t="shared" si="471"/>
        <v>0</v>
      </c>
      <c r="DJ114" s="7">
        <f t="shared" si="471"/>
        <v>0</v>
      </c>
      <c r="DK114" s="7">
        <f t="shared" si="471"/>
        <v>0</v>
      </c>
      <c r="DL114" s="7">
        <f t="shared" si="471"/>
        <v>0</v>
      </c>
      <c r="DM114" s="7">
        <f t="shared" si="471"/>
        <v>0</v>
      </c>
      <c r="DN114" s="7">
        <f t="shared" si="471"/>
        <v>0</v>
      </c>
      <c r="DO114" s="7">
        <f t="shared" si="471"/>
        <v>0</v>
      </c>
      <c r="DP114" s="7">
        <f t="shared" si="471"/>
        <v>0</v>
      </c>
      <c r="DQ114" s="7">
        <f t="shared" si="471"/>
        <v>0</v>
      </c>
      <c r="DR114" s="7">
        <f t="shared" si="471"/>
        <v>0</v>
      </c>
      <c r="DS114" s="7">
        <f t="shared" si="471"/>
        <v>0</v>
      </c>
      <c r="DT114" s="7">
        <f t="shared" si="471"/>
        <v>0</v>
      </c>
      <c r="DU114" s="7">
        <f t="shared" si="471"/>
        <v>0</v>
      </c>
      <c r="DV114" s="7">
        <f t="shared" si="471"/>
        <v>0</v>
      </c>
      <c r="DW114" s="7">
        <f t="shared" si="471"/>
        <v>0</v>
      </c>
      <c r="DX114" s="7">
        <f t="shared" si="471"/>
        <v>0</v>
      </c>
      <c r="DY114" s="7">
        <f t="shared" si="471"/>
        <v>0</v>
      </c>
      <c r="DZ114" s="7">
        <f t="shared" si="471"/>
        <v>0</v>
      </c>
      <c r="EA114" s="7">
        <f t="shared" si="471"/>
        <v>0</v>
      </c>
      <c r="EB114" s="7">
        <f t="shared" si="471"/>
        <v>0</v>
      </c>
      <c r="EC114" s="7">
        <f t="shared" si="471"/>
        <v>5.9466428464644882E-3</v>
      </c>
      <c r="ED114" s="7">
        <f t="shared" si="471"/>
        <v>1.1439325237653925E-2</v>
      </c>
      <c r="EE114" s="7">
        <f t="shared" si="471"/>
        <v>1.8304868655180689E-2</v>
      </c>
      <c r="EF114" s="7">
        <f t="shared" si="471"/>
        <v>2.4091454172545969E-2</v>
      </c>
      <c r="EG114" s="7">
        <f t="shared" si="471"/>
        <v>3.3180490706963085E-2</v>
      </c>
      <c r="EH114" s="7">
        <f t="shared" si="471"/>
        <v>4.6653577459917897E-2</v>
      </c>
      <c r="EI114" s="7">
        <f t="shared" si="471"/>
        <v>5.7281618432379174E-2</v>
      </c>
      <c r="EJ114" s="7">
        <f t="shared" si="471"/>
        <v>7.1197429282678998E-2</v>
      </c>
      <c r="EK114" s="7">
        <f t="shared" si="471"/>
        <v>8.6380062420558262E-2</v>
      </c>
      <c r="EL114" s="7">
        <f t="shared" si="471"/>
        <v>0.10423429952361728</v>
      </c>
      <c r="EM114" s="7">
        <f t="shared" si="471"/>
        <v>0.13268606876939856</v>
      </c>
      <c r="EN114" s="7">
        <f t="shared" si="471"/>
        <v>0.16415537244969053</v>
      </c>
      <c r="EO114" s="7">
        <f t="shared" si="471"/>
        <v>0.20793998634444161</v>
      </c>
      <c r="EP114" s="7">
        <f t="shared" si="471"/>
        <v>0.238832445649902</v>
      </c>
      <c r="EQ114" s="7">
        <f t="shared" si="471"/>
        <v>0.25747138718647627</v>
      </c>
      <c r="ER114" s="7">
        <f t="shared" si="471"/>
        <v>0.27410669165694029</v>
      </c>
      <c r="ES114" s="7">
        <f t="shared" si="471"/>
        <v>0.28042777996290474</v>
      </c>
      <c r="ET114" s="7">
        <f t="shared" si="471"/>
        <v>0.28538921398145362</v>
      </c>
      <c r="EU114" s="7">
        <f t="shared" si="471"/>
        <v>0.2862212623037515</v>
      </c>
      <c r="EV114" s="7">
        <f t="shared" si="471"/>
        <v>0.28605656228933374</v>
      </c>
      <c r="EW114" s="7">
        <f t="shared" si="471"/>
        <v>0.28501313055907868</v>
      </c>
      <c r="EX114" s="7">
        <f t="shared" si="471"/>
        <v>0.2829041358008158</v>
      </c>
      <c r="EY114" s="7">
        <f t="shared" si="471"/>
        <v>0.28025274733982525</v>
      </c>
      <c r="EZ114" s="7">
        <f t="shared" si="471"/>
        <v>0.27684076980700256</v>
      </c>
      <c r="FA114" s="7">
        <f t="shared" si="471"/>
        <v>0.27296171105790745</v>
      </c>
      <c r="FB114" s="7">
        <f t="shared" si="471"/>
        <v>0.26943773743228622</v>
      </c>
      <c r="FC114" s="7">
        <f t="shared" si="471"/>
        <v>0.26427261600570928</v>
      </c>
      <c r="FD114" s="7">
        <f t="shared" si="471"/>
        <v>0.25864625201094765</v>
      </c>
      <c r="FE114" s="7">
        <f t="shared" si="471"/>
        <v>0.25254737338852956</v>
      </c>
      <c r="FF114" s="7">
        <f t="shared" si="471"/>
        <v>0.24595336146935495</v>
      </c>
      <c r="FG114" s="7">
        <f t="shared" si="471"/>
        <v>0.23881579491951441</v>
      </c>
      <c r="FH114" s="7">
        <f t="shared" si="471"/>
        <v>0.23106861053232527</v>
      </c>
      <c r="FI114" s="7">
        <f t="shared" si="471"/>
        <v>0.222646159678422</v>
      </c>
      <c r="FJ114" s="7">
        <f t="shared" si="471"/>
        <v>0.21350653482362281</v>
      </c>
      <c r="FK114" s="7">
        <f t="shared" si="471"/>
        <v>0.20361050693454796</v>
      </c>
      <c r="FL114" s="7">
        <f t="shared" si="471"/>
        <v>0.19293520805596953</v>
      </c>
      <c r="FM114" s="7">
        <f t="shared" si="471"/>
        <v>0.18148257410576721</v>
      </c>
      <c r="FN114" s="7">
        <f t="shared" si="471"/>
        <v>0.16928150064863645</v>
      </c>
      <c r="FO114" s="7">
        <f t="shared" si="471"/>
        <v>0.15640087126428173</v>
      </c>
      <c r="FP114" s="7">
        <f t="shared" si="471"/>
        <v>0.14295196034426616</v>
      </c>
      <c r="FQ114" s="7">
        <f t="shared" si="471"/>
        <v>0.12881830002502853</v>
      </c>
      <c r="FR114" s="7">
        <f t="shared" si="471"/>
        <v>0.11424895029219784</v>
      </c>
      <c r="FS114" s="7">
        <f t="shared" ref="FS114:HA114" si="472">SUMPRODUCT(FS120:FS170,$HD120:$HD170)</f>
        <v>9.9549680347603628E-2</v>
      </c>
      <c r="FT114" s="7">
        <f t="shared" si="472"/>
        <v>8.5048278411368222E-2</v>
      </c>
      <c r="FU114" s="7">
        <f t="shared" si="472"/>
        <v>7.1067191923323392E-2</v>
      </c>
      <c r="FV114" s="7">
        <f t="shared" si="472"/>
        <v>5.7927578808620137E-2</v>
      </c>
      <c r="FW114" s="7">
        <f t="shared" si="472"/>
        <v>4.5946996959421317E-2</v>
      </c>
      <c r="FX114" s="7">
        <f t="shared" si="472"/>
        <v>3.5398485397477371E-2</v>
      </c>
      <c r="FY114" s="7">
        <f t="shared" si="472"/>
        <v>2.6637714246455703E-2</v>
      </c>
      <c r="FZ114" s="7">
        <f t="shared" si="472"/>
        <v>1.9450059811334554E-2</v>
      </c>
      <c r="GA114" s="7">
        <f t="shared" si="472"/>
        <v>1.3611735357766261E-2</v>
      </c>
      <c r="GB114" s="7">
        <f t="shared" si="472"/>
        <v>9.0407785072747753E-3</v>
      </c>
      <c r="GC114" s="7">
        <f t="shared" si="472"/>
        <v>5.6701954641925935E-3</v>
      </c>
      <c r="GD114" s="7">
        <f t="shared" si="472"/>
        <v>3.2316712028619267E-3</v>
      </c>
      <c r="GE114" s="7">
        <f t="shared" si="472"/>
        <v>1.6325433415497591E-3</v>
      </c>
      <c r="GF114" s="7">
        <f t="shared" si="472"/>
        <v>7.1680080497425291E-4</v>
      </c>
      <c r="GG114" s="7">
        <f t="shared" si="472"/>
        <v>2.7004753526599997E-4</v>
      </c>
      <c r="GH114" s="7">
        <f t="shared" si="472"/>
        <v>8.3034216143589671E-5</v>
      </c>
      <c r="GI114" s="7">
        <f t="shared" si="472"/>
        <v>1.9141047505420291E-5</v>
      </c>
      <c r="GJ114" s="7">
        <f t="shared" si="472"/>
        <v>2.7756432987609946E-6</v>
      </c>
      <c r="GK114" s="7">
        <f t="shared" si="472"/>
        <v>0</v>
      </c>
      <c r="GL114" s="7">
        <f t="shared" si="472"/>
        <v>0</v>
      </c>
      <c r="GM114" s="7">
        <f t="shared" si="472"/>
        <v>0</v>
      </c>
      <c r="GN114" s="7">
        <f t="shared" si="472"/>
        <v>0</v>
      </c>
      <c r="GO114" s="7">
        <f t="shared" si="472"/>
        <v>0</v>
      </c>
      <c r="GP114" s="7">
        <f t="shared" si="472"/>
        <v>0</v>
      </c>
      <c r="GQ114" s="7">
        <f t="shared" si="472"/>
        <v>0</v>
      </c>
      <c r="GR114" s="7">
        <f t="shared" si="472"/>
        <v>0</v>
      </c>
      <c r="GS114" s="7">
        <f t="shared" si="472"/>
        <v>0</v>
      </c>
      <c r="GT114" s="7">
        <f t="shared" si="472"/>
        <v>0</v>
      </c>
      <c r="GU114" s="7">
        <f t="shared" si="472"/>
        <v>0</v>
      </c>
      <c r="GV114" s="7">
        <f t="shared" si="472"/>
        <v>0</v>
      </c>
      <c r="GW114" s="7">
        <f t="shared" si="472"/>
        <v>0</v>
      </c>
      <c r="GX114" s="7">
        <f t="shared" si="472"/>
        <v>0</v>
      </c>
      <c r="GY114" s="7">
        <f t="shared" si="472"/>
        <v>0</v>
      </c>
      <c r="GZ114" s="7">
        <f t="shared" si="472"/>
        <v>0</v>
      </c>
      <c r="HA114" s="7">
        <f t="shared" si="472"/>
        <v>0</v>
      </c>
      <c r="HB114" s="6">
        <f>IF(OR(C114&gt;=F113,C116=0), 0, I114/(F113-F114))</f>
        <v>3527.6847758373783</v>
      </c>
      <c r="HC114" s="6">
        <f>IF(C114&gt;=F113,I114,HB114*C116)</f>
        <v>10583.054327512134</v>
      </c>
      <c r="HD114" s="6">
        <f>I114*HH114/HJ114</f>
        <v>5395.7896421263122</v>
      </c>
      <c r="HE114" s="6">
        <f>I114-HD114*HI114</f>
        <v>11990.856155226109</v>
      </c>
      <c r="HF114" s="7">
        <f>SUMPRODUCT(HB120:HB170,HD120:HD170)/SUM(HD120:HD170)-HB120</f>
        <v>32.442402774554644</v>
      </c>
      <c r="HH114">
        <f>VLOOKUP(C114,HH119:HO169,3)*HN119</f>
        <v>0.6914735867398818</v>
      </c>
      <c r="HI114">
        <f>SUMPRODUCT(HC120:HC170,HN120:HN170,HO120:HO170)/HN120/HO120</f>
        <v>14.122356187829405</v>
      </c>
      <c r="HJ114">
        <f>SUMPRODUCT(HJ119:HJ169,HN119:HN169,HO119:HO169)</f>
        <v>11.301871489724604</v>
      </c>
      <c r="HL114" t="s">
        <v>44</v>
      </c>
      <c r="HM114" t="s">
        <v>129</v>
      </c>
    </row>
    <row r="115" spans="2:226" x14ac:dyDescent="0.25">
      <c r="B115" t="s">
        <v>7</v>
      </c>
      <c r="C115" t="str">
        <f>VLOOKUP(C113,AMMset!A:E,5)</f>
        <v>F</v>
      </c>
      <c r="E115" t="s">
        <v>21</v>
      </c>
      <c r="F115" s="3">
        <f>NPV(Assumptions!$C$9,F119:F218)*(1+Assumptions!$C$9)^(1+C114-C119)</f>
        <v>435934.00658311584</v>
      </c>
      <c r="HC115" s="10" t="s">
        <v>119</v>
      </c>
      <c r="HD115" s="6">
        <f>NPV(Assumptions!$C$9+0.01, J114:DE114)*(1.01+Assumptions!$C$9)*HH115/HJ115</f>
        <v>3862.4618443614854</v>
      </c>
      <c r="HE115" s="6">
        <f>NPV(Assumptions!$C$9+0.01, J114:DE114)*(1.01+Assumptions!$C$9)-HD115*HI115</f>
        <v>7853.890718551258</v>
      </c>
      <c r="HG115" t="s">
        <v>125</v>
      </c>
      <c r="HH115">
        <f>HH114*HQ119/HN119</f>
        <v>0.7116515224160066</v>
      </c>
      <c r="HI115">
        <f>SUMPRODUCT(HC120:HC170,HQ120:HQ170,HO120:HO170)/HQ120/HO120</f>
        <v>12.595339534801615</v>
      </c>
      <c r="HJ115">
        <f>SUMPRODUCT(HJ119:HJ169,HQ119:HQ169,HO119:HO169)</f>
        <v>10.410557539219317</v>
      </c>
      <c r="HK115" s="5"/>
      <c r="HL115" t="s">
        <v>45</v>
      </c>
      <c r="HM115" s="5" t="s">
        <v>130</v>
      </c>
      <c r="HN115" s="5"/>
      <c r="HO115" s="5"/>
      <c r="HP115" s="5"/>
      <c r="HQ115" s="5"/>
      <c r="HR115" s="5"/>
    </row>
    <row r="116" spans="2:226" x14ac:dyDescent="0.25">
      <c r="B116" t="s">
        <v>6</v>
      </c>
      <c r="C116">
        <f>VLOOKUP(C113,AMMset!A:E,4)</f>
        <v>3</v>
      </c>
      <c r="E116" t="s">
        <v>35</v>
      </c>
      <c r="H116" t="s">
        <v>29</v>
      </c>
      <c r="I116">
        <v>50</v>
      </c>
      <c r="HC116" s="10" t="s">
        <v>120</v>
      </c>
      <c r="HD116" s="6">
        <f>NPV(Assumptions!$C$9-0.01, J114:DE114)*(0.99+Assumptions!$C$9)*HH116/HJ116</f>
        <v>7569.3981171191199</v>
      </c>
      <c r="HE116" s="6">
        <f>NPV(Assumptions!$C$9-0.01, J114:DE114)*(0.99+Assumptions!$C$9)-HD116*HI116</f>
        <v>18748.024585793639</v>
      </c>
      <c r="HG116" t="s">
        <v>126</v>
      </c>
      <c r="HH116">
        <f>HH114*HR119/HN119</f>
        <v>0.67168071437288834</v>
      </c>
      <c r="HI116">
        <f>SUMPRODUCT(HC120:HC170,HR120:HR170,HO120:HO170)/HR120/HO120</f>
        <v>16.003178877615909</v>
      </c>
      <c r="HJ116">
        <f>SUMPRODUCT(HJ119:HJ169,HR119:HR169,HO119:HO169)</f>
        <v>12.412657777686775</v>
      </c>
      <c r="HK116" s="5"/>
      <c r="HL116" t="s">
        <v>46</v>
      </c>
      <c r="HM116" s="5" t="s">
        <v>131</v>
      </c>
      <c r="HN116" s="5"/>
      <c r="HO116" s="5"/>
      <c r="HP116" s="5"/>
      <c r="HQ116" s="5"/>
      <c r="HR116" s="5"/>
    </row>
    <row r="117" spans="2:226" x14ac:dyDescent="0.25">
      <c r="J117" t="s">
        <v>26</v>
      </c>
      <c r="HH117" s="5"/>
      <c r="HI117" s="5"/>
      <c r="HJ117" s="5"/>
      <c r="HK117" s="5"/>
      <c r="HL117" s="5"/>
      <c r="HM117" s="5"/>
      <c r="HN117" s="5"/>
      <c r="HO117" s="5"/>
      <c r="HP117" s="5"/>
      <c r="HQ117" s="5" t="s">
        <v>118</v>
      </c>
      <c r="HR117" s="5"/>
    </row>
    <row r="118" spans="2:226" x14ac:dyDescent="0.25">
      <c r="B118" t="s">
        <v>16</v>
      </c>
      <c r="C118" t="s">
        <v>5</v>
      </c>
      <c r="D118" t="s">
        <v>27</v>
      </c>
      <c r="E118" t="s">
        <v>26</v>
      </c>
      <c r="F118" t="s">
        <v>28</v>
      </c>
      <c r="H118" t="s">
        <v>29</v>
      </c>
      <c r="I118" t="s">
        <v>21</v>
      </c>
      <c r="J118">
        <f>Assumptions!C3</f>
        <v>2019</v>
      </c>
      <c r="K118">
        <f>J118+1</f>
        <v>2020</v>
      </c>
      <c r="L118">
        <f t="shared" ref="L118" si="473">K118+1</f>
        <v>2021</v>
      </c>
      <c r="M118">
        <f t="shared" ref="M118" si="474">L118+1</f>
        <v>2022</v>
      </c>
      <c r="N118">
        <f t="shared" ref="N118" si="475">M118+1</f>
        <v>2023</v>
      </c>
      <c r="O118">
        <f t="shared" ref="O118" si="476">N118+1</f>
        <v>2024</v>
      </c>
      <c r="P118">
        <f t="shared" ref="P118" si="477">O118+1</f>
        <v>2025</v>
      </c>
      <c r="Q118">
        <f t="shared" ref="Q118" si="478">P118+1</f>
        <v>2026</v>
      </c>
      <c r="R118">
        <f t="shared" ref="R118" si="479">Q118+1</f>
        <v>2027</v>
      </c>
      <c r="S118">
        <f t="shared" ref="S118" si="480">R118+1</f>
        <v>2028</v>
      </c>
      <c r="T118">
        <f t="shared" ref="T118" si="481">S118+1</f>
        <v>2029</v>
      </c>
      <c r="U118">
        <f t="shared" ref="U118" si="482">T118+1</f>
        <v>2030</v>
      </c>
      <c r="V118">
        <f t="shared" ref="V118" si="483">U118+1</f>
        <v>2031</v>
      </c>
      <c r="W118">
        <f t="shared" ref="W118" si="484">V118+1</f>
        <v>2032</v>
      </c>
      <c r="X118">
        <f t="shared" ref="X118" si="485">W118+1</f>
        <v>2033</v>
      </c>
      <c r="Y118">
        <f t="shared" ref="Y118" si="486">X118+1</f>
        <v>2034</v>
      </c>
      <c r="Z118">
        <f t="shared" ref="Z118" si="487">Y118+1</f>
        <v>2035</v>
      </c>
      <c r="AA118">
        <f t="shared" ref="AA118" si="488">Z118+1</f>
        <v>2036</v>
      </c>
      <c r="AB118">
        <f t="shared" ref="AB118" si="489">AA118+1</f>
        <v>2037</v>
      </c>
      <c r="AC118">
        <f t="shared" ref="AC118" si="490">AB118+1</f>
        <v>2038</v>
      </c>
      <c r="AD118">
        <f t="shared" ref="AD118" si="491">AC118+1</f>
        <v>2039</v>
      </c>
      <c r="AE118">
        <f t="shared" ref="AE118" si="492">AD118+1</f>
        <v>2040</v>
      </c>
      <c r="AF118">
        <f t="shared" ref="AF118" si="493">AE118+1</f>
        <v>2041</v>
      </c>
      <c r="AG118">
        <f t="shared" ref="AG118" si="494">AF118+1</f>
        <v>2042</v>
      </c>
      <c r="AH118">
        <f t="shared" ref="AH118" si="495">AG118+1</f>
        <v>2043</v>
      </c>
      <c r="AI118">
        <f t="shared" ref="AI118" si="496">AH118+1</f>
        <v>2044</v>
      </c>
      <c r="AJ118">
        <f t="shared" ref="AJ118" si="497">AI118+1</f>
        <v>2045</v>
      </c>
      <c r="AK118">
        <f t="shared" ref="AK118" si="498">AJ118+1</f>
        <v>2046</v>
      </c>
      <c r="AL118">
        <f t="shared" ref="AL118" si="499">AK118+1</f>
        <v>2047</v>
      </c>
      <c r="AM118">
        <f t="shared" ref="AM118" si="500">AL118+1</f>
        <v>2048</v>
      </c>
      <c r="AN118">
        <f t="shared" ref="AN118" si="501">AM118+1</f>
        <v>2049</v>
      </c>
      <c r="AO118">
        <f t="shared" ref="AO118" si="502">AN118+1</f>
        <v>2050</v>
      </c>
      <c r="AP118">
        <f t="shared" ref="AP118" si="503">AO118+1</f>
        <v>2051</v>
      </c>
      <c r="AQ118">
        <f t="shared" ref="AQ118" si="504">AP118+1</f>
        <v>2052</v>
      </c>
      <c r="AR118">
        <f t="shared" ref="AR118" si="505">AQ118+1</f>
        <v>2053</v>
      </c>
      <c r="AS118">
        <f t="shared" ref="AS118" si="506">AR118+1</f>
        <v>2054</v>
      </c>
      <c r="AT118">
        <f t="shared" ref="AT118" si="507">AS118+1</f>
        <v>2055</v>
      </c>
      <c r="AU118">
        <f t="shared" ref="AU118" si="508">AT118+1</f>
        <v>2056</v>
      </c>
      <c r="AV118">
        <f t="shared" ref="AV118" si="509">AU118+1</f>
        <v>2057</v>
      </c>
      <c r="AW118">
        <f t="shared" ref="AW118" si="510">AV118+1</f>
        <v>2058</v>
      </c>
      <c r="AX118">
        <f t="shared" ref="AX118" si="511">AW118+1</f>
        <v>2059</v>
      </c>
      <c r="AY118">
        <f t="shared" ref="AY118" si="512">AX118+1</f>
        <v>2060</v>
      </c>
      <c r="AZ118">
        <f t="shared" ref="AZ118" si="513">AY118+1</f>
        <v>2061</v>
      </c>
      <c r="BA118">
        <f t="shared" ref="BA118" si="514">AZ118+1</f>
        <v>2062</v>
      </c>
      <c r="BB118">
        <f t="shared" ref="BB118" si="515">BA118+1</f>
        <v>2063</v>
      </c>
      <c r="BC118">
        <f t="shared" ref="BC118" si="516">BB118+1</f>
        <v>2064</v>
      </c>
      <c r="BD118">
        <f t="shared" ref="BD118" si="517">BC118+1</f>
        <v>2065</v>
      </c>
      <c r="BE118">
        <f t="shared" ref="BE118" si="518">BD118+1</f>
        <v>2066</v>
      </c>
      <c r="BF118">
        <f t="shared" ref="BF118" si="519">BE118+1</f>
        <v>2067</v>
      </c>
      <c r="BG118">
        <f t="shared" ref="BG118" si="520">BF118+1</f>
        <v>2068</v>
      </c>
      <c r="BH118">
        <f t="shared" ref="BH118" si="521">BG118+1</f>
        <v>2069</v>
      </c>
      <c r="BI118">
        <f t="shared" ref="BI118" si="522">BH118+1</f>
        <v>2070</v>
      </c>
      <c r="BJ118">
        <f t="shared" ref="BJ118" si="523">BI118+1</f>
        <v>2071</v>
      </c>
      <c r="BK118">
        <f t="shared" ref="BK118" si="524">BJ118+1</f>
        <v>2072</v>
      </c>
      <c r="BL118">
        <f t="shared" ref="BL118" si="525">BK118+1</f>
        <v>2073</v>
      </c>
      <c r="BM118">
        <f t="shared" ref="BM118" si="526">BL118+1</f>
        <v>2074</v>
      </c>
      <c r="BN118">
        <f t="shared" ref="BN118" si="527">BM118+1</f>
        <v>2075</v>
      </c>
      <c r="BO118">
        <f t="shared" ref="BO118" si="528">BN118+1</f>
        <v>2076</v>
      </c>
      <c r="BP118">
        <f t="shared" ref="BP118" si="529">BO118+1</f>
        <v>2077</v>
      </c>
      <c r="BQ118">
        <f t="shared" ref="BQ118" si="530">BP118+1</f>
        <v>2078</v>
      </c>
      <c r="BR118">
        <f t="shared" ref="BR118" si="531">BQ118+1</f>
        <v>2079</v>
      </c>
      <c r="BS118">
        <f t="shared" ref="BS118" si="532">BR118+1</f>
        <v>2080</v>
      </c>
      <c r="BT118">
        <f t="shared" ref="BT118" si="533">BS118+1</f>
        <v>2081</v>
      </c>
      <c r="BU118">
        <f t="shared" ref="BU118" si="534">BT118+1</f>
        <v>2082</v>
      </c>
      <c r="BV118">
        <f t="shared" ref="BV118" si="535">BU118+1</f>
        <v>2083</v>
      </c>
      <c r="BW118">
        <f t="shared" ref="BW118" si="536">BV118+1</f>
        <v>2084</v>
      </c>
      <c r="BX118">
        <f t="shared" ref="BX118" si="537">BW118+1</f>
        <v>2085</v>
      </c>
      <c r="BY118">
        <f t="shared" ref="BY118" si="538">BX118+1</f>
        <v>2086</v>
      </c>
      <c r="BZ118">
        <f t="shared" ref="BZ118" si="539">BY118+1</f>
        <v>2087</v>
      </c>
      <c r="CA118">
        <f t="shared" ref="CA118" si="540">BZ118+1</f>
        <v>2088</v>
      </c>
      <c r="CB118">
        <f t="shared" ref="CB118" si="541">CA118+1</f>
        <v>2089</v>
      </c>
      <c r="CC118">
        <f t="shared" ref="CC118" si="542">CB118+1</f>
        <v>2090</v>
      </c>
      <c r="CD118">
        <f t="shared" ref="CD118" si="543">CC118+1</f>
        <v>2091</v>
      </c>
      <c r="CE118">
        <f t="shared" ref="CE118" si="544">CD118+1</f>
        <v>2092</v>
      </c>
      <c r="CF118">
        <f t="shared" ref="CF118" si="545">CE118+1</f>
        <v>2093</v>
      </c>
      <c r="CG118">
        <f t="shared" ref="CG118" si="546">CF118+1</f>
        <v>2094</v>
      </c>
      <c r="CH118">
        <f t="shared" ref="CH118" si="547">CG118+1</f>
        <v>2095</v>
      </c>
      <c r="CI118">
        <f t="shared" ref="CI118" si="548">CH118+1</f>
        <v>2096</v>
      </c>
      <c r="CJ118">
        <f t="shared" ref="CJ118" si="549">CI118+1</f>
        <v>2097</v>
      </c>
      <c r="CK118">
        <f t="shared" ref="CK118" si="550">CJ118+1</f>
        <v>2098</v>
      </c>
      <c r="CL118">
        <f t="shared" ref="CL118" si="551">CK118+1</f>
        <v>2099</v>
      </c>
      <c r="CM118">
        <f t="shared" ref="CM118" si="552">CL118+1</f>
        <v>2100</v>
      </c>
      <c r="CN118">
        <f t="shared" ref="CN118" si="553">CM118+1</f>
        <v>2101</v>
      </c>
      <c r="CO118">
        <f t="shared" ref="CO118" si="554">CN118+1</f>
        <v>2102</v>
      </c>
      <c r="CP118">
        <f t="shared" ref="CP118" si="555">CO118+1</f>
        <v>2103</v>
      </c>
      <c r="CQ118">
        <f t="shared" ref="CQ118" si="556">CP118+1</f>
        <v>2104</v>
      </c>
      <c r="CR118">
        <f t="shared" ref="CR118" si="557">CQ118+1</f>
        <v>2105</v>
      </c>
      <c r="CS118">
        <f t="shared" ref="CS118" si="558">CR118+1</f>
        <v>2106</v>
      </c>
      <c r="CT118">
        <f t="shared" ref="CT118" si="559">CS118+1</f>
        <v>2107</v>
      </c>
      <c r="CU118">
        <f t="shared" ref="CU118" si="560">CT118+1</f>
        <v>2108</v>
      </c>
      <c r="CV118">
        <f t="shared" ref="CV118" si="561">CU118+1</f>
        <v>2109</v>
      </c>
      <c r="CW118">
        <f t="shared" ref="CW118" si="562">CV118+1</f>
        <v>2110</v>
      </c>
      <c r="CX118">
        <f t="shared" ref="CX118" si="563">CW118+1</f>
        <v>2111</v>
      </c>
      <c r="CY118">
        <f t="shared" ref="CY118" si="564">CX118+1</f>
        <v>2112</v>
      </c>
      <c r="CZ118">
        <f t="shared" ref="CZ118" si="565">CY118+1</f>
        <v>2113</v>
      </c>
      <c r="DA118">
        <f t="shared" ref="DA118" si="566">CZ118+1</f>
        <v>2114</v>
      </c>
      <c r="DB118">
        <f t="shared" ref="DB118" si="567">DA118+1</f>
        <v>2115</v>
      </c>
      <c r="DC118">
        <f t="shared" ref="DC118" si="568">DB118+1</f>
        <v>2116</v>
      </c>
      <c r="DD118">
        <f t="shared" ref="DD118" si="569">DC118+1</f>
        <v>2117</v>
      </c>
      <c r="DE118">
        <f t="shared" ref="DE118" si="570">DD118+1</f>
        <v>2118</v>
      </c>
      <c r="DF118">
        <f>J118</f>
        <v>2019</v>
      </c>
      <c r="DG118">
        <f>DF118+1</f>
        <v>2020</v>
      </c>
      <c r="DH118">
        <f t="shared" ref="DH118" si="571">DG118+1</f>
        <v>2021</v>
      </c>
      <c r="DI118">
        <f t="shared" ref="DI118" si="572">DH118+1</f>
        <v>2022</v>
      </c>
      <c r="DJ118">
        <f t="shared" ref="DJ118" si="573">DI118+1</f>
        <v>2023</v>
      </c>
      <c r="DK118">
        <f t="shared" ref="DK118" si="574">DJ118+1</f>
        <v>2024</v>
      </c>
      <c r="DL118">
        <f t="shared" ref="DL118" si="575">DK118+1</f>
        <v>2025</v>
      </c>
      <c r="DM118">
        <f t="shared" ref="DM118" si="576">DL118+1</f>
        <v>2026</v>
      </c>
      <c r="DN118">
        <f t="shared" ref="DN118" si="577">DM118+1</f>
        <v>2027</v>
      </c>
      <c r="DO118">
        <f t="shared" ref="DO118" si="578">DN118+1</f>
        <v>2028</v>
      </c>
      <c r="DP118">
        <f t="shared" ref="DP118" si="579">DO118+1</f>
        <v>2029</v>
      </c>
      <c r="DQ118">
        <f t="shared" ref="DQ118" si="580">DP118+1</f>
        <v>2030</v>
      </c>
      <c r="DR118">
        <f t="shared" ref="DR118" si="581">DQ118+1</f>
        <v>2031</v>
      </c>
      <c r="DS118">
        <f t="shared" ref="DS118" si="582">DR118+1</f>
        <v>2032</v>
      </c>
      <c r="DT118">
        <f t="shared" ref="DT118" si="583">DS118+1</f>
        <v>2033</v>
      </c>
      <c r="DU118">
        <f t="shared" ref="DU118" si="584">DT118+1</f>
        <v>2034</v>
      </c>
      <c r="DV118">
        <f t="shared" ref="DV118" si="585">DU118+1</f>
        <v>2035</v>
      </c>
      <c r="DW118">
        <f t="shared" ref="DW118" si="586">DV118+1</f>
        <v>2036</v>
      </c>
      <c r="DX118">
        <f t="shared" ref="DX118" si="587">DW118+1</f>
        <v>2037</v>
      </c>
      <c r="DY118">
        <f t="shared" ref="DY118" si="588">DX118+1</f>
        <v>2038</v>
      </c>
      <c r="DZ118">
        <f t="shared" ref="DZ118" si="589">DY118+1</f>
        <v>2039</v>
      </c>
      <c r="EA118">
        <f t="shared" ref="EA118" si="590">DZ118+1</f>
        <v>2040</v>
      </c>
      <c r="EB118">
        <f t="shared" ref="EB118" si="591">EA118+1</f>
        <v>2041</v>
      </c>
      <c r="EC118">
        <f t="shared" ref="EC118" si="592">EB118+1</f>
        <v>2042</v>
      </c>
      <c r="ED118">
        <f t="shared" ref="ED118" si="593">EC118+1</f>
        <v>2043</v>
      </c>
      <c r="EE118">
        <f t="shared" ref="EE118" si="594">ED118+1</f>
        <v>2044</v>
      </c>
      <c r="EF118">
        <f t="shared" ref="EF118" si="595">EE118+1</f>
        <v>2045</v>
      </c>
      <c r="EG118">
        <f t="shared" ref="EG118" si="596">EF118+1</f>
        <v>2046</v>
      </c>
      <c r="EH118">
        <f t="shared" ref="EH118" si="597">EG118+1</f>
        <v>2047</v>
      </c>
      <c r="EI118">
        <f t="shared" ref="EI118" si="598">EH118+1</f>
        <v>2048</v>
      </c>
      <c r="EJ118">
        <f t="shared" ref="EJ118" si="599">EI118+1</f>
        <v>2049</v>
      </c>
      <c r="EK118">
        <f t="shared" ref="EK118" si="600">EJ118+1</f>
        <v>2050</v>
      </c>
      <c r="EL118">
        <f t="shared" ref="EL118" si="601">EK118+1</f>
        <v>2051</v>
      </c>
      <c r="EM118">
        <f t="shared" ref="EM118" si="602">EL118+1</f>
        <v>2052</v>
      </c>
      <c r="EN118">
        <f t="shared" ref="EN118" si="603">EM118+1</f>
        <v>2053</v>
      </c>
      <c r="EO118">
        <f t="shared" ref="EO118" si="604">EN118+1</f>
        <v>2054</v>
      </c>
      <c r="EP118">
        <f t="shared" ref="EP118" si="605">EO118+1</f>
        <v>2055</v>
      </c>
      <c r="EQ118">
        <f t="shared" ref="EQ118" si="606">EP118+1</f>
        <v>2056</v>
      </c>
      <c r="ER118">
        <f t="shared" ref="ER118" si="607">EQ118+1</f>
        <v>2057</v>
      </c>
      <c r="ES118">
        <f t="shared" ref="ES118" si="608">ER118+1</f>
        <v>2058</v>
      </c>
      <c r="ET118">
        <f t="shared" ref="ET118" si="609">ES118+1</f>
        <v>2059</v>
      </c>
      <c r="EU118">
        <f t="shared" ref="EU118" si="610">ET118+1</f>
        <v>2060</v>
      </c>
      <c r="EV118">
        <f t="shared" ref="EV118" si="611">EU118+1</f>
        <v>2061</v>
      </c>
      <c r="EW118">
        <f t="shared" ref="EW118" si="612">EV118+1</f>
        <v>2062</v>
      </c>
      <c r="EX118">
        <f t="shared" ref="EX118" si="613">EW118+1</f>
        <v>2063</v>
      </c>
      <c r="EY118">
        <f t="shared" ref="EY118" si="614">EX118+1</f>
        <v>2064</v>
      </c>
      <c r="EZ118">
        <f t="shared" ref="EZ118" si="615">EY118+1</f>
        <v>2065</v>
      </c>
      <c r="FA118">
        <f t="shared" ref="FA118" si="616">EZ118+1</f>
        <v>2066</v>
      </c>
      <c r="FB118">
        <f t="shared" ref="FB118" si="617">FA118+1</f>
        <v>2067</v>
      </c>
      <c r="FC118">
        <f t="shared" ref="FC118" si="618">FB118+1</f>
        <v>2068</v>
      </c>
      <c r="FD118">
        <f t="shared" ref="FD118" si="619">FC118+1</f>
        <v>2069</v>
      </c>
      <c r="FE118">
        <f t="shared" ref="FE118" si="620">FD118+1</f>
        <v>2070</v>
      </c>
      <c r="FF118">
        <f t="shared" ref="FF118" si="621">FE118+1</f>
        <v>2071</v>
      </c>
      <c r="FG118">
        <f t="shared" ref="FG118" si="622">FF118+1</f>
        <v>2072</v>
      </c>
      <c r="FH118">
        <f t="shared" ref="FH118" si="623">FG118+1</f>
        <v>2073</v>
      </c>
      <c r="FI118">
        <f t="shared" ref="FI118" si="624">FH118+1</f>
        <v>2074</v>
      </c>
      <c r="FJ118">
        <f t="shared" ref="FJ118" si="625">FI118+1</f>
        <v>2075</v>
      </c>
      <c r="FK118">
        <f t="shared" ref="FK118" si="626">FJ118+1</f>
        <v>2076</v>
      </c>
      <c r="FL118">
        <f t="shared" ref="FL118" si="627">FK118+1</f>
        <v>2077</v>
      </c>
      <c r="FM118">
        <f t="shared" ref="FM118" si="628">FL118+1</f>
        <v>2078</v>
      </c>
      <c r="FN118">
        <f t="shared" ref="FN118" si="629">FM118+1</f>
        <v>2079</v>
      </c>
      <c r="FO118">
        <f t="shared" ref="FO118" si="630">FN118+1</f>
        <v>2080</v>
      </c>
      <c r="FP118">
        <f t="shared" ref="FP118" si="631">FO118+1</f>
        <v>2081</v>
      </c>
      <c r="FQ118">
        <f t="shared" ref="FQ118" si="632">FP118+1</f>
        <v>2082</v>
      </c>
      <c r="FR118">
        <f t="shared" ref="FR118" si="633">FQ118+1</f>
        <v>2083</v>
      </c>
      <c r="FS118">
        <f t="shared" ref="FS118" si="634">FR118+1</f>
        <v>2084</v>
      </c>
      <c r="FT118">
        <f t="shared" ref="FT118" si="635">FS118+1</f>
        <v>2085</v>
      </c>
      <c r="FU118">
        <f t="shared" ref="FU118" si="636">FT118+1</f>
        <v>2086</v>
      </c>
      <c r="FV118">
        <f t="shared" ref="FV118" si="637">FU118+1</f>
        <v>2087</v>
      </c>
      <c r="FW118">
        <f t="shared" ref="FW118" si="638">FV118+1</f>
        <v>2088</v>
      </c>
      <c r="FX118">
        <f t="shared" ref="FX118" si="639">FW118+1</f>
        <v>2089</v>
      </c>
      <c r="FY118">
        <f t="shared" ref="FY118" si="640">FX118+1</f>
        <v>2090</v>
      </c>
      <c r="FZ118">
        <f t="shared" ref="FZ118" si="641">FY118+1</f>
        <v>2091</v>
      </c>
      <c r="GA118">
        <f t="shared" ref="GA118" si="642">FZ118+1</f>
        <v>2092</v>
      </c>
      <c r="GB118">
        <f t="shared" ref="GB118" si="643">GA118+1</f>
        <v>2093</v>
      </c>
      <c r="GC118">
        <f t="shared" ref="GC118" si="644">GB118+1</f>
        <v>2094</v>
      </c>
      <c r="GD118">
        <f t="shared" ref="GD118" si="645">GC118+1</f>
        <v>2095</v>
      </c>
      <c r="GE118">
        <f t="shared" ref="GE118" si="646">GD118+1</f>
        <v>2096</v>
      </c>
      <c r="GF118">
        <f t="shared" ref="GF118" si="647">GE118+1</f>
        <v>2097</v>
      </c>
      <c r="GG118">
        <f t="shared" ref="GG118" si="648">GF118+1</f>
        <v>2098</v>
      </c>
      <c r="GH118">
        <f t="shared" ref="GH118" si="649">GG118+1</f>
        <v>2099</v>
      </c>
      <c r="GI118">
        <f t="shared" ref="GI118" si="650">GH118+1</f>
        <v>2100</v>
      </c>
      <c r="GJ118">
        <f t="shared" ref="GJ118" si="651">GI118+1</f>
        <v>2101</v>
      </c>
      <c r="GK118">
        <f t="shared" ref="GK118" si="652">GJ118+1</f>
        <v>2102</v>
      </c>
      <c r="GL118">
        <f t="shared" ref="GL118" si="653">GK118+1</f>
        <v>2103</v>
      </c>
      <c r="GM118">
        <f t="shared" ref="GM118" si="654">GL118+1</f>
        <v>2104</v>
      </c>
      <c r="GN118">
        <f t="shared" ref="GN118" si="655">GM118+1</f>
        <v>2105</v>
      </c>
      <c r="GO118">
        <f t="shared" ref="GO118" si="656">GN118+1</f>
        <v>2106</v>
      </c>
      <c r="GP118">
        <f t="shared" ref="GP118" si="657">GO118+1</f>
        <v>2107</v>
      </c>
      <c r="GQ118">
        <f t="shared" ref="GQ118" si="658">GP118+1</f>
        <v>2108</v>
      </c>
      <c r="GR118">
        <f t="shared" ref="GR118" si="659">GQ118+1</f>
        <v>2109</v>
      </c>
      <c r="GS118">
        <f t="shared" ref="GS118" si="660">GR118+1</f>
        <v>2110</v>
      </c>
      <c r="GT118">
        <f t="shared" ref="GT118" si="661">GS118+1</f>
        <v>2111</v>
      </c>
      <c r="GU118">
        <f t="shared" ref="GU118" si="662">GT118+1</f>
        <v>2112</v>
      </c>
      <c r="GV118">
        <f t="shared" ref="GV118" si="663">GU118+1</f>
        <v>2113</v>
      </c>
      <c r="GW118">
        <f t="shared" ref="GW118" si="664">GV118+1</f>
        <v>2114</v>
      </c>
      <c r="GX118">
        <f t="shared" ref="GX118" si="665">GW118+1</f>
        <v>2115</v>
      </c>
      <c r="GY118">
        <f t="shared" ref="GY118" si="666">GX118+1</f>
        <v>2116</v>
      </c>
      <c r="GZ118">
        <f t="shared" ref="GZ118" si="667">GY118+1</f>
        <v>2117</v>
      </c>
      <c r="HA118">
        <f t="shared" ref="HA118" si="668">GZ118+1</f>
        <v>2118</v>
      </c>
      <c r="HB118" t="s">
        <v>6</v>
      </c>
      <c r="HC118" t="s">
        <v>22</v>
      </c>
      <c r="HD118" t="s">
        <v>31</v>
      </c>
      <c r="HE118" t="s">
        <v>32</v>
      </c>
      <c r="HF118" t="s">
        <v>33</v>
      </c>
      <c r="HH118" s="5" t="s">
        <v>5</v>
      </c>
      <c r="HI118" s="5" t="s">
        <v>6</v>
      </c>
      <c r="HJ118" t="s">
        <v>22</v>
      </c>
      <c r="HK118" t="s">
        <v>31</v>
      </c>
      <c r="HL118" t="s">
        <v>32</v>
      </c>
      <c r="HM118" t="s">
        <v>33</v>
      </c>
      <c r="HN118" s="5" t="s">
        <v>47</v>
      </c>
      <c r="HO118" s="5" t="s">
        <v>128</v>
      </c>
      <c r="HP118" s="5"/>
      <c r="HQ118" s="5" t="s">
        <v>125</v>
      </c>
      <c r="HR118" s="5" t="s">
        <v>126</v>
      </c>
    </row>
    <row r="119" spans="2:226" x14ac:dyDescent="0.25">
      <c r="B119">
        <f>J118+C119-C114</f>
        <v>2042</v>
      </c>
      <c r="C119">
        <f>I116+1</f>
        <v>51</v>
      </c>
      <c r="D119">
        <v>1</v>
      </c>
      <c r="E119" s="3">
        <f>IF(C119&lt;65,Assumptions!$C$6,Assumptions!$C$7)*(1+Assumptions!$C$8)^(B119-$J$3)</f>
        <v>34912.484474694815</v>
      </c>
      <c r="F119" s="3">
        <f>ROUND(D119*E119, 2)</f>
        <v>34912.480000000003</v>
      </c>
      <c r="I119" s="5">
        <f>F115</f>
        <v>435934.00658311584</v>
      </c>
      <c r="J119" s="5">
        <f>IF(J118&lt;$B119,0,VLOOKUP(J118,$B119:$F218,5))</f>
        <v>0</v>
      </c>
      <c r="K119" s="5">
        <f t="shared" ref="K119:BV119" si="669">IF(K118&lt;$B119,0,VLOOKUP(K118,$B119:$F218,5))</f>
        <v>0</v>
      </c>
      <c r="L119" s="5">
        <f t="shared" si="669"/>
        <v>0</v>
      </c>
      <c r="M119" s="5">
        <f t="shared" si="669"/>
        <v>0</v>
      </c>
      <c r="N119" s="5">
        <f t="shared" si="669"/>
        <v>0</v>
      </c>
      <c r="O119" s="5">
        <f t="shared" si="669"/>
        <v>0</v>
      </c>
      <c r="P119" s="5">
        <f t="shared" si="669"/>
        <v>0</v>
      </c>
      <c r="Q119" s="5">
        <f t="shared" si="669"/>
        <v>0</v>
      </c>
      <c r="R119" s="5">
        <f t="shared" si="669"/>
        <v>0</v>
      </c>
      <c r="S119" s="5">
        <f t="shared" si="669"/>
        <v>0</v>
      </c>
      <c r="T119" s="5">
        <f t="shared" si="669"/>
        <v>0</v>
      </c>
      <c r="U119" s="5">
        <f t="shared" si="669"/>
        <v>0</v>
      </c>
      <c r="V119" s="5">
        <f t="shared" si="669"/>
        <v>0</v>
      </c>
      <c r="W119" s="5">
        <f t="shared" si="669"/>
        <v>0</v>
      </c>
      <c r="X119" s="5">
        <f t="shared" si="669"/>
        <v>0</v>
      </c>
      <c r="Y119" s="5">
        <f t="shared" si="669"/>
        <v>0</v>
      </c>
      <c r="Z119" s="5">
        <f t="shared" si="669"/>
        <v>0</v>
      </c>
      <c r="AA119" s="5">
        <f t="shared" si="669"/>
        <v>0</v>
      </c>
      <c r="AB119" s="5">
        <f t="shared" si="669"/>
        <v>0</v>
      </c>
      <c r="AC119" s="5">
        <f t="shared" si="669"/>
        <v>0</v>
      </c>
      <c r="AD119" s="5">
        <f t="shared" si="669"/>
        <v>0</v>
      </c>
      <c r="AE119" s="5">
        <f t="shared" si="669"/>
        <v>0</v>
      </c>
      <c r="AF119" s="5">
        <f t="shared" si="669"/>
        <v>0</v>
      </c>
      <c r="AG119" s="5">
        <f t="shared" si="669"/>
        <v>34912.480000000003</v>
      </c>
      <c r="AH119" s="5">
        <f t="shared" si="669"/>
        <v>36657.35</v>
      </c>
      <c r="AI119" s="5">
        <f t="shared" si="669"/>
        <v>38489.42</v>
      </c>
      <c r="AJ119" s="5">
        <f t="shared" si="669"/>
        <v>40417.11</v>
      </c>
      <c r="AK119" s="5">
        <f t="shared" si="669"/>
        <v>42452.01</v>
      </c>
      <c r="AL119" s="5">
        <f t="shared" si="669"/>
        <v>44600.55</v>
      </c>
      <c r="AM119" s="5">
        <f t="shared" si="669"/>
        <v>46864.9</v>
      </c>
      <c r="AN119" s="5">
        <f t="shared" si="669"/>
        <v>49245.19</v>
      </c>
      <c r="AO119" s="5">
        <f t="shared" si="669"/>
        <v>51742.23</v>
      </c>
      <c r="AP119" s="5">
        <f t="shared" si="669"/>
        <v>54358.23</v>
      </c>
      <c r="AQ119" s="5">
        <f t="shared" si="669"/>
        <v>57097.9</v>
      </c>
      <c r="AR119" s="5">
        <f t="shared" si="669"/>
        <v>59966.01</v>
      </c>
      <c r="AS119" s="5">
        <f t="shared" si="669"/>
        <v>62969.33</v>
      </c>
      <c r="AT119" s="5">
        <f t="shared" si="669"/>
        <v>66103.13</v>
      </c>
      <c r="AU119" s="5">
        <f t="shared" si="669"/>
        <v>28569.38</v>
      </c>
      <c r="AV119" s="5">
        <f t="shared" si="669"/>
        <v>29963.47</v>
      </c>
      <c r="AW119" s="5">
        <f t="shared" si="669"/>
        <v>31406.62</v>
      </c>
      <c r="AX119" s="5">
        <f t="shared" si="669"/>
        <v>32895.089999999997</v>
      </c>
      <c r="AY119" s="5">
        <f t="shared" si="669"/>
        <v>34424.949999999997</v>
      </c>
      <c r="AZ119" s="5">
        <f t="shared" si="669"/>
        <v>35992.54</v>
      </c>
      <c r="BA119" s="5">
        <f t="shared" si="669"/>
        <v>37595.07</v>
      </c>
      <c r="BB119" s="5">
        <f t="shared" si="669"/>
        <v>39225.72</v>
      </c>
      <c r="BC119" s="5">
        <f t="shared" si="669"/>
        <v>40874.120000000003</v>
      </c>
      <c r="BD119" s="5">
        <f t="shared" si="669"/>
        <v>42527.97</v>
      </c>
      <c r="BE119" s="5">
        <f t="shared" si="669"/>
        <v>44174.71</v>
      </c>
      <c r="BF119" s="5">
        <f t="shared" si="669"/>
        <v>45801.79</v>
      </c>
      <c r="BG119" s="5">
        <f t="shared" si="669"/>
        <v>47394.58</v>
      </c>
      <c r="BH119" s="5">
        <f t="shared" si="669"/>
        <v>48936.76</v>
      </c>
      <c r="BI119" s="5">
        <f t="shared" si="669"/>
        <v>50410.879999999997</v>
      </c>
      <c r="BJ119" s="5">
        <f t="shared" si="669"/>
        <v>51794.86</v>
      </c>
      <c r="BK119" s="5">
        <f t="shared" si="669"/>
        <v>53057.82</v>
      </c>
      <c r="BL119" s="5">
        <f t="shared" si="669"/>
        <v>54160.14</v>
      </c>
      <c r="BM119" s="5">
        <f t="shared" si="669"/>
        <v>55056.23</v>
      </c>
      <c r="BN119" s="5">
        <f t="shared" si="669"/>
        <v>55699.96</v>
      </c>
      <c r="BO119" s="5">
        <f t="shared" si="669"/>
        <v>56039.78</v>
      </c>
      <c r="BP119" s="5">
        <f t="shared" si="669"/>
        <v>56022.2</v>
      </c>
      <c r="BQ119" s="5">
        <f t="shared" si="669"/>
        <v>55595.040000000001</v>
      </c>
      <c r="BR119" s="5">
        <f t="shared" si="669"/>
        <v>54709.54</v>
      </c>
      <c r="BS119" s="5">
        <f t="shared" si="669"/>
        <v>53326.76</v>
      </c>
      <c r="BT119" s="5">
        <f t="shared" si="669"/>
        <v>51421.96</v>
      </c>
      <c r="BU119" s="5">
        <f t="shared" si="669"/>
        <v>48886.45</v>
      </c>
      <c r="BV119" s="5">
        <f t="shared" si="669"/>
        <v>45742.05</v>
      </c>
      <c r="BW119" s="5">
        <f t="shared" ref="BW119:DE119" si="670">IF(BW118&lt;$B119,0,VLOOKUP(BW118,$B119:$F218,5))</f>
        <v>42049.01</v>
      </c>
      <c r="BX119" s="5">
        <f t="shared" si="670"/>
        <v>37899.53</v>
      </c>
      <c r="BY119" s="5">
        <f t="shared" si="670"/>
        <v>33411.040000000001</v>
      </c>
      <c r="BZ119" s="5">
        <f t="shared" si="670"/>
        <v>28731.52</v>
      </c>
      <c r="CA119" s="5">
        <f t="shared" si="670"/>
        <v>24042.68</v>
      </c>
      <c r="CB119" s="5">
        <f t="shared" si="670"/>
        <v>19541.72</v>
      </c>
      <c r="CC119" s="5">
        <f t="shared" si="670"/>
        <v>15514.14</v>
      </c>
      <c r="CD119" s="5">
        <f t="shared" si="670"/>
        <v>11950.99</v>
      </c>
      <c r="CE119" s="5">
        <f t="shared" si="670"/>
        <v>8823.67</v>
      </c>
      <c r="CF119" s="5">
        <f t="shared" si="670"/>
        <v>6182.92</v>
      </c>
      <c r="CG119" s="5">
        <f t="shared" si="670"/>
        <v>4091.09</v>
      </c>
      <c r="CH119" s="5">
        <f t="shared" si="670"/>
        <v>2459.92</v>
      </c>
      <c r="CI119" s="5">
        <f t="shared" si="670"/>
        <v>1311.02</v>
      </c>
      <c r="CJ119" s="5">
        <f t="shared" si="670"/>
        <v>607.29</v>
      </c>
      <c r="CK119" s="5">
        <f t="shared" si="670"/>
        <v>241.37</v>
      </c>
      <c r="CL119" s="5">
        <f t="shared" si="670"/>
        <v>78.3</v>
      </c>
      <c r="CM119" s="5">
        <f t="shared" si="670"/>
        <v>19.04</v>
      </c>
      <c r="CN119" s="5">
        <f t="shared" si="670"/>
        <v>2.91</v>
      </c>
      <c r="CO119" s="5">
        <f t="shared" si="670"/>
        <v>0</v>
      </c>
      <c r="CP119" s="5">
        <f t="shared" si="670"/>
        <v>0</v>
      </c>
      <c r="CQ119" s="5">
        <f t="shared" si="670"/>
        <v>0</v>
      </c>
      <c r="CR119" s="5">
        <f t="shared" si="670"/>
        <v>0</v>
      </c>
      <c r="CS119" s="5">
        <f t="shared" si="670"/>
        <v>0</v>
      </c>
      <c r="CT119" s="5">
        <f t="shared" si="670"/>
        <v>0</v>
      </c>
      <c r="CU119" s="5">
        <f t="shared" si="670"/>
        <v>0</v>
      </c>
      <c r="CV119" s="5">
        <f t="shared" si="670"/>
        <v>0</v>
      </c>
      <c r="CW119" s="5">
        <f t="shared" si="670"/>
        <v>0</v>
      </c>
      <c r="CX119" s="5">
        <f t="shared" si="670"/>
        <v>0</v>
      </c>
      <c r="CY119" s="5">
        <f t="shared" si="670"/>
        <v>0</v>
      </c>
      <c r="CZ119" s="5">
        <f t="shared" si="670"/>
        <v>0</v>
      </c>
      <c r="DA119" s="5">
        <f t="shared" si="670"/>
        <v>0</v>
      </c>
      <c r="DB119" s="5">
        <f t="shared" si="670"/>
        <v>0</v>
      </c>
      <c r="DC119" s="5">
        <f t="shared" si="670"/>
        <v>0</v>
      </c>
      <c r="DD119" s="5">
        <f t="shared" si="670"/>
        <v>0</v>
      </c>
      <c r="DE119" s="5">
        <f t="shared" si="670"/>
        <v>0</v>
      </c>
      <c r="DF119" s="3">
        <f>IF(DF118&lt;$B119,0,VLOOKUP(DF118,$B119:$F218,3))</f>
        <v>0</v>
      </c>
      <c r="DG119" s="3">
        <f t="shared" ref="DG119" si="671">IF(DG118&lt;$B119,0,VLOOKUP(DG118,$B119:$F218,3))</f>
        <v>0</v>
      </c>
      <c r="DH119" s="3">
        <f t="shared" ref="DH119" si="672">IF(DH118&lt;$B119,0,VLOOKUP(DH118,$B119:$F218,3))</f>
        <v>0</v>
      </c>
      <c r="DI119" s="3">
        <f t="shared" ref="DI119" si="673">IF(DI118&lt;$B119,0,VLOOKUP(DI118,$B119:$F218,3))</f>
        <v>0</v>
      </c>
      <c r="DJ119" s="3">
        <f t="shared" ref="DJ119" si="674">IF(DJ118&lt;$B119,0,VLOOKUP(DJ118,$B119:$F218,3))</f>
        <v>0</v>
      </c>
      <c r="DK119" s="3">
        <f t="shared" ref="DK119" si="675">IF(DK118&lt;$B119,0,VLOOKUP(DK118,$B119:$F218,3))</f>
        <v>0</v>
      </c>
      <c r="DL119" s="3">
        <f t="shared" ref="DL119" si="676">IF(DL118&lt;$B119,0,VLOOKUP(DL118,$B119:$F218,3))</f>
        <v>0</v>
      </c>
      <c r="DM119" s="3">
        <f t="shared" ref="DM119" si="677">IF(DM118&lt;$B119,0,VLOOKUP(DM118,$B119:$F218,3))</f>
        <v>0</v>
      </c>
      <c r="DN119" s="3">
        <f t="shared" ref="DN119" si="678">IF(DN118&lt;$B119,0,VLOOKUP(DN118,$B119:$F218,3))</f>
        <v>0</v>
      </c>
      <c r="DO119" s="3">
        <f t="shared" ref="DO119" si="679">IF(DO118&lt;$B119,0,VLOOKUP(DO118,$B119:$F218,3))</f>
        <v>0</v>
      </c>
      <c r="DP119" s="3">
        <f t="shared" ref="DP119" si="680">IF(DP118&lt;$B119,0,VLOOKUP(DP118,$B119:$F218,3))</f>
        <v>0</v>
      </c>
      <c r="DQ119" s="3">
        <f t="shared" ref="DQ119" si="681">IF(DQ118&lt;$B119,0,VLOOKUP(DQ118,$B119:$F218,3))</f>
        <v>0</v>
      </c>
      <c r="DR119" s="3">
        <f t="shared" ref="DR119" si="682">IF(DR118&lt;$B119,0,VLOOKUP(DR118,$B119:$F218,3))</f>
        <v>0</v>
      </c>
      <c r="DS119" s="3">
        <f t="shared" ref="DS119" si="683">IF(DS118&lt;$B119,0,VLOOKUP(DS118,$B119:$F218,3))</f>
        <v>0</v>
      </c>
      <c r="DT119" s="3">
        <f t="shared" ref="DT119" si="684">IF(DT118&lt;$B119,0,VLOOKUP(DT118,$B119:$F218,3))</f>
        <v>0</v>
      </c>
      <c r="DU119" s="3">
        <f t="shared" ref="DU119" si="685">IF(DU118&lt;$B119,0,VLOOKUP(DU118,$B119:$F218,3))</f>
        <v>0</v>
      </c>
      <c r="DV119" s="3">
        <f t="shared" ref="DV119" si="686">IF(DV118&lt;$B119,0,VLOOKUP(DV118,$B119:$F218,3))</f>
        <v>0</v>
      </c>
      <c r="DW119" s="3">
        <f t="shared" ref="DW119" si="687">IF(DW118&lt;$B119,0,VLOOKUP(DW118,$B119:$F218,3))</f>
        <v>0</v>
      </c>
      <c r="DX119" s="3">
        <f t="shared" ref="DX119" si="688">IF(DX118&lt;$B119,0,VLOOKUP(DX118,$B119:$F218,3))</f>
        <v>0</v>
      </c>
      <c r="DY119" s="3">
        <f t="shared" ref="DY119" si="689">IF(DY118&lt;$B119,0,VLOOKUP(DY118,$B119:$F218,3))</f>
        <v>0</v>
      </c>
      <c r="DZ119" s="3">
        <f t="shared" ref="DZ119" si="690">IF(DZ118&lt;$B119,0,VLOOKUP(DZ118,$B119:$F218,3))</f>
        <v>0</v>
      </c>
      <c r="EA119" s="3">
        <f t="shared" ref="EA119" si="691">IF(EA118&lt;$B119,0,VLOOKUP(EA118,$B119:$F218,3))</f>
        <v>0</v>
      </c>
      <c r="EB119" s="3">
        <f t="shared" ref="EB119" si="692">IF(EB118&lt;$B119,0,VLOOKUP(EB118,$B119:$F218,3))</f>
        <v>0</v>
      </c>
      <c r="EC119" s="3">
        <f t="shared" ref="EC119" si="693">IF(EC118&lt;$B119,0,VLOOKUP(EC118,$B119:$F218,3))</f>
        <v>1</v>
      </c>
      <c r="ED119" s="3">
        <f t="shared" ref="ED119" si="694">IF(ED118&lt;$B119,0,VLOOKUP(ED118,$B119:$F218,3))</f>
        <v>0.99524000000000001</v>
      </c>
      <c r="EE119" s="3">
        <f t="shared" ref="EE119" si="695">IF(EE118&lt;$B119,0,VLOOKUP(EE118,$B119:$F218,3))</f>
        <v>0.9905026576</v>
      </c>
      <c r="EF119" s="3">
        <f t="shared" ref="EF119" si="696">IF(EF118&lt;$B119,0,VLOOKUP(EF118,$B119:$F218,3))</f>
        <v>0.98588691521558403</v>
      </c>
      <c r="EG119" s="3">
        <f t="shared" ref="EG119" si="697">IF(EG118&lt;$B119,0,VLOOKUP(EG118,$B119:$F218,3))</f>
        <v>0.98153915391948332</v>
      </c>
      <c r="EH119" s="3">
        <f t="shared" ref="EH119" si="698">IF(EH118&lt;$B119,0,VLOOKUP(EH118,$B119:$F218,3))</f>
        <v>0.97745595103917826</v>
      </c>
      <c r="EI119" s="3">
        <f t="shared" ref="EI119" si="699">IF(EI118&lt;$B119,0,VLOOKUP(EI118,$B119:$F218,3))</f>
        <v>0.9735363526755112</v>
      </c>
      <c r="EJ119" s="3">
        <f t="shared" ref="EJ119" si="700">IF(EJ118&lt;$B119,0,VLOOKUP(EJ118,$B119:$F218,3))</f>
        <v>0.96965194262833587</v>
      </c>
      <c r="EK119" s="3">
        <f t="shared" ref="EK119" si="701">IF(EK118&lt;$B119,0,VLOOKUP(EK118,$B119:$F218,3))</f>
        <v>0.96570545922183848</v>
      </c>
      <c r="EL119" s="3">
        <f t="shared" ref="EL119" si="702">IF(EL118&lt;$B119,0,VLOOKUP(EL118,$B119:$F218,3))</f>
        <v>0.96163983923851448</v>
      </c>
      <c r="EM119" s="3">
        <f t="shared" ref="EM119" si="703">IF(EM118&lt;$B119,0,VLOOKUP(EM118,$B119:$F218,3))</f>
        <v>0.95744708953943458</v>
      </c>
      <c r="EN119" s="3">
        <f t="shared" ref="EN119" si="704">IF(EN118&lt;$B119,0,VLOOKUP(EN118,$B119:$F218,3))</f>
        <v>0.95311942869471633</v>
      </c>
      <c r="EO119" s="3">
        <f t="shared" ref="EO119" si="705">IF(EO118&lt;$B119,0,VLOOKUP(EO118,$B119:$F218,3))</f>
        <v>0.94867789215699894</v>
      </c>
      <c r="EP119" s="3">
        <f t="shared" ref="EP119" si="706">IF(EP118&lt;$B119,0,VLOOKUP(EP118,$B119:$F218,3))</f>
        <v>0.9439724498119002</v>
      </c>
      <c r="EQ119" s="3">
        <f t="shared" ref="EQ119" si="707">IF(EQ118&lt;$B119,0,VLOOKUP(EQ118,$B119:$F218,3))</f>
        <v>0.93890331775641034</v>
      </c>
      <c r="ER119" s="3">
        <f t="shared" ref="ER119" si="708">IF(ER118&lt;$B119,0,VLOOKUP(ER118,$B119:$F218,3))</f>
        <v>0.93338256624800264</v>
      </c>
      <c r="ES119" s="3">
        <f t="shared" ref="ES119" si="709">IF(ES118&lt;$B119,0,VLOOKUP(ES118,$B119:$F218,3))</f>
        <v>0.9273342472187156</v>
      </c>
      <c r="ET119" s="3">
        <f t="shared" ref="ET119" si="710">IF(ET118&lt;$B119,0,VLOOKUP(ET118,$B119:$F218,3))</f>
        <v>0.92064816729626864</v>
      </c>
      <c r="EU119" s="3">
        <f t="shared" ref="EU119" si="711">IF(EU118&lt;$B119,0,VLOOKUP(EU118,$B119:$F218,3))</f>
        <v>0.91323694954953372</v>
      </c>
      <c r="EV119" s="3">
        <f t="shared" ref="EV119" si="712">IF(EV118&lt;$B119,0,VLOOKUP(EV118,$B119:$F218,3))</f>
        <v>0.90504521411207439</v>
      </c>
      <c r="EW119" s="3">
        <f t="shared" ref="EW119" si="713">IF(EW118&lt;$B119,0,VLOOKUP(EW118,$B119:$F218,3))</f>
        <v>0.89605811513594147</v>
      </c>
      <c r="EX119" s="3">
        <f t="shared" ref="EX119" si="714">IF(EX118&lt;$B119,0,VLOOKUP(EX118,$B119:$F218,3))</f>
        <v>0.88618355470714338</v>
      </c>
      <c r="EY119" s="3">
        <f t="shared" ref="EY119" si="715">IF(EY118&lt;$B119,0,VLOOKUP(EY118,$B119:$F218,3))</f>
        <v>0.87528349698424557</v>
      </c>
      <c r="EZ119" s="3">
        <f t="shared" ref="EZ119" si="716">IF(EZ118&lt;$B119,0,VLOOKUP(EZ118,$B119:$F218,3))</f>
        <v>0.86322209039580267</v>
      </c>
      <c r="FA119" s="3">
        <f t="shared" ref="FA119" si="717">IF(FA118&lt;$B119,0,VLOOKUP(FA118,$B119:$F218,3))</f>
        <v>0.84990257354099541</v>
      </c>
      <c r="FB119" s="3">
        <f t="shared" ref="FB119" si="718">IF(FB118&lt;$B119,0,VLOOKUP(FB118,$B119:$F218,3))</f>
        <v>0.83526725122461942</v>
      </c>
      <c r="FC119" s="3">
        <f t="shared" ref="FC119" si="719">IF(FC118&lt;$B119,0,VLOOKUP(FC118,$B119:$F218,3))</f>
        <v>0.81925517801864345</v>
      </c>
      <c r="FD119" s="3">
        <f t="shared" ref="FD119" si="720">IF(FD118&lt;$B119,0,VLOOKUP(FD118,$B119:$F218,3))</f>
        <v>0.80181323527862647</v>
      </c>
      <c r="FE119" s="3">
        <f t="shared" ref="FE119" si="721">IF(FE118&lt;$B119,0,VLOOKUP(FE118,$B119:$F218,3))</f>
        <v>0.7829064791907564</v>
      </c>
      <c r="FF119" s="3">
        <f t="shared" ref="FF119" si="722">IF(FF118&lt;$B119,0,VLOOKUP(FF118,$B119:$F218,3))</f>
        <v>0.76246479101908582</v>
      </c>
      <c r="FG119" s="3">
        <f t="shared" ref="FG119" si="723">IF(FG118&lt;$B119,0,VLOOKUP(FG118,$B119:$F218,3))</f>
        <v>0.74033806278371195</v>
      </c>
      <c r="FH119" s="3">
        <f t="shared" ref="FH119" si="724">IF(FH118&lt;$B119,0,VLOOKUP(FH118,$B119:$F218,3))</f>
        <v>0.71632149602700834</v>
      </c>
      <c r="FI119" s="3">
        <f t="shared" ref="FI119" si="725">IF(FI118&lt;$B119,0,VLOOKUP(FI118,$B119:$F218,3))</f>
        <v>0.69021157749682394</v>
      </c>
      <c r="FJ119" s="3">
        <f t="shared" ref="FJ119" si="726">IF(FJ118&lt;$B119,0,VLOOKUP(FJ118,$B119:$F218,3))</f>
        <v>0.66187839224057932</v>
      </c>
      <c r="FK119" s="3">
        <f t="shared" ref="FK119" si="727">IF(FK118&lt;$B119,0,VLOOKUP(FK118,$B119:$F218,3))</f>
        <v>0.63120032876022847</v>
      </c>
      <c r="FL119" s="3">
        <f t="shared" ref="FL119" si="728">IF(FL118&lt;$B119,0,VLOOKUP(FL118,$B119:$F218,3))</f>
        <v>0.59810649552332973</v>
      </c>
      <c r="FM119" s="3">
        <f t="shared" ref="FM119" si="729">IF(FM118&lt;$B119,0,VLOOKUP(FM118,$B119:$F218,3))</f>
        <v>0.56260289394906493</v>
      </c>
      <c r="FN119" s="3">
        <f t="shared" ref="FN119" si="730">IF(FN118&lt;$B119,0,VLOOKUP(FN118,$B119:$F218,3))</f>
        <v>0.5247791013888693</v>
      </c>
      <c r="FO119" s="3">
        <f t="shared" ref="FO119" si="731">IF(FO118&lt;$B119,0,VLOOKUP(FO118,$B119:$F218,3))</f>
        <v>0.48484865956419021</v>
      </c>
      <c r="FP119" s="3">
        <f t="shared" ref="FP119" si="732">IF(FP118&lt;$B119,0,VLOOKUP(FP118,$B119:$F218,3))</f>
        <v>0.44315652332826549</v>
      </c>
      <c r="FQ119" s="3">
        <f t="shared" ref="FQ119" si="733">IF(FQ118&lt;$B119,0,VLOOKUP(FQ118,$B119:$F218,3))</f>
        <v>0.39934163786679988</v>
      </c>
      <c r="FR119" s="3">
        <f t="shared" ref="FR119" si="734">IF(FR118&lt;$B119,0,VLOOKUP(FR118,$B119:$F218,3))</f>
        <v>0.35417609862406485</v>
      </c>
      <c r="FS119" s="3">
        <f t="shared" ref="FS119" si="735">IF(FS118&lt;$B119,0,VLOOKUP(FS118,$B119:$F218,3))</f>
        <v>0.30860780177509267</v>
      </c>
      <c r="FT119" s="3">
        <f t="shared" ref="FT119" si="736">IF(FT118&lt;$B119,0,VLOOKUP(FT118,$B119:$F218,3))</f>
        <v>0.26365290329051494</v>
      </c>
      <c r="FU119" s="3">
        <f t="shared" ref="FU119" si="737">IF(FU118&lt;$B119,0,VLOOKUP(FU118,$B119:$F218,3))</f>
        <v>0.22031100251858718</v>
      </c>
      <c r="FV119" s="3">
        <f t="shared" ref="FV119" si="738">IF(FV118&lt;$B119,0,VLOOKUP(FV118,$B119:$F218,3))</f>
        <v>0.1795777012629256</v>
      </c>
      <c r="FW119" s="3">
        <f t="shared" ref="FW119" si="739">IF(FW118&lt;$B119,0,VLOOKUP(FW118,$B119:$F218,3))</f>
        <v>0.14243744108772732</v>
      </c>
      <c r="FX119" s="3">
        <f t="shared" ref="FX119" si="740">IF(FX118&lt;$B119,0,VLOOKUP(FX118,$B119:$F218,3))</f>
        <v>0.10973665336280689</v>
      </c>
      <c r="FY119" s="3">
        <f t="shared" ref="FY119" si="741">IF(FY118&lt;$B119,0,VLOOKUP(FY118,$B119:$F218,3))</f>
        <v>8.2577929022045804E-2</v>
      </c>
      <c r="FZ119" s="3">
        <f t="shared" ref="FZ119" si="742">IF(FZ118&lt;$B119,0,VLOOKUP(FZ118,$B119:$F218,3))</f>
        <v>6.0295926434027182E-2</v>
      </c>
      <c r="GA119" s="3">
        <f t="shared" ref="GA119" si="743">IF(GA118&lt;$B119,0,VLOOKUP(GA118,$B119:$F218,3))</f>
        <v>4.2196898196325237E-2</v>
      </c>
      <c r="GB119" s="3">
        <f t="shared" ref="GB119" si="744">IF(GB118&lt;$B119,0,VLOOKUP(GB118,$B119:$F218,3))</f>
        <v>2.8026757813017261E-2</v>
      </c>
      <c r="GC119" s="3">
        <f t="shared" ref="GC119" si="745">IF(GC118&lt;$B119,0,VLOOKUP(GC118,$B119:$F218,3))</f>
        <v>1.7577821965168168E-2</v>
      </c>
      <c r="GD119" s="3">
        <f t="shared" ref="GD119" si="746">IF(GD118&lt;$B119,0,VLOOKUP(GD118,$B119:$F218,3))</f>
        <v>1.0018303850827946E-2</v>
      </c>
      <c r="GE119" s="3">
        <f t="shared" ref="GE119" si="747">IF(GE118&lt;$B119,0,VLOOKUP(GE118,$B119:$F218,3))</f>
        <v>5.0609465563227537E-3</v>
      </c>
      <c r="GF119" s="3">
        <f t="shared" ref="GF119" si="748">IF(GF118&lt;$B119,0,VLOOKUP(GF118,$B119:$F218,3))</f>
        <v>2.2221098044846311E-3</v>
      </c>
      <c r="GG119" s="3">
        <f t="shared" ref="GG119" si="749">IF(GG118&lt;$B119,0,VLOOKUP(GG118,$B119:$F218,3))</f>
        <v>8.3715764774153982E-4</v>
      </c>
      <c r="GH119" s="3">
        <f t="shared" ref="GH119" si="750">IF(GH118&lt;$B119,0,VLOOKUP(GH118,$B119:$F218,3))</f>
        <v>2.5740923352756865E-4</v>
      </c>
      <c r="GI119" s="3">
        <f t="shared" ref="GI119" si="751">IF(GI118&lt;$B119,0,VLOOKUP(GI118,$B119:$F218,3))</f>
        <v>5.9337976512775113E-5</v>
      </c>
      <c r="GJ119" s="3">
        <f t="shared" ref="GJ119" si="752">IF(GJ118&lt;$B119,0,VLOOKUP(GJ118,$B119:$F218,3))</f>
        <v>8.6045999741175181E-6</v>
      </c>
      <c r="GK119" s="3">
        <f t="shared" ref="GK119" si="753">IF(GK118&lt;$B119,0,VLOOKUP(GK118,$B119:$F218,3))</f>
        <v>0</v>
      </c>
      <c r="GL119" s="3">
        <f t="shared" ref="GL119" si="754">IF(GL118&lt;$B119,0,VLOOKUP(GL118,$B119:$F218,3))</f>
        <v>0</v>
      </c>
      <c r="GM119" s="3">
        <f t="shared" ref="GM119" si="755">IF(GM118&lt;$B119,0,VLOOKUP(GM118,$B119:$F218,3))</f>
        <v>0</v>
      </c>
      <c r="GN119" s="3">
        <f t="shared" ref="GN119" si="756">IF(GN118&lt;$B119,0,VLOOKUP(GN118,$B119:$F218,3))</f>
        <v>0</v>
      </c>
      <c r="GO119" s="3">
        <f t="shared" ref="GO119" si="757">IF(GO118&lt;$B119,0,VLOOKUP(GO118,$B119:$F218,3))</f>
        <v>0</v>
      </c>
      <c r="GP119" s="3">
        <f t="shared" ref="GP119" si="758">IF(GP118&lt;$B119,0,VLOOKUP(GP118,$B119:$F218,3))</f>
        <v>0</v>
      </c>
      <c r="GQ119" s="3">
        <f t="shared" ref="GQ119" si="759">IF(GQ118&lt;$B119,0,VLOOKUP(GQ118,$B119:$F218,3))</f>
        <v>0</v>
      </c>
      <c r="GR119" s="3">
        <f t="shared" ref="GR119" si="760">IF(GR118&lt;$B119,0,VLOOKUP(GR118,$B119:$F218,3))</f>
        <v>0</v>
      </c>
      <c r="GS119" s="3">
        <f t="shared" ref="GS119" si="761">IF(GS118&lt;$B119,0,VLOOKUP(GS118,$B119:$F218,3))</f>
        <v>0</v>
      </c>
      <c r="GT119" s="3">
        <f t="shared" ref="GT119" si="762">IF(GT118&lt;$B119,0,VLOOKUP(GT118,$B119:$F218,3))</f>
        <v>0</v>
      </c>
      <c r="GU119" s="3">
        <f t="shared" ref="GU119" si="763">IF(GU118&lt;$B119,0,VLOOKUP(GU118,$B119:$F218,3))</f>
        <v>0</v>
      </c>
      <c r="GV119" s="3">
        <f t="shared" ref="GV119" si="764">IF(GV118&lt;$B119,0,VLOOKUP(GV118,$B119:$F218,3))</f>
        <v>0</v>
      </c>
      <c r="GW119" s="3">
        <f t="shared" ref="GW119" si="765">IF(GW118&lt;$B119,0,VLOOKUP(GW118,$B119:$F218,3))</f>
        <v>0</v>
      </c>
      <c r="GX119" s="3">
        <f t="shared" ref="GX119" si="766">IF(GX118&lt;$B119,0,VLOOKUP(GX118,$B119:$F218,3))</f>
        <v>0</v>
      </c>
      <c r="GY119" s="3">
        <f t="shared" ref="GY119" si="767">IF(GY118&lt;$B119,0,VLOOKUP(GY118,$B119:$F218,3))</f>
        <v>0</v>
      </c>
      <c r="GZ119" s="3">
        <f t="shared" ref="GZ119" si="768">IF(GZ118&lt;$B119,0,VLOOKUP(GZ118,$B119:$F218,3))</f>
        <v>0</v>
      </c>
      <c r="HA119" s="3">
        <f t="shared" ref="HA119" si="769">IF(HA118&lt;$B119,0,VLOOKUP(HA118,$B119:$F218,3))</f>
        <v>0</v>
      </c>
      <c r="HH119" s="16">
        <f>F114</f>
        <v>25</v>
      </c>
      <c r="HI119" s="16">
        <v>0</v>
      </c>
      <c r="HJ119" s="3">
        <v>1</v>
      </c>
      <c r="HK119">
        <f>IF(HH119&gt;=$F$3,IF(HI119&lt;50,HJ119*VLOOKUP(HH119,Ret!$A$2:$AZ$27,HI119+2),HJ119),0)</f>
        <v>0</v>
      </c>
      <c r="HL119">
        <f>IF(HH119&lt;$F$3,HJ119*VLOOKUP(HH119,Withd!$A$2:$AZ$57,HI119+2),0)</f>
        <v>0.16739999999999999</v>
      </c>
      <c r="HM119">
        <f>IF(HJ119=HK119,0,HJ119*VLOOKUP(HH119,Mort!$A$2:$E$115,IF(C115="M",2,3)))</f>
        <v>2.3000000000000001E-4</v>
      </c>
      <c r="HN119" s="17">
        <f>(1+Assumptions!$C$9)^HB120</f>
        <v>1.1183868720000001</v>
      </c>
      <c r="HO119" s="17">
        <f>(1+Assumptions!$C$10)^-HB120</f>
        <v>0.90851022394109848</v>
      </c>
      <c r="HP119" s="3"/>
      <c r="HQ119" s="17">
        <f>(1.01+Assumptions!$C$9)^HB120</f>
        <v>1.1510225920000001</v>
      </c>
      <c r="HR119" s="17">
        <f>(0.99+Assumptions!$C$9)^HB120</f>
        <v>1.086373952</v>
      </c>
    </row>
    <row r="120" spans="2:226" x14ac:dyDescent="0.25">
      <c r="B120">
        <f t="shared" ref="B120" si="770">B119+1</f>
        <v>2043</v>
      </c>
      <c r="C120">
        <f>C119+1</f>
        <v>52</v>
      </c>
      <c r="D120">
        <f>D119*(1-VLOOKUP(C119,Mort!$A$2:$E$111,IF(C115="M",4,5)))</f>
        <v>0.99524000000000001</v>
      </c>
      <c r="E120" s="3">
        <f>IF(C120&lt;65,Assumptions!$C$6,Assumptions!$C$7)*(1+Assumptions!$C$8)^(B120-$J$3)</f>
        <v>36832.671120803025</v>
      </c>
      <c r="F120" s="3">
        <f t="shared" ref="F120:F183" si="771">ROUND(D120*E120, 2)</f>
        <v>36657.35</v>
      </c>
      <c r="H120">
        <f>C114</f>
        <v>28</v>
      </c>
      <c r="I120" s="5">
        <f t="dataTable" ref="I120:HA170" dt2D="0" dtr="0" r1="I116"/>
        <v>692377.67712874874</v>
      </c>
      <c r="J120" s="5">
        <v>0</v>
      </c>
      <c r="K120" s="5">
        <v>10750.45</v>
      </c>
      <c r="L120" s="5">
        <v>11338.89</v>
      </c>
      <c r="M120" s="5">
        <v>11959.18</v>
      </c>
      <c r="N120" s="5">
        <v>12613.15</v>
      </c>
      <c r="O120" s="5">
        <v>13302.48</v>
      </c>
      <c r="P120" s="5">
        <v>14028.92</v>
      </c>
      <c r="Q120" s="5">
        <v>14794.45</v>
      </c>
      <c r="R120" s="5">
        <v>15600.96</v>
      </c>
      <c r="S120" s="5">
        <v>16450.46</v>
      </c>
      <c r="T120" s="5">
        <v>17344.990000000002</v>
      </c>
      <c r="U120" s="5">
        <v>18286.52</v>
      </c>
      <c r="V120" s="5">
        <v>19277.23</v>
      </c>
      <c r="W120" s="5">
        <v>20318.97</v>
      </c>
      <c r="X120" s="5">
        <v>21414.01</v>
      </c>
      <c r="Y120" s="5">
        <v>22563.99</v>
      </c>
      <c r="Z120" s="5">
        <v>23770.49</v>
      </c>
      <c r="AA120" s="5">
        <v>25035.24</v>
      </c>
      <c r="AB120" s="5">
        <v>26359.35</v>
      </c>
      <c r="AC120" s="5">
        <v>27743.49</v>
      </c>
      <c r="AD120" s="5">
        <v>29187.43</v>
      </c>
      <c r="AE120" s="5">
        <v>30690.81</v>
      </c>
      <c r="AF120" s="5">
        <v>32251.56</v>
      </c>
      <c r="AG120" s="5">
        <v>33866.83</v>
      </c>
      <c r="AH120" s="5">
        <v>35559.440000000002</v>
      </c>
      <c r="AI120" s="5">
        <v>37336.629999999997</v>
      </c>
      <c r="AJ120" s="5">
        <v>39206.589999999997</v>
      </c>
      <c r="AK120" s="5">
        <v>41180.54</v>
      </c>
      <c r="AL120" s="5">
        <v>43264.74</v>
      </c>
      <c r="AM120" s="5">
        <v>45461.26</v>
      </c>
      <c r="AN120" s="5">
        <v>47770.27</v>
      </c>
      <c r="AO120" s="5">
        <v>50192.51</v>
      </c>
      <c r="AP120" s="5">
        <v>52730.17</v>
      </c>
      <c r="AQ120" s="5">
        <v>55387.78</v>
      </c>
      <c r="AR120" s="5">
        <v>58169.99</v>
      </c>
      <c r="AS120" s="5">
        <v>61083.35</v>
      </c>
      <c r="AT120" s="5">
        <v>64123.3</v>
      </c>
      <c r="AU120" s="5">
        <v>27713.71</v>
      </c>
      <c r="AV120" s="5">
        <v>29066.05</v>
      </c>
      <c r="AW120" s="5">
        <v>30465.97</v>
      </c>
      <c r="AX120" s="5">
        <v>31909.86</v>
      </c>
      <c r="AY120" s="5">
        <v>33393.9</v>
      </c>
      <c r="AZ120" s="5">
        <v>34914.54</v>
      </c>
      <c r="BA120" s="5">
        <v>36469.07</v>
      </c>
      <c r="BB120" s="5">
        <v>38050.879999999997</v>
      </c>
      <c r="BC120" s="5">
        <v>39649.910000000003</v>
      </c>
      <c r="BD120" s="5">
        <v>41254.230000000003</v>
      </c>
      <c r="BE120" s="5">
        <v>42851.65</v>
      </c>
      <c r="BF120" s="5">
        <v>44430</v>
      </c>
      <c r="BG120" s="5">
        <v>45975.08</v>
      </c>
      <c r="BH120" s="5">
        <v>47471.07</v>
      </c>
      <c r="BI120" s="5">
        <v>48901.04</v>
      </c>
      <c r="BJ120" s="5">
        <v>50243.57</v>
      </c>
      <c r="BK120" s="5">
        <v>51468.7</v>
      </c>
      <c r="BL120" s="5">
        <v>52538.01</v>
      </c>
      <c r="BM120" s="5">
        <v>53407.26</v>
      </c>
      <c r="BN120" s="5">
        <v>54031.71</v>
      </c>
      <c r="BO120" s="5">
        <v>54361.35</v>
      </c>
      <c r="BP120" s="5">
        <v>54344.3</v>
      </c>
      <c r="BQ120" s="5">
        <v>53929.93</v>
      </c>
      <c r="BR120" s="5">
        <v>53070.96</v>
      </c>
      <c r="BS120" s="5">
        <v>51729.59</v>
      </c>
      <c r="BT120" s="5">
        <v>49881.84</v>
      </c>
      <c r="BU120" s="5">
        <v>47422.27</v>
      </c>
      <c r="BV120" s="5">
        <v>44372.05</v>
      </c>
      <c r="BW120" s="5">
        <v>40789.61</v>
      </c>
      <c r="BX120" s="5">
        <v>36764.42</v>
      </c>
      <c r="BY120" s="5">
        <v>32410.35</v>
      </c>
      <c r="BZ120" s="5">
        <v>27870.99</v>
      </c>
      <c r="CA120" s="5">
        <v>23322.58</v>
      </c>
      <c r="CB120" s="5">
        <v>18956.439999999999</v>
      </c>
      <c r="CC120" s="5">
        <v>15049.48</v>
      </c>
      <c r="CD120" s="5">
        <v>11593.05</v>
      </c>
      <c r="CE120" s="5">
        <v>8559.39</v>
      </c>
      <c r="CF120" s="5">
        <v>5997.74</v>
      </c>
      <c r="CG120" s="5">
        <v>3968.55</v>
      </c>
      <c r="CH120" s="5">
        <v>2386.2399999999998</v>
      </c>
      <c r="CI120" s="5">
        <v>1271.76</v>
      </c>
      <c r="CJ120" s="5">
        <v>589.1</v>
      </c>
      <c r="CK120" s="5">
        <v>234.14</v>
      </c>
      <c r="CL120" s="5">
        <v>75.95</v>
      </c>
      <c r="CM120" s="5">
        <v>18.47</v>
      </c>
      <c r="CN120" s="5">
        <v>2.83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3">
        <v>0</v>
      </c>
      <c r="DG120" s="3">
        <v>1</v>
      </c>
      <c r="DH120" s="3">
        <v>0.99975000000000003</v>
      </c>
      <c r="DI120" s="3">
        <v>0.9994700700000001</v>
      </c>
      <c r="DJ120" s="3">
        <v>0.9991702289790001</v>
      </c>
      <c r="DK120" s="3">
        <v>0.99884050280343695</v>
      </c>
      <c r="DL120" s="3">
        <v>0.99847093181739965</v>
      </c>
      <c r="DM120" s="3">
        <v>0.99806155873535451</v>
      </c>
      <c r="DN120" s="3">
        <v>0.99760245041833628</v>
      </c>
      <c r="DO120" s="3">
        <v>0.99708369714411882</v>
      </c>
      <c r="DP120" s="3">
        <v>0.99649541776280381</v>
      </c>
      <c r="DQ120" s="3">
        <v>0.99581780087872507</v>
      </c>
      <c r="DR120" s="3">
        <v>0.9950410629940396</v>
      </c>
      <c r="DS120" s="3">
        <v>0.99413557562671506</v>
      </c>
      <c r="DT120" s="3">
        <v>0.99309173327230704</v>
      </c>
      <c r="DU120" s="3">
        <v>0.99187023044038214</v>
      </c>
      <c r="DV120" s="3">
        <v>0.99043201860624364</v>
      </c>
      <c r="DW120" s="3">
        <v>0.98874828417461302</v>
      </c>
      <c r="DX120" s="3">
        <v>0.9867707876062638</v>
      </c>
      <c r="DY120" s="3">
        <v>0.98444200854751296</v>
      </c>
      <c r="DZ120" s="3">
        <v>0.98168557092357989</v>
      </c>
      <c r="EA120" s="3">
        <v>0.97843619168382279</v>
      </c>
      <c r="EB120" s="3">
        <v>0.9745909374505054</v>
      </c>
      <c r="EC120" s="3">
        <v>0.97004934368198603</v>
      </c>
      <c r="ED120" s="3">
        <v>0.96543190880605978</v>
      </c>
      <c r="EE120" s="3">
        <v>0.96083645292014297</v>
      </c>
      <c r="EF120" s="3">
        <v>0.95635895504953505</v>
      </c>
      <c r="EG120" s="3">
        <v>0.95214141205776659</v>
      </c>
      <c r="EH120" s="3">
        <v>0.94818050378360619</v>
      </c>
      <c r="EI120" s="3">
        <v>0.94437829996343392</v>
      </c>
      <c r="EJ120" s="3">
        <v>0.94061023054657977</v>
      </c>
      <c r="EK120" s="3">
        <v>0.93678194690825523</v>
      </c>
      <c r="EL120" s="3">
        <v>0.93283809491177139</v>
      </c>
      <c r="EM120" s="3">
        <v>0.92877092081795598</v>
      </c>
      <c r="EN120" s="3">
        <v>0.92457287625585882</v>
      </c>
      <c r="EO120" s="3">
        <v>0.92026436665250655</v>
      </c>
      <c r="EP120" s="3">
        <v>0.91569985539391019</v>
      </c>
      <c r="EQ120" s="3">
        <v>0.91078254717044493</v>
      </c>
      <c r="ER120" s="3">
        <v>0.9054271457930827</v>
      </c>
      <c r="ES120" s="3">
        <v>0.89955997788834352</v>
      </c>
      <c r="ET120" s="3">
        <v>0.8930741504477685</v>
      </c>
      <c r="EU120" s="3">
        <v>0.88588490353666394</v>
      </c>
      <c r="EV120" s="3">
        <v>0.87793851595194006</v>
      </c>
      <c r="EW120" s="3">
        <v>0.86922058648853728</v>
      </c>
      <c r="EX120" s="3">
        <v>0.85964177562543354</v>
      </c>
      <c r="EY120" s="3">
        <v>0.84906818178524068</v>
      </c>
      <c r="EZ120" s="3">
        <v>0.8373680222402401</v>
      </c>
      <c r="FA120" s="3">
        <v>0.82444743365707318</v>
      </c>
      <c r="FB120" s="3">
        <v>0.81025044884949837</v>
      </c>
      <c r="FC120" s="3">
        <v>0.79471794774505344</v>
      </c>
      <c r="FD120" s="3">
        <v>0.77779840263756128</v>
      </c>
      <c r="FE120" s="3">
        <v>0.75945791630336756</v>
      </c>
      <c r="FF120" s="3">
        <v>0.73962847010868671</v>
      </c>
      <c r="FG120" s="3">
        <v>0.71816445190613254</v>
      </c>
      <c r="FH120" s="3">
        <v>0.69486719708629763</v>
      </c>
      <c r="FI120" s="3">
        <v>0.66953928775250204</v>
      </c>
      <c r="FJ120" s="3">
        <v>0.64205469999026177</v>
      </c>
      <c r="FK120" s="3">
        <v>0.61229546464571316</v>
      </c>
      <c r="FL120" s="3">
        <v>0.58019281343433848</v>
      </c>
      <c r="FM120" s="3">
        <v>0.54575256802887617</v>
      </c>
      <c r="FN120" s="3">
        <v>0.50906162288029477</v>
      </c>
      <c r="FO120" s="3">
        <v>0.47032712399533316</v>
      </c>
      <c r="FP120" s="3">
        <v>0.42988369460297449</v>
      </c>
      <c r="FQ120" s="3">
        <v>0.3873810937175784</v>
      </c>
      <c r="FR120" s="3">
        <v>0.34356829201812028</v>
      </c>
      <c r="FS120" s="3">
        <v>0.29936479556706891</v>
      </c>
      <c r="FT120" s="3">
        <v>0.25575632579681401</v>
      </c>
      <c r="FU120" s="3">
        <v>0.21371254339907575</v>
      </c>
      <c r="FV120" s="3">
        <v>0.17419923125002063</v>
      </c>
      <c r="FW120" s="3">
        <v>0.13817134624289135</v>
      </c>
      <c r="FX120" s="3">
        <v>0.10644996857244834</v>
      </c>
      <c r="FY120" s="3">
        <v>8.0104665850453102E-2</v>
      </c>
      <c r="FZ120" s="3">
        <v>5.8490023864025339E-2</v>
      </c>
      <c r="GA120" s="3">
        <v>4.0933073400760848E-2</v>
      </c>
      <c r="GB120" s="3">
        <v>2.7187338022051349E-2</v>
      </c>
      <c r="GC120" s="3">
        <v>1.7051354660670166E-2</v>
      </c>
      <c r="GD120" s="3">
        <v>9.7182490753023546E-3</v>
      </c>
      <c r="GE120" s="3">
        <v>4.9093678853704909E-3</v>
      </c>
      <c r="GF120" s="3">
        <v>2.1555561574296213E-3</v>
      </c>
      <c r="GG120" s="3">
        <v>8.1208422675003544E-4</v>
      </c>
      <c r="GH120" s="3">
        <v>2.4969965804110087E-4</v>
      </c>
      <c r="GI120" s="3">
        <v>5.7560765171634561E-5</v>
      </c>
      <c r="GJ120" s="3">
        <v>8.3468865575387256E-6</v>
      </c>
      <c r="GK120" s="3">
        <v>0</v>
      </c>
      <c r="GL120" s="3">
        <v>0</v>
      </c>
      <c r="GM120" s="3">
        <v>0</v>
      </c>
      <c r="GN120" s="3">
        <v>0</v>
      </c>
      <c r="GO120" s="3">
        <v>0</v>
      </c>
      <c r="GP120" s="3">
        <v>0</v>
      </c>
      <c r="GQ120" s="3">
        <v>0</v>
      </c>
      <c r="GR120" s="3">
        <v>0</v>
      </c>
      <c r="GS120" s="3">
        <v>0</v>
      </c>
      <c r="GT120" s="3">
        <v>0</v>
      </c>
      <c r="GU120" s="3">
        <v>0</v>
      </c>
      <c r="GV120" s="3">
        <v>0</v>
      </c>
      <c r="GW120" s="3">
        <v>0</v>
      </c>
      <c r="GX120" s="3">
        <v>0</v>
      </c>
      <c r="GY120" s="3">
        <v>0</v>
      </c>
      <c r="GZ120" s="3">
        <v>0</v>
      </c>
      <c r="HA120" s="3">
        <v>0</v>
      </c>
      <c r="HB120">
        <f>C116</f>
        <v>3</v>
      </c>
      <c r="HC120">
        <v>1</v>
      </c>
      <c r="HD120">
        <f>IF(H120&gt;=$F$3,IF(HB120&lt;50,HC120*VLOOKUP(H120,Ret!$A$2:$AZ$27,HB120+2),HC120),0)</f>
        <v>0</v>
      </c>
      <c r="HE120">
        <f>IF(H120&lt;$F$3,HC120*VLOOKUP(H120,Withd!$A$2:$AZ$57,HB120+2),0)</f>
        <v>0.10829999999999999</v>
      </c>
      <c r="HF120">
        <f>IF(HC120=HD120,0,HC120*VLOOKUP(H120,Mort!$A$2:$E$115,IF(C115="M",2,3)))</f>
        <v>2.4000000000000001E-4</v>
      </c>
      <c r="HH120">
        <f t="shared" ref="HH120:HI120" si="772">HH119+1</f>
        <v>26</v>
      </c>
      <c r="HI120">
        <f t="shared" si="772"/>
        <v>1</v>
      </c>
      <c r="HJ120">
        <f t="shared" ref="HJ120:HJ170" si="773">HJ119-HK119-HL119-HM119</f>
        <v>0.83237000000000005</v>
      </c>
      <c r="HK120">
        <f>IF(HH120&gt;=$F$3,IF(HI120&lt;50,HJ120*VLOOKUP(HH120,Ret!$A$2:$AZ$27,HI120+2),HJ120),0)</f>
        <v>0</v>
      </c>
      <c r="HL120">
        <f>IF(HH120&lt;$F$3,HJ120*VLOOKUP(HH120,Withd!$A$2:$AZ$57,HI120+2),0)</f>
        <v>0.12294104900000001</v>
      </c>
      <c r="HM120">
        <f>IF(HJ120=HK120,0,HJ120*VLOOKUP(HH120,Mort!$A$2:$E$115,IF(HM119/HJ119=VLOOKUP(HH119,Mort!$A$2:$E$115,2),2,3)))</f>
        <v>1.9976880000000002E-4</v>
      </c>
      <c r="HN120">
        <f>HN119/(1+Assumptions!$C$9)</f>
        <v>1.0774440000000001</v>
      </c>
      <c r="HO120">
        <f>HO119*(1+Assumptions!$C$10)</f>
        <v>0.93803680621918417</v>
      </c>
      <c r="HQ120">
        <f>HQ119/(1.01+Assumptions!$C$9)</f>
        <v>1.0983040000000002</v>
      </c>
      <c r="HR120">
        <f>HR119/(0.99+Assumptions!$C$9)</f>
        <v>1.0567839999999999</v>
      </c>
    </row>
    <row r="121" spans="2:226" x14ac:dyDescent="0.25">
      <c r="B121">
        <f t="shared" ref="B121:C121" si="774">B120+1</f>
        <v>2044</v>
      </c>
      <c r="C121">
        <f t="shared" si="774"/>
        <v>53</v>
      </c>
      <c r="D121">
        <f>IF(D120=0, 0, D120*(1-VLOOKUP(C120,Mort!$A$2:$E$111,IF(D120/D119=1-VLOOKUP(C119,Mort!$A$2:$E$111,4),4,5))))</f>
        <v>0.9905026576</v>
      </c>
      <c r="E121" s="3">
        <f>IF(C121&lt;65,Assumptions!$C$6,Assumptions!$C$7)*(1+Assumptions!$C$8)^(B121-$J$3)</f>
        <v>38858.468032447192</v>
      </c>
      <c r="F121" s="3">
        <f t="shared" si="771"/>
        <v>38489.42</v>
      </c>
      <c r="H121">
        <f>H120+1</f>
        <v>29</v>
      </c>
      <c r="I121" s="5">
        <v>682191.33455632941</v>
      </c>
      <c r="J121" s="5">
        <v>0</v>
      </c>
      <c r="K121" s="5">
        <v>0</v>
      </c>
      <c r="L121" s="5">
        <v>11341.72</v>
      </c>
      <c r="M121" s="5">
        <v>11962.17</v>
      </c>
      <c r="N121" s="5">
        <v>12616.3</v>
      </c>
      <c r="O121" s="5">
        <v>13305.81</v>
      </c>
      <c r="P121" s="5">
        <v>14032.43</v>
      </c>
      <c r="Q121" s="5">
        <v>14798.15</v>
      </c>
      <c r="R121" s="5">
        <v>15604.86</v>
      </c>
      <c r="S121" s="5">
        <v>16454.57</v>
      </c>
      <c r="T121" s="5">
        <v>17349.330000000002</v>
      </c>
      <c r="U121" s="5">
        <v>18291.099999999999</v>
      </c>
      <c r="V121" s="5">
        <v>19282.05</v>
      </c>
      <c r="W121" s="5">
        <v>20324.060000000001</v>
      </c>
      <c r="X121" s="5">
        <v>21419.360000000001</v>
      </c>
      <c r="Y121" s="5">
        <v>22569.63</v>
      </c>
      <c r="Z121" s="5">
        <v>23776.44</v>
      </c>
      <c r="AA121" s="5">
        <v>25041.5</v>
      </c>
      <c r="AB121" s="5">
        <v>26365.94</v>
      </c>
      <c r="AC121" s="5">
        <v>27750.43</v>
      </c>
      <c r="AD121" s="5">
        <v>29194.720000000001</v>
      </c>
      <c r="AE121" s="5">
        <v>30698.48</v>
      </c>
      <c r="AF121" s="5">
        <v>32259.62</v>
      </c>
      <c r="AG121" s="5">
        <v>33875.300000000003</v>
      </c>
      <c r="AH121" s="5">
        <v>35568.33</v>
      </c>
      <c r="AI121" s="5">
        <v>37345.97</v>
      </c>
      <c r="AJ121" s="5">
        <v>39216.39</v>
      </c>
      <c r="AK121" s="5">
        <v>41190.839999999997</v>
      </c>
      <c r="AL121" s="5">
        <v>43275.56</v>
      </c>
      <c r="AM121" s="5">
        <v>45472.63</v>
      </c>
      <c r="AN121" s="5">
        <v>47782.21</v>
      </c>
      <c r="AO121" s="5">
        <v>50205.06</v>
      </c>
      <c r="AP121" s="5">
        <v>52743.360000000001</v>
      </c>
      <c r="AQ121" s="5">
        <v>55401.63</v>
      </c>
      <c r="AR121" s="5">
        <v>58184.53</v>
      </c>
      <c r="AS121" s="5">
        <v>61098.63</v>
      </c>
      <c r="AT121" s="5">
        <v>64139.34</v>
      </c>
      <c r="AU121" s="5">
        <v>27720.639999999999</v>
      </c>
      <c r="AV121" s="5">
        <v>29073.31</v>
      </c>
      <c r="AW121" s="5">
        <v>30473.59</v>
      </c>
      <c r="AX121" s="5">
        <v>31917.84</v>
      </c>
      <c r="AY121" s="5">
        <v>33402.25</v>
      </c>
      <c r="AZ121" s="5">
        <v>34923.269999999997</v>
      </c>
      <c r="BA121" s="5">
        <v>36478.19</v>
      </c>
      <c r="BB121" s="5">
        <v>38060.400000000001</v>
      </c>
      <c r="BC121" s="5">
        <v>39659.83</v>
      </c>
      <c r="BD121" s="5">
        <v>41264.550000000003</v>
      </c>
      <c r="BE121" s="5">
        <v>42862.36</v>
      </c>
      <c r="BF121" s="5">
        <v>44441.11</v>
      </c>
      <c r="BG121" s="5">
        <v>45986.58</v>
      </c>
      <c r="BH121" s="5">
        <v>47482.94</v>
      </c>
      <c r="BI121" s="5">
        <v>48913.27</v>
      </c>
      <c r="BJ121" s="5">
        <v>50256.13</v>
      </c>
      <c r="BK121" s="5">
        <v>51481.57</v>
      </c>
      <c r="BL121" s="5">
        <v>52551.15</v>
      </c>
      <c r="BM121" s="5">
        <v>53420.62</v>
      </c>
      <c r="BN121" s="5">
        <v>54045.22</v>
      </c>
      <c r="BO121" s="5">
        <v>54374.94</v>
      </c>
      <c r="BP121" s="5">
        <v>54357.89</v>
      </c>
      <c r="BQ121" s="5">
        <v>53943.42</v>
      </c>
      <c r="BR121" s="5">
        <v>53084.23</v>
      </c>
      <c r="BS121" s="5">
        <v>51742.53</v>
      </c>
      <c r="BT121" s="5">
        <v>49894.31</v>
      </c>
      <c r="BU121" s="5">
        <v>47434.13</v>
      </c>
      <c r="BV121" s="5">
        <v>44383.14</v>
      </c>
      <c r="BW121" s="5">
        <v>40799.81</v>
      </c>
      <c r="BX121" s="5">
        <v>36773.61</v>
      </c>
      <c r="BY121" s="5">
        <v>32418.46</v>
      </c>
      <c r="BZ121" s="5">
        <v>27877.96</v>
      </c>
      <c r="CA121" s="5">
        <v>23328.42</v>
      </c>
      <c r="CB121" s="5">
        <v>18961.18</v>
      </c>
      <c r="CC121" s="5">
        <v>15053.24</v>
      </c>
      <c r="CD121" s="5">
        <v>11595.95</v>
      </c>
      <c r="CE121" s="5">
        <v>8561.5300000000007</v>
      </c>
      <c r="CF121" s="5">
        <v>5999.24</v>
      </c>
      <c r="CG121" s="5">
        <v>3969.55</v>
      </c>
      <c r="CH121" s="5">
        <v>2386.84</v>
      </c>
      <c r="CI121" s="5">
        <v>1272.07</v>
      </c>
      <c r="CJ121" s="5">
        <v>589.25</v>
      </c>
      <c r="CK121" s="5">
        <v>234.2</v>
      </c>
      <c r="CL121" s="5">
        <v>75.97</v>
      </c>
      <c r="CM121" s="5">
        <v>18.48</v>
      </c>
      <c r="CN121" s="5">
        <v>2.83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3">
        <v>0</v>
      </c>
      <c r="DG121" s="3">
        <v>0</v>
      </c>
      <c r="DH121" s="3">
        <v>1</v>
      </c>
      <c r="DI121" s="3">
        <v>0.99972000000000005</v>
      </c>
      <c r="DJ121" s="3">
        <v>0.99942008400000004</v>
      </c>
      <c r="DK121" s="3">
        <v>0.99909027537228001</v>
      </c>
      <c r="DL121" s="3">
        <v>0.9987206119703923</v>
      </c>
      <c r="DM121" s="3">
        <v>0.99831113651948444</v>
      </c>
      <c r="DN121" s="3">
        <v>0.99785191339668544</v>
      </c>
      <c r="DO121" s="3">
        <v>0.99733303040171917</v>
      </c>
      <c r="DP121" s="3">
        <v>0.99674460391378217</v>
      </c>
      <c r="DQ121" s="3">
        <v>0.99606681758312077</v>
      </c>
      <c r="DR121" s="3">
        <v>0.99528988546540598</v>
      </c>
      <c r="DS121" s="3">
        <v>0.99438417166963244</v>
      </c>
      <c r="DT121" s="3">
        <v>0.99334006828937937</v>
      </c>
      <c r="DU121" s="3">
        <v>0.9921182600053835</v>
      </c>
      <c r="DV121" s="3">
        <v>0.99067968852837573</v>
      </c>
      <c r="DW121" s="3">
        <v>0.98899553305787746</v>
      </c>
      <c r="DX121" s="3">
        <v>0.98701754199176173</v>
      </c>
      <c r="DY121" s="3">
        <v>0.98468818059266117</v>
      </c>
      <c r="DZ121" s="3">
        <v>0.98193105368700173</v>
      </c>
      <c r="EA121" s="3">
        <v>0.9786808618992977</v>
      </c>
      <c r="EB121" s="3">
        <v>0.97483464611203352</v>
      </c>
      <c r="EC121" s="3">
        <v>0.97029191666115144</v>
      </c>
      <c r="ED121" s="3">
        <v>0.96567332713784437</v>
      </c>
      <c r="EE121" s="3">
        <v>0.9610767221006683</v>
      </c>
      <c r="EF121" s="3">
        <v>0.95659810457567918</v>
      </c>
      <c r="EG121" s="3">
        <v>0.95237950693450035</v>
      </c>
      <c r="EH121" s="3">
        <v>0.94841760818565279</v>
      </c>
      <c r="EI121" s="3">
        <v>0.94461445357682838</v>
      </c>
      <c r="EJ121" s="3">
        <v>0.94084544190705677</v>
      </c>
      <c r="EK121" s="3">
        <v>0.93701620095849503</v>
      </c>
      <c r="EL121" s="3">
        <v>0.93307136275245972</v>
      </c>
      <c r="EM121" s="3">
        <v>0.92900317161085899</v>
      </c>
      <c r="EN121" s="3">
        <v>0.92480407727517788</v>
      </c>
      <c r="EO121" s="3">
        <v>0.92049449027507557</v>
      </c>
      <c r="EP121" s="3">
        <v>0.91592883760331123</v>
      </c>
      <c r="EQ121" s="3">
        <v>0.9110102997453815</v>
      </c>
      <c r="ER121" s="3">
        <v>0.90565355918287871</v>
      </c>
      <c r="ES121" s="3">
        <v>0.89978492411937361</v>
      </c>
      <c r="ET121" s="3">
        <v>0.89329747481647293</v>
      </c>
      <c r="EU121" s="3">
        <v>0.88610643014420032</v>
      </c>
      <c r="EV121" s="3">
        <v>0.87815805546580683</v>
      </c>
      <c r="EW121" s="3">
        <v>0.86943794597503132</v>
      </c>
      <c r="EX121" s="3">
        <v>0.85985673981038646</v>
      </c>
      <c r="EY121" s="3">
        <v>0.84928050191071869</v>
      </c>
      <c r="EZ121" s="3">
        <v>0.837577416594389</v>
      </c>
      <c r="FA121" s="3">
        <v>0.82465359705633756</v>
      </c>
      <c r="FB121" s="3">
        <v>0.81045306211502743</v>
      </c>
      <c r="FC121" s="3">
        <v>0.79491667691428236</v>
      </c>
      <c r="FD121" s="3">
        <v>0.77799290086277728</v>
      </c>
      <c r="FE121" s="3">
        <v>0.75964782826043298</v>
      </c>
      <c r="FF121" s="3">
        <v>0.73981342346455314</v>
      </c>
      <c r="FG121" s="3">
        <v>0.71834403791561174</v>
      </c>
      <c r="FH121" s="3">
        <v>0.69504095732562932</v>
      </c>
      <c r="FI121" s="3">
        <v>0.66970671443111018</v>
      </c>
      <c r="FJ121" s="3">
        <v>0.64221525380371314</v>
      </c>
      <c r="FK121" s="3">
        <v>0.61244857678991105</v>
      </c>
      <c r="FL121" s="3">
        <v>0.58033789790881607</v>
      </c>
      <c r="FM121" s="3">
        <v>0.5458890402889488</v>
      </c>
      <c r="FN121" s="3">
        <v>0.5091889201103228</v>
      </c>
      <c r="FO121" s="3">
        <v>0.47044473517912833</v>
      </c>
      <c r="FP121" s="3">
        <v>0.42999119240107508</v>
      </c>
      <c r="FQ121" s="3">
        <v>0.38747796320838079</v>
      </c>
      <c r="FR121" s="3">
        <v>0.34365420556951293</v>
      </c>
      <c r="FS121" s="3">
        <v>0.29943965548093937</v>
      </c>
      <c r="FT121" s="3">
        <v>0.25582028086703096</v>
      </c>
      <c r="FU121" s="3">
        <v>0.21376598489529974</v>
      </c>
      <c r="FV121" s="3">
        <v>0.17424279194800776</v>
      </c>
      <c r="FW121" s="3">
        <v>0.13820589771732081</v>
      </c>
      <c r="FX121" s="3">
        <v>0.10647658771937829</v>
      </c>
      <c r="FY121" s="3">
        <v>8.0124697024709354E-2</v>
      </c>
      <c r="FZ121" s="3">
        <v>5.8504650026532025E-2</v>
      </c>
      <c r="GA121" s="3">
        <v>4.0943309228067902E-2</v>
      </c>
      <c r="GB121" s="3">
        <v>2.7194136556190421E-2</v>
      </c>
      <c r="GC121" s="3">
        <v>1.7055618565311511E-2</v>
      </c>
      <c r="GD121" s="3">
        <v>9.7206792451136424E-3</v>
      </c>
      <c r="GE121" s="3">
        <v>4.9105955342540588E-3</v>
      </c>
      <c r="GF121" s="3">
        <v>2.1560951812249294E-3</v>
      </c>
      <c r="GG121" s="3">
        <v>8.1228729857467982E-4</v>
      </c>
      <c r="GH121" s="3">
        <v>2.4976209856574253E-4</v>
      </c>
      <c r="GI121" s="3">
        <v>5.7575158961374957E-5</v>
      </c>
      <c r="GJ121" s="3">
        <v>8.3489738009889803E-6</v>
      </c>
      <c r="GK121" s="3">
        <v>0</v>
      </c>
      <c r="GL121" s="3">
        <v>0</v>
      </c>
      <c r="GM121" s="3">
        <v>0</v>
      </c>
      <c r="GN121" s="3">
        <v>0</v>
      </c>
      <c r="GO121" s="3">
        <v>0</v>
      </c>
      <c r="GP121" s="3">
        <v>0</v>
      </c>
      <c r="GQ121" s="3">
        <v>0</v>
      </c>
      <c r="GR121" s="3">
        <v>0</v>
      </c>
      <c r="GS121" s="3">
        <v>0</v>
      </c>
      <c r="GT121" s="3">
        <v>0</v>
      </c>
      <c r="GU121" s="3">
        <v>0</v>
      </c>
      <c r="GV121" s="3">
        <v>0</v>
      </c>
      <c r="GW121" s="3">
        <v>0</v>
      </c>
      <c r="GX121" s="3">
        <v>0</v>
      </c>
      <c r="GY121" s="3">
        <v>0</v>
      </c>
      <c r="GZ121" s="3">
        <v>0</v>
      </c>
      <c r="HA121" s="3">
        <v>0</v>
      </c>
      <c r="HB121">
        <f t="shared" ref="HB121:HB170" si="775">HB120+1</f>
        <v>4</v>
      </c>
      <c r="HC121">
        <f>HC120-HD120-HE120-HF120</f>
        <v>0.89146000000000003</v>
      </c>
      <c r="HD121">
        <f>IF(H121&gt;=$F$3,IF(HB121&lt;50,HC121*VLOOKUP(H121,Ret!$A$2:$AZ$27,HB121+2),HC121),0)</f>
        <v>0</v>
      </c>
      <c r="HE121">
        <f>IF(H121&lt;$F$3,HC121*VLOOKUP(H121,Withd!$A$2:$AZ$57,HB121+2),0)</f>
        <v>7.8983356000000005E-2</v>
      </c>
      <c r="HF121">
        <f>IF(HC121=HD121,0,HC121*VLOOKUP(H121,Mort!$A$2:$E$115,IF(HF120/HC120=VLOOKUP(H120,Mort!$A$2:$E$115,2),2,3)))</f>
        <v>2.2286500000000002E-4</v>
      </c>
      <c r="HH121">
        <f t="shared" ref="HH121:HI121" si="776">HH120+1</f>
        <v>27</v>
      </c>
      <c r="HI121">
        <f t="shared" si="776"/>
        <v>2</v>
      </c>
      <c r="HJ121">
        <f t="shared" si="773"/>
        <v>0.70922918219999997</v>
      </c>
      <c r="HK121">
        <f>IF(HH121&gt;=$F$3,IF(HI121&lt;50,HJ121*VLOOKUP(HH121,Ret!$A$2:$AZ$27,HI121+2),HJ121),0)</f>
        <v>0</v>
      </c>
      <c r="HL121">
        <f>IF(HH121&lt;$F$3,HJ121*VLOOKUP(HH121,Withd!$A$2:$AZ$57,HI121+2),0)</f>
        <v>9.0781335321600001E-2</v>
      </c>
      <c r="HM121">
        <f>IF(HJ121=HK121,0,HJ121*VLOOKUP(HH121,Mort!$A$2:$E$115,IF(HM120/HJ120=VLOOKUP(HH120,Mort!$A$2:$E$115,2),2,3)))</f>
        <v>1.7021500372799999E-4</v>
      </c>
      <c r="HN121">
        <f>HN120/(1+Assumptions!$C$9)</f>
        <v>1.038</v>
      </c>
      <c r="HO121">
        <f>HO120*(1+Assumptions!$C$10)</f>
        <v>0.96852300242130762</v>
      </c>
      <c r="HQ121">
        <f>HQ120/(1.01+Assumptions!$C$9)</f>
        <v>1.048</v>
      </c>
      <c r="HR121">
        <f>HR120/(0.99+Assumptions!$C$9)</f>
        <v>1.028</v>
      </c>
    </row>
    <row r="122" spans="2:226" x14ac:dyDescent="0.25">
      <c r="B122">
        <f t="shared" ref="B122:C122" si="777">B121+1</f>
        <v>2045</v>
      </c>
      <c r="C122">
        <f t="shared" si="777"/>
        <v>54</v>
      </c>
      <c r="D122">
        <f>IF(D121=0, 0, D121*(1-VLOOKUP(C121,Mort!$A$2:$E$111,IF(D121/D120=1-VLOOKUP(C120,Mort!$A$2:$E$111,4),4,5))))</f>
        <v>0.98588691521558403</v>
      </c>
      <c r="E122" s="3">
        <f>IF(C122&lt;65,Assumptions!$C$6,Assumptions!$C$7)*(1+Assumptions!$C$8)^(B122-$J$3)</f>
        <v>40995.683774231788</v>
      </c>
      <c r="F122" s="3">
        <f t="shared" si="771"/>
        <v>40417.11</v>
      </c>
      <c r="H122">
        <f t="shared" ref="H122:H170" si="778">H121+1</f>
        <v>30</v>
      </c>
      <c r="I122" s="5">
        <v>671852.95881770877</v>
      </c>
      <c r="J122" s="5">
        <v>0</v>
      </c>
      <c r="K122" s="5">
        <v>0</v>
      </c>
      <c r="L122" s="5">
        <v>0</v>
      </c>
      <c r="M122" s="5">
        <v>11965.52</v>
      </c>
      <c r="N122" s="5">
        <v>12619.84</v>
      </c>
      <c r="O122" s="5">
        <v>13309.53</v>
      </c>
      <c r="P122" s="5">
        <v>14036.36</v>
      </c>
      <c r="Q122" s="5">
        <v>14802.29</v>
      </c>
      <c r="R122" s="5">
        <v>15609.23</v>
      </c>
      <c r="S122" s="5">
        <v>16459.18</v>
      </c>
      <c r="T122" s="5">
        <v>17354.189999999999</v>
      </c>
      <c r="U122" s="5">
        <v>18296.22</v>
      </c>
      <c r="V122" s="5">
        <v>19287.45</v>
      </c>
      <c r="W122" s="5">
        <v>20329.75</v>
      </c>
      <c r="X122" s="5">
        <v>21425.360000000001</v>
      </c>
      <c r="Y122" s="5">
        <v>22575.96</v>
      </c>
      <c r="Z122" s="5">
        <v>23783.1</v>
      </c>
      <c r="AA122" s="5">
        <v>25048.51</v>
      </c>
      <c r="AB122" s="5">
        <v>26373.33</v>
      </c>
      <c r="AC122" s="5">
        <v>27758.2</v>
      </c>
      <c r="AD122" s="5">
        <v>29202.9</v>
      </c>
      <c r="AE122" s="5">
        <v>30707.08</v>
      </c>
      <c r="AF122" s="5">
        <v>32268.66</v>
      </c>
      <c r="AG122" s="5">
        <v>33884.79</v>
      </c>
      <c r="AH122" s="5">
        <v>35578.29</v>
      </c>
      <c r="AI122" s="5">
        <v>37356.43</v>
      </c>
      <c r="AJ122" s="5">
        <v>39227.379999999997</v>
      </c>
      <c r="AK122" s="5">
        <v>41202.379999999997</v>
      </c>
      <c r="AL122" s="5">
        <v>43287.68</v>
      </c>
      <c r="AM122" s="5">
        <v>45485.37</v>
      </c>
      <c r="AN122" s="5">
        <v>47795.6</v>
      </c>
      <c r="AO122" s="5">
        <v>50219.13</v>
      </c>
      <c r="AP122" s="5">
        <v>52758.13</v>
      </c>
      <c r="AQ122" s="5">
        <v>55417.15</v>
      </c>
      <c r="AR122" s="5">
        <v>58200.83</v>
      </c>
      <c r="AS122" s="5">
        <v>61115.74</v>
      </c>
      <c r="AT122" s="5">
        <v>64157.3</v>
      </c>
      <c r="AU122" s="5">
        <v>27728.400000000001</v>
      </c>
      <c r="AV122" s="5">
        <v>29081.46</v>
      </c>
      <c r="AW122" s="5">
        <v>30482.12</v>
      </c>
      <c r="AX122" s="5">
        <v>31926.78</v>
      </c>
      <c r="AY122" s="5">
        <v>33411.599999999999</v>
      </c>
      <c r="AZ122" s="5">
        <v>34933.06</v>
      </c>
      <c r="BA122" s="5">
        <v>36488.410000000003</v>
      </c>
      <c r="BB122" s="5">
        <v>38071.06</v>
      </c>
      <c r="BC122" s="5">
        <v>39670.93</v>
      </c>
      <c r="BD122" s="5">
        <v>41276.1</v>
      </c>
      <c r="BE122" s="5">
        <v>42874.37</v>
      </c>
      <c r="BF122" s="5">
        <v>44453.56</v>
      </c>
      <c r="BG122" s="5">
        <v>45999.46</v>
      </c>
      <c r="BH122" s="5">
        <v>47496.24</v>
      </c>
      <c r="BI122" s="5">
        <v>48926.97</v>
      </c>
      <c r="BJ122" s="5">
        <v>50270.21</v>
      </c>
      <c r="BK122" s="5">
        <v>51495.99</v>
      </c>
      <c r="BL122" s="5">
        <v>52565.86</v>
      </c>
      <c r="BM122" s="5">
        <v>53435.58</v>
      </c>
      <c r="BN122" s="5">
        <v>54060.36</v>
      </c>
      <c r="BO122" s="5">
        <v>54390.17</v>
      </c>
      <c r="BP122" s="5">
        <v>54373.11</v>
      </c>
      <c r="BQ122" s="5">
        <v>53958.53</v>
      </c>
      <c r="BR122" s="5">
        <v>53099.09</v>
      </c>
      <c r="BS122" s="5">
        <v>51757.02</v>
      </c>
      <c r="BT122" s="5">
        <v>49908.28</v>
      </c>
      <c r="BU122" s="5">
        <v>47447.41</v>
      </c>
      <c r="BV122" s="5">
        <v>44395.57</v>
      </c>
      <c r="BW122" s="5">
        <v>40811.24</v>
      </c>
      <c r="BX122" s="5">
        <v>36783.910000000003</v>
      </c>
      <c r="BY122" s="5">
        <v>32427.54</v>
      </c>
      <c r="BZ122" s="5">
        <v>27885.77</v>
      </c>
      <c r="CA122" s="5">
        <v>23334.95</v>
      </c>
      <c r="CB122" s="5">
        <v>18966.490000000002</v>
      </c>
      <c r="CC122" s="5">
        <v>15057.46</v>
      </c>
      <c r="CD122" s="5">
        <v>11599.2</v>
      </c>
      <c r="CE122" s="5">
        <v>8563.93</v>
      </c>
      <c r="CF122" s="5">
        <v>6000.92</v>
      </c>
      <c r="CG122" s="5">
        <v>3970.66</v>
      </c>
      <c r="CH122" s="5">
        <v>2387.5</v>
      </c>
      <c r="CI122" s="5">
        <v>1272.43</v>
      </c>
      <c r="CJ122" s="5">
        <v>589.41</v>
      </c>
      <c r="CK122" s="5">
        <v>234.27</v>
      </c>
      <c r="CL122" s="5">
        <v>75.989999999999995</v>
      </c>
      <c r="CM122" s="5">
        <v>18.48</v>
      </c>
      <c r="CN122" s="5">
        <v>2.83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3">
        <v>0</v>
      </c>
      <c r="DG122" s="3">
        <v>0</v>
      </c>
      <c r="DH122" s="3">
        <v>0</v>
      </c>
      <c r="DI122" s="3">
        <v>1</v>
      </c>
      <c r="DJ122" s="3">
        <v>0.99970000000000003</v>
      </c>
      <c r="DK122" s="3">
        <v>0.99937009899999996</v>
      </c>
      <c r="DL122" s="3">
        <v>0.99900033206337002</v>
      </c>
      <c r="DM122" s="3">
        <v>0.99859074192722397</v>
      </c>
      <c r="DN122" s="3">
        <v>0.99813139018593744</v>
      </c>
      <c r="DO122" s="3">
        <v>0.99761236186304081</v>
      </c>
      <c r="DP122" s="3">
        <v>0.99702377056954161</v>
      </c>
      <c r="DQ122" s="3">
        <v>0.99634579440555426</v>
      </c>
      <c r="DR122" s="3">
        <v>0.99556864468591788</v>
      </c>
      <c r="DS122" s="3">
        <v>0.99466267721925372</v>
      </c>
      <c r="DT122" s="3">
        <v>0.99361828140817354</v>
      </c>
      <c r="DU122" s="3">
        <v>0.99239613092204149</v>
      </c>
      <c r="DV122" s="3">
        <v>0.99095715653220462</v>
      </c>
      <c r="DW122" s="3">
        <v>0.98927252936609988</v>
      </c>
      <c r="DX122" s="3">
        <v>0.9872939843073677</v>
      </c>
      <c r="DY122" s="3">
        <v>0.98496397050440232</v>
      </c>
      <c r="DZ122" s="3">
        <v>0.98220607138699001</v>
      </c>
      <c r="EA122" s="3">
        <v>0.97895496929069903</v>
      </c>
      <c r="EB122" s="3">
        <v>0.97510767626138661</v>
      </c>
      <c r="EC122" s="3">
        <v>0.97056367449000858</v>
      </c>
      <c r="ED122" s="3">
        <v>0.9659437913994362</v>
      </c>
      <c r="EE122" s="3">
        <v>0.96134589895237488</v>
      </c>
      <c r="EF122" s="3">
        <v>0.95686602706325685</v>
      </c>
      <c r="EG122" s="3">
        <v>0.95264624788390784</v>
      </c>
      <c r="EH122" s="3">
        <v>0.94868323949271072</v>
      </c>
      <c r="EI122" s="3">
        <v>0.944879019702345</v>
      </c>
      <c r="EJ122" s="3">
        <v>0.9411089524137326</v>
      </c>
      <c r="EK122" s="3">
        <v>0.93727863897740871</v>
      </c>
      <c r="EL122" s="3">
        <v>0.93333269590731383</v>
      </c>
      <c r="EM122" s="3">
        <v>0.9292633653531579</v>
      </c>
      <c r="EN122" s="3">
        <v>0.92506309494176164</v>
      </c>
      <c r="EO122" s="3">
        <v>0.92075230091933302</v>
      </c>
      <c r="EP122" s="3">
        <v>0.91618536950677321</v>
      </c>
      <c r="EQ122" s="3">
        <v>0.9112654540725218</v>
      </c>
      <c r="ER122" s="3">
        <v>0.90590721320257539</v>
      </c>
      <c r="ES122" s="3">
        <v>0.90003693446102262</v>
      </c>
      <c r="ET122" s="3">
        <v>0.89354766816355857</v>
      </c>
      <c r="EU122" s="3">
        <v>0.8863546094348419</v>
      </c>
      <c r="EV122" s="3">
        <v>0.87840400858821133</v>
      </c>
      <c r="EW122" s="3">
        <v>0.86968145678293041</v>
      </c>
      <c r="EX122" s="3">
        <v>0.86009756712918251</v>
      </c>
      <c r="EY122" s="3">
        <v>0.84951836705349359</v>
      </c>
      <c r="EZ122" s="3">
        <v>0.83781200395549649</v>
      </c>
      <c r="FA122" s="3">
        <v>0.82488456473446314</v>
      </c>
      <c r="FB122" s="3">
        <v>0.81068005252973563</v>
      </c>
      <c r="FC122" s="3">
        <v>0.79513931592274056</v>
      </c>
      <c r="FD122" s="3">
        <v>0.77821079988674535</v>
      </c>
      <c r="FE122" s="3">
        <v>0.75986058922541588</v>
      </c>
      <c r="FF122" s="3">
        <v>0.7400206292407403</v>
      </c>
      <c r="FG122" s="3">
        <v>0.71854523058017394</v>
      </c>
      <c r="FH122" s="3">
        <v>0.69523562330015309</v>
      </c>
      <c r="FI122" s="3">
        <v>0.66989428483086255</v>
      </c>
      <c r="FJ122" s="3">
        <v>0.64239512443855562</v>
      </c>
      <c r="FK122" s="3">
        <v>0.61262011042082853</v>
      </c>
      <c r="FL122" s="3">
        <v>0.58050043803146456</v>
      </c>
      <c r="FM122" s="3">
        <v>0.5460419320299168</v>
      </c>
      <c r="FN122" s="3">
        <v>0.50933153293954547</v>
      </c>
      <c r="FO122" s="3">
        <v>0.47057649659817546</v>
      </c>
      <c r="FP122" s="3">
        <v>0.43011162365569833</v>
      </c>
      <c r="FQ122" s="3">
        <v>0.3875864874248594</v>
      </c>
      <c r="FR122" s="3">
        <v>0.34375045569710783</v>
      </c>
      <c r="FS122" s="3">
        <v>0.29952352206711791</v>
      </c>
      <c r="FT122" s="3">
        <v>0.25589193060760085</v>
      </c>
      <c r="FU122" s="3">
        <v>0.21382585613501734</v>
      </c>
      <c r="FV122" s="3">
        <v>0.17429159359421398</v>
      </c>
      <c r="FW122" s="3">
        <v>0.13824460620705864</v>
      </c>
      <c r="FX122" s="3">
        <v>0.10650640951404211</v>
      </c>
      <c r="FY122" s="3">
        <v>8.0147138223411823E-2</v>
      </c>
      <c r="FZ122" s="3">
        <v>5.852103591658861E-2</v>
      </c>
      <c r="GA122" s="3">
        <v>4.0954776565506203E-2</v>
      </c>
      <c r="GB122" s="3">
        <v>2.7201753047043566E-2</v>
      </c>
      <c r="GC122" s="3">
        <v>1.7060395476044786E-2</v>
      </c>
      <c r="GD122" s="3">
        <v>9.7234017976169651E-3</v>
      </c>
      <c r="GE122" s="3">
        <v>4.911970886102162E-3</v>
      </c>
      <c r="GF122" s="3">
        <v>2.1566990569608759E-3</v>
      </c>
      <c r="GG122" s="3">
        <v>8.1251480271944026E-4</v>
      </c>
      <c r="GH122" s="3">
        <v>2.4983205154017346E-4</v>
      </c>
      <c r="GI122" s="3">
        <v>5.7591284521040772E-5</v>
      </c>
      <c r="GJ122" s="3">
        <v>8.3513121683961201E-6</v>
      </c>
      <c r="GK122" s="3">
        <v>0</v>
      </c>
      <c r="GL122" s="3">
        <v>0</v>
      </c>
      <c r="GM122" s="3">
        <v>0</v>
      </c>
      <c r="GN122" s="3">
        <v>0</v>
      </c>
      <c r="GO122" s="3">
        <v>0</v>
      </c>
      <c r="GP122" s="3">
        <v>0</v>
      </c>
      <c r="GQ122" s="3">
        <v>0</v>
      </c>
      <c r="GR122" s="3">
        <v>0</v>
      </c>
      <c r="GS122" s="3">
        <v>0</v>
      </c>
      <c r="GT122" s="3">
        <v>0</v>
      </c>
      <c r="GU122" s="3">
        <v>0</v>
      </c>
      <c r="GV122" s="3">
        <v>0</v>
      </c>
      <c r="GW122" s="3">
        <v>0</v>
      </c>
      <c r="GX122" s="3">
        <v>0</v>
      </c>
      <c r="GY122" s="3">
        <v>0</v>
      </c>
      <c r="GZ122" s="3">
        <v>0</v>
      </c>
      <c r="HA122" s="3">
        <v>0</v>
      </c>
      <c r="HB122">
        <f t="shared" si="775"/>
        <v>5</v>
      </c>
      <c r="HC122">
        <f t="shared" ref="HC122:HC170" si="779">HC121-HD121-HE121-HF121</f>
        <v>0.81225377899999995</v>
      </c>
      <c r="HD122">
        <f>IF(H122&gt;=$F$3,IF(HB122&lt;50,HC122*VLOOKUP(H122,Ret!$A$2:$AZ$27,HB122+2),HC122),0)</f>
        <v>0</v>
      </c>
      <c r="HE122">
        <f>IF(H122&lt;$F$3,HC122*VLOOKUP(H122,Withd!$A$2:$AZ$57,HB122+2),0)</f>
        <v>6.4168048541E-2</v>
      </c>
      <c r="HF122">
        <f>IF(HC122=HD122,0,HC122*VLOOKUP(H122,Mort!$A$2:$E$115,IF(HF121/HC121=VLOOKUP(H121,Mort!$A$2:$E$115,2),2,3)))</f>
        <v>2.0306344475E-4</v>
      </c>
      <c r="HH122">
        <f t="shared" ref="HH122:HI122" si="780">HH121+1</f>
        <v>28</v>
      </c>
      <c r="HI122">
        <f t="shared" si="780"/>
        <v>3</v>
      </c>
      <c r="HJ122">
        <f t="shared" si="773"/>
        <v>0.61827763187467188</v>
      </c>
      <c r="HK122">
        <f>IF(HH122&gt;=$F$3,IF(HI122&lt;50,HJ122*VLOOKUP(HH122,Ret!$A$2:$AZ$27,HI122+2),HJ122),0)</f>
        <v>0</v>
      </c>
      <c r="HL122">
        <f>IF(HH122&lt;$F$3,HJ122*VLOOKUP(HH122,Withd!$A$2:$AZ$57,HI122+2),0)</f>
        <v>6.6959467532026959E-2</v>
      </c>
      <c r="HM122">
        <f>IF(HJ122=HK122,0,HJ122*VLOOKUP(HH122,Mort!$A$2:$E$115,IF(HM121/HJ121=VLOOKUP(HH121,Mort!$A$2:$E$115,2),2,3)))</f>
        <v>1.4838663164992125E-4</v>
      </c>
      <c r="HN122">
        <f>HN121/(1+Assumptions!$C$9)</f>
        <v>1</v>
      </c>
      <c r="HO122">
        <f>HO121*(1+Assumptions!$C$10)</f>
        <v>1</v>
      </c>
      <c r="HQ122">
        <f>HQ121/(1.01+Assumptions!$C$9)</f>
        <v>1</v>
      </c>
      <c r="HR122">
        <f>HR121/(0.99+Assumptions!$C$9)</f>
        <v>1</v>
      </c>
    </row>
    <row r="123" spans="2:226" x14ac:dyDescent="0.25">
      <c r="B123">
        <f t="shared" ref="B123:C123" si="781">B122+1</f>
        <v>2046</v>
      </c>
      <c r="C123">
        <f t="shared" si="781"/>
        <v>55</v>
      </c>
      <c r="D123">
        <f>IF(D122=0, 0, D122*(1-VLOOKUP(C122,Mort!$A$2:$E$111,IF(D122/D121=1-VLOOKUP(C121,Mort!$A$2:$E$111,4),4,5))))</f>
        <v>0.98153915391948332</v>
      </c>
      <c r="E123" s="3">
        <f>IF(C123&lt;65,Assumptions!$C$6,Assumptions!$C$7)*(1+Assumptions!$C$8)^(B123-$J$3)</f>
        <v>43250.44638181453</v>
      </c>
      <c r="F123" s="3">
        <f t="shared" si="771"/>
        <v>42452.01</v>
      </c>
      <c r="H123">
        <f t="shared" si="778"/>
        <v>31</v>
      </c>
      <c r="I123" s="5">
        <v>661352.44945660711</v>
      </c>
      <c r="J123" s="5">
        <v>0</v>
      </c>
      <c r="K123" s="5">
        <v>0</v>
      </c>
      <c r="L123" s="5">
        <v>0</v>
      </c>
      <c r="M123" s="5">
        <v>0</v>
      </c>
      <c r="N123" s="5">
        <v>12623.62</v>
      </c>
      <c r="O123" s="5">
        <v>13313.53</v>
      </c>
      <c r="P123" s="5">
        <v>14040.57</v>
      </c>
      <c r="Q123" s="5">
        <v>14806.73</v>
      </c>
      <c r="R123" s="5">
        <v>15613.92</v>
      </c>
      <c r="S123" s="5">
        <v>16464.12</v>
      </c>
      <c r="T123" s="5">
        <v>17359.400000000001</v>
      </c>
      <c r="U123" s="5">
        <v>18301.71</v>
      </c>
      <c r="V123" s="5">
        <v>19293.240000000002</v>
      </c>
      <c r="W123" s="5">
        <v>20335.849999999999</v>
      </c>
      <c r="X123" s="5">
        <v>21431.79</v>
      </c>
      <c r="Y123" s="5">
        <v>22582.73</v>
      </c>
      <c r="Z123" s="5">
        <v>23790.23</v>
      </c>
      <c r="AA123" s="5">
        <v>25056.03</v>
      </c>
      <c r="AB123" s="5">
        <v>26381.24</v>
      </c>
      <c r="AC123" s="5">
        <v>27766.53</v>
      </c>
      <c r="AD123" s="5">
        <v>29211.66</v>
      </c>
      <c r="AE123" s="5">
        <v>30716.3</v>
      </c>
      <c r="AF123" s="5">
        <v>32278.34</v>
      </c>
      <c r="AG123" s="5">
        <v>33894.959999999999</v>
      </c>
      <c r="AH123" s="5">
        <v>35588.97</v>
      </c>
      <c r="AI123" s="5">
        <v>37367.64</v>
      </c>
      <c r="AJ123" s="5">
        <v>39239.15</v>
      </c>
      <c r="AK123" s="5">
        <v>41214.74</v>
      </c>
      <c r="AL123" s="5">
        <v>43300.67</v>
      </c>
      <c r="AM123" s="5">
        <v>45499.02</v>
      </c>
      <c r="AN123" s="5">
        <v>47809.94</v>
      </c>
      <c r="AO123" s="5">
        <v>50234.2</v>
      </c>
      <c r="AP123" s="5">
        <v>52773.96</v>
      </c>
      <c r="AQ123" s="5">
        <v>55433.78</v>
      </c>
      <c r="AR123" s="5">
        <v>58218.29</v>
      </c>
      <c r="AS123" s="5">
        <v>61134.080000000002</v>
      </c>
      <c r="AT123" s="5">
        <v>64176.55</v>
      </c>
      <c r="AU123" s="5">
        <v>27736.73</v>
      </c>
      <c r="AV123" s="5">
        <v>29090.18</v>
      </c>
      <c r="AW123" s="5">
        <v>30491.27</v>
      </c>
      <c r="AX123" s="5">
        <v>31936.36</v>
      </c>
      <c r="AY123" s="5">
        <v>33421.629999999997</v>
      </c>
      <c r="AZ123" s="5">
        <v>34943.54</v>
      </c>
      <c r="BA123" s="5">
        <v>36499.360000000001</v>
      </c>
      <c r="BB123" s="5">
        <v>38082.480000000003</v>
      </c>
      <c r="BC123" s="5">
        <v>39682.839999999997</v>
      </c>
      <c r="BD123" s="5">
        <v>41288.49</v>
      </c>
      <c r="BE123" s="5">
        <v>42887.24</v>
      </c>
      <c r="BF123" s="5">
        <v>44466.9</v>
      </c>
      <c r="BG123" s="5">
        <v>46013.26</v>
      </c>
      <c r="BH123" s="5">
        <v>47510.49</v>
      </c>
      <c r="BI123" s="5">
        <v>48941.65</v>
      </c>
      <c r="BJ123" s="5">
        <v>50285.3</v>
      </c>
      <c r="BK123" s="5">
        <v>51511.45</v>
      </c>
      <c r="BL123" s="5">
        <v>52581.64</v>
      </c>
      <c r="BM123" s="5">
        <v>53451.61</v>
      </c>
      <c r="BN123" s="5">
        <v>54076.58</v>
      </c>
      <c r="BO123" s="5">
        <v>54406.49</v>
      </c>
      <c r="BP123" s="5">
        <v>54389.43</v>
      </c>
      <c r="BQ123" s="5">
        <v>53974.720000000001</v>
      </c>
      <c r="BR123" s="5">
        <v>53115.03</v>
      </c>
      <c r="BS123" s="5">
        <v>51772.55</v>
      </c>
      <c r="BT123" s="5">
        <v>49923.26</v>
      </c>
      <c r="BU123" s="5">
        <v>47461.65</v>
      </c>
      <c r="BV123" s="5">
        <v>44408.9</v>
      </c>
      <c r="BW123" s="5">
        <v>40823.49</v>
      </c>
      <c r="BX123" s="5">
        <v>36794.949999999997</v>
      </c>
      <c r="BY123" s="5">
        <v>32437.27</v>
      </c>
      <c r="BZ123" s="5">
        <v>27894.14</v>
      </c>
      <c r="CA123" s="5">
        <v>23341.95</v>
      </c>
      <c r="CB123" s="5">
        <v>18972.18</v>
      </c>
      <c r="CC123" s="5">
        <v>15061.98</v>
      </c>
      <c r="CD123" s="5">
        <v>11602.68</v>
      </c>
      <c r="CE123" s="5">
        <v>8566.5</v>
      </c>
      <c r="CF123" s="5">
        <v>6002.72</v>
      </c>
      <c r="CG123" s="5">
        <v>3971.85</v>
      </c>
      <c r="CH123" s="5">
        <v>2388.2199999999998</v>
      </c>
      <c r="CI123" s="5">
        <v>1272.81</v>
      </c>
      <c r="CJ123" s="5">
        <v>589.59</v>
      </c>
      <c r="CK123" s="5">
        <v>234.34</v>
      </c>
      <c r="CL123" s="5">
        <v>76.02</v>
      </c>
      <c r="CM123" s="5">
        <v>18.489999999999998</v>
      </c>
      <c r="CN123" s="5">
        <v>2.83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3">
        <v>0</v>
      </c>
      <c r="DG123" s="3">
        <v>0</v>
      </c>
      <c r="DH123" s="3">
        <v>0</v>
      </c>
      <c r="DI123" s="3">
        <v>0</v>
      </c>
      <c r="DJ123" s="3">
        <v>1</v>
      </c>
      <c r="DK123" s="3">
        <v>0.99966999999999995</v>
      </c>
      <c r="DL123" s="3">
        <v>0.99930012209999997</v>
      </c>
      <c r="DM123" s="3">
        <v>0.99889040904993898</v>
      </c>
      <c r="DN123" s="3">
        <v>0.99843091946177598</v>
      </c>
      <c r="DO123" s="3">
        <v>0.99791173538365585</v>
      </c>
      <c r="DP123" s="3">
        <v>0.99732296745977955</v>
      </c>
      <c r="DQ123" s="3">
        <v>0.99664478784190691</v>
      </c>
      <c r="DR123" s="3">
        <v>0.99586740490739023</v>
      </c>
      <c r="DS123" s="3">
        <v>0.99496116556892455</v>
      </c>
      <c r="DT123" s="3">
        <v>0.99391645634507719</v>
      </c>
      <c r="DU123" s="3">
        <v>0.99269393910377279</v>
      </c>
      <c r="DV123" s="3">
        <v>0.99125453289207233</v>
      </c>
      <c r="DW123" s="3">
        <v>0.9895694001861558</v>
      </c>
      <c r="DX123" s="3">
        <v>0.98759026138578354</v>
      </c>
      <c r="DY123" s="3">
        <v>0.98525954836891305</v>
      </c>
      <c r="DZ123" s="3">
        <v>0.98250082163348007</v>
      </c>
      <c r="EA123" s="3">
        <v>0.97924874391387318</v>
      </c>
      <c r="EB123" s="3">
        <v>0.97540029635029168</v>
      </c>
      <c r="EC123" s="3">
        <v>0.97085493096929931</v>
      </c>
      <c r="ED123" s="3">
        <v>0.96623366149788548</v>
      </c>
      <c r="EE123" s="3">
        <v>0.96163438926915557</v>
      </c>
      <c r="EF123" s="3">
        <v>0.95715317301516134</v>
      </c>
      <c r="EG123" s="3">
        <v>0.9529321275221645</v>
      </c>
      <c r="EH123" s="3">
        <v>0.94896792987167222</v>
      </c>
      <c r="EI123" s="3">
        <v>0.94516256847288682</v>
      </c>
      <c r="EJ123" s="3">
        <v>0.94139136982467997</v>
      </c>
      <c r="EK123" s="3">
        <v>0.93755990694949354</v>
      </c>
      <c r="EL123" s="3">
        <v>0.93361277974123613</v>
      </c>
      <c r="EM123" s="3">
        <v>0.92954222802156428</v>
      </c>
      <c r="EN123" s="3">
        <v>0.92534069715090683</v>
      </c>
      <c r="EO123" s="3">
        <v>0.92102860950218357</v>
      </c>
      <c r="EP123" s="3">
        <v>0.91646030759905273</v>
      </c>
      <c r="EQ123" s="3">
        <v>0.91153891574724577</v>
      </c>
      <c r="ER123" s="3">
        <v>0.90617906692265193</v>
      </c>
      <c r="ES123" s="3">
        <v>0.90030702656899309</v>
      </c>
      <c r="ET123" s="3">
        <v>0.89381581290743062</v>
      </c>
      <c r="EU123" s="3">
        <v>0.8866205956135258</v>
      </c>
      <c r="EV123" s="3">
        <v>0.87866760887087247</v>
      </c>
      <c r="EW123" s="3">
        <v>0.86994243951478467</v>
      </c>
      <c r="EX123" s="3">
        <v>0.86035567383133171</v>
      </c>
      <c r="EY123" s="3">
        <v>0.84977329904320631</v>
      </c>
      <c r="EZ123" s="3">
        <v>0.83806342298239089</v>
      </c>
      <c r="FA123" s="3">
        <v>0.82513210436577256</v>
      </c>
      <c r="FB123" s="3">
        <v>0.81092332952859392</v>
      </c>
      <c r="FC123" s="3">
        <v>0.79537792930153073</v>
      </c>
      <c r="FD123" s="3">
        <v>0.77844433318670114</v>
      </c>
      <c r="FE123" s="3">
        <v>0.76008861581015874</v>
      </c>
      <c r="FF123" s="3">
        <v>0.74024270205135556</v>
      </c>
      <c r="FG123" s="3">
        <v>0.71876085883782515</v>
      </c>
      <c r="FH123" s="3">
        <v>0.69544425657712605</v>
      </c>
      <c r="FI123" s="3">
        <v>0.67009531342488982</v>
      </c>
      <c r="FJ123" s="3">
        <v>0.64258790080879802</v>
      </c>
      <c r="FK123" s="3">
        <v>0.61280395160631018</v>
      </c>
      <c r="FL123" s="3">
        <v>0.5806746404235914</v>
      </c>
      <c r="FM123" s="3">
        <v>0.54620579376804701</v>
      </c>
      <c r="FN123" s="3">
        <v>0.50948437825302118</v>
      </c>
      <c r="FO123" s="3">
        <v>0.47071771191174883</v>
      </c>
      <c r="FP123" s="3">
        <v>0.43024069586445751</v>
      </c>
      <c r="FQ123" s="3">
        <v>0.38770279826433857</v>
      </c>
      <c r="FR123" s="3">
        <v>0.34385361178064189</v>
      </c>
      <c r="FS123" s="3">
        <v>0.29961340608894449</v>
      </c>
      <c r="FT123" s="3">
        <v>0.25596872122396797</v>
      </c>
      <c r="FU123" s="3">
        <v>0.21389002314195987</v>
      </c>
      <c r="FV123" s="3">
        <v>0.17434389676324291</v>
      </c>
      <c r="FW123" s="3">
        <v>0.13828609203466902</v>
      </c>
      <c r="FX123" s="3">
        <v>0.1065383710253497</v>
      </c>
      <c r="FY123" s="3">
        <v>8.0171189580285906E-2</v>
      </c>
      <c r="FZ123" s="3">
        <v>5.8538597495837362E-2</v>
      </c>
      <c r="GA123" s="3">
        <v>4.0967066685511859E-2</v>
      </c>
      <c r="GB123" s="3">
        <v>2.7209916021850123E-2</v>
      </c>
      <c r="GC123" s="3">
        <v>1.7065515130583964E-2</v>
      </c>
      <c r="GD123" s="3">
        <v>9.7263196935250245E-3</v>
      </c>
      <c r="GE123" s="3">
        <v>4.9134449195780364E-3</v>
      </c>
      <c r="GF123" s="3">
        <v>2.1573462608391282E-3</v>
      </c>
      <c r="GG123" s="3">
        <v>8.1275863030853303E-4</v>
      </c>
      <c r="GH123" s="3">
        <v>2.4990702364726774E-4</v>
      </c>
      <c r="GI123" s="3">
        <v>5.7608567091168147E-5</v>
      </c>
      <c r="GJ123" s="3">
        <v>8.353818313890292E-6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3">
        <v>0</v>
      </c>
      <c r="GQ123" s="3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3">
        <v>0</v>
      </c>
      <c r="GY123" s="3">
        <v>0</v>
      </c>
      <c r="GZ123" s="3">
        <v>0</v>
      </c>
      <c r="HA123" s="3">
        <v>0</v>
      </c>
      <c r="HB123">
        <f t="shared" si="775"/>
        <v>6</v>
      </c>
      <c r="HC123">
        <f t="shared" si="779"/>
        <v>0.74788266701424999</v>
      </c>
      <c r="HD123">
        <f>IF(H123&gt;=$F$3,IF(HB123&lt;50,HC123*VLOOKUP(H123,Ret!$A$2:$AZ$27,HB123+2),HC123),0)</f>
        <v>0</v>
      </c>
      <c r="HE123">
        <f>IF(H123&lt;$F$3,HC123*VLOOKUP(H123,Withd!$A$2:$AZ$57,HB123+2),0)</f>
        <v>5.6165988292770176E-2</v>
      </c>
      <c r="HF123">
        <f>IF(HC123=HD123,0,HC123*VLOOKUP(H123,Mort!$A$2:$E$115,IF(HF122/HC122=VLOOKUP(H122,Mort!$A$2:$E$115,2),2,3)))</f>
        <v>2.0192832009384749E-4</v>
      </c>
      <c r="HH123">
        <f t="shared" ref="HH123:HI123" si="782">HH122+1</f>
        <v>29</v>
      </c>
      <c r="HI123">
        <f t="shared" si="782"/>
        <v>4</v>
      </c>
      <c r="HJ123">
        <f t="shared" si="773"/>
        <v>0.55116977771099496</v>
      </c>
      <c r="HK123">
        <f>IF(HH123&gt;=$F$3,IF(HI123&lt;50,HJ123*VLOOKUP(HH123,Ret!$A$2:$AZ$27,HI123+2),HJ123),0)</f>
        <v>0</v>
      </c>
      <c r="HL123">
        <f>IF(HH123&lt;$F$3,HJ123*VLOOKUP(HH123,Withd!$A$2:$AZ$57,HI123+2),0)</f>
        <v>4.8833642305194151E-2</v>
      </c>
      <c r="HM123">
        <f>IF(HJ123=HK123,0,HJ123*VLOOKUP(HH123,Mort!$A$2:$E$115,IF(HM122/HJ122=VLOOKUP(HH122,Mort!$A$2:$E$115,2),2,3)))</f>
        <v>1.3779244442774875E-4</v>
      </c>
      <c r="HN123">
        <f>HN122/(1+Assumptions!$C$9)</f>
        <v>0.96339113680154143</v>
      </c>
      <c r="HO123">
        <f>HO122*(1+Assumptions!$C$10)</f>
        <v>1.0325</v>
      </c>
      <c r="HQ123">
        <f>HQ122/(1.01+Assumptions!$C$9)</f>
        <v>0.95419847328244267</v>
      </c>
      <c r="HR123">
        <f>HR122/(0.99+Assumptions!$C$9)</f>
        <v>0.97276264591439687</v>
      </c>
    </row>
    <row r="124" spans="2:226" x14ac:dyDescent="0.25">
      <c r="B124">
        <f t="shared" ref="B124:C124" si="783">B123+1</f>
        <v>2047</v>
      </c>
      <c r="C124">
        <f t="shared" si="783"/>
        <v>56</v>
      </c>
      <c r="D124">
        <f>IF(D123=0, 0, D123*(1-VLOOKUP(C123,Mort!$A$2:$E$111,IF(D123/D122=1-VLOOKUP(C122,Mort!$A$2:$E$111,4),4,5))))</f>
        <v>0.97745595103917826</v>
      </c>
      <c r="E124" s="3">
        <f>IF(C124&lt;65,Assumptions!$C$6,Assumptions!$C$7)*(1+Assumptions!$C$8)^(B124-$J$3)</f>
        <v>45629.220932814329</v>
      </c>
      <c r="F124" s="3">
        <f t="shared" si="771"/>
        <v>44600.55</v>
      </c>
      <c r="H124">
        <f t="shared" si="778"/>
        <v>32</v>
      </c>
      <c r="I124" s="5">
        <v>650693.04046334024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13317.92</v>
      </c>
      <c r="P124" s="5">
        <v>14045.21</v>
      </c>
      <c r="Q124" s="5">
        <v>14811.62</v>
      </c>
      <c r="R124" s="5">
        <v>15619.07</v>
      </c>
      <c r="S124" s="5">
        <v>16469.55</v>
      </c>
      <c r="T124" s="5">
        <v>17365.13</v>
      </c>
      <c r="U124" s="5">
        <v>18307.75</v>
      </c>
      <c r="V124" s="5">
        <v>19299.61</v>
      </c>
      <c r="W124" s="5">
        <v>20342.560000000001</v>
      </c>
      <c r="X124" s="5">
        <v>21438.87</v>
      </c>
      <c r="Y124" s="5">
        <v>22590.19</v>
      </c>
      <c r="Z124" s="5">
        <v>23798.09</v>
      </c>
      <c r="AA124" s="5">
        <v>25064.3</v>
      </c>
      <c r="AB124" s="5">
        <v>26389.95</v>
      </c>
      <c r="AC124" s="5">
        <v>27775.69</v>
      </c>
      <c r="AD124" s="5">
        <v>29221.31</v>
      </c>
      <c r="AE124" s="5">
        <v>30726.44</v>
      </c>
      <c r="AF124" s="5">
        <v>32288.99</v>
      </c>
      <c r="AG124" s="5">
        <v>33906.15</v>
      </c>
      <c r="AH124" s="5">
        <v>35600.71</v>
      </c>
      <c r="AI124" s="5">
        <v>37379.97</v>
      </c>
      <c r="AJ124" s="5">
        <v>39252.1</v>
      </c>
      <c r="AK124" s="5">
        <v>41228.35</v>
      </c>
      <c r="AL124" s="5">
        <v>43314.96</v>
      </c>
      <c r="AM124" s="5">
        <v>45514.04</v>
      </c>
      <c r="AN124" s="5">
        <v>47825.72</v>
      </c>
      <c r="AO124" s="5">
        <v>50250.78</v>
      </c>
      <c r="AP124" s="5">
        <v>52791.38</v>
      </c>
      <c r="AQ124" s="5">
        <v>55452.08</v>
      </c>
      <c r="AR124" s="5">
        <v>58237.51</v>
      </c>
      <c r="AS124" s="5">
        <v>61154.26</v>
      </c>
      <c r="AT124" s="5">
        <v>64197.74</v>
      </c>
      <c r="AU124" s="5">
        <v>27745.88</v>
      </c>
      <c r="AV124" s="5">
        <v>29099.79</v>
      </c>
      <c r="AW124" s="5">
        <v>30501.34</v>
      </c>
      <c r="AX124" s="5">
        <v>31946.9</v>
      </c>
      <c r="AY124" s="5">
        <v>33432.660000000003</v>
      </c>
      <c r="AZ124" s="5">
        <v>34955.07</v>
      </c>
      <c r="BA124" s="5">
        <v>36511.410000000003</v>
      </c>
      <c r="BB124" s="5">
        <v>38095.050000000003</v>
      </c>
      <c r="BC124" s="5">
        <v>39695.94</v>
      </c>
      <c r="BD124" s="5">
        <v>41302.120000000003</v>
      </c>
      <c r="BE124" s="5">
        <v>42901.39</v>
      </c>
      <c r="BF124" s="5">
        <v>44481.58</v>
      </c>
      <c r="BG124" s="5">
        <v>46028.45</v>
      </c>
      <c r="BH124" s="5">
        <v>47526.17</v>
      </c>
      <c r="BI124" s="5">
        <v>48957.81</v>
      </c>
      <c r="BJ124" s="5">
        <v>50301.89</v>
      </c>
      <c r="BK124" s="5">
        <v>51528.45</v>
      </c>
      <c r="BL124" s="5">
        <v>52599</v>
      </c>
      <c r="BM124" s="5">
        <v>53469.26</v>
      </c>
      <c r="BN124" s="5">
        <v>54094.44</v>
      </c>
      <c r="BO124" s="5">
        <v>54424.45</v>
      </c>
      <c r="BP124" s="5">
        <v>54407.38</v>
      </c>
      <c r="BQ124" s="5">
        <v>53992.54</v>
      </c>
      <c r="BR124" s="5">
        <v>53132.56</v>
      </c>
      <c r="BS124" s="5">
        <v>51789.64</v>
      </c>
      <c r="BT124" s="5">
        <v>49939.74</v>
      </c>
      <c r="BU124" s="5">
        <v>47477.32</v>
      </c>
      <c r="BV124" s="5">
        <v>44423.56</v>
      </c>
      <c r="BW124" s="5">
        <v>40836.959999999999</v>
      </c>
      <c r="BX124" s="5">
        <v>36807.1</v>
      </c>
      <c r="BY124" s="5">
        <v>32447.98</v>
      </c>
      <c r="BZ124" s="5">
        <v>27903.35</v>
      </c>
      <c r="CA124" s="5">
        <v>23349.66</v>
      </c>
      <c r="CB124" s="5">
        <v>18978.439999999999</v>
      </c>
      <c r="CC124" s="5">
        <v>15066.95</v>
      </c>
      <c r="CD124" s="5">
        <v>11606.51</v>
      </c>
      <c r="CE124" s="5">
        <v>8569.33</v>
      </c>
      <c r="CF124" s="5">
        <v>6004.7</v>
      </c>
      <c r="CG124" s="5">
        <v>3973.16</v>
      </c>
      <c r="CH124" s="5">
        <v>2389.0100000000002</v>
      </c>
      <c r="CI124" s="5">
        <v>1273.23</v>
      </c>
      <c r="CJ124" s="5">
        <v>589.79</v>
      </c>
      <c r="CK124" s="5">
        <v>234.42</v>
      </c>
      <c r="CL124" s="5">
        <v>76.040000000000006</v>
      </c>
      <c r="CM124" s="5">
        <v>18.489999999999998</v>
      </c>
      <c r="CN124" s="5">
        <v>2.83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3">
        <v>0</v>
      </c>
      <c r="DG124" s="3">
        <v>0</v>
      </c>
      <c r="DH124" s="3">
        <v>0</v>
      </c>
      <c r="DI124" s="3">
        <v>0</v>
      </c>
      <c r="DJ124" s="3">
        <v>0</v>
      </c>
      <c r="DK124" s="3">
        <v>1</v>
      </c>
      <c r="DL124" s="3">
        <v>0.99963000000000002</v>
      </c>
      <c r="DM124" s="3">
        <v>0.9992201517</v>
      </c>
      <c r="DN124" s="3">
        <v>0.99876051043021796</v>
      </c>
      <c r="DO124" s="3">
        <v>0.99824115496479426</v>
      </c>
      <c r="DP124" s="3">
        <v>0.99765219268336502</v>
      </c>
      <c r="DQ124" s="3">
        <v>0.99697378919234036</v>
      </c>
      <c r="DR124" s="3">
        <v>0.99619614963677039</v>
      </c>
      <c r="DS124" s="3">
        <v>0.99528961114060099</v>
      </c>
      <c r="DT124" s="3">
        <v>0.99424455704890335</v>
      </c>
      <c r="DU124" s="3">
        <v>0.9930216362437333</v>
      </c>
      <c r="DV124" s="3">
        <v>0.99158175487117994</v>
      </c>
      <c r="DW124" s="3">
        <v>0.98989606588789891</v>
      </c>
      <c r="DX124" s="3">
        <v>0.98791627375612312</v>
      </c>
      <c r="DY124" s="3">
        <v>0.98558479135005861</v>
      </c>
      <c r="DZ124" s="3">
        <v>0.98282515393427838</v>
      </c>
      <c r="EA124" s="3">
        <v>0.97957200267475586</v>
      </c>
      <c r="EB124" s="3">
        <v>0.97572228470424405</v>
      </c>
      <c r="EC124" s="3">
        <v>0.97117541885752223</v>
      </c>
      <c r="ED124" s="3">
        <v>0.9665526238637604</v>
      </c>
      <c r="EE124" s="3">
        <v>0.9619518333741689</v>
      </c>
      <c r="EF124" s="3">
        <v>0.95746913783064524</v>
      </c>
      <c r="EG124" s="3">
        <v>0.95324669893281211</v>
      </c>
      <c r="EH124" s="3">
        <v>0.94928119266525157</v>
      </c>
      <c r="EI124" s="3">
        <v>0.94547457508266397</v>
      </c>
      <c r="EJ124" s="3">
        <v>0.94170213152808413</v>
      </c>
      <c r="EK124" s="3">
        <v>0.93786940385276485</v>
      </c>
      <c r="EL124" s="3">
        <v>0.93392097366254467</v>
      </c>
      <c r="EM124" s="3">
        <v>0.92984907821737595</v>
      </c>
      <c r="EN124" s="3">
        <v>0.92564616038383341</v>
      </c>
      <c r="EO124" s="3">
        <v>0.92133264927644476</v>
      </c>
      <c r="EP124" s="3">
        <v>0.91676283933603364</v>
      </c>
      <c r="EQ124" s="3">
        <v>0.91183982288879917</v>
      </c>
      <c r="ER124" s="3">
        <v>0.90647820473021301</v>
      </c>
      <c r="ES124" s="3">
        <v>0.90060422596356116</v>
      </c>
      <c r="ET124" s="3">
        <v>0.8941108694943638</v>
      </c>
      <c r="EU124" s="3">
        <v>0.88691327699493416</v>
      </c>
      <c r="EV124" s="3">
        <v>0.87895766490028959</v>
      </c>
      <c r="EW124" s="3">
        <v>0.87022961528782972</v>
      </c>
      <c r="EX124" s="3">
        <v>0.86063968492735776</v>
      </c>
      <c r="EY124" s="3">
        <v>0.85005381680275127</v>
      </c>
      <c r="EZ124" s="3">
        <v>0.83834007520720932</v>
      </c>
      <c r="FA124" s="3">
        <v>0.82540448784676201</v>
      </c>
      <c r="FB124" s="3">
        <v>0.81119102256604081</v>
      </c>
      <c r="FC124" s="3">
        <v>0.79564049066344977</v>
      </c>
      <c r="FD124" s="3">
        <v>0.77870130461722487</v>
      </c>
      <c r="FE124" s="3">
        <v>0.76033952785435066</v>
      </c>
      <c r="FF124" s="3">
        <v>0.74048706278207355</v>
      </c>
      <c r="FG124" s="3">
        <v>0.71899812822013776</v>
      </c>
      <c r="FH124" s="3">
        <v>0.69567382894067642</v>
      </c>
      <c r="FI124" s="3">
        <v>0.67031651787578883</v>
      </c>
      <c r="FJ124" s="3">
        <v>0.64280002481698773</v>
      </c>
      <c r="FK124" s="3">
        <v>0.6130062436667203</v>
      </c>
      <c r="FL124" s="3">
        <v>0.58086632631127422</v>
      </c>
      <c r="FM124" s="3">
        <v>0.54638610118143704</v>
      </c>
      <c r="FN124" s="3">
        <v>0.50965256359900901</v>
      </c>
      <c r="FO124" s="3">
        <v>0.47087310003476041</v>
      </c>
      <c r="FP124" s="3">
        <v>0.43038272216277135</v>
      </c>
      <c r="FQ124" s="3">
        <v>0.38783078242253816</v>
      </c>
      <c r="FR124" s="3">
        <v>0.3439671209305491</v>
      </c>
      <c r="FS124" s="3">
        <v>0.29971231115162467</v>
      </c>
      <c r="FT124" s="3">
        <v>0.25605321878616749</v>
      </c>
      <c r="FU124" s="3">
        <v>0.2139606301499094</v>
      </c>
      <c r="FV124" s="3">
        <v>0.17440144924149265</v>
      </c>
      <c r="FW124" s="3">
        <v>0.13833174150936714</v>
      </c>
      <c r="FX124" s="3">
        <v>0.10657354029364663</v>
      </c>
      <c r="FY124" s="3">
        <v>8.0197654806372032E-2</v>
      </c>
      <c r="FZ124" s="3">
        <v>5.8557921609968665E-2</v>
      </c>
      <c r="GA124" s="3">
        <v>4.0980590280304367E-2</v>
      </c>
      <c r="GB124" s="3">
        <v>2.7218898258275361E-2</v>
      </c>
      <c r="GC124" s="3">
        <v>1.7071148609625143E-2</v>
      </c>
      <c r="GD124" s="3">
        <v>9.7295304385697536E-3</v>
      </c>
      <c r="GE124" s="3">
        <v>4.9150668916522824E-3</v>
      </c>
      <c r="GF124" s="3">
        <v>2.1580584201177674E-3</v>
      </c>
      <c r="GG124" s="3">
        <v>8.1302692919516765E-4</v>
      </c>
      <c r="GH124" s="3">
        <v>2.4998952018893012E-4</v>
      </c>
      <c r="GI124" s="3">
        <v>5.7627584193952161E-5</v>
      </c>
      <c r="GJ124" s="3">
        <v>8.3565759839650005E-6</v>
      </c>
      <c r="GK124" s="3">
        <v>0</v>
      </c>
      <c r="GL124" s="3">
        <v>0</v>
      </c>
      <c r="GM124" s="3">
        <v>0</v>
      </c>
      <c r="GN124" s="3">
        <v>0</v>
      </c>
      <c r="GO124" s="3">
        <v>0</v>
      </c>
      <c r="GP124" s="3">
        <v>0</v>
      </c>
      <c r="GQ124" s="3">
        <v>0</v>
      </c>
      <c r="GR124" s="3">
        <v>0</v>
      </c>
      <c r="GS124" s="3">
        <v>0</v>
      </c>
      <c r="GT124" s="3">
        <v>0</v>
      </c>
      <c r="GU124" s="3">
        <v>0</v>
      </c>
      <c r="GV124" s="3">
        <v>0</v>
      </c>
      <c r="GW124" s="3">
        <v>0</v>
      </c>
      <c r="GX124" s="3">
        <v>0</v>
      </c>
      <c r="GY124" s="3">
        <v>0</v>
      </c>
      <c r="GZ124" s="3">
        <v>0</v>
      </c>
      <c r="HA124" s="3">
        <v>0</v>
      </c>
      <c r="HB124">
        <f t="shared" si="775"/>
        <v>7</v>
      </c>
      <c r="HC124">
        <f t="shared" si="779"/>
        <v>0.69151475040138599</v>
      </c>
      <c r="HD124">
        <f>IF(H124&gt;=$F$3,IF(HB124&lt;50,HC124*VLOOKUP(H124,Ret!$A$2:$AZ$27,HB124+2),HC124),0)</f>
        <v>0</v>
      </c>
      <c r="HE124">
        <f>IF(H124&lt;$F$3,HC124*VLOOKUP(H124,Withd!$A$2:$AZ$57,HB124+2),0)</f>
        <v>4.9097547278498403E-2</v>
      </c>
      <c r="HF124">
        <f>IF(HC124=HD124,0,HC124*VLOOKUP(H124,Mort!$A$2:$E$115,IF(HF123/HC123=VLOOKUP(H123,Mort!$A$2:$E$115,2),2,3)))</f>
        <v>2.0053927761640194E-4</v>
      </c>
      <c r="HH124">
        <f t="shared" ref="HH124:HI124" si="784">HH123+1</f>
        <v>30</v>
      </c>
      <c r="HI124">
        <f t="shared" si="784"/>
        <v>5</v>
      </c>
      <c r="HJ124">
        <f t="shared" si="773"/>
        <v>0.502198342961373</v>
      </c>
      <c r="HK124">
        <f>IF(HH124&gt;=$F$3,IF(HI124&lt;50,HJ124*VLOOKUP(HH124,Ret!$A$2:$AZ$27,HI124+2),HJ124),0)</f>
        <v>0</v>
      </c>
      <c r="HL124">
        <f>IF(HH124&lt;$F$3,HJ124*VLOOKUP(HH124,Withd!$A$2:$AZ$57,HI124+2),0)</f>
        <v>3.9673669093948469E-2</v>
      </c>
      <c r="HM124">
        <f>IF(HJ124=HK124,0,HJ124*VLOOKUP(HH124,Mort!$A$2:$E$115,IF(HM123/HJ123=VLOOKUP(HH123,Mort!$A$2:$E$115,2),2,3)))</f>
        <v>1.2554958574034325E-4</v>
      </c>
      <c r="HN124">
        <f>HN123/(1+Assumptions!$C$9)</f>
        <v>0.9281224824677663</v>
      </c>
      <c r="HO124">
        <f>HO123*(1+Assumptions!$C$10)</f>
        <v>1.0660562499999999</v>
      </c>
      <c r="HQ124">
        <f>HQ123/(1.01+Assumptions!$C$9)</f>
        <v>0.91049472641454454</v>
      </c>
      <c r="HR124">
        <f>HR123/(0.99+Assumptions!$C$9)</f>
        <v>0.94626716528637822</v>
      </c>
    </row>
    <row r="125" spans="2:226" x14ac:dyDescent="0.25">
      <c r="B125">
        <f t="shared" ref="B125:C125" si="785">B124+1</f>
        <v>2048</v>
      </c>
      <c r="C125">
        <f t="shared" si="785"/>
        <v>57</v>
      </c>
      <c r="D125">
        <f>IF(D124=0, 0, D124*(1-VLOOKUP(C124,Mort!$A$2:$E$111,IF(D124/D123=1-VLOOKUP(C123,Mort!$A$2:$E$111,4),4,5))))</f>
        <v>0.9735363526755112</v>
      </c>
      <c r="E125" s="3">
        <f>IF(C125&lt;65,Assumptions!$C$6,Assumptions!$C$7)*(1+Assumptions!$C$8)^(B125-$J$3)</f>
        <v>48138.828084119115</v>
      </c>
      <c r="F125" s="3">
        <f t="shared" si="771"/>
        <v>46864.9</v>
      </c>
      <c r="H125">
        <f t="shared" si="778"/>
        <v>33</v>
      </c>
      <c r="I125" s="5">
        <v>639877.56906184228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14050.41</v>
      </c>
      <c r="Q125" s="5">
        <v>14817.1</v>
      </c>
      <c r="R125" s="5">
        <v>15624.85</v>
      </c>
      <c r="S125" s="5">
        <v>16475.650000000001</v>
      </c>
      <c r="T125" s="5">
        <v>17371.55</v>
      </c>
      <c r="U125" s="5">
        <v>18314.53</v>
      </c>
      <c r="V125" s="5">
        <v>19306.75</v>
      </c>
      <c r="W125" s="5">
        <v>20350.09</v>
      </c>
      <c r="X125" s="5">
        <v>21446.799999999999</v>
      </c>
      <c r="Y125" s="5">
        <v>22598.55</v>
      </c>
      <c r="Z125" s="5">
        <v>23806.9</v>
      </c>
      <c r="AA125" s="5">
        <v>25073.58</v>
      </c>
      <c r="AB125" s="5">
        <v>26399.72</v>
      </c>
      <c r="AC125" s="5">
        <v>27785.97</v>
      </c>
      <c r="AD125" s="5">
        <v>29232.12</v>
      </c>
      <c r="AE125" s="5">
        <v>30737.81</v>
      </c>
      <c r="AF125" s="5">
        <v>32300.95</v>
      </c>
      <c r="AG125" s="5">
        <v>33918.699999999997</v>
      </c>
      <c r="AH125" s="5">
        <v>35613.89</v>
      </c>
      <c r="AI125" s="5">
        <v>37393.81</v>
      </c>
      <c r="AJ125" s="5">
        <v>39266.629999999997</v>
      </c>
      <c r="AK125" s="5">
        <v>41243.61</v>
      </c>
      <c r="AL125" s="5">
        <v>43330.99</v>
      </c>
      <c r="AM125" s="5">
        <v>45530.879999999997</v>
      </c>
      <c r="AN125" s="5">
        <v>47843.42</v>
      </c>
      <c r="AO125" s="5">
        <v>50269.38</v>
      </c>
      <c r="AP125" s="5">
        <v>52810.92</v>
      </c>
      <c r="AQ125" s="5">
        <v>55472.6</v>
      </c>
      <c r="AR125" s="5">
        <v>58259.07</v>
      </c>
      <c r="AS125" s="5">
        <v>61176.9</v>
      </c>
      <c r="AT125" s="5">
        <v>64221.5</v>
      </c>
      <c r="AU125" s="5">
        <v>27756.15</v>
      </c>
      <c r="AV125" s="5">
        <v>29110.560000000001</v>
      </c>
      <c r="AW125" s="5">
        <v>30512.63</v>
      </c>
      <c r="AX125" s="5">
        <v>31958.73</v>
      </c>
      <c r="AY125" s="5">
        <v>33445.040000000001</v>
      </c>
      <c r="AZ125" s="5">
        <v>34968.01</v>
      </c>
      <c r="BA125" s="5">
        <v>36524.92</v>
      </c>
      <c r="BB125" s="5">
        <v>38109.15</v>
      </c>
      <c r="BC125" s="5">
        <v>39710.629999999997</v>
      </c>
      <c r="BD125" s="5">
        <v>41317.410000000003</v>
      </c>
      <c r="BE125" s="5">
        <v>42917.27</v>
      </c>
      <c r="BF125" s="5">
        <v>44498.04</v>
      </c>
      <c r="BG125" s="5">
        <v>46045.49</v>
      </c>
      <c r="BH125" s="5">
        <v>47543.77</v>
      </c>
      <c r="BI125" s="5">
        <v>48975.93</v>
      </c>
      <c r="BJ125" s="5">
        <v>50320.51</v>
      </c>
      <c r="BK125" s="5">
        <v>51547.519999999997</v>
      </c>
      <c r="BL125" s="5">
        <v>52618.46</v>
      </c>
      <c r="BM125" s="5">
        <v>53489.05</v>
      </c>
      <c r="BN125" s="5">
        <v>54114.46</v>
      </c>
      <c r="BO125" s="5">
        <v>54444.6</v>
      </c>
      <c r="BP125" s="5">
        <v>54427.519999999997</v>
      </c>
      <c r="BQ125" s="5">
        <v>54012.52</v>
      </c>
      <c r="BR125" s="5">
        <v>53152.23</v>
      </c>
      <c r="BS125" s="5">
        <v>51808.81</v>
      </c>
      <c r="BT125" s="5">
        <v>49958.23</v>
      </c>
      <c r="BU125" s="5">
        <v>47494.89</v>
      </c>
      <c r="BV125" s="5">
        <v>44440</v>
      </c>
      <c r="BW125" s="5">
        <v>40852.080000000002</v>
      </c>
      <c r="BX125" s="5">
        <v>36820.720000000001</v>
      </c>
      <c r="BY125" s="5">
        <v>32459.99</v>
      </c>
      <c r="BZ125" s="5">
        <v>27913.68</v>
      </c>
      <c r="CA125" s="5">
        <v>23358.3</v>
      </c>
      <c r="CB125" s="5">
        <v>18985.47</v>
      </c>
      <c r="CC125" s="5">
        <v>15072.52</v>
      </c>
      <c r="CD125" s="5">
        <v>11610.81</v>
      </c>
      <c r="CE125" s="5">
        <v>8572.5</v>
      </c>
      <c r="CF125" s="5">
        <v>6006.93</v>
      </c>
      <c r="CG125" s="5">
        <v>3974.63</v>
      </c>
      <c r="CH125" s="5">
        <v>2389.89</v>
      </c>
      <c r="CI125" s="5">
        <v>1273.7</v>
      </c>
      <c r="CJ125" s="5">
        <v>590</v>
      </c>
      <c r="CK125" s="5">
        <v>234.5</v>
      </c>
      <c r="CL125" s="5">
        <v>76.069999999999993</v>
      </c>
      <c r="CM125" s="5">
        <v>18.5</v>
      </c>
      <c r="CN125" s="5">
        <v>2.83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3">
        <v>0</v>
      </c>
      <c r="DG125" s="3">
        <v>0</v>
      </c>
      <c r="DH125" s="3">
        <v>0</v>
      </c>
      <c r="DI125" s="3">
        <v>0</v>
      </c>
      <c r="DJ125" s="3">
        <v>0</v>
      </c>
      <c r="DK125" s="3">
        <v>0</v>
      </c>
      <c r="DL125" s="3">
        <v>1</v>
      </c>
      <c r="DM125" s="3">
        <v>0.99958999999999998</v>
      </c>
      <c r="DN125" s="3">
        <v>0.99913018859999991</v>
      </c>
      <c r="DO125" s="3">
        <v>0.99861064090192797</v>
      </c>
      <c r="DP125" s="3">
        <v>0.99802146062379582</v>
      </c>
      <c r="DQ125" s="3">
        <v>0.99734280603057157</v>
      </c>
      <c r="DR125" s="3">
        <v>0.99656487864186771</v>
      </c>
      <c r="DS125" s="3">
        <v>0.99565800460230369</v>
      </c>
      <c r="DT125" s="3">
        <v>0.99461256369747131</v>
      </c>
      <c r="DU125" s="3">
        <v>0.99338919024412342</v>
      </c>
      <c r="DV125" s="3">
        <v>0.99194877591826947</v>
      </c>
      <c r="DW125" s="3">
        <v>0.99026246299920839</v>
      </c>
      <c r="DX125" s="3">
        <v>0.98828193807320996</v>
      </c>
      <c r="DY125" s="3">
        <v>0.98594959269935711</v>
      </c>
      <c r="DZ125" s="3">
        <v>0.98318893383979888</v>
      </c>
      <c r="EA125" s="3">
        <v>0.97993457846878906</v>
      </c>
      <c r="EB125" s="3">
        <v>0.97608343557540678</v>
      </c>
      <c r="EC125" s="3">
        <v>0.97153488676562538</v>
      </c>
      <c r="ED125" s="3">
        <v>0.96691038070462099</v>
      </c>
      <c r="EE125" s="3">
        <v>0.96230788729246697</v>
      </c>
      <c r="EF125" s="3">
        <v>0.95782353253768404</v>
      </c>
      <c r="EG125" s="3">
        <v>0.95359953075919279</v>
      </c>
      <c r="EH125" s="3">
        <v>0.94963255671123448</v>
      </c>
      <c r="EI125" s="3">
        <v>0.94582453015882251</v>
      </c>
      <c r="EJ125" s="3">
        <v>0.94205069028348876</v>
      </c>
      <c r="EK125" s="3">
        <v>0.93821654397403498</v>
      </c>
      <c r="EL125" s="3">
        <v>0.93426665232390427</v>
      </c>
      <c r="EM125" s="3">
        <v>0.93019324971977202</v>
      </c>
      <c r="EN125" s="3">
        <v>0.9259887762310387</v>
      </c>
      <c r="EO125" s="3">
        <v>0.92167366853380206</v>
      </c>
      <c r="EP125" s="3">
        <v>0.9171021671378744</v>
      </c>
      <c r="EQ125" s="3">
        <v>0.91217732850034405</v>
      </c>
      <c r="ER125" s="3">
        <v>0.90681372580876207</v>
      </c>
      <c r="ES125" s="3">
        <v>0.90093757286552123</v>
      </c>
      <c r="ET125" s="3">
        <v>0.89444181296516079</v>
      </c>
      <c r="EU125" s="3">
        <v>0.88724155637079127</v>
      </c>
      <c r="EV125" s="3">
        <v>0.87928299961014522</v>
      </c>
      <c r="EW125" s="3">
        <v>0.87055171942401643</v>
      </c>
      <c r="EX125" s="3">
        <v>0.86095823947596373</v>
      </c>
      <c r="EY125" s="3">
        <v>0.85036845313040943</v>
      </c>
      <c r="EZ125" s="3">
        <v>0.83865037584627233</v>
      </c>
      <c r="FA125" s="3">
        <v>0.82571000054696431</v>
      </c>
      <c r="FB125" s="3">
        <v>0.81149127433754553</v>
      </c>
      <c r="FC125" s="3">
        <v>0.79593498660849482</v>
      </c>
      <c r="FD125" s="3">
        <v>0.77898953074359989</v>
      </c>
      <c r="FE125" s="3">
        <v>0.76062095760866577</v>
      </c>
      <c r="FF125" s="3">
        <v>0.74076114440550356</v>
      </c>
      <c r="FG125" s="3">
        <v>0.71926425599485577</v>
      </c>
      <c r="FH125" s="3">
        <v>0.69593132353038267</v>
      </c>
      <c r="FI125" s="3">
        <v>0.67056462678770024</v>
      </c>
      <c r="FJ125" s="3">
        <v>0.64303794885806509</v>
      </c>
      <c r="FK125" s="3">
        <v>0.61323313992849382</v>
      </c>
      <c r="FL125" s="3">
        <v>0.58108132640204291</v>
      </c>
      <c r="FM125" s="3">
        <v>0.54658833886681768</v>
      </c>
      <c r="FN125" s="3">
        <v>0.50984120484480155</v>
      </c>
      <c r="FO125" s="3">
        <v>0.47104738756816061</v>
      </c>
      <c r="FP125" s="3">
        <v>0.43054202271117448</v>
      </c>
      <c r="FQ125" s="3">
        <v>0.38797433292572064</v>
      </c>
      <c r="FR125" s="3">
        <v>0.34409443587182165</v>
      </c>
      <c r="FS125" s="3">
        <v>0.29982324575255309</v>
      </c>
      <c r="FT125" s="3">
        <v>0.25614799354377871</v>
      </c>
      <c r="FU125" s="3">
        <v>0.21403982488511691</v>
      </c>
      <c r="FV125" s="3">
        <v>0.17446600166210766</v>
      </c>
      <c r="FW125" s="3">
        <v>0.13838294319835054</v>
      </c>
      <c r="FX125" s="3">
        <v>0.10661298709887322</v>
      </c>
      <c r="FY125" s="3">
        <v>8.0227338921773084E-2</v>
      </c>
      <c r="FZ125" s="3">
        <v>5.8579596060511052E-2</v>
      </c>
      <c r="GA125" s="3">
        <v>4.0995758711027445E-2</v>
      </c>
      <c r="GB125" s="3">
        <v>2.7228972978277321E-2</v>
      </c>
      <c r="GC125" s="3">
        <v>1.7077467272515971E-2</v>
      </c>
      <c r="GD125" s="3">
        <v>9.7331316972977516E-3</v>
      </c>
      <c r="GE125" s="3">
        <v>4.9168861395239051E-3</v>
      </c>
      <c r="GF125" s="3">
        <v>2.1588571972807609E-3</v>
      </c>
      <c r="GG125" s="3">
        <v>8.133278605035538E-4</v>
      </c>
      <c r="GH125" s="3">
        <v>2.500820505476327E-4</v>
      </c>
      <c r="GI125" s="3">
        <v>5.764891429224028E-5</v>
      </c>
      <c r="GJ125" s="3">
        <v>8.3596690615177608E-6</v>
      </c>
      <c r="GK125" s="3">
        <v>0</v>
      </c>
      <c r="GL125" s="3">
        <v>0</v>
      </c>
      <c r="GM125" s="3">
        <v>0</v>
      </c>
      <c r="GN125" s="3">
        <v>0</v>
      </c>
      <c r="GO125" s="3">
        <v>0</v>
      </c>
      <c r="GP125" s="3">
        <v>0</v>
      </c>
      <c r="GQ125" s="3">
        <v>0</v>
      </c>
      <c r="GR125" s="3">
        <v>0</v>
      </c>
      <c r="GS125" s="3">
        <v>0</v>
      </c>
      <c r="GT125" s="3">
        <v>0</v>
      </c>
      <c r="GU125" s="3">
        <v>0</v>
      </c>
      <c r="GV125" s="3">
        <v>0</v>
      </c>
      <c r="GW125" s="3">
        <v>0</v>
      </c>
      <c r="GX125" s="3">
        <v>0</v>
      </c>
      <c r="GY125" s="3">
        <v>0</v>
      </c>
      <c r="GZ125" s="3">
        <v>0</v>
      </c>
      <c r="HA125" s="3">
        <v>0</v>
      </c>
      <c r="HB125">
        <f t="shared" si="775"/>
        <v>8</v>
      </c>
      <c r="HC125">
        <f t="shared" si="779"/>
        <v>0.64221666384527121</v>
      </c>
      <c r="HD125">
        <f>IF(H125&gt;=$F$3,IF(HB125&lt;50,HC125*VLOOKUP(H125,Ret!$A$2:$AZ$27,HB125+2),HC125),0)</f>
        <v>0</v>
      </c>
      <c r="HE125">
        <f>IF(H125&lt;$F$3,HC125*VLOOKUP(H125,Withd!$A$2:$AZ$57,HB125+2),0)</f>
        <v>4.3028516477633172E-2</v>
      </c>
      <c r="HF125">
        <f>IF(HC125=HD125,0,HC125*VLOOKUP(H125,Mort!$A$2:$E$115,IF(HF124/HC124=VLOOKUP(H124,Mort!$A$2:$E$115,2),2,3)))</f>
        <v>1.9908716579203407E-4</v>
      </c>
      <c r="HH125">
        <f t="shared" ref="HH125:HI125" si="786">HH124+1</f>
        <v>31</v>
      </c>
      <c r="HI125">
        <f t="shared" si="786"/>
        <v>6</v>
      </c>
      <c r="HJ125">
        <f t="shared" si="773"/>
        <v>0.46239912428168417</v>
      </c>
      <c r="HK125">
        <f>IF(HH125&gt;=$F$3,IF(HI125&lt;50,HJ125*VLOOKUP(HH125,Ret!$A$2:$AZ$27,HI125+2),HJ125),0)</f>
        <v>0</v>
      </c>
      <c r="HL125">
        <f>IF(HH125&lt;$F$3,HJ125*VLOOKUP(HH125,Withd!$A$2:$AZ$57,HI125+2),0)</f>
        <v>3.472617423355448E-2</v>
      </c>
      <c r="HM125">
        <f>IF(HJ125=HK125,0,HJ125*VLOOKUP(HH125,Mort!$A$2:$E$115,IF(HM124/HJ124=VLOOKUP(HH124,Mort!$A$2:$E$115,2),2,3)))</f>
        <v>1.2484776355605473E-4</v>
      </c>
      <c r="HN125">
        <f>HN124/(1+Assumptions!$C$9)</f>
        <v>0.89414497347569</v>
      </c>
      <c r="HO125">
        <f>HO124*(1+Assumptions!$C$10)</f>
        <v>1.1007030781249998</v>
      </c>
      <c r="HQ125">
        <f>HQ124/(1.01+Assumptions!$C$9)</f>
        <v>0.86879267787647374</v>
      </c>
      <c r="HR125">
        <f>HR124/(0.99+Assumptions!$C$9)</f>
        <v>0.92049335144589317</v>
      </c>
    </row>
    <row r="126" spans="2:226" x14ac:dyDescent="0.25">
      <c r="B126">
        <f t="shared" ref="B126:C126" si="787">B125+1</f>
        <v>2049</v>
      </c>
      <c r="C126">
        <f t="shared" si="787"/>
        <v>58</v>
      </c>
      <c r="D126">
        <f>IF(D125=0, 0, D125*(1-VLOOKUP(C125,Mort!$A$2:$E$111,IF(D125/D124=1-VLOOKUP(C124,Mort!$A$2:$E$111,4),4,5))))</f>
        <v>0.96965194262833587</v>
      </c>
      <c r="E126" s="3">
        <f>IF(C126&lt;65,Assumptions!$C$6,Assumptions!$C$7)*(1+Assumptions!$C$8)^(B126-$J$3)</f>
        <v>50786.46362874566</v>
      </c>
      <c r="F126" s="3">
        <f t="shared" si="771"/>
        <v>49245.19</v>
      </c>
      <c r="H126">
        <f t="shared" si="778"/>
        <v>34</v>
      </c>
      <c r="I126" s="5">
        <v>628902.19196570257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14823.18</v>
      </c>
      <c r="R126" s="5">
        <v>15631.26</v>
      </c>
      <c r="S126" s="5">
        <v>16482.41</v>
      </c>
      <c r="T126" s="5">
        <v>17378.68</v>
      </c>
      <c r="U126" s="5">
        <v>18322.04</v>
      </c>
      <c r="V126" s="5">
        <v>19314.669999999998</v>
      </c>
      <c r="W126" s="5">
        <v>20358.439999999999</v>
      </c>
      <c r="X126" s="5">
        <v>21455.599999999999</v>
      </c>
      <c r="Y126" s="5">
        <v>22607.82</v>
      </c>
      <c r="Z126" s="5">
        <v>23816.66</v>
      </c>
      <c r="AA126" s="5">
        <v>25083.86</v>
      </c>
      <c r="AB126" s="5">
        <v>26410.55</v>
      </c>
      <c r="AC126" s="5">
        <v>27797.37</v>
      </c>
      <c r="AD126" s="5">
        <v>29244.11</v>
      </c>
      <c r="AE126" s="5">
        <v>30750.42</v>
      </c>
      <c r="AF126" s="5">
        <v>32314.19</v>
      </c>
      <c r="AG126" s="5">
        <v>33932.61</v>
      </c>
      <c r="AH126" s="5">
        <v>35628.5</v>
      </c>
      <c r="AI126" s="5">
        <v>37409.15</v>
      </c>
      <c r="AJ126" s="5">
        <v>39282.74</v>
      </c>
      <c r="AK126" s="5">
        <v>41260.519999999997</v>
      </c>
      <c r="AL126" s="5">
        <v>43348.77</v>
      </c>
      <c r="AM126" s="5">
        <v>45549.56</v>
      </c>
      <c r="AN126" s="5">
        <v>47863.05</v>
      </c>
      <c r="AO126" s="5">
        <v>50290</v>
      </c>
      <c r="AP126" s="5">
        <v>52832.58</v>
      </c>
      <c r="AQ126" s="5">
        <v>55495.35</v>
      </c>
      <c r="AR126" s="5">
        <v>58282.96</v>
      </c>
      <c r="AS126" s="5">
        <v>61201.99</v>
      </c>
      <c r="AT126" s="5">
        <v>64247.839999999997</v>
      </c>
      <c r="AU126" s="5">
        <v>27767.54</v>
      </c>
      <c r="AV126" s="5">
        <v>29122.5</v>
      </c>
      <c r="AW126" s="5">
        <v>30525.14</v>
      </c>
      <c r="AX126" s="5">
        <v>31971.83</v>
      </c>
      <c r="AY126" s="5">
        <v>33458.76</v>
      </c>
      <c r="AZ126" s="5">
        <v>34982.36</v>
      </c>
      <c r="BA126" s="5">
        <v>36539.9</v>
      </c>
      <c r="BB126" s="5">
        <v>38124.78</v>
      </c>
      <c r="BC126" s="5">
        <v>39726.92</v>
      </c>
      <c r="BD126" s="5">
        <v>41334.35</v>
      </c>
      <c r="BE126" s="5">
        <v>42934.879999999997</v>
      </c>
      <c r="BF126" s="5">
        <v>44516.29</v>
      </c>
      <c r="BG126" s="5">
        <v>46064.38</v>
      </c>
      <c r="BH126" s="5">
        <v>47563.27</v>
      </c>
      <c r="BI126" s="5">
        <v>48996.02</v>
      </c>
      <c r="BJ126" s="5">
        <v>50341.15</v>
      </c>
      <c r="BK126" s="5">
        <v>51568.67</v>
      </c>
      <c r="BL126" s="5">
        <v>52640.05</v>
      </c>
      <c r="BM126" s="5">
        <v>53510.99</v>
      </c>
      <c r="BN126" s="5">
        <v>54136.65</v>
      </c>
      <c r="BO126" s="5">
        <v>54466.93</v>
      </c>
      <c r="BP126" s="5">
        <v>54449.84</v>
      </c>
      <c r="BQ126" s="5">
        <v>54034.68</v>
      </c>
      <c r="BR126" s="5">
        <v>53174.03</v>
      </c>
      <c r="BS126" s="5">
        <v>51830.06</v>
      </c>
      <c r="BT126" s="5">
        <v>49978.720000000001</v>
      </c>
      <c r="BU126" s="5">
        <v>47514.37</v>
      </c>
      <c r="BV126" s="5">
        <v>44458.23</v>
      </c>
      <c r="BW126" s="5">
        <v>40868.83</v>
      </c>
      <c r="BX126" s="5">
        <v>36835.82</v>
      </c>
      <c r="BY126" s="5">
        <v>32473.3</v>
      </c>
      <c r="BZ126" s="5">
        <v>27925.13</v>
      </c>
      <c r="CA126" s="5">
        <v>23367.88</v>
      </c>
      <c r="CB126" s="5">
        <v>18993.25</v>
      </c>
      <c r="CC126" s="5">
        <v>15078.71</v>
      </c>
      <c r="CD126" s="5">
        <v>11615.57</v>
      </c>
      <c r="CE126" s="5">
        <v>8576.02</v>
      </c>
      <c r="CF126" s="5">
        <v>6009.39</v>
      </c>
      <c r="CG126" s="5">
        <v>3976.26</v>
      </c>
      <c r="CH126" s="5">
        <v>2390.87</v>
      </c>
      <c r="CI126" s="5">
        <v>1274.23</v>
      </c>
      <c r="CJ126" s="5">
        <v>590.25</v>
      </c>
      <c r="CK126" s="5">
        <v>234.6</v>
      </c>
      <c r="CL126" s="5">
        <v>76.099999999999994</v>
      </c>
      <c r="CM126" s="5">
        <v>18.510000000000002</v>
      </c>
      <c r="CN126" s="5">
        <v>2.83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3">
        <v>0</v>
      </c>
      <c r="DG126" s="3">
        <v>0</v>
      </c>
      <c r="DH126" s="3">
        <v>0</v>
      </c>
      <c r="DI126" s="3">
        <v>0</v>
      </c>
      <c r="DJ126" s="3">
        <v>0</v>
      </c>
      <c r="DK126" s="3">
        <v>0</v>
      </c>
      <c r="DL126" s="3">
        <v>0</v>
      </c>
      <c r="DM126" s="3">
        <v>1</v>
      </c>
      <c r="DN126" s="3">
        <v>0.99953999999999998</v>
      </c>
      <c r="DO126" s="3">
        <v>0.99902023920000005</v>
      </c>
      <c r="DP126" s="3">
        <v>0.99843081725887206</v>
      </c>
      <c r="DQ126" s="3">
        <v>0.99775188430313599</v>
      </c>
      <c r="DR126" s="3">
        <v>0.99697363783337956</v>
      </c>
      <c r="DS126" s="3">
        <v>0.9960663918229512</v>
      </c>
      <c r="DT126" s="3">
        <v>0.99502052211153713</v>
      </c>
      <c r="DU126" s="3">
        <v>0.99379664686933999</v>
      </c>
      <c r="DV126" s="3">
        <v>0.99235564173137947</v>
      </c>
      <c r="DW126" s="3">
        <v>0.99066863714043607</v>
      </c>
      <c r="DX126" s="3">
        <v>0.98868729986615522</v>
      </c>
      <c r="DY126" s="3">
        <v>0.98635399783847111</v>
      </c>
      <c r="DZ126" s="3">
        <v>0.9835922066445234</v>
      </c>
      <c r="EA126" s="3">
        <v>0.98033651644052999</v>
      </c>
      <c r="EB126" s="3">
        <v>0.97648379393091878</v>
      </c>
      <c r="EC126" s="3">
        <v>0.97193337945120073</v>
      </c>
      <c r="ED126" s="3">
        <v>0.96730697656501308</v>
      </c>
      <c r="EE126" s="3">
        <v>0.96270259535656366</v>
      </c>
      <c r="EF126" s="3">
        <v>0.95821640126220209</v>
      </c>
      <c r="EG126" s="3">
        <v>0.95399066693263579</v>
      </c>
      <c r="EH126" s="3">
        <v>0.95002206575819592</v>
      </c>
      <c r="EI126" s="3">
        <v>0.94621247727450564</v>
      </c>
      <c r="EJ126" s="3">
        <v>0.94243708949018035</v>
      </c>
      <c r="EK126" s="3">
        <v>0.93860137053595527</v>
      </c>
      <c r="EL126" s="3">
        <v>0.93464985876599882</v>
      </c>
      <c r="EM126" s="3">
        <v>0.93057478538177907</v>
      </c>
      <c r="EN126" s="3">
        <v>0.92636858735185346</v>
      </c>
      <c r="EO126" s="3">
        <v>0.92205170973479378</v>
      </c>
      <c r="EP126" s="3">
        <v>0.91747833325450923</v>
      </c>
      <c r="EQ126" s="3">
        <v>0.91255147460493258</v>
      </c>
      <c r="ER126" s="3">
        <v>0.90718567193425559</v>
      </c>
      <c r="ES126" s="3">
        <v>0.90130710878012155</v>
      </c>
      <c r="ET126" s="3">
        <v>0.89480868452581686</v>
      </c>
      <c r="EU126" s="3">
        <v>0.88760547461538408</v>
      </c>
      <c r="EV126" s="3">
        <v>0.87964365350808404</v>
      </c>
      <c r="EW126" s="3">
        <v>0.87090879202874882</v>
      </c>
      <c r="EX126" s="3">
        <v>0.86131137714059203</v>
      </c>
      <c r="EY126" s="3">
        <v>0.85071724720176278</v>
      </c>
      <c r="EZ126" s="3">
        <v>0.83899436353532253</v>
      </c>
      <c r="FA126" s="3">
        <v>0.82604868050597247</v>
      </c>
      <c r="FB126" s="3">
        <v>0.81182412222765965</v>
      </c>
      <c r="FC126" s="3">
        <v>0.79626145380455537</v>
      </c>
      <c r="FD126" s="3">
        <v>0.7793090474530564</v>
      </c>
      <c r="FE126" s="3">
        <v>0.76093294011411328</v>
      </c>
      <c r="FF126" s="3">
        <v>0.74106498104773377</v>
      </c>
      <c r="FG126" s="3">
        <v>0.71955927529772845</v>
      </c>
      <c r="FH126" s="3">
        <v>0.69621677240707014</v>
      </c>
      <c r="FI126" s="3">
        <v>0.67083967105283249</v>
      </c>
      <c r="FJ126" s="3">
        <v>0.64330170255611374</v>
      </c>
      <c r="FK126" s="3">
        <v>0.61348466864263784</v>
      </c>
      <c r="FL126" s="3">
        <v>0.5813196674657044</v>
      </c>
      <c r="FM126" s="3">
        <v>0.54681253200494018</v>
      </c>
      <c r="FN126" s="3">
        <v>0.51005032547824802</v>
      </c>
      <c r="FO126" s="3">
        <v>0.47124059621260811</v>
      </c>
      <c r="FP126" s="3">
        <v>0.43071861734428596</v>
      </c>
      <c r="FQ126" s="3">
        <v>0.38813346764745638</v>
      </c>
      <c r="FR126" s="3">
        <v>0.34423557245652908</v>
      </c>
      <c r="FS126" s="3">
        <v>0.29994622370427204</v>
      </c>
      <c r="FT126" s="3">
        <v>0.25625305729727077</v>
      </c>
      <c r="FU126" s="3">
        <v>0.21412761720817242</v>
      </c>
      <c r="FV126" s="3">
        <v>0.17453756206255341</v>
      </c>
      <c r="FW126" s="3">
        <v>0.13843970347677612</v>
      </c>
      <c r="FX126" s="3">
        <v>0.10665671635257785</v>
      </c>
      <c r="FY126" s="3">
        <v>8.0260245622478368E-2</v>
      </c>
      <c r="FZ126" s="3">
        <v>5.860362354616503E-2</v>
      </c>
      <c r="GA126" s="3">
        <v>4.1012573866312671E-2</v>
      </c>
      <c r="GB126" s="3">
        <v>2.7240141436266217E-2</v>
      </c>
      <c r="GC126" s="3">
        <v>1.7084471905997448E-2</v>
      </c>
      <c r="GD126" s="3">
        <v>9.737123918104185E-3</v>
      </c>
      <c r="GE126" s="3">
        <v>4.9189028897086914E-3</v>
      </c>
      <c r="GF126" s="3">
        <v>2.159742691784395E-3</v>
      </c>
      <c r="GG126" s="3">
        <v>8.1366146170285295E-4</v>
      </c>
      <c r="GH126" s="3">
        <v>2.5018462624439323E-4</v>
      </c>
      <c r="GI126" s="3">
        <v>5.7672560041857513E-5</v>
      </c>
      <c r="GJ126" s="3">
        <v>8.3630979316697564E-6</v>
      </c>
      <c r="GK126" s="3">
        <v>0</v>
      </c>
      <c r="GL126" s="3">
        <v>0</v>
      </c>
      <c r="GM126" s="3">
        <v>0</v>
      </c>
      <c r="GN126" s="3">
        <v>0</v>
      </c>
      <c r="GO126" s="3">
        <v>0</v>
      </c>
      <c r="GP126" s="3">
        <v>0</v>
      </c>
      <c r="GQ126" s="3">
        <v>0</v>
      </c>
      <c r="GR126" s="3">
        <v>0</v>
      </c>
      <c r="GS126" s="3">
        <v>0</v>
      </c>
      <c r="GT126" s="3">
        <v>0</v>
      </c>
      <c r="GU126" s="3">
        <v>0</v>
      </c>
      <c r="GV126" s="3">
        <v>0</v>
      </c>
      <c r="GW126" s="3">
        <v>0</v>
      </c>
      <c r="GX126" s="3">
        <v>0</v>
      </c>
      <c r="GY126" s="3">
        <v>0</v>
      </c>
      <c r="GZ126" s="3">
        <v>0</v>
      </c>
      <c r="HA126" s="3">
        <v>0</v>
      </c>
      <c r="HB126">
        <f t="shared" si="775"/>
        <v>9</v>
      </c>
      <c r="HC126">
        <f t="shared" si="779"/>
        <v>0.59898906020184595</v>
      </c>
      <c r="HD126">
        <f>IF(H126&gt;=$F$3,IF(HB126&lt;50,HC126*VLOOKUP(H126,Ret!$A$2:$AZ$27,HB126+2),HC126),0)</f>
        <v>0</v>
      </c>
      <c r="HE126">
        <f>IF(H126&lt;$F$3,HC126*VLOOKUP(H126,Withd!$A$2:$AZ$57,HB126+2),0)</f>
        <v>3.7676411886696105E-2</v>
      </c>
      <c r="HF126">
        <f>IF(HC126=HD126,0,HC126*VLOOKUP(H126,Mort!$A$2:$E$115,IF(HF125/HC125=VLOOKUP(H125,Mort!$A$2:$E$115,2),2,3)))</f>
        <v>1.9766638986660917E-4</v>
      </c>
      <c r="HH126">
        <f t="shared" ref="HH126:HI126" si="788">HH125+1</f>
        <v>32</v>
      </c>
      <c r="HI126">
        <f t="shared" si="788"/>
        <v>7</v>
      </c>
      <c r="HJ126">
        <f t="shared" si="773"/>
        <v>0.42754810228457363</v>
      </c>
      <c r="HK126">
        <f>IF(HH126&gt;=$F$3,IF(HI126&lt;50,HJ126*VLOOKUP(HH126,Ret!$A$2:$AZ$27,HI126+2),HJ126),0)</f>
        <v>0</v>
      </c>
      <c r="HL126">
        <f>IF(HH126&lt;$F$3,HJ126*VLOOKUP(HH126,Withd!$A$2:$AZ$57,HI126+2),0)</f>
        <v>3.0355915262204724E-2</v>
      </c>
      <c r="HM126">
        <f>IF(HJ126=HK126,0,HJ126*VLOOKUP(HH126,Mort!$A$2:$E$115,IF(HM125/HJ125=VLOOKUP(HH125,Mort!$A$2:$E$115,2),2,3)))</f>
        <v>1.2398894966252636E-4</v>
      </c>
      <c r="HN126">
        <f>HN125/(1+Assumptions!$C$9)</f>
        <v>0.86141134246212903</v>
      </c>
      <c r="HO126">
        <f>HO125*(1+Assumptions!$C$10)</f>
        <v>1.1364759281640622</v>
      </c>
      <c r="HQ126">
        <f>HQ125/(1.01+Assumptions!$C$9)</f>
        <v>0.82900064682869623</v>
      </c>
      <c r="HR126">
        <f>HR125/(0.99+Assumptions!$C$9)</f>
        <v>0.89542154809911789</v>
      </c>
    </row>
    <row r="127" spans="2:226" x14ac:dyDescent="0.25">
      <c r="B127">
        <f t="shared" ref="B127:C127" si="789">B126+1</f>
        <v>2050</v>
      </c>
      <c r="C127">
        <f t="shared" si="789"/>
        <v>59</v>
      </c>
      <c r="D127">
        <f>IF(D126=0, 0, D126*(1-VLOOKUP(C126,Mort!$A$2:$E$111,IF(D126/D125=1-VLOOKUP(C125,Mort!$A$2:$E$111,4),4,5))))</f>
        <v>0.96570545922183848</v>
      </c>
      <c r="E127" s="3">
        <f>IF(C127&lt;65,Assumptions!$C$6,Assumptions!$C$7)*(1+Assumptions!$C$8)^(B127-$J$3)</f>
        <v>53579.719128326666</v>
      </c>
      <c r="F127" s="3">
        <f t="shared" si="771"/>
        <v>51742.23</v>
      </c>
      <c r="H127">
        <f t="shared" si="778"/>
        <v>35</v>
      </c>
      <c r="I127" s="5">
        <v>617769.15626039228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15638.46</v>
      </c>
      <c r="S127" s="5">
        <v>16489.990000000002</v>
      </c>
      <c r="T127" s="5">
        <v>17386.68</v>
      </c>
      <c r="U127" s="5">
        <v>18330.47</v>
      </c>
      <c r="V127" s="5">
        <v>19323.560000000001</v>
      </c>
      <c r="W127" s="5">
        <v>20367.810000000001</v>
      </c>
      <c r="X127" s="5">
        <v>21465.47</v>
      </c>
      <c r="Y127" s="5">
        <v>22618.22</v>
      </c>
      <c r="Z127" s="5">
        <v>23827.62</v>
      </c>
      <c r="AA127" s="5">
        <v>25095.41</v>
      </c>
      <c r="AB127" s="5">
        <v>26422.7</v>
      </c>
      <c r="AC127" s="5">
        <v>27810.16</v>
      </c>
      <c r="AD127" s="5">
        <v>29257.57</v>
      </c>
      <c r="AE127" s="5">
        <v>30764.57</v>
      </c>
      <c r="AF127" s="5">
        <v>32329.07</v>
      </c>
      <c r="AG127" s="5">
        <v>33948.230000000003</v>
      </c>
      <c r="AH127" s="5">
        <v>35644.9</v>
      </c>
      <c r="AI127" s="5">
        <v>37426.36</v>
      </c>
      <c r="AJ127" s="5">
        <v>39300.81</v>
      </c>
      <c r="AK127" s="5">
        <v>41279.51</v>
      </c>
      <c r="AL127" s="5">
        <v>43368.72</v>
      </c>
      <c r="AM127" s="5">
        <v>45570.52</v>
      </c>
      <c r="AN127" s="5">
        <v>47885.07</v>
      </c>
      <c r="AO127" s="5">
        <v>50313.14</v>
      </c>
      <c r="AP127" s="5">
        <v>52856.9</v>
      </c>
      <c r="AQ127" s="5">
        <v>55520.89</v>
      </c>
      <c r="AR127" s="5">
        <v>58309.79</v>
      </c>
      <c r="AS127" s="5">
        <v>61230.16</v>
      </c>
      <c r="AT127" s="5">
        <v>64277.41</v>
      </c>
      <c r="AU127" s="5">
        <v>27780.32</v>
      </c>
      <c r="AV127" s="5">
        <v>29135.9</v>
      </c>
      <c r="AW127" s="5">
        <v>30539.19</v>
      </c>
      <c r="AX127" s="5">
        <v>31986.55</v>
      </c>
      <c r="AY127" s="5">
        <v>33474.15</v>
      </c>
      <c r="AZ127" s="5">
        <v>34998.449999999997</v>
      </c>
      <c r="BA127" s="5">
        <v>36556.720000000001</v>
      </c>
      <c r="BB127" s="5">
        <v>38142.33</v>
      </c>
      <c r="BC127" s="5">
        <v>39745.199999999997</v>
      </c>
      <c r="BD127" s="5">
        <v>41353.379999999997</v>
      </c>
      <c r="BE127" s="5">
        <v>42954.64</v>
      </c>
      <c r="BF127" s="5">
        <v>44536.78</v>
      </c>
      <c r="BG127" s="5">
        <v>46085.57</v>
      </c>
      <c r="BH127" s="5">
        <v>47585.16</v>
      </c>
      <c r="BI127" s="5">
        <v>49018.57</v>
      </c>
      <c r="BJ127" s="5">
        <v>50364.32</v>
      </c>
      <c r="BK127" s="5">
        <v>51592.4</v>
      </c>
      <c r="BL127" s="5">
        <v>52664.27</v>
      </c>
      <c r="BM127" s="5">
        <v>53535.62</v>
      </c>
      <c r="BN127" s="5">
        <v>54161.57</v>
      </c>
      <c r="BO127" s="5">
        <v>54491.99</v>
      </c>
      <c r="BP127" s="5">
        <v>54474.9</v>
      </c>
      <c r="BQ127" s="5">
        <v>54059.54</v>
      </c>
      <c r="BR127" s="5">
        <v>53198.5</v>
      </c>
      <c r="BS127" s="5">
        <v>51853.91</v>
      </c>
      <c r="BT127" s="5">
        <v>50001.72</v>
      </c>
      <c r="BU127" s="5">
        <v>47536.24</v>
      </c>
      <c r="BV127" s="5">
        <v>44478.69</v>
      </c>
      <c r="BW127" s="5">
        <v>40887.64</v>
      </c>
      <c r="BX127" s="5">
        <v>36852.769999999997</v>
      </c>
      <c r="BY127" s="5">
        <v>32488.25</v>
      </c>
      <c r="BZ127" s="5">
        <v>27937.98</v>
      </c>
      <c r="CA127" s="5">
        <v>23378.639999999999</v>
      </c>
      <c r="CB127" s="5">
        <v>19001.990000000002</v>
      </c>
      <c r="CC127" s="5">
        <v>15085.65</v>
      </c>
      <c r="CD127" s="5">
        <v>11620.92</v>
      </c>
      <c r="CE127" s="5">
        <v>8579.9599999999991</v>
      </c>
      <c r="CF127" s="5">
        <v>6012.15</v>
      </c>
      <c r="CG127" s="5">
        <v>3978.09</v>
      </c>
      <c r="CH127" s="5">
        <v>2391.9699999999998</v>
      </c>
      <c r="CI127" s="5">
        <v>1274.81</v>
      </c>
      <c r="CJ127" s="5">
        <v>590.52</v>
      </c>
      <c r="CK127" s="5">
        <v>234.71</v>
      </c>
      <c r="CL127" s="5">
        <v>76.14</v>
      </c>
      <c r="CM127" s="5">
        <v>18.52</v>
      </c>
      <c r="CN127" s="5">
        <v>2.83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3">
        <v>0</v>
      </c>
      <c r="DG127" s="3">
        <v>0</v>
      </c>
      <c r="DH127" s="3">
        <v>0</v>
      </c>
      <c r="DI127" s="3">
        <v>0</v>
      </c>
      <c r="DJ127" s="3">
        <v>0</v>
      </c>
      <c r="DK127" s="3">
        <v>0</v>
      </c>
      <c r="DL127" s="3">
        <v>0</v>
      </c>
      <c r="DM127" s="3">
        <v>0</v>
      </c>
      <c r="DN127" s="3">
        <v>1</v>
      </c>
      <c r="DO127" s="3">
        <v>0.99948000000000004</v>
      </c>
      <c r="DP127" s="3">
        <v>0.99889030680000002</v>
      </c>
      <c r="DQ127" s="3">
        <v>0.99821106139137605</v>
      </c>
      <c r="DR127" s="3">
        <v>0.99743245676349079</v>
      </c>
      <c r="DS127" s="3">
        <v>0.99652479322783605</v>
      </c>
      <c r="DT127" s="3">
        <v>0.99547844219494686</v>
      </c>
      <c r="DU127" s="3">
        <v>0.99425400371104711</v>
      </c>
      <c r="DV127" s="3">
        <v>0.99281233540566616</v>
      </c>
      <c r="DW127" s="3">
        <v>0.99112455443547653</v>
      </c>
      <c r="DX127" s="3">
        <v>0.98914230532660563</v>
      </c>
      <c r="DY127" s="3">
        <v>0.9868079294860348</v>
      </c>
      <c r="DZ127" s="3">
        <v>0.98404486728347385</v>
      </c>
      <c r="EA127" s="3">
        <v>0.98078767877276551</v>
      </c>
      <c r="EB127" s="3">
        <v>0.97693318319518851</v>
      </c>
      <c r="EC127" s="3">
        <v>0.9723806745614989</v>
      </c>
      <c r="ED127" s="3">
        <v>0.96775214255058617</v>
      </c>
      <c r="EE127" s="3">
        <v>0.96314564235204536</v>
      </c>
      <c r="EF127" s="3">
        <v>0.9586573836586848</v>
      </c>
      <c r="EG127" s="3">
        <v>0.95442970459675003</v>
      </c>
      <c r="EH127" s="3">
        <v>0.95045927702562749</v>
      </c>
      <c r="EI127" s="3">
        <v>0.94664793532475477</v>
      </c>
      <c r="EJ127" s="3">
        <v>0.94287081006280893</v>
      </c>
      <c r="EK127" s="3">
        <v>0.93903332586585331</v>
      </c>
      <c r="EL127" s="3">
        <v>0.93507999556395804</v>
      </c>
      <c r="EM127" s="3">
        <v>0.93100304678329915</v>
      </c>
      <c r="EN127" s="3">
        <v>0.92679491301183869</v>
      </c>
      <c r="EO127" s="3">
        <v>0.92247604871720357</v>
      </c>
      <c r="EP127" s="3">
        <v>0.91790056751556626</v>
      </c>
      <c r="EQ127" s="3">
        <v>0.91297144146800768</v>
      </c>
      <c r="ER127" s="3">
        <v>0.90760316939217578</v>
      </c>
      <c r="ES127" s="3">
        <v>0.90172190085451442</v>
      </c>
      <c r="ET127" s="3">
        <v>0.89522048594935333</v>
      </c>
      <c r="EU127" s="3">
        <v>0.888013961037461</v>
      </c>
      <c r="EV127" s="3">
        <v>0.88004847580695489</v>
      </c>
      <c r="EW127" s="3">
        <v>0.8713095944421918</v>
      </c>
      <c r="EX127" s="3">
        <v>0.86170776271143878</v>
      </c>
      <c r="EY127" s="3">
        <v>0.85110875723008805</v>
      </c>
      <c r="EZ127" s="3">
        <v>0.83938047855545739</v>
      </c>
      <c r="FA127" s="3">
        <v>0.82642883777134668</v>
      </c>
      <c r="FB127" s="3">
        <v>0.81219773318492405</v>
      </c>
      <c r="FC127" s="3">
        <v>0.79662790263976901</v>
      </c>
      <c r="FD127" s="3">
        <v>0.77966769459256835</v>
      </c>
      <c r="FE127" s="3">
        <v>0.76128313035407558</v>
      </c>
      <c r="FF127" s="3">
        <v>0.74140602782053067</v>
      </c>
      <c r="FG127" s="3">
        <v>0.71989042489317878</v>
      </c>
      <c r="FH127" s="3">
        <v>0.696537179509644</v>
      </c>
      <c r="FI127" s="3">
        <v>0.67114839931651749</v>
      </c>
      <c r="FJ127" s="3">
        <v>0.64359775752457438</v>
      </c>
      <c r="FK127" s="3">
        <v>0.61376700146331031</v>
      </c>
      <c r="FL127" s="3">
        <v>0.58158719757658894</v>
      </c>
      <c r="FM127" s="3">
        <v>0.54706418152844261</v>
      </c>
      <c r="FN127" s="3">
        <v>0.51028505660428536</v>
      </c>
      <c r="FO127" s="3">
        <v>0.47145746664726529</v>
      </c>
      <c r="FP127" s="3">
        <v>0.43091683909026696</v>
      </c>
      <c r="FQ127" s="3">
        <v>0.38831209120941224</v>
      </c>
      <c r="FR127" s="3">
        <v>0.34439399369362772</v>
      </c>
      <c r="FS127" s="3">
        <v>0.30008426246500558</v>
      </c>
      <c r="FT127" s="3">
        <v>0.25637098795172825</v>
      </c>
      <c r="FU127" s="3">
        <v>0.21422616124234364</v>
      </c>
      <c r="FV127" s="3">
        <v>0.17461788629024672</v>
      </c>
      <c r="FW127" s="3">
        <v>0.13850341504769789</v>
      </c>
      <c r="FX127" s="3">
        <v>0.1067058010210474</v>
      </c>
      <c r="FY127" s="3">
        <v>8.0297182326348387E-2</v>
      </c>
      <c r="FZ127" s="3">
        <v>5.8630593619229801E-2</v>
      </c>
      <c r="GA127" s="3">
        <v>4.1031448332545586E-2</v>
      </c>
      <c r="GB127" s="3">
        <v>2.7252677667993455E-2</v>
      </c>
      <c r="GC127" s="3">
        <v>1.7092334379812137E-2</v>
      </c>
      <c r="GD127" s="3">
        <v>9.7416050564301301E-3</v>
      </c>
      <c r="GE127" s="3">
        <v>4.9211666263568087E-3</v>
      </c>
      <c r="GF127" s="3">
        <v>2.1607366306344838E-3</v>
      </c>
      <c r="GG127" s="3">
        <v>8.1403591822523538E-4</v>
      </c>
      <c r="GH127" s="3">
        <v>2.5029976413589534E-4</v>
      </c>
      <c r="GI127" s="3">
        <v>5.7699101628606583E-5</v>
      </c>
      <c r="GJ127" s="3">
        <v>8.3669467271642398E-6</v>
      </c>
      <c r="GK127" s="3">
        <v>0</v>
      </c>
      <c r="GL127" s="3">
        <v>0</v>
      </c>
      <c r="GM127" s="3">
        <v>0</v>
      </c>
      <c r="GN127" s="3">
        <v>0</v>
      </c>
      <c r="GO127" s="3">
        <v>0</v>
      </c>
      <c r="GP127" s="3">
        <v>0</v>
      </c>
      <c r="GQ127" s="3">
        <v>0</v>
      </c>
      <c r="GR127" s="3">
        <v>0</v>
      </c>
      <c r="GS127" s="3">
        <v>0</v>
      </c>
      <c r="GT127" s="3">
        <v>0</v>
      </c>
      <c r="GU127" s="3">
        <v>0</v>
      </c>
      <c r="GV127" s="3">
        <v>0</v>
      </c>
      <c r="GW127" s="3">
        <v>0</v>
      </c>
      <c r="GX127" s="3">
        <v>0</v>
      </c>
      <c r="GY127" s="3">
        <v>0</v>
      </c>
      <c r="GZ127" s="3">
        <v>0</v>
      </c>
      <c r="HA127" s="3">
        <v>0</v>
      </c>
      <c r="HB127">
        <f t="shared" si="775"/>
        <v>10</v>
      </c>
      <c r="HC127">
        <f t="shared" si="779"/>
        <v>0.5611149819252832</v>
      </c>
      <c r="HD127">
        <f>IF(H127&gt;=$F$3,IF(HB127&lt;50,HC127*VLOOKUP(H127,Ret!$A$2:$AZ$27,HB127+2),HC127),0)</f>
        <v>0</v>
      </c>
      <c r="HE127">
        <f>IF(H127&lt;$F$3,HC127*VLOOKUP(H127,Withd!$A$2:$AZ$57,HB127+2),0)</f>
        <v>3.2937449439014124E-2</v>
      </c>
      <c r="HF127">
        <f>IF(HC127=HD127,0,HC127*VLOOKUP(H127,Mort!$A$2:$E$115,IF(HF126/HC126=VLOOKUP(H126,Mort!$A$2:$E$115,2),2,3)))</f>
        <v>1.9639024367384912E-4</v>
      </c>
      <c r="HH127">
        <f t="shared" ref="HH127:HI127" si="790">HH126+1</f>
        <v>33</v>
      </c>
      <c r="HI127">
        <f t="shared" si="790"/>
        <v>8</v>
      </c>
      <c r="HJ127">
        <f t="shared" si="773"/>
        <v>0.39706819807270638</v>
      </c>
      <c r="HK127">
        <f>IF(HH127&gt;=$F$3,IF(HI127&lt;50,HJ127*VLOOKUP(HH127,Ret!$A$2:$AZ$27,HI127+2),HJ127),0)</f>
        <v>0</v>
      </c>
      <c r="HL127">
        <f>IF(HH127&lt;$F$3,HJ127*VLOOKUP(HH127,Withd!$A$2:$AZ$57,HI127+2),0)</f>
        <v>2.6603569270871329E-2</v>
      </c>
      <c r="HM127">
        <f>IF(HJ127=HK127,0,HJ127*VLOOKUP(HH127,Mort!$A$2:$E$115,IF(HM126/HJ126=VLOOKUP(HH126,Mort!$A$2:$E$115,2),2,3)))</f>
        <v>1.2309114140253899E-4</v>
      </c>
      <c r="HN127">
        <f>HN126/(1+Assumptions!$C$9)</f>
        <v>0.8298760524683324</v>
      </c>
      <c r="HO127">
        <f>HO126*(1+Assumptions!$C$10)</f>
        <v>1.1734113958293941</v>
      </c>
      <c r="HQ127">
        <f>HQ126/(1.01+Assumptions!$C$9)</f>
        <v>0.79103115155409942</v>
      </c>
      <c r="HR127">
        <f>HR126/(0.99+Assumptions!$C$9)</f>
        <v>0.87103263433766331</v>
      </c>
    </row>
    <row r="128" spans="2:226" x14ac:dyDescent="0.25">
      <c r="B128">
        <f t="shared" ref="B128:C128" si="791">B127+1</f>
        <v>2051</v>
      </c>
      <c r="C128">
        <f t="shared" si="791"/>
        <v>60</v>
      </c>
      <c r="D128">
        <f>IF(D127=0, 0, D127*(1-VLOOKUP(C127,Mort!$A$2:$E$111,IF(D127/D126=1-VLOOKUP(C126,Mort!$A$2:$E$111,4),4,5))))</f>
        <v>0.96163983923851448</v>
      </c>
      <c r="E128" s="3">
        <f>IF(C128&lt;65,Assumptions!$C$6,Assumptions!$C$7)*(1+Assumptions!$C$8)^(B128-$J$3)</f>
        <v>56526.603680384636</v>
      </c>
      <c r="F128" s="3">
        <f t="shared" si="771"/>
        <v>54358.23</v>
      </c>
      <c r="H128">
        <f t="shared" si="778"/>
        <v>36</v>
      </c>
      <c r="I128" s="5">
        <v>606480.32898243691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16498.57</v>
      </c>
      <c r="T128" s="5">
        <v>17395.72</v>
      </c>
      <c r="U128" s="5">
        <v>18340.009999999998</v>
      </c>
      <c r="V128" s="5">
        <v>19333.62</v>
      </c>
      <c r="W128" s="5">
        <v>20378.400000000001</v>
      </c>
      <c r="X128" s="5">
        <v>21476.639999999999</v>
      </c>
      <c r="Y128" s="5">
        <v>22629.99</v>
      </c>
      <c r="Z128" s="5">
        <v>23840.02</v>
      </c>
      <c r="AA128" s="5">
        <v>25108.46</v>
      </c>
      <c r="AB128" s="5">
        <v>26436.45</v>
      </c>
      <c r="AC128" s="5">
        <v>27824.63</v>
      </c>
      <c r="AD128" s="5">
        <v>29272.79</v>
      </c>
      <c r="AE128" s="5">
        <v>30780.58</v>
      </c>
      <c r="AF128" s="5">
        <v>32345.89</v>
      </c>
      <c r="AG128" s="5">
        <v>33965.89</v>
      </c>
      <c r="AH128" s="5">
        <v>35663.440000000002</v>
      </c>
      <c r="AI128" s="5">
        <v>37445.839999999997</v>
      </c>
      <c r="AJ128" s="5">
        <v>39321.26</v>
      </c>
      <c r="AK128" s="5">
        <v>41300.99</v>
      </c>
      <c r="AL128" s="5">
        <v>43391.28</v>
      </c>
      <c r="AM128" s="5">
        <v>45594.23</v>
      </c>
      <c r="AN128" s="5">
        <v>47909.99</v>
      </c>
      <c r="AO128" s="5">
        <v>50339.32</v>
      </c>
      <c r="AP128" s="5">
        <v>52884.4</v>
      </c>
      <c r="AQ128" s="5">
        <v>55549.78</v>
      </c>
      <c r="AR128" s="5">
        <v>58340.12</v>
      </c>
      <c r="AS128" s="5">
        <v>61262.01</v>
      </c>
      <c r="AT128" s="5">
        <v>64310.85</v>
      </c>
      <c r="AU128" s="5">
        <v>27794.77</v>
      </c>
      <c r="AV128" s="5">
        <v>29151.06</v>
      </c>
      <c r="AW128" s="5">
        <v>30555.08</v>
      </c>
      <c r="AX128" s="5">
        <v>32003.19</v>
      </c>
      <c r="AY128" s="5">
        <v>33491.57</v>
      </c>
      <c r="AZ128" s="5">
        <v>35016.660000000003</v>
      </c>
      <c r="BA128" s="5">
        <v>36575.74</v>
      </c>
      <c r="BB128" s="5">
        <v>38162.17</v>
      </c>
      <c r="BC128" s="5">
        <v>39765.879999999997</v>
      </c>
      <c r="BD128" s="5">
        <v>41374.89</v>
      </c>
      <c r="BE128" s="5">
        <v>42976.98</v>
      </c>
      <c r="BF128" s="5">
        <v>44559.95</v>
      </c>
      <c r="BG128" s="5">
        <v>46109.55</v>
      </c>
      <c r="BH128" s="5">
        <v>47609.91</v>
      </c>
      <c r="BI128" s="5">
        <v>49044.07</v>
      </c>
      <c r="BJ128" s="5">
        <v>50390.52</v>
      </c>
      <c r="BK128" s="5">
        <v>51619.24</v>
      </c>
      <c r="BL128" s="5">
        <v>52691.67</v>
      </c>
      <c r="BM128" s="5">
        <v>53563.47</v>
      </c>
      <c r="BN128" s="5">
        <v>54189.75</v>
      </c>
      <c r="BO128" s="5">
        <v>54520.35</v>
      </c>
      <c r="BP128" s="5">
        <v>54503.24</v>
      </c>
      <c r="BQ128" s="5">
        <v>54087.67</v>
      </c>
      <c r="BR128" s="5">
        <v>53226.18</v>
      </c>
      <c r="BS128" s="5">
        <v>51880.89</v>
      </c>
      <c r="BT128" s="5">
        <v>50027.73</v>
      </c>
      <c r="BU128" s="5">
        <v>47560.97</v>
      </c>
      <c r="BV128" s="5">
        <v>44501.83</v>
      </c>
      <c r="BW128" s="5">
        <v>40908.910000000003</v>
      </c>
      <c r="BX128" s="5">
        <v>36871.949999999997</v>
      </c>
      <c r="BY128" s="5">
        <v>32505.15</v>
      </c>
      <c r="BZ128" s="5">
        <v>27952.51</v>
      </c>
      <c r="CA128" s="5">
        <v>23390.799999999999</v>
      </c>
      <c r="CB128" s="5">
        <v>19011.88</v>
      </c>
      <c r="CC128" s="5">
        <v>15093.49</v>
      </c>
      <c r="CD128" s="5">
        <v>11626.96</v>
      </c>
      <c r="CE128" s="5">
        <v>8584.43</v>
      </c>
      <c r="CF128" s="5">
        <v>6015.28</v>
      </c>
      <c r="CG128" s="5">
        <v>3980.16</v>
      </c>
      <c r="CH128" s="5">
        <v>2393.2199999999998</v>
      </c>
      <c r="CI128" s="5">
        <v>1275.48</v>
      </c>
      <c r="CJ128" s="5">
        <v>590.82000000000005</v>
      </c>
      <c r="CK128" s="5">
        <v>234.83</v>
      </c>
      <c r="CL128" s="5">
        <v>76.180000000000007</v>
      </c>
      <c r="CM128" s="5">
        <v>18.53</v>
      </c>
      <c r="CN128" s="5">
        <v>2.83</v>
      </c>
      <c r="CO128" s="5">
        <v>0</v>
      </c>
      <c r="CP128" s="5">
        <v>0</v>
      </c>
      <c r="CQ128" s="5">
        <v>0</v>
      </c>
      <c r="CR128" s="5">
        <v>0</v>
      </c>
      <c r="CS128" s="5">
        <v>0</v>
      </c>
      <c r="CT128" s="5">
        <v>0</v>
      </c>
      <c r="CU128" s="5">
        <v>0</v>
      </c>
      <c r="CV128" s="5">
        <v>0</v>
      </c>
      <c r="CW128" s="5">
        <v>0</v>
      </c>
      <c r="CX128" s="5">
        <v>0</v>
      </c>
      <c r="CY128" s="5">
        <v>0</v>
      </c>
      <c r="CZ128" s="5">
        <v>0</v>
      </c>
      <c r="DA128" s="5">
        <v>0</v>
      </c>
      <c r="DB128" s="5">
        <v>0</v>
      </c>
      <c r="DC128" s="5">
        <v>0</v>
      </c>
      <c r="DD128" s="5">
        <v>0</v>
      </c>
      <c r="DE128" s="5">
        <v>0</v>
      </c>
      <c r="DF128" s="3">
        <v>0</v>
      </c>
      <c r="DG128" s="3">
        <v>0</v>
      </c>
      <c r="DH128" s="3">
        <v>0</v>
      </c>
      <c r="DI128" s="3">
        <v>0</v>
      </c>
      <c r="DJ128" s="3">
        <v>0</v>
      </c>
      <c r="DK128" s="3">
        <v>0</v>
      </c>
      <c r="DL128" s="3">
        <v>0</v>
      </c>
      <c r="DM128" s="3">
        <v>0</v>
      </c>
      <c r="DN128" s="3">
        <v>0</v>
      </c>
      <c r="DO128" s="3">
        <v>1</v>
      </c>
      <c r="DP128" s="3">
        <v>0.99941000000000002</v>
      </c>
      <c r="DQ128" s="3">
        <v>0.99873040120000001</v>
      </c>
      <c r="DR128" s="3">
        <v>0.99795139148706402</v>
      </c>
      <c r="DS128" s="3">
        <v>0.99704325572081087</v>
      </c>
      <c r="DT128" s="3">
        <v>0.99599636030230398</v>
      </c>
      <c r="DU128" s="3">
        <v>0.99477128477913224</v>
      </c>
      <c r="DV128" s="3">
        <v>0.99332886641620255</v>
      </c>
      <c r="DW128" s="3">
        <v>0.99164020734329494</v>
      </c>
      <c r="DX128" s="3">
        <v>0.9896569269286084</v>
      </c>
      <c r="DY128" s="3">
        <v>0.98732133658105681</v>
      </c>
      <c r="DZ128" s="3">
        <v>0.98455683683862982</v>
      </c>
      <c r="EA128" s="3">
        <v>0.98129795370869388</v>
      </c>
      <c r="EB128" s="3">
        <v>0.97744145275061878</v>
      </c>
      <c r="EC128" s="3">
        <v>0.97288657558080094</v>
      </c>
      <c r="ED128" s="3">
        <v>0.96825563548103633</v>
      </c>
      <c r="EE128" s="3">
        <v>0.96364673865614658</v>
      </c>
      <c r="EF128" s="3">
        <v>0.95915614485400891</v>
      </c>
      <c r="EG128" s="3">
        <v>0.95492626625520272</v>
      </c>
      <c r="EH128" s="3">
        <v>0.95095377298758099</v>
      </c>
      <c r="EI128" s="3">
        <v>0.94714044835790079</v>
      </c>
      <c r="EJ128" s="3">
        <v>0.94336135796895271</v>
      </c>
      <c r="EK128" s="3">
        <v>0.93952187724201908</v>
      </c>
      <c r="EL128" s="3">
        <v>0.93556649013883009</v>
      </c>
      <c r="EM128" s="3">
        <v>0.93148742024182474</v>
      </c>
      <c r="EN128" s="3">
        <v>0.92727709710233175</v>
      </c>
      <c r="EO128" s="3">
        <v>0.92295598582983485</v>
      </c>
      <c r="EP128" s="3">
        <v>0.91837812414011888</v>
      </c>
      <c r="EQ128" s="3">
        <v>0.91344643361348643</v>
      </c>
      <c r="ER128" s="3">
        <v>0.90807536858383908</v>
      </c>
      <c r="ES128" s="3">
        <v>0.90219104019541574</v>
      </c>
      <c r="ET128" s="3">
        <v>0.89568624279560671</v>
      </c>
      <c r="EU128" s="3">
        <v>0.88847596854110211</v>
      </c>
      <c r="EV128" s="3">
        <v>0.88050633910328835</v>
      </c>
      <c r="EW128" s="3">
        <v>0.87176291115599269</v>
      </c>
      <c r="EX128" s="3">
        <v>0.8621560838750536</v>
      </c>
      <c r="EY128" s="3">
        <v>0.8515515640433905</v>
      </c>
      <c r="EZ128" s="3">
        <v>0.83981718349087253</v>
      </c>
      <c r="FA128" s="3">
        <v>0.82685880434960835</v>
      </c>
      <c r="FB128" s="3">
        <v>0.81262029573870809</v>
      </c>
      <c r="FC128" s="3">
        <v>0.79704236466939704</v>
      </c>
      <c r="FD128" s="3">
        <v>0.78007333272558554</v>
      </c>
      <c r="FE128" s="3">
        <v>0.76167920353991625</v>
      </c>
      <c r="FF128" s="3">
        <v>0.74179175953548904</v>
      </c>
      <c r="FG128" s="3">
        <v>0.72026496267376916</v>
      </c>
      <c r="FH128" s="3">
        <v>0.69689956728463209</v>
      </c>
      <c r="FI128" s="3">
        <v>0.6714975780571073</v>
      </c>
      <c r="FJ128" s="3">
        <v>0.64393260247786299</v>
      </c>
      <c r="FK128" s="3">
        <v>0.61408632635301408</v>
      </c>
      <c r="FL128" s="3">
        <v>0.58188978026232552</v>
      </c>
      <c r="FM128" s="3">
        <v>0.54734880290595389</v>
      </c>
      <c r="FN128" s="3">
        <v>0.51055054288658663</v>
      </c>
      <c r="FO128" s="3">
        <v>0.47170275207834628</v>
      </c>
      <c r="FP128" s="3">
        <v>0.43114103242712926</v>
      </c>
      <c r="FQ128" s="3">
        <v>0.388514118551059</v>
      </c>
      <c r="FR128" s="3">
        <v>0.34457317174293423</v>
      </c>
      <c r="FS128" s="3">
        <v>0.30024038746648829</v>
      </c>
      <c r="FT128" s="3">
        <v>0.25650437022424494</v>
      </c>
      <c r="FU128" s="3">
        <v>0.2143376168030813</v>
      </c>
      <c r="FV128" s="3">
        <v>0.1747087348323596</v>
      </c>
      <c r="FW128" s="3">
        <v>0.13857547429433098</v>
      </c>
      <c r="FX128" s="3">
        <v>0.10676131690583847</v>
      </c>
      <c r="FY128" s="3">
        <v>8.0338958584812506E-2</v>
      </c>
      <c r="FZ128" s="3">
        <v>5.8661097389872546E-2</v>
      </c>
      <c r="GA128" s="3">
        <v>4.1052795786354498E-2</v>
      </c>
      <c r="GB128" s="3">
        <v>2.7266856433338798E-2</v>
      </c>
      <c r="GC128" s="3">
        <v>1.7101227017861428E-2</v>
      </c>
      <c r="GD128" s="3">
        <v>9.7466733265599414E-3</v>
      </c>
      <c r="GE128" s="3">
        <v>4.9237269643782854E-3</v>
      </c>
      <c r="GF128" s="3">
        <v>2.1618607982495735E-3</v>
      </c>
      <c r="GG128" s="3">
        <v>8.1445943713254426E-4</v>
      </c>
      <c r="GH128" s="3">
        <v>2.504299877295147E-4</v>
      </c>
      <c r="GI128" s="3">
        <v>5.7729120771407715E-5</v>
      </c>
      <c r="GJ128" s="3">
        <v>8.3712998030618317E-6</v>
      </c>
      <c r="GK128" s="3">
        <v>0</v>
      </c>
      <c r="GL128" s="3">
        <v>0</v>
      </c>
      <c r="GM128" s="3">
        <v>0</v>
      </c>
      <c r="GN128" s="3">
        <v>0</v>
      </c>
      <c r="GO128" s="3">
        <v>0</v>
      </c>
      <c r="GP128" s="3">
        <v>0</v>
      </c>
      <c r="GQ128" s="3">
        <v>0</v>
      </c>
      <c r="GR128" s="3">
        <v>0</v>
      </c>
      <c r="GS128" s="3">
        <v>0</v>
      </c>
      <c r="GT128" s="3">
        <v>0</v>
      </c>
      <c r="GU128" s="3">
        <v>0</v>
      </c>
      <c r="GV128" s="3">
        <v>0</v>
      </c>
      <c r="GW128" s="3">
        <v>0</v>
      </c>
      <c r="GX128" s="3">
        <v>0</v>
      </c>
      <c r="GY128" s="3">
        <v>0</v>
      </c>
      <c r="GZ128" s="3">
        <v>0</v>
      </c>
      <c r="HA128" s="3">
        <v>0</v>
      </c>
      <c r="HB128">
        <f t="shared" si="775"/>
        <v>11</v>
      </c>
      <c r="HC128">
        <f t="shared" si="779"/>
        <v>0.52798114224259529</v>
      </c>
      <c r="HD128">
        <f>IF(H128&gt;=$F$3,IF(HB128&lt;50,HC128*VLOOKUP(H128,Ret!$A$2:$AZ$27,HB128+2),HC128),0)</f>
        <v>0</v>
      </c>
      <c r="HE128">
        <f>IF(H128&lt;$F$3,HC128*VLOOKUP(H128,Withd!$A$2:$AZ$57,HB128+2),0)</f>
        <v>2.9619742079809594E-2</v>
      </c>
      <c r="HF128">
        <f>IF(HC128=HD128,0,HC128*VLOOKUP(H128,Mort!$A$2:$E$115,IF(HF127/HC127=VLOOKUP(H127,Mort!$A$2:$E$115,2),2,3)))</f>
        <v>2.0063283405218622E-4</v>
      </c>
      <c r="HH128">
        <f t="shared" ref="HH128:HI128" si="792">HH127+1</f>
        <v>34</v>
      </c>
      <c r="HI128">
        <f t="shared" si="792"/>
        <v>9</v>
      </c>
      <c r="HJ128">
        <f t="shared" si="773"/>
        <v>0.37034153766043254</v>
      </c>
      <c r="HK128">
        <f>IF(HH128&gt;=$F$3,IF(HI128&lt;50,HJ128*VLOOKUP(HH128,Ret!$A$2:$AZ$27,HI128+2),HJ128),0)</f>
        <v>0</v>
      </c>
      <c r="HL128">
        <f>IF(HH128&lt;$F$3,HJ128*VLOOKUP(HH128,Withd!$A$2:$AZ$57,HI128+2),0)</f>
        <v>2.3294482718841207E-2</v>
      </c>
      <c r="HM128">
        <f>IF(HJ128=HK128,0,HJ128*VLOOKUP(HH128,Mort!$A$2:$E$115,IF(HM127/HJ127=VLOOKUP(HH127,Mort!$A$2:$E$115,2),2,3)))</f>
        <v>1.2221270742794274E-4</v>
      </c>
      <c r="HN128">
        <f>HN127/(1+Assumptions!$C$9)</f>
        <v>0.79949523359184238</v>
      </c>
      <c r="HO128">
        <f>HO127*(1+Assumptions!$C$10)</f>
        <v>1.2115472661938493</v>
      </c>
      <c r="HQ128">
        <f>HQ127/(1.01+Assumptions!$C$9)</f>
        <v>0.75480071713177421</v>
      </c>
      <c r="HR128">
        <f>HR127/(0.99+Assumptions!$C$9)</f>
        <v>0.84730801005609269</v>
      </c>
    </row>
    <row r="129" spans="2:226" x14ac:dyDescent="0.25">
      <c r="B129">
        <f t="shared" ref="B129:C129" si="793">B128+1</f>
        <v>2052</v>
      </c>
      <c r="C129">
        <f t="shared" si="793"/>
        <v>61</v>
      </c>
      <c r="D129">
        <f>IF(D128=0, 0, D128*(1-VLOOKUP(C128,Mort!$A$2:$E$111,IF(D128/D127=1-VLOOKUP(C127,Mort!$A$2:$E$111,4),4,5))))</f>
        <v>0.95744708953943458</v>
      </c>
      <c r="E129" s="3">
        <f>IF(C129&lt;65,Assumptions!$C$6,Assumptions!$C$7)*(1+Assumptions!$C$8)^(B129-$J$3)</f>
        <v>59635.56688280579</v>
      </c>
      <c r="F129" s="3">
        <f t="shared" si="771"/>
        <v>57097.9</v>
      </c>
      <c r="H129">
        <f t="shared" si="778"/>
        <v>37</v>
      </c>
      <c r="I129" s="5">
        <v>595037.16012163484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17405.990000000002</v>
      </c>
      <c r="U129" s="5">
        <v>18350.830000000002</v>
      </c>
      <c r="V129" s="5">
        <v>19345.03</v>
      </c>
      <c r="W129" s="5">
        <v>20390.43</v>
      </c>
      <c r="X129" s="5">
        <v>21489.32</v>
      </c>
      <c r="Y129" s="5">
        <v>22643.35</v>
      </c>
      <c r="Z129" s="5">
        <v>23854.09</v>
      </c>
      <c r="AA129" s="5">
        <v>25123.29</v>
      </c>
      <c r="AB129" s="5">
        <v>26452.06</v>
      </c>
      <c r="AC129" s="5">
        <v>27841.06</v>
      </c>
      <c r="AD129" s="5">
        <v>29290.07</v>
      </c>
      <c r="AE129" s="5">
        <v>30798.75</v>
      </c>
      <c r="AF129" s="5">
        <v>32364.98</v>
      </c>
      <c r="AG129" s="5">
        <v>33985.94</v>
      </c>
      <c r="AH129" s="5">
        <v>35684.5</v>
      </c>
      <c r="AI129" s="5">
        <v>37467.94</v>
      </c>
      <c r="AJ129" s="5">
        <v>39344.480000000003</v>
      </c>
      <c r="AK129" s="5">
        <v>41325.370000000003</v>
      </c>
      <c r="AL129" s="5">
        <v>43416.9</v>
      </c>
      <c r="AM129" s="5">
        <v>45621.15</v>
      </c>
      <c r="AN129" s="5">
        <v>47938.27</v>
      </c>
      <c r="AO129" s="5">
        <v>50369.04</v>
      </c>
      <c r="AP129" s="5">
        <v>52915.62</v>
      </c>
      <c r="AQ129" s="5">
        <v>55582.57</v>
      </c>
      <c r="AR129" s="5">
        <v>58374.559999999998</v>
      </c>
      <c r="AS129" s="5">
        <v>61298.18</v>
      </c>
      <c r="AT129" s="5">
        <v>64348.82</v>
      </c>
      <c r="AU129" s="5">
        <v>27811.18</v>
      </c>
      <c r="AV129" s="5">
        <v>29168.27</v>
      </c>
      <c r="AW129" s="5">
        <v>30573.119999999999</v>
      </c>
      <c r="AX129" s="5">
        <v>32022.080000000002</v>
      </c>
      <c r="AY129" s="5">
        <v>33511.339999999997</v>
      </c>
      <c r="AZ129" s="5">
        <v>35037.339999999997</v>
      </c>
      <c r="BA129" s="5">
        <v>36597.33</v>
      </c>
      <c r="BB129" s="5">
        <v>38184.699999999997</v>
      </c>
      <c r="BC129" s="5">
        <v>39789.360000000001</v>
      </c>
      <c r="BD129" s="5">
        <v>41399.32</v>
      </c>
      <c r="BE129" s="5">
        <v>43002.35</v>
      </c>
      <c r="BF129" s="5">
        <v>44586.26</v>
      </c>
      <c r="BG129" s="5">
        <v>46136.77</v>
      </c>
      <c r="BH129" s="5">
        <v>47638.02</v>
      </c>
      <c r="BI129" s="5">
        <v>49073.02</v>
      </c>
      <c r="BJ129" s="5">
        <v>50420.27</v>
      </c>
      <c r="BK129" s="5">
        <v>51649.71</v>
      </c>
      <c r="BL129" s="5">
        <v>52722.78</v>
      </c>
      <c r="BM129" s="5">
        <v>53595.09</v>
      </c>
      <c r="BN129" s="5">
        <v>54221.74</v>
      </c>
      <c r="BO129" s="5">
        <v>54552.53</v>
      </c>
      <c r="BP129" s="5">
        <v>54535.42</v>
      </c>
      <c r="BQ129" s="5">
        <v>54119.6</v>
      </c>
      <c r="BR129" s="5">
        <v>53257.599999999999</v>
      </c>
      <c r="BS129" s="5">
        <v>51911.519999999997</v>
      </c>
      <c r="BT129" s="5">
        <v>50057.27</v>
      </c>
      <c r="BU129" s="5">
        <v>47589.05</v>
      </c>
      <c r="BV129" s="5">
        <v>44528.1</v>
      </c>
      <c r="BW129" s="5">
        <v>40933.07</v>
      </c>
      <c r="BX129" s="5">
        <v>36893.71</v>
      </c>
      <c r="BY129" s="5">
        <v>32524.34</v>
      </c>
      <c r="BZ129" s="5">
        <v>27969.01</v>
      </c>
      <c r="CA129" s="5">
        <v>23404.61</v>
      </c>
      <c r="CB129" s="5">
        <v>19023.099999999999</v>
      </c>
      <c r="CC129" s="5">
        <v>15102.4</v>
      </c>
      <c r="CD129" s="5">
        <v>11633.83</v>
      </c>
      <c r="CE129" s="5">
        <v>8589.49</v>
      </c>
      <c r="CF129" s="5">
        <v>6018.83</v>
      </c>
      <c r="CG129" s="5">
        <v>3982.51</v>
      </c>
      <c r="CH129" s="5">
        <v>2394.63</v>
      </c>
      <c r="CI129" s="5">
        <v>1276.23</v>
      </c>
      <c r="CJ129" s="5">
        <v>591.16999999999996</v>
      </c>
      <c r="CK129" s="5">
        <v>234.97</v>
      </c>
      <c r="CL129" s="5">
        <v>76.22</v>
      </c>
      <c r="CM129" s="5">
        <v>18.54</v>
      </c>
      <c r="CN129" s="5">
        <v>2.84</v>
      </c>
      <c r="CO129" s="5">
        <v>0</v>
      </c>
      <c r="CP129" s="5">
        <v>0</v>
      </c>
      <c r="CQ129" s="5">
        <v>0</v>
      </c>
      <c r="CR129" s="5">
        <v>0</v>
      </c>
      <c r="CS129" s="5">
        <v>0</v>
      </c>
      <c r="CT129" s="5">
        <v>0</v>
      </c>
      <c r="CU129" s="5">
        <v>0</v>
      </c>
      <c r="CV129" s="5">
        <v>0</v>
      </c>
      <c r="CW129" s="5">
        <v>0</v>
      </c>
      <c r="CX129" s="5">
        <v>0</v>
      </c>
      <c r="CY129" s="5">
        <v>0</v>
      </c>
      <c r="CZ129" s="5">
        <v>0</v>
      </c>
      <c r="DA129" s="5">
        <v>0</v>
      </c>
      <c r="DB129" s="5">
        <v>0</v>
      </c>
      <c r="DC129" s="5">
        <v>0</v>
      </c>
      <c r="DD129" s="5">
        <v>0</v>
      </c>
      <c r="DE129" s="5">
        <v>0</v>
      </c>
      <c r="DF129" s="3">
        <v>0</v>
      </c>
      <c r="DG129" s="3">
        <v>0</v>
      </c>
      <c r="DH129" s="3">
        <v>0</v>
      </c>
      <c r="DI129" s="3">
        <v>0</v>
      </c>
      <c r="DJ129" s="3">
        <v>0</v>
      </c>
      <c r="DK129" s="3">
        <v>0</v>
      </c>
      <c r="DL129" s="3">
        <v>0</v>
      </c>
      <c r="DM129" s="3">
        <v>0</v>
      </c>
      <c r="DN129" s="3">
        <v>0</v>
      </c>
      <c r="DO129" s="3">
        <v>0</v>
      </c>
      <c r="DP129" s="3">
        <v>1</v>
      </c>
      <c r="DQ129" s="3">
        <v>0.99931999999999999</v>
      </c>
      <c r="DR129" s="3">
        <v>0.99854053040000001</v>
      </c>
      <c r="DS129" s="3">
        <v>0.99763185851733605</v>
      </c>
      <c r="DT129" s="3">
        <v>0.99658434506589288</v>
      </c>
      <c r="DU129" s="3">
        <v>0.99535854632146192</v>
      </c>
      <c r="DV129" s="3">
        <v>0.99391527642929589</v>
      </c>
      <c r="DW129" s="3">
        <v>0.99222562045936602</v>
      </c>
      <c r="DX129" s="3">
        <v>0.99024116921844729</v>
      </c>
      <c r="DY129" s="3">
        <v>0.98790420005909174</v>
      </c>
      <c r="DZ129" s="3">
        <v>0.98513806829892625</v>
      </c>
      <c r="EA129" s="3">
        <v>0.9818772612928568</v>
      </c>
      <c r="EB129" s="3">
        <v>0.97801848365597588</v>
      </c>
      <c r="EC129" s="3">
        <v>0.97346091752213904</v>
      </c>
      <c r="ED129" s="3">
        <v>0.96882724355473371</v>
      </c>
      <c r="EE129" s="3">
        <v>0.96421562587541321</v>
      </c>
      <c r="EF129" s="3">
        <v>0.95972238105883378</v>
      </c>
      <c r="EG129" s="3">
        <v>0.95549000535836426</v>
      </c>
      <c r="EH129" s="3">
        <v>0.95151516693607341</v>
      </c>
      <c r="EI129" s="3">
        <v>0.9476995911166598</v>
      </c>
      <c r="EJ129" s="3">
        <v>0.94391826974810433</v>
      </c>
      <c r="EK129" s="3">
        <v>0.94007652239022954</v>
      </c>
      <c r="EL129" s="3">
        <v>0.93611880023096661</v>
      </c>
      <c r="EM129" s="3">
        <v>0.93203732226195957</v>
      </c>
      <c r="EN129" s="3">
        <v>0.92782451356533557</v>
      </c>
      <c r="EO129" s="3">
        <v>0.92350085133212112</v>
      </c>
      <c r="EP129" s="3">
        <v>0.91892028710951379</v>
      </c>
      <c r="EQ129" s="3">
        <v>0.91398568516773571</v>
      </c>
      <c r="ER129" s="3">
        <v>0.90861144933894944</v>
      </c>
      <c r="ES129" s="3">
        <v>0.90272364714723297</v>
      </c>
      <c r="ET129" s="3">
        <v>0.89621500965130141</v>
      </c>
      <c r="EU129" s="3">
        <v>0.88900047882360844</v>
      </c>
      <c r="EV129" s="3">
        <v>0.88102614452856065</v>
      </c>
      <c r="EW129" s="3">
        <v>0.87227755491339209</v>
      </c>
      <c r="EX129" s="3">
        <v>0.86266505625824652</v>
      </c>
      <c r="EY129" s="3">
        <v>0.85205427606627016</v>
      </c>
      <c r="EZ129" s="3">
        <v>0.8403129681420769</v>
      </c>
      <c r="FA129" s="3">
        <v>0.82734693904364465</v>
      </c>
      <c r="FB129" s="3">
        <v>0.81310002475331311</v>
      </c>
      <c r="FC129" s="3">
        <v>0.79751289727879204</v>
      </c>
      <c r="FD129" s="3">
        <v>0.78053384769572653</v>
      </c>
      <c r="FE129" s="3">
        <v>0.76212885956706122</v>
      </c>
      <c r="FF129" s="3">
        <v>0.74222967504376525</v>
      </c>
      <c r="FG129" s="3">
        <v>0.72069016987399515</v>
      </c>
      <c r="FH129" s="3">
        <v>0.69731098076328268</v>
      </c>
      <c r="FI129" s="3">
        <v>0.67189399551446105</v>
      </c>
      <c r="FJ129" s="3">
        <v>0.64431274699859242</v>
      </c>
      <c r="FK129" s="3">
        <v>0.61444885117520764</v>
      </c>
      <c r="FL129" s="3">
        <v>0.58223329790809153</v>
      </c>
      <c r="FM129" s="3">
        <v>0.54767192934426723</v>
      </c>
      <c r="FN129" s="3">
        <v>0.51085194553445212</v>
      </c>
      <c r="FO129" s="3">
        <v>0.47198122099873568</v>
      </c>
      <c r="FP129" s="3">
        <v>0.4313955558050544</v>
      </c>
      <c r="FQ129" s="3">
        <v>0.38874347720260866</v>
      </c>
      <c r="FR129" s="3">
        <v>0.34477658993099364</v>
      </c>
      <c r="FS129" s="3">
        <v>0.30041763387047199</v>
      </c>
      <c r="FT129" s="3">
        <v>0.25665579714456033</v>
      </c>
      <c r="FU129" s="3">
        <v>0.21446415065196606</v>
      </c>
      <c r="FV129" s="3">
        <v>0.17481187383792404</v>
      </c>
      <c r="FW129" s="3">
        <v>0.13865728209076458</v>
      </c>
      <c r="FX129" s="3">
        <v>0.10682434326836684</v>
      </c>
      <c r="FY129" s="3">
        <v>8.0386386552878733E-2</v>
      </c>
      <c r="FZ129" s="3">
        <v>5.8695727869315463E-2</v>
      </c>
      <c r="GA129" s="3">
        <v>4.107703123478304E-2</v>
      </c>
      <c r="GB129" s="3">
        <v>2.7282953375830549E-2</v>
      </c>
      <c r="GC129" s="3">
        <v>1.7111322698253405E-2</v>
      </c>
      <c r="GD129" s="3">
        <v>9.7524272586425459E-3</v>
      </c>
      <c r="GE129" s="3">
        <v>4.9266336782484554E-3</v>
      </c>
      <c r="GF129" s="3">
        <v>2.1631370491085491E-3</v>
      </c>
      <c r="GG129" s="3">
        <v>8.1494025188115471E-4</v>
      </c>
      <c r="GH129" s="3">
        <v>2.5057782864841744E-4</v>
      </c>
      <c r="GI129" s="3">
        <v>5.7763201060033174E-5</v>
      </c>
      <c r="GJ129" s="3">
        <v>8.3762417857154089E-6</v>
      </c>
      <c r="GK129" s="3">
        <v>0</v>
      </c>
      <c r="GL129" s="3">
        <v>0</v>
      </c>
      <c r="GM129" s="3">
        <v>0</v>
      </c>
      <c r="GN129" s="3">
        <v>0</v>
      </c>
      <c r="GO129" s="3">
        <v>0</v>
      </c>
      <c r="GP129" s="3">
        <v>0</v>
      </c>
      <c r="GQ129" s="3">
        <v>0</v>
      </c>
      <c r="GR129" s="3">
        <v>0</v>
      </c>
      <c r="GS129" s="3">
        <v>0</v>
      </c>
      <c r="GT129" s="3">
        <v>0</v>
      </c>
      <c r="GU129" s="3">
        <v>0</v>
      </c>
      <c r="GV129" s="3">
        <v>0</v>
      </c>
      <c r="GW129" s="3">
        <v>0</v>
      </c>
      <c r="GX129" s="3">
        <v>0</v>
      </c>
      <c r="GY129" s="3">
        <v>0</v>
      </c>
      <c r="GZ129" s="3">
        <v>0</v>
      </c>
      <c r="HA129" s="3">
        <v>0</v>
      </c>
      <c r="HB129">
        <f t="shared" si="775"/>
        <v>12</v>
      </c>
      <c r="HC129">
        <f t="shared" si="779"/>
        <v>0.49816076732873349</v>
      </c>
      <c r="HD129">
        <f>IF(H129&gt;=$F$3,IF(HB129&lt;50,HC129*VLOOKUP(H129,Ret!$A$2:$AZ$27,HB129+2),HC129),0)</f>
        <v>0</v>
      </c>
      <c r="HE129">
        <f>IF(H129&lt;$F$3,HC129*VLOOKUP(H129,Withd!$A$2:$AZ$57,HB129+2),0)</f>
        <v>2.6551968898621495E-2</v>
      </c>
      <c r="HF129">
        <f>IF(HC129=HD129,0,HC129*VLOOKUP(H129,Mort!$A$2:$E$115,IF(HF128/HC128=VLOOKUP(H128,Mort!$A$2:$E$115,2),2,3)))</f>
        <v>1.992643069314934E-4</v>
      </c>
      <c r="HH129">
        <f t="shared" ref="HH129:HI129" si="794">HH128+1</f>
        <v>35</v>
      </c>
      <c r="HI129">
        <f t="shared" si="794"/>
        <v>10</v>
      </c>
      <c r="HJ129">
        <f t="shared" si="773"/>
        <v>0.34692484223416337</v>
      </c>
      <c r="HK129">
        <f>IF(HH129&gt;=$F$3,IF(HI129&lt;50,HJ129*VLOOKUP(HH129,Ret!$A$2:$AZ$27,HI129+2),HJ129),0)</f>
        <v>0</v>
      </c>
      <c r="HL129">
        <f>IF(HH129&lt;$F$3,HJ129*VLOOKUP(HH129,Withd!$A$2:$AZ$57,HI129+2),0)</f>
        <v>2.0364488239145391E-2</v>
      </c>
      <c r="HM129">
        <f>IF(HJ129=HK129,0,HJ129*VLOOKUP(HH129,Mort!$A$2:$E$115,IF(HM128/HJ128=VLOOKUP(HH128,Mort!$A$2:$E$115,2),2,3)))</f>
        <v>1.2142369478195718E-4</v>
      </c>
      <c r="HN129">
        <f>HN128/(1+Assumptions!$C$9)</f>
        <v>0.77022662195745895</v>
      </c>
      <c r="HO129">
        <f>HO128*(1+Assumptions!$C$10)</f>
        <v>1.2509225523451495</v>
      </c>
      <c r="HQ129">
        <f>HQ128/(1.01+Assumptions!$C$9)</f>
        <v>0.72022969191963182</v>
      </c>
      <c r="HR129">
        <f>HR128/(0.99+Assumptions!$C$9)</f>
        <v>0.82422958176662708</v>
      </c>
    </row>
    <row r="130" spans="2:226" x14ac:dyDescent="0.25">
      <c r="B130">
        <f t="shared" ref="B130:C130" si="795">B129+1</f>
        <v>2053</v>
      </c>
      <c r="C130">
        <f t="shared" si="795"/>
        <v>62</v>
      </c>
      <c r="D130">
        <f>IF(D129=0, 0, D129*(1-VLOOKUP(C129,Mort!$A$2:$E$111,IF(D129/D128=1-VLOOKUP(C128,Mort!$A$2:$E$111,4),4,5))))</f>
        <v>0.95311942869471633</v>
      </c>
      <c r="E130" s="3">
        <f>IF(C130&lt;65,Assumptions!$C$6,Assumptions!$C$7)*(1+Assumptions!$C$8)^(B130-$J$3)</f>
        <v>62915.523061360109</v>
      </c>
      <c r="F130" s="3">
        <f t="shared" si="771"/>
        <v>59966.01</v>
      </c>
      <c r="H130">
        <f t="shared" si="778"/>
        <v>38</v>
      </c>
      <c r="I130" s="5">
        <v>583446.49223928724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18363.32</v>
      </c>
      <c r="V130" s="5">
        <v>19358.189999999999</v>
      </c>
      <c r="W130" s="5">
        <v>20404.310000000001</v>
      </c>
      <c r="X130" s="5">
        <v>21503.94</v>
      </c>
      <c r="Y130" s="5">
        <v>22658.76</v>
      </c>
      <c r="Z130" s="5">
        <v>23870.32</v>
      </c>
      <c r="AA130" s="5">
        <v>25140.38</v>
      </c>
      <c r="AB130" s="5">
        <v>26470.06</v>
      </c>
      <c r="AC130" s="5">
        <v>27860</v>
      </c>
      <c r="AD130" s="5">
        <v>29310.01</v>
      </c>
      <c r="AE130" s="5">
        <v>30819.7</v>
      </c>
      <c r="AF130" s="5">
        <v>32387</v>
      </c>
      <c r="AG130" s="5">
        <v>34009.07</v>
      </c>
      <c r="AH130" s="5">
        <v>35708.78</v>
      </c>
      <c r="AI130" s="5">
        <v>37493.440000000002</v>
      </c>
      <c r="AJ130" s="5">
        <v>39371.25</v>
      </c>
      <c r="AK130" s="5">
        <v>41353.49</v>
      </c>
      <c r="AL130" s="5">
        <v>43446.44</v>
      </c>
      <c r="AM130" s="5">
        <v>45652.19</v>
      </c>
      <c r="AN130" s="5">
        <v>47970.89</v>
      </c>
      <c r="AO130" s="5">
        <v>50403.31</v>
      </c>
      <c r="AP130" s="5">
        <v>52951.62</v>
      </c>
      <c r="AQ130" s="5">
        <v>55620.4</v>
      </c>
      <c r="AR130" s="5">
        <v>58414.29</v>
      </c>
      <c r="AS130" s="5">
        <v>61339.89</v>
      </c>
      <c r="AT130" s="5">
        <v>64392.6</v>
      </c>
      <c r="AU130" s="5">
        <v>27830.1</v>
      </c>
      <c r="AV130" s="5">
        <v>29188.12</v>
      </c>
      <c r="AW130" s="5">
        <v>30593.919999999998</v>
      </c>
      <c r="AX130" s="5">
        <v>32043.87</v>
      </c>
      <c r="AY130" s="5">
        <v>33534.14</v>
      </c>
      <c r="AZ130" s="5">
        <v>35061.18</v>
      </c>
      <c r="BA130" s="5">
        <v>36622.239999999998</v>
      </c>
      <c r="BB130" s="5">
        <v>38210.68</v>
      </c>
      <c r="BC130" s="5">
        <v>39816.43</v>
      </c>
      <c r="BD130" s="5">
        <v>41427.49</v>
      </c>
      <c r="BE130" s="5">
        <v>43031.62</v>
      </c>
      <c r="BF130" s="5">
        <v>44616.6</v>
      </c>
      <c r="BG130" s="5">
        <v>46168.17</v>
      </c>
      <c r="BH130" s="5">
        <v>47670.43</v>
      </c>
      <c r="BI130" s="5">
        <v>49106.42</v>
      </c>
      <c r="BJ130" s="5">
        <v>50454.58</v>
      </c>
      <c r="BK130" s="5">
        <v>51684.86</v>
      </c>
      <c r="BL130" s="5">
        <v>52758.65</v>
      </c>
      <c r="BM130" s="5">
        <v>53631.56</v>
      </c>
      <c r="BN130" s="5">
        <v>54258.63</v>
      </c>
      <c r="BO130" s="5">
        <v>54589.65</v>
      </c>
      <c r="BP130" s="5">
        <v>54572.53</v>
      </c>
      <c r="BQ130" s="5">
        <v>54156.43</v>
      </c>
      <c r="BR130" s="5">
        <v>53293.84</v>
      </c>
      <c r="BS130" s="5">
        <v>51946.84</v>
      </c>
      <c r="BT130" s="5">
        <v>50091.33</v>
      </c>
      <c r="BU130" s="5">
        <v>47621.43</v>
      </c>
      <c r="BV130" s="5">
        <v>44558.400000000001</v>
      </c>
      <c r="BW130" s="5">
        <v>40960.92</v>
      </c>
      <c r="BX130" s="5">
        <v>36918.82</v>
      </c>
      <c r="BY130" s="5">
        <v>32546.47</v>
      </c>
      <c r="BZ130" s="5">
        <v>27988.05</v>
      </c>
      <c r="CA130" s="5">
        <v>23420.53</v>
      </c>
      <c r="CB130" s="5">
        <v>19036.05</v>
      </c>
      <c r="CC130" s="5">
        <v>15112.68</v>
      </c>
      <c r="CD130" s="5">
        <v>11641.74</v>
      </c>
      <c r="CE130" s="5">
        <v>8595.34</v>
      </c>
      <c r="CF130" s="5">
        <v>6022.93</v>
      </c>
      <c r="CG130" s="5">
        <v>3985.22</v>
      </c>
      <c r="CH130" s="5">
        <v>2396.2600000000002</v>
      </c>
      <c r="CI130" s="5">
        <v>1277.0999999999999</v>
      </c>
      <c r="CJ130" s="5">
        <v>591.58000000000004</v>
      </c>
      <c r="CK130" s="5">
        <v>235.13</v>
      </c>
      <c r="CL130" s="5">
        <v>76.27</v>
      </c>
      <c r="CM130" s="5">
        <v>18.55</v>
      </c>
      <c r="CN130" s="5">
        <v>2.84</v>
      </c>
      <c r="CO130" s="5">
        <v>0</v>
      </c>
      <c r="CP130" s="5">
        <v>0</v>
      </c>
      <c r="CQ130" s="5">
        <v>0</v>
      </c>
      <c r="CR130" s="5">
        <v>0</v>
      </c>
      <c r="CS130" s="5">
        <v>0</v>
      </c>
      <c r="CT130" s="5">
        <v>0</v>
      </c>
      <c r="CU130" s="5">
        <v>0</v>
      </c>
      <c r="CV130" s="5">
        <v>0</v>
      </c>
      <c r="CW130" s="5">
        <v>0</v>
      </c>
      <c r="CX130" s="5">
        <v>0</v>
      </c>
      <c r="CY130" s="5">
        <v>0</v>
      </c>
      <c r="CZ130" s="5">
        <v>0</v>
      </c>
      <c r="DA130" s="5">
        <v>0</v>
      </c>
      <c r="DB130" s="5">
        <v>0</v>
      </c>
      <c r="DC130" s="5">
        <v>0</v>
      </c>
      <c r="DD130" s="5">
        <v>0</v>
      </c>
      <c r="DE130" s="5">
        <v>0</v>
      </c>
      <c r="DF130" s="3">
        <v>0</v>
      </c>
      <c r="DG130" s="3">
        <v>0</v>
      </c>
      <c r="DH130" s="3">
        <v>0</v>
      </c>
      <c r="DI130" s="3">
        <v>0</v>
      </c>
      <c r="DJ130" s="3">
        <v>0</v>
      </c>
      <c r="DK130" s="3">
        <v>0</v>
      </c>
      <c r="DL130" s="3">
        <v>0</v>
      </c>
      <c r="DM130" s="3">
        <v>0</v>
      </c>
      <c r="DN130" s="3">
        <v>0</v>
      </c>
      <c r="DO130" s="3">
        <v>0</v>
      </c>
      <c r="DP130" s="3">
        <v>0</v>
      </c>
      <c r="DQ130" s="3">
        <v>1</v>
      </c>
      <c r="DR130" s="3">
        <v>0.99922</v>
      </c>
      <c r="DS130" s="3">
        <v>0.99831070980000003</v>
      </c>
      <c r="DT130" s="3">
        <v>0.99726248355471003</v>
      </c>
      <c r="DU130" s="3">
        <v>0.99603585069993783</v>
      </c>
      <c r="DV130" s="3">
        <v>0.994591598716423</v>
      </c>
      <c r="DW130" s="3">
        <v>0.99290079299860501</v>
      </c>
      <c r="DX130" s="3">
        <v>0.99091499141260775</v>
      </c>
      <c r="DY130" s="3">
        <v>0.98857643203287393</v>
      </c>
      <c r="DZ130" s="3">
        <v>0.98580841802318186</v>
      </c>
      <c r="EA130" s="3">
        <v>0.98254539215952508</v>
      </c>
      <c r="EB130" s="3">
        <v>0.97868398876833818</v>
      </c>
      <c r="EC130" s="3">
        <v>0.9741233213806777</v>
      </c>
      <c r="ED130" s="3">
        <v>0.96948649437090573</v>
      </c>
      <c r="EE130" s="3">
        <v>0.96487173865770026</v>
      </c>
      <c r="EF130" s="3">
        <v>0.96037543635555533</v>
      </c>
      <c r="EG130" s="3">
        <v>0.9561401806812273</v>
      </c>
      <c r="EH130" s="3">
        <v>0.95216263752959329</v>
      </c>
      <c r="EI130" s="3">
        <v>0.94834446535309969</v>
      </c>
      <c r="EJ130" s="3">
        <v>0.94456057093634083</v>
      </c>
      <c r="EK130" s="3">
        <v>0.9407162094126299</v>
      </c>
      <c r="EL130" s="3">
        <v>0.93675579417100263</v>
      </c>
      <c r="EM130" s="3">
        <v>0.93267153890841703</v>
      </c>
      <c r="EN130" s="3">
        <v>0.92845586355255105</v>
      </c>
      <c r="EO130" s="3">
        <v>0.92412925922839617</v>
      </c>
      <c r="EP130" s="3">
        <v>0.91954557810262338</v>
      </c>
      <c r="EQ130" s="3">
        <v>0.91460761834821236</v>
      </c>
      <c r="ER130" s="3">
        <v>0.90922972555232484</v>
      </c>
      <c r="ES130" s="3">
        <v>0.90333791693074572</v>
      </c>
      <c r="ET130" s="3">
        <v>0.89682485054967498</v>
      </c>
      <c r="EU130" s="3">
        <v>0.8896054105027501</v>
      </c>
      <c r="EV130" s="3">
        <v>0.88162564997054038</v>
      </c>
      <c r="EW130" s="3">
        <v>0.87287110726633288</v>
      </c>
      <c r="EX130" s="3">
        <v>0.86325206766425788</v>
      </c>
      <c r="EY130" s="3">
        <v>0.85263406723198754</v>
      </c>
      <c r="EZ130" s="3">
        <v>0.84088476978553073</v>
      </c>
      <c r="FA130" s="3">
        <v>0.82790991778773992</v>
      </c>
      <c r="FB130" s="3">
        <v>0.81365330900343502</v>
      </c>
      <c r="FC130" s="3">
        <v>0.79805557506983915</v>
      </c>
      <c r="FD130" s="3">
        <v>0.78106497187660229</v>
      </c>
      <c r="FE130" s="3">
        <v>0.76264745983975202</v>
      </c>
      <c r="FF130" s="3">
        <v>0.74273473466333617</v>
      </c>
      <c r="FG130" s="3">
        <v>0.72118057266340607</v>
      </c>
      <c r="FH130" s="3">
        <v>0.69778547488620513</v>
      </c>
      <c r="FI130" s="3">
        <v>0.67235119432660295</v>
      </c>
      <c r="FJ130" s="3">
        <v>0.64475117779949587</v>
      </c>
      <c r="FK130" s="3">
        <v>0.61486696070848923</v>
      </c>
      <c r="FL130" s="3">
        <v>0.58262948595854314</v>
      </c>
      <c r="FM130" s="3">
        <v>0.548044599672044</v>
      </c>
      <c r="FN130" s="3">
        <v>0.51119956123609245</v>
      </c>
      <c r="FO130" s="3">
        <v>0.4723023866216382</v>
      </c>
      <c r="FP130" s="3">
        <v>0.43168910439604352</v>
      </c>
      <c r="FQ130" s="3">
        <v>0.38900800264440671</v>
      </c>
      <c r="FR130" s="3">
        <v>0.34501119754532433</v>
      </c>
      <c r="FS130" s="3">
        <v>0.3006220568691429</v>
      </c>
      <c r="FT130" s="3">
        <v>0.25683044184501486</v>
      </c>
      <c r="FU130" s="3">
        <v>0.21461008551011285</v>
      </c>
      <c r="FV130" s="3">
        <v>0.17493082680014807</v>
      </c>
      <c r="FW130" s="3">
        <v>0.13875163320134146</v>
      </c>
      <c r="FX130" s="3">
        <v>0.10689703325097748</v>
      </c>
      <c r="FY130" s="3">
        <v>8.0441086491693056E-2</v>
      </c>
      <c r="FZ130" s="3">
        <v>5.873566812363952E-2</v>
      </c>
      <c r="GA130" s="3">
        <v>4.1104982622966642E-2</v>
      </c>
      <c r="GB130" s="3">
        <v>2.7301518408348217E-2</v>
      </c>
      <c r="GC130" s="3">
        <v>1.7122966315347838E-2</v>
      </c>
      <c r="GD130" s="3">
        <v>9.759063421769347E-3</v>
      </c>
      <c r="GE130" s="3">
        <v>4.9299860687752207E-3</v>
      </c>
      <c r="GF130" s="3">
        <v>2.1646089832171359E-3</v>
      </c>
      <c r="GG130" s="3">
        <v>8.1549478833722368E-4</v>
      </c>
      <c r="GH130" s="3">
        <v>2.5074833751792953E-4</v>
      </c>
      <c r="GI130" s="3">
        <v>5.7802506764633105E-5</v>
      </c>
      <c r="GJ130" s="3">
        <v>8.3819415059394445E-6</v>
      </c>
      <c r="GK130" s="3">
        <v>0</v>
      </c>
      <c r="GL130" s="3">
        <v>0</v>
      </c>
      <c r="GM130" s="3">
        <v>0</v>
      </c>
      <c r="GN130" s="3">
        <v>0</v>
      </c>
      <c r="GO130" s="3">
        <v>0</v>
      </c>
      <c r="GP130" s="3">
        <v>0</v>
      </c>
      <c r="GQ130" s="3">
        <v>0</v>
      </c>
      <c r="GR130" s="3">
        <v>0</v>
      </c>
      <c r="GS130" s="3">
        <v>0</v>
      </c>
      <c r="GT130" s="3">
        <v>0</v>
      </c>
      <c r="GU130" s="3">
        <v>0</v>
      </c>
      <c r="GV130" s="3">
        <v>0</v>
      </c>
      <c r="GW130" s="3">
        <v>0</v>
      </c>
      <c r="GX130" s="3">
        <v>0</v>
      </c>
      <c r="GY130" s="3">
        <v>0</v>
      </c>
      <c r="GZ130" s="3">
        <v>0</v>
      </c>
      <c r="HA130" s="3">
        <v>0</v>
      </c>
      <c r="HB130">
        <f t="shared" si="775"/>
        <v>13</v>
      </c>
      <c r="HC130">
        <f t="shared" si="779"/>
        <v>0.47140953412318048</v>
      </c>
      <c r="HD130">
        <f>IF(H130&gt;=$F$3,IF(HB130&lt;50,HC130*VLOOKUP(H130,Ret!$A$2:$AZ$27,HB130+2),HC130),0)</f>
        <v>0</v>
      </c>
      <c r="HE130">
        <f>IF(H130&lt;$F$3,HC130*VLOOKUP(H130,Withd!$A$2:$AZ$57,HB130+2),0)</f>
        <v>2.2391952870851075E-2</v>
      </c>
      <c r="HF130">
        <f>IF(HC130=HD130,0,HC130*VLOOKUP(H130,Mort!$A$2:$E$115,IF(HF129/HC129=VLOOKUP(H129,Mort!$A$2:$E$115,2),2,3)))</f>
        <v>2.0270609967296761E-4</v>
      </c>
      <c r="HH130">
        <f t="shared" ref="HH130:HI130" si="796">HH129+1</f>
        <v>36</v>
      </c>
      <c r="HI130">
        <f t="shared" si="796"/>
        <v>11</v>
      </c>
      <c r="HJ130">
        <f t="shared" si="773"/>
        <v>0.32643893030023602</v>
      </c>
      <c r="HK130">
        <f>IF(HH130&gt;=$F$3,IF(HI130&lt;50,HJ130*VLOOKUP(HH130,Ret!$A$2:$AZ$27,HI130+2),HJ130),0)</f>
        <v>0</v>
      </c>
      <c r="HL130">
        <f>IF(HH130&lt;$F$3,HJ130*VLOOKUP(HH130,Withd!$A$2:$AZ$57,HI130+2),0)</f>
        <v>1.8313223989843239E-2</v>
      </c>
      <c r="HM130">
        <f>IF(HJ130=HK130,0,HJ130*VLOOKUP(HH130,Mort!$A$2:$E$115,IF(HM129/HJ129=VLOOKUP(HH129,Mort!$A$2:$E$115,2),2,3)))</f>
        <v>1.2404679351408969E-4</v>
      </c>
      <c r="HN130">
        <f>HN129/(1+Assumptions!$C$9)</f>
        <v>0.74202950092240749</v>
      </c>
      <c r="HO130">
        <f>HO129*(1+Assumptions!$C$10)</f>
        <v>1.2915775352963668</v>
      </c>
      <c r="HQ130">
        <f>HQ129/(1.01+Assumptions!$C$9)</f>
        <v>0.68724207244239677</v>
      </c>
      <c r="HR130">
        <f>HR129/(0.99+Assumptions!$C$9)</f>
        <v>0.80177974880022085</v>
      </c>
    </row>
    <row r="131" spans="2:226" x14ac:dyDescent="0.25">
      <c r="B131">
        <f t="shared" ref="B131:C131" si="797">B130+1</f>
        <v>2054</v>
      </c>
      <c r="C131">
        <f t="shared" si="797"/>
        <v>63</v>
      </c>
      <c r="D131">
        <f>IF(D130=0, 0, D130*(1-VLOOKUP(C130,Mort!$A$2:$E$111,IF(D130/D129=1-VLOOKUP(C129,Mort!$A$2:$E$111,4),4,5))))</f>
        <v>0.94867789215699894</v>
      </c>
      <c r="E131" s="3">
        <f>IF(C131&lt;65,Assumptions!$C$6,Assumptions!$C$7)*(1+Assumptions!$C$8)^(B131-$J$3)</f>
        <v>66375.876829734902</v>
      </c>
      <c r="F131" s="3">
        <f t="shared" si="771"/>
        <v>62969.33</v>
      </c>
      <c r="H131">
        <f t="shared" si="778"/>
        <v>39</v>
      </c>
      <c r="I131" s="5">
        <v>571708.70289731666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19373.3</v>
      </c>
      <c r="W131" s="5">
        <v>20420.240000000002</v>
      </c>
      <c r="X131" s="5">
        <v>21520.73</v>
      </c>
      <c r="Y131" s="5">
        <v>22676.44</v>
      </c>
      <c r="Z131" s="5">
        <v>23888.959999999999</v>
      </c>
      <c r="AA131" s="5">
        <v>25160.01</v>
      </c>
      <c r="AB131" s="5">
        <v>26490.720000000001</v>
      </c>
      <c r="AC131" s="5">
        <v>27881.75</v>
      </c>
      <c r="AD131" s="5">
        <v>29332.89</v>
      </c>
      <c r="AE131" s="5">
        <v>30843.759999999998</v>
      </c>
      <c r="AF131" s="5">
        <v>32412.29</v>
      </c>
      <c r="AG131" s="5">
        <v>34035.61</v>
      </c>
      <c r="AH131" s="5">
        <v>35736.65</v>
      </c>
      <c r="AI131" s="5">
        <v>37522.71</v>
      </c>
      <c r="AJ131" s="5">
        <v>39401.980000000003</v>
      </c>
      <c r="AK131" s="5">
        <v>41385.769999999997</v>
      </c>
      <c r="AL131" s="5">
        <v>43480.35</v>
      </c>
      <c r="AM131" s="5">
        <v>45687.83</v>
      </c>
      <c r="AN131" s="5">
        <v>48008.34</v>
      </c>
      <c r="AO131" s="5">
        <v>50442.66</v>
      </c>
      <c r="AP131" s="5">
        <v>52992.959999999999</v>
      </c>
      <c r="AQ131" s="5">
        <v>55663.81</v>
      </c>
      <c r="AR131" s="5">
        <v>58459.89</v>
      </c>
      <c r="AS131" s="5">
        <v>61387.77</v>
      </c>
      <c r="AT131" s="5">
        <v>64442.87</v>
      </c>
      <c r="AU131" s="5">
        <v>27851.83</v>
      </c>
      <c r="AV131" s="5">
        <v>29210.9</v>
      </c>
      <c r="AW131" s="5">
        <v>30617.8</v>
      </c>
      <c r="AX131" s="5">
        <v>32068.89</v>
      </c>
      <c r="AY131" s="5">
        <v>33560.32</v>
      </c>
      <c r="AZ131" s="5">
        <v>35088.550000000003</v>
      </c>
      <c r="BA131" s="5">
        <v>36650.82</v>
      </c>
      <c r="BB131" s="5">
        <v>38240.51</v>
      </c>
      <c r="BC131" s="5">
        <v>39847.51</v>
      </c>
      <c r="BD131" s="5">
        <v>41459.83</v>
      </c>
      <c r="BE131" s="5">
        <v>43065.21</v>
      </c>
      <c r="BF131" s="5">
        <v>44651.42</v>
      </c>
      <c r="BG131" s="5">
        <v>46204.21</v>
      </c>
      <c r="BH131" s="5">
        <v>47707.65</v>
      </c>
      <c r="BI131" s="5">
        <v>49144.75</v>
      </c>
      <c r="BJ131" s="5">
        <v>50493.97</v>
      </c>
      <c r="BK131" s="5">
        <v>51725.21</v>
      </c>
      <c r="BL131" s="5">
        <v>52799.839999999997</v>
      </c>
      <c r="BM131" s="5">
        <v>53673.43</v>
      </c>
      <c r="BN131" s="5">
        <v>54300.99</v>
      </c>
      <c r="BO131" s="5">
        <v>54632.27</v>
      </c>
      <c r="BP131" s="5">
        <v>54615.13</v>
      </c>
      <c r="BQ131" s="5">
        <v>54198.7</v>
      </c>
      <c r="BR131" s="5">
        <v>53335.44</v>
      </c>
      <c r="BS131" s="5">
        <v>51987.39</v>
      </c>
      <c r="BT131" s="5">
        <v>50130.43</v>
      </c>
      <c r="BU131" s="5">
        <v>47658.61</v>
      </c>
      <c r="BV131" s="5">
        <v>44593.18</v>
      </c>
      <c r="BW131" s="5">
        <v>40992.89</v>
      </c>
      <c r="BX131" s="5">
        <v>36947.64</v>
      </c>
      <c r="BY131" s="5">
        <v>32571.88</v>
      </c>
      <c r="BZ131" s="5">
        <v>28009.89</v>
      </c>
      <c r="CA131" s="5">
        <v>23438.82</v>
      </c>
      <c r="CB131" s="5">
        <v>19050.91</v>
      </c>
      <c r="CC131" s="5">
        <v>15124.48</v>
      </c>
      <c r="CD131" s="5">
        <v>11650.83</v>
      </c>
      <c r="CE131" s="5">
        <v>8602.0499999999993</v>
      </c>
      <c r="CF131" s="5">
        <v>6027.63</v>
      </c>
      <c r="CG131" s="5">
        <v>3988.33</v>
      </c>
      <c r="CH131" s="5">
        <v>2398.13</v>
      </c>
      <c r="CI131" s="5">
        <v>1278.0899999999999</v>
      </c>
      <c r="CJ131" s="5">
        <v>592.04</v>
      </c>
      <c r="CK131" s="5">
        <v>235.31</v>
      </c>
      <c r="CL131" s="5">
        <v>76.33</v>
      </c>
      <c r="CM131" s="5">
        <v>18.559999999999999</v>
      </c>
      <c r="CN131" s="5">
        <v>2.84</v>
      </c>
      <c r="CO131" s="5">
        <v>0</v>
      </c>
      <c r="CP131" s="5">
        <v>0</v>
      </c>
      <c r="CQ131" s="5">
        <v>0</v>
      </c>
      <c r="CR131" s="5">
        <v>0</v>
      </c>
      <c r="CS131" s="5">
        <v>0</v>
      </c>
      <c r="CT131" s="5">
        <v>0</v>
      </c>
      <c r="CU131" s="5">
        <v>0</v>
      </c>
      <c r="CV131" s="5">
        <v>0</v>
      </c>
      <c r="CW131" s="5">
        <v>0</v>
      </c>
      <c r="CX131" s="5">
        <v>0</v>
      </c>
      <c r="CY131" s="5">
        <v>0</v>
      </c>
      <c r="CZ131" s="5">
        <v>0</v>
      </c>
      <c r="DA131" s="5">
        <v>0</v>
      </c>
      <c r="DB131" s="5">
        <v>0</v>
      </c>
      <c r="DC131" s="5">
        <v>0</v>
      </c>
      <c r="DD131" s="5">
        <v>0</v>
      </c>
      <c r="DE131" s="5">
        <v>0</v>
      </c>
      <c r="DF131" s="3">
        <v>0</v>
      </c>
      <c r="DG131" s="3">
        <v>0</v>
      </c>
      <c r="DH131" s="3">
        <v>0</v>
      </c>
      <c r="DI131" s="3">
        <v>0</v>
      </c>
      <c r="DJ131" s="3">
        <v>0</v>
      </c>
      <c r="DK131" s="3">
        <v>0</v>
      </c>
      <c r="DL131" s="3">
        <v>0</v>
      </c>
      <c r="DM131" s="3">
        <v>0</v>
      </c>
      <c r="DN131" s="3">
        <v>0</v>
      </c>
      <c r="DO131" s="3">
        <v>0</v>
      </c>
      <c r="DP131" s="3">
        <v>0</v>
      </c>
      <c r="DQ131" s="3">
        <v>0</v>
      </c>
      <c r="DR131" s="3">
        <v>1</v>
      </c>
      <c r="DS131" s="3">
        <v>0.99909000000000003</v>
      </c>
      <c r="DT131" s="3">
        <v>0.99804095550000005</v>
      </c>
      <c r="DU131" s="3">
        <v>0.99681336512473506</v>
      </c>
      <c r="DV131" s="3">
        <v>0.99536798574530427</v>
      </c>
      <c r="DW131" s="3">
        <v>0.99367586016953724</v>
      </c>
      <c r="DX131" s="3">
        <v>0.9916885084491982</v>
      </c>
      <c r="DY131" s="3">
        <v>0.98934812356925805</v>
      </c>
      <c r="DZ131" s="3">
        <v>0.98657794882326411</v>
      </c>
      <c r="EA131" s="3">
        <v>0.98331237581265907</v>
      </c>
      <c r="EB131" s="3">
        <v>0.97944795817571528</v>
      </c>
      <c r="EC131" s="3">
        <v>0.9748837306906164</v>
      </c>
      <c r="ED131" s="3">
        <v>0.97024328413252903</v>
      </c>
      <c r="EE131" s="3">
        <v>0.96562492610005823</v>
      </c>
      <c r="EF131" s="3">
        <v>0.96112511394443201</v>
      </c>
      <c r="EG131" s="3">
        <v>0.95688655219193708</v>
      </c>
      <c r="EH131" s="3">
        <v>0.95290590413481857</v>
      </c>
      <c r="EI131" s="3">
        <v>0.94908475145923799</v>
      </c>
      <c r="EJ131" s="3">
        <v>0.94529790330091557</v>
      </c>
      <c r="EK131" s="3">
        <v>0.94145054083448088</v>
      </c>
      <c r="EL131" s="3">
        <v>0.93748703405756761</v>
      </c>
      <c r="EM131" s="3">
        <v>0.93339959058907662</v>
      </c>
      <c r="EN131" s="3">
        <v>0.92918062443961402</v>
      </c>
      <c r="EO131" s="3">
        <v>0.92485064272972539</v>
      </c>
      <c r="EP131" s="3">
        <v>0.92026338354178594</v>
      </c>
      <c r="EQ131" s="3">
        <v>0.91532156917216656</v>
      </c>
      <c r="ER131" s="3">
        <v>0.90993947834543421</v>
      </c>
      <c r="ES131" s="3">
        <v>0.90404307052575572</v>
      </c>
      <c r="ET131" s="3">
        <v>0.89752491998726502</v>
      </c>
      <c r="EU131" s="3">
        <v>0.89029984438136756</v>
      </c>
      <c r="EV131" s="3">
        <v>0.88231385477726665</v>
      </c>
      <c r="EW131" s="3">
        <v>0.87355247819932835</v>
      </c>
      <c r="EX131" s="3">
        <v>0.86392592988957173</v>
      </c>
      <c r="EY131" s="3">
        <v>0.85329964095193001</v>
      </c>
      <c r="EZ131" s="3">
        <v>0.84154117189961242</v>
      </c>
      <c r="FA131" s="3">
        <v>0.8285561916172014</v>
      </c>
      <c r="FB131" s="3">
        <v>0.81428845399755323</v>
      </c>
      <c r="FC131" s="3">
        <v>0.79867854433442009</v>
      </c>
      <c r="FD131" s="3">
        <v>0.78167467812554026</v>
      </c>
      <c r="FE131" s="3">
        <v>0.76324278921533995</v>
      </c>
      <c r="FF131" s="3">
        <v>0.74331451998892739</v>
      </c>
      <c r="FG131" s="3">
        <v>0.72174353261884872</v>
      </c>
      <c r="FH131" s="3">
        <v>0.69833017242069328</v>
      </c>
      <c r="FI131" s="3">
        <v>0.67287603763595905</v>
      </c>
      <c r="FJ131" s="3">
        <v>0.64525447629100285</v>
      </c>
      <c r="FK131" s="3">
        <v>0.61534693131491491</v>
      </c>
      <c r="FL131" s="3">
        <v>0.5830842917060739</v>
      </c>
      <c r="FM131" s="3">
        <v>0.54847240815040132</v>
      </c>
      <c r="FN131" s="3">
        <v>0.51159860815044989</v>
      </c>
      <c r="FO131" s="3">
        <v>0.47267107005628217</v>
      </c>
      <c r="FP131" s="3">
        <v>0.43202608474214244</v>
      </c>
      <c r="FQ131" s="3">
        <v>0.38931166574368681</v>
      </c>
      <c r="FR131" s="3">
        <v>0.34528051634807583</v>
      </c>
      <c r="FS131" s="3">
        <v>0.30085672511473238</v>
      </c>
      <c r="FT131" s="3">
        <v>0.25703092596726934</v>
      </c>
      <c r="FU131" s="3">
        <v>0.21477761204750992</v>
      </c>
      <c r="FV131" s="3">
        <v>0.1750673793560458</v>
      </c>
      <c r="FW131" s="3">
        <v>0.13885994395762841</v>
      </c>
      <c r="FX131" s="3">
        <v>0.10698047802383608</v>
      </c>
      <c r="FY131" s="3">
        <v>8.0503879517716884E-2</v>
      </c>
      <c r="FZ131" s="3">
        <v>5.8781517707451339E-2</v>
      </c>
      <c r="GA131" s="3">
        <v>4.1137069537205667E-2</v>
      </c>
      <c r="GB131" s="3">
        <v>2.7322830215916635E-2</v>
      </c>
      <c r="GC131" s="3">
        <v>1.7136332654818596E-2</v>
      </c>
      <c r="GD131" s="3">
        <v>9.7666814332873098E-3</v>
      </c>
      <c r="GE131" s="3">
        <v>4.9338344596537506E-3</v>
      </c>
      <c r="GF131" s="3">
        <v>2.1662986962001723E-3</v>
      </c>
      <c r="GG131" s="3">
        <v>8.1613137080645281E-4</v>
      </c>
      <c r="GH131" s="3">
        <v>2.5094407389556807E-4</v>
      </c>
      <c r="GI131" s="3">
        <v>5.784762791440634E-5</v>
      </c>
      <c r="GJ131" s="3">
        <v>8.3884845238680623E-6</v>
      </c>
      <c r="GK131" s="3">
        <v>0</v>
      </c>
      <c r="GL131" s="3">
        <v>0</v>
      </c>
      <c r="GM131" s="3">
        <v>0</v>
      </c>
      <c r="GN131" s="3">
        <v>0</v>
      </c>
      <c r="GO131" s="3">
        <v>0</v>
      </c>
      <c r="GP131" s="3">
        <v>0</v>
      </c>
      <c r="GQ131" s="3">
        <v>0</v>
      </c>
      <c r="GR131" s="3">
        <v>0</v>
      </c>
      <c r="GS131" s="3">
        <v>0</v>
      </c>
      <c r="GT131" s="3">
        <v>0</v>
      </c>
      <c r="GU131" s="3">
        <v>0</v>
      </c>
      <c r="GV131" s="3">
        <v>0</v>
      </c>
      <c r="GW131" s="3">
        <v>0</v>
      </c>
      <c r="GX131" s="3">
        <v>0</v>
      </c>
      <c r="GY131" s="3">
        <v>0</v>
      </c>
      <c r="GZ131" s="3">
        <v>0</v>
      </c>
      <c r="HA131" s="3">
        <v>0</v>
      </c>
      <c r="HB131">
        <f t="shared" si="775"/>
        <v>14</v>
      </c>
      <c r="HC131">
        <f t="shared" si="779"/>
        <v>0.44881487515265645</v>
      </c>
      <c r="HD131">
        <f>IF(H131&gt;=$F$3,IF(HB131&lt;50,HC131*VLOOKUP(H131,Ret!$A$2:$AZ$27,HB131+2),HC131),0)</f>
        <v>0</v>
      </c>
      <c r="HE131">
        <f>IF(H131&lt;$F$3,HC131*VLOOKUP(H131,Withd!$A$2:$AZ$57,HB131+2),0)</f>
        <v>2.019666938186954E-2</v>
      </c>
      <c r="HF131">
        <f>IF(HC131=HD131,0,HC131*VLOOKUP(H131,Mort!$A$2:$E$115,IF(HF130/HC130=VLOOKUP(H130,Mort!$A$2:$E$115,2),2,3)))</f>
        <v>2.1094299132174853E-4</v>
      </c>
      <c r="HH131">
        <f t="shared" ref="HH131:HI131" si="798">HH130+1</f>
        <v>37</v>
      </c>
      <c r="HI131">
        <f t="shared" si="798"/>
        <v>12</v>
      </c>
      <c r="HJ131">
        <f t="shared" si="773"/>
        <v>0.30800165951687869</v>
      </c>
      <c r="HK131">
        <f>IF(HH131&gt;=$F$3,IF(HI131&lt;50,HJ131*VLOOKUP(HH131,Ret!$A$2:$AZ$27,HI131+2),HJ131),0)</f>
        <v>0</v>
      </c>
      <c r="HL131">
        <f>IF(HH131&lt;$F$3,HJ131*VLOOKUP(HH131,Withd!$A$2:$AZ$57,HI131+2),0)</f>
        <v>1.6416488452249633E-2</v>
      </c>
      <c r="HM131">
        <f>IF(HJ131=HK131,0,HJ131*VLOOKUP(HH131,Mort!$A$2:$E$115,IF(HM130/HJ130=VLOOKUP(HH130,Mort!$A$2:$E$115,2),2,3)))</f>
        <v>1.2320066380675147E-4</v>
      </c>
      <c r="HN131">
        <f>HN130/(1+Assumptions!$C$9)</f>
        <v>0.71486464443391862</v>
      </c>
      <c r="HO131">
        <f>HO130*(1+Assumptions!$C$10)</f>
        <v>1.3335538051934988</v>
      </c>
      <c r="HQ131">
        <f>HQ130/(1.01+Assumptions!$C$9)</f>
        <v>0.65576533629999689</v>
      </c>
      <c r="HR131">
        <f>HR130/(0.99+Assumptions!$C$9)</f>
        <v>0.77994138988348327</v>
      </c>
    </row>
    <row r="132" spans="2:226" x14ac:dyDescent="0.25">
      <c r="B132">
        <f t="shared" ref="B132:C132" si="799">B131+1</f>
        <v>2055</v>
      </c>
      <c r="C132">
        <f t="shared" si="799"/>
        <v>64</v>
      </c>
      <c r="D132">
        <f>IF(D131=0, 0, D131*(1-VLOOKUP(C131,Mort!$A$2:$E$111,IF(D131/D130=1-VLOOKUP(C130,Mort!$A$2:$E$111,4),4,5))))</f>
        <v>0.9439724498119002</v>
      </c>
      <c r="E132" s="3">
        <f>IF(C132&lt;65,Assumptions!$C$6,Assumptions!$C$7)*(1+Assumptions!$C$8)^(B132-$J$3)</f>
        <v>70026.550055370331</v>
      </c>
      <c r="F132" s="3">
        <f t="shared" si="771"/>
        <v>66103.13</v>
      </c>
      <c r="H132">
        <f t="shared" si="778"/>
        <v>40</v>
      </c>
      <c r="I132" s="5">
        <v>559834.87895503966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20438.84</v>
      </c>
      <c r="X132" s="5">
        <v>21540.33</v>
      </c>
      <c r="Y132" s="5">
        <v>22697.1</v>
      </c>
      <c r="Z132" s="5">
        <v>23910.720000000001</v>
      </c>
      <c r="AA132" s="5">
        <v>25182.92</v>
      </c>
      <c r="AB132" s="5">
        <v>26514.85</v>
      </c>
      <c r="AC132" s="5">
        <v>27907.15</v>
      </c>
      <c r="AD132" s="5">
        <v>29359.599999999999</v>
      </c>
      <c r="AE132" s="5">
        <v>30871.86</v>
      </c>
      <c r="AF132" s="5">
        <v>32441.81</v>
      </c>
      <c r="AG132" s="5">
        <v>34066.61</v>
      </c>
      <c r="AH132" s="5">
        <v>35769.199999999997</v>
      </c>
      <c r="AI132" s="5">
        <v>37556.879999999997</v>
      </c>
      <c r="AJ132" s="5">
        <v>39437.870000000003</v>
      </c>
      <c r="AK132" s="5">
        <v>41423.47</v>
      </c>
      <c r="AL132" s="5">
        <v>43519.96</v>
      </c>
      <c r="AM132" s="5">
        <v>45729.440000000002</v>
      </c>
      <c r="AN132" s="5">
        <v>48052.06</v>
      </c>
      <c r="AO132" s="5">
        <v>50488.6</v>
      </c>
      <c r="AP132" s="5">
        <v>53041.23</v>
      </c>
      <c r="AQ132" s="5">
        <v>55714.51</v>
      </c>
      <c r="AR132" s="5">
        <v>58513.13</v>
      </c>
      <c r="AS132" s="5">
        <v>61443.69</v>
      </c>
      <c r="AT132" s="5">
        <v>64501.57</v>
      </c>
      <c r="AU132" s="5">
        <v>27877.19</v>
      </c>
      <c r="AV132" s="5">
        <v>29237.51</v>
      </c>
      <c r="AW132" s="5">
        <v>30645.69</v>
      </c>
      <c r="AX132" s="5">
        <v>32098.1</v>
      </c>
      <c r="AY132" s="5">
        <v>33590.89</v>
      </c>
      <c r="AZ132" s="5">
        <v>35120.51</v>
      </c>
      <c r="BA132" s="5">
        <v>36684.21</v>
      </c>
      <c r="BB132" s="5">
        <v>38275.339999999997</v>
      </c>
      <c r="BC132" s="5">
        <v>39883.81</v>
      </c>
      <c r="BD132" s="5">
        <v>41497.589999999997</v>
      </c>
      <c r="BE132" s="5">
        <v>43104.43</v>
      </c>
      <c r="BF132" s="5">
        <v>44692.09</v>
      </c>
      <c r="BG132" s="5">
        <v>46246.29</v>
      </c>
      <c r="BH132" s="5">
        <v>47751.1</v>
      </c>
      <c r="BI132" s="5">
        <v>49189.51</v>
      </c>
      <c r="BJ132" s="5">
        <v>50539.96</v>
      </c>
      <c r="BK132" s="5">
        <v>51772.32</v>
      </c>
      <c r="BL132" s="5">
        <v>52847.93</v>
      </c>
      <c r="BM132" s="5">
        <v>53722.31</v>
      </c>
      <c r="BN132" s="5">
        <v>54350.45</v>
      </c>
      <c r="BO132" s="5">
        <v>54682.03</v>
      </c>
      <c r="BP132" s="5">
        <v>54664.87</v>
      </c>
      <c r="BQ132" s="5">
        <v>54248.07</v>
      </c>
      <c r="BR132" s="5">
        <v>53384.02</v>
      </c>
      <c r="BS132" s="5">
        <v>52034.74</v>
      </c>
      <c r="BT132" s="5">
        <v>50176.09</v>
      </c>
      <c r="BU132" s="5">
        <v>47702.02</v>
      </c>
      <c r="BV132" s="5">
        <v>44633.8</v>
      </c>
      <c r="BW132" s="5">
        <v>41030.230000000003</v>
      </c>
      <c r="BX132" s="5">
        <v>36981.29</v>
      </c>
      <c r="BY132" s="5">
        <v>32601.54</v>
      </c>
      <c r="BZ132" s="5">
        <v>28035.41</v>
      </c>
      <c r="CA132" s="5">
        <v>23460.16</v>
      </c>
      <c r="CB132" s="5">
        <v>19068.259999999998</v>
      </c>
      <c r="CC132" s="5">
        <v>15138.25</v>
      </c>
      <c r="CD132" s="5">
        <v>11661.44</v>
      </c>
      <c r="CE132" s="5">
        <v>8609.8799999999992</v>
      </c>
      <c r="CF132" s="5">
        <v>6033.12</v>
      </c>
      <c r="CG132" s="5">
        <v>3991.96</v>
      </c>
      <c r="CH132" s="5">
        <v>2400.3200000000002</v>
      </c>
      <c r="CI132" s="5">
        <v>1279.26</v>
      </c>
      <c r="CJ132" s="5">
        <v>592.58000000000004</v>
      </c>
      <c r="CK132" s="5">
        <v>235.53</v>
      </c>
      <c r="CL132" s="5">
        <v>76.400000000000006</v>
      </c>
      <c r="CM132" s="5">
        <v>18.579999999999998</v>
      </c>
      <c r="CN132" s="5">
        <v>2.84</v>
      </c>
      <c r="CO132" s="5">
        <v>0</v>
      </c>
      <c r="CP132" s="5">
        <v>0</v>
      </c>
      <c r="CQ132" s="5">
        <v>0</v>
      </c>
      <c r="CR132" s="5">
        <v>0</v>
      </c>
      <c r="CS132" s="5">
        <v>0</v>
      </c>
      <c r="CT132" s="5">
        <v>0</v>
      </c>
      <c r="CU132" s="5">
        <v>0</v>
      </c>
      <c r="CV132" s="5">
        <v>0</v>
      </c>
      <c r="CW132" s="5">
        <v>0</v>
      </c>
      <c r="CX132" s="5">
        <v>0</v>
      </c>
      <c r="CY132" s="5">
        <v>0</v>
      </c>
      <c r="CZ132" s="5">
        <v>0</v>
      </c>
      <c r="DA132" s="5">
        <v>0</v>
      </c>
      <c r="DB132" s="5">
        <v>0</v>
      </c>
      <c r="DC132" s="5">
        <v>0</v>
      </c>
      <c r="DD132" s="5">
        <v>0</v>
      </c>
      <c r="DE132" s="5">
        <v>0</v>
      </c>
      <c r="DF132" s="3">
        <v>0</v>
      </c>
      <c r="DG132" s="3">
        <v>0</v>
      </c>
      <c r="DH132" s="3">
        <v>0</v>
      </c>
      <c r="DI132" s="3">
        <v>0</v>
      </c>
      <c r="DJ132" s="3">
        <v>0</v>
      </c>
      <c r="DK132" s="3">
        <v>0</v>
      </c>
      <c r="DL132" s="3">
        <v>0</v>
      </c>
      <c r="DM132" s="3">
        <v>0</v>
      </c>
      <c r="DN132" s="3">
        <v>0</v>
      </c>
      <c r="DO132" s="3">
        <v>0</v>
      </c>
      <c r="DP132" s="3">
        <v>0</v>
      </c>
      <c r="DQ132" s="3">
        <v>0</v>
      </c>
      <c r="DR132" s="3">
        <v>0</v>
      </c>
      <c r="DS132" s="3">
        <v>1</v>
      </c>
      <c r="DT132" s="3">
        <v>0.99895</v>
      </c>
      <c r="DU132" s="3">
        <v>0.9977212915</v>
      </c>
      <c r="DV132" s="3">
        <v>0.99627459562732501</v>
      </c>
      <c r="DW132" s="3">
        <v>0.99458092881475857</v>
      </c>
      <c r="DX132" s="3">
        <v>0.99259176695712903</v>
      </c>
      <c r="DY132" s="3">
        <v>0.9902492503871102</v>
      </c>
      <c r="DZ132" s="3">
        <v>0.98747655248602628</v>
      </c>
      <c r="EA132" s="3">
        <v>0.98420800509729756</v>
      </c>
      <c r="EB132" s="3">
        <v>0.98034006763726522</v>
      </c>
      <c r="EC132" s="3">
        <v>0.97577168292207561</v>
      </c>
      <c r="ED132" s="3">
        <v>0.97112700971136656</v>
      </c>
      <c r="EE132" s="3">
        <v>0.96650444514514045</v>
      </c>
      <c r="EF132" s="3">
        <v>0.96200053443076405</v>
      </c>
      <c r="EG132" s="3">
        <v>0.95775811207392436</v>
      </c>
      <c r="EH132" s="3">
        <v>0.9537738383276968</v>
      </c>
      <c r="EI132" s="3">
        <v>0.94994920523600279</v>
      </c>
      <c r="EJ132" s="3">
        <v>0.9461589079071111</v>
      </c>
      <c r="EK132" s="3">
        <v>0.94230804115192912</v>
      </c>
      <c r="EL132" s="3">
        <v>0.93834092429867944</v>
      </c>
      <c r="EM132" s="3">
        <v>0.93424975786873721</v>
      </c>
      <c r="EN132" s="3">
        <v>0.93002694896317051</v>
      </c>
      <c r="EO132" s="3">
        <v>0.92569302338100212</v>
      </c>
      <c r="EP132" s="3">
        <v>0.92110158598503233</v>
      </c>
      <c r="EQ132" s="3">
        <v>0.9161552704682927</v>
      </c>
      <c r="ER132" s="3">
        <v>0.91076827747793909</v>
      </c>
      <c r="ES132" s="3">
        <v>0.90486649903988203</v>
      </c>
      <c r="ET132" s="3">
        <v>0.89834241158180439</v>
      </c>
      <c r="EU132" s="3">
        <v>0.89111075516857086</v>
      </c>
      <c r="EV132" s="3">
        <v>0.88311749169470877</v>
      </c>
      <c r="EW132" s="3">
        <v>0.87434813500218034</v>
      </c>
      <c r="EX132" s="3">
        <v>0.86471281855445625</v>
      </c>
      <c r="EY132" s="3">
        <v>0.85407685088623642</v>
      </c>
      <c r="EZ132" s="3">
        <v>0.84230767188102407</v>
      </c>
      <c r="FA132" s="3">
        <v>0.82931086450389979</v>
      </c>
      <c r="FB132" s="3">
        <v>0.81503013141714264</v>
      </c>
      <c r="FC132" s="3">
        <v>0.79940600379787596</v>
      </c>
      <c r="FD132" s="3">
        <v>0.78238664997701912</v>
      </c>
      <c r="FE132" s="3">
        <v>0.76393797277056097</v>
      </c>
      <c r="FF132" s="3">
        <v>0.7439915523015217</v>
      </c>
      <c r="FG132" s="3">
        <v>0.72240091745373147</v>
      </c>
      <c r="FH132" s="3">
        <v>0.69896623169153238</v>
      </c>
      <c r="FI132" s="3">
        <v>0.673488912546376</v>
      </c>
      <c r="FJ132" s="3">
        <v>0.64584219268634724</v>
      </c>
      <c r="FK132" s="3">
        <v>0.61590740705533509</v>
      </c>
      <c r="FL132" s="3">
        <v>0.58361538170342386</v>
      </c>
      <c r="FM132" s="3">
        <v>0.54897197264550868</v>
      </c>
      <c r="FN132" s="3">
        <v>0.51206458692455115</v>
      </c>
      <c r="FO132" s="3">
        <v>0.47310159250546208</v>
      </c>
      <c r="FP132" s="3">
        <v>0.43241958656591739</v>
      </c>
      <c r="FQ132" s="3">
        <v>0.38966626204214511</v>
      </c>
      <c r="FR132" s="3">
        <v>0.34559500780517849</v>
      </c>
      <c r="FS132" s="3">
        <v>0.30113075410096424</v>
      </c>
      <c r="FT132" s="3">
        <v>0.25726503715107679</v>
      </c>
      <c r="FU132" s="3">
        <v>0.21497323769381127</v>
      </c>
      <c r="FV132" s="3">
        <v>0.1752268357766025</v>
      </c>
      <c r="FW132" s="3">
        <v>0.13898642160128558</v>
      </c>
      <c r="FX132" s="3">
        <v>0.10707791893006244</v>
      </c>
      <c r="FY132" s="3">
        <v>8.0577204774061287E-2</v>
      </c>
      <c r="FZ132" s="3">
        <v>5.8835057609876326E-2</v>
      </c>
      <c r="GA132" s="3">
        <v>4.1174538367119748E-2</v>
      </c>
      <c r="GB132" s="3">
        <v>2.7347716638057268E-2</v>
      </c>
      <c r="GC132" s="3">
        <v>1.715194092105676E-2</v>
      </c>
      <c r="GD132" s="3">
        <v>9.7755772085470899E-3</v>
      </c>
      <c r="GE132" s="3">
        <v>4.9383283384417335E-3</v>
      </c>
      <c r="GF132" s="3">
        <v>2.1682718235596118E-3</v>
      </c>
      <c r="GG132" s="3">
        <v>8.1687472680784805E-4</v>
      </c>
      <c r="GH132" s="3">
        <v>2.5117264099887711E-4</v>
      </c>
      <c r="GI132" s="3">
        <v>5.7900317203061138E-5</v>
      </c>
      <c r="GJ132" s="3">
        <v>8.3961249976158945E-6</v>
      </c>
      <c r="GK132" s="3">
        <v>0</v>
      </c>
      <c r="GL132" s="3">
        <v>0</v>
      </c>
      <c r="GM132" s="3">
        <v>0</v>
      </c>
      <c r="GN132" s="3">
        <v>0</v>
      </c>
      <c r="GO132" s="3">
        <v>0</v>
      </c>
      <c r="GP132" s="3">
        <v>0</v>
      </c>
      <c r="GQ132" s="3">
        <v>0</v>
      </c>
      <c r="GR132" s="3">
        <v>0</v>
      </c>
      <c r="GS132" s="3">
        <v>0</v>
      </c>
      <c r="GT132" s="3">
        <v>0</v>
      </c>
      <c r="GU132" s="3">
        <v>0</v>
      </c>
      <c r="GV132" s="3">
        <v>0</v>
      </c>
      <c r="GW132" s="3">
        <v>0</v>
      </c>
      <c r="GX132" s="3">
        <v>0</v>
      </c>
      <c r="GY132" s="3">
        <v>0</v>
      </c>
      <c r="GZ132" s="3">
        <v>0</v>
      </c>
      <c r="HA132" s="3">
        <v>0</v>
      </c>
      <c r="HB132">
        <f t="shared" si="775"/>
        <v>15</v>
      </c>
      <c r="HC132">
        <f t="shared" si="779"/>
        <v>0.42840726277946517</v>
      </c>
      <c r="HD132">
        <f>IF(H132&gt;=$F$3,IF(HB132&lt;50,HC132*VLOOKUP(H132,Ret!$A$2:$AZ$27,HB132+2),HC132),0)</f>
        <v>0</v>
      </c>
      <c r="HE132">
        <f>IF(H132&lt;$F$3,HC132*VLOOKUP(H132,Withd!$A$2:$AZ$57,HB132+2),0)</f>
        <v>1.8164467941849324E-2</v>
      </c>
      <c r="HF132">
        <f>IF(HC132=HD132,0,HC132*VLOOKUP(H132,Mort!$A$2:$E$115,IF(HF131/HC131=VLOOKUP(H131,Mort!$A$2:$E$115,2),2,3)))</f>
        <v>2.1420363138973259E-4</v>
      </c>
      <c r="HH132">
        <f t="shared" ref="HH132:HI132" si="800">HH131+1</f>
        <v>38</v>
      </c>
      <c r="HI132">
        <f t="shared" si="800"/>
        <v>13</v>
      </c>
      <c r="HJ132">
        <f t="shared" si="773"/>
        <v>0.29146197040082228</v>
      </c>
      <c r="HK132">
        <f>IF(HH132&gt;=$F$3,IF(HI132&lt;50,HJ132*VLOOKUP(HH132,Ret!$A$2:$AZ$27,HI132+2),HJ132),0)</f>
        <v>0</v>
      </c>
      <c r="HL132">
        <f>IF(HH132&lt;$F$3,HJ132*VLOOKUP(HH132,Withd!$A$2:$AZ$57,HI132+2),0)</f>
        <v>1.3844443594039059E-2</v>
      </c>
      <c r="HM132">
        <f>IF(HJ132=HK132,0,HJ132*VLOOKUP(HH132,Mort!$A$2:$E$115,IF(HM131/HJ131=VLOOKUP(HH131,Mort!$A$2:$E$115,2),2,3)))</f>
        <v>1.2532864727235357E-4</v>
      </c>
      <c r="HN132">
        <f>HN131/(1+Assumptions!$C$9)</f>
        <v>0.68869426246042253</v>
      </c>
      <c r="HO132">
        <f>HO131*(1+Assumptions!$C$10)</f>
        <v>1.3768943038622874</v>
      </c>
      <c r="HQ132">
        <f>HQ131/(1.01+Assumptions!$C$9)</f>
        <v>0.62573028272900466</v>
      </c>
      <c r="HR132">
        <f>HR131/(0.99+Assumptions!$C$9)</f>
        <v>0.75869785008120938</v>
      </c>
    </row>
    <row r="133" spans="2:226" x14ac:dyDescent="0.25">
      <c r="B133">
        <f t="shared" ref="B133:C133" si="801">B132+1</f>
        <v>2056</v>
      </c>
      <c r="C133">
        <f t="shared" si="801"/>
        <v>65</v>
      </c>
      <c r="D133">
        <f>IF(D132=0, 0, D132*(1-VLOOKUP(C132,Mort!$A$2:$E$111,IF(D132/D131=1-VLOOKUP(C131,Mort!$A$2:$E$111,4),4,5))))</f>
        <v>0.93890331775641034</v>
      </c>
      <c r="E133" s="3">
        <f>IF(C133&lt;65,Assumptions!$C$6,Assumptions!$C$7)*(1+Assumptions!$C$8)^(B133-$J$3)</f>
        <v>30428.460182965719</v>
      </c>
      <c r="F133" s="3">
        <f t="shared" si="771"/>
        <v>28569.38</v>
      </c>
      <c r="H133">
        <f t="shared" si="778"/>
        <v>41</v>
      </c>
      <c r="I133" s="5">
        <v>547823.99862855568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21562.97</v>
      </c>
      <c r="Y133" s="5">
        <v>22720.95</v>
      </c>
      <c r="Z133" s="5">
        <v>23935.85</v>
      </c>
      <c r="AA133" s="5">
        <v>25209.39</v>
      </c>
      <c r="AB133" s="5">
        <v>26542.720000000001</v>
      </c>
      <c r="AC133" s="5">
        <v>27936.48</v>
      </c>
      <c r="AD133" s="5">
        <v>29390.46</v>
      </c>
      <c r="AE133" s="5">
        <v>30904.3</v>
      </c>
      <c r="AF133" s="5">
        <v>32475.91</v>
      </c>
      <c r="AG133" s="5">
        <v>34102.42</v>
      </c>
      <c r="AH133" s="5">
        <v>35806.800000000003</v>
      </c>
      <c r="AI133" s="5">
        <v>37596.36</v>
      </c>
      <c r="AJ133" s="5">
        <v>39479.32</v>
      </c>
      <c r="AK133" s="5">
        <v>41467.01</v>
      </c>
      <c r="AL133" s="5">
        <v>43565.7</v>
      </c>
      <c r="AM133" s="5">
        <v>45777.51</v>
      </c>
      <c r="AN133" s="5">
        <v>48102.57</v>
      </c>
      <c r="AO133" s="5">
        <v>50541.67</v>
      </c>
      <c r="AP133" s="5">
        <v>53096.98</v>
      </c>
      <c r="AQ133" s="5">
        <v>55773.08</v>
      </c>
      <c r="AR133" s="5">
        <v>58574.64</v>
      </c>
      <c r="AS133" s="5">
        <v>61508.27</v>
      </c>
      <c r="AT133" s="5">
        <v>64569.36</v>
      </c>
      <c r="AU133" s="5">
        <v>27906.5</v>
      </c>
      <c r="AV133" s="5">
        <v>29268.240000000002</v>
      </c>
      <c r="AW133" s="5">
        <v>30677.9</v>
      </c>
      <c r="AX133" s="5">
        <v>32131.83</v>
      </c>
      <c r="AY133" s="5">
        <v>33626.199999999997</v>
      </c>
      <c r="AZ133" s="5">
        <v>35157.42</v>
      </c>
      <c r="BA133" s="5">
        <v>36722.76</v>
      </c>
      <c r="BB133" s="5">
        <v>38315.57</v>
      </c>
      <c r="BC133" s="5">
        <v>39925.730000000003</v>
      </c>
      <c r="BD133" s="5">
        <v>41541.21</v>
      </c>
      <c r="BE133" s="5">
        <v>43149.74</v>
      </c>
      <c r="BF133" s="5">
        <v>44739.07</v>
      </c>
      <c r="BG133" s="5">
        <v>46294.9</v>
      </c>
      <c r="BH133" s="5">
        <v>47801.29</v>
      </c>
      <c r="BI133" s="5">
        <v>49241.21</v>
      </c>
      <c r="BJ133" s="5">
        <v>50593.08</v>
      </c>
      <c r="BK133" s="5">
        <v>51826.74</v>
      </c>
      <c r="BL133" s="5">
        <v>52903.48</v>
      </c>
      <c r="BM133" s="5">
        <v>53778.78</v>
      </c>
      <c r="BN133" s="5">
        <v>54407.58</v>
      </c>
      <c r="BO133" s="5">
        <v>54739.5</v>
      </c>
      <c r="BP133" s="5">
        <v>54722.33</v>
      </c>
      <c r="BQ133" s="5">
        <v>54305.09</v>
      </c>
      <c r="BR133" s="5">
        <v>53440.13</v>
      </c>
      <c r="BS133" s="5">
        <v>52089.440000000002</v>
      </c>
      <c r="BT133" s="5">
        <v>50228.83</v>
      </c>
      <c r="BU133" s="5">
        <v>47752.160000000003</v>
      </c>
      <c r="BV133" s="5">
        <v>44680.71</v>
      </c>
      <c r="BW133" s="5">
        <v>41073.360000000001</v>
      </c>
      <c r="BX133" s="5">
        <v>37020.160000000003</v>
      </c>
      <c r="BY133" s="5">
        <v>32635.81</v>
      </c>
      <c r="BZ133" s="5">
        <v>28064.87</v>
      </c>
      <c r="CA133" s="5">
        <v>23484.82</v>
      </c>
      <c r="CB133" s="5">
        <v>19088.3</v>
      </c>
      <c r="CC133" s="5">
        <v>15154.17</v>
      </c>
      <c r="CD133" s="5">
        <v>11673.7</v>
      </c>
      <c r="CE133" s="5">
        <v>8618.93</v>
      </c>
      <c r="CF133" s="5">
        <v>6039.46</v>
      </c>
      <c r="CG133" s="5">
        <v>3996.16</v>
      </c>
      <c r="CH133" s="5">
        <v>2402.84</v>
      </c>
      <c r="CI133" s="5">
        <v>1280.5999999999999</v>
      </c>
      <c r="CJ133" s="5">
        <v>593.20000000000005</v>
      </c>
      <c r="CK133" s="5">
        <v>235.77</v>
      </c>
      <c r="CL133" s="5">
        <v>76.48</v>
      </c>
      <c r="CM133" s="5">
        <v>18.600000000000001</v>
      </c>
      <c r="CN133" s="5">
        <v>2.85</v>
      </c>
      <c r="CO133" s="5">
        <v>0</v>
      </c>
      <c r="CP133" s="5">
        <v>0</v>
      </c>
      <c r="CQ133" s="5">
        <v>0</v>
      </c>
      <c r="CR133" s="5">
        <v>0</v>
      </c>
      <c r="CS133" s="5">
        <v>0</v>
      </c>
      <c r="CT133" s="5">
        <v>0</v>
      </c>
      <c r="CU133" s="5">
        <v>0</v>
      </c>
      <c r="CV133" s="5">
        <v>0</v>
      </c>
      <c r="CW133" s="5">
        <v>0</v>
      </c>
      <c r="CX133" s="5">
        <v>0</v>
      </c>
      <c r="CY133" s="5">
        <v>0</v>
      </c>
      <c r="CZ133" s="5">
        <v>0</v>
      </c>
      <c r="DA133" s="5">
        <v>0</v>
      </c>
      <c r="DB133" s="5">
        <v>0</v>
      </c>
      <c r="DC133" s="5">
        <v>0</v>
      </c>
      <c r="DD133" s="5">
        <v>0</v>
      </c>
      <c r="DE133" s="5">
        <v>0</v>
      </c>
      <c r="DF133" s="3">
        <v>0</v>
      </c>
      <c r="DG133" s="3">
        <v>0</v>
      </c>
      <c r="DH133" s="3">
        <v>0</v>
      </c>
      <c r="DI133" s="3">
        <v>0</v>
      </c>
      <c r="DJ133" s="3">
        <v>0</v>
      </c>
      <c r="DK133" s="3">
        <v>0</v>
      </c>
      <c r="DL133" s="3">
        <v>0</v>
      </c>
      <c r="DM133" s="3">
        <v>0</v>
      </c>
      <c r="DN133" s="3">
        <v>0</v>
      </c>
      <c r="DO133" s="3">
        <v>0</v>
      </c>
      <c r="DP133" s="3">
        <v>0</v>
      </c>
      <c r="DQ133" s="3">
        <v>0</v>
      </c>
      <c r="DR133" s="3">
        <v>0</v>
      </c>
      <c r="DS133" s="3">
        <v>0</v>
      </c>
      <c r="DT133" s="3">
        <v>1</v>
      </c>
      <c r="DU133" s="3">
        <v>0.99877000000000005</v>
      </c>
      <c r="DV133" s="3">
        <v>0.99732178350000011</v>
      </c>
      <c r="DW133" s="3">
        <v>0.9956263364680501</v>
      </c>
      <c r="DX133" s="3">
        <v>0.993635083795114</v>
      </c>
      <c r="DY133" s="3">
        <v>0.99129010499735748</v>
      </c>
      <c r="DZ133" s="3">
        <v>0.98851449270336489</v>
      </c>
      <c r="EA133" s="3">
        <v>0.9852425097325167</v>
      </c>
      <c r="EB133" s="3">
        <v>0.98137050666926795</v>
      </c>
      <c r="EC133" s="3">
        <v>0.9767973201081892</v>
      </c>
      <c r="ED133" s="3">
        <v>0.97214776486447418</v>
      </c>
      <c r="EE133" s="3">
        <v>0.96752034150371935</v>
      </c>
      <c r="EF133" s="3">
        <v>0.96301169671231202</v>
      </c>
      <c r="EG133" s="3">
        <v>0.95876481512981071</v>
      </c>
      <c r="EH133" s="3">
        <v>0.95477635349887069</v>
      </c>
      <c r="EI133" s="3">
        <v>0.95094770032134024</v>
      </c>
      <c r="EJ133" s="3">
        <v>0.94715341899705807</v>
      </c>
      <c r="EK133" s="3">
        <v>0.94329850458174003</v>
      </c>
      <c r="EL133" s="3">
        <v>0.93932721787745088</v>
      </c>
      <c r="EM133" s="3">
        <v>0.93523175120750512</v>
      </c>
      <c r="EN133" s="3">
        <v>0.93100450369204724</v>
      </c>
      <c r="EO133" s="3">
        <v>0.92666602270484233</v>
      </c>
      <c r="EP133" s="3">
        <v>0.92206975923222634</v>
      </c>
      <c r="EQ133" s="3">
        <v>0.91711824462514935</v>
      </c>
      <c r="ER133" s="3">
        <v>0.91172558934675352</v>
      </c>
      <c r="ES133" s="3">
        <v>0.90581760752778651</v>
      </c>
      <c r="ET133" s="3">
        <v>0.89928666257751111</v>
      </c>
      <c r="EU133" s="3">
        <v>0.89204740494376211</v>
      </c>
      <c r="EV133" s="3">
        <v>0.88404573972141653</v>
      </c>
      <c r="EW133" s="3">
        <v>0.87526716552598283</v>
      </c>
      <c r="EX133" s="3">
        <v>0.86562172136188642</v>
      </c>
      <c r="EY133" s="3">
        <v>0.85497457418913525</v>
      </c>
      <c r="EZ133" s="3">
        <v>0.843193024556809</v>
      </c>
      <c r="FA133" s="3">
        <v>0.83018255618789738</v>
      </c>
      <c r="FB133" s="3">
        <v>0.81588681257034179</v>
      </c>
      <c r="FC133" s="3">
        <v>0.80024626237336827</v>
      </c>
      <c r="FD133" s="3">
        <v>0.78320901944743926</v>
      </c>
      <c r="FE133" s="3">
        <v>0.76474095076886861</v>
      </c>
      <c r="FF133" s="3">
        <v>0.74477356454429344</v>
      </c>
      <c r="FG133" s="3">
        <v>0.72316023570121801</v>
      </c>
      <c r="FH133" s="3">
        <v>0.69970091765507048</v>
      </c>
      <c r="FI133" s="3">
        <v>0.67419681920654317</v>
      </c>
      <c r="FJ133" s="3">
        <v>0.64652103977811459</v>
      </c>
      <c r="FK133" s="3">
        <v>0.61655478958439902</v>
      </c>
      <c r="FL133" s="3">
        <v>0.58422882196648895</v>
      </c>
      <c r="FM133" s="3">
        <v>0.54954899909455823</v>
      </c>
      <c r="FN133" s="3">
        <v>0.5126028198854311</v>
      </c>
      <c r="FO133" s="3">
        <v>0.47359887132034867</v>
      </c>
      <c r="FP133" s="3">
        <v>0.43287410437551188</v>
      </c>
      <c r="FQ133" s="3">
        <v>0.39007584167590503</v>
      </c>
      <c r="FR133" s="3">
        <v>0.34595826398236018</v>
      </c>
      <c r="FS133" s="3">
        <v>0.3014472737383897</v>
      </c>
      <c r="FT133" s="3">
        <v>0.2575354493729185</v>
      </c>
      <c r="FU133" s="3">
        <v>0.21519919685050443</v>
      </c>
      <c r="FV133" s="3">
        <v>0.17541101734481465</v>
      </c>
      <c r="FW133" s="3">
        <v>0.13913251073756008</v>
      </c>
      <c r="FX133" s="3">
        <v>0.10719046892243105</v>
      </c>
      <c r="FY133" s="3">
        <v>8.0661899768818587E-2</v>
      </c>
      <c r="FZ133" s="3">
        <v>5.8896899354198264E-2</v>
      </c>
      <c r="GA133" s="3">
        <v>4.1217817075048568E-2</v>
      </c>
      <c r="GB133" s="3">
        <v>2.7376461923076512E-2</v>
      </c>
      <c r="GC133" s="3">
        <v>1.7169969388915129E-2</v>
      </c>
      <c r="GD133" s="3">
        <v>9.7858523535182887E-3</v>
      </c>
      <c r="GE133" s="3">
        <v>4.9435190334268337E-3</v>
      </c>
      <c r="GF133" s="3">
        <v>2.1705509020067196E-3</v>
      </c>
      <c r="GG133" s="3">
        <v>8.177333468220115E-4</v>
      </c>
      <c r="GH133" s="3">
        <v>2.5143664948083208E-4</v>
      </c>
      <c r="GI133" s="3">
        <v>5.7961176438321401E-5</v>
      </c>
      <c r="GJ133" s="3">
        <v>8.4049501953209847E-6</v>
      </c>
      <c r="GK133" s="3">
        <v>0</v>
      </c>
      <c r="GL133" s="3">
        <v>0</v>
      </c>
      <c r="GM133" s="3">
        <v>0</v>
      </c>
      <c r="GN133" s="3">
        <v>0</v>
      </c>
      <c r="GO133" s="3">
        <v>0</v>
      </c>
      <c r="GP133" s="3">
        <v>0</v>
      </c>
      <c r="GQ133" s="3">
        <v>0</v>
      </c>
      <c r="GR133" s="3">
        <v>0</v>
      </c>
      <c r="GS133" s="3">
        <v>0</v>
      </c>
      <c r="GT133" s="3">
        <v>0</v>
      </c>
      <c r="GU133" s="3">
        <v>0</v>
      </c>
      <c r="GV133" s="3">
        <v>0</v>
      </c>
      <c r="GW133" s="3">
        <v>0</v>
      </c>
      <c r="GX133" s="3">
        <v>0</v>
      </c>
      <c r="GY133" s="3">
        <v>0</v>
      </c>
      <c r="GZ133" s="3">
        <v>0</v>
      </c>
      <c r="HA133" s="3">
        <v>0</v>
      </c>
      <c r="HB133">
        <f t="shared" si="775"/>
        <v>16</v>
      </c>
      <c r="HC133">
        <f t="shared" si="779"/>
        <v>0.41002859120622609</v>
      </c>
      <c r="HD133">
        <f>IF(H133&gt;=$F$3,IF(HB133&lt;50,HC133*VLOOKUP(H133,Ret!$A$2:$AZ$27,HB133+2),HC133),0)</f>
        <v>0</v>
      </c>
      <c r="HE133">
        <f>IF(H133&lt;$F$3,HC133*VLOOKUP(H133,Withd!$A$2:$AZ$57,HB133+2),0)</f>
        <v>1.6401143648249045E-2</v>
      </c>
      <c r="HF133">
        <f>IF(HC133=HD133,0,HC133*VLOOKUP(H133,Mort!$A$2:$E$115,IF(HF132/HC132=VLOOKUP(H132,Mort!$A$2:$E$115,2),2,3)))</f>
        <v>2.214154392513621E-4</v>
      </c>
      <c r="HH133">
        <f t="shared" ref="HH133:HI133" si="802">HH132+1</f>
        <v>39</v>
      </c>
      <c r="HI133">
        <f t="shared" si="802"/>
        <v>14</v>
      </c>
      <c r="HJ133">
        <f t="shared" si="773"/>
        <v>0.27749219815951087</v>
      </c>
      <c r="HK133">
        <f>IF(HH133&gt;=$F$3,IF(HI133&lt;50,HJ133*VLOOKUP(HH133,Ret!$A$2:$AZ$27,HI133+2),HJ133),0)</f>
        <v>0</v>
      </c>
      <c r="HL133">
        <f>IF(HH133&lt;$F$3,HJ133*VLOOKUP(HH133,Withd!$A$2:$AZ$57,HI133+2),0)</f>
        <v>1.2487148917177988E-2</v>
      </c>
      <c r="HM133">
        <f>IF(HJ133=HK133,0,HJ133*VLOOKUP(HH133,Mort!$A$2:$E$115,IF(HM132/HJ132=VLOOKUP(HH132,Mort!$A$2:$E$115,2),2,3)))</f>
        <v>1.3042133313497011E-4</v>
      </c>
      <c r="HN133">
        <f>HN132/(1+Assumptions!$C$9)</f>
        <v>0.66348194842044561</v>
      </c>
      <c r="HO133">
        <f>HO132*(1+Assumptions!$C$10)</f>
        <v>1.4216433687378116</v>
      </c>
      <c r="HQ133">
        <f>HQ132/(1.01+Assumptions!$C$9)</f>
        <v>0.5970708804666075</v>
      </c>
      <c r="HR133">
        <f>HR132/(0.99+Assumptions!$C$9)</f>
        <v>0.73803292809456167</v>
      </c>
    </row>
    <row r="134" spans="2:226" x14ac:dyDescent="0.25">
      <c r="B134">
        <f t="shared" ref="B134:C134" si="803">B133+1</f>
        <v>2057</v>
      </c>
      <c r="C134">
        <f t="shared" si="803"/>
        <v>66</v>
      </c>
      <c r="D134">
        <f>IF(D133=0, 0, D133*(1-VLOOKUP(C133,Mort!$A$2:$E$111,IF(D133/D132=1-VLOOKUP(C132,Mort!$A$2:$E$111,4),4,5))))</f>
        <v>0.93338256624800264</v>
      </c>
      <c r="E134" s="3">
        <f>IF(C134&lt;65,Assumptions!$C$6,Assumptions!$C$7)*(1+Assumptions!$C$8)^(B134-$J$3)</f>
        <v>32102.025493028828</v>
      </c>
      <c r="F134" s="3">
        <f t="shared" si="771"/>
        <v>29963.47</v>
      </c>
      <c r="H134">
        <f t="shared" si="778"/>
        <v>42</v>
      </c>
      <c r="I134" s="5">
        <v>535690.68672379246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22748.94</v>
      </c>
      <c r="Z134" s="5">
        <v>23965.33</v>
      </c>
      <c r="AA134" s="5">
        <v>25240.44</v>
      </c>
      <c r="AB134" s="5">
        <v>26575.4</v>
      </c>
      <c r="AC134" s="5">
        <v>27970.880000000001</v>
      </c>
      <c r="AD134" s="5">
        <v>29426.66</v>
      </c>
      <c r="AE134" s="5">
        <v>30942.36</v>
      </c>
      <c r="AF134" s="5">
        <v>32515.9</v>
      </c>
      <c r="AG134" s="5">
        <v>34144.42</v>
      </c>
      <c r="AH134" s="5">
        <v>35850.9</v>
      </c>
      <c r="AI134" s="5">
        <v>37642.660000000003</v>
      </c>
      <c r="AJ134" s="5">
        <v>39527.94</v>
      </c>
      <c r="AK134" s="5">
        <v>41518.07</v>
      </c>
      <c r="AL134" s="5">
        <v>43619.35</v>
      </c>
      <c r="AM134" s="5">
        <v>45833.88</v>
      </c>
      <c r="AN134" s="5">
        <v>48161.81</v>
      </c>
      <c r="AO134" s="5">
        <v>50603.91</v>
      </c>
      <c r="AP134" s="5">
        <v>53162.37</v>
      </c>
      <c r="AQ134" s="5">
        <v>55841.760000000002</v>
      </c>
      <c r="AR134" s="5">
        <v>58646.77</v>
      </c>
      <c r="AS134" s="5">
        <v>61584.02</v>
      </c>
      <c r="AT134" s="5">
        <v>64648.88</v>
      </c>
      <c r="AU134" s="5">
        <v>27940.86</v>
      </c>
      <c r="AV134" s="5">
        <v>29304.28</v>
      </c>
      <c r="AW134" s="5">
        <v>30715.68</v>
      </c>
      <c r="AX134" s="5">
        <v>32171.4</v>
      </c>
      <c r="AY134" s="5">
        <v>33667.61</v>
      </c>
      <c r="AZ134" s="5">
        <v>35200.720000000001</v>
      </c>
      <c r="BA134" s="5">
        <v>36767.99</v>
      </c>
      <c r="BB134" s="5">
        <v>38362.76</v>
      </c>
      <c r="BC134" s="5">
        <v>39974.9</v>
      </c>
      <c r="BD134" s="5">
        <v>41592.370000000003</v>
      </c>
      <c r="BE134" s="5">
        <v>43202.879999999997</v>
      </c>
      <c r="BF134" s="5">
        <v>44794.17</v>
      </c>
      <c r="BG134" s="5">
        <v>46351.91</v>
      </c>
      <c r="BH134" s="5">
        <v>47860.160000000003</v>
      </c>
      <c r="BI134" s="5">
        <v>49301.86</v>
      </c>
      <c r="BJ134" s="5">
        <v>50655.39</v>
      </c>
      <c r="BK134" s="5">
        <v>51890.559999999998</v>
      </c>
      <c r="BL134" s="5">
        <v>52968.63</v>
      </c>
      <c r="BM134" s="5">
        <v>53845.01</v>
      </c>
      <c r="BN134" s="5">
        <v>54474.58</v>
      </c>
      <c r="BO134" s="5">
        <v>54806.91</v>
      </c>
      <c r="BP134" s="5">
        <v>54789.72</v>
      </c>
      <c r="BQ134" s="5">
        <v>54371.96</v>
      </c>
      <c r="BR134" s="5">
        <v>53505.95</v>
      </c>
      <c r="BS134" s="5">
        <v>52153.59</v>
      </c>
      <c r="BT134" s="5">
        <v>50290.69</v>
      </c>
      <c r="BU134" s="5">
        <v>47810.96</v>
      </c>
      <c r="BV134" s="5">
        <v>44735.74</v>
      </c>
      <c r="BW134" s="5">
        <v>41123.94</v>
      </c>
      <c r="BX134" s="5">
        <v>37065.75</v>
      </c>
      <c r="BY134" s="5">
        <v>32676</v>
      </c>
      <c r="BZ134" s="5">
        <v>28099.439999999999</v>
      </c>
      <c r="CA134" s="5">
        <v>23513.75</v>
      </c>
      <c r="CB134" s="5">
        <v>19111.810000000001</v>
      </c>
      <c r="CC134" s="5">
        <v>15172.83</v>
      </c>
      <c r="CD134" s="5">
        <v>11688.08</v>
      </c>
      <c r="CE134" s="5">
        <v>8629.5499999999993</v>
      </c>
      <c r="CF134" s="5">
        <v>6046.9</v>
      </c>
      <c r="CG134" s="5">
        <v>4001.08</v>
      </c>
      <c r="CH134" s="5">
        <v>2405.8000000000002</v>
      </c>
      <c r="CI134" s="5">
        <v>1282.18</v>
      </c>
      <c r="CJ134" s="5">
        <v>593.92999999999995</v>
      </c>
      <c r="CK134" s="5">
        <v>236.06</v>
      </c>
      <c r="CL134" s="5">
        <v>76.58</v>
      </c>
      <c r="CM134" s="5">
        <v>18.62</v>
      </c>
      <c r="CN134" s="5">
        <v>2.85</v>
      </c>
      <c r="CO134" s="5">
        <v>0</v>
      </c>
      <c r="CP134" s="5">
        <v>0</v>
      </c>
      <c r="CQ134" s="5">
        <v>0</v>
      </c>
      <c r="CR134" s="5">
        <v>0</v>
      </c>
      <c r="CS134" s="5">
        <v>0</v>
      </c>
      <c r="CT134" s="5">
        <v>0</v>
      </c>
      <c r="CU134" s="5">
        <v>0</v>
      </c>
      <c r="CV134" s="5">
        <v>0</v>
      </c>
      <c r="CW134" s="5">
        <v>0</v>
      </c>
      <c r="CX134" s="5">
        <v>0</v>
      </c>
      <c r="CY134" s="5">
        <v>0</v>
      </c>
      <c r="CZ134" s="5">
        <v>0</v>
      </c>
      <c r="DA134" s="5">
        <v>0</v>
      </c>
      <c r="DB134" s="5">
        <v>0</v>
      </c>
      <c r="DC134" s="5">
        <v>0</v>
      </c>
      <c r="DD134" s="5">
        <v>0</v>
      </c>
      <c r="DE134" s="5">
        <v>0</v>
      </c>
      <c r="DF134" s="3">
        <v>0</v>
      </c>
      <c r="DG134" s="3">
        <v>0</v>
      </c>
      <c r="DH134" s="3">
        <v>0</v>
      </c>
      <c r="DI134" s="3">
        <v>0</v>
      </c>
      <c r="DJ134" s="3">
        <v>0</v>
      </c>
      <c r="DK134" s="3">
        <v>0</v>
      </c>
      <c r="DL134" s="3">
        <v>0</v>
      </c>
      <c r="DM134" s="3">
        <v>0</v>
      </c>
      <c r="DN134" s="3">
        <v>0</v>
      </c>
      <c r="DO134" s="3">
        <v>0</v>
      </c>
      <c r="DP134" s="3">
        <v>0</v>
      </c>
      <c r="DQ134" s="3">
        <v>0</v>
      </c>
      <c r="DR134" s="3">
        <v>0</v>
      </c>
      <c r="DS134" s="3">
        <v>0</v>
      </c>
      <c r="DT134" s="3">
        <v>0</v>
      </c>
      <c r="DU134" s="3">
        <v>1</v>
      </c>
      <c r="DV134" s="3">
        <v>0.99855000000000005</v>
      </c>
      <c r="DW134" s="3">
        <v>0.99685246500000002</v>
      </c>
      <c r="DX134" s="3">
        <v>0.99485876007000007</v>
      </c>
      <c r="DY134" s="3">
        <v>0.99251089339623488</v>
      </c>
      <c r="DZ134" s="3">
        <v>0.98973186289472537</v>
      </c>
      <c r="EA134" s="3">
        <v>0.98645585042854378</v>
      </c>
      <c r="EB134" s="3">
        <v>0.98257907893635965</v>
      </c>
      <c r="EC134" s="3">
        <v>0.97800026042851618</v>
      </c>
      <c r="ED134" s="3">
        <v>0.97334497918887641</v>
      </c>
      <c r="EE134" s="3">
        <v>0.96871185708793739</v>
      </c>
      <c r="EF134" s="3">
        <v>0.96419765983390759</v>
      </c>
      <c r="EG134" s="3">
        <v>0.95994554815403998</v>
      </c>
      <c r="EH134" s="3">
        <v>0.95595217467371918</v>
      </c>
      <c r="EI134" s="3">
        <v>0.95211880645327762</v>
      </c>
      <c r="EJ134" s="3">
        <v>0.94831985241552896</v>
      </c>
      <c r="EK134" s="3">
        <v>0.94446019061619779</v>
      </c>
      <c r="EL134" s="3">
        <v>0.94048401321370356</v>
      </c>
      <c r="EM134" s="3">
        <v>0.93638350291609174</v>
      </c>
      <c r="EN134" s="3">
        <v>0.93215104948291105</v>
      </c>
      <c r="EO134" s="3">
        <v>0.92780722559232065</v>
      </c>
      <c r="EP134" s="3">
        <v>0.92320530175338278</v>
      </c>
      <c r="EQ134" s="3">
        <v>0.91824768928296707</v>
      </c>
      <c r="ER134" s="3">
        <v>0.91284839286998321</v>
      </c>
      <c r="ES134" s="3">
        <v>0.90693313528418562</v>
      </c>
      <c r="ET134" s="3">
        <v>0.90039414737878665</v>
      </c>
      <c r="EU134" s="3">
        <v>0.89314597449238742</v>
      </c>
      <c r="EV134" s="3">
        <v>0.88513445510119071</v>
      </c>
      <c r="EW134" s="3">
        <v>0.87634506996203587</v>
      </c>
      <c r="EX134" s="3">
        <v>0.86668774729105424</v>
      </c>
      <c r="EY134" s="3">
        <v>0.85602748799937434</v>
      </c>
      <c r="EZ134" s="3">
        <v>0.84423142921474292</v>
      </c>
      <c r="FA134" s="3">
        <v>0.8312049382619594</v>
      </c>
      <c r="FB134" s="3">
        <v>0.81689158922508842</v>
      </c>
      <c r="FC134" s="3">
        <v>0.80123177745964347</v>
      </c>
      <c r="FD134" s="3">
        <v>0.78417355291752766</v>
      </c>
      <c r="FE134" s="3">
        <v>0.76568274053973229</v>
      </c>
      <c r="FF134" s="3">
        <v>0.74569076418423985</v>
      </c>
      <c r="FG134" s="3">
        <v>0.72405081820761319</v>
      </c>
      <c r="FH134" s="3">
        <v>0.7005626096649582</v>
      </c>
      <c r="FI134" s="3">
        <v>0.67502710254267051</v>
      </c>
      <c r="FJ134" s="3">
        <v>0.64731723998329382</v>
      </c>
      <c r="FK134" s="3">
        <v>0.6173140859100682</v>
      </c>
      <c r="FL134" s="3">
        <v>0.58494830838580336</v>
      </c>
      <c r="FM134" s="3">
        <v>0.55022577680002205</v>
      </c>
      <c r="FN134" s="3">
        <v>0.51323409782575657</v>
      </c>
      <c r="FO134" s="3">
        <v>0.47418211532219479</v>
      </c>
      <c r="FP134" s="3">
        <v>0.43340719522563925</v>
      </c>
      <c r="FQ134" s="3">
        <v>0.39055622583368027</v>
      </c>
      <c r="FR134" s="3">
        <v>0.34638431669189101</v>
      </c>
      <c r="FS134" s="3">
        <v>0.30181851050631231</v>
      </c>
      <c r="FT134" s="3">
        <v>0.2578526080808578</v>
      </c>
      <c r="FU134" s="3">
        <v>0.21546421783844558</v>
      </c>
      <c r="FV134" s="3">
        <v>0.17562703860229537</v>
      </c>
      <c r="FW134" s="3">
        <v>0.13930385447856863</v>
      </c>
      <c r="FX134" s="3">
        <v>0.10732247556737885</v>
      </c>
      <c r="FY134" s="3">
        <v>8.0761236089208266E-2</v>
      </c>
      <c r="FZ134" s="3">
        <v>5.89694317552572E-2</v>
      </c>
      <c r="GA134" s="3">
        <v>4.1268577425281644E-2</v>
      </c>
      <c r="GB134" s="3">
        <v>2.7410176440097817E-2</v>
      </c>
      <c r="GC134" s="3">
        <v>1.7191114459700552E-2</v>
      </c>
      <c r="GD134" s="3">
        <v>9.7979037751617336E-3</v>
      </c>
      <c r="GE134" s="3">
        <v>4.9496070500984531E-3</v>
      </c>
      <c r="GF134" s="3">
        <v>2.1732239674867276E-3</v>
      </c>
      <c r="GG134" s="3">
        <v>8.1874039751094971E-4</v>
      </c>
      <c r="GH134" s="3">
        <v>2.517462974266668E-4</v>
      </c>
      <c r="GI134" s="3">
        <v>5.8032556482795218E-5</v>
      </c>
      <c r="GJ134" s="3">
        <v>8.4153010155701325E-6</v>
      </c>
      <c r="GK134" s="3">
        <v>0</v>
      </c>
      <c r="GL134" s="3">
        <v>0</v>
      </c>
      <c r="GM134" s="3">
        <v>0</v>
      </c>
      <c r="GN134" s="3">
        <v>0</v>
      </c>
      <c r="GO134" s="3">
        <v>0</v>
      </c>
      <c r="GP134" s="3">
        <v>0</v>
      </c>
      <c r="GQ134" s="3">
        <v>0</v>
      </c>
      <c r="GR134" s="3">
        <v>0</v>
      </c>
      <c r="GS134" s="3">
        <v>0</v>
      </c>
      <c r="GT134" s="3">
        <v>0</v>
      </c>
      <c r="GU134" s="3">
        <v>0</v>
      </c>
      <c r="GV134" s="3">
        <v>0</v>
      </c>
      <c r="GW134" s="3">
        <v>0</v>
      </c>
      <c r="GX134" s="3">
        <v>0</v>
      </c>
      <c r="GY134" s="3">
        <v>0</v>
      </c>
      <c r="GZ134" s="3">
        <v>0</v>
      </c>
      <c r="HA134" s="3">
        <v>0</v>
      </c>
      <c r="HB134">
        <f t="shared" si="775"/>
        <v>17</v>
      </c>
      <c r="HC134">
        <f t="shared" si="779"/>
        <v>0.39340603211872571</v>
      </c>
      <c r="HD134">
        <f>IF(H134&gt;=$F$3,IF(HB134&lt;50,HC134*VLOOKUP(H134,Ret!$A$2:$AZ$27,HB134+2),HC134),0)</f>
        <v>0</v>
      </c>
      <c r="HE134">
        <f>IF(H134&lt;$F$3,HC134*VLOOKUP(H134,Withd!$A$2:$AZ$57,HB134+2),0)</f>
        <v>1.451668258518098E-2</v>
      </c>
      <c r="HF134">
        <f>IF(HC134=HD134,0,HC134*VLOOKUP(H134,Mort!$A$2:$E$115,IF(HF133/HC133=VLOOKUP(H133,Mort!$A$2:$E$115,2),2,3)))</f>
        <v>2.2817549862886091E-4</v>
      </c>
      <c r="HH134">
        <f t="shared" ref="HH134:HI134" si="804">HH133+1</f>
        <v>40</v>
      </c>
      <c r="HI134">
        <f t="shared" si="804"/>
        <v>15</v>
      </c>
      <c r="HJ134">
        <f t="shared" si="773"/>
        <v>0.26487462790919791</v>
      </c>
      <c r="HK134">
        <f>IF(HH134&gt;=$F$3,IF(HI134&lt;50,HJ134*VLOOKUP(HH134,Ret!$A$2:$AZ$27,HI134+2),HJ134),0)</f>
        <v>0</v>
      </c>
      <c r="HL134">
        <f>IF(HH134&lt;$F$3,HJ134*VLOOKUP(HH134,Withd!$A$2:$AZ$57,HI134+2),0)</f>
        <v>1.1230684223349991E-2</v>
      </c>
      <c r="HM134">
        <f>IF(HJ134=HK134,0,HJ134*VLOOKUP(HH134,Mort!$A$2:$E$115,IF(HM133/HJ133=VLOOKUP(HH133,Mort!$A$2:$E$115,2),2,3)))</f>
        <v>1.3243731395459895E-4</v>
      </c>
      <c r="HN134">
        <f>HN133/(1+Assumptions!$C$9)</f>
        <v>0.63919262853607473</v>
      </c>
      <c r="HO134">
        <f>HO133*(1+Assumptions!$C$10)</f>
        <v>1.4678467782217905</v>
      </c>
      <c r="HQ134">
        <f>HQ133/(1.01+Assumptions!$C$9)</f>
        <v>0.56972412258264071</v>
      </c>
      <c r="HR134">
        <f>HR133/(0.99+Assumptions!$C$9)</f>
        <v>0.71793086390521565</v>
      </c>
    </row>
    <row r="135" spans="2:226" x14ac:dyDescent="0.25">
      <c r="B135">
        <f t="shared" ref="B135:C135" si="805">B134+1</f>
        <v>2058</v>
      </c>
      <c r="C135">
        <f t="shared" si="805"/>
        <v>67</v>
      </c>
      <c r="D135">
        <f>IF(D134=0, 0, D134*(1-VLOOKUP(C134,Mort!$A$2:$E$111,IF(D134/D133=1-VLOOKUP(C133,Mort!$A$2:$E$111,4),4,5))))</f>
        <v>0.9273342472187156</v>
      </c>
      <c r="E135" s="3">
        <f>IF(C135&lt;65,Assumptions!$C$6,Assumptions!$C$7)*(1+Assumptions!$C$8)^(B135-$J$3)</f>
        <v>33867.636895145413</v>
      </c>
      <c r="F135" s="3">
        <f t="shared" si="771"/>
        <v>31406.62</v>
      </c>
      <c r="H135">
        <f t="shared" si="778"/>
        <v>43</v>
      </c>
      <c r="I135" s="5">
        <v>523447.96732804133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24000.13</v>
      </c>
      <c r="AA135" s="5">
        <v>25277.09</v>
      </c>
      <c r="AB135" s="5">
        <v>26613.99</v>
      </c>
      <c r="AC135" s="5">
        <v>28011.5</v>
      </c>
      <c r="AD135" s="5">
        <v>29469.39</v>
      </c>
      <c r="AE135" s="5">
        <v>30987.3</v>
      </c>
      <c r="AF135" s="5">
        <v>32563.119999999999</v>
      </c>
      <c r="AG135" s="5">
        <v>34194</v>
      </c>
      <c r="AH135" s="5">
        <v>35902.949999999997</v>
      </c>
      <c r="AI135" s="5">
        <v>37697.32</v>
      </c>
      <c r="AJ135" s="5">
        <v>39585.339999999997</v>
      </c>
      <c r="AK135" s="5">
        <v>41578.36</v>
      </c>
      <c r="AL135" s="5">
        <v>43682.69</v>
      </c>
      <c r="AM135" s="5">
        <v>45900.44</v>
      </c>
      <c r="AN135" s="5">
        <v>48231.75</v>
      </c>
      <c r="AO135" s="5">
        <v>50677.39</v>
      </c>
      <c r="AP135" s="5">
        <v>53239.56</v>
      </c>
      <c r="AQ135" s="5">
        <v>55922.85</v>
      </c>
      <c r="AR135" s="5">
        <v>58731.93</v>
      </c>
      <c r="AS135" s="5">
        <v>61673.440000000002</v>
      </c>
      <c r="AT135" s="5">
        <v>64742.76</v>
      </c>
      <c r="AU135" s="5">
        <v>27981.439999999999</v>
      </c>
      <c r="AV135" s="5">
        <v>29346.84</v>
      </c>
      <c r="AW135" s="5">
        <v>30760.28</v>
      </c>
      <c r="AX135" s="5">
        <v>32218.12</v>
      </c>
      <c r="AY135" s="5">
        <v>33716.5</v>
      </c>
      <c r="AZ135" s="5">
        <v>35251.83</v>
      </c>
      <c r="BA135" s="5">
        <v>36821.379999999997</v>
      </c>
      <c r="BB135" s="5">
        <v>38418.47</v>
      </c>
      <c r="BC135" s="5">
        <v>40032.949999999997</v>
      </c>
      <c r="BD135" s="5">
        <v>41652.76</v>
      </c>
      <c r="BE135" s="5">
        <v>43265.61</v>
      </c>
      <c r="BF135" s="5">
        <v>44859.21</v>
      </c>
      <c r="BG135" s="5">
        <v>46419.22</v>
      </c>
      <c r="BH135" s="5">
        <v>47929.66</v>
      </c>
      <c r="BI135" s="5">
        <v>49373.45</v>
      </c>
      <c r="BJ135" s="5">
        <v>50728.94</v>
      </c>
      <c r="BK135" s="5">
        <v>51965.91</v>
      </c>
      <c r="BL135" s="5">
        <v>53045.55</v>
      </c>
      <c r="BM135" s="5">
        <v>53923.199999999997</v>
      </c>
      <c r="BN135" s="5">
        <v>54553.68</v>
      </c>
      <c r="BO135" s="5">
        <v>54886.5</v>
      </c>
      <c r="BP135" s="5">
        <v>54869.29</v>
      </c>
      <c r="BQ135" s="5">
        <v>54450.92</v>
      </c>
      <c r="BR135" s="5">
        <v>53583.64</v>
      </c>
      <c r="BS135" s="5">
        <v>52229.32</v>
      </c>
      <c r="BT135" s="5">
        <v>50363.72</v>
      </c>
      <c r="BU135" s="5">
        <v>47880.39</v>
      </c>
      <c r="BV135" s="5">
        <v>44800.7</v>
      </c>
      <c r="BW135" s="5">
        <v>41183.660000000003</v>
      </c>
      <c r="BX135" s="5">
        <v>37119.58</v>
      </c>
      <c r="BY135" s="5">
        <v>32723.45</v>
      </c>
      <c r="BZ135" s="5">
        <v>28140.240000000002</v>
      </c>
      <c r="CA135" s="5">
        <v>23547.89</v>
      </c>
      <c r="CB135" s="5">
        <v>19139.560000000001</v>
      </c>
      <c r="CC135" s="5">
        <v>15194.86</v>
      </c>
      <c r="CD135" s="5">
        <v>11705.05</v>
      </c>
      <c r="CE135" s="5">
        <v>8642.08</v>
      </c>
      <c r="CF135" s="5">
        <v>6055.68</v>
      </c>
      <c r="CG135" s="5">
        <v>4006.89</v>
      </c>
      <c r="CH135" s="5">
        <v>2409.29</v>
      </c>
      <c r="CI135" s="5">
        <v>1284.04</v>
      </c>
      <c r="CJ135" s="5">
        <v>594.79</v>
      </c>
      <c r="CK135" s="5">
        <v>236.41</v>
      </c>
      <c r="CL135" s="5">
        <v>76.69</v>
      </c>
      <c r="CM135" s="5">
        <v>18.649999999999999</v>
      </c>
      <c r="CN135" s="5">
        <v>2.85</v>
      </c>
      <c r="CO135" s="5">
        <v>0</v>
      </c>
      <c r="CP135" s="5">
        <v>0</v>
      </c>
      <c r="CQ135" s="5">
        <v>0</v>
      </c>
      <c r="CR135" s="5">
        <v>0</v>
      </c>
      <c r="CS135" s="5">
        <v>0</v>
      </c>
      <c r="CT135" s="5">
        <v>0</v>
      </c>
      <c r="CU135" s="5">
        <v>0</v>
      </c>
      <c r="CV135" s="5">
        <v>0</v>
      </c>
      <c r="CW135" s="5">
        <v>0</v>
      </c>
      <c r="CX135" s="5">
        <v>0</v>
      </c>
      <c r="CY135" s="5">
        <v>0</v>
      </c>
      <c r="CZ135" s="5">
        <v>0</v>
      </c>
      <c r="DA135" s="5">
        <v>0</v>
      </c>
      <c r="DB135" s="5">
        <v>0</v>
      </c>
      <c r="DC135" s="5">
        <v>0</v>
      </c>
      <c r="DD135" s="5">
        <v>0</v>
      </c>
      <c r="DE135" s="5">
        <v>0</v>
      </c>
      <c r="DF135" s="3">
        <v>0</v>
      </c>
      <c r="DG135" s="3">
        <v>0</v>
      </c>
      <c r="DH135" s="3">
        <v>0</v>
      </c>
      <c r="DI135" s="3">
        <v>0</v>
      </c>
      <c r="DJ135" s="3">
        <v>0</v>
      </c>
      <c r="DK135" s="3">
        <v>0</v>
      </c>
      <c r="DL135" s="3">
        <v>0</v>
      </c>
      <c r="DM135" s="3">
        <v>0</v>
      </c>
      <c r="DN135" s="3">
        <v>0</v>
      </c>
      <c r="DO135" s="3">
        <v>0</v>
      </c>
      <c r="DP135" s="3">
        <v>0</v>
      </c>
      <c r="DQ135" s="3">
        <v>0</v>
      </c>
      <c r="DR135" s="3">
        <v>0</v>
      </c>
      <c r="DS135" s="3">
        <v>0</v>
      </c>
      <c r="DT135" s="3">
        <v>0</v>
      </c>
      <c r="DU135" s="3">
        <v>0</v>
      </c>
      <c r="DV135" s="3">
        <v>1</v>
      </c>
      <c r="DW135" s="3">
        <v>0.99829999999999997</v>
      </c>
      <c r="DX135" s="3">
        <v>0.99630339999999995</v>
      </c>
      <c r="DY135" s="3">
        <v>0.99395212397599997</v>
      </c>
      <c r="DZ135" s="3">
        <v>0.99116905802886712</v>
      </c>
      <c r="EA135" s="3">
        <v>0.98788828844679155</v>
      </c>
      <c r="EB135" s="3">
        <v>0.98400588747319562</v>
      </c>
      <c r="EC135" s="3">
        <v>0.97942042003757057</v>
      </c>
      <c r="ED135" s="3">
        <v>0.97475837883819172</v>
      </c>
      <c r="EE135" s="3">
        <v>0.9701185289549219</v>
      </c>
      <c r="EF135" s="3">
        <v>0.96559777660999202</v>
      </c>
      <c r="EG135" s="3">
        <v>0.96133949041514188</v>
      </c>
      <c r="EH135" s="3">
        <v>0.95734031813501486</v>
      </c>
      <c r="EI135" s="3">
        <v>0.95350138345929347</v>
      </c>
      <c r="EJ135" s="3">
        <v>0.94969691293929082</v>
      </c>
      <c r="EK135" s="3">
        <v>0.94583164650362783</v>
      </c>
      <c r="EL135" s="3">
        <v>0.94184969527184748</v>
      </c>
      <c r="EM135" s="3">
        <v>0.93774323060046216</v>
      </c>
      <c r="EN135" s="3">
        <v>0.93350463119814808</v>
      </c>
      <c r="EO135" s="3">
        <v>0.92915449961676466</v>
      </c>
      <c r="EP135" s="3">
        <v>0.92454589329866554</v>
      </c>
      <c r="EQ135" s="3">
        <v>0.91958108185165177</v>
      </c>
      <c r="ER135" s="3">
        <v>0.91417394509036409</v>
      </c>
      <c r="ES135" s="3">
        <v>0.9082500979261785</v>
      </c>
      <c r="ET135" s="3">
        <v>0.90170161472013066</v>
      </c>
      <c r="EU135" s="3">
        <v>0.89444291672163356</v>
      </c>
      <c r="EV135" s="3">
        <v>0.88641976375864051</v>
      </c>
      <c r="EW135" s="3">
        <v>0.87761761550451722</v>
      </c>
      <c r="EX135" s="3">
        <v>0.86794626938165742</v>
      </c>
      <c r="EY135" s="3">
        <v>0.85727053026826305</v>
      </c>
      <c r="EZ135" s="3">
        <v>0.84545734236116643</v>
      </c>
      <c r="FA135" s="3">
        <v>0.83241193556853355</v>
      </c>
      <c r="FB135" s="3">
        <v>0.81807780203804337</v>
      </c>
      <c r="FC135" s="3">
        <v>0.80239525057297401</v>
      </c>
      <c r="FD135" s="3">
        <v>0.78531225568827534</v>
      </c>
      <c r="FE135" s="3">
        <v>0.76679459269914574</v>
      </c>
      <c r="FF135" s="3">
        <v>0.74677358588377107</v>
      </c>
      <c r="FG135" s="3">
        <v>0.72510221642142403</v>
      </c>
      <c r="FH135" s="3">
        <v>0.70157990052071306</v>
      </c>
      <c r="FI135" s="3">
        <v>0.67600731314673312</v>
      </c>
      <c r="FJ135" s="3">
        <v>0.64825721294205974</v>
      </c>
      <c r="FK135" s="3">
        <v>0.61821049112219528</v>
      </c>
      <c r="FL135" s="3">
        <v>0.58579771507265865</v>
      </c>
      <c r="FM135" s="3">
        <v>0.55102476270594569</v>
      </c>
      <c r="FN135" s="3">
        <v>0.51397936790922494</v>
      </c>
      <c r="FO135" s="3">
        <v>0.47487067780501202</v>
      </c>
      <c r="FP135" s="3">
        <v>0.43403654822055904</v>
      </c>
      <c r="FQ135" s="3">
        <v>0.39112335469799236</v>
      </c>
      <c r="FR135" s="3">
        <v>0.34688730328164946</v>
      </c>
      <c r="FS135" s="3">
        <v>0.30225678284143243</v>
      </c>
      <c r="FT135" s="3">
        <v>0.25822703728492097</v>
      </c>
      <c r="FU135" s="3">
        <v>0.21577709462565281</v>
      </c>
      <c r="FV135" s="3">
        <v>0.17588206760031586</v>
      </c>
      <c r="FW135" s="3">
        <v>0.13950613837921852</v>
      </c>
      <c r="FX135" s="3">
        <v>0.10747831913011753</v>
      </c>
      <c r="FY135" s="3">
        <v>8.087850992860475E-2</v>
      </c>
      <c r="FZ135" s="3">
        <v>5.905506159456933E-2</v>
      </c>
      <c r="GA135" s="3">
        <v>4.1328503755727448E-2</v>
      </c>
      <c r="GB135" s="3">
        <v>2.7449978909516615E-2</v>
      </c>
      <c r="GC135" s="3">
        <v>1.7216077772470632E-2</v>
      </c>
      <c r="GD135" s="3">
        <v>9.8121313656419126E-3</v>
      </c>
      <c r="GE135" s="3">
        <v>4.9567944019813254E-3</v>
      </c>
      <c r="GF135" s="3">
        <v>2.1763797180779404E-3</v>
      </c>
      <c r="GG135" s="3">
        <v>8.1992929498868317E-4</v>
      </c>
      <c r="GH135" s="3">
        <v>2.5211185962312026E-4</v>
      </c>
      <c r="GI135" s="3">
        <v>5.8116825880321668E-5</v>
      </c>
      <c r="GJ135" s="3">
        <v>8.4275209209054434E-6</v>
      </c>
      <c r="GK135" s="3">
        <v>0</v>
      </c>
      <c r="GL135" s="3">
        <v>0</v>
      </c>
      <c r="GM135" s="3">
        <v>0</v>
      </c>
      <c r="GN135" s="3">
        <v>0</v>
      </c>
      <c r="GO135" s="3">
        <v>0</v>
      </c>
      <c r="GP135" s="3">
        <v>0</v>
      </c>
      <c r="GQ135" s="3">
        <v>0</v>
      </c>
      <c r="GR135" s="3">
        <v>0</v>
      </c>
      <c r="GS135" s="3">
        <v>0</v>
      </c>
      <c r="GT135" s="3">
        <v>0</v>
      </c>
      <c r="GU135" s="3">
        <v>0</v>
      </c>
      <c r="GV135" s="3">
        <v>0</v>
      </c>
      <c r="GW135" s="3">
        <v>0</v>
      </c>
      <c r="GX135" s="3">
        <v>0</v>
      </c>
      <c r="GY135" s="3">
        <v>0</v>
      </c>
      <c r="GZ135" s="3">
        <v>0</v>
      </c>
      <c r="HA135" s="3">
        <v>0</v>
      </c>
      <c r="HB135">
        <f t="shared" si="775"/>
        <v>18</v>
      </c>
      <c r="HC135">
        <f t="shared" si="779"/>
        <v>0.37866117403491589</v>
      </c>
      <c r="HD135">
        <f>IF(H135&gt;=$F$3,IF(HB135&lt;50,HC135*VLOOKUP(H135,Ret!$A$2:$AZ$27,HB135+2),HC135),0)</f>
        <v>0</v>
      </c>
      <c r="HE135">
        <f>IF(H135&lt;$F$3,HC135*VLOOKUP(H135,Withd!$A$2:$AZ$57,HB135+2),0)</f>
        <v>1.3025944386801106E-2</v>
      </c>
      <c r="HF135">
        <f>IF(HC135=HD135,0,HC135*VLOOKUP(H135,Mort!$A$2:$E$115,IF(HF134/HC134=VLOOKUP(H134,Mort!$A$2:$E$115,2),2,3)))</f>
        <v>2.3476992790164784E-4</v>
      </c>
      <c r="HH135">
        <f t="shared" ref="HH135:HI135" si="806">HH134+1</f>
        <v>41</v>
      </c>
      <c r="HI135">
        <f t="shared" si="806"/>
        <v>16</v>
      </c>
      <c r="HJ135">
        <f t="shared" si="773"/>
        <v>0.25351150637189329</v>
      </c>
      <c r="HK135">
        <f>IF(HH135&gt;=$F$3,IF(HI135&lt;50,HJ135*VLOOKUP(HH135,Ret!$A$2:$AZ$27,HI135+2),HJ135),0)</f>
        <v>0</v>
      </c>
      <c r="HL135">
        <f>IF(HH135&lt;$F$3,HJ135*VLOOKUP(HH135,Withd!$A$2:$AZ$57,HI135+2),0)</f>
        <v>1.0140460254875732E-2</v>
      </c>
      <c r="HM135">
        <f>IF(HJ135=HK135,0,HJ135*VLOOKUP(HH135,Mort!$A$2:$E$115,IF(HM134/HJ134=VLOOKUP(HH134,Mort!$A$2:$E$115,2),2,3)))</f>
        <v>1.3689621344082237E-4</v>
      </c>
      <c r="HN135">
        <f>HN134/(1+Assumptions!$C$9)</f>
        <v>0.61579251304053439</v>
      </c>
      <c r="HO135">
        <f>HO134*(1+Assumptions!$C$10)</f>
        <v>1.5155517985139988</v>
      </c>
      <c r="HQ135">
        <f>HQ134/(1.01+Assumptions!$C$9)</f>
        <v>0.54362988796053502</v>
      </c>
      <c r="HR135">
        <f>HR134/(0.99+Assumptions!$C$9)</f>
        <v>0.69837632675604633</v>
      </c>
    </row>
    <row r="136" spans="2:226" x14ac:dyDescent="0.25">
      <c r="B136">
        <f t="shared" ref="B136:C136" si="807">B135+1</f>
        <v>2059</v>
      </c>
      <c r="C136">
        <f t="shared" si="807"/>
        <v>68</v>
      </c>
      <c r="D136">
        <f>IF(D135=0, 0, D135*(1-VLOOKUP(C135,Mort!$A$2:$E$111,IF(D135/D134=1-VLOOKUP(C134,Mort!$A$2:$E$111,4),4,5))))</f>
        <v>0.92064816729626864</v>
      </c>
      <c r="E136" s="3">
        <f>IF(C136&lt;65,Assumptions!$C$6,Assumptions!$C$7)*(1+Assumptions!$C$8)^(B136-$J$3)</f>
        <v>35730.356924378415</v>
      </c>
      <c r="F136" s="3">
        <f t="shared" si="771"/>
        <v>32895.089999999997</v>
      </c>
      <c r="H136">
        <f t="shared" si="778"/>
        <v>44</v>
      </c>
      <c r="I136" s="5">
        <v>511102.18540737132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25320.13</v>
      </c>
      <c r="AB136" s="5">
        <v>26659.32</v>
      </c>
      <c r="AC136" s="5">
        <v>28059.200000000001</v>
      </c>
      <c r="AD136" s="5">
        <v>29519.57</v>
      </c>
      <c r="AE136" s="5">
        <v>31040.06</v>
      </c>
      <c r="AF136" s="5">
        <v>32618.57</v>
      </c>
      <c r="AG136" s="5">
        <v>34252.230000000003</v>
      </c>
      <c r="AH136" s="5">
        <v>35964.089999999997</v>
      </c>
      <c r="AI136" s="5">
        <v>37761.51</v>
      </c>
      <c r="AJ136" s="5">
        <v>39652.75</v>
      </c>
      <c r="AK136" s="5">
        <v>41649.17</v>
      </c>
      <c r="AL136" s="5">
        <v>43757.08</v>
      </c>
      <c r="AM136" s="5">
        <v>45978.6</v>
      </c>
      <c r="AN136" s="5">
        <v>48313.88</v>
      </c>
      <c r="AO136" s="5">
        <v>50763.69</v>
      </c>
      <c r="AP136" s="5">
        <v>53330.23</v>
      </c>
      <c r="AQ136" s="5">
        <v>56018.080000000002</v>
      </c>
      <c r="AR136" s="5">
        <v>58831.95</v>
      </c>
      <c r="AS136" s="5">
        <v>61778.47</v>
      </c>
      <c r="AT136" s="5">
        <v>64853.01</v>
      </c>
      <c r="AU136" s="5">
        <v>28029.09</v>
      </c>
      <c r="AV136" s="5">
        <v>29396.81</v>
      </c>
      <c r="AW136" s="5">
        <v>30812.67</v>
      </c>
      <c r="AX136" s="5">
        <v>32272.98</v>
      </c>
      <c r="AY136" s="5">
        <v>33773.910000000003</v>
      </c>
      <c r="AZ136" s="5">
        <v>35311.86</v>
      </c>
      <c r="BA136" s="5">
        <v>36884.080000000002</v>
      </c>
      <c r="BB136" s="5">
        <v>38483.89</v>
      </c>
      <c r="BC136" s="5">
        <v>40101.120000000003</v>
      </c>
      <c r="BD136" s="5">
        <v>41723.69</v>
      </c>
      <c r="BE136" s="5">
        <v>43339.29</v>
      </c>
      <c r="BF136" s="5">
        <v>44935.6</v>
      </c>
      <c r="BG136" s="5">
        <v>46498.27</v>
      </c>
      <c r="BH136" s="5">
        <v>48011.28</v>
      </c>
      <c r="BI136" s="5">
        <v>49457.53</v>
      </c>
      <c r="BJ136" s="5">
        <v>50815.33</v>
      </c>
      <c r="BK136" s="5">
        <v>52054.41</v>
      </c>
      <c r="BL136" s="5">
        <v>53135.88</v>
      </c>
      <c r="BM136" s="5">
        <v>54015.02</v>
      </c>
      <c r="BN136" s="5">
        <v>54646.58</v>
      </c>
      <c r="BO136" s="5">
        <v>54979.97</v>
      </c>
      <c r="BP136" s="5">
        <v>54962.720000000001</v>
      </c>
      <c r="BQ136" s="5">
        <v>54543.64</v>
      </c>
      <c r="BR136" s="5">
        <v>53674.89</v>
      </c>
      <c r="BS136" s="5">
        <v>52318.26</v>
      </c>
      <c r="BT136" s="5">
        <v>50449.48</v>
      </c>
      <c r="BU136" s="5">
        <v>47961.919999999998</v>
      </c>
      <c r="BV136" s="5">
        <v>44876.99</v>
      </c>
      <c r="BW136" s="5">
        <v>41253.79</v>
      </c>
      <c r="BX136" s="5">
        <v>37182.79</v>
      </c>
      <c r="BY136" s="5">
        <v>32779.18</v>
      </c>
      <c r="BZ136" s="5">
        <v>28188.16</v>
      </c>
      <c r="CA136" s="5">
        <v>23587.99</v>
      </c>
      <c r="CB136" s="5">
        <v>19172.16</v>
      </c>
      <c r="CC136" s="5">
        <v>15220.74</v>
      </c>
      <c r="CD136" s="5">
        <v>11724.98</v>
      </c>
      <c r="CE136" s="5">
        <v>8656.7999999999993</v>
      </c>
      <c r="CF136" s="5">
        <v>6065.99</v>
      </c>
      <c r="CG136" s="5">
        <v>4013.72</v>
      </c>
      <c r="CH136" s="5">
        <v>2413.39</v>
      </c>
      <c r="CI136" s="5">
        <v>1286.23</v>
      </c>
      <c r="CJ136" s="5">
        <v>595.80999999999995</v>
      </c>
      <c r="CK136" s="5">
        <v>236.81</v>
      </c>
      <c r="CL136" s="5">
        <v>76.819999999999993</v>
      </c>
      <c r="CM136" s="5">
        <v>18.68</v>
      </c>
      <c r="CN136" s="5">
        <v>2.86</v>
      </c>
      <c r="CO136" s="5">
        <v>0</v>
      </c>
      <c r="CP136" s="5">
        <v>0</v>
      </c>
      <c r="CQ136" s="5">
        <v>0</v>
      </c>
      <c r="CR136" s="5">
        <v>0</v>
      </c>
      <c r="CS136" s="5">
        <v>0</v>
      </c>
      <c r="CT136" s="5">
        <v>0</v>
      </c>
      <c r="CU136" s="5">
        <v>0</v>
      </c>
      <c r="CV136" s="5">
        <v>0</v>
      </c>
      <c r="CW136" s="5">
        <v>0</v>
      </c>
      <c r="CX136" s="5">
        <v>0</v>
      </c>
      <c r="CY136" s="5">
        <v>0</v>
      </c>
      <c r="CZ136" s="5">
        <v>0</v>
      </c>
      <c r="DA136" s="5">
        <v>0</v>
      </c>
      <c r="DB136" s="5">
        <v>0</v>
      </c>
      <c r="DC136" s="5">
        <v>0</v>
      </c>
      <c r="DD136" s="5">
        <v>0</v>
      </c>
      <c r="DE136" s="5">
        <v>0</v>
      </c>
      <c r="DF136" s="3">
        <v>0</v>
      </c>
      <c r="DG136" s="3">
        <v>0</v>
      </c>
      <c r="DH136" s="3">
        <v>0</v>
      </c>
      <c r="DI136" s="3">
        <v>0</v>
      </c>
      <c r="DJ136" s="3">
        <v>0</v>
      </c>
      <c r="DK136" s="3">
        <v>0</v>
      </c>
      <c r="DL136" s="3">
        <v>0</v>
      </c>
      <c r="DM136" s="3">
        <v>0</v>
      </c>
      <c r="DN136" s="3">
        <v>0</v>
      </c>
      <c r="DO136" s="3">
        <v>0</v>
      </c>
      <c r="DP136" s="3">
        <v>0</v>
      </c>
      <c r="DQ136" s="3">
        <v>0</v>
      </c>
      <c r="DR136" s="3">
        <v>0</v>
      </c>
      <c r="DS136" s="3">
        <v>0</v>
      </c>
      <c r="DT136" s="3">
        <v>0</v>
      </c>
      <c r="DU136" s="3">
        <v>0</v>
      </c>
      <c r="DV136" s="3">
        <v>0</v>
      </c>
      <c r="DW136" s="3">
        <v>1</v>
      </c>
      <c r="DX136" s="3">
        <v>0.998</v>
      </c>
      <c r="DY136" s="3">
        <v>0.99564471999999993</v>
      </c>
      <c r="DZ136" s="3">
        <v>0.99285691478399996</v>
      </c>
      <c r="EA136" s="3">
        <v>0.98957055839606489</v>
      </c>
      <c r="EB136" s="3">
        <v>0.98568154610156833</v>
      </c>
      <c r="EC136" s="3">
        <v>0.98108827009673505</v>
      </c>
      <c r="ED136" s="3">
        <v>0.9764182899310746</v>
      </c>
      <c r="EE136" s="3">
        <v>0.97177053887100273</v>
      </c>
      <c r="EF136" s="3">
        <v>0.9672420881598639</v>
      </c>
      <c r="EG136" s="3">
        <v>0.96297655055107889</v>
      </c>
      <c r="EH136" s="3">
        <v>0.9589705681007864</v>
      </c>
      <c r="EI136" s="3">
        <v>0.95512509612270224</v>
      </c>
      <c r="EJ136" s="3">
        <v>0.9513141469891726</v>
      </c>
      <c r="EK136" s="3">
        <v>0.94744229841092664</v>
      </c>
      <c r="EL136" s="3">
        <v>0.94345356633461663</v>
      </c>
      <c r="EM136" s="3">
        <v>0.93934010878539764</v>
      </c>
      <c r="EN136" s="3">
        <v>0.93509429149368772</v>
      </c>
      <c r="EO136" s="3">
        <v>0.93073675209532714</v>
      </c>
      <c r="EP136" s="3">
        <v>0.92612029780493432</v>
      </c>
      <c r="EQ136" s="3">
        <v>0.92114703180572188</v>
      </c>
      <c r="ER136" s="3">
        <v>0.91573068725870421</v>
      </c>
      <c r="ES136" s="3">
        <v>0.90979675240526781</v>
      </c>
      <c r="ET136" s="3">
        <v>0.90323711782042582</v>
      </c>
      <c r="EU136" s="3">
        <v>0.89596605902197135</v>
      </c>
      <c r="EV136" s="3">
        <v>0.88792924347254421</v>
      </c>
      <c r="EW136" s="3">
        <v>0.8791121060848619</v>
      </c>
      <c r="EX136" s="3">
        <v>0.86942429067580673</v>
      </c>
      <c r="EY136" s="3">
        <v>0.85873037190049428</v>
      </c>
      <c r="EZ136" s="3">
        <v>0.84689706737570547</v>
      </c>
      <c r="FA136" s="3">
        <v>0.83382944562609829</v>
      </c>
      <c r="FB136" s="3">
        <v>0.81947090257241684</v>
      </c>
      <c r="FC136" s="3">
        <v>0.80376164537010364</v>
      </c>
      <c r="FD136" s="3">
        <v>0.78664955994017416</v>
      </c>
      <c r="FE136" s="3">
        <v>0.76810036331678477</v>
      </c>
      <c r="FF136" s="3">
        <v>0.74804526283058359</v>
      </c>
      <c r="FG136" s="3">
        <v>0.72633698930323998</v>
      </c>
      <c r="FH136" s="3">
        <v>0.70277461737024283</v>
      </c>
      <c r="FI136" s="3">
        <v>0.67715848256709754</v>
      </c>
      <c r="FJ136" s="3">
        <v>0.64936112685771818</v>
      </c>
      <c r="FK136" s="3">
        <v>0.61926323862786292</v>
      </c>
      <c r="FL136" s="3">
        <v>0.58679526702660412</v>
      </c>
      <c r="FM136" s="3">
        <v>0.55196309997590487</v>
      </c>
      <c r="FN136" s="3">
        <v>0.51485462076452482</v>
      </c>
      <c r="FO136" s="3">
        <v>0.47567933267055212</v>
      </c>
      <c r="FP136" s="3">
        <v>0.43477566685421132</v>
      </c>
      <c r="FQ136" s="3">
        <v>0.39178939667233542</v>
      </c>
      <c r="FR136" s="3">
        <v>0.34747801590869432</v>
      </c>
      <c r="FS136" s="3">
        <v>0.30277149438188172</v>
      </c>
      <c r="FT136" s="3">
        <v>0.258666770795273</v>
      </c>
      <c r="FU136" s="3">
        <v>0.21614454034423808</v>
      </c>
      <c r="FV136" s="3">
        <v>0.1761815762799919</v>
      </c>
      <c r="FW136" s="3">
        <v>0.13974370267376396</v>
      </c>
      <c r="FX136" s="3">
        <v>0.10766134341392122</v>
      </c>
      <c r="FY136" s="3">
        <v>8.1016237532409857E-2</v>
      </c>
      <c r="FZ136" s="3">
        <v>5.9155626159039701E-2</v>
      </c>
      <c r="GA136" s="3">
        <v>4.1398881854880748E-2</v>
      </c>
      <c r="GB136" s="3">
        <v>2.7496723339193247E-2</v>
      </c>
      <c r="GC136" s="3">
        <v>1.7245394943875222E-2</v>
      </c>
      <c r="GD136" s="3">
        <v>9.8288403943122445E-3</v>
      </c>
      <c r="GE136" s="3">
        <v>4.9652353019947167E-3</v>
      </c>
      <c r="GF136" s="3">
        <v>2.1800858640468202E-3</v>
      </c>
      <c r="GG136" s="3">
        <v>8.2132554842099896E-4</v>
      </c>
      <c r="GH136" s="3">
        <v>2.5254117962848874E-4</v>
      </c>
      <c r="GI136" s="3">
        <v>5.8215792727959208E-5</v>
      </c>
      <c r="GJ136" s="3">
        <v>8.4418721034813626E-6</v>
      </c>
      <c r="GK136" s="3">
        <v>0</v>
      </c>
      <c r="GL136" s="3">
        <v>0</v>
      </c>
      <c r="GM136" s="3">
        <v>0</v>
      </c>
      <c r="GN136" s="3">
        <v>0</v>
      </c>
      <c r="GO136" s="3">
        <v>0</v>
      </c>
      <c r="GP136" s="3">
        <v>0</v>
      </c>
      <c r="GQ136" s="3">
        <v>0</v>
      </c>
      <c r="GR136" s="3">
        <v>0</v>
      </c>
      <c r="GS136" s="3">
        <v>0</v>
      </c>
      <c r="GT136" s="3">
        <v>0</v>
      </c>
      <c r="GU136" s="3">
        <v>0</v>
      </c>
      <c r="GV136" s="3">
        <v>0</v>
      </c>
      <c r="GW136" s="3">
        <v>0</v>
      </c>
      <c r="GX136" s="3">
        <v>0</v>
      </c>
      <c r="GY136" s="3">
        <v>0</v>
      </c>
      <c r="GZ136" s="3">
        <v>0</v>
      </c>
      <c r="HA136" s="3">
        <v>0</v>
      </c>
      <c r="HB136">
        <f t="shared" si="775"/>
        <v>19</v>
      </c>
      <c r="HC136">
        <f t="shared" si="779"/>
        <v>0.36540045972021312</v>
      </c>
      <c r="HD136">
        <f>IF(H136&gt;=$F$3,IF(HB136&lt;50,HC136*VLOOKUP(H136,Ret!$A$2:$AZ$27,HB136+2),HC136),0)</f>
        <v>0</v>
      </c>
      <c r="HE136">
        <f>IF(H136&lt;$F$3,HC136*VLOOKUP(H136,Withd!$A$2:$AZ$57,HB136+2),0)</f>
        <v>1.1546654527158735E-2</v>
      </c>
      <c r="HF136">
        <f>IF(HC136=HD136,0,HC136*VLOOKUP(H136,Mort!$A$2:$E$115,IF(HF135/HC135=VLOOKUP(H135,Mort!$A$2:$E$115,2),2,3)))</f>
        <v>2.4481830801254283E-4</v>
      </c>
      <c r="HH136">
        <f t="shared" ref="HH136:HI136" si="808">HH135+1</f>
        <v>42</v>
      </c>
      <c r="HI136">
        <f t="shared" si="808"/>
        <v>17</v>
      </c>
      <c r="HJ136">
        <f t="shared" si="773"/>
        <v>0.24323414990357675</v>
      </c>
      <c r="HK136">
        <f>IF(HH136&gt;=$F$3,IF(HI136&lt;50,HJ136*VLOOKUP(HH136,Ret!$A$2:$AZ$27,HI136+2),HJ136),0)</f>
        <v>0</v>
      </c>
      <c r="HL136">
        <f>IF(HH136&lt;$F$3,HJ136*VLOOKUP(HH136,Withd!$A$2:$AZ$57,HI136+2),0)</f>
        <v>8.9753401314419824E-3</v>
      </c>
      <c r="HM136">
        <f>IF(HJ136=HK136,0,HJ136*VLOOKUP(HH136,Mort!$A$2:$E$115,IF(HM135/HJ135=VLOOKUP(HH135,Mort!$A$2:$E$115,2),2,3)))</f>
        <v>1.4107580694407452E-4</v>
      </c>
      <c r="HN136">
        <f>HN135/(1+Assumptions!$C$9)</f>
        <v>0.59324904917199839</v>
      </c>
      <c r="HO136">
        <f>HO135*(1+Assumptions!$C$10)</f>
        <v>1.5648072319657038</v>
      </c>
      <c r="HQ136">
        <f>HQ135/(1.01+Assumptions!$C$9)</f>
        <v>0.51873080912264791</v>
      </c>
      <c r="HR136">
        <f>HR135/(0.99+Assumptions!$C$9)</f>
        <v>0.67935440345918907</v>
      </c>
    </row>
    <row r="137" spans="2:226" x14ac:dyDescent="0.25">
      <c r="B137">
        <f t="shared" ref="B137:C137" si="809">B136+1</f>
        <v>2060</v>
      </c>
      <c r="C137">
        <f t="shared" si="809"/>
        <v>69</v>
      </c>
      <c r="D137">
        <f>IF(D136=0, 0, D136*(1-VLOOKUP(C136,Mort!$A$2:$E$111,IF(D136/D135=1-VLOOKUP(C135,Mort!$A$2:$E$111,4),4,5))))</f>
        <v>0.91323694954953372</v>
      </c>
      <c r="E137" s="3">
        <f>IF(C137&lt;65,Assumptions!$C$6,Assumptions!$C$7)*(1+Assumptions!$C$8)^(B137-$J$3)</f>
        <v>37695.526555219221</v>
      </c>
      <c r="F137" s="3">
        <f t="shared" si="771"/>
        <v>34424.949999999997</v>
      </c>
      <c r="H137">
        <f t="shared" si="778"/>
        <v>45</v>
      </c>
      <c r="I137" s="5">
        <v>498668.44270436949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26712.74</v>
      </c>
      <c r="AC137" s="5">
        <v>28115.43</v>
      </c>
      <c r="AD137" s="5">
        <v>29578.73</v>
      </c>
      <c r="AE137" s="5">
        <v>31102.27</v>
      </c>
      <c r="AF137" s="5">
        <v>32683.94</v>
      </c>
      <c r="AG137" s="5">
        <v>34320.870000000003</v>
      </c>
      <c r="AH137" s="5">
        <v>36036.17</v>
      </c>
      <c r="AI137" s="5">
        <v>37837.19</v>
      </c>
      <c r="AJ137" s="5">
        <v>39732.22</v>
      </c>
      <c r="AK137" s="5">
        <v>41732.629999999997</v>
      </c>
      <c r="AL137" s="5">
        <v>43844.77</v>
      </c>
      <c r="AM137" s="5">
        <v>46070.74</v>
      </c>
      <c r="AN137" s="5">
        <v>48410.7</v>
      </c>
      <c r="AO137" s="5">
        <v>50865.42</v>
      </c>
      <c r="AP137" s="5">
        <v>53437.1</v>
      </c>
      <c r="AQ137" s="5">
        <v>56130.34</v>
      </c>
      <c r="AR137" s="5">
        <v>58949.85</v>
      </c>
      <c r="AS137" s="5">
        <v>61902.27</v>
      </c>
      <c r="AT137" s="5">
        <v>64982.98</v>
      </c>
      <c r="AU137" s="5">
        <v>28085.26</v>
      </c>
      <c r="AV137" s="5">
        <v>29455.72</v>
      </c>
      <c r="AW137" s="5">
        <v>30874.41</v>
      </c>
      <c r="AX137" s="5">
        <v>32337.66</v>
      </c>
      <c r="AY137" s="5">
        <v>33841.599999999999</v>
      </c>
      <c r="AZ137" s="5">
        <v>35382.629999999997</v>
      </c>
      <c r="BA137" s="5">
        <v>36958</v>
      </c>
      <c r="BB137" s="5">
        <v>38561.01</v>
      </c>
      <c r="BC137" s="5">
        <v>40181.480000000003</v>
      </c>
      <c r="BD137" s="5">
        <v>41807.31</v>
      </c>
      <c r="BE137" s="5">
        <v>43426.14</v>
      </c>
      <c r="BF137" s="5">
        <v>45025.65</v>
      </c>
      <c r="BG137" s="5">
        <v>46591.45</v>
      </c>
      <c r="BH137" s="5">
        <v>48107.49</v>
      </c>
      <c r="BI137" s="5">
        <v>49556.639999999999</v>
      </c>
      <c r="BJ137" s="5">
        <v>50917.16</v>
      </c>
      <c r="BK137" s="5">
        <v>52158.720000000001</v>
      </c>
      <c r="BL137" s="5">
        <v>53242.36</v>
      </c>
      <c r="BM137" s="5">
        <v>54123.27</v>
      </c>
      <c r="BN137" s="5">
        <v>54756.09</v>
      </c>
      <c r="BO137" s="5">
        <v>55090.15</v>
      </c>
      <c r="BP137" s="5">
        <v>55072.87</v>
      </c>
      <c r="BQ137" s="5">
        <v>54652.95</v>
      </c>
      <c r="BR137" s="5">
        <v>53782.45</v>
      </c>
      <c r="BS137" s="5">
        <v>52423.11</v>
      </c>
      <c r="BT137" s="5">
        <v>50550.58</v>
      </c>
      <c r="BU137" s="5">
        <v>48058.04</v>
      </c>
      <c r="BV137" s="5">
        <v>44966.92</v>
      </c>
      <c r="BW137" s="5">
        <v>41336.46</v>
      </c>
      <c r="BX137" s="5">
        <v>37257.300000000003</v>
      </c>
      <c r="BY137" s="5">
        <v>32844.870000000003</v>
      </c>
      <c r="BZ137" s="5">
        <v>28244.65</v>
      </c>
      <c r="CA137" s="5">
        <v>23635.26</v>
      </c>
      <c r="CB137" s="5">
        <v>19210.580000000002</v>
      </c>
      <c r="CC137" s="5">
        <v>15251.24</v>
      </c>
      <c r="CD137" s="5">
        <v>11748.48</v>
      </c>
      <c r="CE137" s="5">
        <v>8674.14</v>
      </c>
      <c r="CF137" s="5">
        <v>6078.15</v>
      </c>
      <c r="CG137" s="5">
        <v>4021.76</v>
      </c>
      <c r="CH137" s="5">
        <v>2418.23</v>
      </c>
      <c r="CI137" s="5">
        <v>1288.81</v>
      </c>
      <c r="CJ137" s="5">
        <v>597</v>
      </c>
      <c r="CK137" s="5">
        <v>237.28</v>
      </c>
      <c r="CL137" s="5">
        <v>76.97</v>
      </c>
      <c r="CM137" s="5">
        <v>18.72</v>
      </c>
      <c r="CN137" s="5">
        <v>2.86</v>
      </c>
      <c r="CO137" s="5">
        <v>0</v>
      </c>
      <c r="CP137" s="5">
        <v>0</v>
      </c>
      <c r="CQ137" s="5">
        <v>0</v>
      </c>
      <c r="CR137" s="5">
        <v>0</v>
      </c>
      <c r="CS137" s="5">
        <v>0</v>
      </c>
      <c r="CT137" s="5">
        <v>0</v>
      </c>
      <c r="CU137" s="5">
        <v>0</v>
      </c>
      <c r="CV137" s="5">
        <v>0</v>
      </c>
      <c r="CW137" s="5">
        <v>0</v>
      </c>
      <c r="CX137" s="5">
        <v>0</v>
      </c>
      <c r="CY137" s="5">
        <v>0</v>
      </c>
      <c r="CZ137" s="5">
        <v>0</v>
      </c>
      <c r="DA137" s="5">
        <v>0</v>
      </c>
      <c r="DB137" s="5">
        <v>0</v>
      </c>
      <c r="DC137" s="5">
        <v>0</v>
      </c>
      <c r="DD137" s="5">
        <v>0</v>
      </c>
      <c r="DE137" s="5">
        <v>0</v>
      </c>
      <c r="DF137" s="3">
        <v>0</v>
      </c>
      <c r="DG137" s="3">
        <v>0</v>
      </c>
      <c r="DH137" s="3">
        <v>0</v>
      </c>
      <c r="DI137" s="3">
        <v>0</v>
      </c>
      <c r="DJ137" s="3">
        <v>0</v>
      </c>
      <c r="DK137" s="3">
        <v>0</v>
      </c>
      <c r="DL137" s="3">
        <v>0</v>
      </c>
      <c r="DM137" s="3">
        <v>0</v>
      </c>
      <c r="DN137" s="3">
        <v>0</v>
      </c>
      <c r="DO137" s="3">
        <v>0</v>
      </c>
      <c r="DP137" s="3">
        <v>0</v>
      </c>
      <c r="DQ137" s="3">
        <v>0</v>
      </c>
      <c r="DR137" s="3">
        <v>0</v>
      </c>
      <c r="DS137" s="3">
        <v>0</v>
      </c>
      <c r="DT137" s="3">
        <v>0</v>
      </c>
      <c r="DU137" s="3">
        <v>0</v>
      </c>
      <c r="DV137" s="3">
        <v>0</v>
      </c>
      <c r="DW137" s="3">
        <v>0</v>
      </c>
      <c r="DX137" s="3">
        <v>1</v>
      </c>
      <c r="DY137" s="3">
        <v>0.99763999999999997</v>
      </c>
      <c r="DZ137" s="3">
        <v>0.99484660799999991</v>
      </c>
      <c r="EA137" s="3">
        <v>0.99155366572751991</v>
      </c>
      <c r="EB137" s="3">
        <v>0.98765685982121076</v>
      </c>
      <c r="EC137" s="3">
        <v>0.98305437885444391</v>
      </c>
      <c r="ED137" s="3">
        <v>0.97837504001109676</v>
      </c>
      <c r="EE137" s="3">
        <v>0.97371797482064393</v>
      </c>
      <c r="EF137" s="3">
        <v>0.96918044905797973</v>
      </c>
      <c r="EG137" s="3">
        <v>0.96490636327763402</v>
      </c>
      <c r="EH137" s="3">
        <v>0.96089235280639895</v>
      </c>
      <c r="EI137" s="3">
        <v>0.95703917447164533</v>
      </c>
      <c r="EJ137" s="3">
        <v>0.95322058816550337</v>
      </c>
      <c r="EK137" s="3">
        <v>0.94934098037166981</v>
      </c>
      <c r="EL137" s="3">
        <v>0.94534425484430507</v>
      </c>
      <c r="EM137" s="3">
        <v>0.94122255389318388</v>
      </c>
      <c r="EN137" s="3">
        <v>0.93696822794958667</v>
      </c>
      <c r="EO137" s="3">
        <v>0.93260195600734164</v>
      </c>
      <c r="EP137" s="3">
        <v>0.9279762503055452</v>
      </c>
      <c r="EQ137" s="3">
        <v>0.92299301784140442</v>
      </c>
      <c r="ER137" s="3">
        <v>0.91756581889649691</v>
      </c>
      <c r="ES137" s="3">
        <v>0.91161999239004754</v>
      </c>
      <c r="ET137" s="3">
        <v>0.90504721224491524</v>
      </c>
      <c r="EU137" s="3">
        <v>0.89776158218634372</v>
      </c>
      <c r="EV137" s="3">
        <v>0.88970866079413213</v>
      </c>
      <c r="EW137" s="3">
        <v>0.88087385379244643</v>
      </c>
      <c r="EX137" s="3">
        <v>0.87116662392365363</v>
      </c>
      <c r="EY137" s="3">
        <v>0.86045127444939273</v>
      </c>
      <c r="EZ137" s="3">
        <v>0.84859425588748005</v>
      </c>
      <c r="FA137" s="3">
        <v>0.83550044651913624</v>
      </c>
      <c r="FB137" s="3">
        <v>0.8211131288300767</v>
      </c>
      <c r="FC137" s="3">
        <v>0.80537239015040407</v>
      </c>
      <c r="FD137" s="3">
        <v>0.78822601196410191</v>
      </c>
      <c r="FE137" s="3">
        <v>0.76963964260198836</v>
      </c>
      <c r="FF137" s="3">
        <v>0.74954435153365051</v>
      </c>
      <c r="FG137" s="3">
        <v>0.72779257445214396</v>
      </c>
      <c r="FH137" s="3">
        <v>0.70418298333691642</v>
      </c>
      <c r="FI137" s="3">
        <v>0.67851551359428586</v>
      </c>
      <c r="FJ137" s="3">
        <v>0.65066245176124038</v>
      </c>
      <c r="FK137" s="3">
        <v>0.62050424712210683</v>
      </c>
      <c r="FL137" s="3">
        <v>0.58797120944549475</v>
      </c>
      <c r="FM137" s="3">
        <v>0.5530692384528102</v>
      </c>
      <c r="FN137" s="3">
        <v>0.5158863935516278</v>
      </c>
      <c r="FO137" s="3">
        <v>0.47663259786628442</v>
      </c>
      <c r="FP137" s="3">
        <v>0.43564696077576265</v>
      </c>
      <c r="FQ137" s="3">
        <v>0.39257454576386297</v>
      </c>
      <c r="FR137" s="3">
        <v>0.34817436463797008</v>
      </c>
      <c r="FS137" s="3">
        <v>0.30337825088364884</v>
      </c>
      <c r="FT137" s="3">
        <v>0.25918514107742774</v>
      </c>
      <c r="FU137" s="3">
        <v>0.2165776957357094</v>
      </c>
      <c r="FV137" s="3">
        <v>0.17653464557113407</v>
      </c>
      <c r="FW137" s="3">
        <v>0.14002375017411212</v>
      </c>
      <c r="FX137" s="3">
        <v>0.10787709760913945</v>
      </c>
      <c r="FY137" s="3">
        <v>8.1178594721853528E-2</v>
      </c>
      <c r="FZ137" s="3">
        <v>5.9274174508055791E-2</v>
      </c>
      <c r="GA137" s="3">
        <v>4.148184554597268E-2</v>
      </c>
      <c r="GB137" s="3">
        <v>2.7551826993179596E-2</v>
      </c>
      <c r="GC137" s="3">
        <v>1.7279954853582382E-2</v>
      </c>
      <c r="GD137" s="3">
        <v>9.8485374692507434E-3</v>
      </c>
      <c r="GE137" s="3">
        <v>4.9751856733413983E-3</v>
      </c>
      <c r="GF137" s="3">
        <v>2.1844547735940076E-3</v>
      </c>
      <c r="GG137" s="3">
        <v>8.2297149140380635E-4</v>
      </c>
      <c r="GH137" s="3">
        <v>2.5304727417684237E-4</v>
      </c>
      <c r="GI137" s="3">
        <v>5.833245764324569E-5</v>
      </c>
      <c r="GJ137" s="3">
        <v>8.4587896828470565E-6</v>
      </c>
      <c r="GK137" s="3">
        <v>0</v>
      </c>
      <c r="GL137" s="3">
        <v>0</v>
      </c>
      <c r="GM137" s="3">
        <v>0</v>
      </c>
      <c r="GN137" s="3">
        <v>0</v>
      </c>
      <c r="GO137" s="3">
        <v>0</v>
      </c>
      <c r="GP137" s="3">
        <v>0</v>
      </c>
      <c r="GQ137" s="3">
        <v>0</v>
      </c>
      <c r="GR137" s="3">
        <v>0</v>
      </c>
      <c r="GS137" s="3">
        <v>0</v>
      </c>
      <c r="GT137" s="3">
        <v>0</v>
      </c>
      <c r="GU137" s="3">
        <v>0</v>
      </c>
      <c r="GV137" s="3">
        <v>0</v>
      </c>
      <c r="GW137" s="3">
        <v>0</v>
      </c>
      <c r="GX137" s="3">
        <v>0</v>
      </c>
      <c r="GY137" s="3">
        <v>0</v>
      </c>
      <c r="GZ137" s="3">
        <v>0</v>
      </c>
      <c r="HA137" s="3">
        <v>0</v>
      </c>
      <c r="HB137">
        <f t="shared" si="775"/>
        <v>20</v>
      </c>
      <c r="HC137">
        <f t="shared" si="779"/>
        <v>0.35360898688504183</v>
      </c>
      <c r="HD137">
        <f>IF(H137&gt;=$F$3,IF(HB137&lt;50,HC137*VLOOKUP(H137,Ret!$A$2:$AZ$27,HB137+2),HC137),0)</f>
        <v>0</v>
      </c>
      <c r="HE137">
        <f>IF(H137&lt;$F$3,HC137*VLOOKUP(H137,Withd!$A$2:$AZ$57,HB137+2),0)</f>
        <v>1.0254660619666213E-2</v>
      </c>
      <c r="HF137">
        <f>IF(HC137=HD137,0,HC137*VLOOKUP(H137,Mort!$A$2:$E$115,IF(HF136/HC136=VLOOKUP(H136,Mort!$A$2:$E$115,2),2,3)))</f>
        <v>2.5106238068837972E-4</v>
      </c>
      <c r="HH137">
        <f t="shared" ref="HH137:HI137" si="810">HH136+1</f>
        <v>43</v>
      </c>
      <c r="HI137">
        <f t="shared" si="810"/>
        <v>18</v>
      </c>
      <c r="HJ137">
        <f t="shared" si="773"/>
        <v>0.23411773396519067</v>
      </c>
      <c r="HK137">
        <f>IF(HH137&gt;=$F$3,IF(HI137&lt;50,HJ137*VLOOKUP(HH137,Ret!$A$2:$AZ$27,HI137+2),HJ137),0)</f>
        <v>0</v>
      </c>
      <c r="HL137">
        <f>IF(HH137&lt;$F$3,HJ137*VLOOKUP(HH137,Withd!$A$2:$AZ$57,HI137+2),0)</f>
        <v>8.0536500484025587E-3</v>
      </c>
      <c r="HM137">
        <f>IF(HJ137=HK137,0,HJ137*VLOOKUP(HH137,Mort!$A$2:$E$115,IF(HM136/HJ136=VLOOKUP(HH136,Mort!$A$2:$E$115,2),2,3)))</f>
        <v>1.4515299505841821E-4</v>
      </c>
      <c r="HN137">
        <f>HN136/(1+Assumptions!$C$9)</f>
        <v>0.57153087588824503</v>
      </c>
      <c r="HO137">
        <f>HO136*(1+Assumptions!$C$10)</f>
        <v>1.6156634670045891</v>
      </c>
      <c r="HQ137">
        <f>HQ136/(1.01+Assumptions!$C$9)</f>
        <v>0.49497214610939683</v>
      </c>
      <c r="HR137">
        <f>HR136/(0.99+Assumptions!$C$9)</f>
        <v>0.6608505870225575</v>
      </c>
    </row>
    <row r="138" spans="2:226" x14ac:dyDescent="0.25">
      <c r="B138">
        <f t="shared" ref="B138:C138" si="811">B137+1</f>
        <v>2061</v>
      </c>
      <c r="C138">
        <f t="shared" si="811"/>
        <v>70</v>
      </c>
      <c r="D138">
        <f>IF(D137=0, 0, D137*(1-VLOOKUP(C137,Mort!$A$2:$E$111,IF(D137/D136=1-VLOOKUP(C136,Mort!$A$2:$E$111,4),4,5))))</f>
        <v>0.90504521411207439</v>
      </c>
      <c r="E138" s="3">
        <f>IF(C138&lt;65,Assumptions!$C$6,Assumptions!$C$7)*(1+Assumptions!$C$8)^(B138-$J$3)</f>
        <v>39768.780515756276</v>
      </c>
      <c r="F138" s="3">
        <f t="shared" si="771"/>
        <v>35992.54</v>
      </c>
      <c r="H138">
        <f t="shared" si="778"/>
        <v>46</v>
      </c>
      <c r="I138" s="5">
        <v>486164.73930993571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28181.94</v>
      </c>
      <c r="AD138" s="5">
        <v>29648.7</v>
      </c>
      <c r="AE138" s="5">
        <v>31175.84</v>
      </c>
      <c r="AF138" s="5">
        <v>32761.25</v>
      </c>
      <c r="AG138" s="5">
        <v>34402.06</v>
      </c>
      <c r="AH138" s="5">
        <v>36121.410000000003</v>
      </c>
      <c r="AI138" s="5">
        <v>37926.699999999997</v>
      </c>
      <c r="AJ138" s="5">
        <v>39826.21</v>
      </c>
      <c r="AK138" s="5">
        <v>41831.35</v>
      </c>
      <c r="AL138" s="5">
        <v>43948.49</v>
      </c>
      <c r="AM138" s="5">
        <v>46179.73</v>
      </c>
      <c r="AN138" s="5">
        <v>48525.22</v>
      </c>
      <c r="AO138" s="5">
        <v>50985.75</v>
      </c>
      <c r="AP138" s="5">
        <v>53563.51</v>
      </c>
      <c r="AQ138" s="5">
        <v>56263.12</v>
      </c>
      <c r="AR138" s="5">
        <v>59089.3</v>
      </c>
      <c r="AS138" s="5">
        <v>62048.71</v>
      </c>
      <c r="AT138" s="5">
        <v>65136.7</v>
      </c>
      <c r="AU138" s="5">
        <v>28151.69</v>
      </c>
      <c r="AV138" s="5">
        <v>29525.4</v>
      </c>
      <c r="AW138" s="5">
        <v>30947.45</v>
      </c>
      <c r="AX138" s="5">
        <v>32414.16</v>
      </c>
      <c r="AY138" s="5">
        <v>33921.65</v>
      </c>
      <c r="AZ138" s="5">
        <v>35466.33</v>
      </c>
      <c r="BA138" s="5">
        <v>37045.43</v>
      </c>
      <c r="BB138" s="5">
        <v>38652.230000000003</v>
      </c>
      <c r="BC138" s="5">
        <v>40276.53</v>
      </c>
      <c r="BD138" s="5">
        <v>41906.21</v>
      </c>
      <c r="BE138" s="5">
        <v>43528.87</v>
      </c>
      <c r="BF138" s="5">
        <v>45132.17</v>
      </c>
      <c r="BG138" s="5">
        <v>46701.67</v>
      </c>
      <c r="BH138" s="5">
        <v>48221.29</v>
      </c>
      <c r="BI138" s="5">
        <v>49673.87</v>
      </c>
      <c r="BJ138" s="5">
        <v>51037.61</v>
      </c>
      <c r="BK138" s="5">
        <v>52282.11</v>
      </c>
      <c r="BL138" s="5">
        <v>53368.31</v>
      </c>
      <c r="BM138" s="5">
        <v>54251.3</v>
      </c>
      <c r="BN138" s="5">
        <v>54885.62</v>
      </c>
      <c r="BO138" s="5">
        <v>55220.47</v>
      </c>
      <c r="BP138" s="5">
        <v>55203.15</v>
      </c>
      <c r="BQ138" s="5">
        <v>54782.23</v>
      </c>
      <c r="BR138" s="5">
        <v>53909.68</v>
      </c>
      <c r="BS138" s="5">
        <v>52547.12</v>
      </c>
      <c r="BT138" s="5">
        <v>50670.16</v>
      </c>
      <c r="BU138" s="5">
        <v>48171.73</v>
      </c>
      <c r="BV138" s="5">
        <v>45073.3</v>
      </c>
      <c r="BW138" s="5">
        <v>41434.25</v>
      </c>
      <c r="BX138" s="5">
        <v>37345.440000000002</v>
      </c>
      <c r="BY138" s="5">
        <v>32922.559999999998</v>
      </c>
      <c r="BZ138" s="5">
        <v>28311.46</v>
      </c>
      <c r="CA138" s="5">
        <v>23691.17</v>
      </c>
      <c r="CB138" s="5">
        <v>19256.02</v>
      </c>
      <c r="CC138" s="5">
        <v>15287.32</v>
      </c>
      <c r="CD138" s="5">
        <v>11776.27</v>
      </c>
      <c r="CE138" s="5">
        <v>8694.66</v>
      </c>
      <c r="CF138" s="5">
        <v>6092.53</v>
      </c>
      <c r="CG138" s="5">
        <v>4031.27</v>
      </c>
      <c r="CH138" s="5">
        <v>2423.9499999999998</v>
      </c>
      <c r="CI138" s="5">
        <v>1291.8599999999999</v>
      </c>
      <c r="CJ138" s="5">
        <v>598.41</v>
      </c>
      <c r="CK138" s="5">
        <v>237.85</v>
      </c>
      <c r="CL138" s="5">
        <v>77.150000000000006</v>
      </c>
      <c r="CM138" s="5">
        <v>18.760000000000002</v>
      </c>
      <c r="CN138" s="5">
        <v>2.87</v>
      </c>
      <c r="CO138" s="5">
        <v>0</v>
      </c>
      <c r="CP138" s="5">
        <v>0</v>
      </c>
      <c r="CQ138" s="5">
        <v>0</v>
      </c>
      <c r="CR138" s="5">
        <v>0</v>
      </c>
      <c r="CS138" s="5">
        <v>0</v>
      </c>
      <c r="CT138" s="5">
        <v>0</v>
      </c>
      <c r="CU138" s="5">
        <v>0</v>
      </c>
      <c r="CV138" s="5">
        <v>0</v>
      </c>
      <c r="CW138" s="5">
        <v>0</v>
      </c>
      <c r="CX138" s="5">
        <v>0</v>
      </c>
      <c r="CY138" s="5">
        <v>0</v>
      </c>
      <c r="CZ138" s="5">
        <v>0</v>
      </c>
      <c r="DA138" s="5">
        <v>0</v>
      </c>
      <c r="DB138" s="5">
        <v>0</v>
      </c>
      <c r="DC138" s="5">
        <v>0</v>
      </c>
      <c r="DD138" s="5">
        <v>0</v>
      </c>
      <c r="DE138" s="5">
        <v>0</v>
      </c>
      <c r="DF138" s="3">
        <v>0</v>
      </c>
      <c r="DG138" s="3">
        <v>0</v>
      </c>
      <c r="DH138" s="3">
        <v>0</v>
      </c>
      <c r="DI138" s="3">
        <v>0</v>
      </c>
      <c r="DJ138" s="3">
        <v>0</v>
      </c>
      <c r="DK138" s="3">
        <v>0</v>
      </c>
      <c r="DL138" s="3">
        <v>0</v>
      </c>
      <c r="DM138" s="3">
        <v>0</v>
      </c>
      <c r="DN138" s="3">
        <v>0</v>
      </c>
      <c r="DO138" s="3">
        <v>0</v>
      </c>
      <c r="DP138" s="3">
        <v>0</v>
      </c>
      <c r="DQ138" s="3">
        <v>0</v>
      </c>
      <c r="DR138" s="3">
        <v>0</v>
      </c>
      <c r="DS138" s="3">
        <v>0</v>
      </c>
      <c r="DT138" s="3">
        <v>0</v>
      </c>
      <c r="DU138" s="3">
        <v>0</v>
      </c>
      <c r="DV138" s="3">
        <v>0</v>
      </c>
      <c r="DW138" s="3">
        <v>0</v>
      </c>
      <c r="DX138" s="3">
        <v>0</v>
      </c>
      <c r="DY138" s="3">
        <v>1</v>
      </c>
      <c r="DZ138" s="3">
        <v>0.99719999999999998</v>
      </c>
      <c r="EA138" s="3">
        <v>0.99389926799999995</v>
      </c>
      <c r="EB138" s="3">
        <v>0.98999324387675991</v>
      </c>
      <c r="EC138" s="3">
        <v>0.98537987536029426</v>
      </c>
      <c r="ED138" s="3">
        <v>0.9806894671535793</v>
      </c>
      <c r="EE138" s="3">
        <v>0.97602138528992832</v>
      </c>
      <c r="EF138" s="3">
        <v>0.9714731256344773</v>
      </c>
      <c r="EG138" s="3">
        <v>0.9671889291504292</v>
      </c>
      <c r="EH138" s="3">
        <v>0.96316542320516341</v>
      </c>
      <c r="EI138" s="3">
        <v>0.95930312985811073</v>
      </c>
      <c r="EJ138" s="3">
        <v>0.9554755103699768</v>
      </c>
      <c r="EK138" s="3">
        <v>0.95158672504277098</v>
      </c>
      <c r="EL138" s="3">
        <v>0.94758054493034083</v>
      </c>
      <c r="EM138" s="3">
        <v>0.94344909375444452</v>
      </c>
      <c r="EN138" s="3">
        <v>0.93918470385067443</v>
      </c>
      <c r="EO138" s="3">
        <v>0.93480810313073026</v>
      </c>
      <c r="EP138" s="3">
        <v>0.93017145493920184</v>
      </c>
      <c r="EQ138" s="3">
        <v>0.92517643422617835</v>
      </c>
      <c r="ER138" s="3">
        <v>0.9197363967929284</v>
      </c>
      <c r="ES138" s="3">
        <v>0.91377650494171014</v>
      </c>
      <c r="ET138" s="3">
        <v>0.9071881763410804</v>
      </c>
      <c r="EU138" s="3">
        <v>0.89988531152153473</v>
      </c>
      <c r="EV138" s="3">
        <v>0.89181334027718651</v>
      </c>
      <c r="EW138" s="3">
        <v>0.882957633808234</v>
      </c>
      <c r="EX138" s="3">
        <v>0.8732274406836672</v>
      </c>
      <c r="EY138" s="3">
        <v>0.86248674316325813</v>
      </c>
      <c r="EZ138" s="3">
        <v>0.85060167584246837</v>
      </c>
      <c r="FA138" s="3">
        <v>0.83747689198421904</v>
      </c>
      <c r="FB138" s="3">
        <v>0.82305553990425073</v>
      </c>
      <c r="FC138" s="3">
        <v>0.80727756520428617</v>
      </c>
      <c r="FD138" s="3">
        <v>0.79009062584108691</v>
      </c>
      <c r="FE138" s="3">
        <v>0.77146028888375406</v>
      </c>
      <c r="FF138" s="3">
        <v>0.75131746074099925</v>
      </c>
      <c r="FG138" s="3">
        <v>0.72951422803029542</v>
      </c>
      <c r="FH138" s="3">
        <v>0.70584878647299265</v>
      </c>
      <c r="FI138" s="3">
        <v>0.68012059820605208</v>
      </c>
      <c r="FJ138" s="3">
        <v>0.65220164764969357</v>
      </c>
      <c r="FK138" s="3">
        <v>0.62197210128113023</v>
      </c>
      <c r="FL138" s="3">
        <v>0.58936210401096056</v>
      </c>
      <c r="FM138" s="3">
        <v>0.55437756951687001</v>
      </c>
      <c r="FN138" s="3">
        <v>0.51710676551825085</v>
      </c>
      <c r="FO138" s="3">
        <v>0.47776011172996713</v>
      </c>
      <c r="FP138" s="3">
        <v>0.43667751972230723</v>
      </c>
      <c r="FQ138" s="3">
        <v>0.39350321334736271</v>
      </c>
      <c r="FR138" s="3">
        <v>0.34899799991777603</v>
      </c>
      <c r="FS138" s="3">
        <v>0.30409591724835494</v>
      </c>
      <c r="FT138" s="3">
        <v>0.25979826498278707</v>
      </c>
      <c r="FU138" s="3">
        <v>0.21709002820226669</v>
      </c>
      <c r="FV138" s="3">
        <v>0.17695225288794961</v>
      </c>
      <c r="FW138" s="3">
        <v>0.14035498794566387</v>
      </c>
      <c r="FX138" s="3">
        <v>0.10813228981309836</v>
      </c>
      <c r="FY138" s="3">
        <v>8.1370629407254647E-2</v>
      </c>
      <c r="FZ138" s="3">
        <v>5.9414392474295127E-2</v>
      </c>
      <c r="GA138" s="3">
        <v>4.1579974285285953E-2</v>
      </c>
      <c r="GB138" s="3">
        <v>2.7617003120544079E-2</v>
      </c>
      <c r="GC138" s="3">
        <v>1.7320832017142837E-2</v>
      </c>
      <c r="GD138" s="3">
        <v>9.8718349998503877E-3</v>
      </c>
      <c r="GE138" s="3">
        <v>4.9869548868744203E-3</v>
      </c>
      <c r="GF138" s="3">
        <v>2.1896222821799517E-3</v>
      </c>
      <c r="GG138" s="3">
        <v>8.2491829858847491E-4</v>
      </c>
      <c r="GH138" s="3">
        <v>2.5364587844998424E-4</v>
      </c>
      <c r="GI138" s="3">
        <v>5.8470447900290351E-5</v>
      </c>
      <c r="GJ138" s="3">
        <v>8.4787996500211015E-6</v>
      </c>
      <c r="GK138" s="3">
        <v>0</v>
      </c>
      <c r="GL138" s="3">
        <v>0</v>
      </c>
      <c r="GM138" s="3">
        <v>0</v>
      </c>
      <c r="GN138" s="3">
        <v>0</v>
      </c>
      <c r="GO138" s="3">
        <v>0</v>
      </c>
      <c r="GP138" s="3">
        <v>0</v>
      </c>
      <c r="GQ138" s="3">
        <v>0</v>
      </c>
      <c r="GR138" s="3">
        <v>0</v>
      </c>
      <c r="GS138" s="3">
        <v>0</v>
      </c>
      <c r="GT138" s="3">
        <v>0</v>
      </c>
      <c r="GU138" s="3">
        <v>0</v>
      </c>
      <c r="GV138" s="3">
        <v>0</v>
      </c>
      <c r="GW138" s="3">
        <v>0</v>
      </c>
      <c r="GX138" s="3">
        <v>0</v>
      </c>
      <c r="GY138" s="3">
        <v>0</v>
      </c>
      <c r="GZ138" s="3">
        <v>0</v>
      </c>
      <c r="HA138" s="3">
        <v>0</v>
      </c>
      <c r="HB138">
        <f t="shared" si="775"/>
        <v>21</v>
      </c>
      <c r="HC138">
        <f t="shared" si="779"/>
        <v>0.3431032638846872</v>
      </c>
      <c r="HD138">
        <f>IF(H138&gt;=$F$3,IF(HB138&lt;50,HC138*VLOOKUP(H138,Ret!$A$2:$AZ$27,HB138+2),HC138),0)</f>
        <v>0</v>
      </c>
      <c r="HE138">
        <f>IF(H138&lt;$F$3,HC138*VLOOKUP(H138,Withd!$A$2:$AZ$57,HB138+2),0)</f>
        <v>8.9893055137788055E-3</v>
      </c>
      <c r="HF138">
        <f>IF(HC138=HD138,0,HC138*VLOOKUP(H138,Mort!$A$2:$E$115,IF(HF137/HC137=VLOOKUP(H137,Mort!$A$2:$E$115,2),2,3)))</f>
        <v>2.6075848055236227E-4</v>
      </c>
      <c r="HH138">
        <f t="shared" ref="HH138:HI138" si="812">HH137+1</f>
        <v>44</v>
      </c>
      <c r="HI138">
        <f t="shared" si="812"/>
        <v>19</v>
      </c>
      <c r="HJ138">
        <f t="shared" si="773"/>
        <v>0.22591893092172971</v>
      </c>
      <c r="HK138">
        <f>IF(HH138&gt;=$F$3,IF(HI138&lt;50,HJ138*VLOOKUP(HH138,Ret!$A$2:$AZ$27,HI138+2),HJ138),0)</f>
        <v>0</v>
      </c>
      <c r="HL138">
        <f>IF(HH138&lt;$F$3,HJ138*VLOOKUP(HH138,Withd!$A$2:$AZ$57,HI138+2),0)</f>
        <v>7.1390382171266599E-3</v>
      </c>
      <c r="HM138">
        <f>IF(HJ138=HK138,0,HJ138*VLOOKUP(HH138,Mort!$A$2:$E$115,IF(HM137/HJ137=VLOOKUP(HH137,Mort!$A$2:$E$115,2),2,3)))</f>
        <v>1.513656837175589E-4</v>
      </c>
      <c r="HN138">
        <f>HN137/(1+Assumptions!$C$9)</f>
        <v>0.55060778023915702</v>
      </c>
      <c r="HO138">
        <f>HO137*(1+Assumptions!$C$10)</f>
        <v>1.6681725296822383</v>
      </c>
      <c r="HQ138">
        <f>HQ137/(1.01+Assumptions!$C$9)</f>
        <v>0.47230166613492064</v>
      </c>
      <c r="HR138">
        <f>HR137/(0.99+Assumptions!$C$9)</f>
        <v>0.6428507655861454</v>
      </c>
    </row>
    <row r="139" spans="2:226" x14ac:dyDescent="0.25">
      <c r="B139">
        <f t="shared" ref="B139:C139" si="813">B138+1</f>
        <v>2062</v>
      </c>
      <c r="C139">
        <f t="shared" si="813"/>
        <v>71</v>
      </c>
      <c r="D139">
        <f>IF(D138=0, 0, D138*(1-VLOOKUP(C138,Mort!$A$2:$E$111,IF(D138/D137=1-VLOOKUP(C137,Mort!$A$2:$E$111,4),4,5))))</f>
        <v>0.89605811513594147</v>
      </c>
      <c r="E139" s="3">
        <f>IF(C139&lt;65,Assumptions!$C$6,Assumptions!$C$7)*(1+Assumptions!$C$8)^(B139-$J$3)</f>
        <v>41956.063444122869</v>
      </c>
      <c r="F139" s="3">
        <f t="shared" si="771"/>
        <v>37595.07</v>
      </c>
      <c r="H139">
        <f t="shared" si="778"/>
        <v>47</v>
      </c>
      <c r="I139" s="5">
        <v>473616.23510036408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29731.95</v>
      </c>
      <c r="AE139" s="5">
        <v>31263.38</v>
      </c>
      <c r="AF139" s="5">
        <v>32853.24</v>
      </c>
      <c r="AG139" s="5">
        <v>34498.660000000003</v>
      </c>
      <c r="AH139" s="5">
        <v>36222.839999999997</v>
      </c>
      <c r="AI139" s="5">
        <v>38033.19</v>
      </c>
      <c r="AJ139" s="5">
        <v>39938.03</v>
      </c>
      <c r="AK139" s="5">
        <v>41948.81</v>
      </c>
      <c r="AL139" s="5">
        <v>44071.89</v>
      </c>
      <c r="AM139" s="5">
        <v>46309.39</v>
      </c>
      <c r="AN139" s="5">
        <v>48661.47</v>
      </c>
      <c r="AO139" s="5">
        <v>51128.91</v>
      </c>
      <c r="AP139" s="5">
        <v>53713.91</v>
      </c>
      <c r="AQ139" s="5">
        <v>56421.1</v>
      </c>
      <c r="AR139" s="5">
        <v>59255.21</v>
      </c>
      <c r="AS139" s="5">
        <v>62222.93</v>
      </c>
      <c r="AT139" s="5">
        <v>65319.59</v>
      </c>
      <c r="AU139" s="5">
        <v>28230.74</v>
      </c>
      <c r="AV139" s="5">
        <v>29608.3</v>
      </c>
      <c r="AW139" s="5">
        <v>31034.35</v>
      </c>
      <c r="AX139" s="5">
        <v>32505.17</v>
      </c>
      <c r="AY139" s="5">
        <v>34016.9</v>
      </c>
      <c r="AZ139" s="5">
        <v>35565.910000000003</v>
      </c>
      <c r="BA139" s="5">
        <v>37149.440000000002</v>
      </c>
      <c r="BB139" s="5">
        <v>38760.76</v>
      </c>
      <c r="BC139" s="5">
        <v>40389.620000000003</v>
      </c>
      <c r="BD139" s="5">
        <v>42023.87</v>
      </c>
      <c r="BE139" s="5">
        <v>43651.09</v>
      </c>
      <c r="BF139" s="5">
        <v>45258.89</v>
      </c>
      <c r="BG139" s="5">
        <v>46832.800000000003</v>
      </c>
      <c r="BH139" s="5">
        <v>48356.69</v>
      </c>
      <c r="BI139" s="5">
        <v>49813.35</v>
      </c>
      <c r="BJ139" s="5">
        <v>51180.92</v>
      </c>
      <c r="BK139" s="5">
        <v>52428.91</v>
      </c>
      <c r="BL139" s="5">
        <v>53518.16</v>
      </c>
      <c r="BM139" s="5">
        <v>54403.63</v>
      </c>
      <c r="BN139" s="5">
        <v>55039.73</v>
      </c>
      <c r="BO139" s="5">
        <v>55375.519999999997</v>
      </c>
      <c r="BP139" s="5">
        <v>55358.15</v>
      </c>
      <c r="BQ139" s="5">
        <v>54936.05</v>
      </c>
      <c r="BR139" s="5">
        <v>54061.05</v>
      </c>
      <c r="BS139" s="5">
        <v>52694.66</v>
      </c>
      <c r="BT139" s="5">
        <v>50812.44</v>
      </c>
      <c r="BU139" s="5">
        <v>48306.99</v>
      </c>
      <c r="BV139" s="5">
        <v>45199.86</v>
      </c>
      <c r="BW139" s="5">
        <v>41550.589999999997</v>
      </c>
      <c r="BX139" s="5">
        <v>37450.300000000003</v>
      </c>
      <c r="BY139" s="5">
        <v>33015.01</v>
      </c>
      <c r="BZ139" s="5">
        <v>28390.959999999999</v>
      </c>
      <c r="CA139" s="5">
        <v>23757.69</v>
      </c>
      <c r="CB139" s="5">
        <v>19310.09</v>
      </c>
      <c r="CC139" s="5">
        <v>15330.24</v>
      </c>
      <c r="CD139" s="5">
        <v>11809.34</v>
      </c>
      <c r="CE139" s="5">
        <v>8719.08</v>
      </c>
      <c r="CF139" s="5">
        <v>6109.63</v>
      </c>
      <c r="CG139" s="5">
        <v>4042.59</v>
      </c>
      <c r="CH139" s="5">
        <v>2430.7600000000002</v>
      </c>
      <c r="CI139" s="5">
        <v>1295.48</v>
      </c>
      <c r="CJ139" s="5">
        <v>600.09</v>
      </c>
      <c r="CK139" s="5">
        <v>238.51</v>
      </c>
      <c r="CL139" s="5">
        <v>77.37</v>
      </c>
      <c r="CM139" s="5">
        <v>18.82</v>
      </c>
      <c r="CN139" s="5">
        <v>2.88</v>
      </c>
      <c r="CO139" s="5">
        <v>0</v>
      </c>
      <c r="CP139" s="5">
        <v>0</v>
      </c>
      <c r="CQ139" s="5">
        <v>0</v>
      </c>
      <c r="CR139" s="5">
        <v>0</v>
      </c>
      <c r="CS139" s="5">
        <v>0</v>
      </c>
      <c r="CT139" s="5">
        <v>0</v>
      </c>
      <c r="CU139" s="5">
        <v>0</v>
      </c>
      <c r="CV139" s="5">
        <v>0</v>
      </c>
      <c r="CW139" s="5">
        <v>0</v>
      </c>
      <c r="CX139" s="5">
        <v>0</v>
      </c>
      <c r="CY139" s="5">
        <v>0</v>
      </c>
      <c r="CZ139" s="5">
        <v>0</v>
      </c>
      <c r="DA139" s="5">
        <v>0</v>
      </c>
      <c r="DB139" s="5">
        <v>0</v>
      </c>
      <c r="DC139" s="5">
        <v>0</v>
      </c>
      <c r="DD139" s="5">
        <v>0</v>
      </c>
      <c r="DE139" s="5">
        <v>0</v>
      </c>
      <c r="DF139" s="3">
        <v>0</v>
      </c>
      <c r="DG139" s="3">
        <v>0</v>
      </c>
      <c r="DH139" s="3">
        <v>0</v>
      </c>
      <c r="DI139" s="3">
        <v>0</v>
      </c>
      <c r="DJ139" s="3">
        <v>0</v>
      </c>
      <c r="DK139" s="3">
        <v>0</v>
      </c>
      <c r="DL139" s="3">
        <v>0</v>
      </c>
      <c r="DM139" s="3">
        <v>0</v>
      </c>
      <c r="DN139" s="3">
        <v>0</v>
      </c>
      <c r="DO139" s="3">
        <v>0</v>
      </c>
      <c r="DP139" s="3">
        <v>0</v>
      </c>
      <c r="DQ139" s="3">
        <v>0</v>
      </c>
      <c r="DR139" s="3">
        <v>0</v>
      </c>
      <c r="DS139" s="3">
        <v>0</v>
      </c>
      <c r="DT139" s="3">
        <v>0</v>
      </c>
      <c r="DU139" s="3">
        <v>0</v>
      </c>
      <c r="DV139" s="3">
        <v>0</v>
      </c>
      <c r="DW139" s="3">
        <v>0</v>
      </c>
      <c r="DX139" s="3">
        <v>0</v>
      </c>
      <c r="DY139" s="3">
        <v>0</v>
      </c>
      <c r="DZ139" s="3">
        <v>1</v>
      </c>
      <c r="EA139" s="3">
        <v>0.99668999999999996</v>
      </c>
      <c r="EB139" s="3">
        <v>0.99277300829999993</v>
      </c>
      <c r="EC139" s="3">
        <v>0.98814668608132195</v>
      </c>
      <c r="ED139" s="3">
        <v>0.98344310785557487</v>
      </c>
      <c r="EE139" s="3">
        <v>0.97876191866218232</v>
      </c>
      <c r="EF139" s="3">
        <v>0.97420088812121652</v>
      </c>
      <c r="EG139" s="3">
        <v>0.96990466220460192</v>
      </c>
      <c r="EH139" s="3">
        <v>0.96586985880983067</v>
      </c>
      <c r="EI139" s="3">
        <v>0.96199672067600328</v>
      </c>
      <c r="EJ139" s="3">
        <v>0.95815835376050595</v>
      </c>
      <c r="EK139" s="3">
        <v>0.9542586492607007</v>
      </c>
      <c r="EL139" s="3">
        <v>0.95024122034731306</v>
      </c>
      <c r="EM139" s="3">
        <v>0.94609816862659879</v>
      </c>
      <c r="EN139" s="3">
        <v>0.94182180490440659</v>
      </c>
      <c r="EO139" s="3">
        <v>0.9374329152935521</v>
      </c>
      <c r="EP139" s="3">
        <v>0.93278324803369617</v>
      </c>
      <c r="EQ139" s="3">
        <v>0.9277742019917552</v>
      </c>
      <c r="ER139" s="3">
        <v>0.92231888968404363</v>
      </c>
      <c r="ES139" s="3">
        <v>0.91634226327889101</v>
      </c>
      <c r="ET139" s="3">
        <v>0.90973543556065017</v>
      </c>
      <c r="EU139" s="3">
        <v>0.90241206530438689</v>
      </c>
      <c r="EV139" s="3">
        <v>0.89431742907860656</v>
      </c>
      <c r="EW139" s="3">
        <v>0.88543685700785602</v>
      </c>
      <c r="EX139" s="3">
        <v>0.87567934284362936</v>
      </c>
      <c r="EY139" s="3">
        <v>0.86490848692665279</v>
      </c>
      <c r="EZ139" s="3">
        <v>0.85299004797680344</v>
      </c>
      <c r="FA139" s="3">
        <v>0.83982841153652132</v>
      </c>
      <c r="FB139" s="3">
        <v>0.82536656628986238</v>
      </c>
      <c r="FC139" s="3">
        <v>0.80954428921408572</v>
      </c>
      <c r="FD139" s="3">
        <v>0.79230909129671778</v>
      </c>
      <c r="FE139" s="3">
        <v>0.77362644292394112</v>
      </c>
      <c r="FF139" s="3">
        <v>0.75342705649919706</v>
      </c>
      <c r="FG139" s="3">
        <v>0.73156260331959033</v>
      </c>
      <c r="FH139" s="3">
        <v>0.70783071246790286</v>
      </c>
      <c r="FI139" s="3">
        <v>0.68203028299844781</v>
      </c>
      <c r="FJ139" s="3">
        <v>0.65403293988136146</v>
      </c>
      <c r="FK139" s="3">
        <v>0.62371851311786031</v>
      </c>
      <c r="FL139" s="3">
        <v>0.59101695147509092</v>
      </c>
      <c r="FM139" s="3">
        <v>0.55593418523552951</v>
      </c>
      <c r="FN139" s="3">
        <v>0.5185587299621448</v>
      </c>
      <c r="FO139" s="3">
        <v>0.47910159619932519</v>
      </c>
      <c r="FP139" s="3">
        <v>0.4379036499421452</v>
      </c>
      <c r="FQ139" s="3">
        <v>0.39460811607236529</v>
      </c>
      <c r="FR139" s="3">
        <v>0.34997793814458078</v>
      </c>
      <c r="FS139" s="3">
        <v>0.30494977662289902</v>
      </c>
      <c r="FT139" s="3">
        <v>0.26052774266224132</v>
      </c>
      <c r="FU139" s="3">
        <v>0.21769958704599546</v>
      </c>
      <c r="FV139" s="3">
        <v>0.17744911039706135</v>
      </c>
      <c r="FW139" s="3">
        <v>0.14074908538474112</v>
      </c>
      <c r="FX139" s="3">
        <v>0.10843591036211225</v>
      </c>
      <c r="FY139" s="3">
        <v>8.1599106906593097E-2</v>
      </c>
      <c r="FZ139" s="3">
        <v>5.9581219889987082E-2</v>
      </c>
      <c r="GA139" s="3">
        <v>4.1696725115609658E-2</v>
      </c>
      <c r="GB139" s="3">
        <v>2.7694547854536782E-2</v>
      </c>
      <c r="GC139" s="3">
        <v>1.7369466523408379E-2</v>
      </c>
      <c r="GD139" s="3">
        <v>9.8995537503513715E-3</v>
      </c>
      <c r="GE139" s="3">
        <v>5.0009575680650025E-3</v>
      </c>
      <c r="GF139" s="3">
        <v>2.1957704394103003E-3</v>
      </c>
      <c r="GG139" s="3">
        <v>8.2723455534343643E-4</v>
      </c>
      <c r="GH139" s="3">
        <v>2.5435808107699982E-4</v>
      </c>
      <c r="GI139" s="3">
        <v>5.8634624849869988E-5</v>
      </c>
      <c r="GJ139" s="3">
        <v>8.5026069494796445E-6</v>
      </c>
      <c r="GK139" s="3">
        <v>0</v>
      </c>
      <c r="GL139" s="3">
        <v>0</v>
      </c>
      <c r="GM139" s="3">
        <v>0</v>
      </c>
      <c r="GN139" s="3">
        <v>0</v>
      </c>
      <c r="GO139" s="3">
        <v>0</v>
      </c>
      <c r="GP139" s="3">
        <v>0</v>
      </c>
      <c r="GQ139" s="3">
        <v>0</v>
      </c>
      <c r="GR139" s="3">
        <v>0</v>
      </c>
      <c r="GS139" s="3">
        <v>0</v>
      </c>
      <c r="GT139" s="3">
        <v>0</v>
      </c>
      <c r="GU139" s="3">
        <v>0</v>
      </c>
      <c r="GV139" s="3">
        <v>0</v>
      </c>
      <c r="GW139" s="3">
        <v>0</v>
      </c>
      <c r="GX139" s="3">
        <v>0</v>
      </c>
      <c r="GY139" s="3">
        <v>0</v>
      </c>
      <c r="GZ139" s="3">
        <v>0</v>
      </c>
      <c r="HA139" s="3">
        <v>0</v>
      </c>
      <c r="HB139">
        <f t="shared" si="775"/>
        <v>22</v>
      </c>
      <c r="HC139">
        <f t="shared" si="779"/>
        <v>0.33385319989035606</v>
      </c>
      <c r="HD139">
        <f>IF(H139&gt;=$F$3,IF(HB139&lt;50,HC139*VLOOKUP(H139,Ret!$A$2:$AZ$27,HB139+2),HC139),0)</f>
        <v>0</v>
      </c>
      <c r="HE139">
        <f>IF(H139&lt;$F$3,HC139*VLOOKUP(H139,Withd!$A$2:$AZ$57,HB139+2),0)</f>
        <v>7.7787795574452969E-3</v>
      </c>
      <c r="HF139">
        <f>IF(HC139=HD139,0,HC139*VLOOKUP(H139,Mort!$A$2:$E$115,IF(HF138/HC138=VLOOKUP(H138,Mort!$A$2:$E$115,2),2,3)))</f>
        <v>2.7709815590899555E-4</v>
      </c>
      <c r="HH139">
        <f t="shared" ref="HH139:HI139" si="814">HH138+1</f>
        <v>45</v>
      </c>
      <c r="HI139">
        <f t="shared" si="814"/>
        <v>20</v>
      </c>
      <c r="HJ139">
        <f t="shared" si="773"/>
        <v>0.21862852702088548</v>
      </c>
      <c r="HK139">
        <f>IF(HH139&gt;=$F$3,IF(HI139&lt;50,HJ139*VLOOKUP(HH139,Ret!$A$2:$AZ$27,HI139+2),HJ139),0)</f>
        <v>0</v>
      </c>
      <c r="HL139">
        <f>IF(HH139&lt;$F$3,HJ139*VLOOKUP(HH139,Withd!$A$2:$AZ$57,HI139+2),0)</f>
        <v>6.3402272836056792E-3</v>
      </c>
      <c r="HM139">
        <f>IF(HJ139=HK139,0,HJ139*VLOOKUP(HH139,Mort!$A$2:$E$115,IF(HM138/HJ138=VLOOKUP(HH138,Mort!$A$2:$E$115,2),2,3)))</f>
        <v>1.5522625418482868E-4</v>
      </c>
      <c r="HN139">
        <f>HN138/(1+Assumptions!$C$9)</f>
        <v>0.53045065533637481</v>
      </c>
      <c r="HO139">
        <f>HO138*(1+Assumptions!$C$10)</f>
        <v>1.7223881368969109</v>
      </c>
      <c r="HQ139">
        <f>HQ138/(1.01+Assumptions!$C$9)</f>
        <v>0.45066952875469524</v>
      </c>
      <c r="HR139">
        <f>HR138/(0.99+Assumptions!$C$9)</f>
        <v>0.62534121165967449</v>
      </c>
    </row>
    <row r="140" spans="2:226" x14ac:dyDescent="0.25">
      <c r="B140">
        <f t="shared" ref="B140:C140" si="815">B139+1</f>
        <v>2063</v>
      </c>
      <c r="C140">
        <f t="shared" si="815"/>
        <v>72</v>
      </c>
      <c r="D140">
        <f>IF(D139=0, 0, D139*(1-VLOOKUP(C139,Mort!$A$2:$E$111,IF(D139/D138=1-VLOOKUP(C138,Mort!$A$2:$E$111,4),4,5))))</f>
        <v>0.88618355470714338</v>
      </c>
      <c r="E140" s="3">
        <f>IF(C140&lt;65,Assumptions!$C$6,Assumptions!$C$7)*(1+Assumptions!$C$8)^(B140-$J$3)</f>
        <v>44263.646933549629</v>
      </c>
      <c r="F140" s="3">
        <f t="shared" si="771"/>
        <v>39225.72</v>
      </c>
      <c r="H140">
        <f t="shared" si="778"/>
        <v>48</v>
      </c>
      <c r="I140" s="5">
        <v>461040.43363471807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31367.21</v>
      </c>
      <c r="AF140" s="5">
        <v>32962.35</v>
      </c>
      <c r="AG140" s="5">
        <v>34613.230000000003</v>
      </c>
      <c r="AH140" s="5">
        <v>36343.129999999997</v>
      </c>
      <c r="AI140" s="5">
        <v>38159.5</v>
      </c>
      <c r="AJ140" s="5">
        <v>40070.67</v>
      </c>
      <c r="AK140" s="5">
        <v>42088.12</v>
      </c>
      <c r="AL140" s="5">
        <v>44218.25</v>
      </c>
      <c r="AM140" s="5">
        <v>46463.19</v>
      </c>
      <c r="AN140" s="5">
        <v>48823.08</v>
      </c>
      <c r="AO140" s="5">
        <v>51298.71</v>
      </c>
      <c r="AP140" s="5">
        <v>53892.29</v>
      </c>
      <c r="AQ140" s="5">
        <v>56608.47</v>
      </c>
      <c r="AR140" s="5">
        <v>59452</v>
      </c>
      <c r="AS140" s="5">
        <v>62429.57</v>
      </c>
      <c r="AT140" s="5">
        <v>65536.52</v>
      </c>
      <c r="AU140" s="5">
        <v>28324.49</v>
      </c>
      <c r="AV140" s="5">
        <v>29706.63</v>
      </c>
      <c r="AW140" s="5">
        <v>31137.41</v>
      </c>
      <c r="AX140" s="5">
        <v>32613.119999999999</v>
      </c>
      <c r="AY140" s="5">
        <v>34129.870000000003</v>
      </c>
      <c r="AZ140" s="5">
        <v>35684.03</v>
      </c>
      <c r="BA140" s="5">
        <v>37272.82</v>
      </c>
      <c r="BB140" s="5">
        <v>38889.49</v>
      </c>
      <c r="BC140" s="5">
        <v>40523.760000000002</v>
      </c>
      <c r="BD140" s="5">
        <v>42163.43</v>
      </c>
      <c r="BE140" s="5">
        <v>43796.06</v>
      </c>
      <c r="BF140" s="5">
        <v>45409.2</v>
      </c>
      <c r="BG140" s="5">
        <v>46988.33</v>
      </c>
      <c r="BH140" s="5">
        <v>48517.279999999999</v>
      </c>
      <c r="BI140" s="5">
        <v>49978.78</v>
      </c>
      <c r="BJ140" s="5">
        <v>51350.89</v>
      </c>
      <c r="BK140" s="5">
        <v>52603.03</v>
      </c>
      <c r="BL140" s="5">
        <v>53695.9</v>
      </c>
      <c r="BM140" s="5">
        <v>54584.31</v>
      </c>
      <c r="BN140" s="5">
        <v>55222.52</v>
      </c>
      <c r="BO140" s="5">
        <v>55559.42</v>
      </c>
      <c r="BP140" s="5">
        <v>55541.99</v>
      </c>
      <c r="BQ140" s="5">
        <v>55118.5</v>
      </c>
      <c r="BR140" s="5">
        <v>54240.59</v>
      </c>
      <c r="BS140" s="5">
        <v>52869.66</v>
      </c>
      <c r="BT140" s="5">
        <v>50981.19</v>
      </c>
      <c r="BU140" s="5">
        <v>48467.41</v>
      </c>
      <c r="BV140" s="5">
        <v>45349.96</v>
      </c>
      <c r="BW140" s="5">
        <v>41688.58</v>
      </c>
      <c r="BX140" s="5">
        <v>37574.67</v>
      </c>
      <c r="BY140" s="5">
        <v>33124.65</v>
      </c>
      <c r="BZ140" s="5">
        <v>28485.24</v>
      </c>
      <c r="CA140" s="5">
        <v>23836.59</v>
      </c>
      <c r="CB140" s="5">
        <v>19374.22</v>
      </c>
      <c r="CC140" s="5">
        <v>15381.15</v>
      </c>
      <c r="CD140" s="5">
        <v>11848.55</v>
      </c>
      <c r="CE140" s="5">
        <v>8748.0300000000007</v>
      </c>
      <c r="CF140" s="5">
        <v>6129.92</v>
      </c>
      <c r="CG140" s="5">
        <v>4056.02</v>
      </c>
      <c r="CH140" s="5">
        <v>2438.83</v>
      </c>
      <c r="CI140" s="5">
        <v>1299.78</v>
      </c>
      <c r="CJ140" s="5">
        <v>602.08000000000004</v>
      </c>
      <c r="CK140" s="5">
        <v>239.31</v>
      </c>
      <c r="CL140" s="5">
        <v>77.63</v>
      </c>
      <c r="CM140" s="5">
        <v>18.88</v>
      </c>
      <c r="CN140" s="5">
        <v>2.89</v>
      </c>
      <c r="CO140" s="5">
        <v>0</v>
      </c>
      <c r="CP140" s="5">
        <v>0</v>
      </c>
      <c r="CQ140" s="5">
        <v>0</v>
      </c>
      <c r="CR140" s="5">
        <v>0</v>
      </c>
      <c r="CS140" s="5">
        <v>0</v>
      </c>
      <c r="CT140" s="5">
        <v>0</v>
      </c>
      <c r="CU140" s="5">
        <v>0</v>
      </c>
      <c r="CV140" s="5">
        <v>0</v>
      </c>
      <c r="CW140" s="5">
        <v>0</v>
      </c>
      <c r="CX140" s="5">
        <v>0</v>
      </c>
      <c r="CY140" s="5">
        <v>0</v>
      </c>
      <c r="CZ140" s="5">
        <v>0</v>
      </c>
      <c r="DA140" s="5">
        <v>0</v>
      </c>
      <c r="DB140" s="5">
        <v>0</v>
      </c>
      <c r="DC140" s="5">
        <v>0</v>
      </c>
      <c r="DD140" s="5">
        <v>0</v>
      </c>
      <c r="DE140" s="5">
        <v>0</v>
      </c>
      <c r="DF140" s="3">
        <v>0</v>
      </c>
      <c r="DG140" s="3">
        <v>0</v>
      </c>
      <c r="DH140" s="3">
        <v>0</v>
      </c>
      <c r="DI140" s="3">
        <v>0</v>
      </c>
      <c r="DJ140" s="3">
        <v>0</v>
      </c>
      <c r="DK140" s="3">
        <v>0</v>
      </c>
      <c r="DL140" s="3">
        <v>0</v>
      </c>
      <c r="DM140" s="3">
        <v>0</v>
      </c>
      <c r="DN140" s="3">
        <v>0</v>
      </c>
      <c r="DO140" s="3">
        <v>0</v>
      </c>
      <c r="DP140" s="3">
        <v>0</v>
      </c>
      <c r="DQ140" s="3">
        <v>0</v>
      </c>
      <c r="DR140" s="3">
        <v>0</v>
      </c>
      <c r="DS140" s="3">
        <v>0</v>
      </c>
      <c r="DT140" s="3">
        <v>0</v>
      </c>
      <c r="DU140" s="3">
        <v>0</v>
      </c>
      <c r="DV140" s="3">
        <v>0</v>
      </c>
      <c r="DW140" s="3">
        <v>0</v>
      </c>
      <c r="DX140" s="3">
        <v>0</v>
      </c>
      <c r="DY140" s="3">
        <v>0</v>
      </c>
      <c r="DZ140" s="3">
        <v>0</v>
      </c>
      <c r="EA140" s="3">
        <v>1</v>
      </c>
      <c r="EB140" s="3">
        <v>0.99607000000000001</v>
      </c>
      <c r="EC140" s="3">
        <v>0.99142831379999996</v>
      </c>
      <c r="ED140" s="3">
        <v>0.98670911502631198</v>
      </c>
      <c r="EE140" s="3">
        <v>0.98201237963878674</v>
      </c>
      <c r="EF140" s="3">
        <v>0.97743620194966996</v>
      </c>
      <c r="EG140" s="3">
        <v>0.97312570829907186</v>
      </c>
      <c r="EH140" s="3">
        <v>0.96907750535254766</v>
      </c>
      <c r="EI140" s="3">
        <v>0.96519150455608393</v>
      </c>
      <c r="EJ140" s="3">
        <v>0.96134039045290509</v>
      </c>
      <c r="EK140" s="3">
        <v>0.95742773506376178</v>
      </c>
      <c r="EL140" s="3">
        <v>0.95339696429914333</v>
      </c>
      <c r="EM140" s="3">
        <v>0.94924015353479907</v>
      </c>
      <c r="EN140" s="3">
        <v>0.94494958804082185</v>
      </c>
      <c r="EO140" s="3">
        <v>0.94054612296055162</v>
      </c>
      <c r="EP140" s="3">
        <v>0.93588101419066727</v>
      </c>
      <c r="EQ140" s="3">
        <v>0.93085533314446345</v>
      </c>
      <c r="ER140" s="3">
        <v>0.92538190378557406</v>
      </c>
      <c r="ES140" s="3">
        <v>0.91938542904904352</v>
      </c>
      <c r="ET140" s="3">
        <v>0.91275666010559986</v>
      </c>
      <c r="EU140" s="3">
        <v>0.90540896899174983</v>
      </c>
      <c r="EV140" s="3">
        <v>0.89728745053989378</v>
      </c>
      <c r="EW140" s="3">
        <v>0.88837738615603268</v>
      </c>
      <c r="EX140" s="3">
        <v>0.87858746736059312</v>
      </c>
      <c r="EY140" s="3">
        <v>0.86778084151205781</v>
      </c>
      <c r="EZ140" s="3">
        <v>0.85582282151602163</v>
      </c>
      <c r="FA140" s="3">
        <v>0.8426174753800294</v>
      </c>
      <c r="FB140" s="3">
        <v>0.82810760245398529</v>
      </c>
      <c r="FC140" s="3">
        <v>0.81223277971494234</v>
      </c>
      <c r="FD140" s="3">
        <v>0.79494034383481116</v>
      </c>
      <c r="FE140" s="3">
        <v>0.77619565052718631</v>
      </c>
      <c r="FF140" s="3">
        <v>0.7559291820919215</v>
      </c>
      <c r="FG140" s="3">
        <v>0.73399211722761393</v>
      </c>
      <c r="FH140" s="3">
        <v>0.71018141294475012</v>
      </c>
      <c r="FI140" s="3">
        <v>0.68429530044291398</v>
      </c>
      <c r="FJ140" s="3">
        <v>0.65620497835973235</v>
      </c>
      <c r="FK140" s="3">
        <v>0.62578987761275873</v>
      </c>
      <c r="FL140" s="3">
        <v>0.59297971432952179</v>
      </c>
      <c r="FM140" s="3">
        <v>0.55778043848692138</v>
      </c>
      <c r="FN140" s="3">
        <v>0.52028085960744563</v>
      </c>
      <c r="FO140" s="3">
        <v>0.48069268899991507</v>
      </c>
      <c r="FP140" s="3">
        <v>0.43935792467281237</v>
      </c>
      <c r="FQ140" s="3">
        <v>0.3959186066604114</v>
      </c>
      <c r="FR140" s="3">
        <v>0.35114021224711889</v>
      </c>
      <c r="FS140" s="3">
        <v>0.3059625125394046</v>
      </c>
      <c r="FT140" s="3">
        <v>0.26139295333778956</v>
      </c>
      <c r="FU140" s="3">
        <v>0.21842256573859031</v>
      </c>
      <c r="FV140" s="3">
        <v>0.17803841755918234</v>
      </c>
      <c r="FW140" s="3">
        <v>0.14121651203959226</v>
      </c>
      <c r="FX140" s="3">
        <v>0.10879602520554267</v>
      </c>
      <c r="FY140" s="3">
        <v>8.187009692742292E-2</v>
      </c>
      <c r="FZ140" s="3">
        <v>5.9779088673496392E-2</v>
      </c>
      <c r="GA140" s="3">
        <v>4.1835199626372978E-2</v>
      </c>
      <c r="GB140" s="3">
        <v>2.778652123984067E-2</v>
      </c>
      <c r="GC140" s="3">
        <v>1.7427150391203274E-2</v>
      </c>
      <c r="GD140" s="3">
        <v>9.9324300939623942E-3</v>
      </c>
      <c r="GE140" s="3">
        <v>5.0175657105669827E-3</v>
      </c>
      <c r="GF140" s="3">
        <v>2.2030625765386449E-3</v>
      </c>
      <c r="GG140" s="3">
        <v>8.2998179508516896E-4</v>
      </c>
      <c r="GH140" s="3">
        <v>2.5520280235278773E-4</v>
      </c>
      <c r="GI140" s="3">
        <v>5.8829349998364616E-5</v>
      </c>
      <c r="GJ140" s="3">
        <v>8.5308440432628516E-6</v>
      </c>
      <c r="GK140" s="3">
        <v>0</v>
      </c>
      <c r="GL140" s="3">
        <v>0</v>
      </c>
      <c r="GM140" s="3">
        <v>0</v>
      </c>
      <c r="GN140" s="3">
        <v>0</v>
      </c>
      <c r="GO140" s="3">
        <v>0</v>
      </c>
      <c r="GP140" s="3">
        <v>0</v>
      </c>
      <c r="GQ140" s="3">
        <v>0</v>
      </c>
      <c r="GR140" s="3">
        <v>0</v>
      </c>
      <c r="GS140" s="3">
        <v>0</v>
      </c>
      <c r="GT140" s="3">
        <v>0</v>
      </c>
      <c r="GU140" s="3">
        <v>0</v>
      </c>
      <c r="GV140" s="3">
        <v>0</v>
      </c>
      <c r="GW140" s="3">
        <v>0</v>
      </c>
      <c r="GX140" s="3">
        <v>0</v>
      </c>
      <c r="GY140" s="3">
        <v>0</v>
      </c>
      <c r="GZ140" s="3">
        <v>0</v>
      </c>
      <c r="HA140" s="3">
        <v>0</v>
      </c>
      <c r="HB140">
        <f t="shared" si="775"/>
        <v>23</v>
      </c>
      <c r="HC140">
        <f t="shared" si="779"/>
        <v>0.3257973221770018</v>
      </c>
      <c r="HD140">
        <f>IF(H140&gt;=$F$3,IF(HB140&lt;50,HC140*VLOOKUP(H140,Ret!$A$2:$AZ$27,HB140+2),HC140),0)</f>
        <v>0</v>
      </c>
      <c r="HE140">
        <f>IF(H140&lt;$F$3,HC140*VLOOKUP(H140,Withd!$A$2:$AZ$57,HB140+2),0)</f>
        <v>6.6788451046285368E-3</v>
      </c>
      <c r="HF140">
        <f>IF(HC140=HD140,0,HC140*VLOOKUP(H140,Mort!$A$2:$E$115,IF(HF139/HC139=VLOOKUP(H139,Mort!$A$2:$E$115,2),2,3)))</f>
        <v>2.899596167375316E-4</v>
      </c>
      <c r="HH140">
        <f t="shared" ref="HH140:HI140" si="816">HH139+1</f>
        <v>46</v>
      </c>
      <c r="HI140">
        <f t="shared" si="816"/>
        <v>21</v>
      </c>
      <c r="HJ140">
        <f t="shared" si="773"/>
        <v>0.21213307348309499</v>
      </c>
      <c r="HK140">
        <f>IF(HH140&gt;=$F$3,IF(HI140&lt;50,HJ140*VLOOKUP(HH140,Ret!$A$2:$AZ$27,HI140+2),HJ140),0)</f>
        <v>0</v>
      </c>
      <c r="HL140">
        <f>IF(HH140&lt;$F$3,HJ140*VLOOKUP(HH140,Withd!$A$2:$AZ$57,HI140+2),0)</f>
        <v>5.5578865252570893E-3</v>
      </c>
      <c r="HM140">
        <f>IF(HJ140=HK140,0,HJ140*VLOOKUP(HH140,Mort!$A$2:$E$115,IF(HM139/HJ139=VLOOKUP(HH139,Mort!$A$2:$E$115,2),2,3)))</f>
        <v>1.6122113584715221E-4</v>
      </c>
      <c r="HN140">
        <f>HN139/(1+Assumptions!$C$9)</f>
        <v>0.51103145986163279</v>
      </c>
      <c r="HO140">
        <f>HO139*(1+Assumptions!$C$10)</f>
        <v>1.7783657513460605</v>
      </c>
      <c r="HQ140">
        <f>HQ139/(1.01+Assumptions!$C$9)</f>
        <v>0.43002817629264811</v>
      </c>
      <c r="HR140">
        <f>HR139/(0.99+Assumptions!$C$9)</f>
        <v>0.60830857165337981</v>
      </c>
    </row>
    <row r="141" spans="2:226" x14ac:dyDescent="0.25">
      <c r="B141">
        <f t="shared" ref="B141:C141" si="817">B140+1</f>
        <v>2064</v>
      </c>
      <c r="C141">
        <f t="shared" si="817"/>
        <v>73</v>
      </c>
      <c r="D141">
        <f>IF(D140=0, 0, D140*(1-VLOOKUP(C140,Mort!$A$2:$E$111,IF(D140/D139=1-VLOOKUP(C139,Mort!$A$2:$E$111,4),4,5))))</f>
        <v>0.87528349698424557</v>
      </c>
      <c r="E141" s="3">
        <f>IF(C141&lt;65,Assumptions!$C$6,Assumptions!$C$7)*(1+Assumptions!$C$8)^(B141-$J$3)</f>
        <v>46698.147514894852</v>
      </c>
      <c r="F141" s="3">
        <f t="shared" si="771"/>
        <v>40874.120000000003</v>
      </c>
      <c r="H141">
        <f t="shared" si="778"/>
        <v>49</v>
      </c>
      <c r="I141" s="5">
        <v>448470.09582838963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33092.400000000001</v>
      </c>
      <c r="AG141" s="5">
        <v>34749.79</v>
      </c>
      <c r="AH141" s="5">
        <v>36486.519999999997</v>
      </c>
      <c r="AI141" s="5">
        <v>38310.06</v>
      </c>
      <c r="AJ141" s="5">
        <v>40228.76</v>
      </c>
      <c r="AK141" s="5">
        <v>42254.18</v>
      </c>
      <c r="AL141" s="5">
        <v>44392.71</v>
      </c>
      <c r="AM141" s="5">
        <v>46646.51</v>
      </c>
      <c r="AN141" s="5">
        <v>49015.71</v>
      </c>
      <c r="AO141" s="5">
        <v>51501.11</v>
      </c>
      <c r="AP141" s="5">
        <v>54104.92</v>
      </c>
      <c r="AQ141" s="5">
        <v>56831.82</v>
      </c>
      <c r="AR141" s="5">
        <v>59686.57</v>
      </c>
      <c r="AS141" s="5">
        <v>62675.89</v>
      </c>
      <c r="AT141" s="5">
        <v>65795.09</v>
      </c>
      <c r="AU141" s="5">
        <v>28436.25</v>
      </c>
      <c r="AV141" s="5">
        <v>29823.84</v>
      </c>
      <c r="AW141" s="5">
        <v>31260.26</v>
      </c>
      <c r="AX141" s="5">
        <v>32741.8</v>
      </c>
      <c r="AY141" s="5">
        <v>34264.53</v>
      </c>
      <c r="AZ141" s="5">
        <v>35824.82</v>
      </c>
      <c r="BA141" s="5">
        <v>37419.879999999997</v>
      </c>
      <c r="BB141" s="5">
        <v>39042.92</v>
      </c>
      <c r="BC141" s="5">
        <v>40683.64</v>
      </c>
      <c r="BD141" s="5">
        <v>42329.79</v>
      </c>
      <c r="BE141" s="5">
        <v>43968.86</v>
      </c>
      <c r="BF141" s="5">
        <v>45588.36</v>
      </c>
      <c r="BG141" s="5">
        <v>47173.72</v>
      </c>
      <c r="BH141" s="5">
        <v>48708.71</v>
      </c>
      <c r="BI141" s="5">
        <v>50175.97</v>
      </c>
      <c r="BJ141" s="5">
        <v>51553.5</v>
      </c>
      <c r="BK141" s="5">
        <v>52810.57</v>
      </c>
      <c r="BL141" s="5">
        <v>53907.75</v>
      </c>
      <c r="BM141" s="5">
        <v>54799.67</v>
      </c>
      <c r="BN141" s="5">
        <v>55440.4</v>
      </c>
      <c r="BO141" s="5">
        <v>55778.63</v>
      </c>
      <c r="BP141" s="5">
        <v>55761.13</v>
      </c>
      <c r="BQ141" s="5">
        <v>55335.97</v>
      </c>
      <c r="BR141" s="5">
        <v>54454.6</v>
      </c>
      <c r="BS141" s="5">
        <v>53078.26</v>
      </c>
      <c r="BT141" s="5">
        <v>51182.33</v>
      </c>
      <c r="BU141" s="5">
        <v>48658.64</v>
      </c>
      <c r="BV141" s="5">
        <v>45528.89</v>
      </c>
      <c r="BW141" s="5">
        <v>41853.06</v>
      </c>
      <c r="BX141" s="5">
        <v>37722.92</v>
      </c>
      <c r="BY141" s="5">
        <v>33255.339999999997</v>
      </c>
      <c r="BZ141" s="5">
        <v>28597.63</v>
      </c>
      <c r="CA141" s="5">
        <v>23930.639999999999</v>
      </c>
      <c r="CB141" s="5">
        <v>19450.66</v>
      </c>
      <c r="CC141" s="5">
        <v>15441.84</v>
      </c>
      <c r="CD141" s="5">
        <v>11895.3</v>
      </c>
      <c r="CE141" s="5">
        <v>8782.5499999999993</v>
      </c>
      <c r="CF141" s="5">
        <v>6154.11</v>
      </c>
      <c r="CG141" s="5">
        <v>4072.02</v>
      </c>
      <c r="CH141" s="5">
        <v>2448.4499999999998</v>
      </c>
      <c r="CI141" s="5">
        <v>1304.9100000000001</v>
      </c>
      <c r="CJ141" s="5">
        <v>604.46</v>
      </c>
      <c r="CK141" s="5">
        <v>240.25</v>
      </c>
      <c r="CL141" s="5">
        <v>77.930000000000007</v>
      </c>
      <c r="CM141" s="5">
        <v>18.95</v>
      </c>
      <c r="CN141" s="5">
        <v>2.9</v>
      </c>
      <c r="CO141" s="5">
        <v>0</v>
      </c>
      <c r="CP141" s="5">
        <v>0</v>
      </c>
      <c r="CQ141" s="5">
        <v>0</v>
      </c>
      <c r="CR141" s="5">
        <v>0</v>
      </c>
      <c r="CS141" s="5">
        <v>0</v>
      </c>
      <c r="CT141" s="5">
        <v>0</v>
      </c>
      <c r="CU141" s="5">
        <v>0</v>
      </c>
      <c r="CV141" s="5">
        <v>0</v>
      </c>
      <c r="CW141" s="5">
        <v>0</v>
      </c>
      <c r="CX141" s="5">
        <v>0</v>
      </c>
      <c r="CY141" s="5">
        <v>0</v>
      </c>
      <c r="CZ141" s="5">
        <v>0</v>
      </c>
      <c r="DA141" s="5">
        <v>0</v>
      </c>
      <c r="DB141" s="5">
        <v>0</v>
      </c>
      <c r="DC141" s="5">
        <v>0</v>
      </c>
      <c r="DD141" s="5">
        <v>0</v>
      </c>
      <c r="DE141" s="5">
        <v>0</v>
      </c>
      <c r="DF141" s="3">
        <v>0</v>
      </c>
      <c r="DG141" s="3">
        <v>0</v>
      </c>
      <c r="DH141" s="3">
        <v>0</v>
      </c>
      <c r="DI141" s="3">
        <v>0</v>
      </c>
      <c r="DJ141" s="3">
        <v>0</v>
      </c>
      <c r="DK141" s="3">
        <v>0</v>
      </c>
      <c r="DL141" s="3">
        <v>0</v>
      </c>
      <c r="DM141" s="3">
        <v>0</v>
      </c>
      <c r="DN141" s="3">
        <v>0</v>
      </c>
      <c r="DO141" s="3">
        <v>0</v>
      </c>
      <c r="DP141" s="3">
        <v>0</v>
      </c>
      <c r="DQ141" s="3">
        <v>0</v>
      </c>
      <c r="DR141" s="3">
        <v>0</v>
      </c>
      <c r="DS141" s="3">
        <v>0</v>
      </c>
      <c r="DT141" s="3">
        <v>0</v>
      </c>
      <c r="DU141" s="3">
        <v>0</v>
      </c>
      <c r="DV141" s="3">
        <v>0</v>
      </c>
      <c r="DW141" s="3">
        <v>0</v>
      </c>
      <c r="DX141" s="3">
        <v>0</v>
      </c>
      <c r="DY141" s="3">
        <v>0</v>
      </c>
      <c r="DZ141" s="3">
        <v>0</v>
      </c>
      <c r="EA141" s="3">
        <v>0</v>
      </c>
      <c r="EB141" s="3">
        <v>1</v>
      </c>
      <c r="EC141" s="3">
        <v>0.99534</v>
      </c>
      <c r="ED141" s="3">
        <v>0.99060218160000002</v>
      </c>
      <c r="EE141" s="3">
        <v>0.98588691521558403</v>
      </c>
      <c r="EF141" s="3">
        <v>0.98129268219067944</v>
      </c>
      <c r="EG141" s="3">
        <v>0.97696518146221856</v>
      </c>
      <c r="EH141" s="3">
        <v>0.97290100630733567</v>
      </c>
      <c r="EI141" s="3">
        <v>0.96899967327204328</v>
      </c>
      <c r="EJ141" s="3">
        <v>0.96513336457568777</v>
      </c>
      <c r="EK141" s="3">
        <v>0.96120527178186466</v>
      </c>
      <c r="EL141" s="3">
        <v>0.95715859758766297</v>
      </c>
      <c r="EM141" s="3">
        <v>0.95298538610218075</v>
      </c>
      <c r="EN141" s="3">
        <v>0.94867789215699894</v>
      </c>
      <c r="EO141" s="3">
        <v>0.94425705317954733</v>
      </c>
      <c r="EP141" s="3">
        <v>0.93957353819577683</v>
      </c>
      <c r="EQ141" s="3">
        <v>0.9345280282956655</v>
      </c>
      <c r="ER141" s="3">
        <v>0.92903300348928697</v>
      </c>
      <c r="ES141" s="3">
        <v>0.92301286962667639</v>
      </c>
      <c r="ET141" s="3">
        <v>0.91635794683666805</v>
      </c>
      <c r="EU141" s="3">
        <v>0.90898126536463286</v>
      </c>
      <c r="EV141" s="3">
        <v>0.90082770341431206</v>
      </c>
      <c r="EW141" s="3">
        <v>0.89188248431940798</v>
      </c>
      <c r="EX141" s="3">
        <v>0.8820539393422081</v>
      </c>
      <c r="EY141" s="3">
        <v>0.87120467588829897</v>
      </c>
      <c r="EZ141" s="3">
        <v>0.85919947545455821</v>
      </c>
      <c r="FA141" s="3">
        <v>0.84594202754829428</v>
      </c>
      <c r="FB141" s="3">
        <v>0.8313749058339126</v>
      </c>
      <c r="FC141" s="3">
        <v>0.81543744888907643</v>
      </c>
      <c r="FD141" s="3">
        <v>0.79807678560222794</v>
      </c>
      <c r="FE141" s="3">
        <v>0.77925813499772734</v>
      </c>
      <c r="FF141" s="3">
        <v>0.75891170509293671</v>
      </c>
      <c r="FG141" s="3">
        <v>0.73688808741113965</v>
      </c>
      <c r="FH141" s="3">
        <v>0.71298343785552221</v>
      </c>
      <c r="FI141" s="3">
        <v>0.68699519154568844</v>
      </c>
      <c r="FJ141" s="3">
        <v>0.65879403893273791</v>
      </c>
      <c r="FK141" s="3">
        <v>0.62825893522820553</v>
      </c>
      <c r="FL141" s="3">
        <v>0.59531931925419068</v>
      </c>
      <c r="FM141" s="3">
        <v>0.55998116446326196</v>
      </c>
      <c r="FN141" s="3">
        <v>0.52233363077639683</v>
      </c>
      <c r="FO141" s="3">
        <v>0.48258926481062081</v>
      </c>
      <c r="FP141" s="3">
        <v>0.44109141392955553</v>
      </c>
      <c r="FQ141" s="3">
        <v>0.39748070583434036</v>
      </c>
      <c r="FR141" s="3">
        <v>0.3525256380044765</v>
      </c>
      <c r="FS141" s="3">
        <v>0.30716968941882056</v>
      </c>
      <c r="FT141" s="3">
        <v>0.26242428076118096</v>
      </c>
      <c r="FU141" s="3">
        <v>0.21928435324685042</v>
      </c>
      <c r="FV141" s="3">
        <v>0.17874086917504026</v>
      </c>
      <c r="FW141" s="3">
        <v>0.14177368261225842</v>
      </c>
      <c r="FX141" s="3">
        <v>0.10922528055813613</v>
      </c>
      <c r="FY141" s="3">
        <v>8.2193115872803021E-2</v>
      </c>
      <c r="FZ141" s="3">
        <v>6.0014947416844579E-2</v>
      </c>
      <c r="GA141" s="3">
        <v>4.2000260650730335E-2</v>
      </c>
      <c r="GB141" s="3">
        <v>2.7896153121608584E-2</v>
      </c>
      <c r="GC141" s="3">
        <v>1.7495909314810473E-2</v>
      </c>
      <c r="GD141" s="3">
        <v>9.971618554883082E-3</v>
      </c>
      <c r="GE141" s="3">
        <v>5.0373625453702863E-3</v>
      </c>
      <c r="GF141" s="3">
        <v>2.2117547727957313E-3</v>
      </c>
      <c r="GG141" s="3">
        <v>8.3325649310306369E-4</v>
      </c>
      <c r="GH141" s="3">
        <v>2.5620970649932999E-4</v>
      </c>
      <c r="GI141" s="3">
        <v>5.9061461542225536E-5</v>
      </c>
      <c r="GJ141" s="3">
        <v>8.5645025382381226E-6</v>
      </c>
      <c r="GK141" s="3">
        <v>0</v>
      </c>
      <c r="GL141" s="3">
        <v>0</v>
      </c>
      <c r="GM141" s="3">
        <v>0</v>
      </c>
      <c r="GN141" s="3">
        <v>0</v>
      </c>
      <c r="GO141" s="3">
        <v>0</v>
      </c>
      <c r="GP141" s="3">
        <v>0</v>
      </c>
      <c r="GQ141" s="3">
        <v>0</v>
      </c>
      <c r="GR141" s="3">
        <v>0</v>
      </c>
      <c r="GS141" s="3">
        <v>0</v>
      </c>
      <c r="GT141" s="3">
        <v>0</v>
      </c>
      <c r="GU141" s="3">
        <v>0</v>
      </c>
      <c r="GV141" s="3">
        <v>0</v>
      </c>
      <c r="GW141" s="3">
        <v>0</v>
      </c>
      <c r="GX141" s="3">
        <v>0</v>
      </c>
      <c r="GY141" s="3">
        <v>0</v>
      </c>
      <c r="GZ141" s="3">
        <v>0</v>
      </c>
      <c r="HA141" s="3">
        <v>0</v>
      </c>
      <c r="HB141">
        <f t="shared" si="775"/>
        <v>24</v>
      </c>
      <c r="HC141">
        <f t="shared" si="779"/>
        <v>0.31882851745563573</v>
      </c>
      <c r="HD141">
        <f>IF(H141&gt;=$F$3,IF(HB141&lt;50,HC141*VLOOKUP(H141,Ret!$A$2:$AZ$27,HB141+2),HC141),0)</f>
        <v>0</v>
      </c>
      <c r="HE141">
        <f>IF(H141&lt;$F$3,HC141*VLOOKUP(H141,Withd!$A$2:$AZ$57,HB141+2),0)</f>
        <v>5.5476162037280613E-3</v>
      </c>
      <c r="HF141">
        <f>IF(HC141=HD141,0,HC141*VLOOKUP(H141,Mort!$A$2:$E$115,IF(HF140/HC140=VLOOKUP(H140,Mort!$A$2:$E$115,2),2,3)))</f>
        <v>2.996988064082976E-4</v>
      </c>
      <c r="HH141">
        <f t="shared" ref="HH141:HI141" si="818">HH140+1</f>
        <v>47</v>
      </c>
      <c r="HI141">
        <f t="shared" si="818"/>
        <v>22</v>
      </c>
      <c r="HJ141">
        <f t="shared" si="773"/>
        <v>0.20641396582199073</v>
      </c>
      <c r="HK141">
        <f>IF(HH141&gt;=$F$3,IF(HI141&lt;50,HJ141*VLOOKUP(HH141,Ret!$A$2:$AZ$27,HI141+2),HJ141),0)</f>
        <v>0</v>
      </c>
      <c r="HL141">
        <f>IF(HH141&lt;$F$3,HJ141*VLOOKUP(HH141,Withd!$A$2:$AZ$57,HI141+2),0)</f>
        <v>4.809445403652384E-3</v>
      </c>
      <c r="HM141">
        <f>IF(HJ141=HK141,0,HJ141*VLOOKUP(HH141,Mort!$A$2:$E$115,IF(HM140/HJ140=VLOOKUP(HH140,Mort!$A$2:$E$115,2),2,3)))</f>
        <v>1.713235916322523E-4</v>
      </c>
      <c r="HN141">
        <f>HN140/(1+Assumptions!$C$9)</f>
        <v>0.49232317905744966</v>
      </c>
      <c r="HO141">
        <f>HO140*(1+Assumptions!$C$10)</f>
        <v>1.8361626382648073</v>
      </c>
      <c r="HQ141">
        <f>HQ140/(1.01+Assumptions!$C$9)</f>
        <v>0.41033222928687796</v>
      </c>
      <c r="HR141">
        <f>HR140/(0.99+Assumptions!$C$9)</f>
        <v>0.59173985569394927</v>
      </c>
    </row>
    <row r="142" spans="2:226" x14ac:dyDescent="0.25">
      <c r="B142">
        <f t="shared" ref="B142:C142" si="819">B141+1</f>
        <v>2065</v>
      </c>
      <c r="C142">
        <f t="shared" si="819"/>
        <v>74</v>
      </c>
      <c r="D142">
        <f>IF(D141=0, 0, D141*(1-VLOOKUP(C141,Mort!$A$2:$E$111,IF(D141/D140=1-VLOOKUP(C140,Mort!$A$2:$E$111,4),4,5))))</f>
        <v>0.86322209039580267</v>
      </c>
      <c r="E142" s="3">
        <f>IF(C142&lt;65,Assumptions!$C$6,Assumptions!$C$7)*(1+Assumptions!$C$8)^(B142-$J$3)</f>
        <v>49266.545628214073</v>
      </c>
      <c r="F142" s="3">
        <f t="shared" si="771"/>
        <v>42527.97</v>
      </c>
      <c r="H142">
        <f t="shared" si="778"/>
        <v>50</v>
      </c>
      <c r="I142" s="5">
        <v>435934.00658311584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34912.480000000003</v>
      </c>
      <c r="AH142" s="5">
        <v>36657.35</v>
      </c>
      <c r="AI142" s="5">
        <v>38489.42</v>
      </c>
      <c r="AJ142" s="5">
        <v>40417.11</v>
      </c>
      <c r="AK142" s="5">
        <v>42452.01</v>
      </c>
      <c r="AL142" s="5">
        <v>44600.55</v>
      </c>
      <c r="AM142" s="5">
        <v>46864.9</v>
      </c>
      <c r="AN142" s="5">
        <v>49245.19</v>
      </c>
      <c r="AO142" s="5">
        <v>51742.23</v>
      </c>
      <c r="AP142" s="5">
        <v>54358.23</v>
      </c>
      <c r="AQ142" s="5">
        <v>57097.9</v>
      </c>
      <c r="AR142" s="5">
        <v>59966.01</v>
      </c>
      <c r="AS142" s="5">
        <v>62969.33</v>
      </c>
      <c r="AT142" s="5">
        <v>66103.13</v>
      </c>
      <c r="AU142" s="5">
        <v>28569.38</v>
      </c>
      <c r="AV142" s="5">
        <v>29963.47</v>
      </c>
      <c r="AW142" s="5">
        <v>31406.62</v>
      </c>
      <c r="AX142" s="5">
        <v>32895.089999999997</v>
      </c>
      <c r="AY142" s="5">
        <v>34424.949999999997</v>
      </c>
      <c r="AZ142" s="5">
        <v>35992.54</v>
      </c>
      <c r="BA142" s="5">
        <v>37595.07</v>
      </c>
      <c r="BB142" s="5">
        <v>39225.72</v>
      </c>
      <c r="BC142" s="5">
        <v>40874.120000000003</v>
      </c>
      <c r="BD142" s="5">
        <v>42527.97</v>
      </c>
      <c r="BE142" s="5">
        <v>44174.71</v>
      </c>
      <c r="BF142" s="5">
        <v>45801.79</v>
      </c>
      <c r="BG142" s="5">
        <v>47394.58</v>
      </c>
      <c r="BH142" s="5">
        <v>48936.76</v>
      </c>
      <c r="BI142" s="5">
        <v>50410.879999999997</v>
      </c>
      <c r="BJ142" s="5">
        <v>51794.86</v>
      </c>
      <c r="BK142" s="5">
        <v>53057.82</v>
      </c>
      <c r="BL142" s="5">
        <v>54160.14</v>
      </c>
      <c r="BM142" s="5">
        <v>55056.23</v>
      </c>
      <c r="BN142" s="5">
        <v>55699.96</v>
      </c>
      <c r="BO142" s="5">
        <v>56039.78</v>
      </c>
      <c r="BP142" s="5">
        <v>56022.2</v>
      </c>
      <c r="BQ142" s="5">
        <v>55595.040000000001</v>
      </c>
      <c r="BR142" s="5">
        <v>54709.54</v>
      </c>
      <c r="BS142" s="5">
        <v>53326.76</v>
      </c>
      <c r="BT142" s="5">
        <v>51421.96</v>
      </c>
      <c r="BU142" s="5">
        <v>48886.45</v>
      </c>
      <c r="BV142" s="5">
        <v>45742.05</v>
      </c>
      <c r="BW142" s="5">
        <v>42049.01</v>
      </c>
      <c r="BX142" s="5">
        <v>37899.53</v>
      </c>
      <c r="BY142" s="5">
        <v>33411.040000000001</v>
      </c>
      <c r="BZ142" s="5">
        <v>28731.52</v>
      </c>
      <c r="CA142" s="5">
        <v>24042.68</v>
      </c>
      <c r="CB142" s="5">
        <v>19541.72</v>
      </c>
      <c r="CC142" s="5">
        <v>15514.14</v>
      </c>
      <c r="CD142" s="5">
        <v>11950.99</v>
      </c>
      <c r="CE142" s="5">
        <v>8823.67</v>
      </c>
      <c r="CF142" s="5">
        <v>6182.92</v>
      </c>
      <c r="CG142" s="5">
        <v>4091.09</v>
      </c>
      <c r="CH142" s="5">
        <v>2459.92</v>
      </c>
      <c r="CI142" s="5">
        <v>1311.02</v>
      </c>
      <c r="CJ142" s="5">
        <v>607.29</v>
      </c>
      <c r="CK142" s="5">
        <v>241.37</v>
      </c>
      <c r="CL142" s="5">
        <v>78.3</v>
      </c>
      <c r="CM142" s="5">
        <v>19.04</v>
      </c>
      <c r="CN142" s="5">
        <v>2.91</v>
      </c>
      <c r="CO142" s="5">
        <v>0</v>
      </c>
      <c r="CP142" s="5">
        <v>0</v>
      </c>
      <c r="CQ142" s="5">
        <v>0</v>
      </c>
      <c r="CR142" s="5">
        <v>0</v>
      </c>
      <c r="CS142" s="5">
        <v>0</v>
      </c>
      <c r="CT142" s="5">
        <v>0</v>
      </c>
      <c r="CU142" s="5">
        <v>0</v>
      </c>
      <c r="CV142" s="5">
        <v>0</v>
      </c>
      <c r="CW142" s="5">
        <v>0</v>
      </c>
      <c r="CX142" s="5">
        <v>0</v>
      </c>
      <c r="CY142" s="5">
        <v>0</v>
      </c>
      <c r="CZ142" s="5">
        <v>0</v>
      </c>
      <c r="DA142" s="5">
        <v>0</v>
      </c>
      <c r="DB142" s="5">
        <v>0</v>
      </c>
      <c r="DC142" s="5">
        <v>0</v>
      </c>
      <c r="DD142" s="5">
        <v>0</v>
      </c>
      <c r="DE142" s="5">
        <v>0</v>
      </c>
      <c r="DF142" s="3">
        <v>0</v>
      </c>
      <c r="DG142" s="3">
        <v>0</v>
      </c>
      <c r="DH142" s="3">
        <v>0</v>
      </c>
      <c r="DI142" s="3">
        <v>0</v>
      </c>
      <c r="DJ142" s="3">
        <v>0</v>
      </c>
      <c r="DK142" s="3">
        <v>0</v>
      </c>
      <c r="DL142" s="3">
        <v>0</v>
      </c>
      <c r="DM142" s="3">
        <v>0</v>
      </c>
      <c r="DN142" s="3">
        <v>0</v>
      </c>
      <c r="DO142" s="3">
        <v>0</v>
      </c>
      <c r="DP142" s="3">
        <v>0</v>
      </c>
      <c r="DQ142" s="3">
        <v>0</v>
      </c>
      <c r="DR142" s="3">
        <v>0</v>
      </c>
      <c r="DS142" s="3">
        <v>0</v>
      </c>
      <c r="DT142" s="3">
        <v>0</v>
      </c>
      <c r="DU142" s="3">
        <v>0</v>
      </c>
      <c r="DV142" s="3">
        <v>0</v>
      </c>
      <c r="DW142" s="3">
        <v>0</v>
      </c>
      <c r="DX142" s="3">
        <v>0</v>
      </c>
      <c r="DY142" s="3">
        <v>0</v>
      </c>
      <c r="DZ142" s="3">
        <v>0</v>
      </c>
      <c r="EA142" s="3">
        <v>0</v>
      </c>
      <c r="EB142" s="3">
        <v>0</v>
      </c>
      <c r="EC142" s="3">
        <v>1</v>
      </c>
      <c r="ED142" s="3">
        <v>0.99524000000000001</v>
      </c>
      <c r="EE142" s="3">
        <v>0.9905026576</v>
      </c>
      <c r="EF142" s="3">
        <v>0.98588691521558403</v>
      </c>
      <c r="EG142" s="3">
        <v>0.98153915391948332</v>
      </c>
      <c r="EH142" s="3">
        <v>0.97745595103917826</v>
      </c>
      <c r="EI142" s="3">
        <v>0.9735363526755112</v>
      </c>
      <c r="EJ142" s="3">
        <v>0.96965194262833587</v>
      </c>
      <c r="EK142" s="3">
        <v>0.96570545922183848</v>
      </c>
      <c r="EL142" s="3">
        <v>0.96163983923851448</v>
      </c>
      <c r="EM142" s="3">
        <v>0.95744708953943458</v>
      </c>
      <c r="EN142" s="3">
        <v>0.95311942869471633</v>
      </c>
      <c r="EO142" s="3">
        <v>0.94867789215699894</v>
      </c>
      <c r="EP142" s="3">
        <v>0.9439724498119002</v>
      </c>
      <c r="EQ142" s="3">
        <v>0.93890331775641034</v>
      </c>
      <c r="ER142" s="3">
        <v>0.93338256624800264</v>
      </c>
      <c r="ES142" s="3">
        <v>0.9273342472187156</v>
      </c>
      <c r="ET142" s="3">
        <v>0.92064816729626864</v>
      </c>
      <c r="EU142" s="3">
        <v>0.91323694954953372</v>
      </c>
      <c r="EV142" s="3">
        <v>0.90504521411207439</v>
      </c>
      <c r="EW142" s="3">
        <v>0.89605811513594147</v>
      </c>
      <c r="EX142" s="3">
        <v>0.88618355470714338</v>
      </c>
      <c r="EY142" s="3">
        <v>0.87528349698424557</v>
      </c>
      <c r="EZ142" s="3">
        <v>0.86322209039580267</v>
      </c>
      <c r="FA142" s="3">
        <v>0.84990257354099541</v>
      </c>
      <c r="FB142" s="3">
        <v>0.83526725122461942</v>
      </c>
      <c r="FC142" s="3">
        <v>0.81925517801864345</v>
      </c>
      <c r="FD142" s="3">
        <v>0.80181323527862647</v>
      </c>
      <c r="FE142" s="3">
        <v>0.7829064791907564</v>
      </c>
      <c r="FF142" s="3">
        <v>0.76246479101908582</v>
      </c>
      <c r="FG142" s="3">
        <v>0.74033806278371195</v>
      </c>
      <c r="FH142" s="3">
        <v>0.71632149602700834</v>
      </c>
      <c r="FI142" s="3">
        <v>0.69021157749682394</v>
      </c>
      <c r="FJ142" s="3">
        <v>0.66187839224057932</v>
      </c>
      <c r="FK142" s="3">
        <v>0.63120032876022847</v>
      </c>
      <c r="FL142" s="3">
        <v>0.59810649552332973</v>
      </c>
      <c r="FM142" s="3">
        <v>0.56260289394906493</v>
      </c>
      <c r="FN142" s="3">
        <v>0.5247791013888693</v>
      </c>
      <c r="FO142" s="3">
        <v>0.48484865956419021</v>
      </c>
      <c r="FP142" s="3">
        <v>0.44315652332826549</v>
      </c>
      <c r="FQ142" s="3">
        <v>0.39934163786679988</v>
      </c>
      <c r="FR142" s="3">
        <v>0.35417609862406485</v>
      </c>
      <c r="FS142" s="3">
        <v>0.30860780177509267</v>
      </c>
      <c r="FT142" s="3">
        <v>0.26365290329051494</v>
      </c>
      <c r="FU142" s="3">
        <v>0.22031100251858718</v>
      </c>
      <c r="FV142" s="3">
        <v>0.1795777012629256</v>
      </c>
      <c r="FW142" s="3">
        <v>0.14243744108772732</v>
      </c>
      <c r="FX142" s="3">
        <v>0.10973665336280689</v>
      </c>
      <c r="FY142" s="3">
        <v>8.2577929022045804E-2</v>
      </c>
      <c r="FZ142" s="3">
        <v>6.0295926434027182E-2</v>
      </c>
      <c r="GA142" s="3">
        <v>4.2196898196325237E-2</v>
      </c>
      <c r="GB142" s="3">
        <v>2.8026757813017261E-2</v>
      </c>
      <c r="GC142" s="3">
        <v>1.7577821965168168E-2</v>
      </c>
      <c r="GD142" s="3">
        <v>1.0018303850827946E-2</v>
      </c>
      <c r="GE142" s="3">
        <v>5.0609465563227537E-3</v>
      </c>
      <c r="GF142" s="3">
        <v>2.2221098044846311E-3</v>
      </c>
      <c r="GG142" s="3">
        <v>8.3715764774153982E-4</v>
      </c>
      <c r="GH142" s="3">
        <v>2.5740923352756865E-4</v>
      </c>
      <c r="GI142" s="3">
        <v>5.9337976512775113E-5</v>
      </c>
      <c r="GJ142" s="3">
        <v>8.6045999741175181E-6</v>
      </c>
      <c r="GK142" s="3">
        <v>0</v>
      </c>
      <c r="GL142" s="3">
        <v>0</v>
      </c>
      <c r="GM142" s="3">
        <v>0</v>
      </c>
      <c r="GN142" s="3">
        <v>0</v>
      </c>
      <c r="GO142" s="3">
        <v>0</v>
      </c>
      <c r="GP142" s="3">
        <v>0</v>
      </c>
      <c r="GQ142" s="3">
        <v>0</v>
      </c>
      <c r="GR142" s="3">
        <v>0</v>
      </c>
      <c r="GS142" s="3">
        <v>0</v>
      </c>
      <c r="GT142" s="3">
        <v>0</v>
      </c>
      <c r="GU142" s="3">
        <v>0</v>
      </c>
      <c r="GV142" s="3">
        <v>0</v>
      </c>
      <c r="GW142" s="3">
        <v>0</v>
      </c>
      <c r="GX142" s="3">
        <v>0</v>
      </c>
      <c r="GY142" s="3">
        <v>0</v>
      </c>
      <c r="GZ142" s="3">
        <v>0</v>
      </c>
      <c r="HA142" s="3">
        <v>0</v>
      </c>
      <c r="HB142">
        <f t="shared" si="775"/>
        <v>25</v>
      </c>
      <c r="HC142">
        <f t="shared" si="779"/>
        <v>0.31298120244549937</v>
      </c>
      <c r="HD142">
        <f>IF(H142&gt;=$F$3,IF(HB142&lt;50,HC142*VLOOKUP(H142,Ret!$A$2:$AZ$27,HB142+2),HC142),0)</f>
        <v>5.9466428464644882E-3</v>
      </c>
      <c r="HE142">
        <f>IF(H142&lt;$F$3,HC142*VLOOKUP(H142,Withd!$A$2:$AZ$57,HB142+2),0)</f>
        <v>0</v>
      </c>
      <c r="HF142">
        <f>IF(HC142=HD142,0,HC142*VLOOKUP(H142,Mort!$A$2:$E$115,IF(HF141/HC141=VLOOKUP(H141,Mort!$A$2:$E$115,2),2,3)))</f>
        <v>3.1298120244549937E-4</v>
      </c>
      <c r="HH142">
        <f t="shared" ref="HH142:HI142" si="820">HH141+1</f>
        <v>48</v>
      </c>
      <c r="HI142">
        <f t="shared" si="820"/>
        <v>23</v>
      </c>
      <c r="HJ142">
        <f t="shared" si="773"/>
        <v>0.2014331968267061</v>
      </c>
      <c r="HK142">
        <f>IF(HH142&gt;=$F$3,IF(HI142&lt;50,HJ142*VLOOKUP(HH142,Ret!$A$2:$AZ$27,HI142+2),HJ142),0)</f>
        <v>0</v>
      </c>
      <c r="HL142">
        <f>IF(HH142&lt;$F$3,HJ142*VLOOKUP(HH142,Withd!$A$2:$AZ$57,HI142+2),0)</f>
        <v>4.1293805349474754E-3</v>
      </c>
      <c r="HM142">
        <f>IF(HJ142=HK142,0,HJ142*VLOOKUP(HH142,Mort!$A$2:$E$115,IF(HM141/HJ141=VLOOKUP(HH141,Mort!$A$2:$E$115,2),2,3)))</f>
        <v>1.7927554517576841E-4</v>
      </c>
      <c r="HN142">
        <f>HN141/(1+Assumptions!$C$9)</f>
        <v>0.47429978714590526</v>
      </c>
      <c r="HO142">
        <f>HO141*(1+Assumptions!$C$10)</f>
        <v>1.8958379240084136</v>
      </c>
      <c r="HQ142">
        <f>HQ141/(1.01+Assumptions!$C$9)</f>
        <v>0.39153838672412017</v>
      </c>
      <c r="HR142">
        <f>HR141/(0.99+Assumptions!$C$9)</f>
        <v>0.57562242771784944</v>
      </c>
    </row>
    <row r="143" spans="2:226" x14ac:dyDescent="0.25">
      <c r="B143">
        <f t="shared" ref="B143:C143" si="821">B142+1</f>
        <v>2066</v>
      </c>
      <c r="C143">
        <f t="shared" si="821"/>
        <v>75</v>
      </c>
      <c r="D143">
        <f>IF(D142=0, 0, D142*(1-VLOOKUP(C142,Mort!$A$2:$E$111,IF(D142/D141=1-VLOOKUP(C141,Mort!$A$2:$E$111,4),4,5))))</f>
        <v>0.84990257354099541</v>
      </c>
      <c r="E143" s="3">
        <f>IF(C143&lt;65,Assumptions!$C$6,Assumptions!$C$7)*(1+Assumptions!$C$8)^(B143-$J$3)</f>
        <v>51976.205637765845</v>
      </c>
      <c r="F143" s="3">
        <f t="shared" si="771"/>
        <v>44174.71</v>
      </c>
      <c r="H143">
        <f t="shared" si="778"/>
        <v>51</v>
      </c>
      <c r="I143" s="5">
        <v>423142.02295771474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36832.67</v>
      </c>
      <c r="AI143" s="5">
        <v>38673.5</v>
      </c>
      <c r="AJ143" s="5">
        <v>40610.410000000003</v>
      </c>
      <c r="AK143" s="5">
        <v>42655.040000000001</v>
      </c>
      <c r="AL143" s="5">
        <v>44813.87</v>
      </c>
      <c r="AM143" s="5">
        <v>47089.04</v>
      </c>
      <c r="AN143" s="5">
        <v>49480.72</v>
      </c>
      <c r="AO143" s="5">
        <v>51989.7</v>
      </c>
      <c r="AP143" s="5">
        <v>54618.22</v>
      </c>
      <c r="AQ143" s="5">
        <v>57370.99</v>
      </c>
      <c r="AR143" s="5">
        <v>60252.81</v>
      </c>
      <c r="AS143" s="5">
        <v>63270.49</v>
      </c>
      <c r="AT143" s="5">
        <v>66419.289999999994</v>
      </c>
      <c r="AU143" s="5">
        <v>28706.02</v>
      </c>
      <c r="AV143" s="5">
        <v>30106.78</v>
      </c>
      <c r="AW143" s="5">
        <v>31556.83</v>
      </c>
      <c r="AX143" s="5">
        <v>33052.42</v>
      </c>
      <c r="AY143" s="5">
        <v>34589.589999999997</v>
      </c>
      <c r="AZ143" s="5">
        <v>36164.69</v>
      </c>
      <c r="BA143" s="5">
        <v>37774.879999999997</v>
      </c>
      <c r="BB143" s="5">
        <v>39413.32</v>
      </c>
      <c r="BC143" s="5">
        <v>41069.61</v>
      </c>
      <c r="BD143" s="5">
        <v>42731.37</v>
      </c>
      <c r="BE143" s="5">
        <v>44385.99</v>
      </c>
      <c r="BF143" s="5">
        <v>46020.85</v>
      </c>
      <c r="BG143" s="5">
        <v>47621.26</v>
      </c>
      <c r="BH143" s="5">
        <v>49170.81</v>
      </c>
      <c r="BI143" s="5">
        <v>50651.99</v>
      </c>
      <c r="BJ143" s="5">
        <v>52042.58</v>
      </c>
      <c r="BK143" s="5">
        <v>53311.58</v>
      </c>
      <c r="BL143" s="5">
        <v>54419.17</v>
      </c>
      <c r="BM143" s="5">
        <v>55319.55</v>
      </c>
      <c r="BN143" s="5">
        <v>55966.36</v>
      </c>
      <c r="BO143" s="5">
        <v>56307.8</v>
      </c>
      <c r="BP143" s="5">
        <v>56290.14</v>
      </c>
      <c r="BQ143" s="5">
        <v>55860.94</v>
      </c>
      <c r="BR143" s="5">
        <v>54971.199999999997</v>
      </c>
      <c r="BS143" s="5">
        <v>53581.81</v>
      </c>
      <c r="BT143" s="5">
        <v>51667.9</v>
      </c>
      <c r="BU143" s="5">
        <v>49120.26</v>
      </c>
      <c r="BV143" s="5">
        <v>45960.82</v>
      </c>
      <c r="BW143" s="5">
        <v>42250.12</v>
      </c>
      <c r="BX143" s="5">
        <v>38080.800000000003</v>
      </c>
      <c r="BY143" s="5">
        <v>33570.83</v>
      </c>
      <c r="BZ143" s="5">
        <v>28868.94</v>
      </c>
      <c r="CA143" s="5">
        <v>24157.67</v>
      </c>
      <c r="CB143" s="5">
        <v>19635.189999999999</v>
      </c>
      <c r="CC143" s="5">
        <v>15588.34</v>
      </c>
      <c r="CD143" s="5">
        <v>12008.15</v>
      </c>
      <c r="CE143" s="5">
        <v>8865.8700000000008</v>
      </c>
      <c r="CF143" s="5">
        <v>6212.49</v>
      </c>
      <c r="CG143" s="5">
        <v>4110.6499999999996</v>
      </c>
      <c r="CH143" s="5">
        <v>2471.6799999999998</v>
      </c>
      <c r="CI143" s="5">
        <v>1317.29</v>
      </c>
      <c r="CJ143" s="5">
        <v>610.19000000000005</v>
      </c>
      <c r="CK143" s="5">
        <v>242.53</v>
      </c>
      <c r="CL143" s="5">
        <v>78.67</v>
      </c>
      <c r="CM143" s="5">
        <v>19.13</v>
      </c>
      <c r="CN143" s="5">
        <v>2.93</v>
      </c>
      <c r="CO143" s="5">
        <v>0</v>
      </c>
      <c r="CP143" s="5">
        <v>0</v>
      </c>
      <c r="CQ143" s="5">
        <v>0</v>
      </c>
      <c r="CR143" s="5">
        <v>0</v>
      </c>
      <c r="CS143" s="5">
        <v>0</v>
      </c>
      <c r="CT143" s="5">
        <v>0</v>
      </c>
      <c r="CU143" s="5">
        <v>0</v>
      </c>
      <c r="CV143" s="5">
        <v>0</v>
      </c>
      <c r="CW143" s="5">
        <v>0</v>
      </c>
      <c r="CX143" s="5">
        <v>0</v>
      </c>
      <c r="CY143" s="5">
        <v>0</v>
      </c>
      <c r="CZ143" s="5">
        <v>0</v>
      </c>
      <c r="DA143" s="5">
        <v>0</v>
      </c>
      <c r="DB143" s="5">
        <v>0</v>
      </c>
      <c r="DC143" s="5">
        <v>0</v>
      </c>
      <c r="DD143" s="5">
        <v>0</v>
      </c>
      <c r="DE143" s="5">
        <v>0</v>
      </c>
      <c r="DF143" s="3">
        <v>0</v>
      </c>
      <c r="DG143" s="3">
        <v>0</v>
      </c>
      <c r="DH143" s="3">
        <v>0</v>
      </c>
      <c r="DI143" s="3">
        <v>0</v>
      </c>
      <c r="DJ143" s="3">
        <v>0</v>
      </c>
      <c r="DK143" s="3">
        <v>0</v>
      </c>
      <c r="DL143" s="3">
        <v>0</v>
      </c>
      <c r="DM143" s="3">
        <v>0</v>
      </c>
      <c r="DN143" s="3">
        <v>0</v>
      </c>
      <c r="DO143" s="3">
        <v>0</v>
      </c>
      <c r="DP143" s="3">
        <v>0</v>
      </c>
      <c r="DQ143" s="3">
        <v>0</v>
      </c>
      <c r="DR143" s="3">
        <v>0</v>
      </c>
      <c r="DS143" s="3">
        <v>0</v>
      </c>
      <c r="DT143" s="3">
        <v>0</v>
      </c>
      <c r="DU143" s="3">
        <v>0</v>
      </c>
      <c r="DV143" s="3">
        <v>0</v>
      </c>
      <c r="DW143" s="3">
        <v>0</v>
      </c>
      <c r="DX143" s="3">
        <v>0</v>
      </c>
      <c r="DY143" s="3">
        <v>0</v>
      </c>
      <c r="DZ143" s="3">
        <v>0</v>
      </c>
      <c r="EA143" s="3">
        <v>0</v>
      </c>
      <c r="EB143" s="3">
        <v>0</v>
      </c>
      <c r="EC143" s="3">
        <v>0</v>
      </c>
      <c r="ED143" s="3">
        <v>1</v>
      </c>
      <c r="EE143" s="3">
        <v>0.99524000000000001</v>
      </c>
      <c r="EF143" s="3">
        <v>0.99060218160000002</v>
      </c>
      <c r="EG143" s="3">
        <v>0.98623362597914399</v>
      </c>
      <c r="EH143" s="3">
        <v>0.98213089409507071</v>
      </c>
      <c r="EI143" s="3">
        <v>0.97819254920974952</v>
      </c>
      <c r="EJ143" s="3">
        <v>0.97428956093840258</v>
      </c>
      <c r="EK143" s="3">
        <v>0.97032420242538331</v>
      </c>
      <c r="EL143" s="3">
        <v>0.96623913753317237</v>
      </c>
      <c r="EM143" s="3">
        <v>0.96202633489352773</v>
      </c>
      <c r="EN143" s="3">
        <v>0.95767797585980907</v>
      </c>
      <c r="EO143" s="3">
        <v>0.95321519649230235</v>
      </c>
      <c r="EP143" s="3">
        <v>0.94848724911770055</v>
      </c>
      <c r="EQ143" s="3">
        <v>0.94339387258993856</v>
      </c>
      <c r="ER143" s="3">
        <v>0.93784671661910968</v>
      </c>
      <c r="ES143" s="3">
        <v>0.93176946989541776</v>
      </c>
      <c r="ET143" s="3">
        <v>0.92505141201747176</v>
      </c>
      <c r="EU143" s="3">
        <v>0.91760474815073112</v>
      </c>
      <c r="EV143" s="3">
        <v>0.90937383355981904</v>
      </c>
      <c r="EW143" s="3">
        <v>0.90034375139257006</v>
      </c>
      <c r="EX143" s="3">
        <v>0.89042196325222389</v>
      </c>
      <c r="EY143" s="3">
        <v>0.87946977310422159</v>
      </c>
      <c r="EZ143" s="3">
        <v>0.86735067963084544</v>
      </c>
      <c r="FA143" s="3">
        <v>0.85396745864414147</v>
      </c>
      <c r="FB143" s="3">
        <v>0.83926213900628932</v>
      </c>
      <c r="FC143" s="3">
        <v>0.82317348380153876</v>
      </c>
      <c r="FD143" s="3">
        <v>0.80564812033140398</v>
      </c>
      <c r="FE143" s="3">
        <v>0.78665093765398941</v>
      </c>
      <c r="FF143" s="3">
        <v>0.76611148167184373</v>
      </c>
      <c r="FG143" s="3">
        <v>0.74387892647372678</v>
      </c>
      <c r="FH143" s="3">
        <v>0.71974749409891903</v>
      </c>
      <c r="FI143" s="3">
        <v>0.69351269793901349</v>
      </c>
      <c r="FJ143" s="3">
        <v>0.66504400168861699</v>
      </c>
      <c r="FK143" s="3">
        <v>0.6342192122103496</v>
      </c>
      <c r="FL143" s="3">
        <v>0.600967098914161</v>
      </c>
      <c r="FM143" s="3">
        <v>0.56529369192261647</v>
      </c>
      <c r="FN143" s="3">
        <v>0.52728899701465892</v>
      </c>
      <c r="FO143" s="3">
        <v>0.48716757723181353</v>
      </c>
      <c r="FP143" s="3">
        <v>0.4452760372656499</v>
      </c>
      <c r="FQ143" s="3">
        <v>0.4012515954611951</v>
      </c>
      <c r="FR143" s="3">
        <v>0.35587004001453393</v>
      </c>
      <c r="FS143" s="3">
        <v>0.31008380066626401</v>
      </c>
      <c r="FT143" s="3">
        <v>0.26491389342320937</v>
      </c>
      <c r="FU143" s="3">
        <v>0.22136469848336798</v>
      </c>
      <c r="FV143" s="3">
        <v>0.18043657938077809</v>
      </c>
      <c r="FW143" s="3">
        <v>0.14311868603324557</v>
      </c>
      <c r="FX143" s="3">
        <v>0.11026149809373305</v>
      </c>
      <c r="FY143" s="3">
        <v>8.2972879930515053E-2</v>
      </c>
      <c r="FZ143" s="3">
        <v>6.0584307738864175E-2</v>
      </c>
      <c r="GA143" s="3">
        <v>4.2398716084889314E-2</v>
      </c>
      <c r="GB143" s="3">
        <v>2.8160803236422637E-2</v>
      </c>
      <c r="GC143" s="3">
        <v>1.7661892573819553E-2</v>
      </c>
      <c r="GD143" s="3">
        <v>1.0066219053522715E-2</v>
      </c>
      <c r="GE143" s="3">
        <v>5.0851518792680702E-3</v>
      </c>
      <c r="GF143" s="3">
        <v>2.2327376356302314E-3</v>
      </c>
      <c r="GG143" s="3">
        <v>8.4116157684733335E-4</v>
      </c>
      <c r="GH143" s="3">
        <v>2.5864036164901806E-4</v>
      </c>
      <c r="GI143" s="3">
        <v>5.962177616733163E-5</v>
      </c>
      <c r="GJ143" s="3">
        <v>8.6457537620247572E-6</v>
      </c>
      <c r="GK143" s="3">
        <v>0</v>
      </c>
      <c r="GL143" s="3">
        <v>0</v>
      </c>
      <c r="GM143" s="3">
        <v>0</v>
      </c>
      <c r="GN143" s="3">
        <v>0</v>
      </c>
      <c r="GO143" s="3">
        <v>0</v>
      </c>
      <c r="GP143" s="3">
        <v>0</v>
      </c>
      <c r="GQ143" s="3">
        <v>0</v>
      </c>
      <c r="GR143" s="3">
        <v>0</v>
      </c>
      <c r="GS143" s="3">
        <v>0</v>
      </c>
      <c r="GT143" s="3">
        <v>0</v>
      </c>
      <c r="GU143" s="3">
        <v>0</v>
      </c>
      <c r="GV143" s="3">
        <v>0</v>
      </c>
      <c r="GW143" s="3">
        <v>0</v>
      </c>
      <c r="GX143" s="3">
        <v>0</v>
      </c>
      <c r="GY143" s="3">
        <v>0</v>
      </c>
      <c r="GZ143" s="3">
        <v>0</v>
      </c>
      <c r="HA143" s="3">
        <v>0</v>
      </c>
      <c r="HB143">
        <f t="shared" si="775"/>
        <v>26</v>
      </c>
      <c r="HC143">
        <f t="shared" si="779"/>
        <v>0.30672157839658937</v>
      </c>
      <c r="HD143">
        <f>IF(H143&gt;=$F$3,IF(HB143&lt;50,HC143*VLOOKUP(H143,Ret!$A$2:$AZ$27,HB143+2),HC143),0)</f>
        <v>5.5209884111386085E-3</v>
      </c>
      <c r="HE143">
        <f>IF(H143&lt;$F$3,HC143*VLOOKUP(H143,Withd!$A$2:$AZ$57,HB143+2),0)</f>
        <v>0</v>
      </c>
      <c r="HF143">
        <f>IF(HC143=HD143,0,HC143*VLOOKUP(H143,Mort!$A$2:$E$115,IF(HF142/HC142=VLOOKUP(H142,Mort!$A$2:$E$115,2),2,3)))</f>
        <v>3.3125930466831654E-4</v>
      </c>
      <c r="HH143">
        <f t="shared" ref="HH143:HI143" si="822">HH142+1</f>
        <v>49</v>
      </c>
      <c r="HI143">
        <f t="shared" si="822"/>
        <v>24</v>
      </c>
      <c r="HJ143">
        <f t="shared" si="773"/>
        <v>0.19712454074658287</v>
      </c>
      <c r="HK143">
        <f>IF(HH143&gt;=$F$3,IF(HI143&lt;50,HJ143*VLOOKUP(HH143,Ret!$A$2:$AZ$27,HI143+2),HJ143),0)</f>
        <v>0</v>
      </c>
      <c r="HL143">
        <f>IF(HH143&lt;$F$3,HJ143*VLOOKUP(HH143,Withd!$A$2:$AZ$57,HI143+2),0)</f>
        <v>3.4299670089905417E-3</v>
      </c>
      <c r="HM143">
        <f>IF(HJ143=HK143,0,HJ143*VLOOKUP(HH143,Mort!$A$2:$E$115,IF(HM142/HJ142=VLOOKUP(HH142,Mort!$A$2:$E$115,2),2,3)))</f>
        <v>1.8529706830178788E-4</v>
      </c>
      <c r="HN143">
        <f>HN142/(1+Assumptions!$C$9)</f>
        <v>0.4569362111232228</v>
      </c>
      <c r="HO143">
        <f>HO142*(1+Assumptions!$C$10)</f>
        <v>1.9574526565386869</v>
      </c>
      <c r="HQ143">
        <f>HQ142/(1.01+Assumptions!$C$9)</f>
        <v>0.37360533084362613</v>
      </c>
      <c r="HR143">
        <f>HR142/(0.99+Assumptions!$C$9)</f>
        <v>0.55994399583448384</v>
      </c>
    </row>
    <row r="144" spans="2:226" x14ac:dyDescent="0.25">
      <c r="B144">
        <f t="shared" ref="B144:C144" si="823">B143+1</f>
        <v>2067</v>
      </c>
      <c r="C144">
        <f t="shared" si="823"/>
        <v>76</v>
      </c>
      <c r="D144">
        <f>IF(D143=0, 0, D143*(1-VLOOKUP(C143,Mort!$A$2:$E$111,IF(D143/D142=1-VLOOKUP(C142,Mort!$A$2:$E$111,4),4,5))))</f>
        <v>0.83526725122461942</v>
      </c>
      <c r="E144" s="3">
        <f>IF(C144&lt;65,Assumptions!$C$6,Assumptions!$C$7)*(1+Assumptions!$C$8)^(B144-$J$3)</f>
        <v>54834.896947842957</v>
      </c>
      <c r="F144" s="3">
        <f t="shared" si="771"/>
        <v>45801.79</v>
      </c>
      <c r="H144">
        <f t="shared" si="778"/>
        <v>52</v>
      </c>
      <c r="I144" s="5">
        <v>410045.2270564849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38858.47</v>
      </c>
      <c r="AJ144" s="5">
        <v>40804.639999999999</v>
      </c>
      <c r="AK144" s="5">
        <v>42859.05</v>
      </c>
      <c r="AL144" s="5">
        <v>45028.2</v>
      </c>
      <c r="AM144" s="5">
        <v>47314.26</v>
      </c>
      <c r="AN144" s="5">
        <v>49717.38</v>
      </c>
      <c r="AO144" s="5">
        <v>52238.35</v>
      </c>
      <c r="AP144" s="5">
        <v>54879.44</v>
      </c>
      <c r="AQ144" s="5">
        <v>57645.38</v>
      </c>
      <c r="AR144" s="5">
        <v>60540.99</v>
      </c>
      <c r="AS144" s="5">
        <v>63573.1</v>
      </c>
      <c r="AT144" s="5">
        <v>66736.960000000006</v>
      </c>
      <c r="AU144" s="5">
        <v>28843.32</v>
      </c>
      <c r="AV144" s="5">
        <v>30250.77</v>
      </c>
      <c r="AW144" s="5">
        <v>31707.759999999998</v>
      </c>
      <c r="AX144" s="5">
        <v>33210.5</v>
      </c>
      <c r="AY144" s="5">
        <v>34755.03</v>
      </c>
      <c r="AZ144" s="5">
        <v>36337.660000000003</v>
      </c>
      <c r="BA144" s="5">
        <v>37955.550000000003</v>
      </c>
      <c r="BB144" s="5">
        <v>39601.83</v>
      </c>
      <c r="BC144" s="5">
        <v>41266.04</v>
      </c>
      <c r="BD144" s="5">
        <v>42935.75</v>
      </c>
      <c r="BE144" s="5">
        <v>44598.28</v>
      </c>
      <c r="BF144" s="5">
        <v>46240.959999999999</v>
      </c>
      <c r="BG144" s="5">
        <v>47849.02</v>
      </c>
      <c r="BH144" s="5">
        <v>49405.98</v>
      </c>
      <c r="BI144" s="5">
        <v>50894.239999999998</v>
      </c>
      <c r="BJ144" s="5">
        <v>52291.49</v>
      </c>
      <c r="BK144" s="5">
        <v>53566.559999999998</v>
      </c>
      <c r="BL144" s="5">
        <v>54679.45</v>
      </c>
      <c r="BM144" s="5">
        <v>55584.13</v>
      </c>
      <c r="BN144" s="5">
        <v>56234.04</v>
      </c>
      <c r="BO144" s="5">
        <v>56577.11</v>
      </c>
      <c r="BP144" s="5">
        <v>56559.360000000001</v>
      </c>
      <c r="BQ144" s="5">
        <v>56128.11</v>
      </c>
      <c r="BR144" s="5">
        <v>55234.12</v>
      </c>
      <c r="BS144" s="5">
        <v>53838.080000000002</v>
      </c>
      <c r="BT144" s="5">
        <v>51915.01</v>
      </c>
      <c r="BU144" s="5">
        <v>49355.199999999997</v>
      </c>
      <c r="BV144" s="5">
        <v>46180.639999999999</v>
      </c>
      <c r="BW144" s="5">
        <v>42452.19</v>
      </c>
      <c r="BX144" s="5">
        <v>38262.93</v>
      </c>
      <c r="BY144" s="5">
        <v>33731.4</v>
      </c>
      <c r="BZ144" s="5">
        <v>29007.01</v>
      </c>
      <c r="CA144" s="5">
        <v>24273.21</v>
      </c>
      <c r="CB144" s="5">
        <v>19729.099999999999</v>
      </c>
      <c r="CC144" s="5">
        <v>15662.89</v>
      </c>
      <c r="CD144" s="5">
        <v>12065.59</v>
      </c>
      <c r="CE144" s="5">
        <v>8908.27</v>
      </c>
      <c r="CF144" s="5">
        <v>6242.21</v>
      </c>
      <c r="CG144" s="5">
        <v>4130.3100000000004</v>
      </c>
      <c r="CH144" s="5">
        <v>2483.5</v>
      </c>
      <c r="CI144" s="5">
        <v>1323.59</v>
      </c>
      <c r="CJ144" s="5">
        <v>613.11</v>
      </c>
      <c r="CK144" s="5">
        <v>243.69</v>
      </c>
      <c r="CL144" s="5">
        <v>79.05</v>
      </c>
      <c r="CM144" s="5">
        <v>19.22</v>
      </c>
      <c r="CN144" s="5">
        <v>2.94</v>
      </c>
      <c r="CO144" s="5">
        <v>0</v>
      </c>
      <c r="CP144" s="5">
        <v>0</v>
      </c>
      <c r="CQ144" s="5">
        <v>0</v>
      </c>
      <c r="CR144" s="5">
        <v>0</v>
      </c>
      <c r="CS144" s="5">
        <v>0</v>
      </c>
      <c r="CT144" s="5">
        <v>0</v>
      </c>
      <c r="CU144" s="5">
        <v>0</v>
      </c>
      <c r="CV144" s="5">
        <v>0</v>
      </c>
      <c r="CW144" s="5">
        <v>0</v>
      </c>
      <c r="CX144" s="5">
        <v>0</v>
      </c>
      <c r="CY144" s="5">
        <v>0</v>
      </c>
      <c r="CZ144" s="5">
        <v>0</v>
      </c>
      <c r="DA144" s="5">
        <v>0</v>
      </c>
      <c r="DB144" s="5">
        <v>0</v>
      </c>
      <c r="DC144" s="5">
        <v>0</v>
      </c>
      <c r="DD144" s="5">
        <v>0</v>
      </c>
      <c r="DE144" s="5">
        <v>0</v>
      </c>
      <c r="DF144" s="3">
        <v>0</v>
      </c>
      <c r="DG144" s="3">
        <v>0</v>
      </c>
      <c r="DH144" s="3">
        <v>0</v>
      </c>
      <c r="DI144" s="3">
        <v>0</v>
      </c>
      <c r="DJ144" s="3">
        <v>0</v>
      </c>
      <c r="DK144" s="3">
        <v>0</v>
      </c>
      <c r="DL144" s="3">
        <v>0</v>
      </c>
      <c r="DM144" s="3">
        <v>0</v>
      </c>
      <c r="DN144" s="3">
        <v>0</v>
      </c>
      <c r="DO144" s="3">
        <v>0</v>
      </c>
      <c r="DP144" s="3">
        <v>0</v>
      </c>
      <c r="DQ144" s="3">
        <v>0</v>
      </c>
      <c r="DR144" s="3">
        <v>0</v>
      </c>
      <c r="DS144" s="3">
        <v>0</v>
      </c>
      <c r="DT144" s="3">
        <v>0</v>
      </c>
      <c r="DU144" s="3">
        <v>0</v>
      </c>
      <c r="DV144" s="3">
        <v>0</v>
      </c>
      <c r="DW144" s="3">
        <v>0</v>
      </c>
      <c r="DX144" s="3">
        <v>0</v>
      </c>
      <c r="DY144" s="3">
        <v>0</v>
      </c>
      <c r="DZ144" s="3">
        <v>0</v>
      </c>
      <c r="EA144" s="3">
        <v>0</v>
      </c>
      <c r="EB144" s="3">
        <v>0</v>
      </c>
      <c r="EC144" s="3">
        <v>0</v>
      </c>
      <c r="ED144" s="3">
        <v>0</v>
      </c>
      <c r="EE144" s="3">
        <v>1</v>
      </c>
      <c r="EF144" s="3">
        <v>0.99534</v>
      </c>
      <c r="EG144" s="3">
        <v>0.99095055059999992</v>
      </c>
      <c r="EH144" s="3">
        <v>0.98682819630950391</v>
      </c>
      <c r="EI144" s="3">
        <v>0.9828710152423028</v>
      </c>
      <c r="EJ144" s="3">
        <v>0.97894935989148602</v>
      </c>
      <c r="EK144" s="3">
        <v>0.97496503599672768</v>
      </c>
      <c r="EL144" s="3">
        <v>0.97086043319518145</v>
      </c>
      <c r="EM144" s="3">
        <v>0.96662748170645041</v>
      </c>
      <c r="EN144" s="3">
        <v>0.96225832548913726</v>
      </c>
      <c r="EO144" s="3">
        <v>0.95777420169235783</v>
      </c>
      <c r="EP144" s="3">
        <v>0.95302364165196374</v>
      </c>
      <c r="EQ144" s="3">
        <v>0.94790590469629266</v>
      </c>
      <c r="ER144" s="3">
        <v>0.94233221797667843</v>
      </c>
      <c r="ES144" s="3">
        <v>0.93622590520418947</v>
      </c>
      <c r="ET144" s="3">
        <v>0.92947571642766724</v>
      </c>
      <c r="EU144" s="3">
        <v>0.92199343691042457</v>
      </c>
      <c r="EV144" s="3">
        <v>0.913723155781338</v>
      </c>
      <c r="EW144" s="3">
        <v>0.90464988484442932</v>
      </c>
      <c r="EX144" s="3">
        <v>0.89468064311344364</v>
      </c>
      <c r="EY144" s="3">
        <v>0.88367607120314828</v>
      </c>
      <c r="EZ144" s="3">
        <v>0.87149901494196891</v>
      </c>
      <c r="FA144" s="3">
        <v>0.85805178514141422</v>
      </c>
      <c r="FB144" s="3">
        <v>0.84327613340127905</v>
      </c>
      <c r="FC144" s="3">
        <v>0.82711052992397649</v>
      </c>
      <c r="FD144" s="3">
        <v>0.809501346741895</v>
      </c>
      <c r="FE144" s="3">
        <v>0.79041330498572104</v>
      </c>
      <c r="FF144" s="3">
        <v>0.76977561359254387</v>
      </c>
      <c r="FG144" s="3">
        <v>0.74743672528608818</v>
      </c>
      <c r="FH144" s="3">
        <v>0.72318987791780742</v>
      </c>
      <c r="FI144" s="3">
        <v>0.69682960686770334</v>
      </c>
      <c r="FJ144" s="3">
        <v>0.66822475150578409</v>
      </c>
      <c r="FK144" s="3">
        <v>0.63725253427349104</v>
      </c>
      <c r="FL144" s="3">
        <v>0.60384138390153197</v>
      </c>
      <c r="FM144" s="3">
        <v>0.567997359353137</v>
      </c>
      <c r="FN144" s="3">
        <v>0.52981089688382554</v>
      </c>
      <c r="FO144" s="3">
        <v>0.48949758573993524</v>
      </c>
      <c r="FP144" s="3">
        <v>0.44740568834215821</v>
      </c>
      <c r="FQ144" s="3">
        <v>0.40317068793576905</v>
      </c>
      <c r="FR144" s="3">
        <v>0.35757208313023359</v>
      </c>
      <c r="FS144" s="3">
        <v>0.31156685891469771</v>
      </c>
      <c r="FT144" s="3">
        <v>0.26618091457659371</v>
      </c>
      <c r="FU144" s="3">
        <v>0.22242343402934747</v>
      </c>
      <c r="FV144" s="3">
        <v>0.18129956531166141</v>
      </c>
      <c r="FW144" s="3">
        <v>0.14380318921390359</v>
      </c>
      <c r="FX144" s="3">
        <v>0.1107888530341756</v>
      </c>
      <c r="FY144" s="3">
        <v>8.3369719796747482E-2</v>
      </c>
      <c r="FZ144" s="3">
        <v>6.0874068303991107E-2</v>
      </c>
      <c r="GA144" s="3">
        <v>4.2601499221182094E-2</v>
      </c>
      <c r="GB144" s="3">
        <v>2.8295489767716939E-2</v>
      </c>
      <c r="GC144" s="3">
        <v>1.7746365272516711E-2</v>
      </c>
      <c r="GD144" s="3">
        <v>1.0114363423418173E-2</v>
      </c>
      <c r="GE144" s="3">
        <v>5.1094729706081584E-3</v>
      </c>
      <c r="GF144" s="3">
        <v>2.2434162972049241E-3</v>
      </c>
      <c r="GG144" s="3">
        <v>8.4518465580898298E-4</v>
      </c>
      <c r="GH144" s="3">
        <v>2.5987737796814609E-4</v>
      </c>
      <c r="GI144" s="3">
        <v>5.9906933169217021E-5</v>
      </c>
      <c r="GJ144" s="3">
        <v>8.6871043788681586E-6</v>
      </c>
      <c r="GK144" s="3">
        <v>0</v>
      </c>
      <c r="GL144" s="3">
        <v>0</v>
      </c>
      <c r="GM144" s="3">
        <v>0</v>
      </c>
      <c r="GN144" s="3">
        <v>0</v>
      </c>
      <c r="GO144" s="3">
        <v>0</v>
      </c>
      <c r="GP144" s="3">
        <v>0</v>
      </c>
      <c r="GQ144" s="3">
        <v>0</v>
      </c>
      <c r="GR144" s="3">
        <v>0</v>
      </c>
      <c r="GS144" s="3">
        <v>0</v>
      </c>
      <c r="GT144" s="3">
        <v>0</v>
      </c>
      <c r="GU144" s="3">
        <v>0</v>
      </c>
      <c r="GV144" s="3">
        <v>0</v>
      </c>
      <c r="GW144" s="3">
        <v>0</v>
      </c>
      <c r="GX144" s="3">
        <v>0</v>
      </c>
      <c r="GY144" s="3">
        <v>0</v>
      </c>
      <c r="GZ144" s="3">
        <v>0</v>
      </c>
      <c r="HA144" s="3">
        <v>0</v>
      </c>
      <c r="HB144">
        <f t="shared" si="775"/>
        <v>27</v>
      </c>
      <c r="HC144">
        <f t="shared" si="779"/>
        <v>0.30086933068078242</v>
      </c>
      <c r="HD144">
        <f>IF(H144&gt;=$F$3,IF(HB144&lt;50,HC144*VLOOKUP(H144,Ret!$A$2:$AZ$27,HB144+2),HC144),0)</f>
        <v>6.9199946056579956E-3</v>
      </c>
      <c r="HE144">
        <f>IF(H144&lt;$F$3,HC144*VLOOKUP(H144,Withd!$A$2:$AZ$57,HB144+2),0)</f>
        <v>0</v>
      </c>
      <c r="HF144">
        <f>IF(HC144=HD144,0,HC144*VLOOKUP(H144,Mort!$A$2:$E$115,IF(HF143/HC143=VLOOKUP(H143,Mort!$A$2:$E$115,2),2,3)))</f>
        <v>3.5502581020332329E-4</v>
      </c>
      <c r="HH144">
        <f t="shared" ref="HH144:HI144" si="824">HH143+1</f>
        <v>50</v>
      </c>
      <c r="HI144">
        <f t="shared" si="824"/>
        <v>25</v>
      </c>
      <c r="HJ144">
        <f t="shared" si="773"/>
        <v>0.19350927666929055</v>
      </c>
      <c r="HK144">
        <f>IF(HH144&gt;=$F$3,IF(HI144&lt;50,HJ144*VLOOKUP(HH144,Ret!$A$2:$AZ$27,HI144+2),HJ144),0)</f>
        <v>3.6766762567165203E-3</v>
      </c>
      <c r="HL144">
        <f>IF(HH144&lt;$F$3,HJ144*VLOOKUP(HH144,Withd!$A$2:$AZ$57,HI144+2),0)</f>
        <v>0</v>
      </c>
      <c r="HM144">
        <f>IF(HJ144=HK144,0,HJ144*VLOOKUP(HH144,Mort!$A$2:$E$115,IF(HM143/HJ143=VLOOKUP(HH143,Mort!$A$2:$E$115,2),2,3)))</f>
        <v>1.9350927666929055E-4</v>
      </c>
      <c r="HN144">
        <f>HN143/(1+Assumptions!$C$9)</f>
        <v>0.44020829587979071</v>
      </c>
      <c r="HO144">
        <f>HO143*(1+Assumptions!$C$10)</f>
        <v>2.0210698678761942</v>
      </c>
      <c r="HQ144">
        <f>HQ143/(1.01+Assumptions!$C$9)</f>
        <v>0.35649363630116998</v>
      </c>
      <c r="HR144">
        <f>HR143/(0.99+Assumptions!$C$9)</f>
        <v>0.54469260295183253</v>
      </c>
    </row>
    <row r="145" spans="2:226" x14ac:dyDescent="0.25">
      <c r="B145">
        <f t="shared" ref="B145:C145" si="825">B144+1</f>
        <v>2068</v>
      </c>
      <c r="C145">
        <f t="shared" si="825"/>
        <v>77</v>
      </c>
      <c r="D145">
        <f>IF(D144=0, 0, D144*(1-VLOOKUP(C144,Mort!$A$2:$E$111,IF(D144/D143=1-VLOOKUP(C143,Mort!$A$2:$E$111,4),4,5))))</f>
        <v>0.81925517801864345</v>
      </c>
      <c r="E145" s="3">
        <f>IF(C145&lt;65,Assumptions!$C$6,Assumptions!$C$7)*(1+Assumptions!$C$8)^(B145-$J$3)</f>
        <v>57850.816279974322</v>
      </c>
      <c r="F145" s="3">
        <f t="shared" si="771"/>
        <v>47394.58</v>
      </c>
      <c r="H145">
        <f t="shared" si="778"/>
        <v>53</v>
      </c>
      <c r="I145" s="5">
        <v>396598.28826189617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40995.68</v>
      </c>
      <c r="AK145" s="5">
        <v>43059.71</v>
      </c>
      <c r="AL145" s="5">
        <v>45239.02</v>
      </c>
      <c r="AM145" s="5">
        <v>47535.78</v>
      </c>
      <c r="AN145" s="5">
        <v>49950.14</v>
      </c>
      <c r="AO145" s="5">
        <v>52482.92</v>
      </c>
      <c r="AP145" s="5">
        <v>55136.38</v>
      </c>
      <c r="AQ145" s="5">
        <v>57915.26</v>
      </c>
      <c r="AR145" s="5">
        <v>60824.43</v>
      </c>
      <c r="AS145" s="5">
        <v>63870.74</v>
      </c>
      <c r="AT145" s="5">
        <v>67049.41</v>
      </c>
      <c r="AU145" s="5">
        <v>28978.36</v>
      </c>
      <c r="AV145" s="5">
        <v>30392.400000000001</v>
      </c>
      <c r="AW145" s="5">
        <v>31856.21</v>
      </c>
      <c r="AX145" s="5">
        <v>33365.980000000003</v>
      </c>
      <c r="AY145" s="5">
        <v>34917.74</v>
      </c>
      <c r="AZ145" s="5">
        <v>36507.78</v>
      </c>
      <c r="BA145" s="5">
        <v>38133.25</v>
      </c>
      <c r="BB145" s="5">
        <v>39787.24</v>
      </c>
      <c r="BC145" s="5">
        <v>41459.24</v>
      </c>
      <c r="BD145" s="5">
        <v>43136.76</v>
      </c>
      <c r="BE145" s="5">
        <v>44807.08</v>
      </c>
      <c r="BF145" s="5">
        <v>46457.45</v>
      </c>
      <c r="BG145" s="5">
        <v>48073.04</v>
      </c>
      <c r="BH145" s="5">
        <v>49637.29</v>
      </c>
      <c r="BI145" s="5">
        <v>51132.52</v>
      </c>
      <c r="BJ145" s="5">
        <v>52536.31</v>
      </c>
      <c r="BK145" s="5">
        <v>53817.35</v>
      </c>
      <c r="BL145" s="5">
        <v>54935.45</v>
      </c>
      <c r="BM145" s="5">
        <v>55844.37</v>
      </c>
      <c r="BN145" s="5">
        <v>56497.32</v>
      </c>
      <c r="BO145" s="5">
        <v>56841.99</v>
      </c>
      <c r="BP145" s="5">
        <v>56824.160000000003</v>
      </c>
      <c r="BQ145" s="5">
        <v>56390.89</v>
      </c>
      <c r="BR145" s="5">
        <v>55492.72</v>
      </c>
      <c r="BS145" s="5">
        <v>54090.14</v>
      </c>
      <c r="BT145" s="5">
        <v>52158.07</v>
      </c>
      <c r="BU145" s="5">
        <v>49586.27</v>
      </c>
      <c r="BV145" s="5">
        <v>46396.85</v>
      </c>
      <c r="BW145" s="5">
        <v>42650.94</v>
      </c>
      <c r="BX145" s="5">
        <v>38442.07</v>
      </c>
      <c r="BY145" s="5">
        <v>33889.32</v>
      </c>
      <c r="BZ145" s="5">
        <v>29142.82</v>
      </c>
      <c r="CA145" s="5">
        <v>24386.85</v>
      </c>
      <c r="CB145" s="5">
        <v>19821.47</v>
      </c>
      <c r="CC145" s="5">
        <v>15736.22</v>
      </c>
      <c r="CD145" s="5">
        <v>12122.07</v>
      </c>
      <c r="CE145" s="5">
        <v>8949.98</v>
      </c>
      <c r="CF145" s="5">
        <v>6271.43</v>
      </c>
      <c r="CG145" s="5">
        <v>4149.6499999999996</v>
      </c>
      <c r="CH145" s="5">
        <v>2495.13</v>
      </c>
      <c r="CI145" s="5">
        <v>1329.79</v>
      </c>
      <c r="CJ145" s="5">
        <v>615.98</v>
      </c>
      <c r="CK145" s="5">
        <v>244.83</v>
      </c>
      <c r="CL145" s="5">
        <v>79.42</v>
      </c>
      <c r="CM145" s="5">
        <v>19.309999999999999</v>
      </c>
      <c r="CN145" s="5">
        <v>2.95</v>
      </c>
      <c r="CO145" s="5">
        <v>0</v>
      </c>
      <c r="CP145" s="5">
        <v>0</v>
      </c>
      <c r="CQ145" s="5">
        <v>0</v>
      </c>
      <c r="CR145" s="5">
        <v>0</v>
      </c>
      <c r="CS145" s="5">
        <v>0</v>
      </c>
      <c r="CT145" s="5">
        <v>0</v>
      </c>
      <c r="CU145" s="5">
        <v>0</v>
      </c>
      <c r="CV145" s="5">
        <v>0</v>
      </c>
      <c r="CW145" s="5">
        <v>0</v>
      </c>
      <c r="CX145" s="5">
        <v>0</v>
      </c>
      <c r="CY145" s="5">
        <v>0</v>
      </c>
      <c r="CZ145" s="5">
        <v>0</v>
      </c>
      <c r="DA145" s="5">
        <v>0</v>
      </c>
      <c r="DB145" s="5">
        <v>0</v>
      </c>
      <c r="DC145" s="5">
        <v>0</v>
      </c>
      <c r="DD145" s="5">
        <v>0</v>
      </c>
      <c r="DE145" s="5">
        <v>0</v>
      </c>
      <c r="DF145" s="3">
        <v>0</v>
      </c>
      <c r="DG145" s="3">
        <v>0</v>
      </c>
      <c r="DH145" s="3">
        <v>0</v>
      </c>
      <c r="DI145" s="3">
        <v>0</v>
      </c>
      <c r="DJ145" s="3">
        <v>0</v>
      </c>
      <c r="DK145" s="3">
        <v>0</v>
      </c>
      <c r="DL145" s="3">
        <v>0</v>
      </c>
      <c r="DM145" s="3">
        <v>0</v>
      </c>
      <c r="DN145" s="3">
        <v>0</v>
      </c>
      <c r="DO145" s="3">
        <v>0</v>
      </c>
      <c r="DP145" s="3">
        <v>0</v>
      </c>
      <c r="DQ145" s="3">
        <v>0</v>
      </c>
      <c r="DR145" s="3">
        <v>0</v>
      </c>
      <c r="DS145" s="3">
        <v>0</v>
      </c>
      <c r="DT145" s="3">
        <v>0</v>
      </c>
      <c r="DU145" s="3">
        <v>0</v>
      </c>
      <c r="DV145" s="3">
        <v>0</v>
      </c>
      <c r="DW145" s="3">
        <v>0</v>
      </c>
      <c r="DX145" s="3">
        <v>0</v>
      </c>
      <c r="DY145" s="3">
        <v>0</v>
      </c>
      <c r="DZ145" s="3">
        <v>0</v>
      </c>
      <c r="EA145" s="3">
        <v>0</v>
      </c>
      <c r="EB145" s="3">
        <v>0</v>
      </c>
      <c r="EC145" s="3">
        <v>0</v>
      </c>
      <c r="ED145" s="3">
        <v>0</v>
      </c>
      <c r="EE145" s="3">
        <v>0</v>
      </c>
      <c r="EF145" s="3">
        <v>1</v>
      </c>
      <c r="EG145" s="3">
        <v>0.99558999999999997</v>
      </c>
      <c r="EH145" s="3">
        <v>0.99144834559999995</v>
      </c>
      <c r="EI145" s="3">
        <v>0.98747263773414395</v>
      </c>
      <c r="EJ145" s="3">
        <v>0.98353262190958468</v>
      </c>
      <c r="EK145" s="3">
        <v>0.9795296441384127</v>
      </c>
      <c r="EL145" s="3">
        <v>0.97540582433658995</v>
      </c>
      <c r="EM145" s="3">
        <v>0.97115305494248239</v>
      </c>
      <c r="EN145" s="3">
        <v>0.96676344313414242</v>
      </c>
      <c r="EO145" s="3">
        <v>0.96225832548913737</v>
      </c>
      <c r="EP145" s="3">
        <v>0.95748552419471133</v>
      </c>
      <c r="EQ145" s="3">
        <v>0.9523438269297857</v>
      </c>
      <c r="ER145" s="3">
        <v>0.9467440452274386</v>
      </c>
      <c r="ES145" s="3">
        <v>0.94060914381436478</v>
      </c>
      <c r="ET145" s="3">
        <v>0.93382735188746313</v>
      </c>
      <c r="EU145" s="3">
        <v>0.92631004170476905</v>
      </c>
      <c r="EV145" s="3">
        <v>0.91800104063067722</v>
      </c>
      <c r="EW145" s="3">
        <v>0.90888529029721465</v>
      </c>
      <c r="EX145" s="3">
        <v>0.8988693743981393</v>
      </c>
      <c r="EY145" s="3">
        <v>0.88781328109304225</v>
      </c>
      <c r="EZ145" s="3">
        <v>0.87557921407958017</v>
      </c>
      <c r="FA145" s="3">
        <v>0.86206902680633224</v>
      </c>
      <c r="FB145" s="3">
        <v>0.84722419816472716</v>
      </c>
      <c r="FC145" s="3">
        <v>0.83098291028590932</v>
      </c>
      <c r="FD145" s="3">
        <v>0.81329128412592233</v>
      </c>
      <c r="FE145" s="3">
        <v>0.79411387564623304</v>
      </c>
      <c r="FF145" s="3">
        <v>0.7733795623531099</v>
      </c>
      <c r="FG145" s="3">
        <v>0.75093608745362261</v>
      </c>
      <c r="FH145" s="3">
        <v>0.72657572077662713</v>
      </c>
      <c r="FI145" s="3">
        <v>0.70009203575431911</v>
      </c>
      <c r="FJ145" s="3">
        <v>0.67135325768660425</v>
      </c>
      <c r="FK145" s="3">
        <v>0.64023603419283015</v>
      </c>
      <c r="FL145" s="3">
        <v>0.60666845892010013</v>
      </c>
      <c r="FM145" s="3">
        <v>0.570656619198603</v>
      </c>
      <c r="FN145" s="3">
        <v>0.53229137468988086</v>
      </c>
      <c r="FO145" s="3">
        <v>0.49178932398972786</v>
      </c>
      <c r="FP145" s="3">
        <v>0.44950036001985116</v>
      </c>
      <c r="FQ145" s="3">
        <v>0.40505825942468848</v>
      </c>
      <c r="FR145" s="3">
        <v>0.35924617028375622</v>
      </c>
      <c r="FS145" s="3">
        <v>0.31302555801504817</v>
      </c>
      <c r="FT145" s="3">
        <v>0.26742712497899612</v>
      </c>
      <c r="FU145" s="3">
        <v>0.22346477990369895</v>
      </c>
      <c r="FV145" s="3">
        <v>0.18214837674730405</v>
      </c>
      <c r="FW145" s="3">
        <v>0.14447644946842664</v>
      </c>
      <c r="FX145" s="3">
        <v>0.11130754619946524</v>
      </c>
      <c r="FY145" s="3">
        <v>8.3760041590559595E-2</v>
      </c>
      <c r="FZ145" s="3">
        <v>6.1159069568178896E-2</v>
      </c>
      <c r="GA145" s="3">
        <v>4.2800951655898631E-2</v>
      </c>
      <c r="GB145" s="3">
        <v>2.8427964080331315E-2</v>
      </c>
      <c r="GC145" s="3">
        <v>1.7829450511902194E-2</v>
      </c>
      <c r="GD145" s="3">
        <v>1.0161717024753537E-2</v>
      </c>
      <c r="GE145" s="3">
        <v>5.1333945893947443E-3</v>
      </c>
      <c r="GF145" s="3">
        <v>2.25391956236555E-3</v>
      </c>
      <c r="GG145" s="3">
        <v>8.4914165592559724E-4</v>
      </c>
      <c r="GH145" s="3">
        <v>2.610940763640026E-4</v>
      </c>
      <c r="GI145" s="3">
        <v>6.0187406483429867E-5</v>
      </c>
      <c r="GJ145" s="3">
        <v>8.727775814162163E-6</v>
      </c>
      <c r="GK145" s="3">
        <v>0</v>
      </c>
      <c r="GL145" s="3">
        <v>0</v>
      </c>
      <c r="GM145" s="3">
        <v>0</v>
      </c>
      <c r="GN145" s="3">
        <v>0</v>
      </c>
      <c r="GO145" s="3">
        <v>0</v>
      </c>
      <c r="GP145" s="3">
        <v>0</v>
      </c>
      <c r="GQ145" s="3">
        <v>0</v>
      </c>
      <c r="GR145" s="3">
        <v>0</v>
      </c>
      <c r="GS145" s="3">
        <v>0</v>
      </c>
      <c r="GT145" s="3">
        <v>0</v>
      </c>
      <c r="GU145" s="3">
        <v>0</v>
      </c>
      <c r="GV145" s="3">
        <v>0</v>
      </c>
      <c r="GW145" s="3">
        <v>0</v>
      </c>
      <c r="GX145" s="3">
        <v>0</v>
      </c>
      <c r="GY145" s="3">
        <v>0</v>
      </c>
      <c r="GZ145" s="3">
        <v>0</v>
      </c>
      <c r="HA145" s="3">
        <v>0</v>
      </c>
      <c r="HB145">
        <f t="shared" si="775"/>
        <v>28</v>
      </c>
      <c r="HC145">
        <f t="shared" si="779"/>
        <v>0.29359431026492111</v>
      </c>
      <c r="HD145">
        <f>IF(H145&gt;=$F$3,IF(HB145&lt;50,HC145*VLOOKUP(H145,Ret!$A$2:$AZ$27,HB145+2),HC145),0)</f>
        <v>5.8718862052984221E-3</v>
      </c>
      <c r="HE145">
        <f>IF(H145&lt;$F$3,HC145*VLOOKUP(H145,Withd!$A$2:$AZ$57,HB145+2),0)</f>
        <v>0</v>
      </c>
      <c r="HF145">
        <f>IF(HC145=HD145,0,HC145*VLOOKUP(H145,Mort!$A$2:$E$115,IF(HF144/HC144=VLOOKUP(H144,Mort!$A$2:$E$115,2),2,3)))</f>
        <v>3.6992883093380061E-4</v>
      </c>
      <c r="HH145">
        <f t="shared" ref="HH145:HI145" si="826">HH144+1</f>
        <v>51</v>
      </c>
      <c r="HI145">
        <f t="shared" si="826"/>
        <v>26</v>
      </c>
      <c r="HJ145">
        <f t="shared" si="773"/>
        <v>0.18963909113590474</v>
      </c>
      <c r="HK145">
        <f>IF(HH145&gt;=$F$3,IF(HI145&lt;50,HJ145*VLOOKUP(HH145,Ret!$A$2:$AZ$27,HI145+2),HJ145),0)</f>
        <v>3.413503640446285E-3</v>
      </c>
      <c r="HL145">
        <f>IF(HH145&lt;$F$3,HJ145*VLOOKUP(HH145,Withd!$A$2:$AZ$57,HI145+2),0)</f>
        <v>0</v>
      </c>
      <c r="HM145">
        <f>IF(HJ145=HK145,0,HJ145*VLOOKUP(HH145,Mort!$A$2:$E$115,IF(HM144/HJ144=VLOOKUP(HH144,Mort!$A$2:$E$115,2),2,3)))</f>
        <v>2.0481021842677711E-4</v>
      </c>
      <c r="HN145">
        <f>HN144/(1+Assumptions!$C$9)</f>
        <v>0.42409277059710088</v>
      </c>
      <c r="HO145">
        <f>HO144*(1+Assumptions!$C$10)</f>
        <v>2.0867546385821707</v>
      </c>
      <c r="HQ145">
        <f>HQ144/(1.01+Assumptions!$C$9)</f>
        <v>0.34016568349348281</v>
      </c>
      <c r="HR145">
        <f>HR144/(0.99+Assumptions!$C$9)</f>
        <v>0.52985661765742464</v>
      </c>
    </row>
    <row r="146" spans="2:226" x14ac:dyDescent="0.25">
      <c r="B146">
        <f t="shared" ref="B146:C146" si="827">B145+1</f>
        <v>2069</v>
      </c>
      <c r="C146">
        <f t="shared" si="827"/>
        <v>78</v>
      </c>
      <c r="D146">
        <f>IF(D145=0, 0, D145*(1-VLOOKUP(C145,Mort!$A$2:$E$111,IF(D145/D144=1-VLOOKUP(C144,Mort!$A$2:$E$111,4),4,5))))</f>
        <v>0.80181323527862647</v>
      </c>
      <c r="E146" s="3">
        <f>IF(C146&lt;65,Assumptions!$C$6,Assumptions!$C$7)*(1+Assumptions!$C$8)^(B146-$J$3)</f>
        <v>61032.611175372906</v>
      </c>
      <c r="F146" s="3">
        <f t="shared" si="771"/>
        <v>48936.76</v>
      </c>
      <c r="H146">
        <f t="shared" si="778"/>
        <v>54</v>
      </c>
      <c r="I146" s="5">
        <v>382740.59848715289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  <c r="AK146" s="5">
        <v>43250.45</v>
      </c>
      <c r="AL146" s="5">
        <v>45439.4</v>
      </c>
      <c r="AM146" s="5">
        <v>47746.34</v>
      </c>
      <c r="AN146" s="5">
        <v>50171.4</v>
      </c>
      <c r="AO146" s="5">
        <v>52715.4</v>
      </c>
      <c r="AP146" s="5">
        <v>55380.61</v>
      </c>
      <c r="AQ146" s="5">
        <v>58171.8</v>
      </c>
      <c r="AR146" s="5">
        <v>61093.85</v>
      </c>
      <c r="AS146" s="5">
        <v>64153.66</v>
      </c>
      <c r="AT146" s="5">
        <v>67346.41</v>
      </c>
      <c r="AU146" s="5">
        <v>29106.720000000001</v>
      </c>
      <c r="AV146" s="5">
        <v>30527.03</v>
      </c>
      <c r="AW146" s="5">
        <v>31997.32</v>
      </c>
      <c r="AX146" s="5">
        <v>33513.78</v>
      </c>
      <c r="AY146" s="5">
        <v>35072.410000000003</v>
      </c>
      <c r="AZ146" s="5">
        <v>36669.49</v>
      </c>
      <c r="BA146" s="5">
        <v>38302.160000000003</v>
      </c>
      <c r="BB146" s="5">
        <v>39963.480000000003</v>
      </c>
      <c r="BC146" s="5">
        <v>41642.879999999997</v>
      </c>
      <c r="BD146" s="5">
        <v>43327.839999999997</v>
      </c>
      <c r="BE146" s="5">
        <v>45005.55</v>
      </c>
      <c r="BF146" s="5">
        <v>46663.24</v>
      </c>
      <c r="BG146" s="5">
        <v>48285.98</v>
      </c>
      <c r="BH146" s="5">
        <v>49857.16</v>
      </c>
      <c r="BI146" s="5">
        <v>51359.01</v>
      </c>
      <c r="BJ146" s="5">
        <v>52769.02</v>
      </c>
      <c r="BK146" s="5">
        <v>54055.74</v>
      </c>
      <c r="BL146" s="5">
        <v>55178.79</v>
      </c>
      <c r="BM146" s="5">
        <v>56091.73</v>
      </c>
      <c r="BN146" s="5">
        <v>56747.57</v>
      </c>
      <c r="BO146" s="5">
        <v>57093.77</v>
      </c>
      <c r="BP146" s="5">
        <v>57075.87</v>
      </c>
      <c r="BQ146" s="5">
        <v>56640.68</v>
      </c>
      <c r="BR146" s="5">
        <v>55738.52</v>
      </c>
      <c r="BS146" s="5">
        <v>54329.73</v>
      </c>
      <c r="BT146" s="5">
        <v>52389.11</v>
      </c>
      <c r="BU146" s="5">
        <v>49805.91</v>
      </c>
      <c r="BV146" s="5">
        <v>46602.37</v>
      </c>
      <c r="BW146" s="5">
        <v>42839.87</v>
      </c>
      <c r="BX146" s="5">
        <v>38612.35</v>
      </c>
      <c r="BY146" s="5">
        <v>34039.43</v>
      </c>
      <c r="BZ146" s="5">
        <v>29271.91</v>
      </c>
      <c r="CA146" s="5">
        <v>24494.87</v>
      </c>
      <c r="CB146" s="5">
        <v>19909.259999999998</v>
      </c>
      <c r="CC146" s="5">
        <v>15805.93</v>
      </c>
      <c r="CD146" s="5">
        <v>12175.77</v>
      </c>
      <c r="CE146" s="5">
        <v>8989.6200000000008</v>
      </c>
      <c r="CF146" s="5">
        <v>6299.21</v>
      </c>
      <c r="CG146" s="5">
        <v>4168.03</v>
      </c>
      <c r="CH146" s="5">
        <v>2506.1799999999998</v>
      </c>
      <c r="CI146" s="5">
        <v>1335.68</v>
      </c>
      <c r="CJ146" s="5">
        <v>618.71</v>
      </c>
      <c r="CK146" s="5">
        <v>245.91</v>
      </c>
      <c r="CL146" s="5">
        <v>79.77</v>
      </c>
      <c r="CM146" s="5">
        <v>19.399999999999999</v>
      </c>
      <c r="CN146" s="5">
        <v>2.97</v>
      </c>
      <c r="CO146" s="5">
        <v>0</v>
      </c>
      <c r="CP146" s="5">
        <v>0</v>
      </c>
      <c r="CQ146" s="5">
        <v>0</v>
      </c>
      <c r="CR146" s="5">
        <v>0</v>
      </c>
      <c r="CS146" s="5">
        <v>0</v>
      </c>
      <c r="CT146" s="5">
        <v>0</v>
      </c>
      <c r="CU146" s="5">
        <v>0</v>
      </c>
      <c r="CV146" s="5">
        <v>0</v>
      </c>
      <c r="CW146" s="5">
        <v>0</v>
      </c>
      <c r="CX146" s="5">
        <v>0</v>
      </c>
      <c r="CY146" s="5">
        <v>0</v>
      </c>
      <c r="CZ146" s="5">
        <v>0</v>
      </c>
      <c r="DA146" s="5">
        <v>0</v>
      </c>
      <c r="DB146" s="5">
        <v>0</v>
      </c>
      <c r="DC146" s="5">
        <v>0</v>
      </c>
      <c r="DD146" s="5">
        <v>0</v>
      </c>
      <c r="DE146" s="5">
        <v>0</v>
      </c>
      <c r="DF146" s="3">
        <v>0</v>
      </c>
      <c r="DG146" s="3">
        <v>0</v>
      </c>
      <c r="DH146" s="3">
        <v>0</v>
      </c>
      <c r="DI146" s="3">
        <v>0</v>
      </c>
      <c r="DJ146" s="3">
        <v>0</v>
      </c>
      <c r="DK146" s="3">
        <v>0</v>
      </c>
      <c r="DL146" s="3">
        <v>0</v>
      </c>
      <c r="DM146" s="3">
        <v>0</v>
      </c>
      <c r="DN146" s="3">
        <v>0</v>
      </c>
      <c r="DO146" s="3">
        <v>0</v>
      </c>
      <c r="DP146" s="3">
        <v>0</v>
      </c>
      <c r="DQ146" s="3">
        <v>0</v>
      </c>
      <c r="DR146" s="3">
        <v>0</v>
      </c>
      <c r="DS146" s="3">
        <v>0</v>
      </c>
      <c r="DT146" s="3">
        <v>0</v>
      </c>
      <c r="DU146" s="3">
        <v>0</v>
      </c>
      <c r="DV146" s="3">
        <v>0</v>
      </c>
      <c r="DW146" s="3">
        <v>0</v>
      </c>
      <c r="DX146" s="3">
        <v>0</v>
      </c>
      <c r="DY146" s="3">
        <v>0</v>
      </c>
      <c r="DZ146" s="3">
        <v>0</v>
      </c>
      <c r="EA146" s="3">
        <v>0</v>
      </c>
      <c r="EB146" s="3">
        <v>0</v>
      </c>
      <c r="EC146" s="3">
        <v>0</v>
      </c>
      <c r="ED146" s="3">
        <v>0</v>
      </c>
      <c r="EE146" s="3">
        <v>0</v>
      </c>
      <c r="EF146" s="3">
        <v>0</v>
      </c>
      <c r="EG146" s="3">
        <v>1</v>
      </c>
      <c r="EH146" s="3">
        <v>0.99583999999999995</v>
      </c>
      <c r="EI146" s="3">
        <v>0.9918466816</v>
      </c>
      <c r="EJ146" s="3">
        <v>0.98788921334041591</v>
      </c>
      <c r="EK146" s="3">
        <v>0.98386850424212036</v>
      </c>
      <c r="EL146" s="3">
        <v>0.97972641783926095</v>
      </c>
      <c r="EM146" s="3">
        <v>0.97545481065748174</v>
      </c>
      <c r="EN146" s="3">
        <v>0.97104575491330991</v>
      </c>
      <c r="EO146" s="3">
        <v>0.96652068169541394</v>
      </c>
      <c r="EP146" s="3">
        <v>0.9617267391142047</v>
      </c>
      <c r="EQ146" s="3">
        <v>0.95656226652516141</v>
      </c>
      <c r="ER146" s="3">
        <v>0.95093768039799342</v>
      </c>
      <c r="ES146" s="3">
        <v>0.94477560422901441</v>
      </c>
      <c r="ET146" s="3">
        <v>0.93796377212252313</v>
      </c>
      <c r="EU146" s="3">
        <v>0.93041316375693683</v>
      </c>
      <c r="EV146" s="3">
        <v>0.92206735767803705</v>
      </c>
      <c r="EW146" s="3">
        <v>0.91291122881629416</v>
      </c>
      <c r="EX146" s="3">
        <v>0.90285094707473856</v>
      </c>
      <c r="EY146" s="3">
        <v>0.89174588042571934</v>
      </c>
      <c r="EZ146" s="3">
        <v>0.87945762219345291</v>
      </c>
      <c r="FA146" s="3">
        <v>0.86588759108300783</v>
      </c>
      <c r="FB146" s="3">
        <v>0.85097700676455845</v>
      </c>
      <c r="FC146" s="3">
        <v>0.83466377754488186</v>
      </c>
      <c r="FD146" s="3">
        <v>0.81689378572095128</v>
      </c>
      <c r="FE146" s="3">
        <v>0.79763143025365124</v>
      </c>
      <c r="FF146" s="3">
        <v>0.7768052736097284</v>
      </c>
      <c r="FG146" s="3">
        <v>0.75426238456957406</v>
      </c>
      <c r="FH146" s="3">
        <v>0.72979411281413709</v>
      </c>
      <c r="FI146" s="3">
        <v>0.70319311740206181</v>
      </c>
      <c r="FJ146" s="3">
        <v>0.67432703993270715</v>
      </c>
      <c r="FK146" s="3">
        <v>0.64307198163182622</v>
      </c>
      <c r="FL146" s="3">
        <v>0.60935571763486962</v>
      </c>
      <c r="FM146" s="3">
        <v>0.57318436223606373</v>
      </c>
      <c r="FN146" s="3">
        <v>0.53464917756293318</v>
      </c>
      <c r="FO146" s="3">
        <v>0.49396772164216962</v>
      </c>
      <c r="FP146" s="3">
        <v>0.45149143725815943</v>
      </c>
      <c r="FQ146" s="3">
        <v>0.40685247885644521</v>
      </c>
      <c r="FR146" s="3">
        <v>0.36083746349778129</v>
      </c>
      <c r="FS146" s="3">
        <v>0.31441211544415676</v>
      </c>
      <c r="FT146" s="3">
        <v>0.26861170258740646</v>
      </c>
      <c r="FU146" s="3">
        <v>0.2244546247990627</v>
      </c>
      <c r="FV146" s="3">
        <v>0.182955209219964</v>
      </c>
      <c r="FW146" s="3">
        <v>0.14511641284909105</v>
      </c>
      <c r="FX146" s="3">
        <v>0.11180058678719672</v>
      </c>
      <c r="FY146" s="3">
        <v>8.4131059563233399E-2</v>
      </c>
      <c r="FZ146" s="3">
        <v>6.1429975761286129E-2</v>
      </c>
      <c r="GA146" s="3">
        <v>4.2990539937020872E-2</v>
      </c>
      <c r="GB146" s="3">
        <v>2.8553886720769896E-2</v>
      </c>
      <c r="GC146" s="3">
        <v>1.7908426673532464E-2</v>
      </c>
      <c r="GD146" s="3">
        <v>1.0206728698313093E-2</v>
      </c>
      <c r="GE146" s="3">
        <v>5.1561331365268257E-3</v>
      </c>
      <c r="GF146" s="3">
        <v>2.2639033762548331E-3</v>
      </c>
      <c r="GG146" s="3">
        <v>8.5290295797024577E-4</v>
      </c>
      <c r="GH146" s="3">
        <v>2.6225060151669117E-4</v>
      </c>
      <c r="GI146" s="3">
        <v>6.0454008661627636E-5</v>
      </c>
      <c r="GJ146" s="3">
        <v>8.7664357960226212E-6</v>
      </c>
      <c r="GK146" s="3">
        <v>0</v>
      </c>
      <c r="GL146" s="3">
        <v>0</v>
      </c>
      <c r="GM146" s="3">
        <v>0</v>
      </c>
      <c r="GN146" s="3">
        <v>0</v>
      </c>
      <c r="GO146" s="3">
        <v>0</v>
      </c>
      <c r="GP146" s="3">
        <v>0</v>
      </c>
      <c r="GQ146" s="3">
        <v>0</v>
      </c>
      <c r="GR146" s="3">
        <v>0</v>
      </c>
      <c r="GS146" s="3">
        <v>0</v>
      </c>
      <c r="GT146" s="3">
        <v>0</v>
      </c>
      <c r="GU146" s="3">
        <v>0</v>
      </c>
      <c r="GV146" s="3">
        <v>0</v>
      </c>
      <c r="GW146" s="3">
        <v>0</v>
      </c>
      <c r="GX146" s="3">
        <v>0</v>
      </c>
      <c r="GY146" s="3">
        <v>0</v>
      </c>
      <c r="GZ146" s="3">
        <v>0</v>
      </c>
      <c r="HA146" s="3">
        <v>0</v>
      </c>
      <c r="HB146">
        <f t="shared" si="775"/>
        <v>29</v>
      </c>
      <c r="HC146">
        <f t="shared" si="779"/>
        <v>0.28735249522868889</v>
      </c>
      <c r="HD146">
        <f>IF(H146&gt;=$F$3,IF(HB146&lt;50,HC146*VLOOKUP(H146,Ret!$A$2:$AZ$27,HB146+2),HC146),0)</f>
        <v>9.1952798473180445E-3</v>
      </c>
      <c r="HE146">
        <f>IF(H146&lt;$F$3,HC146*VLOOKUP(H146,Withd!$A$2:$AZ$57,HB146+2),0)</f>
        <v>0</v>
      </c>
      <c r="HF146">
        <f>IF(HC146=HD146,0,HC146*VLOOKUP(H146,Mort!$A$2:$E$115,IF(HF145/HC145=VLOOKUP(H145,Mort!$A$2:$E$115,2),2,3)))</f>
        <v>3.7930529370186933E-4</v>
      </c>
      <c r="HH146">
        <f t="shared" ref="HH146:HI146" si="828">HH145+1</f>
        <v>52</v>
      </c>
      <c r="HI146">
        <f t="shared" si="828"/>
        <v>27</v>
      </c>
      <c r="HJ146">
        <f t="shared" si="773"/>
        <v>0.18602077727703167</v>
      </c>
      <c r="HK146">
        <f>IF(HH146&gt;=$F$3,IF(HI146&lt;50,HJ146*VLOOKUP(HH146,Ret!$A$2:$AZ$27,HI146+2),HJ146),0)</f>
        <v>4.2784778773717284E-3</v>
      </c>
      <c r="HL146">
        <f>IF(HH146&lt;$F$3,HJ146*VLOOKUP(HH146,Withd!$A$2:$AZ$57,HI146+2),0)</f>
        <v>0</v>
      </c>
      <c r="HM146">
        <f>IF(HJ146=HK146,0,HJ146*VLOOKUP(HH146,Mort!$A$2:$E$115,IF(HM145/HJ145=VLOOKUP(HH145,Mort!$A$2:$E$115,2),2,3)))</f>
        <v>2.195045171868974E-4</v>
      </c>
      <c r="HN146">
        <f>HN145/(1+Assumptions!$C$9)</f>
        <v>0.40856721637485632</v>
      </c>
      <c r="HO146">
        <f>HO145*(1+Assumptions!$C$10)</f>
        <v>2.1545741643360912</v>
      </c>
      <c r="HQ146">
        <f>HQ145/(1.01+Assumptions!$C$9)</f>
        <v>0.32458557585255993</v>
      </c>
      <c r="HR146">
        <f>HR145/(0.99+Assumptions!$C$9)</f>
        <v>0.51542472534768935</v>
      </c>
    </row>
    <row r="147" spans="2:226" x14ac:dyDescent="0.25">
      <c r="B147">
        <f t="shared" ref="B147:C147" si="829">B146+1</f>
        <v>2070</v>
      </c>
      <c r="C147">
        <f t="shared" si="829"/>
        <v>79</v>
      </c>
      <c r="D147">
        <f>IF(D146=0, 0, D146*(1-VLOOKUP(C146,Mort!$A$2:$E$111,IF(D146/D145=1-VLOOKUP(C145,Mort!$A$2:$E$111,4),4,5))))</f>
        <v>0.7829064791907564</v>
      </c>
      <c r="E147" s="3">
        <f>IF(C147&lt;65,Assumptions!$C$6,Assumptions!$C$7)*(1+Assumptions!$C$8)^(B147-$J$3)</f>
        <v>64389.404790018416</v>
      </c>
      <c r="F147" s="3">
        <f t="shared" si="771"/>
        <v>50410.879999999997</v>
      </c>
      <c r="H147">
        <f t="shared" si="778"/>
        <v>55</v>
      </c>
      <c r="I147" s="5">
        <v>368473.26216127619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</v>
      </c>
      <c r="AL147" s="5">
        <v>45629.22</v>
      </c>
      <c r="AM147" s="5">
        <v>47945.79</v>
      </c>
      <c r="AN147" s="5">
        <v>50380.98</v>
      </c>
      <c r="AO147" s="5">
        <v>52935.61</v>
      </c>
      <c r="AP147" s="5">
        <v>55611.95</v>
      </c>
      <c r="AQ147" s="5">
        <v>58414.81</v>
      </c>
      <c r="AR147" s="5">
        <v>61349.06</v>
      </c>
      <c r="AS147" s="5">
        <v>64421.65</v>
      </c>
      <c r="AT147" s="5">
        <v>67627.740000000005</v>
      </c>
      <c r="AU147" s="5">
        <v>29228.31</v>
      </c>
      <c r="AV147" s="5">
        <v>30654.55</v>
      </c>
      <c r="AW147" s="5">
        <v>32130.98</v>
      </c>
      <c r="AX147" s="5">
        <v>33653.78</v>
      </c>
      <c r="AY147" s="5">
        <v>35218.92</v>
      </c>
      <c r="AZ147" s="5">
        <v>36822.68</v>
      </c>
      <c r="BA147" s="5">
        <v>38462.160000000003</v>
      </c>
      <c r="BB147" s="5">
        <v>40130.42</v>
      </c>
      <c r="BC147" s="5">
        <v>41816.839999999997</v>
      </c>
      <c r="BD147" s="5">
        <v>43508.84</v>
      </c>
      <c r="BE147" s="5">
        <v>45193.56</v>
      </c>
      <c r="BF147" s="5">
        <v>46858.17</v>
      </c>
      <c r="BG147" s="5">
        <v>48487.69</v>
      </c>
      <c r="BH147" s="5">
        <v>50065.43</v>
      </c>
      <c r="BI147" s="5">
        <v>51573.56</v>
      </c>
      <c r="BJ147" s="5">
        <v>52989.46</v>
      </c>
      <c r="BK147" s="5">
        <v>54281.55</v>
      </c>
      <c r="BL147" s="5">
        <v>55409.29</v>
      </c>
      <c r="BM147" s="5">
        <v>56326.05</v>
      </c>
      <c r="BN147" s="5">
        <v>56984.63</v>
      </c>
      <c r="BO147" s="5">
        <v>57332.28</v>
      </c>
      <c r="BP147" s="5">
        <v>57314.29</v>
      </c>
      <c r="BQ147" s="5">
        <v>56877.279999999999</v>
      </c>
      <c r="BR147" s="5">
        <v>55971.360000000001</v>
      </c>
      <c r="BS147" s="5">
        <v>54556.69</v>
      </c>
      <c r="BT147" s="5">
        <v>52607.95</v>
      </c>
      <c r="BU147" s="5">
        <v>50013.97</v>
      </c>
      <c r="BV147" s="5">
        <v>46797.05</v>
      </c>
      <c r="BW147" s="5">
        <v>43018.83</v>
      </c>
      <c r="BX147" s="5">
        <v>38773.65</v>
      </c>
      <c r="BY147" s="5">
        <v>34181.629999999997</v>
      </c>
      <c r="BZ147" s="5">
        <v>29394.19</v>
      </c>
      <c r="CA147" s="5">
        <v>24597.200000000001</v>
      </c>
      <c r="CB147" s="5">
        <v>19992.43</v>
      </c>
      <c r="CC147" s="5">
        <v>15871.95</v>
      </c>
      <c r="CD147" s="5">
        <v>12226.63</v>
      </c>
      <c r="CE147" s="5">
        <v>9027.17</v>
      </c>
      <c r="CF147" s="5">
        <v>6325.53</v>
      </c>
      <c r="CG147" s="5">
        <v>4185.4399999999996</v>
      </c>
      <c r="CH147" s="5">
        <v>2516.65</v>
      </c>
      <c r="CI147" s="5">
        <v>1341.26</v>
      </c>
      <c r="CJ147" s="5">
        <v>621.29999999999995</v>
      </c>
      <c r="CK147" s="5">
        <v>246.94</v>
      </c>
      <c r="CL147" s="5">
        <v>80.11</v>
      </c>
      <c r="CM147" s="5">
        <v>19.48</v>
      </c>
      <c r="CN147" s="5">
        <v>2.98</v>
      </c>
      <c r="CO147" s="5">
        <v>0</v>
      </c>
      <c r="CP147" s="5">
        <v>0</v>
      </c>
      <c r="CQ147" s="5">
        <v>0</v>
      </c>
      <c r="CR147" s="5">
        <v>0</v>
      </c>
      <c r="CS147" s="5">
        <v>0</v>
      </c>
      <c r="CT147" s="5">
        <v>0</v>
      </c>
      <c r="CU147" s="5">
        <v>0</v>
      </c>
      <c r="CV147" s="5">
        <v>0</v>
      </c>
      <c r="CW147" s="5">
        <v>0</v>
      </c>
      <c r="CX147" s="5">
        <v>0</v>
      </c>
      <c r="CY147" s="5">
        <v>0</v>
      </c>
      <c r="CZ147" s="5">
        <v>0</v>
      </c>
      <c r="DA147" s="5">
        <v>0</v>
      </c>
      <c r="DB147" s="5">
        <v>0</v>
      </c>
      <c r="DC147" s="5">
        <v>0</v>
      </c>
      <c r="DD147" s="5">
        <v>0</v>
      </c>
      <c r="DE147" s="5">
        <v>0</v>
      </c>
      <c r="DF147" s="3">
        <v>0</v>
      </c>
      <c r="DG147" s="3">
        <v>0</v>
      </c>
      <c r="DH147" s="3">
        <v>0</v>
      </c>
      <c r="DI147" s="3">
        <v>0</v>
      </c>
      <c r="DJ147" s="3">
        <v>0</v>
      </c>
      <c r="DK147" s="3">
        <v>0</v>
      </c>
      <c r="DL147" s="3">
        <v>0</v>
      </c>
      <c r="DM147" s="3">
        <v>0</v>
      </c>
      <c r="DN147" s="3">
        <v>0</v>
      </c>
      <c r="DO147" s="3">
        <v>0</v>
      </c>
      <c r="DP147" s="3">
        <v>0</v>
      </c>
      <c r="DQ147" s="3">
        <v>0</v>
      </c>
      <c r="DR147" s="3">
        <v>0</v>
      </c>
      <c r="DS147" s="3">
        <v>0</v>
      </c>
      <c r="DT147" s="3">
        <v>0</v>
      </c>
      <c r="DU147" s="3">
        <v>0</v>
      </c>
      <c r="DV147" s="3">
        <v>0</v>
      </c>
      <c r="DW147" s="3">
        <v>0</v>
      </c>
      <c r="DX147" s="3">
        <v>0</v>
      </c>
      <c r="DY147" s="3">
        <v>0</v>
      </c>
      <c r="DZ147" s="3">
        <v>0</v>
      </c>
      <c r="EA147" s="3">
        <v>0</v>
      </c>
      <c r="EB147" s="3">
        <v>0</v>
      </c>
      <c r="EC147" s="3">
        <v>0</v>
      </c>
      <c r="ED147" s="3">
        <v>0</v>
      </c>
      <c r="EE147" s="3">
        <v>0</v>
      </c>
      <c r="EF147" s="3">
        <v>0</v>
      </c>
      <c r="EG147" s="3">
        <v>0</v>
      </c>
      <c r="EH147" s="3">
        <v>1</v>
      </c>
      <c r="EI147" s="3">
        <v>0.99599000000000004</v>
      </c>
      <c r="EJ147" s="3">
        <v>0.9920159999</v>
      </c>
      <c r="EK147" s="3">
        <v>0.987978494780407</v>
      </c>
      <c r="EL147" s="3">
        <v>0.98381910531738148</v>
      </c>
      <c r="EM147" s="3">
        <v>0.97952965401819769</v>
      </c>
      <c r="EN147" s="3">
        <v>0.97510217998203552</v>
      </c>
      <c r="EO147" s="3">
        <v>0.97055820382331925</v>
      </c>
      <c r="EP147" s="3">
        <v>0.96574423513235563</v>
      </c>
      <c r="EQ147" s="3">
        <v>0.96055818858969488</v>
      </c>
      <c r="ER147" s="3">
        <v>0.95491010644078744</v>
      </c>
      <c r="ES147" s="3">
        <v>0.94872228895105115</v>
      </c>
      <c r="ET147" s="3">
        <v>0.94188200124771404</v>
      </c>
      <c r="EU147" s="3">
        <v>0.93429985113766989</v>
      </c>
      <c r="EV147" s="3">
        <v>0.92591918147296493</v>
      </c>
      <c r="EW147" s="3">
        <v>0.91672480400093836</v>
      </c>
      <c r="EX147" s="3">
        <v>0.90662249666084804</v>
      </c>
      <c r="EY147" s="3">
        <v>0.89547103995191968</v>
      </c>
      <c r="EZ147" s="3">
        <v>0.88313144902138219</v>
      </c>
      <c r="FA147" s="3">
        <v>0.86950473076298218</v>
      </c>
      <c r="FB147" s="3">
        <v>0.85453185929924358</v>
      </c>
      <c r="FC147" s="3">
        <v>0.83815048355647703</v>
      </c>
      <c r="FD147" s="3">
        <v>0.82030625976155958</v>
      </c>
      <c r="FE147" s="3">
        <v>0.80096343815638193</v>
      </c>
      <c r="FF147" s="3">
        <v>0.78005028278611888</v>
      </c>
      <c r="FG147" s="3">
        <v>0.75741322357966567</v>
      </c>
      <c r="FH147" s="3">
        <v>0.73284273860674132</v>
      </c>
      <c r="FI147" s="3">
        <v>0.7061306207845256</v>
      </c>
      <c r="FJ147" s="3">
        <v>0.67714395880132083</v>
      </c>
      <c r="FK147" s="3">
        <v>0.64575833631087964</v>
      </c>
      <c r="FL147" s="3">
        <v>0.61190122673810021</v>
      </c>
      <c r="FM147" s="3">
        <v>0.57557876991892665</v>
      </c>
      <c r="FN147" s="3">
        <v>0.53688260921727715</v>
      </c>
      <c r="FO147" s="3">
        <v>0.49603121148193452</v>
      </c>
      <c r="FP147" s="3">
        <v>0.45337748760660296</v>
      </c>
      <c r="FQ147" s="3">
        <v>0.40855205540693812</v>
      </c>
      <c r="FR147" s="3">
        <v>0.3623448179404134</v>
      </c>
      <c r="FS147" s="3">
        <v>0.31572553366419981</v>
      </c>
      <c r="FT147" s="3">
        <v>0.26973379517533586</v>
      </c>
      <c r="FU147" s="3">
        <v>0.22539225658646239</v>
      </c>
      <c r="FV147" s="3">
        <v>0.18371948226619136</v>
      </c>
      <c r="FW147" s="3">
        <v>0.14572261894389765</v>
      </c>
      <c r="FX147" s="3">
        <v>0.11226762008675763</v>
      </c>
      <c r="FY147" s="3">
        <v>8.4482506791485987E-2</v>
      </c>
      <c r="FZ147" s="3">
        <v>6.1686591983939325E-2</v>
      </c>
      <c r="GA147" s="3">
        <v>4.3170127668120256E-2</v>
      </c>
      <c r="GB147" s="3">
        <v>2.8673167095888796E-2</v>
      </c>
      <c r="GC147" s="3">
        <v>1.7983236939199537E-2</v>
      </c>
      <c r="GD147" s="3">
        <v>1.0249366061127384E-2</v>
      </c>
      <c r="GE147" s="3">
        <v>5.1776722530997204E-3</v>
      </c>
      <c r="GF147" s="3">
        <v>2.2733605561684939E-3</v>
      </c>
      <c r="GG147" s="3">
        <v>8.5646585593091831E-4</v>
      </c>
      <c r="GH147" s="3">
        <v>2.6334612138163876E-4</v>
      </c>
      <c r="GI147" s="3">
        <v>6.0706547900895353E-5</v>
      </c>
      <c r="GJ147" s="3">
        <v>8.8030565111088335E-6</v>
      </c>
      <c r="GK147" s="3">
        <v>0</v>
      </c>
      <c r="GL147" s="3">
        <v>0</v>
      </c>
      <c r="GM147" s="3">
        <v>0</v>
      </c>
      <c r="GN147" s="3">
        <v>0</v>
      </c>
      <c r="GO147" s="3">
        <v>0</v>
      </c>
      <c r="GP147" s="3">
        <v>0</v>
      </c>
      <c r="GQ147" s="3">
        <v>0</v>
      </c>
      <c r="GR147" s="3">
        <v>0</v>
      </c>
      <c r="GS147" s="3">
        <v>0</v>
      </c>
      <c r="GT147" s="3">
        <v>0</v>
      </c>
      <c r="GU147" s="3">
        <v>0</v>
      </c>
      <c r="GV147" s="3">
        <v>0</v>
      </c>
      <c r="GW147" s="3">
        <v>0</v>
      </c>
      <c r="GX147" s="3">
        <v>0</v>
      </c>
      <c r="GY147" s="3">
        <v>0</v>
      </c>
      <c r="GZ147" s="3">
        <v>0</v>
      </c>
      <c r="HA147" s="3">
        <v>0</v>
      </c>
      <c r="HB147">
        <f t="shared" si="775"/>
        <v>30</v>
      </c>
      <c r="HC147">
        <f t="shared" si="779"/>
        <v>0.27777791008766894</v>
      </c>
      <c r="HD147">
        <f>IF(H147&gt;=$F$3,IF(HB147&lt;50,HC147*VLOOKUP(H147,Ret!$A$2:$AZ$27,HB147+2),HC147),0)</f>
        <v>1.3611117594295778E-2</v>
      </c>
      <c r="HE147">
        <f>IF(H147&lt;$F$3,HC147*VLOOKUP(H147,Withd!$A$2:$AZ$57,HB147+2),0)</f>
        <v>0</v>
      </c>
      <c r="HF147">
        <f>IF(HC147=HD147,0,HC147*VLOOKUP(H147,Mort!$A$2:$E$115,IF(HF146/HC146=VLOOKUP(H146,Mort!$A$2:$E$115,2),2,3)))</f>
        <v>3.8333351592098315E-4</v>
      </c>
      <c r="HH147">
        <f t="shared" ref="HH147:HI147" si="830">HH146+1</f>
        <v>53</v>
      </c>
      <c r="HI147">
        <f t="shared" si="830"/>
        <v>28</v>
      </c>
      <c r="HJ147">
        <f t="shared" si="773"/>
        <v>0.18152279488247305</v>
      </c>
      <c r="HK147">
        <f>IF(HH147&gt;=$F$3,IF(HI147&lt;50,HJ147*VLOOKUP(HH147,Ret!$A$2:$AZ$27,HI147+2),HJ147),0)</f>
        <v>3.6304558976494612E-3</v>
      </c>
      <c r="HL147">
        <f>IF(HH147&lt;$F$3,HJ147*VLOOKUP(HH147,Withd!$A$2:$AZ$57,HI147+2),0)</f>
        <v>0</v>
      </c>
      <c r="HM147">
        <f>IF(HJ147=HK147,0,HJ147*VLOOKUP(HH147,Mort!$A$2:$E$115,IF(HM146/HJ146=VLOOKUP(HH146,Mort!$A$2:$E$115,2),2,3)))</f>
        <v>2.2871872155191605E-4</v>
      </c>
      <c r="HN147">
        <f>HN146/(1+Assumptions!$C$9)</f>
        <v>0.39361003504321418</v>
      </c>
      <c r="HO147">
        <f>HO146*(1+Assumptions!$C$10)</f>
        <v>2.2245978246770139</v>
      </c>
      <c r="HQ147">
        <f>HQ146/(1.01+Assumptions!$C$9)</f>
        <v>0.30971906092801521</v>
      </c>
      <c r="HR147">
        <f>HR146/(0.99+Assumptions!$C$9)</f>
        <v>0.50138591959891954</v>
      </c>
    </row>
    <row r="148" spans="2:226" x14ac:dyDescent="0.25">
      <c r="B148">
        <f t="shared" ref="B148:C148" si="831">B147+1</f>
        <v>2071</v>
      </c>
      <c r="C148">
        <f t="shared" si="831"/>
        <v>80</v>
      </c>
      <c r="D148">
        <f>IF(D147=0, 0, D147*(1-VLOOKUP(C147,Mort!$A$2:$E$111,IF(D147/D146=1-VLOOKUP(C146,Mort!$A$2:$E$111,4),4,5))))</f>
        <v>0.76246479101908582</v>
      </c>
      <c r="E148" s="3">
        <f>IF(C148&lt;65,Assumptions!$C$6,Assumptions!$C$7)*(1+Assumptions!$C$8)^(B148-$J$3)</f>
        <v>67930.822053469426</v>
      </c>
      <c r="F148" s="3">
        <f t="shared" si="771"/>
        <v>51794.86</v>
      </c>
      <c r="H148">
        <f t="shared" si="778"/>
        <v>56</v>
      </c>
      <c r="I148" s="5">
        <v>353833.18324725149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5">
        <v>48138.83</v>
      </c>
      <c r="AN148" s="5">
        <v>50583.83</v>
      </c>
      <c r="AO148" s="5">
        <v>53148.74</v>
      </c>
      <c r="AP148" s="5">
        <v>55835.85</v>
      </c>
      <c r="AQ148" s="5">
        <v>58649.99</v>
      </c>
      <c r="AR148" s="5">
        <v>61596.06</v>
      </c>
      <c r="AS148" s="5">
        <v>64681.02</v>
      </c>
      <c r="AT148" s="5">
        <v>67900.02</v>
      </c>
      <c r="AU148" s="5">
        <v>29345.98</v>
      </c>
      <c r="AV148" s="5">
        <v>30777.97</v>
      </c>
      <c r="AW148" s="5">
        <v>32260.35</v>
      </c>
      <c r="AX148" s="5">
        <v>33789.279999999999</v>
      </c>
      <c r="AY148" s="5">
        <v>35360.720000000001</v>
      </c>
      <c r="AZ148" s="5">
        <v>36970.93</v>
      </c>
      <c r="BA148" s="5">
        <v>38617.019999999997</v>
      </c>
      <c r="BB148" s="5">
        <v>40291.99</v>
      </c>
      <c r="BC148" s="5">
        <v>41985.2</v>
      </c>
      <c r="BD148" s="5">
        <v>43684.01</v>
      </c>
      <c r="BE148" s="5">
        <v>45375.51</v>
      </c>
      <c r="BF148" s="5">
        <v>47046.82</v>
      </c>
      <c r="BG148" s="5">
        <v>48682.91</v>
      </c>
      <c r="BH148" s="5">
        <v>50267</v>
      </c>
      <c r="BI148" s="5">
        <v>51781.2</v>
      </c>
      <c r="BJ148" s="5">
        <v>53202.8</v>
      </c>
      <c r="BK148" s="5">
        <v>54500.09</v>
      </c>
      <c r="BL148" s="5">
        <v>55632.37</v>
      </c>
      <c r="BM148" s="5">
        <v>56552.83</v>
      </c>
      <c r="BN148" s="5">
        <v>57214.06</v>
      </c>
      <c r="BO148" s="5">
        <v>57563.1</v>
      </c>
      <c r="BP148" s="5">
        <v>57545.05</v>
      </c>
      <c r="BQ148" s="5">
        <v>57106.28</v>
      </c>
      <c r="BR148" s="5">
        <v>56196.71</v>
      </c>
      <c r="BS148" s="5">
        <v>54776.34</v>
      </c>
      <c r="BT148" s="5">
        <v>52819.76</v>
      </c>
      <c r="BU148" s="5">
        <v>50215.33</v>
      </c>
      <c r="BV148" s="5">
        <v>46985.46</v>
      </c>
      <c r="BW148" s="5">
        <v>43192.03</v>
      </c>
      <c r="BX148" s="5">
        <v>38929.760000000002</v>
      </c>
      <c r="BY148" s="5">
        <v>34319.25</v>
      </c>
      <c r="BZ148" s="5">
        <v>29512.53</v>
      </c>
      <c r="CA148" s="5">
        <v>24696.23</v>
      </c>
      <c r="CB148" s="5">
        <v>20072.93</v>
      </c>
      <c r="CC148" s="5">
        <v>15935.86</v>
      </c>
      <c r="CD148" s="5">
        <v>12275.86</v>
      </c>
      <c r="CE148" s="5">
        <v>9063.52</v>
      </c>
      <c r="CF148" s="5">
        <v>6350.99</v>
      </c>
      <c r="CG148" s="5">
        <v>4202.29</v>
      </c>
      <c r="CH148" s="5">
        <v>2526.7800000000002</v>
      </c>
      <c r="CI148" s="5">
        <v>1346.66</v>
      </c>
      <c r="CJ148" s="5">
        <v>623.79999999999995</v>
      </c>
      <c r="CK148" s="5">
        <v>247.94</v>
      </c>
      <c r="CL148" s="5">
        <v>80.430000000000007</v>
      </c>
      <c r="CM148" s="5">
        <v>19.559999999999999</v>
      </c>
      <c r="CN148" s="5">
        <v>2.99</v>
      </c>
      <c r="CO148" s="5">
        <v>0</v>
      </c>
      <c r="CP148" s="5">
        <v>0</v>
      </c>
      <c r="CQ148" s="5">
        <v>0</v>
      </c>
      <c r="CR148" s="5">
        <v>0</v>
      </c>
      <c r="CS148" s="5">
        <v>0</v>
      </c>
      <c r="CT148" s="5">
        <v>0</v>
      </c>
      <c r="CU148" s="5">
        <v>0</v>
      </c>
      <c r="CV148" s="5">
        <v>0</v>
      </c>
      <c r="CW148" s="5">
        <v>0</v>
      </c>
      <c r="CX148" s="5">
        <v>0</v>
      </c>
      <c r="CY148" s="5">
        <v>0</v>
      </c>
      <c r="CZ148" s="5">
        <v>0</v>
      </c>
      <c r="DA148" s="5">
        <v>0</v>
      </c>
      <c r="DB148" s="5">
        <v>0</v>
      </c>
      <c r="DC148" s="5">
        <v>0</v>
      </c>
      <c r="DD148" s="5">
        <v>0</v>
      </c>
      <c r="DE148" s="5">
        <v>0</v>
      </c>
      <c r="DF148" s="3">
        <v>0</v>
      </c>
      <c r="DG148" s="3">
        <v>0</v>
      </c>
      <c r="DH148" s="3">
        <v>0</v>
      </c>
      <c r="DI148" s="3">
        <v>0</v>
      </c>
      <c r="DJ148" s="3">
        <v>0</v>
      </c>
      <c r="DK148" s="3">
        <v>0</v>
      </c>
      <c r="DL148" s="3">
        <v>0</v>
      </c>
      <c r="DM148" s="3">
        <v>0</v>
      </c>
      <c r="DN148" s="3">
        <v>0</v>
      </c>
      <c r="DO148" s="3">
        <v>0</v>
      </c>
      <c r="DP148" s="3">
        <v>0</v>
      </c>
      <c r="DQ148" s="3">
        <v>0</v>
      </c>
      <c r="DR148" s="3">
        <v>0</v>
      </c>
      <c r="DS148" s="3">
        <v>0</v>
      </c>
      <c r="DT148" s="3">
        <v>0</v>
      </c>
      <c r="DU148" s="3">
        <v>0</v>
      </c>
      <c r="DV148" s="3">
        <v>0</v>
      </c>
      <c r="DW148" s="3">
        <v>0</v>
      </c>
      <c r="DX148" s="3">
        <v>0</v>
      </c>
      <c r="DY148" s="3">
        <v>0</v>
      </c>
      <c r="DZ148" s="3">
        <v>0</v>
      </c>
      <c r="EA148" s="3">
        <v>0</v>
      </c>
      <c r="EB148" s="3">
        <v>0</v>
      </c>
      <c r="EC148" s="3">
        <v>0</v>
      </c>
      <c r="ED148" s="3">
        <v>0</v>
      </c>
      <c r="EE148" s="3">
        <v>0</v>
      </c>
      <c r="EF148" s="3">
        <v>0</v>
      </c>
      <c r="EG148" s="3">
        <v>0</v>
      </c>
      <c r="EH148" s="3">
        <v>0</v>
      </c>
      <c r="EI148" s="3">
        <v>1</v>
      </c>
      <c r="EJ148" s="3">
        <v>0.99600999999999995</v>
      </c>
      <c r="EK148" s="3">
        <v>0.99195623929999999</v>
      </c>
      <c r="EL148" s="3">
        <v>0.98778010353254697</v>
      </c>
      <c r="EM148" s="3">
        <v>0.983473382281145</v>
      </c>
      <c r="EN148" s="3">
        <v>0.97902808259323426</v>
      </c>
      <c r="EO148" s="3">
        <v>0.97446581172834978</v>
      </c>
      <c r="EP148" s="3">
        <v>0.96963246130217717</v>
      </c>
      <c r="EQ148" s="3">
        <v>0.96442553498498451</v>
      </c>
      <c r="ER148" s="3">
        <v>0.95875471283927283</v>
      </c>
      <c r="ES148" s="3">
        <v>0.95254198230007425</v>
      </c>
      <c r="ET148" s="3">
        <v>0.94567415460769066</v>
      </c>
      <c r="EU148" s="3">
        <v>0.93806147766309878</v>
      </c>
      <c r="EV148" s="3">
        <v>0.92964706620846072</v>
      </c>
      <c r="EW148" s="3">
        <v>0.92041567084101072</v>
      </c>
      <c r="EX148" s="3">
        <v>0.91027269014834278</v>
      </c>
      <c r="EY148" s="3">
        <v>0.8990763360595182</v>
      </c>
      <c r="EZ148" s="3">
        <v>0.88668706414861798</v>
      </c>
      <c r="FA148" s="3">
        <v>0.87300548274880474</v>
      </c>
      <c r="FB148" s="3">
        <v>0.85797232833587034</v>
      </c>
      <c r="FC148" s="3">
        <v>0.84152499880167164</v>
      </c>
      <c r="FD148" s="3">
        <v>0.82360893157718407</v>
      </c>
      <c r="FE148" s="3">
        <v>0.80418823297059405</v>
      </c>
      <c r="FF148" s="3">
        <v>0.78319087820773192</v>
      </c>
      <c r="FG148" s="3">
        <v>0.76046267892214348</v>
      </c>
      <c r="FH148" s="3">
        <v>0.73579326961790914</v>
      </c>
      <c r="FI148" s="3">
        <v>0.70897360494033634</v>
      </c>
      <c r="FJ148" s="3">
        <v>0.67987023845753547</v>
      </c>
      <c r="FK148" s="3">
        <v>0.64835825290502869</v>
      </c>
      <c r="FL148" s="3">
        <v>0.614364829705218</v>
      </c>
      <c r="FM148" s="3">
        <v>0.57789613341391632</v>
      </c>
      <c r="FN148" s="3">
        <v>0.53904417636449875</v>
      </c>
      <c r="FO148" s="3">
        <v>0.49802830498492406</v>
      </c>
      <c r="FP148" s="3">
        <v>0.45520285103927044</v>
      </c>
      <c r="FQ148" s="3">
        <v>0.41019694515701777</v>
      </c>
      <c r="FR148" s="3">
        <v>0.36380367065975905</v>
      </c>
      <c r="FS148" s="3">
        <v>0.31699669039267447</v>
      </c>
      <c r="FT148" s="3">
        <v>0.27081978250317357</v>
      </c>
      <c r="FU148" s="3">
        <v>0.22629971845747685</v>
      </c>
      <c r="FV148" s="3">
        <v>0.18445916351187394</v>
      </c>
      <c r="FW148" s="3">
        <v>0.14630931931434818</v>
      </c>
      <c r="FX148" s="3">
        <v>0.11271962578616013</v>
      </c>
      <c r="FY148" s="3">
        <v>8.482264560034336E-2</v>
      </c>
      <c r="FZ148" s="3">
        <v>6.1934951138002708E-2</v>
      </c>
      <c r="GA148" s="3">
        <v>4.3343936854908435E-2</v>
      </c>
      <c r="GB148" s="3">
        <v>2.8788609419661635E-2</v>
      </c>
      <c r="GC148" s="3">
        <v>1.8055640055823385E-2</v>
      </c>
      <c r="GD148" s="3">
        <v>1.029063149341598E-2</v>
      </c>
      <c r="GE148" s="3">
        <v>5.1985183115289503E-3</v>
      </c>
      <c r="GF148" s="3">
        <v>2.2825134350430158E-3</v>
      </c>
      <c r="GG148" s="3">
        <v>8.5991411151810566E-4</v>
      </c>
      <c r="GH148" s="3">
        <v>2.6440639100958708E-4</v>
      </c>
      <c r="GI148" s="3">
        <v>6.0950961255529999E-5</v>
      </c>
      <c r="GJ148" s="3">
        <v>8.8384988916644038E-6</v>
      </c>
      <c r="GK148" s="3">
        <v>0</v>
      </c>
      <c r="GL148" s="3">
        <v>0</v>
      </c>
      <c r="GM148" s="3">
        <v>0</v>
      </c>
      <c r="GN148" s="3">
        <v>0</v>
      </c>
      <c r="GO148" s="3">
        <v>0</v>
      </c>
      <c r="GP148" s="3">
        <v>0</v>
      </c>
      <c r="GQ148" s="3">
        <v>0</v>
      </c>
      <c r="GR148" s="3">
        <v>0</v>
      </c>
      <c r="GS148" s="3">
        <v>0</v>
      </c>
      <c r="GT148" s="3">
        <v>0</v>
      </c>
      <c r="GU148" s="3">
        <v>0</v>
      </c>
      <c r="GV148" s="3">
        <v>0</v>
      </c>
      <c r="GW148" s="3">
        <v>0</v>
      </c>
      <c r="GX148" s="3">
        <v>0</v>
      </c>
      <c r="GY148" s="3">
        <v>0</v>
      </c>
      <c r="GZ148" s="3">
        <v>0</v>
      </c>
      <c r="HA148" s="3">
        <v>0</v>
      </c>
      <c r="HB148">
        <f t="shared" si="775"/>
        <v>31</v>
      </c>
      <c r="HC148">
        <f t="shared" si="779"/>
        <v>0.2637834589774522</v>
      </c>
      <c r="HD148">
        <f>IF(H148&gt;=$F$3,IF(HB148&lt;50,HC148*VLOOKUP(H148,Ret!$A$2:$AZ$27,HB148+2),HC148),0)</f>
        <v>1.081512181807554E-2</v>
      </c>
      <c r="HE148">
        <f>IF(H148&lt;$F$3,HC148*VLOOKUP(H148,Withd!$A$2:$AZ$57,HB148+2),0)</f>
        <v>0</v>
      </c>
      <c r="HF148">
        <f>IF(HC148=HD148,0,HC148*VLOOKUP(H148,Mort!$A$2:$E$115,IF(HF147/HC147=VLOOKUP(H147,Mort!$A$2:$E$115,2),2,3)))</f>
        <v>3.9039951928662925E-4</v>
      </c>
      <c r="HH148">
        <f t="shared" ref="HH148:HI148" si="832">HH147+1</f>
        <v>54</v>
      </c>
      <c r="HI148">
        <f t="shared" si="832"/>
        <v>29</v>
      </c>
      <c r="HJ148">
        <f t="shared" si="773"/>
        <v>0.17766362026327168</v>
      </c>
      <c r="HK148">
        <f>IF(HH148&gt;=$F$3,IF(HI148&lt;50,HJ148*VLOOKUP(HH148,Ret!$A$2:$AZ$27,HI148+2),HJ148),0)</f>
        <v>5.6852358484246936E-3</v>
      </c>
      <c r="HL148">
        <f>IF(HH148&lt;$F$3,HJ148*VLOOKUP(HH148,Withd!$A$2:$AZ$57,HI148+2),0)</f>
        <v>0</v>
      </c>
      <c r="HM148">
        <f>IF(HJ148=HK148,0,HJ148*VLOOKUP(HH148,Mort!$A$2:$E$115,IF(HM147/HJ147=VLOOKUP(HH147,Mort!$A$2:$E$115,2),2,3)))</f>
        <v>2.3451597874751861E-4</v>
      </c>
      <c r="HN148">
        <f>HN147/(1+Assumptions!$C$9)</f>
        <v>0.37920041911677665</v>
      </c>
      <c r="HO148">
        <f>HO147*(1+Assumptions!$C$10)</f>
        <v>2.2968972539790169</v>
      </c>
      <c r="HQ148">
        <f>HQ147/(1.01+Assumptions!$C$9)</f>
        <v>0.29553345508398399</v>
      </c>
      <c r="HR148">
        <f>HR147/(0.99+Assumptions!$C$9)</f>
        <v>0.48772949377326802</v>
      </c>
    </row>
    <row r="149" spans="2:226" x14ac:dyDescent="0.25">
      <c r="B149">
        <f t="shared" ref="B149:C149" si="833">B148+1</f>
        <v>2072</v>
      </c>
      <c r="C149">
        <f t="shared" si="833"/>
        <v>81</v>
      </c>
      <c r="D149">
        <f>IF(D148=0, 0, D148*(1-VLOOKUP(C148,Mort!$A$2:$E$111,IF(D148/D147=1-VLOOKUP(C147,Mort!$A$2:$E$111,4),4,5))))</f>
        <v>0.74033806278371195</v>
      </c>
      <c r="E149" s="3">
        <f>IF(C149&lt;65,Assumptions!$C$6,Assumptions!$C$7)*(1+Assumptions!$C$8)^(B149-$J$3)</f>
        <v>71667.017266410243</v>
      </c>
      <c r="F149" s="3">
        <f t="shared" si="771"/>
        <v>53057.82</v>
      </c>
      <c r="H149">
        <f t="shared" si="778"/>
        <v>57</v>
      </c>
      <c r="I149" s="5">
        <v>338863.28832866566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50786.46</v>
      </c>
      <c r="AO149" s="5">
        <v>53361.65</v>
      </c>
      <c r="AP149" s="5">
        <v>56059.53</v>
      </c>
      <c r="AQ149" s="5">
        <v>58884.94</v>
      </c>
      <c r="AR149" s="5">
        <v>61842.82</v>
      </c>
      <c r="AS149" s="5">
        <v>64940.13</v>
      </c>
      <c r="AT149" s="5">
        <v>68172.02</v>
      </c>
      <c r="AU149" s="5">
        <v>29463.54</v>
      </c>
      <c r="AV149" s="5">
        <v>30901.26</v>
      </c>
      <c r="AW149" s="5">
        <v>32389.58</v>
      </c>
      <c r="AX149" s="5">
        <v>33924.629999999997</v>
      </c>
      <c r="AY149" s="5">
        <v>35502.379999999997</v>
      </c>
      <c r="AZ149" s="5">
        <v>37119.040000000001</v>
      </c>
      <c r="BA149" s="5">
        <v>38771.72</v>
      </c>
      <c r="BB149" s="5">
        <v>40453.4</v>
      </c>
      <c r="BC149" s="5">
        <v>42153.39</v>
      </c>
      <c r="BD149" s="5">
        <v>43859.01</v>
      </c>
      <c r="BE149" s="5">
        <v>45557.29</v>
      </c>
      <c r="BF149" s="5">
        <v>47235.29</v>
      </c>
      <c r="BG149" s="5">
        <v>48877.93</v>
      </c>
      <c r="BH149" s="5">
        <v>50468.37</v>
      </c>
      <c r="BI149" s="5">
        <v>51988.639999999999</v>
      </c>
      <c r="BJ149" s="5">
        <v>53415.93</v>
      </c>
      <c r="BK149" s="5">
        <v>54718.42</v>
      </c>
      <c r="BL149" s="5">
        <v>55855.24</v>
      </c>
      <c r="BM149" s="5">
        <v>56779.38</v>
      </c>
      <c r="BN149" s="5">
        <v>57443.25</v>
      </c>
      <c r="BO149" s="5">
        <v>57793.7</v>
      </c>
      <c r="BP149" s="5">
        <v>57775.57</v>
      </c>
      <c r="BQ149" s="5">
        <v>57335.05</v>
      </c>
      <c r="BR149" s="5">
        <v>56421.84</v>
      </c>
      <c r="BS149" s="5">
        <v>54995.78</v>
      </c>
      <c r="BT149" s="5">
        <v>53031.360000000001</v>
      </c>
      <c r="BU149" s="5">
        <v>50416.49</v>
      </c>
      <c r="BV149" s="5">
        <v>47173.68</v>
      </c>
      <c r="BW149" s="5">
        <v>43365.05</v>
      </c>
      <c r="BX149" s="5">
        <v>39085.71</v>
      </c>
      <c r="BY149" s="5">
        <v>34456.730000000003</v>
      </c>
      <c r="BZ149" s="5">
        <v>29630.76</v>
      </c>
      <c r="CA149" s="5">
        <v>24795.16</v>
      </c>
      <c r="CB149" s="5">
        <v>20153.34</v>
      </c>
      <c r="CC149" s="5">
        <v>15999.7</v>
      </c>
      <c r="CD149" s="5">
        <v>12325.04</v>
      </c>
      <c r="CE149" s="5">
        <v>9099.83</v>
      </c>
      <c r="CF149" s="5">
        <v>6376.44</v>
      </c>
      <c r="CG149" s="5">
        <v>4219.13</v>
      </c>
      <c r="CH149" s="5">
        <v>2536.91</v>
      </c>
      <c r="CI149" s="5">
        <v>1352.05</v>
      </c>
      <c r="CJ149" s="5">
        <v>626.29999999999995</v>
      </c>
      <c r="CK149" s="5">
        <v>248.93</v>
      </c>
      <c r="CL149" s="5">
        <v>80.75</v>
      </c>
      <c r="CM149" s="5">
        <v>19.64</v>
      </c>
      <c r="CN149" s="5">
        <v>3</v>
      </c>
      <c r="CO149" s="5">
        <v>0</v>
      </c>
      <c r="CP149" s="5">
        <v>0</v>
      </c>
      <c r="CQ149" s="5">
        <v>0</v>
      </c>
      <c r="CR149" s="5">
        <v>0</v>
      </c>
      <c r="CS149" s="5">
        <v>0</v>
      </c>
      <c r="CT149" s="5">
        <v>0</v>
      </c>
      <c r="CU149" s="5">
        <v>0</v>
      </c>
      <c r="CV149" s="5">
        <v>0</v>
      </c>
      <c r="CW149" s="5">
        <v>0</v>
      </c>
      <c r="CX149" s="5">
        <v>0</v>
      </c>
      <c r="CY149" s="5">
        <v>0</v>
      </c>
      <c r="CZ149" s="5">
        <v>0</v>
      </c>
      <c r="DA149" s="5">
        <v>0</v>
      </c>
      <c r="DB149" s="5">
        <v>0</v>
      </c>
      <c r="DC149" s="5">
        <v>0</v>
      </c>
      <c r="DD149" s="5">
        <v>0</v>
      </c>
      <c r="DE149" s="5">
        <v>0</v>
      </c>
      <c r="DF149" s="3">
        <v>0</v>
      </c>
      <c r="DG149" s="3">
        <v>0</v>
      </c>
      <c r="DH149" s="3">
        <v>0</v>
      </c>
      <c r="DI149" s="3">
        <v>0</v>
      </c>
      <c r="DJ149" s="3">
        <v>0</v>
      </c>
      <c r="DK149" s="3">
        <v>0</v>
      </c>
      <c r="DL149" s="3">
        <v>0</v>
      </c>
      <c r="DM149" s="3">
        <v>0</v>
      </c>
      <c r="DN149" s="3">
        <v>0</v>
      </c>
      <c r="DO149" s="3">
        <v>0</v>
      </c>
      <c r="DP149" s="3">
        <v>0</v>
      </c>
      <c r="DQ149" s="3">
        <v>0</v>
      </c>
      <c r="DR149" s="3">
        <v>0</v>
      </c>
      <c r="DS149" s="3">
        <v>0</v>
      </c>
      <c r="DT149" s="3">
        <v>0</v>
      </c>
      <c r="DU149" s="3">
        <v>0</v>
      </c>
      <c r="DV149" s="3">
        <v>0</v>
      </c>
      <c r="DW149" s="3">
        <v>0</v>
      </c>
      <c r="DX149" s="3">
        <v>0</v>
      </c>
      <c r="DY149" s="3">
        <v>0</v>
      </c>
      <c r="DZ149" s="3">
        <v>0</v>
      </c>
      <c r="EA149" s="3">
        <v>0</v>
      </c>
      <c r="EB149" s="3">
        <v>0</v>
      </c>
      <c r="EC149" s="3">
        <v>0</v>
      </c>
      <c r="ED149" s="3">
        <v>0</v>
      </c>
      <c r="EE149" s="3">
        <v>0</v>
      </c>
      <c r="EF149" s="3">
        <v>0</v>
      </c>
      <c r="EG149" s="3">
        <v>0</v>
      </c>
      <c r="EH149" s="3">
        <v>0</v>
      </c>
      <c r="EI149" s="3">
        <v>0</v>
      </c>
      <c r="EJ149" s="3">
        <v>1</v>
      </c>
      <c r="EK149" s="3">
        <v>0.99592999999999998</v>
      </c>
      <c r="EL149" s="3">
        <v>0.99173713469999991</v>
      </c>
      <c r="EM149" s="3">
        <v>0.98741316079270791</v>
      </c>
      <c r="EN149" s="3">
        <v>0.98295005330592489</v>
      </c>
      <c r="EO149" s="3">
        <v>0.97836950605751927</v>
      </c>
      <c r="EP149" s="3">
        <v>0.97351679330747398</v>
      </c>
      <c r="EQ149" s="3">
        <v>0.96828900812741281</v>
      </c>
      <c r="ER149" s="3">
        <v>0.96259546875962365</v>
      </c>
      <c r="ES149" s="3">
        <v>0.9563578501220612</v>
      </c>
      <c r="ET149" s="3">
        <v>0.94946251002268112</v>
      </c>
      <c r="EU149" s="3">
        <v>0.94181933681699859</v>
      </c>
      <c r="EV149" s="3">
        <v>0.93337121736575013</v>
      </c>
      <c r="EW149" s="3">
        <v>0.92410284117730823</v>
      </c>
      <c r="EX149" s="3">
        <v>0.91391922786753432</v>
      </c>
      <c r="EY149" s="3">
        <v>0.90267802136476372</v>
      </c>
      <c r="EZ149" s="3">
        <v>0.89023911823035728</v>
      </c>
      <c r="FA149" s="3">
        <v>0.87650272863606282</v>
      </c>
      <c r="FB149" s="3">
        <v>0.86140935164894983</v>
      </c>
      <c r="FC149" s="3">
        <v>0.84489613437783939</v>
      </c>
      <c r="FD149" s="3">
        <v>0.82690829567693513</v>
      </c>
      <c r="FE149" s="3">
        <v>0.80740979806487301</v>
      </c>
      <c r="FF149" s="3">
        <v>0.78632832823739918</v>
      </c>
      <c r="FG149" s="3">
        <v>0.76350908015194985</v>
      </c>
      <c r="FH149" s="3">
        <v>0.73874084559182063</v>
      </c>
      <c r="FI149" s="3">
        <v>0.71181374176999879</v>
      </c>
      <c r="FJ149" s="3">
        <v>0.68259378767034029</v>
      </c>
      <c r="FK149" s="3">
        <v>0.65095556561182</v>
      </c>
      <c r="FL149" s="3">
        <v>0.61682596530679235</v>
      </c>
      <c r="FM149" s="3">
        <v>0.58021117600618122</v>
      </c>
      <c r="FN149" s="3">
        <v>0.54120357864328561</v>
      </c>
      <c r="FO149" s="3">
        <v>0.50002339834431797</v>
      </c>
      <c r="FP149" s="3">
        <v>0.45702638632069004</v>
      </c>
      <c r="FQ149" s="3">
        <v>0.41184018750516338</v>
      </c>
      <c r="FR149" s="3">
        <v>0.36526106229832939</v>
      </c>
      <c r="FS149" s="3">
        <v>0.31826657402302633</v>
      </c>
      <c r="FT149" s="3">
        <v>0.27190468218509212</v>
      </c>
      <c r="FU149" s="3">
        <v>0.22720627148068481</v>
      </c>
      <c r="FV149" s="3">
        <v>0.18519810394662101</v>
      </c>
      <c r="FW149" s="3">
        <v>0.14689543208838085</v>
      </c>
      <c r="FX149" s="3">
        <v>0.11317117878953037</v>
      </c>
      <c r="FY149" s="3">
        <v>8.5162443750909506E-2</v>
      </c>
      <c r="FZ149" s="3">
        <v>6.2183061553601593E-2</v>
      </c>
      <c r="GA149" s="3">
        <v>4.3517571967057002E-2</v>
      </c>
      <c r="GB149" s="3">
        <v>2.8903936124799592E-2</v>
      </c>
      <c r="GC149" s="3">
        <v>1.812797065875181E-2</v>
      </c>
      <c r="GD149" s="3">
        <v>1.0331855597249006E-2</v>
      </c>
      <c r="GE149" s="3">
        <v>5.2193434920622802E-3</v>
      </c>
      <c r="GF149" s="3">
        <v>2.2916571470597853E-3</v>
      </c>
      <c r="GG149" s="3">
        <v>8.6335891358330346E-4</v>
      </c>
      <c r="GH149" s="3">
        <v>2.654655987485941E-4</v>
      </c>
      <c r="GI149" s="3">
        <v>6.1195129823525898E-5</v>
      </c>
      <c r="GJ149" s="3">
        <v>8.8739057757094885E-6</v>
      </c>
      <c r="GK149" s="3">
        <v>0</v>
      </c>
      <c r="GL149" s="3">
        <v>0</v>
      </c>
      <c r="GM149" s="3">
        <v>0</v>
      </c>
      <c r="GN149" s="3">
        <v>0</v>
      </c>
      <c r="GO149" s="3">
        <v>0</v>
      </c>
      <c r="GP149" s="3">
        <v>0</v>
      </c>
      <c r="GQ149" s="3">
        <v>0</v>
      </c>
      <c r="GR149" s="3">
        <v>0</v>
      </c>
      <c r="GS149" s="3">
        <v>0</v>
      </c>
      <c r="GT149" s="3">
        <v>0</v>
      </c>
      <c r="GU149" s="3">
        <v>0</v>
      </c>
      <c r="GV149" s="3">
        <v>0</v>
      </c>
      <c r="GW149" s="3">
        <v>0</v>
      </c>
      <c r="GX149" s="3">
        <v>0</v>
      </c>
      <c r="GY149" s="3">
        <v>0</v>
      </c>
      <c r="GZ149" s="3">
        <v>0</v>
      </c>
      <c r="HA149" s="3">
        <v>0</v>
      </c>
      <c r="HB149">
        <f t="shared" si="775"/>
        <v>32</v>
      </c>
      <c r="HC149">
        <f t="shared" si="779"/>
        <v>0.25257793764009001</v>
      </c>
      <c r="HD149">
        <f>IF(H149&gt;=$F$3,IF(HB149&lt;50,HC149*VLOOKUP(H149,Ret!$A$2:$AZ$27,HB149+2),HC149),0)</f>
        <v>1.4144364507845042E-2</v>
      </c>
      <c r="HE149">
        <f>IF(H149&lt;$F$3,HC149*VLOOKUP(H149,Withd!$A$2:$AZ$57,HB149+2),0)</f>
        <v>0</v>
      </c>
      <c r="HF149">
        <f>IF(HC149=HD149,0,HC149*VLOOKUP(H149,Mort!$A$2:$E$115,IF(HF148/HC148=VLOOKUP(H148,Mort!$A$2:$E$115,2),2,3)))</f>
        <v>3.9654736209494129E-4</v>
      </c>
      <c r="HH149">
        <f t="shared" ref="HH149:HI149" si="834">HH148+1</f>
        <v>55</v>
      </c>
      <c r="HI149">
        <f t="shared" si="834"/>
        <v>30</v>
      </c>
      <c r="HJ149">
        <f t="shared" si="773"/>
        <v>0.17174386843609946</v>
      </c>
      <c r="HK149">
        <f>IF(HH149&gt;=$F$3,IF(HI149&lt;50,HJ149*VLOOKUP(HH149,Ret!$A$2:$AZ$27,HI149+2),HJ149),0)</f>
        <v>8.4154495533688735E-3</v>
      </c>
      <c r="HL149">
        <f>IF(HH149&lt;$F$3,HJ149*VLOOKUP(HH149,Withd!$A$2:$AZ$57,HI149+2),0)</f>
        <v>0</v>
      </c>
      <c r="HM149">
        <f>IF(HJ149=HK149,0,HJ149*VLOOKUP(HH149,Mort!$A$2:$E$115,IF(HM148/HJ148=VLOOKUP(HH148,Mort!$A$2:$E$115,2),2,3)))</f>
        <v>2.3700653844181723E-4</v>
      </c>
      <c r="HN149">
        <f>HN148/(1+Assumptions!$C$9)</f>
        <v>0.36531832284853238</v>
      </c>
      <c r="HO149">
        <f>HO148*(1+Assumptions!$C$10)</f>
        <v>2.3715464147333347</v>
      </c>
      <c r="HQ149">
        <f>HQ148/(1.01+Assumptions!$C$9)</f>
        <v>0.28199757164502287</v>
      </c>
      <c r="HR149">
        <f>HR148/(0.99+Assumptions!$C$9)</f>
        <v>0.47444503285337353</v>
      </c>
    </row>
    <row r="150" spans="2:226" x14ac:dyDescent="0.25">
      <c r="B150">
        <f t="shared" ref="B150:C150" si="835">B149+1</f>
        <v>2073</v>
      </c>
      <c r="C150">
        <f t="shared" si="835"/>
        <v>82</v>
      </c>
      <c r="D150">
        <f>IF(D149=0, 0, D149*(1-VLOOKUP(C149,Mort!$A$2:$E$111,IF(D149/D148=1-VLOOKUP(C148,Mort!$A$2:$E$111,4),4,5))))</f>
        <v>0.71632149602700834</v>
      </c>
      <c r="E150" s="3">
        <f>IF(C150&lt;65,Assumptions!$C$6,Assumptions!$C$7)*(1+Assumptions!$C$8)^(B150-$J$3)</f>
        <v>75608.7032160628</v>
      </c>
      <c r="F150" s="3">
        <f t="shared" si="771"/>
        <v>54160.14</v>
      </c>
      <c r="H150">
        <f t="shared" si="778"/>
        <v>58</v>
      </c>
      <c r="I150" s="5">
        <v>323591.03199751797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  <c r="AI150" s="5">
        <v>0</v>
      </c>
      <c r="AJ150" s="5">
        <v>0</v>
      </c>
      <c r="AK150" s="5">
        <v>0</v>
      </c>
      <c r="AL150" s="5">
        <v>0</v>
      </c>
      <c r="AM150" s="5">
        <v>0</v>
      </c>
      <c r="AN150" s="5">
        <v>0</v>
      </c>
      <c r="AO150" s="5">
        <v>53579.72</v>
      </c>
      <c r="AP150" s="5">
        <v>56288.63</v>
      </c>
      <c r="AQ150" s="5">
        <v>59125.58</v>
      </c>
      <c r="AR150" s="5">
        <v>62095.55</v>
      </c>
      <c r="AS150" s="5">
        <v>65205.52</v>
      </c>
      <c r="AT150" s="5">
        <v>68450.62</v>
      </c>
      <c r="AU150" s="5">
        <v>29583.95</v>
      </c>
      <c r="AV150" s="5">
        <v>31027.55</v>
      </c>
      <c r="AW150" s="5">
        <v>32521.94</v>
      </c>
      <c r="AX150" s="5">
        <v>34063.269999999997</v>
      </c>
      <c r="AY150" s="5">
        <v>35647.46</v>
      </c>
      <c r="AZ150" s="5">
        <v>37270.730000000003</v>
      </c>
      <c r="BA150" s="5">
        <v>38930.160000000003</v>
      </c>
      <c r="BB150" s="5">
        <v>40618.720000000001</v>
      </c>
      <c r="BC150" s="5">
        <v>42325.66</v>
      </c>
      <c r="BD150" s="5">
        <v>44038.239999999998</v>
      </c>
      <c r="BE150" s="5">
        <v>45743.46</v>
      </c>
      <c r="BF150" s="5">
        <v>47428.33</v>
      </c>
      <c r="BG150" s="5">
        <v>49077.68</v>
      </c>
      <c r="BH150" s="5">
        <v>50674.62</v>
      </c>
      <c r="BI150" s="5">
        <v>52201.09</v>
      </c>
      <c r="BJ150" s="5">
        <v>53634.22</v>
      </c>
      <c r="BK150" s="5">
        <v>54942.03</v>
      </c>
      <c r="BL150" s="5">
        <v>56083.5</v>
      </c>
      <c r="BM150" s="5">
        <v>57011.41</v>
      </c>
      <c r="BN150" s="5">
        <v>57678</v>
      </c>
      <c r="BO150" s="5">
        <v>58029.88</v>
      </c>
      <c r="BP150" s="5">
        <v>58011.68</v>
      </c>
      <c r="BQ150" s="5">
        <v>57569.35</v>
      </c>
      <c r="BR150" s="5">
        <v>56652.41</v>
      </c>
      <c r="BS150" s="5">
        <v>55220.52</v>
      </c>
      <c r="BT150" s="5">
        <v>53248.08</v>
      </c>
      <c r="BU150" s="5">
        <v>50622.53</v>
      </c>
      <c r="BV150" s="5">
        <v>47366.46</v>
      </c>
      <c r="BW150" s="5">
        <v>43542.27</v>
      </c>
      <c r="BX150" s="5">
        <v>39245.440000000002</v>
      </c>
      <c r="BY150" s="5">
        <v>34597.54</v>
      </c>
      <c r="BZ150" s="5">
        <v>29751.85</v>
      </c>
      <c r="CA150" s="5">
        <v>24896.49</v>
      </c>
      <c r="CB150" s="5">
        <v>20235.7</v>
      </c>
      <c r="CC150" s="5">
        <v>16065.08</v>
      </c>
      <c r="CD150" s="5">
        <v>12375.4</v>
      </c>
      <c r="CE150" s="5">
        <v>9137.02</v>
      </c>
      <c r="CF150" s="5">
        <v>6402.49</v>
      </c>
      <c r="CG150" s="5">
        <v>4236.37</v>
      </c>
      <c r="CH150" s="5">
        <v>2547.27</v>
      </c>
      <c r="CI150" s="5">
        <v>1357.58</v>
      </c>
      <c r="CJ150" s="5">
        <v>628.86</v>
      </c>
      <c r="CK150" s="5">
        <v>249.95</v>
      </c>
      <c r="CL150" s="5">
        <v>81.08</v>
      </c>
      <c r="CM150" s="5">
        <v>19.72</v>
      </c>
      <c r="CN150" s="5">
        <v>3.02</v>
      </c>
      <c r="CO150" s="5">
        <v>0</v>
      </c>
      <c r="CP150" s="5">
        <v>0</v>
      </c>
      <c r="CQ150" s="5">
        <v>0</v>
      </c>
      <c r="CR150" s="5">
        <v>0</v>
      </c>
      <c r="CS150" s="5">
        <v>0</v>
      </c>
      <c r="CT150" s="5">
        <v>0</v>
      </c>
      <c r="CU150" s="5">
        <v>0</v>
      </c>
      <c r="CV150" s="5">
        <v>0</v>
      </c>
      <c r="CW150" s="5">
        <v>0</v>
      </c>
      <c r="CX150" s="5">
        <v>0</v>
      </c>
      <c r="CY150" s="5">
        <v>0</v>
      </c>
      <c r="CZ150" s="5">
        <v>0</v>
      </c>
      <c r="DA150" s="5">
        <v>0</v>
      </c>
      <c r="DB150" s="5">
        <v>0</v>
      </c>
      <c r="DC150" s="5">
        <v>0</v>
      </c>
      <c r="DD150" s="5">
        <v>0</v>
      </c>
      <c r="DE150" s="5">
        <v>0</v>
      </c>
      <c r="DF150" s="3">
        <v>0</v>
      </c>
      <c r="DG150" s="3">
        <v>0</v>
      </c>
      <c r="DH150" s="3">
        <v>0</v>
      </c>
      <c r="DI150" s="3">
        <v>0</v>
      </c>
      <c r="DJ150" s="3">
        <v>0</v>
      </c>
      <c r="DK150" s="3">
        <v>0</v>
      </c>
      <c r="DL150" s="3">
        <v>0</v>
      </c>
      <c r="DM150" s="3">
        <v>0</v>
      </c>
      <c r="DN150" s="3">
        <v>0</v>
      </c>
      <c r="DO150" s="3">
        <v>0</v>
      </c>
      <c r="DP150" s="3">
        <v>0</v>
      </c>
      <c r="DQ150" s="3">
        <v>0</v>
      </c>
      <c r="DR150" s="3">
        <v>0</v>
      </c>
      <c r="DS150" s="3">
        <v>0</v>
      </c>
      <c r="DT150" s="3">
        <v>0</v>
      </c>
      <c r="DU150" s="3">
        <v>0</v>
      </c>
      <c r="DV150" s="3">
        <v>0</v>
      </c>
      <c r="DW150" s="3">
        <v>0</v>
      </c>
      <c r="DX150" s="3">
        <v>0</v>
      </c>
      <c r="DY150" s="3">
        <v>0</v>
      </c>
      <c r="DZ150" s="3">
        <v>0</v>
      </c>
      <c r="EA150" s="3">
        <v>0</v>
      </c>
      <c r="EB150" s="3">
        <v>0</v>
      </c>
      <c r="EC150" s="3">
        <v>0</v>
      </c>
      <c r="ED150" s="3">
        <v>0</v>
      </c>
      <c r="EE150" s="3">
        <v>0</v>
      </c>
      <c r="EF150" s="3">
        <v>0</v>
      </c>
      <c r="EG150" s="3">
        <v>0</v>
      </c>
      <c r="EH150" s="3">
        <v>0</v>
      </c>
      <c r="EI150" s="3">
        <v>0</v>
      </c>
      <c r="EJ150" s="3">
        <v>0</v>
      </c>
      <c r="EK150" s="3">
        <v>1</v>
      </c>
      <c r="EL150" s="3">
        <v>0.99578999999999995</v>
      </c>
      <c r="EM150" s="3">
        <v>0.99144835559999989</v>
      </c>
      <c r="EN150" s="3">
        <v>0.98696700903268797</v>
      </c>
      <c r="EO150" s="3">
        <v>0.98236774277059569</v>
      </c>
      <c r="EP150" s="3">
        <v>0.97749519876645352</v>
      </c>
      <c r="EQ150" s="3">
        <v>0.97224604954907767</v>
      </c>
      <c r="ER150" s="3">
        <v>0.96652924277772911</v>
      </c>
      <c r="ES150" s="3">
        <v>0.96026613328452937</v>
      </c>
      <c r="ET150" s="3">
        <v>0.95334261446354784</v>
      </c>
      <c r="EU150" s="3">
        <v>0.94566820641711624</v>
      </c>
      <c r="EV150" s="3">
        <v>0.93718556260555463</v>
      </c>
      <c r="EW150" s="3">
        <v>0.92787930996888146</v>
      </c>
      <c r="EX150" s="3">
        <v>0.91765407997302439</v>
      </c>
      <c r="EY150" s="3">
        <v>0.90636693478935626</v>
      </c>
      <c r="EZ150" s="3">
        <v>0.89387719842795887</v>
      </c>
      <c r="FA150" s="3">
        <v>0.88008467325621542</v>
      </c>
      <c r="FB150" s="3">
        <v>0.86492961518274336</v>
      </c>
      <c r="FC150" s="3">
        <v>0.84834891445969018</v>
      </c>
      <c r="FD150" s="3">
        <v>0.83028756607084331</v>
      </c>
      <c r="FE150" s="3">
        <v>0.81070938526289282</v>
      </c>
      <c r="FF150" s="3">
        <v>0.78954176321367875</v>
      </c>
      <c r="FG150" s="3">
        <v>0.7666292612452178</v>
      </c>
      <c r="FH150" s="3">
        <v>0.74175980801042296</v>
      </c>
      <c r="FI150" s="3">
        <v>0.714722663008443</v>
      </c>
      <c r="FJ150" s="3">
        <v>0.68538329769194639</v>
      </c>
      <c r="FK150" s="3">
        <v>0.65361578184392466</v>
      </c>
      <c r="FL150" s="3">
        <v>0.61934670640184775</v>
      </c>
      <c r="FM150" s="3">
        <v>0.58258228590983407</v>
      </c>
      <c r="FN150" s="3">
        <v>0.54341527882811591</v>
      </c>
      <c r="FO150" s="3">
        <v>0.50206681026208455</v>
      </c>
      <c r="FP150" s="3">
        <v>0.45889408524764791</v>
      </c>
      <c r="FQ150" s="3">
        <v>0.41352322703921296</v>
      </c>
      <c r="FR150" s="3">
        <v>0.36675375006107797</v>
      </c>
      <c r="FS150" s="3">
        <v>0.31956721257821968</v>
      </c>
      <c r="FT150" s="3">
        <v>0.27301585672195045</v>
      </c>
      <c r="FU150" s="3">
        <v>0.228134780035429</v>
      </c>
      <c r="FV150" s="3">
        <v>0.18595494055467854</v>
      </c>
      <c r="FW150" s="3">
        <v>0.14749573974915992</v>
      </c>
      <c r="FX150" s="3">
        <v>0.11363366781754779</v>
      </c>
      <c r="FY150" s="3">
        <v>8.551047136938289E-2</v>
      </c>
      <c r="FZ150" s="3">
        <v>6.2437180879782304E-2</v>
      </c>
      <c r="GA150" s="3">
        <v>4.3695412295098046E-2</v>
      </c>
      <c r="GB150" s="3">
        <v>2.9022055892281174E-2</v>
      </c>
      <c r="GC150" s="3">
        <v>1.8202053014520908E-2</v>
      </c>
      <c r="GD150" s="3">
        <v>1.0374078095096046E-2</v>
      </c>
      <c r="GE150" s="3">
        <v>5.2406730312996698E-3</v>
      </c>
      <c r="GF150" s="3">
        <v>2.3010223078527457E-3</v>
      </c>
      <c r="GG150" s="3">
        <v>8.6688714426044332E-4</v>
      </c>
      <c r="GH150" s="3">
        <v>2.6655045911720107E-4</v>
      </c>
      <c r="GI150" s="3">
        <v>6.1445211835697182E-5</v>
      </c>
      <c r="GJ150" s="3">
        <v>8.9101701682944465E-6</v>
      </c>
      <c r="GK150" s="3">
        <v>0</v>
      </c>
      <c r="GL150" s="3">
        <v>0</v>
      </c>
      <c r="GM150" s="3">
        <v>0</v>
      </c>
      <c r="GN150" s="3">
        <v>0</v>
      </c>
      <c r="GO150" s="3">
        <v>0</v>
      </c>
      <c r="GP150" s="3">
        <v>0</v>
      </c>
      <c r="GQ150" s="3">
        <v>0</v>
      </c>
      <c r="GR150" s="3">
        <v>0</v>
      </c>
      <c r="GS150" s="3">
        <v>0</v>
      </c>
      <c r="GT150" s="3">
        <v>0</v>
      </c>
      <c r="GU150" s="3">
        <v>0</v>
      </c>
      <c r="GV150" s="3">
        <v>0</v>
      </c>
      <c r="GW150" s="3">
        <v>0</v>
      </c>
      <c r="GX150" s="3">
        <v>0</v>
      </c>
      <c r="GY150" s="3">
        <v>0</v>
      </c>
      <c r="GZ150" s="3">
        <v>0</v>
      </c>
      <c r="HA150" s="3">
        <v>0</v>
      </c>
      <c r="HB150">
        <f t="shared" si="775"/>
        <v>33</v>
      </c>
      <c r="HC150">
        <f t="shared" si="779"/>
        <v>0.23803702577015004</v>
      </c>
      <c r="HD150">
        <f>IF(H150&gt;=$F$3,IF(HB150&lt;50,HC150*VLOOKUP(H150,Ret!$A$2:$AZ$27,HB150+2),HC150),0)</f>
        <v>1.5472406675059754E-2</v>
      </c>
      <c r="HE150">
        <f>IF(H150&lt;$F$3,HC150*VLOOKUP(H150,Withd!$A$2:$AZ$57,HB150+2),0)</f>
        <v>0</v>
      </c>
      <c r="HF150">
        <f>IF(HC150=HD150,0,HC150*VLOOKUP(H150,Mort!$A$2:$E$115,IF(HF149/HC149=VLOOKUP(H149,Mort!$A$2:$E$115,2),2,3)))</f>
        <v>3.9514146277844908E-4</v>
      </c>
      <c r="HH150">
        <f t="shared" ref="HH150:HI150" si="836">HH149+1</f>
        <v>56</v>
      </c>
      <c r="HI150">
        <f t="shared" si="836"/>
        <v>31</v>
      </c>
      <c r="HJ150">
        <f t="shared" si="773"/>
        <v>0.16309141234428876</v>
      </c>
      <c r="HK150">
        <f>IF(HH150&gt;=$F$3,IF(HI150&lt;50,HJ150*VLOOKUP(HH150,Ret!$A$2:$AZ$27,HI150+2),HJ150),0)</f>
        <v>6.6867479061158393E-3</v>
      </c>
      <c r="HL150">
        <f>IF(HH150&lt;$F$3,HJ150*VLOOKUP(HH150,Withd!$A$2:$AZ$57,HI150+2),0)</f>
        <v>0</v>
      </c>
      <c r="HM150">
        <f>IF(HJ150=HK150,0,HJ150*VLOOKUP(HH150,Mort!$A$2:$E$115,IF(HM149/HJ149=VLOOKUP(HH149,Mort!$A$2:$E$115,2),2,3)))</f>
        <v>2.4137529026954736E-4</v>
      </c>
      <c r="HN150">
        <f>HN149/(1+Assumptions!$C$9)</f>
        <v>0.35194443434348011</v>
      </c>
      <c r="HO150">
        <f>HO149*(1+Assumptions!$C$10)</f>
        <v>2.4486216732121679</v>
      </c>
      <c r="HQ150">
        <f>HQ149/(1.01+Assumptions!$C$9)</f>
        <v>0.2690816523330371</v>
      </c>
      <c r="HR150">
        <f>HR149/(0.99+Assumptions!$C$9)</f>
        <v>0.46152240549939055</v>
      </c>
    </row>
    <row r="151" spans="2:226" x14ac:dyDescent="0.25">
      <c r="B151">
        <f t="shared" ref="B151:C151" si="837">B150+1</f>
        <v>2074</v>
      </c>
      <c r="C151">
        <f t="shared" si="837"/>
        <v>83</v>
      </c>
      <c r="D151">
        <f>IF(D150=0, 0, D150*(1-VLOOKUP(C150,Mort!$A$2:$E$111,IF(D150/D149=1-VLOOKUP(C149,Mort!$A$2:$E$111,4),4,5))))</f>
        <v>0.69021157749682394</v>
      </c>
      <c r="E151" s="3">
        <f>IF(C151&lt;65,Assumptions!$C$6,Assumptions!$C$7)*(1+Assumptions!$C$8)^(B151-$J$3)</f>
        <v>79767.181892946246</v>
      </c>
      <c r="F151" s="3">
        <f t="shared" si="771"/>
        <v>55056.23</v>
      </c>
      <c r="H151">
        <f t="shared" si="778"/>
        <v>59</v>
      </c>
      <c r="I151" s="5">
        <v>308026.85840655927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s="5">
        <v>0</v>
      </c>
      <c r="AP151" s="5">
        <v>56526.6</v>
      </c>
      <c r="AQ151" s="5">
        <v>59375.56</v>
      </c>
      <c r="AR151" s="5">
        <v>62358.07</v>
      </c>
      <c r="AS151" s="5">
        <v>65481.2</v>
      </c>
      <c r="AT151" s="5">
        <v>68740.009999999995</v>
      </c>
      <c r="AU151" s="5">
        <v>29709.03</v>
      </c>
      <c r="AV151" s="5">
        <v>31158.720000000001</v>
      </c>
      <c r="AW151" s="5">
        <v>32659.439999999999</v>
      </c>
      <c r="AX151" s="5">
        <v>34207.279999999999</v>
      </c>
      <c r="AY151" s="5">
        <v>35798.17</v>
      </c>
      <c r="AZ151" s="5">
        <v>37428.300000000003</v>
      </c>
      <c r="BA151" s="5">
        <v>39094.75</v>
      </c>
      <c r="BB151" s="5">
        <v>40790.44</v>
      </c>
      <c r="BC151" s="5">
        <v>42504.6</v>
      </c>
      <c r="BD151" s="5">
        <v>44224.43</v>
      </c>
      <c r="BE151" s="5">
        <v>45936.86</v>
      </c>
      <c r="BF151" s="5">
        <v>47628.84</v>
      </c>
      <c r="BG151" s="5">
        <v>49285.17</v>
      </c>
      <c r="BH151" s="5">
        <v>50888.86</v>
      </c>
      <c r="BI151" s="5">
        <v>52421.79</v>
      </c>
      <c r="BJ151" s="5">
        <v>53860.98</v>
      </c>
      <c r="BK151" s="5">
        <v>55174.32</v>
      </c>
      <c r="BL151" s="5">
        <v>56320.61</v>
      </c>
      <c r="BM151" s="5">
        <v>57252.45</v>
      </c>
      <c r="BN151" s="5">
        <v>57921.86</v>
      </c>
      <c r="BO151" s="5">
        <v>58275.22</v>
      </c>
      <c r="BP151" s="5">
        <v>58256.94</v>
      </c>
      <c r="BQ151" s="5">
        <v>57812.75</v>
      </c>
      <c r="BR151" s="5">
        <v>56891.93</v>
      </c>
      <c r="BS151" s="5">
        <v>55453.98</v>
      </c>
      <c r="BT151" s="5">
        <v>53473.2</v>
      </c>
      <c r="BU151" s="5">
        <v>50836.55</v>
      </c>
      <c r="BV151" s="5">
        <v>47566.720000000001</v>
      </c>
      <c r="BW151" s="5">
        <v>43726.36</v>
      </c>
      <c r="BX151" s="5">
        <v>39411.360000000001</v>
      </c>
      <c r="BY151" s="5">
        <v>34743.82</v>
      </c>
      <c r="BZ151" s="5">
        <v>29877.63</v>
      </c>
      <c r="CA151" s="5">
        <v>25001.75</v>
      </c>
      <c r="CB151" s="5">
        <v>20321.25</v>
      </c>
      <c r="CC151" s="5">
        <v>16133</v>
      </c>
      <c r="CD151" s="5">
        <v>12427.72</v>
      </c>
      <c r="CE151" s="5">
        <v>9175.65</v>
      </c>
      <c r="CF151" s="5">
        <v>6429.56</v>
      </c>
      <c r="CG151" s="5">
        <v>4254.28</v>
      </c>
      <c r="CH151" s="5">
        <v>2558.04</v>
      </c>
      <c r="CI151" s="5">
        <v>1363.32</v>
      </c>
      <c r="CJ151" s="5">
        <v>631.52</v>
      </c>
      <c r="CK151" s="5">
        <v>251</v>
      </c>
      <c r="CL151" s="5">
        <v>81.42</v>
      </c>
      <c r="CM151" s="5">
        <v>19.8</v>
      </c>
      <c r="CN151" s="5">
        <v>3.03</v>
      </c>
      <c r="CO151" s="5">
        <v>0</v>
      </c>
      <c r="CP151" s="5">
        <v>0</v>
      </c>
      <c r="CQ151" s="5">
        <v>0</v>
      </c>
      <c r="CR151" s="5">
        <v>0</v>
      </c>
      <c r="CS151" s="5">
        <v>0</v>
      </c>
      <c r="CT151" s="5">
        <v>0</v>
      </c>
      <c r="CU151" s="5">
        <v>0</v>
      </c>
      <c r="CV151" s="5">
        <v>0</v>
      </c>
      <c r="CW151" s="5">
        <v>0</v>
      </c>
      <c r="CX151" s="5">
        <v>0</v>
      </c>
      <c r="CY151" s="5">
        <v>0</v>
      </c>
      <c r="CZ151" s="5">
        <v>0</v>
      </c>
      <c r="DA151" s="5">
        <v>0</v>
      </c>
      <c r="DB151" s="5">
        <v>0</v>
      </c>
      <c r="DC151" s="5">
        <v>0</v>
      </c>
      <c r="DD151" s="5">
        <v>0</v>
      </c>
      <c r="DE151" s="5">
        <v>0</v>
      </c>
      <c r="DF151" s="3">
        <v>0</v>
      </c>
      <c r="DG151" s="3">
        <v>0</v>
      </c>
      <c r="DH151" s="3">
        <v>0</v>
      </c>
      <c r="DI151" s="3">
        <v>0</v>
      </c>
      <c r="DJ151" s="3">
        <v>0</v>
      </c>
      <c r="DK151" s="3">
        <v>0</v>
      </c>
      <c r="DL151" s="3">
        <v>0</v>
      </c>
      <c r="DM151" s="3">
        <v>0</v>
      </c>
      <c r="DN151" s="3">
        <v>0</v>
      </c>
      <c r="DO151" s="3">
        <v>0</v>
      </c>
      <c r="DP151" s="3">
        <v>0</v>
      </c>
      <c r="DQ151" s="3">
        <v>0</v>
      </c>
      <c r="DR151" s="3">
        <v>0</v>
      </c>
      <c r="DS151" s="3">
        <v>0</v>
      </c>
      <c r="DT151" s="3">
        <v>0</v>
      </c>
      <c r="DU151" s="3">
        <v>0</v>
      </c>
      <c r="DV151" s="3">
        <v>0</v>
      </c>
      <c r="DW151" s="3">
        <v>0</v>
      </c>
      <c r="DX151" s="3">
        <v>0</v>
      </c>
      <c r="DY151" s="3">
        <v>0</v>
      </c>
      <c r="DZ151" s="3">
        <v>0</v>
      </c>
      <c r="EA151" s="3">
        <v>0</v>
      </c>
      <c r="EB151" s="3">
        <v>0</v>
      </c>
      <c r="EC151" s="3">
        <v>0</v>
      </c>
      <c r="ED151" s="3">
        <v>0</v>
      </c>
      <c r="EE151" s="3">
        <v>0</v>
      </c>
      <c r="EF151" s="3">
        <v>0</v>
      </c>
      <c r="EG151" s="3">
        <v>0</v>
      </c>
      <c r="EH151" s="3">
        <v>0</v>
      </c>
      <c r="EI151" s="3">
        <v>0</v>
      </c>
      <c r="EJ151" s="3">
        <v>0</v>
      </c>
      <c r="EK151" s="3">
        <v>0</v>
      </c>
      <c r="EL151" s="3">
        <v>1</v>
      </c>
      <c r="EM151" s="3">
        <v>0.99563999999999997</v>
      </c>
      <c r="EN151" s="3">
        <v>0.9911397072</v>
      </c>
      <c r="EO151" s="3">
        <v>0.98652099616444799</v>
      </c>
      <c r="EP151" s="3">
        <v>0.98162785202347236</v>
      </c>
      <c r="EQ151" s="3">
        <v>0.97635651045810634</v>
      </c>
      <c r="ER151" s="3">
        <v>0.97061553417661273</v>
      </c>
      <c r="ES151" s="3">
        <v>0.96432594551514828</v>
      </c>
      <c r="ET151" s="3">
        <v>0.95737315544798396</v>
      </c>
      <c r="EU151" s="3">
        <v>0.94966630154662768</v>
      </c>
      <c r="EV151" s="3">
        <v>0.94114779482175437</v>
      </c>
      <c r="EW151" s="3">
        <v>0.93180219721917434</v>
      </c>
      <c r="EX151" s="3">
        <v>0.92153373700581898</v>
      </c>
      <c r="EY151" s="3">
        <v>0.91019887204064742</v>
      </c>
      <c r="EZ151" s="3">
        <v>0.89765633158392732</v>
      </c>
      <c r="FA151" s="3">
        <v>0.88380549438758726</v>
      </c>
      <c r="FB151" s="3">
        <v>0.86858636377423304</v>
      </c>
      <c r="FC151" s="3">
        <v>0.85193556318068098</v>
      </c>
      <c r="FD151" s="3">
        <v>0.83379785504056425</v>
      </c>
      <c r="FE151" s="3">
        <v>0.81413690161870766</v>
      </c>
      <c r="FF151" s="3">
        <v>0.79287978711744322</v>
      </c>
      <c r="FG151" s="3">
        <v>0.76987041569529502</v>
      </c>
      <c r="FH151" s="3">
        <v>0.7448958194101396</v>
      </c>
      <c r="FI151" s="3">
        <v>0.71774436679263998</v>
      </c>
      <c r="FJ151" s="3">
        <v>0.68828096053580212</v>
      </c>
      <c r="FK151" s="3">
        <v>0.65637913801496772</v>
      </c>
      <c r="FL151" s="3">
        <v>0.62196517980884303</v>
      </c>
      <c r="FM151" s="3">
        <v>0.58504532673539011</v>
      </c>
      <c r="FN151" s="3">
        <v>0.54571272941896987</v>
      </c>
      <c r="FO151" s="3">
        <v>0.50418944783748043</v>
      </c>
      <c r="FP151" s="3">
        <v>0.4608341972179355</v>
      </c>
      <c r="FQ151" s="3">
        <v>0.41527152013899821</v>
      </c>
      <c r="FR151" s="3">
        <v>0.36830431121127755</v>
      </c>
      <c r="FS151" s="3">
        <v>0.3209182785308346</v>
      </c>
      <c r="FT151" s="3">
        <v>0.27417011289724791</v>
      </c>
      <c r="FU151" s="3">
        <v>0.22909928803806931</v>
      </c>
      <c r="FV151" s="3">
        <v>0.18674112067271068</v>
      </c>
      <c r="FW151" s="3">
        <v>0.14811932209518067</v>
      </c>
      <c r="FX151" s="3">
        <v>0.11411408812856909</v>
      </c>
      <c r="FY151" s="3">
        <v>8.5871992457629526E-2</v>
      </c>
      <c r="FZ151" s="3">
        <v>6.2701152732787355E-2</v>
      </c>
      <c r="GA151" s="3">
        <v>4.3880147716986569E-2</v>
      </c>
      <c r="GB151" s="3">
        <v>2.9144755312145311E-2</v>
      </c>
      <c r="GC151" s="3">
        <v>1.8279007636671299E-2</v>
      </c>
      <c r="GD151" s="3">
        <v>1.0417937612444439E-2</v>
      </c>
      <c r="GE151" s="3">
        <v>5.2628295436785572E-3</v>
      </c>
      <c r="GF151" s="3">
        <v>2.3107505677429437E-3</v>
      </c>
      <c r="GG151" s="3">
        <v>8.7055216889147656E-4</v>
      </c>
      <c r="GH151" s="3">
        <v>2.676773808907512E-4</v>
      </c>
      <c r="GI151" s="3">
        <v>6.1704989842935947E-5</v>
      </c>
      <c r="GJ151" s="3">
        <v>8.9478405771241405E-6</v>
      </c>
      <c r="GK151" s="3">
        <v>0</v>
      </c>
      <c r="GL151" s="3">
        <v>0</v>
      </c>
      <c r="GM151" s="3">
        <v>0</v>
      </c>
      <c r="GN151" s="3">
        <v>0</v>
      </c>
      <c r="GO151" s="3">
        <v>0</v>
      </c>
      <c r="GP151" s="3">
        <v>0</v>
      </c>
      <c r="GQ151" s="3">
        <v>0</v>
      </c>
      <c r="GR151" s="3">
        <v>0</v>
      </c>
      <c r="GS151" s="3">
        <v>0</v>
      </c>
      <c r="GT151" s="3">
        <v>0</v>
      </c>
      <c r="GU151" s="3">
        <v>0</v>
      </c>
      <c r="GV151" s="3">
        <v>0</v>
      </c>
      <c r="GW151" s="3">
        <v>0</v>
      </c>
      <c r="GX151" s="3">
        <v>0</v>
      </c>
      <c r="GY151" s="3">
        <v>0</v>
      </c>
      <c r="GZ151" s="3">
        <v>0</v>
      </c>
      <c r="HA151" s="3">
        <v>0</v>
      </c>
      <c r="HB151">
        <f t="shared" si="775"/>
        <v>34</v>
      </c>
      <c r="HC151">
        <f t="shared" si="779"/>
        <v>0.22216947763231185</v>
      </c>
      <c r="HD151">
        <f>IF(H151&gt;=$F$3,IF(HB151&lt;50,HC151*VLOOKUP(H151,Ret!$A$2:$AZ$27,HB151+2),HC151),0)</f>
        <v>1.821789716584957E-2</v>
      </c>
      <c r="HE151">
        <f>IF(H151&lt;$F$3,HC151*VLOOKUP(H151,Withd!$A$2:$AZ$57,HB151+2),0)</f>
        <v>0</v>
      </c>
      <c r="HF151">
        <f>IF(HC151=HD151,0,HC151*VLOOKUP(H151,Mort!$A$2:$E$115,IF(HF150/HC150=VLOOKUP(H150,Mort!$A$2:$E$115,2),2,3)))</f>
        <v>3.8657489108022262E-4</v>
      </c>
      <c r="HH151">
        <f t="shared" ref="HH151:HI151" si="838">HH150+1</f>
        <v>57</v>
      </c>
      <c r="HI151">
        <f t="shared" si="838"/>
        <v>32</v>
      </c>
      <c r="HJ151">
        <f t="shared" si="773"/>
        <v>0.15616328914790337</v>
      </c>
      <c r="HK151">
        <f>IF(HH151&gt;=$F$3,IF(HI151&lt;50,HJ151*VLOOKUP(HH151,Ret!$A$2:$AZ$27,HI151+2),HJ151),0)</f>
        <v>8.745144192282589E-3</v>
      </c>
      <c r="HL151">
        <f>IF(HH151&lt;$F$3,HJ151*VLOOKUP(HH151,Withd!$A$2:$AZ$57,HI151+2),0)</f>
        <v>0</v>
      </c>
      <c r="HM151">
        <f>IF(HJ151=HK151,0,HJ151*VLOOKUP(HH151,Mort!$A$2:$E$115,IF(HM150/HJ150=VLOOKUP(HH150,Mort!$A$2:$E$115,2),2,3)))</f>
        <v>2.451763639622083E-4</v>
      </c>
      <c r="HN151">
        <f>HN150/(1+Assumptions!$C$9)</f>
        <v>0.33906014869314077</v>
      </c>
      <c r="HO151">
        <f>HO150*(1+Assumptions!$C$10)</f>
        <v>2.5282018775915636</v>
      </c>
      <c r="HQ151">
        <f>HQ150/(1.01+Assumptions!$C$9)</f>
        <v>0.25675730184450102</v>
      </c>
      <c r="HR151">
        <f>HR150/(0.99+Assumptions!$C$9)</f>
        <v>0.44895175632236434</v>
      </c>
    </row>
    <row r="152" spans="2:226" x14ac:dyDescent="0.25">
      <c r="B152">
        <f t="shared" ref="B152:C152" si="839">B151+1</f>
        <v>2075</v>
      </c>
      <c r="C152">
        <f t="shared" si="839"/>
        <v>84</v>
      </c>
      <c r="D152">
        <f>IF(D151=0, 0, D151*(1-VLOOKUP(C151,Mort!$A$2:$E$111,IF(D151/D150=1-VLOOKUP(C150,Mort!$A$2:$E$111,4),4,5))))</f>
        <v>0.66187839224057932</v>
      </c>
      <c r="E152" s="3">
        <f>IF(C152&lt;65,Assumptions!$C$6,Assumptions!$C$7)*(1+Assumptions!$C$8)^(B152-$J$3)</f>
        <v>84154.37689705829</v>
      </c>
      <c r="F152" s="3">
        <f t="shared" si="771"/>
        <v>55699.96</v>
      </c>
      <c r="H152">
        <f t="shared" si="778"/>
        <v>60</v>
      </c>
      <c r="I152" s="5">
        <v>292163.5752949334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s="5">
        <v>0</v>
      </c>
      <c r="AP152" s="5">
        <v>0</v>
      </c>
      <c r="AQ152" s="5">
        <v>59635.57</v>
      </c>
      <c r="AR152" s="5">
        <v>62631.14</v>
      </c>
      <c r="AS152" s="5">
        <v>65767.94</v>
      </c>
      <c r="AT152" s="5">
        <v>69041.03</v>
      </c>
      <c r="AU152" s="5">
        <v>29839.119999999999</v>
      </c>
      <c r="AV152" s="5">
        <v>31295.17</v>
      </c>
      <c r="AW152" s="5">
        <v>32802.46</v>
      </c>
      <c r="AX152" s="5">
        <v>34357.08</v>
      </c>
      <c r="AY152" s="5">
        <v>35954.93</v>
      </c>
      <c r="AZ152" s="5">
        <v>37592.199999999997</v>
      </c>
      <c r="BA152" s="5">
        <v>39265.949999999997</v>
      </c>
      <c r="BB152" s="5">
        <v>40969.07</v>
      </c>
      <c r="BC152" s="5">
        <v>42690.73</v>
      </c>
      <c r="BD152" s="5">
        <v>44418.09</v>
      </c>
      <c r="BE152" s="5">
        <v>46138.02</v>
      </c>
      <c r="BF152" s="5">
        <v>47837.41</v>
      </c>
      <c r="BG152" s="5">
        <v>49500.99</v>
      </c>
      <c r="BH152" s="5">
        <v>51111.71</v>
      </c>
      <c r="BI152" s="5">
        <v>52651.35</v>
      </c>
      <c r="BJ152" s="5">
        <v>54096.84</v>
      </c>
      <c r="BK152" s="5">
        <v>55415.93</v>
      </c>
      <c r="BL152" s="5">
        <v>56567.24</v>
      </c>
      <c r="BM152" s="5">
        <v>57503.16</v>
      </c>
      <c r="BN152" s="5">
        <v>58175.5</v>
      </c>
      <c r="BO152" s="5">
        <v>58530.41</v>
      </c>
      <c r="BP152" s="5">
        <v>58512.06</v>
      </c>
      <c r="BQ152" s="5">
        <v>58065.91</v>
      </c>
      <c r="BR152" s="5">
        <v>57141.06</v>
      </c>
      <c r="BS152" s="5">
        <v>55696.82</v>
      </c>
      <c r="BT152" s="5">
        <v>53707.360000000001</v>
      </c>
      <c r="BU152" s="5">
        <v>51059.17</v>
      </c>
      <c r="BV152" s="5">
        <v>47775.02</v>
      </c>
      <c r="BW152" s="5">
        <v>43917.84</v>
      </c>
      <c r="BX152" s="5">
        <v>39583.949999999997</v>
      </c>
      <c r="BY152" s="5">
        <v>34895.96</v>
      </c>
      <c r="BZ152" s="5">
        <v>30008.47</v>
      </c>
      <c r="CA152" s="5">
        <v>25111.23</v>
      </c>
      <c r="CB152" s="5">
        <v>20410.240000000002</v>
      </c>
      <c r="CC152" s="5">
        <v>16203.65</v>
      </c>
      <c r="CD152" s="5">
        <v>12482.15</v>
      </c>
      <c r="CE152" s="5">
        <v>9215.83</v>
      </c>
      <c r="CF152" s="5">
        <v>6457.72</v>
      </c>
      <c r="CG152" s="5">
        <v>4272.91</v>
      </c>
      <c r="CH152" s="5">
        <v>2569.2399999999998</v>
      </c>
      <c r="CI152" s="5">
        <v>1369.29</v>
      </c>
      <c r="CJ152" s="5">
        <v>634.28</v>
      </c>
      <c r="CK152" s="5">
        <v>252.1</v>
      </c>
      <c r="CL152" s="5">
        <v>81.78</v>
      </c>
      <c r="CM152" s="5">
        <v>19.89</v>
      </c>
      <c r="CN152" s="5">
        <v>3.04</v>
      </c>
      <c r="CO152" s="5">
        <v>0</v>
      </c>
      <c r="CP152" s="5">
        <v>0</v>
      </c>
      <c r="CQ152" s="5">
        <v>0</v>
      </c>
      <c r="CR152" s="5">
        <v>0</v>
      </c>
      <c r="CS152" s="5">
        <v>0</v>
      </c>
      <c r="CT152" s="5">
        <v>0</v>
      </c>
      <c r="CU152" s="5">
        <v>0</v>
      </c>
      <c r="CV152" s="5">
        <v>0</v>
      </c>
      <c r="CW152" s="5">
        <v>0</v>
      </c>
      <c r="CX152" s="5">
        <v>0</v>
      </c>
      <c r="CY152" s="5">
        <v>0</v>
      </c>
      <c r="CZ152" s="5">
        <v>0</v>
      </c>
      <c r="DA152" s="5">
        <v>0</v>
      </c>
      <c r="DB152" s="5">
        <v>0</v>
      </c>
      <c r="DC152" s="5">
        <v>0</v>
      </c>
      <c r="DD152" s="5">
        <v>0</v>
      </c>
      <c r="DE152" s="5">
        <v>0</v>
      </c>
      <c r="DF152" s="3">
        <v>0</v>
      </c>
      <c r="DG152" s="3">
        <v>0</v>
      </c>
      <c r="DH152" s="3">
        <v>0</v>
      </c>
      <c r="DI152" s="3">
        <v>0</v>
      </c>
      <c r="DJ152" s="3">
        <v>0</v>
      </c>
      <c r="DK152" s="3">
        <v>0</v>
      </c>
      <c r="DL152" s="3">
        <v>0</v>
      </c>
      <c r="DM152" s="3">
        <v>0</v>
      </c>
      <c r="DN152" s="3">
        <v>0</v>
      </c>
      <c r="DO152" s="3">
        <v>0</v>
      </c>
      <c r="DP152" s="3">
        <v>0</v>
      </c>
      <c r="DQ152" s="3">
        <v>0</v>
      </c>
      <c r="DR152" s="3">
        <v>0</v>
      </c>
      <c r="DS152" s="3">
        <v>0</v>
      </c>
      <c r="DT152" s="3">
        <v>0</v>
      </c>
      <c r="DU152" s="3">
        <v>0</v>
      </c>
      <c r="DV152" s="3">
        <v>0</v>
      </c>
      <c r="DW152" s="3">
        <v>0</v>
      </c>
      <c r="DX152" s="3">
        <v>0</v>
      </c>
      <c r="DY152" s="3">
        <v>0</v>
      </c>
      <c r="DZ152" s="3">
        <v>0</v>
      </c>
      <c r="EA152" s="3">
        <v>0</v>
      </c>
      <c r="EB152" s="3">
        <v>0</v>
      </c>
      <c r="EC152" s="3">
        <v>0</v>
      </c>
      <c r="ED152" s="3">
        <v>0</v>
      </c>
      <c r="EE152" s="3">
        <v>0</v>
      </c>
      <c r="EF152" s="3">
        <v>0</v>
      </c>
      <c r="EG152" s="3">
        <v>0</v>
      </c>
      <c r="EH152" s="3">
        <v>0</v>
      </c>
      <c r="EI152" s="3">
        <v>0</v>
      </c>
      <c r="EJ152" s="3">
        <v>0</v>
      </c>
      <c r="EK152" s="3">
        <v>0</v>
      </c>
      <c r="EL152" s="3">
        <v>0</v>
      </c>
      <c r="EM152" s="3">
        <v>1</v>
      </c>
      <c r="EN152" s="3">
        <v>0.99548000000000003</v>
      </c>
      <c r="EO152" s="3">
        <v>0.99084106319999998</v>
      </c>
      <c r="EP152" s="3">
        <v>0.985926491526528</v>
      </c>
      <c r="EQ152" s="3">
        <v>0.98063206626703059</v>
      </c>
      <c r="ER152" s="3">
        <v>0.9748659497173805</v>
      </c>
      <c r="ES152" s="3">
        <v>0.96854881836321183</v>
      </c>
      <c r="ET152" s="3">
        <v>0.96156558138281301</v>
      </c>
      <c r="EU152" s="3">
        <v>0.95382497845268133</v>
      </c>
      <c r="EV152" s="3">
        <v>0.94526916839596076</v>
      </c>
      <c r="EW152" s="3">
        <v>0.93588264555378886</v>
      </c>
      <c r="EX152" s="3">
        <v>0.92556921879978604</v>
      </c>
      <c r="EY152" s="3">
        <v>0.91418471740854867</v>
      </c>
      <c r="EZ152" s="3">
        <v>0.90158725200265888</v>
      </c>
      <c r="FA152" s="3">
        <v>0.8876757607042578</v>
      </c>
      <c r="FB152" s="3">
        <v>0.87238998410493052</v>
      </c>
      <c r="FC152" s="3">
        <v>0.85566626810963897</v>
      </c>
      <c r="FD152" s="3">
        <v>0.83744913326158477</v>
      </c>
      <c r="FE152" s="3">
        <v>0.81770208269927658</v>
      </c>
      <c r="FF152" s="3">
        <v>0.79635188131999846</v>
      </c>
      <c r="FG152" s="3">
        <v>0.7732417497240921</v>
      </c>
      <c r="FH152" s="3">
        <v>0.7481577873630425</v>
      </c>
      <c r="FI152" s="3">
        <v>0.72088743601365957</v>
      </c>
      <c r="FJ152" s="3">
        <v>0.69129500676529887</v>
      </c>
      <c r="FK152" s="3">
        <v>0.65925348320172728</v>
      </c>
      <c r="FL152" s="3">
        <v>0.62468882307746076</v>
      </c>
      <c r="FM152" s="3">
        <v>0.58760729453958271</v>
      </c>
      <c r="FN152" s="3">
        <v>0.5481024561276866</v>
      </c>
      <c r="FO152" s="3">
        <v>0.50639734024093097</v>
      </c>
      <c r="FP152" s="3">
        <v>0.46285223295361333</v>
      </c>
      <c r="FQ152" s="3">
        <v>0.41709003268148959</v>
      </c>
      <c r="FR152" s="3">
        <v>0.36991714998521313</v>
      </c>
      <c r="FS152" s="3">
        <v>0.32232360946811561</v>
      </c>
      <c r="FT152" s="3">
        <v>0.27537072927689521</v>
      </c>
      <c r="FU152" s="3">
        <v>0.2301025350910664</v>
      </c>
      <c r="FV152" s="3">
        <v>0.18755887737807914</v>
      </c>
      <c r="FW152" s="3">
        <v>0.14876795035874482</v>
      </c>
      <c r="FX152" s="3">
        <v>0.11461380431538419</v>
      </c>
      <c r="FY152" s="3">
        <v>8.6248033885369765E-2</v>
      </c>
      <c r="FZ152" s="3">
        <v>6.2975726902080434E-2</v>
      </c>
      <c r="GA152" s="3">
        <v>4.4072302957882947E-2</v>
      </c>
      <c r="GB152" s="3">
        <v>2.9272382901596276E-2</v>
      </c>
      <c r="GC152" s="3">
        <v>1.8359053108223156E-2</v>
      </c>
      <c r="GD152" s="3">
        <v>1.0463558728500705E-2</v>
      </c>
      <c r="GE152" s="3">
        <v>5.2858759628767018E-3</v>
      </c>
      <c r="GF152" s="3">
        <v>2.3208695590202734E-3</v>
      </c>
      <c r="GG152" s="3">
        <v>8.743643976652977E-4</v>
      </c>
      <c r="GH152" s="3">
        <v>2.6884956499412569E-4</v>
      </c>
      <c r="GI152" s="3">
        <v>6.1975201722445838E-5</v>
      </c>
      <c r="GJ152" s="3">
        <v>8.9870240017718687E-6</v>
      </c>
      <c r="GK152" s="3">
        <v>0</v>
      </c>
      <c r="GL152" s="3">
        <v>0</v>
      </c>
      <c r="GM152" s="3">
        <v>0</v>
      </c>
      <c r="GN152" s="3">
        <v>0</v>
      </c>
      <c r="GO152" s="3">
        <v>0</v>
      </c>
      <c r="GP152" s="3">
        <v>0</v>
      </c>
      <c r="GQ152" s="3">
        <v>0</v>
      </c>
      <c r="GR152" s="3">
        <v>0</v>
      </c>
      <c r="GS152" s="3">
        <v>0</v>
      </c>
      <c r="GT152" s="3">
        <v>0</v>
      </c>
      <c r="GU152" s="3">
        <v>0</v>
      </c>
      <c r="GV152" s="3">
        <v>0</v>
      </c>
      <c r="GW152" s="3">
        <v>0</v>
      </c>
      <c r="GX152" s="3">
        <v>0</v>
      </c>
      <c r="GY152" s="3">
        <v>0</v>
      </c>
      <c r="GZ152" s="3">
        <v>0</v>
      </c>
      <c r="HA152" s="3">
        <v>0</v>
      </c>
      <c r="HB152">
        <f t="shared" si="775"/>
        <v>35</v>
      </c>
      <c r="HC152">
        <f t="shared" si="779"/>
        <v>0.20356500557538207</v>
      </c>
      <c r="HD152">
        <f>IF(H152&gt;=$F$3,IF(HB152&lt;50,HC152*VLOOKUP(H152,Ret!$A$2:$AZ$27,HB152+2),HC152),0)</f>
        <v>2.8906230791704252E-2</v>
      </c>
      <c r="HE152">
        <f>IF(H152&lt;$F$3,HC152*VLOOKUP(H152,Withd!$A$2:$AZ$57,HB152+2),0)</f>
        <v>0</v>
      </c>
      <c r="HF152">
        <f>IF(HC152=HD152,0,HC152*VLOOKUP(H152,Mort!$A$2:$E$115,IF(HF151/HC151=VLOOKUP(H151,Mort!$A$2:$E$115,2),2,3)))</f>
        <v>3.7048831014719534E-4</v>
      </c>
      <c r="HH152">
        <f t="shared" ref="HH152:HI152" si="840">HH151+1</f>
        <v>58</v>
      </c>
      <c r="HI152">
        <f t="shared" si="840"/>
        <v>33</v>
      </c>
      <c r="HJ152">
        <f t="shared" si="773"/>
        <v>0.14717296859165857</v>
      </c>
      <c r="HK152">
        <f>IF(HH152&gt;=$F$3,IF(HI152&lt;50,HJ152*VLOOKUP(HH152,Ret!$A$2:$AZ$27,HI152+2),HJ152),0)</f>
        <v>9.566242958457807E-3</v>
      </c>
      <c r="HL152">
        <f>IF(HH152&lt;$F$3,HJ152*VLOOKUP(HH152,Withd!$A$2:$AZ$57,HI152+2),0)</f>
        <v>0</v>
      </c>
      <c r="HM152">
        <f>IF(HJ152=HK152,0,HJ152*VLOOKUP(HH152,Mort!$A$2:$E$115,IF(HM151/HJ151=VLOOKUP(HH151,Mort!$A$2:$E$115,2),2,3)))</f>
        <v>2.4430712786215324E-4</v>
      </c>
      <c r="HN152">
        <f>HN151/(1+Assumptions!$C$9)</f>
        <v>0.32664754209358454</v>
      </c>
      <c r="HO152">
        <f>HO151*(1+Assumptions!$C$10)</f>
        <v>2.6103684386132895</v>
      </c>
      <c r="HQ152">
        <f>HQ151/(1.01+Assumptions!$C$9)</f>
        <v>0.24499742542414218</v>
      </c>
      <c r="HR152">
        <f>HR151/(0.99+Assumptions!$C$9)</f>
        <v>0.43672349836805868</v>
      </c>
    </row>
    <row r="153" spans="2:226" x14ac:dyDescent="0.25">
      <c r="B153">
        <f t="shared" ref="B153:C153" si="841">B152+1</f>
        <v>2076</v>
      </c>
      <c r="C153">
        <f t="shared" si="841"/>
        <v>85</v>
      </c>
      <c r="D153">
        <f>IF(D152=0, 0, D152*(1-VLOOKUP(C152,Mort!$A$2:$E$111,IF(D152/D151=1-VLOOKUP(C151,Mort!$A$2:$E$111,4),4,5))))</f>
        <v>0.63120032876022847</v>
      </c>
      <c r="E153" s="3">
        <f>IF(C153&lt;65,Assumptions!$C$6,Assumptions!$C$7)*(1+Assumptions!$C$8)^(B153-$J$3)</f>
        <v>88782.867626396503</v>
      </c>
      <c r="F153" s="3">
        <f t="shared" si="771"/>
        <v>56039.78</v>
      </c>
      <c r="H153">
        <f t="shared" si="778"/>
        <v>61</v>
      </c>
      <c r="I153" s="5">
        <v>275993.29455433728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s="5">
        <v>0</v>
      </c>
      <c r="AP153" s="5">
        <v>0</v>
      </c>
      <c r="AQ153" s="5">
        <v>0</v>
      </c>
      <c r="AR153" s="5">
        <v>62915.519999999997</v>
      </c>
      <c r="AS153" s="5">
        <v>66066.570000000007</v>
      </c>
      <c r="AT153" s="5">
        <v>69354.509999999995</v>
      </c>
      <c r="AU153" s="5">
        <v>29974.61</v>
      </c>
      <c r="AV153" s="5">
        <v>31437.27</v>
      </c>
      <c r="AW153" s="5">
        <v>32951.4</v>
      </c>
      <c r="AX153" s="5">
        <v>34513.08</v>
      </c>
      <c r="AY153" s="5">
        <v>36118.19</v>
      </c>
      <c r="AZ153" s="5">
        <v>37762.89</v>
      </c>
      <c r="BA153" s="5">
        <v>39444.239999999998</v>
      </c>
      <c r="BB153" s="5">
        <v>41155.089999999997</v>
      </c>
      <c r="BC153" s="5">
        <v>42884.57</v>
      </c>
      <c r="BD153" s="5">
        <v>44619.77</v>
      </c>
      <c r="BE153" s="5">
        <v>46347.51</v>
      </c>
      <c r="BF153" s="5">
        <v>48054.62</v>
      </c>
      <c r="BG153" s="5">
        <v>49725.75</v>
      </c>
      <c r="BH153" s="5">
        <v>51343.78</v>
      </c>
      <c r="BI153" s="5">
        <v>52890.42</v>
      </c>
      <c r="BJ153" s="5">
        <v>54342.47</v>
      </c>
      <c r="BK153" s="5">
        <v>55667.55</v>
      </c>
      <c r="BL153" s="5">
        <v>56824.08</v>
      </c>
      <c r="BM153" s="5">
        <v>57764.25</v>
      </c>
      <c r="BN153" s="5">
        <v>58439.65</v>
      </c>
      <c r="BO153" s="5">
        <v>58796.17</v>
      </c>
      <c r="BP153" s="5">
        <v>58777.73</v>
      </c>
      <c r="BQ153" s="5">
        <v>58329.56</v>
      </c>
      <c r="BR153" s="5">
        <v>57400.51</v>
      </c>
      <c r="BS153" s="5">
        <v>55949.72</v>
      </c>
      <c r="BT153" s="5">
        <v>53951.22</v>
      </c>
      <c r="BU153" s="5">
        <v>51291</v>
      </c>
      <c r="BV153" s="5">
        <v>47991.94</v>
      </c>
      <c r="BW153" s="5">
        <v>44117.25</v>
      </c>
      <c r="BX153" s="5">
        <v>39763.68</v>
      </c>
      <c r="BY153" s="5">
        <v>35054.410000000003</v>
      </c>
      <c r="BZ153" s="5">
        <v>30144.720000000001</v>
      </c>
      <c r="CA153" s="5">
        <v>25225.25</v>
      </c>
      <c r="CB153" s="5">
        <v>20502.91</v>
      </c>
      <c r="CC153" s="5">
        <v>16277.22</v>
      </c>
      <c r="CD153" s="5">
        <v>12538.82</v>
      </c>
      <c r="CE153" s="5">
        <v>9257.67</v>
      </c>
      <c r="CF153" s="5">
        <v>6487.04</v>
      </c>
      <c r="CG153" s="5">
        <v>4292.3100000000004</v>
      </c>
      <c r="CH153" s="5">
        <v>2580.91</v>
      </c>
      <c r="CI153" s="5">
        <v>1375.51</v>
      </c>
      <c r="CJ153" s="5">
        <v>637.16</v>
      </c>
      <c r="CK153" s="5">
        <v>253.25</v>
      </c>
      <c r="CL153" s="5">
        <v>82.15</v>
      </c>
      <c r="CM153" s="5">
        <v>19.98</v>
      </c>
      <c r="CN153" s="5">
        <v>3.06</v>
      </c>
      <c r="CO153" s="5">
        <v>0</v>
      </c>
      <c r="CP153" s="5">
        <v>0</v>
      </c>
      <c r="CQ153" s="5">
        <v>0</v>
      </c>
      <c r="CR153" s="5">
        <v>0</v>
      </c>
      <c r="CS153" s="5">
        <v>0</v>
      </c>
      <c r="CT153" s="5">
        <v>0</v>
      </c>
      <c r="CU153" s="5">
        <v>0</v>
      </c>
      <c r="CV153" s="5">
        <v>0</v>
      </c>
      <c r="CW153" s="5">
        <v>0</v>
      </c>
      <c r="CX153" s="5">
        <v>0</v>
      </c>
      <c r="CY153" s="5">
        <v>0</v>
      </c>
      <c r="CZ153" s="5">
        <v>0</v>
      </c>
      <c r="DA153" s="5">
        <v>0</v>
      </c>
      <c r="DB153" s="5">
        <v>0</v>
      </c>
      <c r="DC153" s="5">
        <v>0</v>
      </c>
      <c r="DD153" s="5">
        <v>0</v>
      </c>
      <c r="DE153" s="5">
        <v>0</v>
      </c>
      <c r="DF153" s="3">
        <v>0</v>
      </c>
      <c r="DG153" s="3">
        <v>0</v>
      </c>
      <c r="DH153" s="3">
        <v>0</v>
      </c>
      <c r="DI153" s="3">
        <v>0</v>
      </c>
      <c r="DJ153" s="3">
        <v>0</v>
      </c>
      <c r="DK153" s="3">
        <v>0</v>
      </c>
      <c r="DL153" s="3">
        <v>0</v>
      </c>
      <c r="DM153" s="3">
        <v>0</v>
      </c>
      <c r="DN153" s="3">
        <v>0</v>
      </c>
      <c r="DO153" s="3">
        <v>0</v>
      </c>
      <c r="DP153" s="3">
        <v>0</v>
      </c>
      <c r="DQ153" s="3">
        <v>0</v>
      </c>
      <c r="DR153" s="3">
        <v>0</v>
      </c>
      <c r="DS153" s="3">
        <v>0</v>
      </c>
      <c r="DT153" s="3">
        <v>0</v>
      </c>
      <c r="DU153" s="3">
        <v>0</v>
      </c>
      <c r="DV153" s="3">
        <v>0</v>
      </c>
      <c r="DW153" s="3">
        <v>0</v>
      </c>
      <c r="DX153" s="3">
        <v>0</v>
      </c>
      <c r="DY153" s="3">
        <v>0</v>
      </c>
      <c r="DZ153" s="3">
        <v>0</v>
      </c>
      <c r="EA153" s="3">
        <v>0</v>
      </c>
      <c r="EB153" s="3">
        <v>0</v>
      </c>
      <c r="EC153" s="3">
        <v>0</v>
      </c>
      <c r="ED153" s="3">
        <v>0</v>
      </c>
      <c r="EE153" s="3">
        <v>0</v>
      </c>
      <c r="EF153" s="3">
        <v>0</v>
      </c>
      <c r="EG153" s="3">
        <v>0</v>
      </c>
      <c r="EH153" s="3">
        <v>0</v>
      </c>
      <c r="EI153" s="3">
        <v>0</v>
      </c>
      <c r="EJ153" s="3">
        <v>0</v>
      </c>
      <c r="EK153" s="3">
        <v>0</v>
      </c>
      <c r="EL153" s="3">
        <v>0</v>
      </c>
      <c r="EM153" s="3">
        <v>0</v>
      </c>
      <c r="EN153" s="3">
        <v>1</v>
      </c>
      <c r="EO153" s="3">
        <v>0.99534</v>
      </c>
      <c r="EP153" s="3">
        <v>0.9904031136</v>
      </c>
      <c r="EQ153" s="3">
        <v>0.98508464887996805</v>
      </c>
      <c r="ER153" s="3">
        <v>0.97929235114455382</v>
      </c>
      <c r="ES153" s="3">
        <v>0.97294653670913711</v>
      </c>
      <c r="ET153" s="3">
        <v>0.96593159217946423</v>
      </c>
      <c r="EU153" s="3">
        <v>0.9581558428624195</v>
      </c>
      <c r="EV153" s="3">
        <v>0.94956118495194353</v>
      </c>
      <c r="EW153" s="3">
        <v>0.94013204238537074</v>
      </c>
      <c r="EX153" s="3">
        <v>0.92977178727828391</v>
      </c>
      <c r="EY153" s="3">
        <v>0.91833559429476108</v>
      </c>
      <c r="EZ153" s="3">
        <v>0.90568092980537929</v>
      </c>
      <c r="FA153" s="3">
        <v>0.89170627305848227</v>
      </c>
      <c r="FB153" s="3">
        <v>0.87635109103641518</v>
      </c>
      <c r="FC153" s="3">
        <v>0.85955144062124711</v>
      </c>
      <c r="FD153" s="3">
        <v>0.84125159045042075</v>
      </c>
      <c r="FE153" s="3">
        <v>0.82141487794759982</v>
      </c>
      <c r="FF153" s="3">
        <v>0.79996773548438804</v>
      </c>
      <c r="FG153" s="3">
        <v>0.77675267180063101</v>
      </c>
      <c r="FH153" s="3">
        <v>0.75155481512741851</v>
      </c>
      <c r="FI153" s="3">
        <v>0.72416064211602416</v>
      </c>
      <c r="FJ153" s="3">
        <v>0.69443384775716133</v>
      </c>
      <c r="FK153" s="3">
        <v>0.66224683891361691</v>
      </c>
      <c r="FL153" s="3">
        <v>0.62752523714937603</v>
      </c>
      <c r="FM153" s="3">
        <v>0.5902753390721891</v>
      </c>
      <c r="FN153" s="3">
        <v>0.55059112802636578</v>
      </c>
      <c r="FO153" s="3">
        <v>0.50869664909483958</v>
      </c>
      <c r="FP153" s="3">
        <v>0.46495382423917431</v>
      </c>
      <c r="FQ153" s="3">
        <v>0.41898383963664715</v>
      </c>
      <c r="FR153" s="3">
        <v>0.37159676737374236</v>
      </c>
      <c r="FS153" s="3">
        <v>0.32378712728343667</v>
      </c>
      <c r="FT153" s="3">
        <v>0.27662105645205848</v>
      </c>
      <c r="FU153" s="3">
        <v>0.23114732098190457</v>
      </c>
      <c r="FV153" s="3">
        <v>0.18841049280556024</v>
      </c>
      <c r="FW153" s="3">
        <v>0.14944343468351426</v>
      </c>
      <c r="FX153" s="3">
        <v>0.11513421094887305</v>
      </c>
      <c r="FY153" s="3">
        <v>8.663964508113646E-2</v>
      </c>
      <c r="FZ153" s="3">
        <v>6.3261669648893404E-2</v>
      </c>
      <c r="GA153" s="3">
        <v>4.4272414270385065E-2</v>
      </c>
      <c r="GB153" s="3">
        <v>2.9405294834247059E-2</v>
      </c>
      <c r="GC153" s="3">
        <v>1.8442412814143071E-2</v>
      </c>
      <c r="GD153" s="3">
        <v>1.0511068759292702E-2</v>
      </c>
      <c r="GE153" s="3">
        <v>5.3098766051318941E-3</v>
      </c>
      <c r="GF153" s="3">
        <v>2.3314075210152606E-3</v>
      </c>
      <c r="GG153" s="3">
        <v>8.7833446946728919E-4</v>
      </c>
      <c r="GH153" s="3">
        <v>2.7007028267180206E-4</v>
      </c>
      <c r="GI153" s="3">
        <v>6.2256601561503798E-5</v>
      </c>
      <c r="GJ153" s="3">
        <v>9.0278297924336638E-6</v>
      </c>
      <c r="GK153" s="3">
        <v>0</v>
      </c>
      <c r="GL153" s="3">
        <v>0</v>
      </c>
      <c r="GM153" s="3">
        <v>0</v>
      </c>
      <c r="GN153" s="3">
        <v>0</v>
      </c>
      <c r="GO153" s="3">
        <v>0</v>
      </c>
      <c r="GP153" s="3">
        <v>0</v>
      </c>
      <c r="GQ153" s="3">
        <v>0</v>
      </c>
      <c r="GR153" s="3">
        <v>0</v>
      </c>
      <c r="GS153" s="3">
        <v>0</v>
      </c>
      <c r="GT153" s="3">
        <v>0</v>
      </c>
      <c r="GU153" s="3">
        <v>0</v>
      </c>
      <c r="GV153" s="3">
        <v>0</v>
      </c>
      <c r="GW153" s="3">
        <v>0</v>
      </c>
      <c r="GX153" s="3">
        <v>0</v>
      </c>
      <c r="GY153" s="3">
        <v>0</v>
      </c>
      <c r="GZ153" s="3">
        <v>0</v>
      </c>
      <c r="HA153" s="3">
        <v>0</v>
      </c>
      <c r="HB153">
        <f t="shared" si="775"/>
        <v>36</v>
      </c>
      <c r="HC153">
        <f t="shared" si="779"/>
        <v>0.17428828647353062</v>
      </c>
      <c r="HD153">
        <f>IF(H153&gt;=$F$3,IF(HB153&lt;50,HC153*VLOOKUP(H153,Ret!$A$2:$AZ$27,HB153+2),HC153),0)</f>
        <v>3.2069044711129632E-2</v>
      </c>
      <c r="HE153">
        <f>IF(H153&lt;$F$3,HC153*VLOOKUP(H153,Withd!$A$2:$AZ$57,HB153+2),0)</f>
        <v>0</v>
      </c>
      <c r="HF153">
        <f>IF(HC153=HD153,0,HC153*VLOOKUP(H153,Mort!$A$2:$E$115,IF(HF152/HC152=VLOOKUP(H152,Mort!$A$2:$E$115,2),2,3)))</f>
        <v>3.4160504148811999E-4</v>
      </c>
      <c r="HH153">
        <f t="shared" ref="HH153:HI153" si="842">HH152+1</f>
        <v>59</v>
      </c>
      <c r="HI153">
        <f t="shared" si="842"/>
        <v>34</v>
      </c>
      <c r="HJ153">
        <f t="shared" si="773"/>
        <v>0.13736241850533859</v>
      </c>
      <c r="HK153">
        <f>IF(HH153&gt;=$F$3,IF(HI153&lt;50,HJ153*VLOOKUP(HH153,Ret!$A$2:$AZ$27,HI153+2),HJ153),0)</f>
        <v>1.1263718317437764E-2</v>
      </c>
      <c r="HL153">
        <f>IF(HH153&lt;$F$3,HJ153*VLOOKUP(HH153,Withd!$A$2:$AZ$57,HI153+2),0)</f>
        <v>0</v>
      </c>
      <c r="HM153">
        <f>IF(HJ153=HK153,0,HJ153*VLOOKUP(HH153,Mort!$A$2:$E$115,IF(HM152/HJ152=VLOOKUP(HH152,Mort!$A$2:$E$115,2),2,3)))</f>
        <v>2.3901060819928914E-4</v>
      </c>
      <c r="HN153">
        <f>HN152/(1+Assumptions!$C$9)</f>
        <v>0.31468934691096778</v>
      </c>
      <c r="HO153">
        <f>HO152*(1+Assumptions!$C$10)</f>
        <v>2.6952054128682215</v>
      </c>
      <c r="HQ153">
        <f>HQ152/(1.01+Assumptions!$C$9)</f>
        <v>0.23377616929784559</v>
      </c>
      <c r="HR153">
        <f>HR152/(0.99+Assumptions!$C$9)</f>
        <v>0.42482830580550457</v>
      </c>
    </row>
    <row r="154" spans="2:226" x14ac:dyDescent="0.25">
      <c r="B154">
        <f t="shared" ref="B154:C154" si="843">B153+1</f>
        <v>2077</v>
      </c>
      <c r="C154">
        <f t="shared" si="843"/>
        <v>86</v>
      </c>
      <c r="D154">
        <f>IF(D153=0, 0, D153*(1-VLOOKUP(C153,Mort!$A$2:$E$111,IF(D153/D152=1-VLOOKUP(C152,Mort!$A$2:$E$111,4),4,5))))</f>
        <v>0.59810649552332973</v>
      </c>
      <c r="E154" s="3">
        <f>IF(C154&lt;65,Assumptions!$C$6,Assumptions!$C$7)*(1+Assumptions!$C$8)^(B154-$J$3)</f>
        <v>93665.925345848314</v>
      </c>
      <c r="F154" s="3">
        <f t="shared" si="771"/>
        <v>56022.2</v>
      </c>
      <c r="H154">
        <f t="shared" si="778"/>
        <v>62</v>
      </c>
      <c r="I154" s="5">
        <v>259499.52332910083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s="5">
        <v>0</v>
      </c>
      <c r="AP154" s="5">
        <v>0</v>
      </c>
      <c r="AQ154" s="5">
        <v>0</v>
      </c>
      <c r="AR154" s="5">
        <v>0</v>
      </c>
      <c r="AS154" s="5">
        <v>66375.88</v>
      </c>
      <c r="AT154" s="5">
        <v>69679.22</v>
      </c>
      <c r="AU154" s="5">
        <v>30114.94</v>
      </c>
      <c r="AV154" s="5">
        <v>31584.45</v>
      </c>
      <c r="AW154" s="5">
        <v>33105.67</v>
      </c>
      <c r="AX154" s="5">
        <v>34674.660000000003</v>
      </c>
      <c r="AY154" s="5">
        <v>36287.29</v>
      </c>
      <c r="AZ154" s="5">
        <v>37939.69</v>
      </c>
      <c r="BA154" s="5">
        <v>39628.910000000003</v>
      </c>
      <c r="BB154" s="5">
        <v>41347.769999999997</v>
      </c>
      <c r="BC154" s="5">
        <v>43085.35</v>
      </c>
      <c r="BD154" s="5">
        <v>44828.67</v>
      </c>
      <c r="BE154" s="5">
        <v>46564.5</v>
      </c>
      <c r="BF154" s="5">
        <v>48279.6</v>
      </c>
      <c r="BG154" s="5">
        <v>49958.559999999998</v>
      </c>
      <c r="BH154" s="5">
        <v>51584.160000000003</v>
      </c>
      <c r="BI154" s="5">
        <v>53138.04</v>
      </c>
      <c r="BJ154" s="5">
        <v>54596.89</v>
      </c>
      <c r="BK154" s="5">
        <v>55928.17</v>
      </c>
      <c r="BL154" s="5">
        <v>57090.12</v>
      </c>
      <c r="BM154" s="5">
        <v>58034.7</v>
      </c>
      <c r="BN154" s="5">
        <v>58713.25</v>
      </c>
      <c r="BO154" s="5">
        <v>59071.45</v>
      </c>
      <c r="BP154" s="5">
        <v>59052.92</v>
      </c>
      <c r="BQ154" s="5">
        <v>58602.65</v>
      </c>
      <c r="BR154" s="5">
        <v>57669.25</v>
      </c>
      <c r="BS154" s="5">
        <v>56211.66</v>
      </c>
      <c r="BT154" s="5">
        <v>54203.81</v>
      </c>
      <c r="BU154" s="5">
        <v>51531.14</v>
      </c>
      <c r="BV154" s="5">
        <v>48216.63</v>
      </c>
      <c r="BW154" s="5">
        <v>44323.8</v>
      </c>
      <c r="BX154" s="5">
        <v>39949.839999999997</v>
      </c>
      <c r="BY154" s="5">
        <v>35218.53</v>
      </c>
      <c r="BZ154" s="5">
        <v>30285.86</v>
      </c>
      <c r="CA154" s="5">
        <v>25343.35</v>
      </c>
      <c r="CB154" s="5">
        <v>20598.900000000001</v>
      </c>
      <c r="CC154" s="5">
        <v>16353.43</v>
      </c>
      <c r="CD154" s="5">
        <v>12597.53</v>
      </c>
      <c r="CE154" s="5">
        <v>9301.01</v>
      </c>
      <c r="CF154" s="5">
        <v>6517.41</v>
      </c>
      <c r="CG154" s="5">
        <v>4312.41</v>
      </c>
      <c r="CH154" s="5">
        <v>2592.9899999999998</v>
      </c>
      <c r="CI154" s="5">
        <v>1381.95</v>
      </c>
      <c r="CJ154" s="5">
        <v>640.14</v>
      </c>
      <c r="CK154" s="5">
        <v>254.43</v>
      </c>
      <c r="CL154" s="5">
        <v>82.54</v>
      </c>
      <c r="CM154" s="5">
        <v>20.07</v>
      </c>
      <c r="CN154" s="5">
        <v>3.07</v>
      </c>
      <c r="CO154" s="5">
        <v>0</v>
      </c>
      <c r="CP154" s="5">
        <v>0</v>
      </c>
      <c r="CQ154" s="5">
        <v>0</v>
      </c>
      <c r="CR154" s="5">
        <v>0</v>
      </c>
      <c r="CS154" s="5">
        <v>0</v>
      </c>
      <c r="CT154" s="5">
        <v>0</v>
      </c>
      <c r="CU154" s="5">
        <v>0</v>
      </c>
      <c r="CV154" s="5">
        <v>0</v>
      </c>
      <c r="CW154" s="5">
        <v>0</v>
      </c>
      <c r="CX154" s="5">
        <v>0</v>
      </c>
      <c r="CY154" s="5">
        <v>0</v>
      </c>
      <c r="CZ154" s="5">
        <v>0</v>
      </c>
      <c r="DA154" s="5">
        <v>0</v>
      </c>
      <c r="DB154" s="5">
        <v>0</v>
      </c>
      <c r="DC154" s="5">
        <v>0</v>
      </c>
      <c r="DD154" s="5">
        <v>0</v>
      </c>
      <c r="DE154" s="5">
        <v>0</v>
      </c>
      <c r="DF154" s="3">
        <v>0</v>
      </c>
      <c r="DG154" s="3">
        <v>0</v>
      </c>
      <c r="DH154" s="3">
        <v>0</v>
      </c>
      <c r="DI154" s="3">
        <v>0</v>
      </c>
      <c r="DJ154" s="3">
        <v>0</v>
      </c>
      <c r="DK154" s="3">
        <v>0</v>
      </c>
      <c r="DL154" s="3">
        <v>0</v>
      </c>
      <c r="DM154" s="3">
        <v>0</v>
      </c>
      <c r="DN154" s="3">
        <v>0</v>
      </c>
      <c r="DO154" s="3">
        <v>0</v>
      </c>
      <c r="DP154" s="3">
        <v>0</v>
      </c>
      <c r="DQ154" s="3">
        <v>0</v>
      </c>
      <c r="DR154" s="3">
        <v>0</v>
      </c>
      <c r="DS154" s="3">
        <v>0</v>
      </c>
      <c r="DT154" s="3">
        <v>0</v>
      </c>
      <c r="DU154" s="3">
        <v>0</v>
      </c>
      <c r="DV154" s="3">
        <v>0</v>
      </c>
      <c r="DW154" s="3">
        <v>0</v>
      </c>
      <c r="DX154" s="3">
        <v>0</v>
      </c>
      <c r="DY154" s="3">
        <v>0</v>
      </c>
      <c r="DZ154" s="3">
        <v>0</v>
      </c>
      <c r="EA154" s="3">
        <v>0</v>
      </c>
      <c r="EB154" s="3">
        <v>0</v>
      </c>
      <c r="EC154" s="3">
        <v>0</v>
      </c>
      <c r="ED154" s="3">
        <v>0</v>
      </c>
      <c r="EE154" s="3">
        <v>0</v>
      </c>
      <c r="EF154" s="3">
        <v>0</v>
      </c>
      <c r="EG154" s="3">
        <v>0</v>
      </c>
      <c r="EH154" s="3">
        <v>0</v>
      </c>
      <c r="EI154" s="3">
        <v>0</v>
      </c>
      <c r="EJ154" s="3">
        <v>0</v>
      </c>
      <c r="EK154" s="3">
        <v>0</v>
      </c>
      <c r="EL154" s="3">
        <v>0</v>
      </c>
      <c r="EM154" s="3">
        <v>0</v>
      </c>
      <c r="EN154" s="3">
        <v>0</v>
      </c>
      <c r="EO154" s="3">
        <v>1</v>
      </c>
      <c r="EP154" s="3">
        <v>0.99504000000000004</v>
      </c>
      <c r="EQ154" s="3">
        <v>0.98969663520000006</v>
      </c>
      <c r="ER154" s="3">
        <v>0.98387721898502412</v>
      </c>
      <c r="ES154" s="3">
        <v>0.97750169460600111</v>
      </c>
      <c r="ET154" s="3">
        <v>0.97045390738789183</v>
      </c>
      <c r="EU154" s="3">
        <v>0.96264175343341929</v>
      </c>
      <c r="EV154" s="3">
        <v>0.95400685690512144</v>
      </c>
      <c r="EW154" s="3">
        <v>0.94453356881605355</v>
      </c>
      <c r="EX154" s="3">
        <v>0.93412480888770066</v>
      </c>
      <c r="EY154" s="3">
        <v>0.92263507373838194</v>
      </c>
      <c r="EZ154" s="3">
        <v>0.90992116242226706</v>
      </c>
      <c r="FA154" s="3">
        <v>0.89588107888609148</v>
      </c>
      <c r="FB154" s="3">
        <v>0.88045400670767293</v>
      </c>
      <c r="FC154" s="3">
        <v>0.86357570339908685</v>
      </c>
      <c r="FD154" s="3">
        <v>0.84519017667372021</v>
      </c>
      <c r="FE154" s="3">
        <v>0.82526059230775384</v>
      </c>
      <c r="FF154" s="3">
        <v>0.80371303824259843</v>
      </c>
      <c r="FG154" s="3">
        <v>0.78038928587279821</v>
      </c>
      <c r="FH154" s="3">
        <v>0.75507345743908461</v>
      </c>
      <c r="FI154" s="3">
        <v>0.72755102991542997</v>
      </c>
      <c r="FJ154" s="3">
        <v>0.6976850601374015</v>
      </c>
      <c r="FK154" s="3">
        <v>0.66534735760003294</v>
      </c>
      <c r="FL154" s="3">
        <v>0.63046319564106323</v>
      </c>
      <c r="FM154" s="3">
        <v>0.59303890034780971</v>
      </c>
      <c r="FN154" s="3">
        <v>0.5531688950774265</v>
      </c>
      <c r="FO154" s="3">
        <v>0.51107827385098514</v>
      </c>
      <c r="FP154" s="3">
        <v>0.46713065308253893</v>
      </c>
      <c r="FQ154" s="3">
        <v>0.4209454454122683</v>
      </c>
      <c r="FR154" s="3">
        <v>0.37333651553614078</v>
      </c>
      <c r="FS154" s="3">
        <v>0.32530303944726091</v>
      </c>
      <c r="FT154" s="3">
        <v>0.27791614569097844</v>
      </c>
      <c r="FU154" s="3">
        <v>0.23222951050083848</v>
      </c>
      <c r="FV154" s="3">
        <v>0.18929259630433845</v>
      </c>
      <c r="FW154" s="3">
        <v>0.15014310153667518</v>
      </c>
      <c r="FX154" s="3">
        <v>0.11567324828588529</v>
      </c>
      <c r="FY154" s="3">
        <v>8.7045276067611546E-2</v>
      </c>
      <c r="FZ154" s="3">
        <v>6.3557849226287919E-2</v>
      </c>
      <c r="GA154" s="3">
        <v>4.4479689624033071E-2</v>
      </c>
      <c r="GB154" s="3">
        <v>2.9542965051386528E-2</v>
      </c>
      <c r="GC154" s="3">
        <v>1.8528756820928603E-2</v>
      </c>
      <c r="GD154" s="3">
        <v>1.0560279662520048E-2</v>
      </c>
      <c r="GE154" s="3">
        <v>5.3347364771152523E-3</v>
      </c>
      <c r="GF154" s="3">
        <v>2.3423227450069936E-3</v>
      </c>
      <c r="GG154" s="3">
        <v>8.8244667095393472E-4</v>
      </c>
      <c r="GH154" s="3">
        <v>2.7133470238491583E-4</v>
      </c>
      <c r="GI154" s="3">
        <v>6.2548075593770784E-5</v>
      </c>
      <c r="GJ154" s="3">
        <v>9.0700964418526995E-6</v>
      </c>
      <c r="GK154" s="3">
        <v>0</v>
      </c>
      <c r="GL154" s="3">
        <v>0</v>
      </c>
      <c r="GM154" s="3">
        <v>0</v>
      </c>
      <c r="GN154" s="3">
        <v>0</v>
      </c>
      <c r="GO154" s="3">
        <v>0</v>
      </c>
      <c r="GP154" s="3">
        <v>0</v>
      </c>
      <c r="GQ154" s="3">
        <v>0</v>
      </c>
      <c r="GR154" s="3">
        <v>0</v>
      </c>
      <c r="GS154" s="3">
        <v>0</v>
      </c>
      <c r="GT154" s="3">
        <v>0</v>
      </c>
      <c r="GU154" s="3">
        <v>0</v>
      </c>
      <c r="GV154" s="3">
        <v>0</v>
      </c>
      <c r="GW154" s="3">
        <v>0</v>
      </c>
      <c r="GX154" s="3">
        <v>0</v>
      </c>
      <c r="GY154" s="3">
        <v>0</v>
      </c>
      <c r="GZ154" s="3">
        <v>0</v>
      </c>
      <c r="HA154" s="3">
        <v>0</v>
      </c>
      <c r="HB154">
        <f t="shared" si="775"/>
        <v>37</v>
      </c>
      <c r="HC154">
        <f t="shared" si="779"/>
        <v>0.14187763672091286</v>
      </c>
      <c r="HD154">
        <f>IF(H154&gt;=$F$3,IF(HB154&lt;50,HC154*VLOOKUP(H154,Ret!$A$2:$AZ$27,HB154+2),HC154),0)</f>
        <v>4.4549577930366638E-2</v>
      </c>
      <c r="HE154">
        <f>IF(H154&lt;$F$3,HC154*VLOOKUP(H154,Withd!$A$2:$AZ$57,HB154+2),0)</f>
        <v>0</v>
      </c>
      <c r="HF154">
        <f>IF(HC154=HD154,0,HC154*VLOOKUP(H154,Mort!$A$2:$E$115,IF(HF153/HC153=VLOOKUP(H153,Mort!$A$2:$E$115,2),2,3)))</f>
        <v>2.9510548437949874E-4</v>
      </c>
      <c r="HH154">
        <f t="shared" ref="HH154:HI154" si="844">HH153+1</f>
        <v>60</v>
      </c>
      <c r="HI154">
        <f t="shared" si="844"/>
        <v>35</v>
      </c>
      <c r="HJ154">
        <f t="shared" si="773"/>
        <v>0.12585968957970153</v>
      </c>
      <c r="HK154">
        <f>IF(HH154&gt;=$F$3,IF(HI154&lt;50,HJ154*VLOOKUP(HH154,Ret!$A$2:$AZ$27,HI154+2),HJ154),0)</f>
        <v>1.7872075920317615E-2</v>
      </c>
      <c r="HL154">
        <f>IF(HH154&lt;$F$3,HJ154*VLOOKUP(HH154,Withd!$A$2:$AZ$57,HI154+2),0)</f>
        <v>0</v>
      </c>
      <c r="HM154">
        <f>IF(HJ154=HK154,0,HJ154*VLOOKUP(HH154,Mort!$A$2:$E$115,IF(HM153/HJ153=VLOOKUP(HH153,Mort!$A$2:$E$115,2),2,3)))</f>
        <v>2.2906463503505678E-4</v>
      </c>
      <c r="HN154">
        <f>HN153/(1+Assumptions!$C$9)</f>
        <v>0.3031689276598919</v>
      </c>
      <c r="HO154">
        <f>HO153*(1+Assumptions!$C$10)</f>
        <v>2.7827995887864385</v>
      </c>
      <c r="HQ154">
        <f>HQ153/(1.01+Assumptions!$C$9)</f>
        <v>0.22306886383382213</v>
      </c>
      <c r="HR154">
        <f>HR153/(0.99+Assumptions!$C$9)</f>
        <v>0.41325710681469313</v>
      </c>
    </row>
    <row r="155" spans="2:226" x14ac:dyDescent="0.25">
      <c r="B155">
        <f t="shared" ref="B155:C155" si="845">B154+1</f>
        <v>2078</v>
      </c>
      <c r="C155">
        <f t="shared" si="845"/>
        <v>87</v>
      </c>
      <c r="D155">
        <f>IF(D154=0, 0, D154*(1-VLOOKUP(C154,Mort!$A$2:$E$111,IF(D154/D153=1-VLOOKUP(C153,Mort!$A$2:$E$111,4),4,5))))</f>
        <v>0.56260289394906493</v>
      </c>
      <c r="E155" s="3">
        <f>IF(C155&lt;65,Assumptions!$C$6,Assumptions!$C$7)*(1+Assumptions!$C$8)^(B155-$J$3)</f>
        <v>98817.55123986995</v>
      </c>
      <c r="F155" s="3">
        <f t="shared" si="771"/>
        <v>55595.040000000001</v>
      </c>
      <c r="H155">
        <f t="shared" si="778"/>
        <v>63</v>
      </c>
      <c r="I155" s="5">
        <v>242710.40078168266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0</v>
      </c>
      <c r="AQ155" s="5">
        <v>0</v>
      </c>
      <c r="AR155" s="5">
        <v>0</v>
      </c>
      <c r="AS155" s="5">
        <v>0</v>
      </c>
      <c r="AT155" s="5">
        <v>70026.55</v>
      </c>
      <c r="AU155" s="5">
        <v>30265.06</v>
      </c>
      <c r="AV155" s="5">
        <v>31741.89</v>
      </c>
      <c r="AW155" s="5">
        <v>33270.699999999997</v>
      </c>
      <c r="AX155" s="5">
        <v>34847.51</v>
      </c>
      <c r="AY155" s="5">
        <v>36468.17</v>
      </c>
      <c r="AZ155" s="5">
        <v>38128.81</v>
      </c>
      <c r="BA155" s="5">
        <v>39826.449999999997</v>
      </c>
      <c r="BB155" s="5">
        <v>41553.879999999997</v>
      </c>
      <c r="BC155" s="5">
        <v>43300.12</v>
      </c>
      <c r="BD155" s="5">
        <v>45052.13</v>
      </c>
      <c r="BE155" s="5">
        <v>46796.61</v>
      </c>
      <c r="BF155" s="5">
        <v>48520.27</v>
      </c>
      <c r="BG155" s="5">
        <v>50207.59</v>
      </c>
      <c r="BH155" s="5">
        <v>51841.3</v>
      </c>
      <c r="BI155" s="5">
        <v>53402.92</v>
      </c>
      <c r="BJ155" s="5">
        <v>54869.04</v>
      </c>
      <c r="BK155" s="5">
        <v>56206.96</v>
      </c>
      <c r="BL155" s="5">
        <v>57374.7</v>
      </c>
      <c r="BM155" s="5">
        <v>58323.98</v>
      </c>
      <c r="BN155" s="5">
        <v>59005.919999999998</v>
      </c>
      <c r="BO155" s="5">
        <v>59365.9</v>
      </c>
      <c r="BP155" s="5">
        <v>59347.28</v>
      </c>
      <c r="BQ155" s="5">
        <v>58894.77</v>
      </c>
      <c r="BR155" s="5">
        <v>57956.71</v>
      </c>
      <c r="BS155" s="5">
        <v>56491.86</v>
      </c>
      <c r="BT155" s="5">
        <v>54474</v>
      </c>
      <c r="BU155" s="5">
        <v>51788.01</v>
      </c>
      <c r="BV155" s="5">
        <v>48456.98</v>
      </c>
      <c r="BW155" s="5">
        <v>44544.74</v>
      </c>
      <c r="BX155" s="5">
        <v>40148.980000000003</v>
      </c>
      <c r="BY155" s="5">
        <v>35394.080000000002</v>
      </c>
      <c r="BZ155" s="5">
        <v>30436.82</v>
      </c>
      <c r="CA155" s="5">
        <v>25469.68</v>
      </c>
      <c r="CB155" s="5">
        <v>20701.580000000002</v>
      </c>
      <c r="CC155" s="5">
        <v>16434.95</v>
      </c>
      <c r="CD155" s="5">
        <v>12660.32</v>
      </c>
      <c r="CE155" s="5">
        <v>9347.3799999999992</v>
      </c>
      <c r="CF155" s="5">
        <v>6549.9</v>
      </c>
      <c r="CG155" s="5">
        <v>4333.8999999999996</v>
      </c>
      <c r="CH155" s="5">
        <v>2605.92</v>
      </c>
      <c r="CI155" s="5">
        <v>1388.84</v>
      </c>
      <c r="CJ155" s="5">
        <v>643.33000000000004</v>
      </c>
      <c r="CK155" s="5">
        <v>255.7</v>
      </c>
      <c r="CL155" s="5">
        <v>82.95</v>
      </c>
      <c r="CM155" s="5">
        <v>20.170000000000002</v>
      </c>
      <c r="CN155" s="5">
        <v>3.09</v>
      </c>
      <c r="CO155" s="5">
        <v>0</v>
      </c>
      <c r="CP155" s="5">
        <v>0</v>
      </c>
      <c r="CQ155" s="5">
        <v>0</v>
      </c>
      <c r="CR155" s="5">
        <v>0</v>
      </c>
      <c r="CS155" s="5">
        <v>0</v>
      </c>
      <c r="CT155" s="5">
        <v>0</v>
      </c>
      <c r="CU155" s="5">
        <v>0</v>
      </c>
      <c r="CV155" s="5">
        <v>0</v>
      </c>
      <c r="CW155" s="5">
        <v>0</v>
      </c>
      <c r="CX155" s="5">
        <v>0</v>
      </c>
      <c r="CY155" s="5">
        <v>0</v>
      </c>
      <c r="CZ155" s="5">
        <v>0</v>
      </c>
      <c r="DA155" s="5">
        <v>0</v>
      </c>
      <c r="DB155" s="5">
        <v>0</v>
      </c>
      <c r="DC155" s="5">
        <v>0</v>
      </c>
      <c r="DD155" s="5">
        <v>0</v>
      </c>
      <c r="DE155" s="5">
        <v>0</v>
      </c>
      <c r="DF155" s="3">
        <v>0</v>
      </c>
      <c r="DG155" s="3">
        <v>0</v>
      </c>
      <c r="DH155" s="3">
        <v>0</v>
      </c>
      <c r="DI155" s="3">
        <v>0</v>
      </c>
      <c r="DJ155" s="3">
        <v>0</v>
      </c>
      <c r="DK155" s="3">
        <v>0</v>
      </c>
      <c r="DL155" s="3">
        <v>0</v>
      </c>
      <c r="DM155" s="3">
        <v>0</v>
      </c>
      <c r="DN155" s="3">
        <v>0</v>
      </c>
      <c r="DO155" s="3">
        <v>0</v>
      </c>
      <c r="DP155" s="3">
        <v>0</v>
      </c>
      <c r="DQ155" s="3">
        <v>0</v>
      </c>
      <c r="DR155" s="3">
        <v>0</v>
      </c>
      <c r="DS155" s="3">
        <v>0</v>
      </c>
      <c r="DT155" s="3">
        <v>0</v>
      </c>
      <c r="DU155" s="3">
        <v>0</v>
      </c>
      <c r="DV155" s="3">
        <v>0</v>
      </c>
      <c r="DW155" s="3">
        <v>0</v>
      </c>
      <c r="DX155" s="3">
        <v>0</v>
      </c>
      <c r="DY155" s="3">
        <v>0</v>
      </c>
      <c r="DZ155" s="3">
        <v>0</v>
      </c>
      <c r="EA155" s="3">
        <v>0</v>
      </c>
      <c r="EB155" s="3">
        <v>0</v>
      </c>
      <c r="EC155" s="3">
        <v>0</v>
      </c>
      <c r="ED155" s="3">
        <v>0</v>
      </c>
      <c r="EE155" s="3">
        <v>0</v>
      </c>
      <c r="EF155" s="3">
        <v>0</v>
      </c>
      <c r="EG155" s="3">
        <v>0</v>
      </c>
      <c r="EH155" s="3">
        <v>0</v>
      </c>
      <c r="EI155" s="3">
        <v>0</v>
      </c>
      <c r="EJ155" s="3">
        <v>0</v>
      </c>
      <c r="EK155" s="3">
        <v>0</v>
      </c>
      <c r="EL155" s="3">
        <v>0</v>
      </c>
      <c r="EM155" s="3">
        <v>0</v>
      </c>
      <c r="EN155" s="3">
        <v>0</v>
      </c>
      <c r="EO155" s="3">
        <v>0</v>
      </c>
      <c r="EP155" s="3">
        <v>1</v>
      </c>
      <c r="EQ155" s="3">
        <v>0.99463000000000001</v>
      </c>
      <c r="ER155" s="3">
        <v>0.98878157560000002</v>
      </c>
      <c r="ES155" s="3">
        <v>0.98237427099011199</v>
      </c>
      <c r="ET155" s="3">
        <v>0.97529135249627319</v>
      </c>
      <c r="EU155" s="3">
        <v>0.9674402571086782</v>
      </c>
      <c r="EV155" s="3">
        <v>0.95876231800241329</v>
      </c>
      <c r="EW155" s="3">
        <v>0.94924180818464932</v>
      </c>
      <c r="EX155" s="3">
        <v>0.93878116345845442</v>
      </c>
      <c r="EY155" s="3">
        <v>0.92723415514791541</v>
      </c>
      <c r="EZ155" s="3">
        <v>0.91445686848997709</v>
      </c>
      <c r="FA155" s="3">
        <v>0.90034679900917669</v>
      </c>
      <c r="FB155" s="3">
        <v>0.88484282713023865</v>
      </c>
      <c r="FC155" s="3">
        <v>0.86788039013415197</v>
      </c>
      <c r="FD155" s="3">
        <v>0.84940321662819585</v>
      </c>
      <c r="FE155" s="3">
        <v>0.829374288780103</v>
      </c>
      <c r="FF155" s="3">
        <v>0.80771932610005459</v>
      </c>
      <c r="FG155" s="3">
        <v>0.78427931125663097</v>
      </c>
      <c r="FH155" s="3">
        <v>0.75883729039946579</v>
      </c>
      <c r="FI155" s="3">
        <v>0.73117767116440524</v>
      </c>
      <c r="FJ155" s="3">
        <v>0.70116282776310634</v>
      </c>
      <c r="FK155" s="3">
        <v>0.66866393069628638</v>
      </c>
      <c r="FL155" s="3">
        <v>0.63360588080988012</v>
      </c>
      <c r="FM155" s="3">
        <v>0.59599503572500567</v>
      </c>
      <c r="FN155" s="3">
        <v>0.55592628947321354</v>
      </c>
      <c r="FO155" s="3">
        <v>0.51362585810719674</v>
      </c>
      <c r="FP155" s="3">
        <v>0.4694591705685589</v>
      </c>
      <c r="FQ155" s="3">
        <v>0.42304374237444548</v>
      </c>
      <c r="FR155" s="3">
        <v>0.37519749511189571</v>
      </c>
      <c r="FS155" s="3">
        <v>0.32692458539079922</v>
      </c>
      <c r="FT155" s="3">
        <v>0.27930148103692148</v>
      </c>
      <c r="FU155" s="3">
        <v>0.23338711056926195</v>
      </c>
      <c r="FV155" s="3">
        <v>0.1902361676961111</v>
      </c>
      <c r="FW155" s="3">
        <v>0.1508915234932014</v>
      </c>
      <c r="FX155" s="3">
        <v>0.11624984752963222</v>
      </c>
      <c r="FY155" s="3">
        <v>8.7479172764523536E-2</v>
      </c>
      <c r="FZ155" s="3">
        <v>6.387466757747215E-2</v>
      </c>
      <c r="GA155" s="3">
        <v>4.470140861074233E-2</v>
      </c>
      <c r="GB155" s="3">
        <v>2.9690228585168951E-2</v>
      </c>
      <c r="GC155" s="3">
        <v>1.8621117564046264E-2</v>
      </c>
      <c r="GD155" s="3">
        <v>1.0612919744452528E-2</v>
      </c>
      <c r="GE155" s="3">
        <v>5.3613286673050839E-3</v>
      </c>
      <c r="GF155" s="3">
        <v>2.3539985779536428E-3</v>
      </c>
      <c r="GG155" s="3">
        <v>8.868454242582553E-4</v>
      </c>
      <c r="GH155" s="3">
        <v>2.7268723105092831E-4</v>
      </c>
      <c r="GI155" s="3">
        <v>6.2859860501859982E-5</v>
      </c>
      <c r="GJ155" s="3">
        <v>9.1153083713747136E-6</v>
      </c>
      <c r="GK155" s="3">
        <v>0</v>
      </c>
      <c r="GL155" s="3">
        <v>0</v>
      </c>
      <c r="GM155" s="3">
        <v>0</v>
      </c>
      <c r="GN155" s="3">
        <v>0</v>
      </c>
      <c r="GO155" s="3">
        <v>0</v>
      </c>
      <c r="GP155" s="3">
        <v>0</v>
      </c>
      <c r="GQ155" s="3">
        <v>0</v>
      </c>
      <c r="GR155" s="3">
        <v>0</v>
      </c>
      <c r="GS155" s="3">
        <v>0</v>
      </c>
      <c r="GT155" s="3">
        <v>0</v>
      </c>
      <c r="GU155" s="3">
        <v>0</v>
      </c>
      <c r="GV155" s="3">
        <v>0</v>
      </c>
      <c r="GW155" s="3">
        <v>0</v>
      </c>
      <c r="GX155" s="3">
        <v>0</v>
      </c>
      <c r="GY155" s="3">
        <v>0</v>
      </c>
      <c r="GZ155" s="3">
        <v>0</v>
      </c>
      <c r="HA155" s="3">
        <v>0</v>
      </c>
      <c r="HB155">
        <f t="shared" si="775"/>
        <v>38</v>
      </c>
      <c r="HC155">
        <f t="shared" si="779"/>
        <v>9.7032953306166722E-2</v>
      </c>
      <c r="HD155">
        <f>IF(H155&gt;=$F$3,IF(HB155&lt;50,HC155*VLOOKUP(H155,Ret!$A$2:$AZ$27,HB155+2),HC155),0)</f>
        <v>3.192384163772885E-2</v>
      </c>
      <c r="HE155">
        <f>IF(H155&lt;$F$3,HC155*VLOOKUP(H155,Withd!$A$2:$AZ$57,HB155+2),0)</f>
        <v>0</v>
      </c>
      <c r="HF155">
        <f>IF(HC155=HD155,0,HC155*VLOOKUP(H155,Mort!$A$2:$E$115,IF(HF154/HC154=VLOOKUP(H154,Mort!$A$2:$E$115,2),2,3)))</f>
        <v>2.183241449388751E-4</v>
      </c>
      <c r="HH155">
        <f t="shared" ref="HH155:HI155" si="846">HH154+1</f>
        <v>61</v>
      </c>
      <c r="HI155">
        <f t="shared" si="846"/>
        <v>36</v>
      </c>
      <c r="HJ155">
        <f t="shared" si="773"/>
        <v>0.10775854902434887</v>
      </c>
      <c r="HK155">
        <f>IF(HH155&gt;=$F$3,IF(HI155&lt;50,HJ155*VLOOKUP(HH155,Ret!$A$2:$AZ$27,HI155+2),HJ155),0)</f>
        <v>1.9827573020480192E-2</v>
      </c>
      <c r="HL155">
        <f>IF(HH155&lt;$F$3,HJ155*VLOOKUP(HH155,Withd!$A$2:$AZ$57,HI155+2),0)</f>
        <v>0</v>
      </c>
      <c r="HM155">
        <f>IF(HJ155=HK155,0,HJ155*VLOOKUP(HH155,Mort!$A$2:$E$115,IF(HM154/HJ154=VLOOKUP(HH154,Mort!$A$2:$E$115,2),2,3)))</f>
        <v>2.1120675608772376E-4</v>
      </c>
      <c r="HN155">
        <f>HN154/(1+Assumptions!$C$9)</f>
        <v>0.29207025786116753</v>
      </c>
      <c r="HO155">
        <f>HO154*(1+Assumptions!$C$10)</f>
        <v>2.8732405754219976</v>
      </c>
      <c r="HQ155">
        <f>HQ154/(1.01+Assumptions!$C$9)</f>
        <v>0.21285196930708217</v>
      </c>
      <c r="HR155">
        <f>HR154/(0.99+Assumptions!$C$9)</f>
        <v>0.4020010766679894</v>
      </c>
    </row>
    <row r="156" spans="2:226" x14ac:dyDescent="0.25">
      <c r="B156">
        <f t="shared" ref="B156:C156" si="847">B155+1</f>
        <v>2079</v>
      </c>
      <c r="C156">
        <f t="shared" si="847"/>
        <v>88</v>
      </c>
      <c r="D156">
        <f>IF(D155=0, 0, D155*(1-VLOOKUP(C155,Mort!$A$2:$E$111,IF(D155/D154=1-VLOOKUP(C154,Mort!$A$2:$E$111,4),4,5))))</f>
        <v>0.5247791013888693</v>
      </c>
      <c r="E156" s="3">
        <f>IF(C156&lt;65,Assumptions!$C$6,Assumptions!$C$7)*(1+Assumptions!$C$8)^(B156-$J$3)</f>
        <v>104252.51655806279</v>
      </c>
      <c r="F156" s="3">
        <f t="shared" si="771"/>
        <v>54709.54</v>
      </c>
      <c r="H156">
        <f t="shared" si="778"/>
        <v>64</v>
      </c>
      <c r="I156" s="5">
        <v>225634.40108762545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  <c r="AI156" s="5">
        <v>0</v>
      </c>
      <c r="AJ156" s="5">
        <v>0</v>
      </c>
      <c r="AK156" s="5">
        <v>0</v>
      </c>
      <c r="AL156" s="5">
        <v>0</v>
      </c>
      <c r="AM156" s="5">
        <v>0</v>
      </c>
      <c r="AN156" s="5">
        <v>0</v>
      </c>
      <c r="AO156" s="5">
        <v>0</v>
      </c>
      <c r="AP156" s="5">
        <v>0</v>
      </c>
      <c r="AQ156" s="5">
        <v>0</v>
      </c>
      <c r="AR156" s="5">
        <v>0</v>
      </c>
      <c r="AS156" s="5">
        <v>0</v>
      </c>
      <c r="AT156" s="5">
        <v>0</v>
      </c>
      <c r="AU156" s="5">
        <v>30428.46</v>
      </c>
      <c r="AV156" s="5">
        <v>31913.27</v>
      </c>
      <c r="AW156" s="5">
        <v>33450.32</v>
      </c>
      <c r="AX156" s="5">
        <v>35035.65</v>
      </c>
      <c r="AY156" s="5">
        <v>36665.06</v>
      </c>
      <c r="AZ156" s="5">
        <v>38334.67</v>
      </c>
      <c r="BA156" s="5">
        <v>40041.47</v>
      </c>
      <c r="BB156" s="5">
        <v>41778.230000000003</v>
      </c>
      <c r="BC156" s="5">
        <v>43533.89</v>
      </c>
      <c r="BD156" s="5">
        <v>45295.37</v>
      </c>
      <c r="BE156" s="5">
        <v>47049.26</v>
      </c>
      <c r="BF156" s="5">
        <v>48782.23</v>
      </c>
      <c r="BG156" s="5">
        <v>50478.66</v>
      </c>
      <c r="BH156" s="5">
        <v>52121.19</v>
      </c>
      <c r="BI156" s="5">
        <v>53691.24</v>
      </c>
      <c r="BJ156" s="5">
        <v>55165.279999999999</v>
      </c>
      <c r="BK156" s="5">
        <v>56510.42</v>
      </c>
      <c r="BL156" s="5">
        <v>57684.47</v>
      </c>
      <c r="BM156" s="5">
        <v>58638.87</v>
      </c>
      <c r="BN156" s="5">
        <v>59324.49</v>
      </c>
      <c r="BO156" s="5">
        <v>59686.42</v>
      </c>
      <c r="BP156" s="5">
        <v>59667.7</v>
      </c>
      <c r="BQ156" s="5">
        <v>59212.74</v>
      </c>
      <c r="BR156" s="5">
        <v>58269.62</v>
      </c>
      <c r="BS156" s="5">
        <v>56796.86</v>
      </c>
      <c r="BT156" s="5">
        <v>54768.11</v>
      </c>
      <c r="BU156" s="5">
        <v>52067.61</v>
      </c>
      <c r="BV156" s="5">
        <v>48718.6</v>
      </c>
      <c r="BW156" s="5">
        <v>44785.24</v>
      </c>
      <c r="BX156" s="5">
        <v>40365.75</v>
      </c>
      <c r="BY156" s="5">
        <v>35585.17</v>
      </c>
      <c r="BZ156" s="5">
        <v>30601.15</v>
      </c>
      <c r="CA156" s="5">
        <v>25607.19</v>
      </c>
      <c r="CB156" s="5">
        <v>20813.349999999999</v>
      </c>
      <c r="CC156" s="5">
        <v>16523.68</v>
      </c>
      <c r="CD156" s="5">
        <v>12728.67</v>
      </c>
      <c r="CE156" s="5">
        <v>9397.84</v>
      </c>
      <c r="CF156" s="5">
        <v>6585.26</v>
      </c>
      <c r="CG156" s="5">
        <v>4357.3</v>
      </c>
      <c r="CH156" s="5">
        <v>2619.9899999999998</v>
      </c>
      <c r="CI156" s="5">
        <v>1396.33</v>
      </c>
      <c r="CJ156" s="5">
        <v>646.80999999999995</v>
      </c>
      <c r="CK156" s="5">
        <v>257.08</v>
      </c>
      <c r="CL156" s="5">
        <v>83.39</v>
      </c>
      <c r="CM156" s="5">
        <v>20.28</v>
      </c>
      <c r="CN156" s="5">
        <v>3.1</v>
      </c>
      <c r="CO156" s="5">
        <v>0</v>
      </c>
      <c r="CP156" s="5">
        <v>0</v>
      </c>
      <c r="CQ156" s="5">
        <v>0</v>
      </c>
      <c r="CR156" s="5">
        <v>0</v>
      </c>
      <c r="CS156" s="5">
        <v>0</v>
      </c>
      <c r="CT156" s="5">
        <v>0</v>
      </c>
      <c r="CU156" s="5">
        <v>0</v>
      </c>
      <c r="CV156" s="5">
        <v>0</v>
      </c>
      <c r="CW156" s="5">
        <v>0</v>
      </c>
      <c r="CX156" s="5">
        <v>0</v>
      </c>
      <c r="CY156" s="5">
        <v>0</v>
      </c>
      <c r="CZ156" s="5">
        <v>0</v>
      </c>
      <c r="DA156" s="5">
        <v>0</v>
      </c>
      <c r="DB156" s="5">
        <v>0</v>
      </c>
      <c r="DC156" s="5">
        <v>0</v>
      </c>
      <c r="DD156" s="5">
        <v>0</v>
      </c>
      <c r="DE156" s="5">
        <v>0</v>
      </c>
      <c r="DF156" s="3">
        <v>0</v>
      </c>
      <c r="DG156" s="3">
        <v>0</v>
      </c>
      <c r="DH156" s="3">
        <v>0</v>
      </c>
      <c r="DI156" s="3">
        <v>0</v>
      </c>
      <c r="DJ156" s="3">
        <v>0</v>
      </c>
      <c r="DK156" s="3">
        <v>0</v>
      </c>
      <c r="DL156" s="3">
        <v>0</v>
      </c>
      <c r="DM156" s="3">
        <v>0</v>
      </c>
      <c r="DN156" s="3">
        <v>0</v>
      </c>
      <c r="DO156" s="3">
        <v>0</v>
      </c>
      <c r="DP156" s="3">
        <v>0</v>
      </c>
      <c r="DQ156" s="3">
        <v>0</v>
      </c>
      <c r="DR156" s="3">
        <v>0</v>
      </c>
      <c r="DS156" s="3">
        <v>0</v>
      </c>
      <c r="DT156" s="3">
        <v>0</v>
      </c>
      <c r="DU156" s="3">
        <v>0</v>
      </c>
      <c r="DV156" s="3">
        <v>0</v>
      </c>
      <c r="DW156" s="3">
        <v>0</v>
      </c>
      <c r="DX156" s="3">
        <v>0</v>
      </c>
      <c r="DY156" s="3">
        <v>0</v>
      </c>
      <c r="DZ156" s="3">
        <v>0</v>
      </c>
      <c r="EA156" s="3">
        <v>0</v>
      </c>
      <c r="EB156" s="3">
        <v>0</v>
      </c>
      <c r="EC156" s="3">
        <v>0</v>
      </c>
      <c r="ED156" s="3">
        <v>0</v>
      </c>
      <c r="EE156" s="3">
        <v>0</v>
      </c>
      <c r="EF156" s="3">
        <v>0</v>
      </c>
      <c r="EG156" s="3">
        <v>0</v>
      </c>
      <c r="EH156" s="3">
        <v>0</v>
      </c>
      <c r="EI156" s="3">
        <v>0</v>
      </c>
      <c r="EJ156" s="3">
        <v>0</v>
      </c>
      <c r="EK156" s="3">
        <v>0</v>
      </c>
      <c r="EL156" s="3">
        <v>0</v>
      </c>
      <c r="EM156" s="3">
        <v>0</v>
      </c>
      <c r="EN156" s="3">
        <v>0</v>
      </c>
      <c r="EO156" s="3">
        <v>0</v>
      </c>
      <c r="EP156" s="3">
        <v>0</v>
      </c>
      <c r="EQ156" s="3">
        <v>1</v>
      </c>
      <c r="ER156" s="3">
        <v>0.99412</v>
      </c>
      <c r="ES156" s="3">
        <v>0.98767810239999998</v>
      </c>
      <c r="ET156" s="3">
        <v>0.98055694328169596</v>
      </c>
      <c r="EU156" s="3">
        <v>0.97266345988827829</v>
      </c>
      <c r="EV156" s="3">
        <v>0.96393866865308042</v>
      </c>
      <c r="EW156" s="3">
        <v>0.95436675767335533</v>
      </c>
      <c r="EX156" s="3">
        <v>0.9438496360037949</v>
      </c>
      <c r="EY156" s="3">
        <v>0.93224028548094828</v>
      </c>
      <c r="EZ156" s="3">
        <v>0.91939401434702084</v>
      </c>
      <c r="FA156" s="3">
        <v>0.90520776470564623</v>
      </c>
      <c r="FB156" s="3">
        <v>0.88962008699741502</v>
      </c>
      <c r="FC156" s="3">
        <v>0.87256606992967456</v>
      </c>
      <c r="FD156" s="3">
        <v>0.85398913830087175</v>
      </c>
      <c r="FE156" s="3">
        <v>0.83385207441973719</v>
      </c>
      <c r="FF156" s="3">
        <v>0.8120801967566379</v>
      </c>
      <c r="FG156" s="3">
        <v>0.78851362944676018</v>
      </c>
      <c r="FH156" s="3">
        <v>0.76293424730750725</v>
      </c>
      <c r="FI156" s="3">
        <v>0.73512529399314863</v>
      </c>
      <c r="FJ156" s="3">
        <v>0.70494840067472986</v>
      </c>
      <c r="FK156" s="3">
        <v>0.67227404230345611</v>
      </c>
      <c r="FL156" s="3">
        <v>0.63702671426548596</v>
      </c>
      <c r="FM156" s="3">
        <v>0.59921280850668679</v>
      </c>
      <c r="FN156" s="3">
        <v>0.55892773139078222</v>
      </c>
      <c r="FO156" s="3">
        <v>0.5163989203092576</v>
      </c>
      <c r="FP156" s="3">
        <v>0.47199377715186452</v>
      </c>
      <c r="FQ156" s="3">
        <v>0.42532775240485965</v>
      </c>
      <c r="FR156" s="3">
        <v>0.37722318360787005</v>
      </c>
      <c r="FS156" s="3">
        <v>0.3286896488048815</v>
      </c>
      <c r="FT156" s="3">
        <v>0.28080942766347444</v>
      </c>
      <c r="FU156" s="3">
        <v>0.23464716584987586</v>
      </c>
      <c r="FV156" s="3">
        <v>0.19126325135589231</v>
      </c>
      <c r="FW156" s="3">
        <v>0.15170618571046665</v>
      </c>
      <c r="FX156" s="3">
        <v>0.11687747959505772</v>
      </c>
      <c r="FY156" s="3">
        <v>8.7951472170076886E-2</v>
      </c>
      <c r="FZ156" s="3">
        <v>6.4219526434425037E-2</v>
      </c>
      <c r="GA156" s="3">
        <v>4.4942751184603669E-2</v>
      </c>
      <c r="GB156" s="3">
        <v>2.9850525909301914E-2</v>
      </c>
      <c r="GC156" s="3">
        <v>1.8721652839795978E-2</v>
      </c>
      <c r="GD156" s="3">
        <v>1.0670218819513319E-2</v>
      </c>
      <c r="GE156" s="3">
        <v>5.3902744410535431E-3</v>
      </c>
      <c r="GF156" s="3">
        <v>2.3667077988333788E-3</v>
      </c>
      <c r="GG156" s="3">
        <v>8.9163349613248706E-4</v>
      </c>
      <c r="GH156" s="3">
        <v>2.7415946739081708E-4</v>
      </c>
      <c r="GI156" s="3">
        <v>6.3199240422931132E-5</v>
      </c>
      <c r="GJ156" s="3">
        <v>9.1645218537292416E-6</v>
      </c>
      <c r="GK156" s="3">
        <v>0</v>
      </c>
      <c r="GL156" s="3">
        <v>0</v>
      </c>
      <c r="GM156" s="3">
        <v>0</v>
      </c>
      <c r="GN156" s="3">
        <v>0</v>
      </c>
      <c r="GO156" s="3">
        <v>0</v>
      </c>
      <c r="GP156" s="3">
        <v>0</v>
      </c>
      <c r="GQ156" s="3">
        <v>0</v>
      </c>
      <c r="GR156" s="3">
        <v>0</v>
      </c>
      <c r="GS156" s="3">
        <v>0</v>
      </c>
      <c r="GT156" s="3">
        <v>0</v>
      </c>
      <c r="GU156" s="3">
        <v>0</v>
      </c>
      <c r="GV156" s="3">
        <v>0</v>
      </c>
      <c r="GW156" s="3">
        <v>0</v>
      </c>
      <c r="GX156" s="3">
        <v>0</v>
      </c>
      <c r="GY156" s="3">
        <v>0</v>
      </c>
      <c r="GZ156" s="3">
        <v>0</v>
      </c>
      <c r="HA156" s="3">
        <v>0</v>
      </c>
      <c r="HB156">
        <f t="shared" si="775"/>
        <v>39</v>
      </c>
      <c r="HC156">
        <f t="shared" si="779"/>
        <v>6.4890787523498999E-2</v>
      </c>
      <c r="HD156">
        <f>IF(H156&gt;=$F$3,IF(HB156&lt;50,HC156*VLOOKUP(H156,Ret!$A$2:$AZ$27,HB156+2),HC156),0)</f>
        <v>1.9921471769714191E-2</v>
      </c>
      <c r="HE156">
        <f>IF(H156&lt;$F$3,HC156*VLOOKUP(H156,Withd!$A$2:$AZ$57,HB156+2),0)</f>
        <v>0</v>
      </c>
      <c r="HF156">
        <f>IF(HC156=HD156,0,HC156*VLOOKUP(H156,Mort!$A$2:$E$115,IF(HF155/HC155=VLOOKUP(H155,Mort!$A$2:$E$115,2),2,3)))</f>
        <v>1.5638679793163258E-4</v>
      </c>
      <c r="HH156">
        <f t="shared" ref="HH156:HI156" si="848">HH155+1</f>
        <v>62</v>
      </c>
      <c r="HI156">
        <f t="shared" si="848"/>
        <v>37</v>
      </c>
      <c r="HJ156">
        <f t="shared" si="773"/>
        <v>8.7719769247780952E-2</v>
      </c>
      <c r="HK156">
        <f>IF(HH156&gt;=$F$3,IF(HI156&lt;50,HJ156*VLOOKUP(HH156,Ret!$A$2:$AZ$27,HI156+2),HJ156),0)</f>
        <v>2.754400754380322E-2</v>
      </c>
      <c r="HL156">
        <f>IF(HH156&lt;$F$3,HJ156*VLOOKUP(HH156,Withd!$A$2:$AZ$57,HI156+2),0)</f>
        <v>0</v>
      </c>
      <c r="HM156">
        <f>IF(HJ156=HK156,0,HJ156*VLOOKUP(HH156,Mort!$A$2:$E$115,IF(HM155/HJ155=VLOOKUP(HH155,Mort!$A$2:$E$115,2),2,3)))</f>
        <v>1.8245712003538437E-4</v>
      </c>
      <c r="HN156">
        <f>HN155/(1+Assumptions!$C$9)</f>
        <v>0.28137789774678951</v>
      </c>
      <c r="HO156">
        <f>HO155*(1+Assumptions!$C$10)</f>
        <v>2.9666208941232126</v>
      </c>
      <c r="HQ156">
        <f>HQ155/(1.01+Assumptions!$C$9)</f>
        <v>0.20310302414797915</v>
      </c>
      <c r="HR156">
        <f>HR155/(0.99+Assumptions!$C$9)</f>
        <v>0.39105163099998969</v>
      </c>
    </row>
    <row r="157" spans="2:226" x14ac:dyDescent="0.25">
      <c r="B157">
        <f t="shared" ref="B157:C157" si="849">B156+1</f>
        <v>2080</v>
      </c>
      <c r="C157">
        <f t="shared" si="849"/>
        <v>89</v>
      </c>
      <c r="D157">
        <f>IF(D156=0, 0, D156*(1-VLOOKUP(C156,Mort!$A$2:$E$111,IF(D156/D155=1-VLOOKUP(C155,Mort!$A$2:$E$111,4),4,5))))</f>
        <v>0.48484865956419021</v>
      </c>
      <c r="E157" s="3">
        <f>IF(C157&lt;65,Assumptions!$C$6,Assumptions!$C$7)*(1+Assumptions!$C$8)^(B157-$J$3)</f>
        <v>109986.40496875624</v>
      </c>
      <c r="F157" s="3">
        <f t="shared" si="771"/>
        <v>53326.76</v>
      </c>
      <c r="H157">
        <f t="shared" si="778"/>
        <v>65</v>
      </c>
      <c r="I157" s="5">
        <v>219268.12179812411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32102.03</v>
      </c>
      <c r="AW157" s="5">
        <v>33648.17</v>
      </c>
      <c r="AX157" s="5">
        <v>35242.879999999997</v>
      </c>
      <c r="AY157" s="5">
        <v>36881.93</v>
      </c>
      <c r="AZ157" s="5">
        <v>38561.410000000003</v>
      </c>
      <c r="BA157" s="5">
        <v>40278.31</v>
      </c>
      <c r="BB157" s="5">
        <v>42025.34</v>
      </c>
      <c r="BC157" s="5">
        <v>43791.39</v>
      </c>
      <c r="BD157" s="5">
        <v>45563.28</v>
      </c>
      <c r="BE157" s="5">
        <v>47327.55</v>
      </c>
      <c r="BF157" s="5">
        <v>49070.76</v>
      </c>
      <c r="BG157" s="5">
        <v>50777.23</v>
      </c>
      <c r="BH157" s="5">
        <v>52429.47</v>
      </c>
      <c r="BI157" s="5">
        <v>54008.81</v>
      </c>
      <c r="BJ157" s="5">
        <v>55491.57</v>
      </c>
      <c r="BK157" s="5">
        <v>56844.67</v>
      </c>
      <c r="BL157" s="5">
        <v>58025.66</v>
      </c>
      <c r="BM157" s="5">
        <v>58985.71</v>
      </c>
      <c r="BN157" s="5">
        <v>59675.38</v>
      </c>
      <c r="BO157" s="5">
        <v>60039.45</v>
      </c>
      <c r="BP157" s="5">
        <v>60020.62</v>
      </c>
      <c r="BQ157" s="5">
        <v>59562.97</v>
      </c>
      <c r="BR157" s="5">
        <v>58614.27</v>
      </c>
      <c r="BS157" s="5">
        <v>57132.800000000003</v>
      </c>
      <c r="BT157" s="5">
        <v>55092.05</v>
      </c>
      <c r="BU157" s="5">
        <v>52375.58</v>
      </c>
      <c r="BV157" s="5">
        <v>49006.76</v>
      </c>
      <c r="BW157" s="5">
        <v>45050.13</v>
      </c>
      <c r="BX157" s="5">
        <v>40604.5</v>
      </c>
      <c r="BY157" s="5">
        <v>35795.65</v>
      </c>
      <c r="BZ157" s="5">
        <v>30782.15</v>
      </c>
      <c r="CA157" s="5">
        <v>25758.65</v>
      </c>
      <c r="CB157" s="5">
        <v>20936.46</v>
      </c>
      <c r="CC157" s="5">
        <v>16621.41</v>
      </c>
      <c r="CD157" s="5">
        <v>12803.96</v>
      </c>
      <c r="CE157" s="5">
        <v>9453.43</v>
      </c>
      <c r="CF157" s="5">
        <v>6624.21</v>
      </c>
      <c r="CG157" s="5">
        <v>4383.07</v>
      </c>
      <c r="CH157" s="5">
        <v>2635.48</v>
      </c>
      <c r="CI157" s="5">
        <v>1404.59</v>
      </c>
      <c r="CJ157" s="5">
        <v>650.63</v>
      </c>
      <c r="CK157" s="5">
        <v>258.60000000000002</v>
      </c>
      <c r="CL157" s="5">
        <v>83.89</v>
      </c>
      <c r="CM157" s="5">
        <v>20.399999999999999</v>
      </c>
      <c r="CN157" s="5">
        <v>3.12</v>
      </c>
      <c r="CO157" s="5">
        <v>0</v>
      </c>
      <c r="CP157" s="5">
        <v>0</v>
      </c>
      <c r="CQ157" s="5">
        <v>0</v>
      </c>
      <c r="CR157" s="5">
        <v>0</v>
      </c>
      <c r="CS157" s="5">
        <v>0</v>
      </c>
      <c r="CT157" s="5">
        <v>0</v>
      </c>
      <c r="CU157" s="5">
        <v>0</v>
      </c>
      <c r="CV157" s="5">
        <v>0</v>
      </c>
      <c r="CW157" s="5">
        <v>0</v>
      </c>
      <c r="CX157" s="5">
        <v>0</v>
      </c>
      <c r="CY157" s="5">
        <v>0</v>
      </c>
      <c r="CZ157" s="5">
        <v>0</v>
      </c>
      <c r="DA157" s="5">
        <v>0</v>
      </c>
      <c r="DB157" s="5">
        <v>0</v>
      </c>
      <c r="DC157" s="5">
        <v>0</v>
      </c>
      <c r="DD157" s="5">
        <v>0</v>
      </c>
      <c r="DE157" s="5">
        <v>0</v>
      </c>
      <c r="DF157" s="3">
        <v>0</v>
      </c>
      <c r="DG157" s="3">
        <v>0</v>
      </c>
      <c r="DH157" s="3">
        <v>0</v>
      </c>
      <c r="DI157" s="3">
        <v>0</v>
      </c>
      <c r="DJ157" s="3">
        <v>0</v>
      </c>
      <c r="DK157" s="3">
        <v>0</v>
      </c>
      <c r="DL157" s="3">
        <v>0</v>
      </c>
      <c r="DM157" s="3">
        <v>0</v>
      </c>
      <c r="DN157" s="3">
        <v>0</v>
      </c>
      <c r="DO157" s="3">
        <v>0</v>
      </c>
      <c r="DP157" s="3">
        <v>0</v>
      </c>
      <c r="DQ157" s="3">
        <v>0</v>
      </c>
      <c r="DR157" s="3">
        <v>0</v>
      </c>
      <c r="DS157" s="3">
        <v>0</v>
      </c>
      <c r="DT157" s="3">
        <v>0</v>
      </c>
      <c r="DU157" s="3">
        <v>0</v>
      </c>
      <c r="DV157" s="3">
        <v>0</v>
      </c>
      <c r="DW157" s="3">
        <v>0</v>
      </c>
      <c r="DX157" s="3">
        <v>0</v>
      </c>
      <c r="DY157" s="3">
        <v>0</v>
      </c>
      <c r="DZ157" s="3">
        <v>0</v>
      </c>
      <c r="EA157" s="3">
        <v>0</v>
      </c>
      <c r="EB157" s="3">
        <v>0</v>
      </c>
      <c r="EC157" s="3">
        <v>0</v>
      </c>
      <c r="ED157" s="3">
        <v>0</v>
      </c>
      <c r="EE157" s="3">
        <v>0</v>
      </c>
      <c r="EF157" s="3">
        <v>0</v>
      </c>
      <c r="EG157" s="3">
        <v>0</v>
      </c>
      <c r="EH157" s="3">
        <v>0</v>
      </c>
      <c r="EI157" s="3">
        <v>0</v>
      </c>
      <c r="EJ157" s="3">
        <v>0</v>
      </c>
      <c r="EK157" s="3">
        <v>0</v>
      </c>
      <c r="EL157" s="3">
        <v>0</v>
      </c>
      <c r="EM157" s="3">
        <v>0</v>
      </c>
      <c r="EN157" s="3">
        <v>0</v>
      </c>
      <c r="EO157" s="3">
        <v>0</v>
      </c>
      <c r="EP157" s="3">
        <v>0</v>
      </c>
      <c r="EQ157" s="3">
        <v>0</v>
      </c>
      <c r="ER157" s="3">
        <v>1</v>
      </c>
      <c r="ES157" s="3">
        <v>0.99351999999999996</v>
      </c>
      <c r="ET157" s="3">
        <v>0.98635672079999992</v>
      </c>
      <c r="EU157" s="3">
        <v>0.97841654919755994</v>
      </c>
      <c r="EV157" s="3">
        <v>0.96964015275125781</v>
      </c>
      <c r="EW157" s="3">
        <v>0.96001162603443779</v>
      </c>
      <c r="EX157" s="3">
        <v>0.94943229791553829</v>
      </c>
      <c r="EY157" s="3">
        <v>0.93775428065117716</v>
      </c>
      <c r="EZ157" s="3">
        <v>0.92483202666380393</v>
      </c>
      <c r="FA157" s="3">
        <v>0.91056186849238141</v>
      </c>
      <c r="FB157" s="3">
        <v>0.89488199311694261</v>
      </c>
      <c r="FC157" s="3">
        <v>0.87772710530889075</v>
      </c>
      <c r="FD157" s="3">
        <v>0.85904029523686443</v>
      </c>
      <c r="FE157" s="3">
        <v>0.83878412507517908</v>
      </c>
      <c r="FF157" s="3">
        <v>0.81688347156946617</v>
      </c>
      <c r="FG157" s="3">
        <v>0.79317751322452024</v>
      </c>
      <c r="FH157" s="3">
        <v>0.76744683469551678</v>
      </c>
      <c r="FI157" s="3">
        <v>0.73947339757086517</v>
      </c>
      <c r="FJ157" s="3">
        <v>0.7091180146005811</v>
      </c>
      <c r="FK157" s="3">
        <v>0.67625039462384418</v>
      </c>
      <c r="FL157" s="3">
        <v>0.64079458643371601</v>
      </c>
      <c r="FM157" s="3">
        <v>0.60275701978301066</v>
      </c>
      <c r="FN157" s="3">
        <v>0.5622336653429989</v>
      </c>
      <c r="FO157" s="3">
        <v>0.51945330574705006</v>
      </c>
      <c r="FP157" s="3">
        <v>0.47478551598586122</v>
      </c>
      <c r="FQ157" s="3">
        <v>0.42784347202033912</v>
      </c>
      <c r="FR157" s="3">
        <v>0.37945437533483878</v>
      </c>
      <c r="FS157" s="3">
        <v>0.33063377540425842</v>
      </c>
      <c r="FT157" s="3">
        <v>0.28247035334112008</v>
      </c>
      <c r="FU157" s="3">
        <v>0.23603505195537333</v>
      </c>
      <c r="FV157" s="3">
        <v>0.19239453119934435</v>
      </c>
      <c r="FW157" s="3">
        <v>0.15260349425669595</v>
      </c>
      <c r="FX157" s="3">
        <v>0.11756878404524369</v>
      </c>
      <c r="FY157" s="3">
        <v>8.8471685681886333E-2</v>
      </c>
      <c r="FZ157" s="3">
        <v>6.4599370734342937E-2</v>
      </c>
      <c r="GA157" s="3">
        <v>4.5208577621015211E-2</v>
      </c>
      <c r="GB157" s="3">
        <v>3.0027085170102094E-2</v>
      </c>
      <c r="GC157" s="3">
        <v>1.8832387276984632E-2</v>
      </c>
      <c r="GD157" s="3">
        <v>1.0733330804644621E-2</v>
      </c>
      <c r="GE157" s="3">
        <v>5.422156722582323E-3</v>
      </c>
      <c r="GF157" s="3">
        <v>2.3807063521842204E-3</v>
      </c>
      <c r="GG157" s="3">
        <v>8.969073111218831E-4</v>
      </c>
      <c r="GH157" s="3">
        <v>2.7578106002375659E-4</v>
      </c>
      <c r="GI157" s="3">
        <v>6.3573049956676351E-5</v>
      </c>
      <c r="GJ157" s="3">
        <v>9.2187279742176353E-6</v>
      </c>
      <c r="GK157" s="3">
        <v>0</v>
      </c>
      <c r="GL157" s="3">
        <v>0</v>
      </c>
      <c r="GM157" s="3">
        <v>0</v>
      </c>
      <c r="GN157" s="3">
        <v>0</v>
      </c>
      <c r="GO157" s="3">
        <v>0</v>
      </c>
      <c r="GP157" s="3">
        <v>0</v>
      </c>
      <c r="GQ157" s="3">
        <v>0</v>
      </c>
      <c r="GR157" s="3">
        <v>0</v>
      </c>
      <c r="GS157" s="3">
        <v>0</v>
      </c>
      <c r="GT157" s="3">
        <v>0</v>
      </c>
      <c r="GU157" s="3">
        <v>0</v>
      </c>
      <c r="GV157" s="3">
        <v>0</v>
      </c>
      <c r="GW157" s="3">
        <v>0</v>
      </c>
      <c r="GX157" s="3">
        <v>0</v>
      </c>
      <c r="GY157" s="3">
        <v>0</v>
      </c>
      <c r="GZ157" s="3">
        <v>0</v>
      </c>
      <c r="HA157" s="3">
        <v>0</v>
      </c>
      <c r="HB157">
        <f t="shared" si="775"/>
        <v>40</v>
      </c>
      <c r="HC157">
        <f t="shared" si="779"/>
        <v>4.4812928955853176E-2</v>
      </c>
      <c r="HD157">
        <f>IF(H157&gt;=$F$3,IF(HB157&lt;50,HC157*VLOOKUP(H157,Ret!$A$2:$AZ$27,HB157+2),HC157),0)</f>
        <v>1.8149236227120537E-2</v>
      </c>
      <c r="HE157">
        <f>IF(H157&lt;$F$3,HC157*VLOOKUP(H157,Withd!$A$2:$AZ$57,HB157+2),0)</f>
        <v>0</v>
      </c>
      <c r="HF157">
        <f>IF(HC157=HD157,0,HC157*VLOOKUP(H157,Mort!$A$2:$E$115,IF(HF156/HC156=VLOOKUP(H156,Mort!$A$2:$E$115,2),2,3)))</f>
        <v>1.1516922741654265E-4</v>
      </c>
      <c r="HH157">
        <f t="shared" ref="HH157:HI157" si="850">HH156+1</f>
        <v>63</v>
      </c>
      <c r="HI157">
        <f t="shared" si="850"/>
        <v>38</v>
      </c>
      <c r="HJ157">
        <f t="shared" si="773"/>
        <v>5.999330458394235E-2</v>
      </c>
      <c r="HK157">
        <f>IF(HH157&gt;=$F$3,IF(HI157&lt;50,HJ157*VLOOKUP(HH157,Ret!$A$2:$AZ$27,HI157+2),HJ157),0)</f>
        <v>1.9737797208117035E-2</v>
      </c>
      <c r="HL157">
        <f>IF(HH157&lt;$F$3,HJ157*VLOOKUP(HH157,Withd!$A$2:$AZ$57,HI157+2),0)</f>
        <v>0</v>
      </c>
      <c r="HM157">
        <f>IF(HJ157=HK157,0,HJ157*VLOOKUP(HH157,Mort!$A$2:$E$115,IF(HM156/HJ156=VLOOKUP(HH156,Mort!$A$2:$E$115,2),2,3)))</f>
        <v>1.3498493531387027E-4</v>
      </c>
      <c r="HN157">
        <f>HN156/(1+Assumptions!$C$9)</f>
        <v>0.27107697278110743</v>
      </c>
      <c r="HO157">
        <f>HO156*(1+Assumptions!$C$10)</f>
        <v>3.063036073182217</v>
      </c>
      <c r="HQ157">
        <f>HQ156/(1.01+Assumptions!$C$9)</f>
        <v>0.19380059556104881</v>
      </c>
      <c r="HR157">
        <f>HR156/(0.99+Assumptions!$C$9)</f>
        <v>0.38040041926069035</v>
      </c>
    </row>
    <row r="158" spans="2:226" x14ac:dyDescent="0.25">
      <c r="B158">
        <f t="shared" ref="B158:C158" si="851">B157+1</f>
        <v>2081</v>
      </c>
      <c r="C158">
        <f t="shared" si="851"/>
        <v>90</v>
      </c>
      <c r="D158">
        <f>IF(D157=0, 0, D157*(1-VLOOKUP(C157,Mort!$A$2:$E$111,IF(D157/D156=1-VLOOKUP(C156,Mort!$A$2:$E$111,4),4,5))))</f>
        <v>0.44315652332826549</v>
      </c>
      <c r="E158" s="3">
        <f>IF(C158&lt;65,Assumptions!$C$6,Assumptions!$C$7)*(1+Assumptions!$C$8)^(B158-$J$3)</f>
        <v>116035.65724203784</v>
      </c>
      <c r="F158" s="3">
        <f t="shared" si="771"/>
        <v>51421.96</v>
      </c>
      <c r="H158">
        <f t="shared" si="778"/>
        <v>66</v>
      </c>
      <c r="I158" s="5">
        <v>212866.53534656137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33867.64</v>
      </c>
      <c r="AX158" s="5">
        <v>35472.74</v>
      </c>
      <c r="AY158" s="5">
        <v>37122.480000000003</v>
      </c>
      <c r="AZ158" s="5">
        <v>38812.910000000003</v>
      </c>
      <c r="BA158" s="5">
        <v>40541.01</v>
      </c>
      <c r="BB158" s="5">
        <v>42299.44</v>
      </c>
      <c r="BC158" s="5">
        <v>44077.01</v>
      </c>
      <c r="BD158" s="5">
        <v>45860.45</v>
      </c>
      <c r="BE158" s="5">
        <v>47636.23</v>
      </c>
      <c r="BF158" s="5">
        <v>49390.81</v>
      </c>
      <c r="BG158" s="5">
        <v>51108.41</v>
      </c>
      <c r="BH158" s="5">
        <v>52771.43</v>
      </c>
      <c r="BI158" s="5">
        <v>54361.07</v>
      </c>
      <c r="BJ158" s="5">
        <v>55853.5</v>
      </c>
      <c r="BK158" s="5">
        <v>57215.42</v>
      </c>
      <c r="BL158" s="5">
        <v>58404.12</v>
      </c>
      <c r="BM158" s="5">
        <v>59370.43</v>
      </c>
      <c r="BN158" s="5">
        <v>60064.6</v>
      </c>
      <c r="BO158" s="5">
        <v>60431.040000000001</v>
      </c>
      <c r="BP158" s="5">
        <v>60412.09</v>
      </c>
      <c r="BQ158" s="5">
        <v>59951.46</v>
      </c>
      <c r="BR158" s="5">
        <v>58996.57</v>
      </c>
      <c r="BS158" s="5">
        <v>57505.440000000002</v>
      </c>
      <c r="BT158" s="5">
        <v>55451.37</v>
      </c>
      <c r="BU158" s="5">
        <v>52717.19</v>
      </c>
      <c r="BV158" s="5">
        <v>49326.39</v>
      </c>
      <c r="BW158" s="5">
        <v>45343.96</v>
      </c>
      <c r="BX158" s="5">
        <v>40869.33</v>
      </c>
      <c r="BY158" s="5">
        <v>36029.120000000003</v>
      </c>
      <c r="BZ158" s="5">
        <v>30982.92</v>
      </c>
      <c r="CA158" s="5">
        <v>25926.66</v>
      </c>
      <c r="CB158" s="5">
        <v>21073.01</v>
      </c>
      <c r="CC158" s="5">
        <v>16729.82</v>
      </c>
      <c r="CD158" s="5">
        <v>12887.47</v>
      </c>
      <c r="CE158" s="5">
        <v>9515.09</v>
      </c>
      <c r="CF158" s="5">
        <v>6667.42</v>
      </c>
      <c r="CG158" s="5">
        <v>4411.66</v>
      </c>
      <c r="CH158" s="5">
        <v>2652.67</v>
      </c>
      <c r="CI158" s="5">
        <v>1413.75</v>
      </c>
      <c r="CJ158" s="5">
        <v>654.88</v>
      </c>
      <c r="CK158" s="5">
        <v>260.29000000000002</v>
      </c>
      <c r="CL158" s="5">
        <v>84.44</v>
      </c>
      <c r="CM158" s="5">
        <v>20.53</v>
      </c>
      <c r="CN158" s="5">
        <v>3.14</v>
      </c>
      <c r="CO158" s="5">
        <v>0</v>
      </c>
      <c r="CP158" s="5">
        <v>0</v>
      </c>
      <c r="CQ158" s="5">
        <v>0</v>
      </c>
      <c r="CR158" s="5">
        <v>0</v>
      </c>
      <c r="CS158" s="5">
        <v>0</v>
      </c>
      <c r="CT158" s="5">
        <v>0</v>
      </c>
      <c r="CU158" s="5">
        <v>0</v>
      </c>
      <c r="CV158" s="5">
        <v>0</v>
      </c>
      <c r="CW158" s="5">
        <v>0</v>
      </c>
      <c r="CX158" s="5">
        <v>0</v>
      </c>
      <c r="CY158" s="5">
        <v>0</v>
      </c>
      <c r="CZ158" s="5">
        <v>0</v>
      </c>
      <c r="DA158" s="5">
        <v>0</v>
      </c>
      <c r="DB158" s="5">
        <v>0</v>
      </c>
      <c r="DC158" s="5">
        <v>0</v>
      </c>
      <c r="DD158" s="5">
        <v>0</v>
      </c>
      <c r="DE158" s="5">
        <v>0</v>
      </c>
      <c r="DF158" s="3">
        <v>0</v>
      </c>
      <c r="DG158" s="3">
        <v>0</v>
      </c>
      <c r="DH158" s="3">
        <v>0</v>
      </c>
      <c r="DI158" s="3">
        <v>0</v>
      </c>
      <c r="DJ158" s="3">
        <v>0</v>
      </c>
      <c r="DK158" s="3">
        <v>0</v>
      </c>
      <c r="DL158" s="3">
        <v>0</v>
      </c>
      <c r="DM158" s="3">
        <v>0</v>
      </c>
      <c r="DN158" s="3">
        <v>0</v>
      </c>
      <c r="DO158" s="3">
        <v>0</v>
      </c>
      <c r="DP158" s="3">
        <v>0</v>
      </c>
      <c r="DQ158" s="3">
        <v>0</v>
      </c>
      <c r="DR158" s="3">
        <v>0</v>
      </c>
      <c r="DS158" s="3">
        <v>0</v>
      </c>
      <c r="DT158" s="3">
        <v>0</v>
      </c>
      <c r="DU158" s="3">
        <v>0</v>
      </c>
      <c r="DV158" s="3">
        <v>0</v>
      </c>
      <c r="DW158" s="3">
        <v>0</v>
      </c>
      <c r="DX158" s="3">
        <v>0</v>
      </c>
      <c r="DY158" s="3">
        <v>0</v>
      </c>
      <c r="DZ158" s="3">
        <v>0</v>
      </c>
      <c r="EA158" s="3">
        <v>0</v>
      </c>
      <c r="EB158" s="3">
        <v>0</v>
      </c>
      <c r="EC158" s="3">
        <v>0</v>
      </c>
      <c r="ED158" s="3">
        <v>0</v>
      </c>
      <c r="EE158" s="3">
        <v>0</v>
      </c>
      <c r="EF158" s="3">
        <v>0</v>
      </c>
      <c r="EG158" s="3">
        <v>0</v>
      </c>
      <c r="EH158" s="3">
        <v>0</v>
      </c>
      <c r="EI158" s="3">
        <v>0</v>
      </c>
      <c r="EJ158" s="3">
        <v>0</v>
      </c>
      <c r="EK158" s="3">
        <v>0</v>
      </c>
      <c r="EL158" s="3">
        <v>0</v>
      </c>
      <c r="EM158" s="3">
        <v>0</v>
      </c>
      <c r="EN158" s="3">
        <v>0</v>
      </c>
      <c r="EO158" s="3">
        <v>0</v>
      </c>
      <c r="EP158" s="3">
        <v>0</v>
      </c>
      <c r="EQ158" s="3">
        <v>0</v>
      </c>
      <c r="ER158" s="3">
        <v>0</v>
      </c>
      <c r="ES158" s="3">
        <v>1</v>
      </c>
      <c r="ET158" s="3">
        <v>0.99278999999999995</v>
      </c>
      <c r="EU158" s="3">
        <v>0.98479804049999997</v>
      </c>
      <c r="EV158" s="3">
        <v>0.97596440207671498</v>
      </c>
      <c r="EW158" s="3">
        <v>0.96627307556409325</v>
      </c>
      <c r="EX158" s="3">
        <v>0.95562474627137695</v>
      </c>
      <c r="EY158" s="3">
        <v>0.94387056189223906</v>
      </c>
      <c r="EZ158" s="3">
        <v>0.93086402554936398</v>
      </c>
      <c r="FA158" s="3">
        <v>0.91650079363513726</v>
      </c>
      <c r="FB158" s="3">
        <v>0.90071864996874018</v>
      </c>
      <c r="FC158" s="3">
        <v>0.88345187344883946</v>
      </c>
      <c r="FD158" s="3">
        <v>0.86464318306311361</v>
      </c>
      <c r="FE158" s="3">
        <v>0.84425489680648536</v>
      </c>
      <c r="FF158" s="3">
        <v>0.82221140145086802</v>
      </c>
      <c r="FG158" s="3">
        <v>0.79835082658076384</v>
      </c>
      <c r="FH158" s="3">
        <v>0.77245232576648382</v>
      </c>
      <c r="FI158" s="3">
        <v>0.74429643849229554</v>
      </c>
      <c r="FJ158" s="3">
        <v>0.71374306969218682</v>
      </c>
      <c r="FK158" s="3">
        <v>0.680661078411954</v>
      </c>
      <c r="FL158" s="3">
        <v>0.64497401807081522</v>
      </c>
      <c r="FM158" s="3">
        <v>0.60668836035813167</v>
      </c>
      <c r="FN158" s="3">
        <v>0.56590070189125452</v>
      </c>
      <c r="FO158" s="3">
        <v>0.52284131748434892</v>
      </c>
      <c r="FP158" s="3">
        <v>0.47788219259386977</v>
      </c>
      <c r="FQ158" s="3">
        <v>0.43063398021211385</v>
      </c>
      <c r="FR158" s="3">
        <v>0.38192927705012381</v>
      </c>
      <c r="FS158" s="3">
        <v>0.33279025626485487</v>
      </c>
      <c r="FT158" s="3">
        <v>0.28431269963475347</v>
      </c>
      <c r="FU158" s="3">
        <v>0.23757453494179634</v>
      </c>
      <c r="FV158" s="3">
        <v>0.19364937917640762</v>
      </c>
      <c r="FW158" s="3">
        <v>0.15359881457514299</v>
      </c>
      <c r="FX158" s="3">
        <v>0.11833559872498166</v>
      </c>
      <c r="FY158" s="3">
        <v>8.9048721396535954E-2</v>
      </c>
      <c r="FZ158" s="3">
        <v>6.502070490210865E-2</v>
      </c>
      <c r="GA158" s="3">
        <v>4.5503439911642692E-2</v>
      </c>
      <c r="GB158" s="3">
        <v>3.022292975491396E-2</v>
      </c>
      <c r="GC158" s="3">
        <v>1.8955217083686939E-2</v>
      </c>
      <c r="GD158" s="3">
        <v>1.0803336424676534E-2</v>
      </c>
      <c r="GE158" s="3">
        <v>5.4575214616538444E-3</v>
      </c>
      <c r="GF158" s="3">
        <v>2.3962339481683531E-3</v>
      </c>
      <c r="GG158" s="3">
        <v>9.0275717763294526E-4</v>
      </c>
      <c r="GH158" s="3">
        <v>2.7757977697857801E-4</v>
      </c>
      <c r="GI158" s="3">
        <v>6.3987690189101789E-5</v>
      </c>
      <c r="GJ158" s="3">
        <v>9.2788549543216481E-6</v>
      </c>
      <c r="GK158" s="3">
        <v>0</v>
      </c>
      <c r="GL158" s="3">
        <v>0</v>
      </c>
      <c r="GM158" s="3">
        <v>0</v>
      </c>
      <c r="GN158" s="3">
        <v>0</v>
      </c>
      <c r="GO158" s="3">
        <v>0</v>
      </c>
      <c r="GP158" s="3">
        <v>0</v>
      </c>
      <c r="GQ158" s="3">
        <v>0</v>
      </c>
      <c r="GR158" s="3">
        <v>0</v>
      </c>
      <c r="GS158" s="3">
        <v>0</v>
      </c>
      <c r="GT158" s="3">
        <v>0</v>
      </c>
      <c r="GU158" s="3">
        <v>0</v>
      </c>
      <c r="GV158" s="3">
        <v>0</v>
      </c>
      <c r="GW158" s="3">
        <v>0</v>
      </c>
      <c r="GX158" s="3">
        <v>0</v>
      </c>
      <c r="GY158" s="3">
        <v>0</v>
      </c>
      <c r="GZ158" s="3">
        <v>0</v>
      </c>
      <c r="HA158" s="3">
        <v>0</v>
      </c>
      <c r="HB158">
        <f t="shared" si="775"/>
        <v>41</v>
      </c>
      <c r="HC158">
        <f t="shared" si="779"/>
        <v>2.6548523501316097E-2</v>
      </c>
      <c r="HD158">
        <f>IF(H158&gt;=$F$3,IF(HB158&lt;50,HC158*VLOOKUP(H158,Ret!$A$2:$AZ$27,HB158+2),HC158),0)</f>
        <v>8.09729966790141E-3</v>
      </c>
      <c r="HE158">
        <f>IF(H158&lt;$F$3,HC158*VLOOKUP(H158,Withd!$A$2:$AZ$57,HB158+2),0)</f>
        <v>0</v>
      </c>
      <c r="HF158">
        <f>IF(HC158=HD158,0,HC158*VLOOKUP(H158,Mort!$A$2:$E$115,IF(HF157/HC157=VLOOKUP(H157,Mort!$A$2:$E$115,2),2,3)))</f>
        <v>7.4070380568671914E-5</v>
      </c>
      <c r="HH158">
        <f t="shared" ref="HH158:HI158" si="852">HH157+1</f>
        <v>64</v>
      </c>
      <c r="HI158">
        <f t="shared" si="852"/>
        <v>39</v>
      </c>
      <c r="HJ158">
        <f t="shared" si="773"/>
        <v>4.0120522440511439E-2</v>
      </c>
      <c r="HK158">
        <f>IF(HH158&gt;=$F$3,IF(HI158&lt;50,HJ158*VLOOKUP(HH158,Ret!$A$2:$AZ$27,HI158+2),HJ158),0)</f>
        <v>1.2317000389237012E-2</v>
      </c>
      <c r="HL158">
        <f>IF(HH158&lt;$F$3,HJ158*VLOOKUP(HH158,Withd!$A$2:$AZ$57,HI158+2),0)</f>
        <v>0</v>
      </c>
      <c r="HM158">
        <f>IF(HJ158=HK158,0,HJ158*VLOOKUP(HH158,Mort!$A$2:$E$115,IF(HM157/HJ157=VLOOKUP(HH157,Mort!$A$2:$E$115,2),2,3)))</f>
        <v>9.6690459081632556E-5</v>
      </c>
      <c r="HN158">
        <f>HN157/(1+Assumptions!$C$9)</f>
        <v>0.2611531529683116</v>
      </c>
      <c r="HO158">
        <f>HO157*(1+Assumptions!$C$10)</f>
        <v>3.1625847455606388</v>
      </c>
      <c r="HQ158">
        <f>HQ157/(1.01+Assumptions!$C$9)</f>
        <v>0.18492423240558092</v>
      </c>
      <c r="HR158">
        <f>HR157/(0.99+Assumptions!$C$9)</f>
        <v>0.37003931834697501</v>
      </c>
    </row>
    <row r="159" spans="2:226" x14ac:dyDescent="0.25">
      <c r="B159">
        <f t="shared" ref="B159:C159" si="853">B158+1</f>
        <v>2082</v>
      </c>
      <c r="C159">
        <f t="shared" si="853"/>
        <v>91</v>
      </c>
      <c r="D159">
        <f>IF(D158=0, 0, D158*(1-VLOOKUP(C158,Mort!$A$2:$E$111,IF(D158/D157=1-VLOOKUP(C157,Mort!$A$2:$E$111,4),4,5))))</f>
        <v>0.39934163786679988</v>
      </c>
      <c r="E159" s="3">
        <f>IF(C159&lt;65,Assumptions!$C$6,Assumptions!$C$7)*(1+Assumptions!$C$8)^(B159-$J$3)</f>
        <v>122417.61839034989</v>
      </c>
      <c r="F159" s="3">
        <f t="shared" si="771"/>
        <v>48886.45</v>
      </c>
      <c r="H159">
        <f t="shared" si="778"/>
        <v>67</v>
      </c>
      <c r="I159" s="5">
        <v>206446.6307491512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5">
        <v>0</v>
      </c>
      <c r="AO159" s="5">
        <v>0</v>
      </c>
      <c r="AP159" s="5">
        <v>0</v>
      </c>
      <c r="AQ159" s="5">
        <v>0</v>
      </c>
      <c r="AR159" s="5">
        <v>0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 s="5">
        <v>35730.36</v>
      </c>
      <c r="AY159" s="5">
        <v>37392.080000000002</v>
      </c>
      <c r="AZ159" s="5">
        <v>39094.79</v>
      </c>
      <c r="BA159" s="5">
        <v>40835.440000000002</v>
      </c>
      <c r="BB159" s="5">
        <v>42606.63</v>
      </c>
      <c r="BC159" s="5">
        <v>44397.11</v>
      </c>
      <c r="BD159" s="5">
        <v>46193.51</v>
      </c>
      <c r="BE159" s="5">
        <v>47982.19</v>
      </c>
      <c r="BF159" s="5">
        <v>49749.51</v>
      </c>
      <c r="BG159" s="5">
        <v>51479.58</v>
      </c>
      <c r="BH159" s="5">
        <v>53154.68</v>
      </c>
      <c r="BI159" s="5">
        <v>54755.86</v>
      </c>
      <c r="BJ159" s="5">
        <v>56259.12</v>
      </c>
      <c r="BK159" s="5">
        <v>57630.94</v>
      </c>
      <c r="BL159" s="5">
        <v>58828.27</v>
      </c>
      <c r="BM159" s="5">
        <v>59801.599999999999</v>
      </c>
      <c r="BN159" s="5">
        <v>60500.81</v>
      </c>
      <c r="BO159" s="5">
        <v>60869.91</v>
      </c>
      <c r="BP159" s="5">
        <v>60850.82</v>
      </c>
      <c r="BQ159" s="5">
        <v>60386.85</v>
      </c>
      <c r="BR159" s="5">
        <v>59425.03</v>
      </c>
      <c r="BS159" s="5">
        <v>57923.06</v>
      </c>
      <c r="BT159" s="5">
        <v>55854.080000000002</v>
      </c>
      <c r="BU159" s="5">
        <v>53100.04</v>
      </c>
      <c r="BV159" s="5">
        <v>49684.62</v>
      </c>
      <c r="BW159" s="5">
        <v>45673.26</v>
      </c>
      <c r="BX159" s="5">
        <v>41166.14</v>
      </c>
      <c r="BY159" s="5">
        <v>36290.78</v>
      </c>
      <c r="BZ159" s="5">
        <v>31207.93</v>
      </c>
      <c r="CA159" s="5">
        <v>26114.95</v>
      </c>
      <c r="CB159" s="5">
        <v>21226.05</v>
      </c>
      <c r="CC159" s="5">
        <v>16851.32</v>
      </c>
      <c r="CD159" s="5">
        <v>12981.07</v>
      </c>
      <c r="CE159" s="5">
        <v>9584.19</v>
      </c>
      <c r="CF159" s="5">
        <v>6715.84</v>
      </c>
      <c r="CG159" s="5">
        <v>4443.7</v>
      </c>
      <c r="CH159" s="5">
        <v>2671.94</v>
      </c>
      <c r="CI159" s="5">
        <v>1424.02</v>
      </c>
      <c r="CJ159" s="5">
        <v>659.63</v>
      </c>
      <c r="CK159" s="5">
        <v>262.18</v>
      </c>
      <c r="CL159" s="5">
        <v>85.05</v>
      </c>
      <c r="CM159" s="5">
        <v>20.68</v>
      </c>
      <c r="CN159" s="5">
        <v>3.16</v>
      </c>
      <c r="CO159" s="5">
        <v>0</v>
      </c>
      <c r="CP159" s="5">
        <v>0</v>
      </c>
      <c r="CQ159" s="5">
        <v>0</v>
      </c>
      <c r="CR159" s="5">
        <v>0</v>
      </c>
      <c r="CS159" s="5">
        <v>0</v>
      </c>
      <c r="CT159" s="5">
        <v>0</v>
      </c>
      <c r="CU159" s="5">
        <v>0</v>
      </c>
      <c r="CV159" s="5">
        <v>0</v>
      </c>
      <c r="CW159" s="5">
        <v>0</v>
      </c>
      <c r="CX159" s="5">
        <v>0</v>
      </c>
      <c r="CY159" s="5">
        <v>0</v>
      </c>
      <c r="CZ159" s="5">
        <v>0</v>
      </c>
      <c r="DA159" s="5">
        <v>0</v>
      </c>
      <c r="DB159" s="5">
        <v>0</v>
      </c>
      <c r="DC159" s="5">
        <v>0</v>
      </c>
      <c r="DD159" s="5">
        <v>0</v>
      </c>
      <c r="DE159" s="5">
        <v>0</v>
      </c>
      <c r="DF159" s="3">
        <v>0</v>
      </c>
      <c r="DG159" s="3">
        <v>0</v>
      </c>
      <c r="DH159" s="3">
        <v>0</v>
      </c>
      <c r="DI159" s="3">
        <v>0</v>
      </c>
      <c r="DJ159" s="3">
        <v>0</v>
      </c>
      <c r="DK159" s="3">
        <v>0</v>
      </c>
      <c r="DL159" s="3">
        <v>0</v>
      </c>
      <c r="DM159" s="3">
        <v>0</v>
      </c>
      <c r="DN159" s="3">
        <v>0</v>
      </c>
      <c r="DO159" s="3">
        <v>0</v>
      </c>
      <c r="DP159" s="3">
        <v>0</v>
      </c>
      <c r="DQ159" s="3">
        <v>0</v>
      </c>
      <c r="DR159" s="3">
        <v>0</v>
      </c>
      <c r="DS159" s="3">
        <v>0</v>
      </c>
      <c r="DT159" s="3">
        <v>0</v>
      </c>
      <c r="DU159" s="3">
        <v>0</v>
      </c>
      <c r="DV159" s="3">
        <v>0</v>
      </c>
      <c r="DW159" s="3">
        <v>0</v>
      </c>
      <c r="DX159" s="3">
        <v>0</v>
      </c>
      <c r="DY159" s="3">
        <v>0</v>
      </c>
      <c r="DZ159" s="3">
        <v>0</v>
      </c>
      <c r="EA159" s="3">
        <v>0</v>
      </c>
      <c r="EB159" s="3">
        <v>0</v>
      </c>
      <c r="EC159" s="3">
        <v>0</v>
      </c>
      <c r="ED159" s="3">
        <v>0</v>
      </c>
      <c r="EE159" s="3">
        <v>0</v>
      </c>
      <c r="EF159" s="3">
        <v>0</v>
      </c>
      <c r="EG159" s="3">
        <v>0</v>
      </c>
      <c r="EH159" s="3">
        <v>0</v>
      </c>
      <c r="EI159" s="3">
        <v>0</v>
      </c>
      <c r="EJ159" s="3">
        <v>0</v>
      </c>
      <c r="EK159" s="3">
        <v>0</v>
      </c>
      <c r="EL159" s="3">
        <v>0</v>
      </c>
      <c r="EM159" s="3">
        <v>0</v>
      </c>
      <c r="EN159" s="3">
        <v>0</v>
      </c>
      <c r="EO159" s="3">
        <v>0</v>
      </c>
      <c r="EP159" s="3">
        <v>0</v>
      </c>
      <c r="EQ159" s="3">
        <v>0</v>
      </c>
      <c r="ER159" s="3">
        <v>0</v>
      </c>
      <c r="ES159" s="3">
        <v>0</v>
      </c>
      <c r="ET159" s="3">
        <v>1</v>
      </c>
      <c r="EU159" s="3">
        <v>0.99195</v>
      </c>
      <c r="EV159" s="3">
        <v>0.98305220849999997</v>
      </c>
      <c r="EW159" s="3">
        <v>0.97329050006959494</v>
      </c>
      <c r="EX159" s="3">
        <v>0.96256483875882792</v>
      </c>
      <c r="EY159" s="3">
        <v>0.95072529124209437</v>
      </c>
      <c r="EZ159" s="3">
        <v>0.93762429672877834</v>
      </c>
      <c r="FA159" s="3">
        <v>0.9231567538302532</v>
      </c>
      <c r="FB159" s="3">
        <v>0.90725999452929618</v>
      </c>
      <c r="FC159" s="3">
        <v>0.88986782043416957</v>
      </c>
      <c r="FD159" s="3">
        <v>0.87092253453712609</v>
      </c>
      <c r="FE159" s="3">
        <v>0.85038618117274067</v>
      </c>
      <c r="FF159" s="3">
        <v>0.82818259798232041</v>
      </c>
      <c r="FG159" s="3">
        <v>0.8041487389888734</v>
      </c>
      <c r="FH159" s="3">
        <v>0.77806215389607436</v>
      </c>
      <c r="FI159" s="3">
        <v>0.74970178838656243</v>
      </c>
      <c r="FJ159" s="3">
        <v>0.71892652997329398</v>
      </c>
      <c r="FK159" s="3">
        <v>0.68560428530903184</v>
      </c>
      <c r="FL159" s="3">
        <v>0.64965805263027931</v>
      </c>
      <c r="FM159" s="3">
        <v>0.61109435062614592</v>
      </c>
      <c r="FN159" s="3">
        <v>0.57001047743355016</v>
      </c>
      <c r="FO159" s="3">
        <v>0.52663838020563136</v>
      </c>
      <c r="FP159" s="3">
        <v>0.48135274589174909</v>
      </c>
      <c r="FQ159" s="3">
        <v>0.43376139990543183</v>
      </c>
      <c r="FR159" s="3">
        <v>0.38470298557612748</v>
      </c>
      <c r="FS159" s="3">
        <v>0.33520709945190291</v>
      </c>
      <c r="FT159" s="3">
        <v>0.28637748127474422</v>
      </c>
      <c r="FU159" s="3">
        <v>0.239299887127989</v>
      </c>
      <c r="FV159" s="3">
        <v>0.1950557309968951</v>
      </c>
      <c r="FW159" s="3">
        <v>0.15471430471211725</v>
      </c>
      <c r="FX159" s="3">
        <v>0.11919499463630936</v>
      </c>
      <c r="FY159" s="3">
        <v>8.9695425413769167E-2</v>
      </c>
      <c r="FZ159" s="3">
        <v>6.5492908774371833E-2</v>
      </c>
      <c r="GA159" s="3">
        <v>4.5833902347568636E-2</v>
      </c>
      <c r="GB159" s="3">
        <v>3.0442419600231616E-2</v>
      </c>
      <c r="GC159" s="3">
        <v>1.9092876724873267E-2</v>
      </c>
      <c r="GD159" s="3">
        <v>1.0881794160574269E-2</v>
      </c>
      <c r="GE159" s="3">
        <v>5.4971559560973039E-3</v>
      </c>
      <c r="GF159" s="3">
        <v>2.4136362656436432E-3</v>
      </c>
      <c r="GG159" s="3">
        <v>9.0931332671858602E-4</v>
      </c>
      <c r="GH159" s="3">
        <v>2.7959566169943081E-4</v>
      </c>
      <c r="GI159" s="3">
        <v>6.445239193495278E-5</v>
      </c>
      <c r="GJ159" s="3">
        <v>9.3462413544875008E-6</v>
      </c>
      <c r="GK159" s="3">
        <v>0</v>
      </c>
      <c r="GL159" s="3">
        <v>0</v>
      </c>
      <c r="GM159" s="3">
        <v>0</v>
      </c>
      <c r="GN159" s="3">
        <v>0</v>
      </c>
      <c r="GO159" s="3">
        <v>0</v>
      </c>
      <c r="GP159" s="3">
        <v>0</v>
      </c>
      <c r="GQ159" s="3">
        <v>0</v>
      </c>
      <c r="GR159" s="3">
        <v>0</v>
      </c>
      <c r="GS159" s="3">
        <v>0</v>
      </c>
      <c r="GT159" s="3">
        <v>0</v>
      </c>
      <c r="GU159" s="3">
        <v>0</v>
      </c>
      <c r="GV159" s="3">
        <v>0</v>
      </c>
      <c r="GW159" s="3">
        <v>0</v>
      </c>
      <c r="GX159" s="3">
        <v>0</v>
      </c>
      <c r="GY159" s="3">
        <v>0</v>
      </c>
      <c r="GZ159" s="3">
        <v>0</v>
      </c>
      <c r="HA159" s="3">
        <v>0</v>
      </c>
      <c r="HB159">
        <f t="shared" si="775"/>
        <v>42</v>
      </c>
      <c r="HC159">
        <f t="shared" si="779"/>
        <v>1.8377153452846014E-2</v>
      </c>
      <c r="HD159">
        <f>IF(H159&gt;=$F$3,IF(HB159&lt;50,HC159*VLOOKUP(H159,Ret!$A$2:$AZ$27,HB159+2),HC159),0)</f>
        <v>6.9833183120814853E-3</v>
      </c>
      <c r="HE159">
        <f>IF(H159&lt;$F$3,HC159*VLOOKUP(H159,Withd!$A$2:$AZ$57,HB159+2),0)</f>
        <v>0</v>
      </c>
      <c r="HF159">
        <f>IF(HC159=HD159,0,HC159*VLOOKUP(H159,Mort!$A$2:$E$115,IF(HF158/HC158=VLOOKUP(H158,Mort!$A$2:$E$115,2),2,3)))</f>
        <v>5.5315231893066505E-5</v>
      </c>
      <c r="HH159">
        <f t="shared" ref="HH159:HI159" si="854">HH158+1</f>
        <v>65</v>
      </c>
      <c r="HI159">
        <f t="shared" si="854"/>
        <v>40</v>
      </c>
      <c r="HJ159">
        <f t="shared" si="773"/>
        <v>2.7706831592192793E-2</v>
      </c>
      <c r="HK159">
        <f>IF(HH159&gt;=$F$3,IF(HI159&lt;50,HJ159*VLOOKUP(HH159,Ret!$A$2:$AZ$27,HI159+2),HJ159),0)</f>
        <v>1.1221266794838081E-2</v>
      </c>
      <c r="HL159">
        <f>IF(HH159&lt;$F$3,HJ159*VLOOKUP(HH159,Withd!$A$2:$AZ$57,HI159+2),0)</f>
        <v>0</v>
      </c>
      <c r="HM159">
        <f>IF(HJ159=HK159,0,HJ159*VLOOKUP(HH159,Mort!$A$2:$E$115,IF(HM158/HJ158=VLOOKUP(HH158,Mort!$A$2:$E$115,2),2,3)))</f>
        <v>7.1206557191935476E-5</v>
      </c>
      <c r="HN159">
        <f>HN158/(1+Assumptions!$C$9)</f>
        <v>0.25159263291744854</v>
      </c>
      <c r="HO159">
        <f>HO158*(1+Assumptions!$C$10)</f>
        <v>3.2653687497913597</v>
      </c>
      <c r="HQ159">
        <f>HQ158/(1.01+Assumptions!$C$9)</f>
        <v>0.17645442023433294</v>
      </c>
      <c r="HR159">
        <f>HR158/(0.99+Assumptions!$C$9)</f>
        <v>0.35996042640756321</v>
      </c>
    </row>
    <row r="160" spans="2:226" x14ac:dyDescent="0.25">
      <c r="B160">
        <f t="shared" ref="B160:C160" si="855">B159+1</f>
        <v>2083</v>
      </c>
      <c r="C160">
        <f t="shared" si="855"/>
        <v>92</v>
      </c>
      <c r="D160">
        <f>IF(D159=0, 0, D159*(1-VLOOKUP(C159,Mort!$A$2:$E$111,IF(D159/D158=1-VLOOKUP(C158,Mort!$A$2:$E$111,4),4,5))))</f>
        <v>0.35417609862406485</v>
      </c>
      <c r="E160" s="3">
        <f>IF(C160&lt;65,Assumptions!$C$6,Assumptions!$C$7)*(1+Assumptions!$C$8)^(B160-$J$3)</f>
        <v>129150.58740181915</v>
      </c>
      <c r="F160" s="3">
        <f t="shared" si="771"/>
        <v>45742.05</v>
      </c>
      <c r="H160">
        <f t="shared" si="778"/>
        <v>68</v>
      </c>
      <c r="I160" s="5">
        <v>200018.8717814569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 s="5">
        <v>0</v>
      </c>
      <c r="AY160" s="5">
        <v>37695.53</v>
      </c>
      <c r="AZ160" s="5">
        <v>39412.050000000003</v>
      </c>
      <c r="BA160" s="5">
        <v>41166.83</v>
      </c>
      <c r="BB160" s="5">
        <v>42952.4</v>
      </c>
      <c r="BC160" s="5">
        <v>44757.41</v>
      </c>
      <c r="BD160" s="5">
        <v>46568.39</v>
      </c>
      <c r="BE160" s="5">
        <v>48371.58</v>
      </c>
      <c r="BF160" s="5">
        <v>50153.24</v>
      </c>
      <c r="BG160" s="5">
        <v>51897.35</v>
      </c>
      <c r="BH160" s="5">
        <v>53586.04</v>
      </c>
      <c r="BI160" s="5">
        <v>55200.22</v>
      </c>
      <c r="BJ160" s="5">
        <v>56715.69</v>
      </c>
      <c r="BK160" s="5">
        <v>58098.64</v>
      </c>
      <c r="BL160" s="5">
        <v>59305.68</v>
      </c>
      <c r="BM160" s="5">
        <v>60286.91</v>
      </c>
      <c r="BN160" s="5">
        <v>60991.8</v>
      </c>
      <c r="BO160" s="5">
        <v>61363.89</v>
      </c>
      <c r="BP160" s="5">
        <v>61344.65</v>
      </c>
      <c r="BQ160" s="5">
        <v>60876.91</v>
      </c>
      <c r="BR160" s="5">
        <v>59907.28</v>
      </c>
      <c r="BS160" s="5">
        <v>58393.13</v>
      </c>
      <c r="BT160" s="5">
        <v>56307.360000000001</v>
      </c>
      <c r="BU160" s="5">
        <v>53530.96</v>
      </c>
      <c r="BV160" s="5">
        <v>50087.82</v>
      </c>
      <c r="BW160" s="5">
        <v>46043.92</v>
      </c>
      <c r="BX160" s="5">
        <v>41500.22</v>
      </c>
      <c r="BY160" s="5">
        <v>36585.29</v>
      </c>
      <c r="BZ160" s="5">
        <v>31461.19</v>
      </c>
      <c r="CA160" s="5">
        <v>26326.880000000001</v>
      </c>
      <c r="CB160" s="5">
        <v>21398.31</v>
      </c>
      <c r="CC160" s="5">
        <v>16988.07</v>
      </c>
      <c r="CD160" s="5">
        <v>13086.41</v>
      </c>
      <c r="CE160" s="5">
        <v>9661.9699999999993</v>
      </c>
      <c r="CF160" s="5">
        <v>6770.34</v>
      </c>
      <c r="CG160" s="5">
        <v>4479.76</v>
      </c>
      <c r="CH160" s="5">
        <v>2693.62</v>
      </c>
      <c r="CI160" s="5">
        <v>1435.58</v>
      </c>
      <c r="CJ160" s="5">
        <v>664.99</v>
      </c>
      <c r="CK160" s="5">
        <v>264.31</v>
      </c>
      <c r="CL160" s="5">
        <v>85.74</v>
      </c>
      <c r="CM160" s="5">
        <v>20.85</v>
      </c>
      <c r="CN160" s="5">
        <v>3.19</v>
      </c>
      <c r="CO160" s="5">
        <v>0</v>
      </c>
      <c r="CP160" s="5">
        <v>0</v>
      </c>
      <c r="CQ160" s="5">
        <v>0</v>
      </c>
      <c r="CR160" s="5">
        <v>0</v>
      </c>
      <c r="CS160" s="5">
        <v>0</v>
      </c>
      <c r="CT160" s="5">
        <v>0</v>
      </c>
      <c r="CU160" s="5">
        <v>0</v>
      </c>
      <c r="CV160" s="5">
        <v>0</v>
      </c>
      <c r="CW160" s="5">
        <v>0</v>
      </c>
      <c r="CX160" s="5">
        <v>0</v>
      </c>
      <c r="CY160" s="5">
        <v>0</v>
      </c>
      <c r="CZ160" s="5">
        <v>0</v>
      </c>
      <c r="DA160" s="5">
        <v>0</v>
      </c>
      <c r="DB160" s="5">
        <v>0</v>
      </c>
      <c r="DC160" s="5">
        <v>0</v>
      </c>
      <c r="DD160" s="5">
        <v>0</v>
      </c>
      <c r="DE160" s="5">
        <v>0</v>
      </c>
      <c r="DF160" s="3">
        <v>0</v>
      </c>
      <c r="DG160" s="3">
        <v>0</v>
      </c>
      <c r="DH160" s="3">
        <v>0</v>
      </c>
      <c r="DI160" s="3">
        <v>0</v>
      </c>
      <c r="DJ160" s="3">
        <v>0</v>
      </c>
      <c r="DK160" s="3">
        <v>0</v>
      </c>
      <c r="DL160" s="3">
        <v>0</v>
      </c>
      <c r="DM160" s="3">
        <v>0</v>
      </c>
      <c r="DN160" s="3">
        <v>0</v>
      </c>
      <c r="DO160" s="3">
        <v>0</v>
      </c>
      <c r="DP160" s="3">
        <v>0</v>
      </c>
      <c r="DQ160" s="3">
        <v>0</v>
      </c>
      <c r="DR160" s="3">
        <v>0</v>
      </c>
      <c r="DS160" s="3">
        <v>0</v>
      </c>
      <c r="DT160" s="3">
        <v>0</v>
      </c>
      <c r="DU160" s="3">
        <v>0</v>
      </c>
      <c r="DV160" s="3">
        <v>0</v>
      </c>
      <c r="DW160" s="3">
        <v>0</v>
      </c>
      <c r="DX160" s="3">
        <v>0</v>
      </c>
      <c r="DY160" s="3">
        <v>0</v>
      </c>
      <c r="DZ160" s="3">
        <v>0</v>
      </c>
      <c r="EA160" s="3">
        <v>0</v>
      </c>
      <c r="EB160" s="3">
        <v>0</v>
      </c>
      <c r="EC160" s="3">
        <v>0</v>
      </c>
      <c r="ED160" s="3">
        <v>0</v>
      </c>
      <c r="EE160" s="3">
        <v>0</v>
      </c>
      <c r="EF160" s="3">
        <v>0</v>
      </c>
      <c r="EG160" s="3">
        <v>0</v>
      </c>
      <c r="EH160" s="3">
        <v>0</v>
      </c>
      <c r="EI160" s="3">
        <v>0</v>
      </c>
      <c r="EJ160" s="3">
        <v>0</v>
      </c>
      <c r="EK160" s="3">
        <v>0</v>
      </c>
      <c r="EL160" s="3">
        <v>0</v>
      </c>
      <c r="EM160" s="3">
        <v>0</v>
      </c>
      <c r="EN160" s="3">
        <v>0</v>
      </c>
      <c r="EO160" s="3">
        <v>0</v>
      </c>
      <c r="EP160" s="3">
        <v>0</v>
      </c>
      <c r="EQ160" s="3">
        <v>0</v>
      </c>
      <c r="ER160" s="3">
        <v>0</v>
      </c>
      <c r="ES160" s="3">
        <v>0</v>
      </c>
      <c r="ET160" s="3">
        <v>0</v>
      </c>
      <c r="EU160" s="3">
        <v>1</v>
      </c>
      <c r="EV160" s="3">
        <v>0.99102999999999997</v>
      </c>
      <c r="EW160" s="3">
        <v>0.98118907209999995</v>
      </c>
      <c r="EX160" s="3">
        <v>0.97037636852545794</v>
      </c>
      <c r="EY160" s="3">
        <v>0.95844073919259487</v>
      </c>
      <c r="EZ160" s="3">
        <v>0.94523342580652092</v>
      </c>
      <c r="FA160" s="3">
        <v>0.93064847404632622</v>
      </c>
      <c r="FB160" s="3">
        <v>0.91462270732324846</v>
      </c>
      <c r="FC160" s="3">
        <v>0.89708939002386179</v>
      </c>
      <c r="FD160" s="3">
        <v>0.87799035691025373</v>
      </c>
      <c r="FE160" s="3">
        <v>0.85728734429430986</v>
      </c>
      <c r="FF160" s="3">
        <v>0.83490357173478547</v>
      </c>
      <c r="FG160" s="3">
        <v>0.81067467008304195</v>
      </c>
      <c r="FH160" s="3">
        <v>0.78437638378554808</v>
      </c>
      <c r="FI160" s="3">
        <v>0.75578586459656483</v>
      </c>
      <c r="FJ160" s="3">
        <v>0.72476085485487585</v>
      </c>
      <c r="FK160" s="3">
        <v>0.69116818923235235</v>
      </c>
      <c r="FL160" s="3">
        <v>0.65493024107090014</v>
      </c>
      <c r="FM160" s="3">
        <v>0.61605358196093152</v>
      </c>
      <c r="FN160" s="3">
        <v>0.57463629964569807</v>
      </c>
      <c r="FO160" s="3">
        <v>0.53091222360565693</v>
      </c>
      <c r="FP160" s="3">
        <v>0.4852590814978065</v>
      </c>
      <c r="FQ160" s="3">
        <v>0.43728151611011834</v>
      </c>
      <c r="FR160" s="3">
        <v>0.38782497663806398</v>
      </c>
      <c r="FS160" s="3">
        <v>0.33792741514381069</v>
      </c>
      <c r="FT160" s="3">
        <v>0.28870152857981179</v>
      </c>
      <c r="FU160" s="3">
        <v>0.24124188429657653</v>
      </c>
      <c r="FV160" s="3">
        <v>0.19663867230898249</v>
      </c>
      <c r="FW160" s="3">
        <v>0.15596986210203873</v>
      </c>
      <c r="FX160" s="3">
        <v>0.12016230116065267</v>
      </c>
      <c r="FY160" s="3">
        <v>9.042333324640274E-2</v>
      </c>
      <c r="FZ160" s="3">
        <v>6.602440523652589E-2</v>
      </c>
      <c r="GA160" s="3">
        <v>4.6205859516677911E-2</v>
      </c>
      <c r="GB160" s="3">
        <v>3.0689469832382306E-2</v>
      </c>
      <c r="GC160" s="3">
        <v>1.9247821689473536E-2</v>
      </c>
      <c r="GD160" s="3">
        <v>1.0970103493698547E-2</v>
      </c>
      <c r="GE160" s="3">
        <v>5.5417671819116953E-3</v>
      </c>
      <c r="GF160" s="3">
        <v>2.4332237165619677E-3</v>
      </c>
      <c r="GG160" s="3">
        <v>9.166927029775556E-4</v>
      </c>
      <c r="GH160" s="3">
        <v>2.8186467231153879E-4</v>
      </c>
      <c r="GI160" s="3">
        <v>6.497544426125591E-5</v>
      </c>
      <c r="GJ160" s="3">
        <v>9.4220891723247169E-6</v>
      </c>
      <c r="GK160" s="3">
        <v>0</v>
      </c>
      <c r="GL160" s="3">
        <v>0</v>
      </c>
      <c r="GM160" s="3">
        <v>0</v>
      </c>
      <c r="GN160" s="3">
        <v>0</v>
      </c>
      <c r="GO160" s="3">
        <v>0</v>
      </c>
      <c r="GP160" s="3">
        <v>0</v>
      </c>
      <c r="GQ160" s="3">
        <v>0</v>
      </c>
      <c r="GR160" s="3">
        <v>0</v>
      </c>
      <c r="GS160" s="3">
        <v>0</v>
      </c>
      <c r="GT160" s="3">
        <v>0</v>
      </c>
      <c r="GU160" s="3">
        <v>0</v>
      </c>
      <c r="GV160" s="3">
        <v>0</v>
      </c>
      <c r="GW160" s="3">
        <v>0</v>
      </c>
      <c r="GX160" s="3">
        <v>0</v>
      </c>
      <c r="GY160" s="3">
        <v>0</v>
      </c>
      <c r="GZ160" s="3">
        <v>0</v>
      </c>
      <c r="HA160" s="3">
        <v>0</v>
      </c>
      <c r="HB160">
        <f t="shared" si="775"/>
        <v>43</v>
      </c>
      <c r="HC160">
        <f t="shared" si="779"/>
        <v>1.1338519908871464E-2</v>
      </c>
      <c r="HD160">
        <f>IF(H160&gt;=$F$3,IF(HB160&lt;50,HC160*VLOOKUP(H160,Ret!$A$2:$AZ$27,HB160+2),HC160),0)</f>
        <v>3.1294314948485244E-3</v>
      </c>
      <c r="HE160">
        <f>IF(H160&lt;$F$3,HC160*VLOOKUP(H160,Withd!$A$2:$AZ$57,HB160+2),0)</f>
        <v>0</v>
      </c>
      <c r="HF160">
        <f>IF(HC160=HD160,0,HC160*VLOOKUP(H160,Mort!$A$2:$E$115,IF(HF159/HC159=VLOOKUP(H159,Mort!$A$2:$E$115,2),2,3)))</f>
        <v>3.6623419305654825E-5</v>
      </c>
      <c r="HH160">
        <f t="shared" ref="HH160:HI160" si="856">HH159+1</f>
        <v>66</v>
      </c>
      <c r="HI160">
        <f t="shared" si="856"/>
        <v>41</v>
      </c>
      <c r="HJ160">
        <f t="shared" si="773"/>
        <v>1.6414358240162776E-2</v>
      </c>
      <c r="HK160">
        <f>IF(HH160&gt;=$F$3,IF(HI160&lt;50,HJ160*VLOOKUP(HH160,Ret!$A$2:$AZ$27,HI160+2),HJ160),0)</f>
        <v>5.0063792632496461E-3</v>
      </c>
      <c r="HL160">
        <f>IF(HH160&lt;$F$3,HJ160*VLOOKUP(HH160,Withd!$A$2:$AZ$57,HI160+2),0)</f>
        <v>0</v>
      </c>
      <c r="HM160">
        <f>IF(HJ160=HK160,0,HJ160*VLOOKUP(HH160,Mort!$A$2:$E$115,IF(HM159/HJ159=VLOOKUP(HH159,Mort!$A$2:$E$115,2),2,3)))</f>
        <v>4.5796059490054145E-5</v>
      </c>
      <c r="HN160">
        <f>HN159/(1+Assumptions!$C$9)</f>
        <v>0.24238211263723367</v>
      </c>
      <c r="HO160">
        <f>HO159*(1+Assumptions!$C$10)</f>
        <v>3.3714932341595789</v>
      </c>
      <c r="HQ160">
        <f>HQ159/(1.01+Assumptions!$C$9)</f>
        <v>0.16837253839153907</v>
      </c>
      <c r="HR160">
        <f>HR159/(0.99+Assumptions!$C$9)</f>
        <v>0.3501560568166957</v>
      </c>
    </row>
    <row r="161" spans="2:226" x14ac:dyDescent="0.25">
      <c r="B161">
        <f t="shared" ref="B161:C161" si="857">B160+1</f>
        <v>2084</v>
      </c>
      <c r="C161">
        <f t="shared" si="857"/>
        <v>93</v>
      </c>
      <c r="D161">
        <f>IF(D160=0, 0, D160*(1-VLOOKUP(C160,Mort!$A$2:$E$111,IF(D160/D159=1-VLOOKUP(C159,Mort!$A$2:$E$111,4),4,5))))</f>
        <v>0.30860780177509267</v>
      </c>
      <c r="E161" s="3">
        <f>IF(C161&lt;65,Assumptions!$C$6,Assumptions!$C$7)*(1+Assumptions!$C$8)^(B161-$J$3)</f>
        <v>136253.8697089192</v>
      </c>
      <c r="F161" s="3">
        <f t="shared" si="771"/>
        <v>42049.01</v>
      </c>
      <c r="H161">
        <f t="shared" si="778"/>
        <v>69</v>
      </c>
      <c r="I161" s="5">
        <v>193585.7807342922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39768.78</v>
      </c>
      <c r="BA161" s="5">
        <v>41539.440000000002</v>
      </c>
      <c r="BB161" s="5">
        <v>43341.17</v>
      </c>
      <c r="BC161" s="5">
        <v>45162.51</v>
      </c>
      <c r="BD161" s="5">
        <v>46989.88</v>
      </c>
      <c r="BE161" s="5">
        <v>48809.4</v>
      </c>
      <c r="BF161" s="5">
        <v>50607.19</v>
      </c>
      <c r="BG161" s="5">
        <v>52367.09</v>
      </c>
      <c r="BH161" s="5">
        <v>54071.06</v>
      </c>
      <c r="BI161" s="5">
        <v>55699.85</v>
      </c>
      <c r="BJ161" s="5">
        <v>57229.03</v>
      </c>
      <c r="BK161" s="5">
        <v>58624.5</v>
      </c>
      <c r="BL161" s="5">
        <v>59842.47</v>
      </c>
      <c r="BM161" s="5">
        <v>60832.58</v>
      </c>
      <c r="BN161" s="5">
        <v>61543.85</v>
      </c>
      <c r="BO161" s="5">
        <v>61919.31</v>
      </c>
      <c r="BP161" s="5">
        <v>61899.89</v>
      </c>
      <c r="BQ161" s="5">
        <v>61427.91</v>
      </c>
      <c r="BR161" s="5">
        <v>60449.51</v>
      </c>
      <c r="BS161" s="5">
        <v>58921.65</v>
      </c>
      <c r="BT161" s="5">
        <v>56817</v>
      </c>
      <c r="BU161" s="5">
        <v>54015.48</v>
      </c>
      <c r="BV161" s="5">
        <v>50541.18</v>
      </c>
      <c r="BW161" s="5">
        <v>46460.67</v>
      </c>
      <c r="BX161" s="5">
        <v>41875.85</v>
      </c>
      <c r="BY161" s="5">
        <v>36916.43</v>
      </c>
      <c r="BZ161" s="5">
        <v>31745.95</v>
      </c>
      <c r="CA161" s="5">
        <v>26565.17</v>
      </c>
      <c r="CB161" s="5">
        <v>21591.99</v>
      </c>
      <c r="CC161" s="5">
        <v>17141.84</v>
      </c>
      <c r="CD161" s="5">
        <v>13204.86</v>
      </c>
      <c r="CE161" s="5">
        <v>9749.42</v>
      </c>
      <c r="CF161" s="5">
        <v>6831.62</v>
      </c>
      <c r="CG161" s="5">
        <v>4520.3100000000004</v>
      </c>
      <c r="CH161" s="5">
        <v>2718</v>
      </c>
      <c r="CI161" s="5">
        <v>1448.57</v>
      </c>
      <c r="CJ161" s="5">
        <v>671.01</v>
      </c>
      <c r="CK161" s="5">
        <v>266.7</v>
      </c>
      <c r="CL161" s="5">
        <v>86.51</v>
      </c>
      <c r="CM161" s="5">
        <v>21.04</v>
      </c>
      <c r="CN161" s="5">
        <v>3.22</v>
      </c>
      <c r="CO161" s="5">
        <v>0</v>
      </c>
      <c r="CP161" s="5">
        <v>0</v>
      </c>
      <c r="CQ161" s="5">
        <v>0</v>
      </c>
      <c r="CR161" s="5">
        <v>0</v>
      </c>
      <c r="CS161" s="5">
        <v>0</v>
      </c>
      <c r="CT161" s="5">
        <v>0</v>
      </c>
      <c r="CU161" s="5">
        <v>0</v>
      </c>
      <c r="CV161" s="5">
        <v>0</v>
      </c>
      <c r="CW161" s="5">
        <v>0</v>
      </c>
      <c r="CX161" s="5">
        <v>0</v>
      </c>
      <c r="CY161" s="5">
        <v>0</v>
      </c>
      <c r="CZ161" s="5">
        <v>0</v>
      </c>
      <c r="DA161" s="5">
        <v>0</v>
      </c>
      <c r="DB161" s="5">
        <v>0</v>
      </c>
      <c r="DC161" s="5">
        <v>0</v>
      </c>
      <c r="DD161" s="5">
        <v>0</v>
      </c>
      <c r="DE161" s="5">
        <v>0</v>
      </c>
      <c r="DF161" s="3">
        <v>0</v>
      </c>
      <c r="DG161" s="3">
        <v>0</v>
      </c>
      <c r="DH161" s="3">
        <v>0</v>
      </c>
      <c r="DI161" s="3">
        <v>0</v>
      </c>
      <c r="DJ161" s="3">
        <v>0</v>
      </c>
      <c r="DK161" s="3">
        <v>0</v>
      </c>
      <c r="DL161" s="3">
        <v>0</v>
      </c>
      <c r="DM161" s="3">
        <v>0</v>
      </c>
      <c r="DN161" s="3">
        <v>0</v>
      </c>
      <c r="DO161" s="3">
        <v>0</v>
      </c>
      <c r="DP161" s="3">
        <v>0</v>
      </c>
      <c r="DQ161" s="3">
        <v>0</v>
      </c>
      <c r="DR161" s="3">
        <v>0</v>
      </c>
      <c r="DS161" s="3">
        <v>0</v>
      </c>
      <c r="DT161" s="3">
        <v>0</v>
      </c>
      <c r="DU161" s="3">
        <v>0</v>
      </c>
      <c r="DV161" s="3">
        <v>0</v>
      </c>
      <c r="DW161" s="3">
        <v>0</v>
      </c>
      <c r="DX161" s="3">
        <v>0</v>
      </c>
      <c r="DY161" s="3">
        <v>0</v>
      </c>
      <c r="DZ161" s="3">
        <v>0</v>
      </c>
      <c r="EA161" s="3">
        <v>0</v>
      </c>
      <c r="EB161" s="3">
        <v>0</v>
      </c>
      <c r="EC161" s="3">
        <v>0</v>
      </c>
      <c r="ED161" s="3">
        <v>0</v>
      </c>
      <c r="EE161" s="3">
        <v>0</v>
      </c>
      <c r="EF161" s="3">
        <v>0</v>
      </c>
      <c r="EG161" s="3">
        <v>0</v>
      </c>
      <c r="EH161" s="3">
        <v>0</v>
      </c>
      <c r="EI161" s="3">
        <v>0</v>
      </c>
      <c r="EJ161" s="3">
        <v>0</v>
      </c>
      <c r="EK161" s="3">
        <v>0</v>
      </c>
      <c r="EL161" s="3">
        <v>0</v>
      </c>
      <c r="EM161" s="3">
        <v>0</v>
      </c>
      <c r="EN161" s="3">
        <v>0</v>
      </c>
      <c r="EO161" s="3">
        <v>0</v>
      </c>
      <c r="EP161" s="3">
        <v>0</v>
      </c>
      <c r="EQ161" s="3">
        <v>0</v>
      </c>
      <c r="ER161" s="3">
        <v>0</v>
      </c>
      <c r="ES161" s="3">
        <v>0</v>
      </c>
      <c r="ET161" s="3">
        <v>0</v>
      </c>
      <c r="EU161" s="3">
        <v>0</v>
      </c>
      <c r="EV161" s="3">
        <v>1</v>
      </c>
      <c r="EW161" s="3">
        <v>0.99007000000000001</v>
      </c>
      <c r="EX161" s="3">
        <v>0.97915942859999994</v>
      </c>
      <c r="EY161" s="3">
        <v>0.96711576762821994</v>
      </c>
      <c r="EZ161" s="3">
        <v>0.95378891235030305</v>
      </c>
      <c r="FA161" s="3">
        <v>0.93907194943273786</v>
      </c>
      <c r="FB161" s="3">
        <v>0.92290113046350608</v>
      </c>
      <c r="FC161" s="3">
        <v>0.90520911579252061</v>
      </c>
      <c r="FD161" s="3">
        <v>0.88593721371729783</v>
      </c>
      <c r="FE161" s="3">
        <v>0.86504681421784391</v>
      </c>
      <c r="FF161" s="3">
        <v>0.84246044189861602</v>
      </c>
      <c r="FG161" s="3">
        <v>0.81801223987471816</v>
      </c>
      <c r="FH161" s="3">
        <v>0.79147592281318224</v>
      </c>
      <c r="FI161" s="3">
        <v>0.76262662542664172</v>
      </c>
      <c r="FJ161" s="3">
        <v>0.731320802452878</v>
      </c>
      <c r="FK161" s="3">
        <v>0.69742408325918714</v>
      </c>
      <c r="FL161" s="3">
        <v>0.66085813857390796</v>
      </c>
      <c r="FM161" s="3">
        <v>0.62162959946816077</v>
      </c>
      <c r="FN161" s="3">
        <v>0.57983744149591632</v>
      </c>
      <c r="FO161" s="3">
        <v>0.53571761057249201</v>
      </c>
      <c r="FP161" s="3">
        <v>0.48965125323936343</v>
      </c>
      <c r="FQ161" s="3">
        <v>0.44123943383158754</v>
      </c>
      <c r="FR161" s="3">
        <v>0.39133525386523499</v>
      </c>
      <c r="FS161" s="3">
        <v>0.34098606010293386</v>
      </c>
      <c r="FT161" s="3">
        <v>0.2913146207277395</v>
      </c>
      <c r="FU161" s="3">
        <v>0.2434254102263064</v>
      </c>
      <c r="FV161" s="3">
        <v>0.19841848612956461</v>
      </c>
      <c r="FW161" s="3">
        <v>0.15738157482824805</v>
      </c>
      <c r="FX161" s="3">
        <v>0.12124991287917886</v>
      </c>
      <c r="FY161" s="3">
        <v>9.1241771940710883E-2</v>
      </c>
      <c r="FZ161" s="3">
        <v>6.6622004617948871E-2</v>
      </c>
      <c r="GA161" s="3">
        <v>4.6624077491779152E-2</v>
      </c>
      <c r="GB161" s="3">
        <v>3.0967246029264799E-2</v>
      </c>
      <c r="GC161" s="3">
        <v>1.9422037364634298E-2</v>
      </c>
      <c r="GD161" s="3">
        <v>1.1069395975599671E-2</v>
      </c>
      <c r="GE161" s="3">
        <v>5.5919267649936861E-3</v>
      </c>
      <c r="GF161" s="3">
        <v>2.4552472847057774E-3</v>
      </c>
      <c r="GG161" s="3">
        <v>9.2498986204005455E-4</v>
      </c>
      <c r="GH161" s="3">
        <v>2.8441588278007597E-4</v>
      </c>
      <c r="GI161" s="3">
        <v>6.5563549298463102E-5</v>
      </c>
      <c r="GJ161" s="3">
        <v>9.5073702837701331E-6</v>
      </c>
      <c r="GK161" s="3">
        <v>0</v>
      </c>
      <c r="GL161" s="3">
        <v>0</v>
      </c>
      <c r="GM161" s="3">
        <v>0</v>
      </c>
      <c r="GN161" s="3">
        <v>0</v>
      </c>
      <c r="GO161" s="3">
        <v>0</v>
      </c>
      <c r="GP161" s="3">
        <v>0</v>
      </c>
      <c r="GQ161" s="3">
        <v>0</v>
      </c>
      <c r="GR161" s="3">
        <v>0</v>
      </c>
      <c r="GS161" s="3">
        <v>0</v>
      </c>
      <c r="GT161" s="3">
        <v>0</v>
      </c>
      <c r="GU161" s="3">
        <v>0</v>
      </c>
      <c r="GV161" s="3">
        <v>0</v>
      </c>
      <c r="GW161" s="3">
        <v>0</v>
      </c>
      <c r="GX161" s="3">
        <v>0</v>
      </c>
      <c r="GY161" s="3">
        <v>0</v>
      </c>
      <c r="GZ161" s="3">
        <v>0</v>
      </c>
      <c r="HA161" s="3">
        <v>0</v>
      </c>
      <c r="HB161">
        <f t="shared" si="775"/>
        <v>44</v>
      </c>
      <c r="HC161">
        <f t="shared" si="779"/>
        <v>8.172464994717285E-3</v>
      </c>
      <c r="HD161">
        <f>IF(H161&gt;=$F$3,IF(HB161&lt;50,HC161*VLOOKUP(H161,Ret!$A$2:$AZ$27,HB161+2),HC161),0)</f>
        <v>2.4027047084468818E-3</v>
      </c>
      <c r="HE161">
        <f>IF(H161&lt;$F$3,HC161*VLOOKUP(H161,Withd!$A$2:$AZ$57,HB161+2),0)</f>
        <v>0</v>
      </c>
      <c r="HF161">
        <f>IF(HC161=HD161,0,HC161*VLOOKUP(H161,Mort!$A$2:$E$115,IF(HF160/HC160=VLOOKUP(H160,Mort!$A$2:$E$115,2),2,3)))</f>
        <v>2.8195004231774633E-5</v>
      </c>
      <c r="HH161">
        <f t="shared" ref="HH161:HI161" si="858">HH160+1</f>
        <v>67</v>
      </c>
      <c r="HI161">
        <f t="shared" si="858"/>
        <v>42</v>
      </c>
      <c r="HJ161">
        <f t="shared" si="773"/>
        <v>1.1362182917423075E-2</v>
      </c>
      <c r="HK161">
        <f>IF(HH161&gt;=$F$3,IF(HI161&lt;50,HJ161*VLOOKUP(HH161,Ret!$A$2:$AZ$27,HI161+2),HJ161),0)</f>
        <v>4.3176295086207687E-3</v>
      </c>
      <c r="HL161">
        <f>IF(HH161&lt;$F$3,HJ161*VLOOKUP(HH161,Withd!$A$2:$AZ$57,HI161+2),0)</f>
        <v>0</v>
      </c>
      <c r="HM161">
        <f>IF(HJ161=HK161,0,HJ161*VLOOKUP(HH161,Mort!$A$2:$E$115,IF(HM160/HJ160=VLOOKUP(HH160,Mort!$A$2:$E$115,2),2,3)))</f>
        <v>3.4200170581443459E-5</v>
      </c>
      <c r="HN161">
        <f>HN160/(1+Assumptions!$C$9)</f>
        <v>0.23350877903394379</v>
      </c>
      <c r="HO161">
        <f>HO160*(1+Assumptions!$C$10)</f>
        <v>3.481066764269765</v>
      </c>
      <c r="HQ161">
        <f>HQ160/(1.01+Assumptions!$C$9)</f>
        <v>0.16066081907589605</v>
      </c>
      <c r="HR161">
        <f>HR160/(0.99+Assumptions!$C$9)</f>
        <v>0.34061873231196077</v>
      </c>
    </row>
    <row r="162" spans="2:226" x14ac:dyDescent="0.25">
      <c r="B162">
        <f t="shared" ref="B162:C162" si="859">B161+1</f>
        <v>2085</v>
      </c>
      <c r="C162">
        <f t="shared" si="859"/>
        <v>94</v>
      </c>
      <c r="D162">
        <f>IF(D161=0, 0, D161*(1-VLOOKUP(C161,Mort!$A$2:$E$111,IF(D161/D160=1-VLOOKUP(C160,Mort!$A$2:$E$111,4),4,5))))</f>
        <v>0.26365290329051494</v>
      </c>
      <c r="E162" s="3">
        <f>IF(C162&lt;65,Assumptions!$C$6,Assumptions!$C$7)*(1+Assumptions!$C$8)^(B162-$J$3)</f>
        <v>143747.83254290977</v>
      </c>
      <c r="F162" s="3">
        <f t="shared" si="771"/>
        <v>37899.53</v>
      </c>
      <c r="H162">
        <f t="shared" si="778"/>
        <v>70</v>
      </c>
      <c r="I162" s="5">
        <v>187140.73610245812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41956.06</v>
      </c>
      <c r="BB162" s="5">
        <v>43775.86</v>
      </c>
      <c r="BC162" s="5">
        <v>45615.48</v>
      </c>
      <c r="BD162" s="5">
        <v>47461.17</v>
      </c>
      <c r="BE162" s="5">
        <v>49298.94</v>
      </c>
      <c r="BF162" s="5">
        <v>51114.76</v>
      </c>
      <c r="BG162" s="5">
        <v>52892.31</v>
      </c>
      <c r="BH162" s="5">
        <v>54613.37</v>
      </c>
      <c r="BI162" s="5">
        <v>56258.5</v>
      </c>
      <c r="BJ162" s="5">
        <v>57803.01</v>
      </c>
      <c r="BK162" s="5">
        <v>59212.480000000003</v>
      </c>
      <c r="BL162" s="5">
        <v>60442.66</v>
      </c>
      <c r="BM162" s="5">
        <v>61442.7</v>
      </c>
      <c r="BN162" s="5">
        <v>62161.11</v>
      </c>
      <c r="BO162" s="5">
        <v>62540.34</v>
      </c>
      <c r="BP162" s="5">
        <v>62520.72</v>
      </c>
      <c r="BQ162" s="5">
        <v>62044.01</v>
      </c>
      <c r="BR162" s="5">
        <v>61055.8</v>
      </c>
      <c r="BS162" s="5">
        <v>59512.61</v>
      </c>
      <c r="BT162" s="5">
        <v>57386.86</v>
      </c>
      <c r="BU162" s="5">
        <v>54557.23</v>
      </c>
      <c r="BV162" s="5">
        <v>51048.09</v>
      </c>
      <c r="BW162" s="5">
        <v>46926.65</v>
      </c>
      <c r="BX162" s="5">
        <v>42295.839999999997</v>
      </c>
      <c r="BY162" s="5">
        <v>37286.69</v>
      </c>
      <c r="BZ162" s="5">
        <v>32064.35</v>
      </c>
      <c r="CA162" s="5">
        <v>26831.61</v>
      </c>
      <c r="CB162" s="5">
        <v>21808.54</v>
      </c>
      <c r="CC162" s="5">
        <v>17313.759999999998</v>
      </c>
      <c r="CD162" s="5">
        <v>13337.3</v>
      </c>
      <c r="CE162" s="5">
        <v>9847.2000000000007</v>
      </c>
      <c r="CF162" s="5">
        <v>6900.14</v>
      </c>
      <c r="CG162" s="5">
        <v>4565.6499999999996</v>
      </c>
      <c r="CH162" s="5">
        <v>2745.26</v>
      </c>
      <c r="CI162" s="5">
        <v>1463.1</v>
      </c>
      <c r="CJ162" s="5">
        <v>677.74</v>
      </c>
      <c r="CK162" s="5">
        <v>269.37</v>
      </c>
      <c r="CL162" s="5">
        <v>87.38</v>
      </c>
      <c r="CM162" s="5">
        <v>21.25</v>
      </c>
      <c r="CN162" s="5">
        <v>3.25</v>
      </c>
      <c r="CO162" s="5">
        <v>0</v>
      </c>
      <c r="CP162" s="5">
        <v>0</v>
      </c>
      <c r="CQ162" s="5">
        <v>0</v>
      </c>
      <c r="CR162" s="5">
        <v>0</v>
      </c>
      <c r="CS162" s="5">
        <v>0</v>
      </c>
      <c r="CT162" s="5">
        <v>0</v>
      </c>
      <c r="CU162" s="5">
        <v>0</v>
      </c>
      <c r="CV162" s="5">
        <v>0</v>
      </c>
      <c r="CW162" s="5">
        <v>0</v>
      </c>
      <c r="CX162" s="5">
        <v>0</v>
      </c>
      <c r="CY162" s="5">
        <v>0</v>
      </c>
      <c r="CZ162" s="5">
        <v>0</v>
      </c>
      <c r="DA162" s="5">
        <v>0</v>
      </c>
      <c r="DB162" s="5">
        <v>0</v>
      </c>
      <c r="DC162" s="5">
        <v>0</v>
      </c>
      <c r="DD162" s="5">
        <v>0</v>
      </c>
      <c r="DE162" s="5">
        <v>0</v>
      </c>
      <c r="DF162" s="3">
        <v>0</v>
      </c>
      <c r="DG162" s="3">
        <v>0</v>
      </c>
      <c r="DH162" s="3">
        <v>0</v>
      </c>
      <c r="DI162" s="3">
        <v>0</v>
      </c>
      <c r="DJ162" s="3">
        <v>0</v>
      </c>
      <c r="DK162" s="3">
        <v>0</v>
      </c>
      <c r="DL162" s="3">
        <v>0</v>
      </c>
      <c r="DM162" s="3">
        <v>0</v>
      </c>
      <c r="DN162" s="3">
        <v>0</v>
      </c>
      <c r="DO162" s="3">
        <v>0</v>
      </c>
      <c r="DP162" s="3">
        <v>0</v>
      </c>
      <c r="DQ162" s="3">
        <v>0</v>
      </c>
      <c r="DR162" s="3">
        <v>0</v>
      </c>
      <c r="DS162" s="3">
        <v>0</v>
      </c>
      <c r="DT162" s="3">
        <v>0</v>
      </c>
      <c r="DU162" s="3">
        <v>0</v>
      </c>
      <c r="DV162" s="3">
        <v>0</v>
      </c>
      <c r="DW162" s="3">
        <v>0</v>
      </c>
      <c r="DX162" s="3">
        <v>0</v>
      </c>
      <c r="DY162" s="3">
        <v>0</v>
      </c>
      <c r="DZ162" s="3">
        <v>0</v>
      </c>
      <c r="EA162" s="3">
        <v>0</v>
      </c>
      <c r="EB162" s="3">
        <v>0</v>
      </c>
      <c r="EC162" s="3">
        <v>0</v>
      </c>
      <c r="ED162" s="3">
        <v>0</v>
      </c>
      <c r="EE162" s="3">
        <v>0</v>
      </c>
      <c r="EF162" s="3">
        <v>0</v>
      </c>
      <c r="EG162" s="3">
        <v>0</v>
      </c>
      <c r="EH162" s="3">
        <v>0</v>
      </c>
      <c r="EI162" s="3">
        <v>0</v>
      </c>
      <c r="EJ162" s="3">
        <v>0</v>
      </c>
      <c r="EK162" s="3">
        <v>0</v>
      </c>
      <c r="EL162" s="3">
        <v>0</v>
      </c>
      <c r="EM162" s="3">
        <v>0</v>
      </c>
      <c r="EN162" s="3">
        <v>0</v>
      </c>
      <c r="EO162" s="3">
        <v>0</v>
      </c>
      <c r="EP162" s="3">
        <v>0</v>
      </c>
      <c r="EQ162" s="3">
        <v>0</v>
      </c>
      <c r="ER162" s="3">
        <v>0</v>
      </c>
      <c r="ES162" s="3">
        <v>0</v>
      </c>
      <c r="ET162" s="3">
        <v>0</v>
      </c>
      <c r="EU162" s="3">
        <v>0</v>
      </c>
      <c r="EV162" s="3">
        <v>0</v>
      </c>
      <c r="EW162" s="3">
        <v>1</v>
      </c>
      <c r="EX162" s="3">
        <v>0.98897999999999997</v>
      </c>
      <c r="EY162" s="3">
        <v>0.97681554599999998</v>
      </c>
      <c r="EZ162" s="3">
        <v>0.96335502777611992</v>
      </c>
      <c r="FA162" s="3">
        <v>0.94849045969753432</v>
      </c>
      <c r="FB162" s="3">
        <v>0.93215745398154282</v>
      </c>
      <c r="FC162" s="3">
        <v>0.91428799558871665</v>
      </c>
      <c r="FD162" s="3">
        <v>0.89482280416263282</v>
      </c>
      <c r="FE162" s="3">
        <v>0.87372288244047791</v>
      </c>
      <c r="FF162" s="3">
        <v>0.85090997797995704</v>
      </c>
      <c r="FG162" s="3">
        <v>0.82621657041897867</v>
      </c>
      <c r="FH162" s="3">
        <v>0.79941410487458697</v>
      </c>
      <c r="FI162" s="3">
        <v>0.77027546075190834</v>
      </c>
      <c r="FJ162" s="3">
        <v>0.73865565308804249</v>
      </c>
      <c r="FK162" s="3">
        <v>0.70441896356741174</v>
      </c>
      <c r="FL162" s="3">
        <v>0.66748627730757237</v>
      </c>
      <c r="FM162" s="3">
        <v>0.62786429188659487</v>
      </c>
      <c r="FN162" s="3">
        <v>0.58565297554305906</v>
      </c>
      <c r="FO162" s="3">
        <v>0.54109064063398771</v>
      </c>
      <c r="FP162" s="3">
        <v>0.4945622564458711</v>
      </c>
      <c r="FQ162" s="3">
        <v>0.44566488615106781</v>
      </c>
      <c r="FR162" s="3">
        <v>0.39526018752738207</v>
      </c>
      <c r="FS162" s="3">
        <v>0.3444060118001091</v>
      </c>
      <c r="FT162" s="3">
        <v>0.29423638806118724</v>
      </c>
      <c r="FU162" s="3">
        <v>0.24586686822780865</v>
      </c>
      <c r="FV162" s="3">
        <v>0.20040854296116911</v>
      </c>
      <c r="FW162" s="3">
        <v>0.15896004810594011</v>
      </c>
      <c r="FX162" s="3">
        <v>0.12246600026177838</v>
      </c>
      <c r="FY162" s="3">
        <v>9.2156889856990845E-2</v>
      </c>
      <c r="FZ162" s="3">
        <v>6.7290196266879002E-2</v>
      </c>
      <c r="GA162" s="3">
        <v>4.7091698053449926E-2</v>
      </c>
      <c r="GB162" s="3">
        <v>3.1277834930120908E-2</v>
      </c>
      <c r="GC162" s="3">
        <v>1.9616832511473233E-2</v>
      </c>
      <c r="GD162" s="3">
        <v>1.1180417521589055E-2</v>
      </c>
      <c r="GE162" s="3">
        <v>5.6480115193811428E-3</v>
      </c>
      <c r="GF162" s="3">
        <v>2.479872417814678E-3</v>
      </c>
      <c r="GG162" s="3">
        <v>9.3426713468750173E-4</v>
      </c>
      <c r="GH162" s="3">
        <v>2.8726845857371299E-4</v>
      </c>
      <c r="GI162" s="3">
        <v>6.6221125070412308E-5</v>
      </c>
      <c r="GJ162" s="3">
        <v>9.6027253464604876E-6</v>
      </c>
      <c r="GK162" s="3">
        <v>0</v>
      </c>
      <c r="GL162" s="3">
        <v>0</v>
      </c>
      <c r="GM162" s="3">
        <v>0</v>
      </c>
      <c r="GN162" s="3">
        <v>0</v>
      </c>
      <c r="GO162" s="3">
        <v>0</v>
      </c>
      <c r="GP162" s="3">
        <v>0</v>
      </c>
      <c r="GQ162" s="3">
        <v>0</v>
      </c>
      <c r="GR162" s="3">
        <v>0</v>
      </c>
      <c r="GS162" s="3">
        <v>0</v>
      </c>
      <c r="GT162" s="3">
        <v>0</v>
      </c>
      <c r="GU162" s="3">
        <v>0</v>
      </c>
      <c r="GV162" s="3">
        <v>0</v>
      </c>
      <c r="GW162" s="3">
        <v>0</v>
      </c>
      <c r="GX162" s="3">
        <v>0</v>
      </c>
      <c r="GY162" s="3">
        <v>0</v>
      </c>
      <c r="GZ162" s="3">
        <v>0</v>
      </c>
      <c r="HA162" s="3">
        <v>0</v>
      </c>
      <c r="HB162">
        <f t="shared" si="775"/>
        <v>45</v>
      </c>
      <c r="HC162">
        <f t="shared" si="779"/>
        <v>5.7415652820386291E-3</v>
      </c>
      <c r="HD162">
        <f>IF(H162&gt;=$F$3,IF(HB162&lt;50,HC162*VLOOKUP(H162,Ret!$A$2:$AZ$27,HB162+2),HC162),0)</f>
        <v>1.797109933278091E-3</v>
      </c>
      <c r="HE162">
        <f>IF(H162&lt;$F$3,HC162*VLOOKUP(H162,Withd!$A$2:$AZ$57,HB162+2),0)</f>
        <v>0</v>
      </c>
      <c r="HF162">
        <f>IF(HC162=HD162,0,HC162*VLOOKUP(H162,Mort!$A$2:$E$115,IF(HF161/HC161=VLOOKUP(H161,Mort!$A$2:$E$115,2),2,3)))</f>
        <v>2.1071544585081771E-5</v>
      </c>
      <c r="HH162">
        <f t="shared" ref="HH162:HI162" si="860">HH161+1</f>
        <v>68</v>
      </c>
      <c r="HI162">
        <f t="shared" si="860"/>
        <v>43</v>
      </c>
      <c r="HJ162">
        <f t="shared" si="773"/>
        <v>7.0103532382208627E-3</v>
      </c>
      <c r="HK162">
        <f>IF(HH162&gt;=$F$3,IF(HI162&lt;50,HJ162*VLOOKUP(HH162,Ret!$A$2:$AZ$27,HI162+2),HJ162),0)</f>
        <v>1.9348574937489583E-3</v>
      </c>
      <c r="HL162">
        <f>IF(HH162&lt;$F$3,HJ162*VLOOKUP(HH162,Withd!$A$2:$AZ$57,HI162+2),0)</f>
        <v>0</v>
      </c>
      <c r="HM162">
        <f>IF(HJ162=HK162,0,HJ162*VLOOKUP(HH162,Mort!$A$2:$E$115,IF(HM161/HJ161=VLOOKUP(HH161,Mort!$A$2:$E$115,2),2,3)))</f>
        <v>2.2643440959453386E-5</v>
      </c>
      <c r="HN162">
        <f>HN161/(1+Assumptions!$C$9)</f>
        <v>0.22496028808665106</v>
      </c>
      <c r="HO162">
        <f>HO161*(1+Assumptions!$C$10)</f>
        <v>3.5942014341085322</v>
      </c>
      <c r="HQ162">
        <f>HQ161/(1.01+Assumptions!$C$9)</f>
        <v>0.15330230827852676</v>
      </c>
      <c r="HR162">
        <f>HR161/(0.99+Assumptions!$C$9)</f>
        <v>0.33134117929179063</v>
      </c>
    </row>
    <row r="163" spans="2:226" x14ac:dyDescent="0.25">
      <c r="B163">
        <f t="shared" ref="B163:C163" si="861">B162+1</f>
        <v>2086</v>
      </c>
      <c r="C163">
        <f t="shared" si="861"/>
        <v>95</v>
      </c>
      <c r="D163">
        <f>IF(D162=0, 0, D162*(1-VLOOKUP(C162,Mort!$A$2:$E$111,IF(D162/D161=1-VLOOKUP(C161,Mort!$A$2:$E$111,4),4,5))))</f>
        <v>0.22031100251858718</v>
      </c>
      <c r="E163" s="3">
        <f>IF(C163&lt;65,Assumptions!$C$6,Assumptions!$C$7)*(1+Assumptions!$C$8)^(B163-$J$3)</f>
        <v>151653.96333276975</v>
      </c>
      <c r="F163" s="3">
        <f t="shared" si="771"/>
        <v>33411.040000000001</v>
      </c>
      <c r="H163">
        <f t="shared" si="778"/>
        <v>71</v>
      </c>
      <c r="I163" s="5">
        <v>180692.62582569825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s="5">
        <v>0</v>
      </c>
      <c r="AP163" s="5">
        <v>0</v>
      </c>
      <c r="AQ163" s="5">
        <v>0</v>
      </c>
      <c r="AR163" s="5">
        <v>0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 s="5">
        <v>0</v>
      </c>
      <c r="AY163" s="5">
        <v>0</v>
      </c>
      <c r="AZ163" s="5">
        <v>0</v>
      </c>
      <c r="BA163" s="5">
        <v>0</v>
      </c>
      <c r="BB163" s="5">
        <v>44263.65</v>
      </c>
      <c r="BC163" s="5">
        <v>46123.76</v>
      </c>
      <c r="BD163" s="5">
        <v>47990.02</v>
      </c>
      <c r="BE163" s="5">
        <v>49848.26</v>
      </c>
      <c r="BF163" s="5">
        <v>51684.32</v>
      </c>
      <c r="BG163" s="5">
        <v>53481.67</v>
      </c>
      <c r="BH163" s="5">
        <v>55221.919999999998</v>
      </c>
      <c r="BI163" s="5">
        <v>56885.37</v>
      </c>
      <c r="BJ163" s="5">
        <v>58447.1</v>
      </c>
      <c r="BK163" s="5">
        <v>59872.27</v>
      </c>
      <c r="BL163" s="5">
        <v>61116.160000000003</v>
      </c>
      <c r="BM163" s="5">
        <v>62127.35</v>
      </c>
      <c r="BN163" s="5">
        <v>62853.75</v>
      </c>
      <c r="BO163" s="5">
        <v>63237.21</v>
      </c>
      <c r="BP163" s="5">
        <v>63217.38</v>
      </c>
      <c r="BQ163" s="5">
        <v>62735.360000000001</v>
      </c>
      <c r="BR163" s="5">
        <v>61736.13</v>
      </c>
      <c r="BS163" s="5">
        <v>60175.75</v>
      </c>
      <c r="BT163" s="5">
        <v>58026.31</v>
      </c>
      <c r="BU163" s="5">
        <v>55165.15</v>
      </c>
      <c r="BV163" s="5">
        <v>51616.9</v>
      </c>
      <c r="BW163" s="5">
        <v>47449.55</v>
      </c>
      <c r="BX163" s="5">
        <v>42767.14</v>
      </c>
      <c r="BY163" s="5">
        <v>37702.160000000003</v>
      </c>
      <c r="BZ163" s="5">
        <v>32421.64</v>
      </c>
      <c r="CA163" s="5">
        <v>27130.59</v>
      </c>
      <c r="CB163" s="5">
        <v>22051.55</v>
      </c>
      <c r="CC163" s="5">
        <v>17506.68</v>
      </c>
      <c r="CD163" s="5">
        <v>13485.91</v>
      </c>
      <c r="CE163" s="5">
        <v>9956.93</v>
      </c>
      <c r="CF163" s="5">
        <v>6977.02</v>
      </c>
      <c r="CG163" s="5">
        <v>4616.5200000000004</v>
      </c>
      <c r="CH163" s="5">
        <v>2775.85</v>
      </c>
      <c r="CI163" s="5">
        <v>1479.4</v>
      </c>
      <c r="CJ163" s="5">
        <v>685.29</v>
      </c>
      <c r="CK163" s="5">
        <v>272.37</v>
      </c>
      <c r="CL163" s="5">
        <v>88.36</v>
      </c>
      <c r="CM163" s="5">
        <v>21.49</v>
      </c>
      <c r="CN163" s="5">
        <v>3.29</v>
      </c>
      <c r="CO163" s="5">
        <v>0</v>
      </c>
      <c r="CP163" s="5">
        <v>0</v>
      </c>
      <c r="CQ163" s="5">
        <v>0</v>
      </c>
      <c r="CR163" s="5">
        <v>0</v>
      </c>
      <c r="CS163" s="5">
        <v>0</v>
      </c>
      <c r="CT163" s="5">
        <v>0</v>
      </c>
      <c r="CU163" s="5">
        <v>0</v>
      </c>
      <c r="CV163" s="5">
        <v>0</v>
      </c>
      <c r="CW163" s="5">
        <v>0</v>
      </c>
      <c r="CX163" s="5">
        <v>0</v>
      </c>
      <c r="CY163" s="5">
        <v>0</v>
      </c>
      <c r="CZ163" s="5">
        <v>0</v>
      </c>
      <c r="DA163" s="5">
        <v>0</v>
      </c>
      <c r="DB163" s="5">
        <v>0</v>
      </c>
      <c r="DC163" s="5">
        <v>0</v>
      </c>
      <c r="DD163" s="5">
        <v>0</v>
      </c>
      <c r="DE163" s="5">
        <v>0</v>
      </c>
      <c r="DF163" s="3">
        <v>0</v>
      </c>
      <c r="DG163" s="3">
        <v>0</v>
      </c>
      <c r="DH163" s="3">
        <v>0</v>
      </c>
      <c r="DI163" s="3">
        <v>0</v>
      </c>
      <c r="DJ163" s="3">
        <v>0</v>
      </c>
      <c r="DK163" s="3">
        <v>0</v>
      </c>
      <c r="DL163" s="3">
        <v>0</v>
      </c>
      <c r="DM163" s="3">
        <v>0</v>
      </c>
      <c r="DN163" s="3">
        <v>0</v>
      </c>
      <c r="DO163" s="3">
        <v>0</v>
      </c>
      <c r="DP163" s="3">
        <v>0</v>
      </c>
      <c r="DQ163" s="3">
        <v>0</v>
      </c>
      <c r="DR163" s="3">
        <v>0</v>
      </c>
      <c r="DS163" s="3">
        <v>0</v>
      </c>
      <c r="DT163" s="3">
        <v>0</v>
      </c>
      <c r="DU163" s="3">
        <v>0</v>
      </c>
      <c r="DV163" s="3">
        <v>0</v>
      </c>
      <c r="DW163" s="3">
        <v>0</v>
      </c>
      <c r="DX163" s="3">
        <v>0</v>
      </c>
      <c r="DY163" s="3">
        <v>0</v>
      </c>
      <c r="DZ163" s="3">
        <v>0</v>
      </c>
      <c r="EA163" s="3">
        <v>0</v>
      </c>
      <c r="EB163" s="3">
        <v>0</v>
      </c>
      <c r="EC163" s="3">
        <v>0</v>
      </c>
      <c r="ED163" s="3">
        <v>0</v>
      </c>
      <c r="EE163" s="3">
        <v>0</v>
      </c>
      <c r="EF163" s="3">
        <v>0</v>
      </c>
      <c r="EG163" s="3">
        <v>0</v>
      </c>
      <c r="EH163" s="3">
        <v>0</v>
      </c>
      <c r="EI163" s="3">
        <v>0</v>
      </c>
      <c r="EJ163" s="3">
        <v>0</v>
      </c>
      <c r="EK163" s="3">
        <v>0</v>
      </c>
      <c r="EL163" s="3">
        <v>0</v>
      </c>
      <c r="EM163" s="3">
        <v>0</v>
      </c>
      <c r="EN163" s="3">
        <v>0</v>
      </c>
      <c r="EO163" s="3">
        <v>0</v>
      </c>
      <c r="EP163" s="3">
        <v>0</v>
      </c>
      <c r="EQ163" s="3">
        <v>0</v>
      </c>
      <c r="ER163" s="3">
        <v>0</v>
      </c>
      <c r="ES163" s="3">
        <v>0</v>
      </c>
      <c r="ET163" s="3">
        <v>0</v>
      </c>
      <c r="EU163" s="3">
        <v>0</v>
      </c>
      <c r="EV163" s="3">
        <v>0</v>
      </c>
      <c r="EW163" s="3">
        <v>0</v>
      </c>
      <c r="EX163" s="3">
        <v>1</v>
      </c>
      <c r="EY163" s="3">
        <v>0.98770000000000002</v>
      </c>
      <c r="EZ163" s="3">
        <v>0.974089494</v>
      </c>
      <c r="FA163" s="3">
        <v>0.95905929310757998</v>
      </c>
      <c r="FB163" s="3">
        <v>0.94254429208026747</v>
      </c>
      <c r="FC163" s="3">
        <v>0.92447571800108874</v>
      </c>
      <c r="FD163" s="3">
        <v>0.90479362996484558</v>
      </c>
      <c r="FE163" s="3">
        <v>0.88345859617027445</v>
      </c>
      <c r="FF163" s="3">
        <v>0.86039149222426858</v>
      </c>
      <c r="FG163" s="3">
        <v>0.83542293111992028</v>
      </c>
      <c r="FH163" s="3">
        <v>0.80832181123439006</v>
      </c>
      <c r="FI163" s="3">
        <v>0.77885848121489654</v>
      </c>
      <c r="FJ163" s="3">
        <v>0.74688634056102499</v>
      </c>
      <c r="FK163" s="3">
        <v>0.71226815867602145</v>
      </c>
      <c r="FL163" s="3">
        <v>0.67492393911663762</v>
      </c>
      <c r="FM163" s="3">
        <v>0.63486045409067404</v>
      </c>
      <c r="FN163" s="3">
        <v>0.59217878576215799</v>
      </c>
      <c r="FO163" s="3">
        <v>0.54711990195351534</v>
      </c>
      <c r="FP163" s="3">
        <v>0.50007306158453257</v>
      </c>
      <c r="FQ163" s="3">
        <v>0.45063083798566983</v>
      </c>
      <c r="FR163" s="3">
        <v>0.39966449020949057</v>
      </c>
      <c r="FS163" s="3">
        <v>0.3482436568991375</v>
      </c>
      <c r="FT163" s="3">
        <v>0.29751500339864018</v>
      </c>
      <c r="FU163" s="3">
        <v>0.24860651198993772</v>
      </c>
      <c r="FV163" s="3">
        <v>0.20264165398811812</v>
      </c>
      <c r="FW163" s="3">
        <v>0.16073130711029554</v>
      </c>
      <c r="FX163" s="3">
        <v>0.12383061362391388</v>
      </c>
      <c r="FY163" s="3">
        <v>9.3183775058131441E-2</v>
      </c>
      <c r="FZ163" s="3">
        <v>6.8039997034195832E-2</v>
      </c>
      <c r="GA163" s="3">
        <v>4.7616431124441264E-2</v>
      </c>
      <c r="GB163" s="3">
        <v>3.1626357388542643E-2</v>
      </c>
      <c r="GC163" s="3">
        <v>1.9835418826946179E-2</v>
      </c>
      <c r="GD163" s="3">
        <v>1.1304998606229705E-2</v>
      </c>
      <c r="GE163" s="3">
        <v>5.7109461459090606E-3</v>
      </c>
      <c r="GF163" s="3">
        <v>2.5075051242842909E-3</v>
      </c>
      <c r="GG163" s="3">
        <v>9.4467748052286368E-4</v>
      </c>
      <c r="GH163" s="3">
        <v>2.9046943171117008E-4</v>
      </c>
      <c r="GI163" s="3">
        <v>6.6959013398058915E-5</v>
      </c>
      <c r="GJ163" s="3">
        <v>9.7097265328525205E-6</v>
      </c>
      <c r="GK163" s="3">
        <v>0</v>
      </c>
      <c r="GL163" s="3">
        <v>0</v>
      </c>
      <c r="GM163" s="3">
        <v>0</v>
      </c>
      <c r="GN163" s="3">
        <v>0</v>
      </c>
      <c r="GO163" s="3">
        <v>0</v>
      </c>
      <c r="GP163" s="3">
        <v>0</v>
      </c>
      <c r="GQ163" s="3">
        <v>0</v>
      </c>
      <c r="GR163" s="3">
        <v>0</v>
      </c>
      <c r="GS163" s="3">
        <v>0</v>
      </c>
      <c r="GT163" s="3">
        <v>0</v>
      </c>
      <c r="GU163" s="3">
        <v>0</v>
      </c>
      <c r="GV163" s="3">
        <v>0</v>
      </c>
      <c r="GW163" s="3">
        <v>0</v>
      </c>
      <c r="GX163" s="3">
        <v>0</v>
      </c>
      <c r="GY163" s="3">
        <v>0</v>
      </c>
      <c r="GZ163" s="3">
        <v>0</v>
      </c>
      <c r="HA163" s="3">
        <v>0</v>
      </c>
      <c r="HB163">
        <f t="shared" si="775"/>
        <v>46</v>
      </c>
      <c r="HC163">
        <f t="shared" si="779"/>
        <v>3.9233838041754562E-3</v>
      </c>
      <c r="HD163">
        <f>IF(H163&gt;=$F$3,IF(HB163&lt;50,HC163*VLOOKUP(H163,Ret!$A$2:$AZ$27,HB163+2),HC163),0)</f>
        <v>1.0318499404981451E-3</v>
      </c>
      <c r="HE163">
        <f>IF(H163&lt;$F$3,HC163*VLOOKUP(H163,Withd!$A$2:$AZ$57,HB163+2),0)</f>
        <v>0</v>
      </c>
      <c r="HF163">
        <f>IF(HC163=HD163,0,HC163*VLOOKUP(H163,Mort!$A$2:$E$115,IF(HF162/HC162=VLOOKUP(H162,Mort!$A$2:$E$115,2),2,3)))</f>
        <v>1.5379664512367786E-5</v>
      </c>
      <c r="HH163">
        <f t="shared" ref="HH163:HI163" si="862">HH162+1</f>
        <v>69</v>
      </c>
      <c r="HI163">
        <f t="shared" si="862"/>
        <v>44</v>
      </c>
      <c r="HJ163">
        <f t="shared" si="773"/>
        <v>5.0528523035124513E-3</v>
      </c>
      <c r="HK163">
        <f>IF(HH163&gt;=$F$3,IF(HI163&lt;50,HJ163*VLOOKUP(HH163,Ret!$A$2:$AZ$27,HI163+2),HJ163),0)</f>
        <v>1.4855385772326605E-3</v>
      </c>
      <c r="HL163">
        <f>IF(HH163&lt;$F$3,HJ163*VLOOKUP(HH163,Withd!$A$2:$AZ$57,HI163+2),0)</f>
        <v>0</v>
      </c>
      <c r="HM163">
        <f>IF(HJ163=HK163,0,HJ163*VLOOKUP(HH163,Mort!$A$2:$E$115,IF(HM162/HJ162=VLOOKUP(HH162,Mort!$A$2:$E$115,2),2,3)))</f>
        <v>1.7432340447117958E-5</v>
      </c>
      <c r="HN163">
        <f>HN162/(1+Assumptions!$C$9)</f>
        <v>0.21672474767500102</v>
      </c>
      <c r="HO163">
        <f>HO162*(1+Assumptions!$C$10)</f>
        <v>3.7110129807170593</v>
      </c>
      <c r="HQ163">
        <f>HQ162/(1.01+Assumptions!$C$9)</f>
        <v>0.14628082851004462</v>
      </c>
      <c r="HR163">
        <f>HR162/(0.99+Assumptions!$C$9)</f>
        <v>0.32231632226827883</v>
      </c>
    </row>
    <row r="164" spans="2:226" x14ac:dyDescent="0.25">
      <c r="B164">
        <f t="shared" ref="B164:C164" si="863">B163+1</f>
        <v>2087</v>
      </c>
      <c r="C164">
        <f t="shared" si="863"/>
        <v>96</v>
      </c>
      <c r="D164">
        <f>IF(D163=0, 0, D163*(1-VLOOKUP(C163,Mort!$A$2:$E$111,IF(D163/D162=1-VLOOKUP(C162,Mort!$A$2:$E$111,4),4,5))))</f>
        <v>0.1795777012629256</v>
      </c>
      <c r="E164" s="3">
        <f>IF(C164&lt;65,Assumptions!$C$6,Assumptions!$C$7)*(1+Assumptions!$C$8)^(B164-$J$3)</f>
        <v>159994.93131607212</v>
      </c>
      <c r="F164" s="3">
        <f t="shared" si="771"/>
        <v>28731.52</v>
      </c>
      <c r="H164">
        <f t="shared" si="778"/>
        <v>72</v>
      </c>
      <c r="I164" s="5">
        <v>174258.44758000944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 s="5">
        <v>0</v>
      </c>
      <c r="AY164" s="5">
        <v>0</v>
      </c>
      <c r="AZ164" s="5">
        <v>0</v>
      </c>
      <c r="BA164" s="5">
        <v>0</v>
      </c>
      <c r="BB164" s="5">
        <v>0</v>
      </c>
      <c r="BC164" s="5">
        <v>46698.15</v>
      </c>
      <c r="BD164" s="5">
        <v>48587.65</v>
      </c>
      <c r="BE164" s="5">
        <v>50469.03</v>
      </c>
      <c r="BF164" s="5">
        <v>52327.95</v>
      </c>
      <c r="BG164" s="5">
        <v>54147.69</v>
      </c>
      <c r="BH164" s="5">
        <v>55909.61</v>
      </c>
      <c r="BI164" s="5">
        <v>57593.78</v>
      </c>
      <c r="BJ164" s="5">
        <v>59174.95</v>
      </c>
      <c r="BK164" s="5">
        <v>60617.87</v>
      </c>
      <c r="BL164" s="5">
        <v>61877.25</v>
      </c>
      <c r="BM164" s="5">
        <v>62901.03</v>
      </c>
      <c r="BN164" s="5">
        <v>63636.480000000003</v>
      </c>
      <c r="BO164" s="5">
        <v>64024.71</v>
      </c>
      <c r="BP164" s="5">
        <v>64004.63</v>
      </c>
      <c r="BQ164" s="5">
        <v>63516.61</v>
      </c>
      <c r="BR164" s="5">
        <v>62504.94</v>
      </c>
      <c r="BS164" s="5">
        <v>60925.13</v>
      </c>
      <c r="BT164" s="5">
        <v>58748.92</v>
      </c>
      <c r="BU164" s="5">
        <v>55852.14</v>
      </c>
      <c r="BV164" s="5">
        <v>52259.7</v>
      </c>
      <c r="BW164" s="5">
        <v>48040.44</v>
      </c>
      <c r="BX164" s="5">
        <v>43299.72</v>
      </c>
      <c r="BY164" s="5">
        <v>38171.67</v>
      </c>
      <c r="BZ164" s="5">
        <v>32825.39</v>
      </c>
      <c r="CA164" s="5">
        <v>27468.45</v>
      </c>
      <c r="CB164" s="5">
        <v>22326.16</v>
      </c>
      <c r="CC164" s="5">
        <v>17724.7</v>
      </c>
      <c r="CD164" s="5">
        <v>13653.86</v>
      </c>
      <c r="CE164" s="5">
        <v>10080.92</v>
      </c>
      <c r="CF164" s="5">
        <v>7063.91</v>
      </c>
      <c r="CG164" s="5">
        <v>4674.01</v>
      </c>
      <c r="CH164" s="5">
        <v>2810.42</v>
      </c>
      <c r="CI164" s="5">
        <v>1497.83</v>
      </c>
      <c r="CJ164" s="5">
        <v>693.82</v>
      </c>
      <c r="CK164" s="5">
        <v>275.77</v>
      </c>
      <c r="CL164" s="5">
        <v>89.46</v>
      </c>
      <c r="CM164" s="5">
        <v>21.76</v>
      </c>
      <c r="CN164" s="5">
        <v>3.33</v>
      </c>
      <c r="CO164" s="5">
        <v>0</v>
      </c>
      <c r="CP164" s="5">
        <v>0</v>
      </c>
      <c r="CQ164" s="5">
        <v>0</v>
      </c>
      <c r="CR164" s="5">
        <v>0</v>
      </c>
      <c r="CS164" s="5">
        <v>0</v>
      </c>
      <c r="CT164" s="5">
        <v>0</v>
      </c>
      <c r="CU164" s="5">
        <v>0</v>
      </c>
      <c r="CV164" s="5">
        <v>0</v>
      </c>
      <c r="CW164" s="5">
        <v>0</v>
      </c>
      <c r="CX164" s="5">
        <v>0</v>
      </c>
      <c r="CY164" s="5">
        <v>0</v>
      </c>
      <c r="CZ164" s="5">
        <v>0</v>
      </c>
      <c r="DA164" s="5">
        <v>0</v>
      </c>
      <c r="DB164" s="5">
        <v>0</v>
      </c>
      <c r="DC164" s="5">
        <v>0</v>
      </c>
      <c r="DD164" s="5">
        <v>0</v>
      </c>
      <c r="DE164" s="5">
        <v>0</v>
      </c>
      <c r="DF164" s="3">
        <v>0</v>
      </c>
      <c r="DG164" s="3">
        <v>0</v>
      </c>
      <c r="DH164" s="3">
        <v>0</v>
      </c>
      <c r="DI164" s="3">
        <v>0</v>
      </c>
      <c r="DJ164" s="3">
        <v>0</v>
      </c>
      <c r="DK164" s="3">
        <v>0</v>
      </c>
      <c r="DL164" s="3">
        <v>0</v>
      </c>
      <c r="DM164" s="3">
        <v>0</v>
      </c>
      <c r="DN164" s="3">
        <v>0</v>
      </c>
      <c r="DO164" s="3">
        <v>0</v>
      </c>
      <c r="DP164" s="3">
        <v>0</v>
      </c>
      <c r="DQ164" s="3">
        <v>0</v>
      </c>
      <c r="DR164" s="3">
        <v>0</v>
      </c>
      <c r="DS164" s="3">
        <v>0</v>
      </c>
      <c r="DT164" s="3">
        <v>0</v>
      </c>
      <c r="DU164" s="3">
        <v>0</v>
      </c>
      <c r="DV164" s="3">
        <v>0</v>
      </c>
      <c r="DW164" s="3">
        <v>0</v>
      </c>
      <c r="DX164" s="3">
        <v>0</v>
      </c>
      <c r="DY164" s="3">
        <v>0</v>
      </c>
      <c r="DZ164" s="3">
        <v>0</v>
      </c>
      <c r="EA164" s="3">
        <v>0</v>
      </c>
      <c r="EB164" s="3">
        <v>0</v>
      </c>
      <c r="EC164" s="3">
        <v>0</v>
      </c>
      <c r="ED164" s="3">
        <v>0</v>
      </c>
      <c r="EE164" s="3">
        <v>0</v>
      </c>
      <c r="EF164" s="3">
        <v>0</v>
      </c>
      <c r="EG164" s="3">
        <v>0</v>
      </c>
      <c r="EH164" s="3">
        <v>0</v>
      </c>
      <c r="EI164" s="3">
        <v>0</v>
      </c>
      <c r="EJ164" s="3">
        <v>0</v>
      </c>
      <c r="EK164" s="3">
        <v>0</v>
      </c>
      <c r="EL164" s="3">
        <v>0</v>
      </c>
      <c r="EM164" s="3">
        <v>0</v>
      </c>
      <c r="EN164" s="3">
        <v>0</v>
      </c>
      <c r="EO164" s="3">
        <v>0</v>
      </c>
      <c r="EP164" s="3">
        <v>0</v>
      </c>
      <c r="EQ164" s="3">
        <v>0</v>
      </c>
      <c r="ER164" s="3">
        <v>0</v>
      </c>
      <c r="ES164" s="3">
        <v>0</v>
      </c>
      <c r="ET164" s="3">
        <v>0</v>
      </c>
      <c r="EU164" s="3">
        <v>0</v>
      </c>
      <c r="EV164" s="3">
        <v>0</v>
      </c>
      <c r="EW164" s="3">
        <v>0</v>
      </c>
      <c r="EX164" s="3">
        <v>0</v>
      </c>
      <c r="EY164" s="3">
        <v>1</v>
      </c>
      <c r="EZ164" s="3">
        <v>0.98621999999999999</v>
      </c>
      <c r="FA164" s="3">
        <v>0.97100262539999993</v>
      </c>
      <c r="FB164" s="3">
        <v>0.95428196019061196</v>
      </c>
      <c r="FC164" s="3">
        <v>0.93598837501375787</v>
      </c>
      <c r="FD164" s="3">
        <v>0.91606118250971491</v>
      </c>
      <c r="FE164" s="3">
        <v>0.89446045982613576</v>
      </c>
      <c r="FF164" s="3">
        <v>0.87110609722007537</v>
      </c>
      <c r="FG164" s="3">
        <v>0.84582659827874873</v>
      </c>
      <c r="FH164" s="3">
        <v>0.81838798343058605</v>
      </c>
      <c r="FI164" s="3">
        <v>0.78855774143454116</v>
      </c>
      <c r="FJ164" s="3">
        <v>0.75618744614865319</v>
      </c>
      <c r="FK164" s="3">
        <v>0.72113815801966308</v>
      </c>
      <c r="FL164" s="3">
        <v>0.68332888439469219</v>
      </c>
      <c r="FM164" s="3">
        <v>0.64276648181702334</v>
      </c>
      <c r="FN164" s="3">
        <v>0.59955329124446488</v>
      </c>
      <c r="FO164" s="3">
        <v>0.55393328131367359</v>
      </c>
      <c r="FP164" s="3">
        <v>0.50630055845351074</v>
      </c>
      <c r="FQ164" s="3">
        <v>0.45624262223921214</v>
      </c>
      <c r="FR164" s="3">
        <v>0.40464158166395725</v>
      </c>
      <c r="FS164" s="3">
        <v>0.35258039576707251</v>
      </c>
      <c r="FT164" s="3">
        <v>0.30122000951568306</v>
      </c>
      <c r="FU164" s="3">
        <v>0.25170245215139991</v>
      </c>
      <c r="FV164" s="3">
        <v>0.20516518577312759</v>
      </c>
      <c r="FW164" s="3">
        <v>0.16273292205152934</v>
      </c>
      <c r="FX164" s="3">
        <v>0.12537269780693924</v>
      </c>
      <c r="FY164" s="3">
        <v>9.4344208826699846E-2</v>
      </c>
      <c r="FZ164" s="3">
        <v>6.8887310958991421E-2</v>
      </c>
      <c r="GA164" s="3">
        <v>4.8209406828430966E-2</v>
      </c>
      <c r="GB164" s="3">
        <v>3.2020205921375569E-2</v>
      </c>
      <c r="GC164" s="3">
        <v>2.0082432749768332E-2</v>
      </c>
      <c r="GD164" s="3">
        <v>1.1445781721402964E-2</v>
      </c>
      <c r="GE164" s="3">
        <v>5.7820655522011349E-3</v>
      </c>
      <c r="GF164" s="3">
        <v>2.5387315220049521E-3</v>
      </c>
      <c r="GG164" s="3">
        <v>9.5644171360014559E-4</v>
      </c>
      <c r="GH164" s="3">
        <v>2.9408669809777272E-4</v>
      </c>
      <c r="GI164" s="3">
        <v>6.7792865645498551E-5</v>
      </c>
      <c r="GJ164" s="3">
        <v>9.8306434472537432E-6</v>
      </c>
      <c r="GK164" s="3">
        <v>0</v>
      </c>
      <c r="GL164" s="3">
        <v>0</v>
      </c>
      <c r="GM164" s="3">
        <v>0</v>
      </c>
      <c r="GN164" s="3">
        <v>0</v>
      </c>
      <c r="GO164" s="3">
        <v>0</v>
      </c>
      <c r="GP164" s="3">
        <v>0</v>
      </c>
      <c r="GQ164" s="3">
        <v>0</v>
      </c>
      <c r="GR164" s="3">
        <v>0</v>
      </c>
      <c r="GS164" s="3">
        <v>0</v>
      </c>
      <c r="GT164" s="3">
        <v>0</v>
      </c>
      <c r="GU164" s="3">
        <v>0</v>
      </c>
      <c r="GV164" s="3">
        <v>0</v>
      </c>
      <c r="GW164" s="3">
        <v>0</v>
      </c>
      <c r="GX164" s="3">
        <v>0</v>
      </c>
      <c r="GY164" s="3">
        <v>0</v>
      </c>
      <c r="GZ164" s="3">
        <v>0</v>
      </c>
      <c r="HA164" s="3">
        <v>0</v>
      </c>
      <c r="HB164">
        <f t="shared" si="775"/>
        <v>47</v>
      </c>
      <c r="HC164">
        <f t="shared" si="779"/>
        <v>2.8761541991649433E-3</v>
      </c>
      <c r="HD164">
        <f>IF(H164&gt;=$F$3,IF(HB164&lt;50,HC164*VLOOKUP(H164,Ret!$A$2:$AZ$27,HB164+2),HC164),0)</f>
        <v>8.2833240935950363E-4</v>
      </c>
      <c r="HE164">
        <f>IF(H164&lt;$F$3,HC164*VLOOKUP(H164,Withd!$A$2:$AZ$57,HB164+2),0)</f>
        <v>0</v>
      </c>
      <c r="HF164">
        <f>IF(HC164=HD164,0,HC164*VLOOKUP(H164,Mort!$A$2:$E$115,IF(HF163/HC163=VLOOKUP(H163,Mort!$A$2:$E$115,2),2,3)))</f>
        <v>1.2051086094501113E-5</v>
      </c>
      <c r="HH164">
        <f t="shared" ref="HH164:HI164" si="864">HH163+1</f>
        <v>70</v>
      </c>
      <c r="HI164">
        <f t="shared" si="864"/>
        <v>45</v>
      </c>
      <c r="HJ164">
        <f t="shared" si="773"/>
        <v>3.5498813858326726E-3</v>
      </c>
      <c r="HK164">
        <f>IF(HH164&gt;=$F$3,IF(HI164&lt;50,HJ164*VLOOKUP(HH164,Ret!$A$2:$AZ$27,HI164+2),HJ164),0)</f>
        <v>1.1111128737656265E-3</v>
      </c>
      <c r="HL164">
        <f>IF(HH164&lt;$F$3,HJ164*VLOOKUP(HH164,Withd!$A$2:$AZ$57,HI164+2),0)</f>
        <v>0</v>
      </c>
      <c r="HM164">
        <f>IF(HJ164=HK164,0,HJ164*VLOOKUP(HH164,Mort!$A$2:$E$115,IF(HM163/HJ163=VLOOKUP(HH163,Mort!$A$2:$E$115,2),2,3)))</f>
        <v>1.3028064686005909E-5</v>
      </c>
      <c r="HN164">
        <f>HN163/(1+Assumptions!$C$9)</f>
        <v>0.20879070103564645</v>
      </c>
      <c r="HO164">
        <f>HO163*(1+Assumptions!$C$10)</f>
        <v>3.8316209025903638</v>
      </c>
      <c r="HQ164">
        <f>HQ163/(1.01+Assumptions!$C$9)</f>
        <v>0.13958094323477541</v>
      </c>
      <c r="HR164">
        <f>HR163/(0.99+Assumptions!$C$9)</f>
        <v>0.31353727847108837</v>
      </c>
    </row>
    <row r="165" spans="2:226" x14ac:dyDescent="0.25">
      <c r="B165">
        <f t="shared" ref="B165:C165" si="865">B164+1</f>
        <v>2088</v>
      </c>
      <c r="C165">
        <f t="shared" si="865"/>
        <v>97</v>
      </c>
      <c r="D165">
        <f>IF(D164=0, 0, D164*(1-VLOOKUP(C164,Mort!$A$2:$E$111,IF(D164/D163=1-VLOOKUP(C163,Mort!$A$2:$E$111,4),4,5))))</f>
        <v>0.14243744108772732</v>
      </c>
      <c r="E165" s="3">
        <f>IF(C165&lt;65,Assumptions!$C$6,Assumptions!$C$7)*(1+Assumptions!$C$8)^(B165-$J$3)</f>
        <v>168794.65253845608</v>
      </c>
      <c r="F165" s="3">
        <f t="shared" si="771"/>
        <v>24042.68</v>
      </c>
      <c r="H165">
        <f t="shared" si="778"/>
        <v>73</v>
      </c>
      <c r="I165" s="5">
        <v>167853.43447601428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0</v>
      </c>
      <c r="AO165" s="5">
        <v>0</v>
      </c>
      <c r="AP165" s="5"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 s="5">
        <v>0</v>
      </c>
      <c r="AY165" s="5">
        <v>0</v>
      </c>
      <c r="AZ165" s="5">
        <v>0</v>
      </c>
      <c r="BA165" s="5">
        <v>0</v>
      </c>
      <c r="BB165" s="5">
        <v>0</v>
      </c>
      <c r="BC165" s="5">
        <v>0</v>
      </c>
      <c r="BD165" s="5">
        <v>49266.55</v>
      </c>
      <c r="BE165" s="5">
        <v>51174.21</v>
      </c>
      <c r="BF165" s="5">
        <v>53059.11</v>
      </c>
      <c r="BG165" s="5">
        <v>54904.27</v>
      </c>
      <c r="BH165" s="5">
        <v>56690.81</v>
      </c>
      <c r="BI165" s="5">
        <v>58398.51</v>
      </c>
      <c r="BJ165" s="5">
        <v>60001.78</v>
      </c>
      <c r="BK165" s="5">
        <v>61464.86</v>
      </c>
      <c r="BL165" s="5">
        <v>62741.84</v>
      </c>
      <c r="BM165" s="5">
        <v>63779.92</v>
      </c>
      <c r="BN165" s="5">
        <v>64525.65</v>
      </c>
      <c r="BO165" s="5">
        <v>64919.3</v>
      </c>
      <c r="BP165" s="5">
        <v>64898.94</v>
      </c>
      <c r="BQ165" s="5">
        <v>64404.1</v>
      </c>
      <c r="BR165" s="5">
        <v>63378.29</v>
      </c>
      <c r="BS165" s="5">
        <v>61776.41</v>
      </c>
      <c r="BT165" s="5">
        <v>59569.79</v>
      </c>
      <c r="BU165" s="5">
        <v>56632.53</v>
      </c>
      <c r="BV165" s="5">
        <v>52989.9</v>
      </c>
      <c r="BW165" s="5">
        <v>48711.69</v>
      </c>
      <c r="BX165" s="5">
        <v>43904.73</v>
      </c>
      <c r="BY165" s="5">
        <v>38705.03</v>
      </c>
      <c r="BZ165" s="5">
        <v>33284.04</v>
      </c>
      <c r="CA165" s="5">
        <v>27852.25</v>
      </c>
      <c r="CB165" s="5">
        <v>22638.12</v>
      </c>
      <c r="CC165" s="5">
        <v>17972.36</v>
      </c>
      <c r="CD165" s="5">
        <v>13844.63</v>
      </c>
      <c r="CE165" s="5">
        <v>10221.780000000001</v>
      </c>
      <c r="CF165" s="5">
        <v>7162.61</v>
      </c>
      <c r="CG165" s="5">
        <v>4739.32</v>
      </c>
      <c r="CH165" s="5">
        <v>2849.69</v>
      </c>
      <c r="CI165" s="5">
        <v>1518.75</v>
      </c>
      <c r="CJ165" s="5">
        <v>703.52</v>
      </c>
      <c r="CK165" s="5">
        <v>279.62</v>
      </c>
      <c r="CL165" s="5">
        <v>90.71</v>
      </c>
      <c r="CM165" s="5">
        <v>22.06</v>
      </c>
      <c r="CN165" s="5">
        <v>3.37</v>
      </c>
      <c r="CO165" s="5">
        <v>0</v>
      </c>
      <c r="CP165" s="5">
        <v>0</v>
      </c>
      <c r="CQ165" s="5">
        <v>0</v>
      </c>
      <c r="CR165" s="5">
        <v>0</v>
      </c>
      <c r="CS165" s="5">
        <v>0</v>
      </c>
      <c r="CT165" s="5">
        <v>0</v>
      </c>
      <c r="CU165" s="5">
        <v>0</v>
      </c>
      <c r="CV165" s="5">
        <v>0</v>
      </c>
      <c r="CW165" s="5">
        <v>0</v>
      </c>
      <c r="CX165" s="5">
        <v>0</v>
      </c>
      <c r="CY165" s="5">
        <v>0</v>
      </c>
      <c r="CZ165" s="5">
        <v>0</v>
      </c>
      <c r="DA165" s="5">
        <v>0</v>
      </c>
      <c r="DB165" s="5">
        <v>0</v>
      </c>
      <c r="DC165" s="5">
        <v>0</v>
      </c>
      <c r="DD165" s="5">
        <v>0</v>
      </c>
      <c r="DE165" s="5">
        <v>0</v>
      </c>
      <c r="DF165" s="3">
        <v>0</v>
      </c>
      <c r="DG165" s="3">
        <v>0</v>
      </c>
      <c r="DH165" s="3">
        <v>0</v>
      </c>
      <c r="DI165" s="3">
        <v>0</v>
      </c>
      <c r="DJ165" s="3">
        <v>0</v>
      </c>
      <c r="DK165" s="3">
        <v>0</v>
      </c>
      <c r="DL165" s="3">
        <v>0</v>
      </c>
      <c r="DM165" s="3">
        <v>0</v>
      </c>
      <c r="DN165" s="3">
        <v>0</v>
      </c>
      <c r="DO165" s="3">
        <v>0</v>
      </c>
      <c r="DP165" s="3">
        <v>0</v>
      </c>
      <c r="DQ165" s="3">
        <v>0</v>
      </c>
      <c r="DR165" s="3">
        <v>0</v>
      </c>
      <c r="DS165" s="3">
        <v>0</v>
      </c>
      <c r="DT165" s="3">
        <v>0</v>
      </c>
      <c r="DU165" s="3">
        <v>0</v>
      </c>
      <c r="DV165" s="3">
        <v>0</v>
      </c>
      <c r="DW165" s="3">
        <v>0</v>
      </c>
      <c r="DX165" s="3">
        <v>0</v>
      </c>
      <c r="DY165" s="3">
        <v>0</v>
      </c>
      <c r="DZ165" s="3">
        <v>0</v>
      </c>
      <c r="EA165" s="3">
        <v>0</v>
      </c>
      <c r="EB165" s="3">
        <v>0</v>
      </c>
      <c r="EC165" s="3">
        <v>0</v>
      </c>
      <c r="ED165" s="3">
        <v>0</v>
      </c>
      <c r="EE165" s="3">
        <v>0</v>
      </c>
      <c r="EF165" s="3">
        <v>0</v>
      </c>
      <c r="EG165" s="3">
        <v>0</v>
      </c>
      <c r="EH165" s="3">
        <v>0</v>
      </c>
      <c r="EI165" s="3">
        <v>0</v>
      </c>
      <c r="EJ165" s="3">
        <v>0</v>
      </c>
      <c r="EK165" s="3">
        <v>0</v>
      </c>
      <c r="EL165" s="3">
        <v>0</v>
      </c>
      <c r="EM165" s="3">
        <v>0</v>
      </c>
      <c r="EN165" s="3">
        <v>0</v>
      </c>
      <c r="EO165" s="3">
        <v>0</v>
      </c>
      <c r="EP165" s="3">
        <v>0</v>
      </c>
      <c r="EQ165" s="3">
        <v>0</v>
      </c>
      <c r="ER165" s="3">
        <v>0</v>
      </c>
      <c r="ES165" s="3">
        <v>0</v>
      </c>
      <c r="ET165" s="3">
        <v>0</v>
      </c>
      <c r="EU165" s="3">
        <v>0</v>
      </c>
      <c r="EV165" s="3">
        <v>0</v>
      </c>
      <c r="EW165" s="3">
        <v>0</v>
      </c>
      <c r="EX165" s="3">
        <v>0</v>
      </c>
      <c r="EY165" s="3">
        <v>0</v>
      </c>
      <c r="EZ165" s="3">
        <v>1</v>
      </c>
      <c r="FA165" s="3">
        <v>0.98456999999999995</v>
      </c>
      <c r="FB165" s="3">
        <v>0.9676157045999999</v>
      </c>
      <c r="FC165" s="3">
        <v>0.94906651154281785</v>
      </c>
      <c r="FD165" s="3">
        <v>0.92886088551207124</v>
      </c>
      <c r="FE165" s="3">
        <v>0.90695834583169654</v>
      </c>
      <c r="FF165" s="3">
        <v>0.88327766342203096</v>
      </c>
      <c r="FG165" s="3">
        <v>0.85764494562952354</v>
      </c>
      <c r="FH165" s="3">
        <v>0.82982294359330178</v>
      </c>
      <c r="FI165" s="3">
        <v>0.79957589729932599</v>
      </c>
      <c r="FJ165" s="3">
        <v>0.7667533067151886</v>
      </c>
      <c r="FK165" s="3">
        <v>0.73121429094893964</v>
      </c>
      <c r="FL165" s="3">
        <v>0.69287672567448677</v>
      </c>
      <c r="FM165" s="3">
        <v>0.65174756323844929</v>
      </c>
      <c r="FN165" s="3">
        <v>0.60793057456192834</v>
      </c>
      <c r="FO165" s="3">
        <v>0.56167313714351119</v>
      </c>
      <c r="FP165" s="3">
        <v>0.51337486408054067</v>
      </c>
      <c r="FQ165" s="3">
        <v>0.46261749126889762</v>
      </c>
      <c r="FR165" s="3">
        <v>0.41029545300638531</v>
      </c>
      <c r="FS165" s="3">
        <v>0.35750684002258376</v>
      </c>
      <c r="FT165" s="3">
        <v>0.30542881863649401</v>
      </c>
      <c r="FU165" s="3">
        <v>0.25521937514084075</v>
      </c>
      <c r="FV165" s="3">
        <v>0.20803186487105071</v>
      </c>
      <c r="FW165" s="3">
        <v>0.16500671457842001</v>
      </c>
      <c r="FX165" s="3">
        <v>0.12712447304550634</v>
      </c>
      <c r="FY165" s="3">
        <v>9.566243721147398E-2</v>
      </c>
      <c r="FZ165" s="3">
        <v>6.984984177870196E-2</v>
      </c>
      <c r="GA165" s="3">
        <v>4.8883014771988989E-2</v>
      </c>
      <c r="GB165" s="3">
        <v>3.2467609581407368E-2</v>
      </c>
      <c r="GC165" s="3">
        <v>2.0363035377267077E-2</v>
      </c>
      <c r="GD165" s="3">
        <v>1.1605708382919598E-2</v>
      </c>
      <c r="GE165" s="3">
        <v>5.8628557037994937E-3</v>
      </c>
      <c r="GF165" s="3">
        <v>2.5742040538672436E-3</v>
      </c>
      <c r="GG165" s="3">
        <v>9.6980563525394527E-4</v>
      </c>
      <c r="GH165" s="3">
        <v>2.9819583672788307E-4</v>
      </c>
      <c r="GI165" s="3">
        <v>6.874010428251159E-5</v>
      </c>
      <c r="GJ165" s="3">
        <v>9.9680025220070038E-6</v>
      </c>
      <c r="GK165" s="3">
        <v>0</v>
      </c>
      <c r="GL165" s="3">
        <v>0</v>
      </c>
      <c r="GM165" s="3">
        <v>0</v>
      </c>
      <c r="GN165" s="3">
        <v>0</v>
      </c>
      <c r="GO165" s="3">
        <v>0</v>
      </c>
      <c r="GP165" s="3">
        <v>0</v>
      </c>
      <c r="GQ165" s="3">
        <v>0</v>
      </c>
      <c r="GR165" s="3">
        <v>0</v>
      </c>
      <c r="GS165" s="3">
        <v>0</v>
      </c>
      <c r="GT165" s="3">
        <v>0</v>
      </c>
      <c r="GU165" s="3">
        <v>0</v>
      </c>
      <c r="GV165" s="3">
        <v>0</v>
      </c>
      <c r="GW165" s="3">
        <v>0</v>
      </c>
      <c r="GX165" s="3">
        <v>0</v>
      </c>
      <c r="GY165" s="3">
        <v>0</v>
      </c>
      <c r="GZ165" s="3">
        <v>0</v>
      </c>
      <c r="HA165" s="3">
        <v>0</v>
      </c>
      <c r="HB165">
        <f t="shared" si="775"/>
        <v>48</v>
      </c>
      <c r="HC165">
        <f t="shared" si="779"/>
        <v>2.0357707037109386E-3</v>
      </c>
      <c r="HD165">
        <f>IF(H165&gt;=$F$3,IF(HB165&lt;50,HC165*VLOOKUP(H165,Ret!$A$2:$AZ$27,HB165+2),HC165),0)</f>
        <v>4.4990532552011744E-4</v>
      </c>
      <c r="HE165">
        <f>IF(H165&lt;$F$3,HC165*VLOOKUP(H165,Withd!$A$2:$AZ$57,HB165+2),0)</f>
        <v>0</v>
      </c>
      <c r="HF165">
        <f>IF(HC165=HD165,0,HC165*VLOOKUP(H165,Mort!$A$2:$E$115,IF(HF164/HC164=VLOOKUP(H164,Mort!$A$2:$E$115,2),2,3)))</f>
        <v>9.1813258737363332E-6</v>
      </c>
      <c r="HH165">
        <f t="shared" ref="HH165:HI165" si="866">HH164+1</f>
        <v>71</v>
      </c>
      <c r="HI165">
        <f t="shared" si="866"/>
        <v>46</v>
      </c>
      <c r="HJ165">
        <f t="shared" si="773"/>
        <v>2.4257404473810398E-3</v>
      </c>
      <c r="HK165">
        <f>IF(HH165&gt;=$F$3,IF(HI165&lt;50,HJ165*VLOOKUP(HH165,Ret!$A$2:$AZ$27,HI165+2),HJ165),0)</f>
        <v>6.3796973766121353E-4</v>
      </c>
      <c r="HL165">
        <f>IF(HH165&lt;$F$3,HJ165*VLOOKUP(HH165,Withd!$A$2:$AZ$57,HI165+2),0)</f>
        <v>0</v>
      </c>
      <c r="HM165">
        <f>IF(HJ165=HK165,0,HJ165*VLOOKUP(HH165,Mort!$A$2:$E$115,IF(HM164/HJ164=VLOOKUP(HH164,Mort!$A$2:$E$115,2),2,3)))</f>
        <v>9.5089025537336762E-6</v>
      </c>
      <c r="HN165">
        <f>HN164/(1+Assumptions!$C$9)</f>
        <v>0.20114711082432221</v>
      </c>
      <c r="HO165">
        <f>HO164*(1+Assumptions!$C$10)</f>
        <v>3.9561485819245505</v>
      </c>
      <c r="HQ165">
        <f>HQ164/(1.01+Assumptions!$C$9)</f>
        <v>0.13318792293394599</v>
      </c>
      <c r="HR165">
        <f>HR164/(0.99+Assumptions!$C$9)</f>
        <v>0.30499735259833499</v>
      </c>
    </row>
    <row r="166" spans="2:226" x14ac:dyDescent="0.25">
      <c r="B166">
        <f t="shared" ref="B166:C166" si="867">B165+1</f>
        <v>2089</v>
      </c>
      <c r="C166">
        <f t="shared" si="867"/>
        <v>98</v>
      </c>
      <c r="D166">
        <f>IF(D165=0, 0, D165*(1-VLOOKUP(C165,Mort!$A$2:$E$111,IF(D165/D164=1-VLOOKUP(C164,Mort!$A$2:$E$111,4),4,5))))</f>
        <v>0.10973665336280689</v>
      </c>
      <c r="E166" s="3">
        <f>IF(C166&lt;65,Assumptions!$C$6,Assumptions!$C$7)*(1+Assumptions!$C$8)^(B166-$J$3)</f>
        <v>178078.35842807117</v>
      </c>
      <c r="F166" s="3">
        <f t="shared" si="771"/>
        <v>19541.72</v>
      </c>
      <c r="H166">
        <f t="shared" si="778"/>
        <v>74</v>
      </c>
      <c r="I166" s="5">
        <v>161484.31697641738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  <c r="AQ166" s="5">
        <v>0</v>
      </c>
      <c r="AR166" s="5">
        <v>0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 s="5">
        <v>0</v>
      </c>
      <c r="AY166" s="5">
        <v>0</v>
      </c>
      <c r="AZ166" s="5">
        <v>0</v>
      </c>
      <c r="BA166" s="5">
        <v>0</v>
      </c>
      <c r="BB166" s="5">
        <v>0</v>
      </c>
      <c r="BC166" s="5">
        <v>0</v>
      </c>
      <c r="BD166" s="5">
        <v>0</v>
      </c>
      <c r="BE166" s="5">
        <v>51976.21</v>
      </c>
      <c r="BF166" s="5">
        <v>53890.64</v>
      </c>
      <c r="BG166" s="5">
        <v>55764.72</v>
      </c>
      <c r="BH166" s="5">
        <v>57579.25</v>
      </c>
      <c r="BI166" s="5">
        <v>59313.72</v>
      </c>
      <c r="BJ166" s="5">
        <v>60942.11</v>
      </c>
      <c r="BK166" s="5">
        <v>62428.12</v>
      </c>
      <c r="BL166" s="5">
        <v>63725.120000000003</v>
      </c>
      <c r="BM166" s="5">
        <v>64779.46</v>
      </c>
      <c r="BN166" s="5">
        <v>65536.88</v>
      </c>
      <c r="BO166" s="5">
        <v>65936.7</v>
      </c>
      <c r="BP166" s="5">
        <v>65916.02</v>
      </c>
      <c r="BQ166" s="5">
        <v>65413.43</v>
      </c>
      <c r="BR166" s="5">
        <v>64371.55</v>
      </c>
      <c r="BS166" s="5">
        <v>62744.56</v>
      </c>
      <c r="BT166" s="5">
        <v>60503.360000000001</v>
      </c>
      <c r="BU166" s="5">
        <v>57520.07</v>
      </c>
      <c r="BV166" s="5">
        <v>53820.35</v>
      </c>
      <c r="BW166" s="5">
        <v>49475.09</v>
      </c>
      <c r="BX166" s="5">
        <v>44592.800000000003</v>
      </c>
      <c r="BY166" s="5">
        <v>39311.61</v>
      </c>
      <c r="BZ166" s="5">
        <v>33805.67</v>
      </c>
      <c r="CA166" s="5">
        <v>28288.75</v>
      </c>
      <c r="CB166" s="5">
        <v>22992.9</v>
      </c>
      <c r="CC166" s="5">
        <v>18254.02</v>
      </c>
      <c r="CD166" s="5">
        <v>14061.6</v>
      </c>
      <c r="CE166" s="5">
        <v>10381.969999999999</v>
      </c>
      <c r="CF166" s="5">
        <v>7274.86</v>
      </c>
      <c r="CG166" s="5">
        <v>4813.59</v>
      </c>
      <c r="CH166" s="5">
        <v>2894.35</v>
      </c>
      <c r="CI166" s="5">
        <v>1542.56</v>
      </c>
      <c r="CJ166" s="5">
        <v>714.54</v>
      </c>
      <c r="CK166" s="5">
        <v>284</v>
      </c>
      <c r="CL166" s="5">
        <v>92.13</v>
      </c>
      <c r="CM166" s="5">
        <v>22.41</v>
      </c>
      <c r="CN166" s="5">
        <v>3.43</v>
      </c>
      <c r="CO166" s="5">
        <v>0</v>
      </c>
      <c r="CP166" s="5">
        <v>0</v>
      </c>
      <c r="CQ166" s="5">
        <v>0</v>
      </c>
      <c r="CR166" s="5">
        <v>0</v>
      </c>
      <c r="CS166" s="5">
        <v>0</v>
      </c>
      <c r="CT166" s="5">
        <v>0</v>
      </c>
      <c r="CU166" s="5">
        <v>0</v>
      </c>
      <c r="CV166" s="5">
        <v>0</v>
      </c>
      <c r="CW166" s="5">
        <v>0</v>
      </c>
      <c r="CX166" s="5">
        <v>0</v>
      </c>
      <c r="CY166" s="5">
        <v>0</v>
      </c>
      <c r="CZ166" s="5">
        <v>0</v>
      </c>
      <c r="DA166" s="5">
        <v>0</v>
      </c>
      <c r="DB166" s="5">
        <v>0</v>
      </c>
      <c r="DC166" s="5">
        <v>0</v>
      </c>
      <c r="DD166" s="5">
        <v>0</v>
      </c>
      <c r="DE166" s="5">
        <v>0</v>
      </c>
      <c r="DF166" s="3">
        <v>0</v>
      </c>
      <c r="DG166" s="3">
        <v>0</v>
      </c>
      <c r="DH166" s="3">
        <v>0</v>
      </c>
      <c r="DI166" s="3">
        <v>0</v>
      </c>
      <c r="DJ166" s="3">
        <v>0</v>
      </c>
      <c r="DK166" s="3">
        <v>0</v>
      </c>
      <c r="DL166" s="3">
        <v>0</v>
      </c>
      <c r="DM166" s="3">
        <v>0</v>
      </c>
      <c r="DN166" s="3">
        <v>0</v>
      </c>
      <c r="DO166" s="3">
        <v>0</v>
      </c>
      <c r="DP166" s="3">
        <v>0</v>
      </c>
      <c r="DQ166" s="3">
        <v>0</v>
      </c>
      <c r="DR166" s="3">
        <v>0</v>
      </c>
      <c r="DS166" s="3">
        <v>0</v>
      </c>
      <c r="DT166" s="3">
        <v>0</v>
      </c>
      <c r="DU166" s="3">
        <v>0</v>
      </c>
      <c r="DV166" s="3">
        <v>0</v>
      </c>
      <c r="DW166" s="3">
        <v>0</v>
      </c>
      <c r="DX166" s="3">
        <v>0</v>
      </c>
      <c r="DY166" s="3">
        <v>0</v>
      </c>
      <c r="DZ166" s="3">
        <v>0</v>
      </c>
      <c r="EA166" s="3">
        <v>0</v>
      </c>
      <c r="EB166" s="3">
        <v>0</v>
      </c>
      <c r="EC166" s="3">
        <v>0</v>
      </c>
      <c r="ED166" s="3">
        <v>0</v>
      </c>
      <c r="EE166" s="3">
        <v>0</v>
      </c>
      <c r="EF166" s="3">
        <v>0</v>
      </c>
      <c r="EG166" s="3">
        <v>0</v>
      </c>
      <c r="EH166" s="3">
        <v>0</v>
      </c>
      <c r="EI166" s="3">
        <v>0</v>
      </c>
      <c r="EJ166" s="3">
        <v>0</v>
      </c>
      <c r="EK166" s="3">
        <v>0</v>
      </c>
      <c r="EL166" s="3">
        <v>0</v>
      </c>
      <c r="EM166" s="3">
        <v>0</v>
      </c>
      <c r="EN166" s="3">
        <v>0</v>
      </c>
      <c r="EO166" s="3">
        <v>0</v>
      </c>
      <c r="EP166" s="3">
        <v>0</v>
      </c>
      <c r="EQ166" s="3">
        <v>0</v>
      </c>
      <c r="ER166" s="3">
        <v>0</v>
      </c>
      <c r="ES166" s="3">
        <v>0</v>
      </c>
      <c r="ET166" s="3">
        <v>0</v>
      </c>
      <c r="EU166" s="3">
        <v>0</v>
      </c>
      <c r="EV166" s="3">
        <v>0</v>
      </c>
      <c r="EW166" s="3">
        <v>0</v>
      </c>
      <c r="EX166" s="3">
        <v>0</v>
      </c>
      <c r="EY166" s="3">
        <v>0</v>
      </c>
      <c r="EZ166" s="3">
        <v>0</v>
      </c>
      <c r="FA166" s="3">
        <v>1</v>
      </c>
      <c r="FB166" s="3">
        <v>0.98277999999999999</v>
      </c>
      <c r="FC166" s="3">
        <v>0.96394010739999991</v>
      </c>
      <c r="FD166" s="3">
        <v>0.94341782251345385</v>
      </c>
      <c r="FE166" s="3">
        <v>0.92117203025858652</v>
      </c>
      <c r="FF166" s="3">
        <v>0.8971202285485349</v>
      </c>
      <c r="FG166" s="3">
        <v>0.87108579951605636</v>
      </c>
      <c r="FH166" s="3">
        <v>0.84282777617975546</v>
      </c>
      <c r="FI166" s="3">
        <v>0.81210670373800342</v>
      </c>
      <c r="FJ166" s="3">
        <v>0.77876972354955831</v>
      </c>
      <c r="FK166" s="3">
        <v>0.74267374686303633</v>
      </c>
      <c r="FL166" s="3">
        <v>0.70373536231500733</v>
      </c>
      <c r="FM166" s="3">
        <v>0.66196163120798857</v>
      </c>
      <c r="FN166" s="3">
        <v>0.61745795074187548</v>
      </c>
      <c r="FO166" s="3">
        <v>0.57047557526992621</v>
      </c>
      <c r="FP166" s="3">
        <v>0.5214203805524652</v>
      </c>
      <c r="FQ166" s="3">
        <v>0.46986754752724297</v>
      </c>
      <c r="FR166" s="3">
        <v>0.41672552790191181</v>
      </c>
      <c r="FS166" s="3">
        <v>0.36310962148205184</v>
      </c>
      <c r="FT166" s="3">
        <v>0.31021544292076136</v>
      </c>
      <c r="FU166" s="3">
        <v>0.25921912625901739</v>
      </c>
      <c r="FV166" s="3">
        <v>0.21129210200498766</v>
      </c>
      <c r="FW166" s="3">
        <v>0.16759266946831611</v>
      </c>
      <c r="FX166" s="3">
        <v>0.12911674441178009</v>
      </c>
      <c r="FY166" s="3">
        <v>9.7161641337308632E-2</v>
      </c>
      <c r="FZ166" s="3">
        <v>7.0944515655262649E-2</v>
      </c>
      <c r="GA166" s="3">
        <v>4.9649100391022459E-2</v>
      </c>
      <c r="GB166" s="3">
        <v>3.2976435988713207E-2</v>
      </c>
      <c r="GC166" s="3">
        <v>2.0682161123401151E-2</v>
      </c>
      <c r="GD166" s="3">
        <v>1.1787590910671253E-2</v>
      </c>
      <c r="GE166" s="3">
        <v>5.9547373003437966E-3</v>
      </c>
      <c r="GF166" s="3">
        <v>2.6145465064619506E-3</v>
      </c>
      <c r="GG166" s="3">
        <v>9.8500425084447523E-4</v>
      </c>
      <c r="GH166" s="3">
        <v>3.0286910704965922E-4</v>
      </c>
      <c r="GI166" s="3">
        <v>6.9817386557087432E-5</v>
      </c>
      <c r="GJ166" s="3">
        <v>1.0124219224643247E-5</v>
      </c>
      <c r="GK166" s="3">
        <v>0</v>
      </c>
      <c r="GL166" s="3">
        <v>0</v>
      </c>
      <c r="GM166" s="3">
        <v>0</v>
      </c>
      <c r="GN166" s="3">
        <v>0</v>
      </c>
      <c r="GO166" s="3">
        <v>0</v>
      </c>
      <c r="GP166" s="3">
        <v>0</v>
      </c>
      <c r="GQ166" s="3">
        <v>0</v>
      </c>
      <c r="GR166" s="3">
        <v>0</v>
      </c>
      <c r="GS166" s="3">
        <v>0</v>
      </c>
      <c r="GT166" s="3">
        <v>0</v>
      </c>
      <c r="GU166" s="3">
        <v>0</v>
      </c>
      <c r="GV166" s="3">
        <v>0</v>
      </c>
      <c r="GW166" s="3">
        <v>0</v>
      </c>
      <c r="GX166" s="3">
        <v>0</v>
      </c>
      <c r="GY166" s="3">
        <v>0</v>
      </c>
      <c r="GZ166" s="3">
        <v>0</v>
      </c>
      <c r="HA166" s="3">
        <v>0</v>
      </c>
      <c r="HB166">
        <f t="shared" si="775"/>
        <v>49</v>
      </c>
      <c r="HC166">
        <f t="shared" si="779"/>
        <v>1.576684052317085E-3</v>
      </c>
      <c r="HD166">
        <f>IF(H166&gt;=$F$3,IF(HB166&lt;50,HC166*VLOOKUP(H166,Ret!$A$2:$AZ$27,HB166+2),HC166),0)</f>
        <v>3.9259432902695414E-4</v>
      </c>
      <c r="HE166">
        <f>IF(H166&lt;$F$3,HC166*VLOOKUP(H166,Withd!$A$2:$AZ$57,HB166+2),0)</f>
        <v>0</v>
      </c>
      <c r="HF166">
        <f>IF(HC166=HD166,0,HC166*VLOOKUP(H166,Mort!$A$2:$E$115,IF(HF165/HC165=VLOOKUP(H165,Mort!$A$2:$E$115,2),2,3)))</f>
        <v>7.6626844942610329E-6</v>
      </c>
      <c r="HH166">
        <f t="shared" ref="HH166:HI166" si="868">HH165+1</f>
        <v>72</v>
      </c>
      <c r="HI166">
        <f t="shared" si="868"/>
        <v>47</v>
      </c>
      <c r="HJ166">
        <f t="shared" si="773"/>
        <v>1.7782618071660926E-3</v>
      </c>
      <c r="HK166">
        <f>IF(HH166&gt;=$F$3,IF(HI166&lt;50,HJ166*VLOOKUP(HH166,Ret!$A$2:$AZ$27,HI166+2),HJ166),0)</f>
        <v>5.1213940046383462E-4</v>
      </c>
      <c r="HL166">
        <f>IF(HH166&lt;$F$3,HJ166*VLOOKUP(HH166,Withd!$A$2:$AZ$57,HI166+2),0)</f>
        <v>0</v>
      </c>
      <c r="HM166">
        <f>IF(HJ166=HK166,0,HJ166*VLOOKUP(HH166,Mort!$A$2:$E$115,IF(HM165/HJ165=VLOOKUP(HH165,Mort!$A$2:$E$115,2),2,3)))</f>
        <v>7.4509169720259279E-6</v>
      </c>
      <c r="HN166">
        <f>HN165/(1+Assumptions!$C$9)</f>
        <v>0.19378334376138942</v>
      </c>
      <c r="HO166">
        <f>HO165*(1+Assumptions!$C$10)</f>
        <v>4.084723410837098</v>
      </c>
      <c r="HQ166">
        <f>HQ165/(1.01+Assumptions!$C$9)</f>
        <v>0.12708771272323091</v>
      </c>
      <c r="HR166">
        <f>HR165/(0.99+Assumptions!$C$9)</f>
        <v>0.29669003171044261</v>
      </c>
    </row>
    <row r="167" spans="2:226" x14ac:dyDescent="0.25">
      <c r="B167">
        <f t="shared" ref="B167:C167" si="869">B166+1</f>
        <v>2090</v>
      </c>
      <c r="C167">
        <f t="shared" si="869"/>
        <v>99</v>
      </c>
      <c r="D167">
        <f>IF(D166=0, 0, D166*(1-VLOOKUP(C166,Mort!$A$2:$E$111,IF(D166/D165=1-VLOOKUP(C165,Mort!$A$2:$E$111,4),4,5))))</f>
        <v>8.2577929022045804E-2</v>
      </c>
      <c r="E167" s="3">
        <f>IF(C167&lt;65,Assumptions!$C$6,Assumptions!$C$7)*(1+Assumptions!$C$8)^(B167-$J$3)</f>
        <v>187872.66814161502</v>
      </c>
      <c r="F167" s="3">
        <f t="shared" si="771"/>
        <v>15514.14</v>
      </c>
      <c r="H167">
        <f t="shared" si="778"/>
        <v>75</v>
      </c>
      <c r="I167" s="5">
        <v>155150.06414041651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 s="5">
        <v>0</v>
      </c>
      <c r="AY167" s="5">
        <v>0</v>
      </c>
      <c r="AZ167" s="5">
        <v>0</v>
      </c>
      <c r="BA167" s="5">
        <v>0</v>
      </c>
      <c r="BB167" s="5">
        <v>0</v>
      </c>
      <c r="BC167" s="5">
        <v>0</v>
      </c>
      <c r="BD167" s="5">
        <v>0</v>
      </c>
      <c r="BE167" s="5">
        <v>0</v>
      </c>
      <c r="BF167" s="5">
        <v>54834.9</v>
      </c>
      <c r="BG167" s="5">
        <v>56741.82</v>
      </c>
      <c r="BH167" s="5">
        <v>58588.14</v>
      </c>
      <c r="BI167" s="5">
        <v>60353</v>
      </c>
      <c r="BJ167" s="5">
        <v>62009.93</v>
      </c>
      <c r="BK167" s="5">
        <v>63521.97</v>
      </c>
      <c r="BL167" s="5">
        <v>64841.69</v>
      </c>
      <c r="BM167" s="5">
        <v>65914.509999999995</v>
      </c>
      <c r="BN167" s="5">
        <v>66685.2</v>
      </c>
      <c r="BO167" s="5">
        <v>67092.03</v>
      </c>
      <c r="BP167" s="5">
        <v>67070.990000000005</v>
      </c>
      <c r="BQ167" s="5">
        <v>66559.58</v>
      </c>
      <c r="BR167" s="5">
        <v>65499.45</v>
      </c>
      <c r="BS167" s="5">
        <v>63843.95</v>
      </c>
      <c r="BT167" s="5">
        <v>61563.48</v>
      </c>
      <c r="BU167" s="5">
        <v>58527.92</v>
      </c>
      <c r="BV167" s="5">
        <v>54763.37</v>
      </c>
      <c r="BW167" s="5">
        <v>50341.98</v>
      </c>
      <c r="BX167" s="5">
        <v>45374.14</v>
      </c>
      <c r="BY167" s="5">
        <v>40000.42</v>
      </c>
      <c r="BZ167" s="5">
        <v>34398</v>
      </c>
      <c r="CA167" s="5">
        <v>28784.41</v>
      </c>
      <c r="CB167" s="5">
        <v>23395.77</v>
      </c>
      <c r="CC167" s="5">
        <v>18573.86</v>
      </c>
      <c r="CD167" s="5">
        <v>14307.99</v>
      </c>
      <c r="CE167" s="5">
        <v>10563.88</v>
      </c>
      <c r="CF167" s="5">
        <v>7402.33</v>
      </c>
      <c r="CG167" s="5">
        <v>4897.9399999999996</v>
      </c>
      <c r="CH167" s="5">
        <v>2945.06</v>
      </c>
      <c r="CI167" s="5">
        <v>1569.58</v>
      </c>
      <c r="CJ167" s="5">
        <v>727.06</v>
      </c>
      <c r="CK167" s="5">
        <v>288.98</v>
      </c>
      <c r="CL167" s="5">
        <v>93.74</v>
      </c>
      <c r="CM167" s="5">
        <v>22.8</v>
      </c>
      <c r="CN167" s="5">
        <v>3.49</v>
      </c>
      <c r="CO167" s="5">
        <v>0</v>
      </c>
      <c r="CP167" s="5">
        <v>0</v>
      </c>
      <c r="CQ167" s="5">
        <v>0</v>
      </c>
      <c r="CR167" s="5">
        <v>0</v>
      </c>
      <c r="CS167" s="5">
        <v>0</v>
      </c>
      <c r="CT167" s="5">
        <v>0</v>
      </c>
      <c r="CU167" s="5">
        <v>0</v>
      </c>
      <c r="CV167" s="5">
        <v>0</v>
      </c>
      <c r="CW167" s="5">
        <v>0</v>
      </c>
      <c r="CX167" s="5">
        <v>0</v>
      </c>
      <c r="CY167" s="5">
        <v>0</v>
      </c>
      <c r="CZ167" s="5">
        <v>0</v>
      </c>
      <c r="DA167" s="5">
        <v>0</v>
      </c>
      <c r="DB167" s="5">
        <v>0</v>
      </c>
      <c r="DC167" s="5">
        <v>0</v>
      </c>
      <c r="DD167" s="5">
        <v>0</v>
      </c>
      <c r="DE167" s="5">
        <v>0</v>
      </c>
      <c r="DF167" s="3">
        <v>0</v>
      </c>
      <c r="DG167" s="3">
        <v>0</v>
      </c>
      <c r="DH167" s="3">
        <v>0</v>
      </c>
      <c r="DI167" s="3">
        <v>0</v>
      </c>
      <c r="DJ167" s="3">
        <v>0</v>
      </c>
      <c r="DK167" s="3">
        <v>0</v>
      </c>
      <c r="DL167" s="3">
        <v>0</v>
      </c>
      <c r="DM167" s="3">
        <v>0</v>
      </c>
      <c r="DN167" s="3">
        <v>0</v>
      </c>
      <c r="DO167" s="3">
        <v>0</v>
      </c>
      <c r="DP167" s="3">
        <v>0</v>
      </c>
      <c r="DQ167" s="3">
        <v>0</v>
      </c>
      <c r="DR167" s="3">
        <v>0</v>
      </c>
      <c r="DS167" s="3">
        <v>0</v>
      </c>
      <c r="DT167" s="3">
        <v>0</v>
      </c>
      <c r="DU167" s="3">
        <v>0</v>
      </c>
      <c r="DV167" s="3">
        <v>0</v>
      </c>
      <c r="DW167" s="3">
        <v>0</v>
      </c>
      <c r="DX167" s="3">
        <v>0</v>
      </c>
      <c r="DY167" s="3">
        <v>0</v>
      </c>
      <c r="DZ167" s="3">
        <v>0</v>
      </c>
      <c r="EA167" s="3">
        <v>0</v>
      </c>
      <c r="EB167" s="3">
        <v>0</v>
      </c>
      <c r="EC167" s="3">
        <v>0</v>
      </c>
      <c r="ED167" s="3">
        <v>0</v>
      </c>
      <c r="EE167" s="3">
        <v>0</v>
      </c>
      <c r="EF167" s="3">
        <v>0</v>
      </c>
      <c r="EG167" s="3">
        <v>0</v>
      </c>
      <c r="EH167" s="3">
        <v>0</v>
      </c>
      <c r="EI167" s="3">
        <v>0</v>
      </c>
      <c r="EJ167" s="3">
        <v>0</v>
      </c>
      <c r="EK167" s="3">
        <v>0</v>
      </c>
      <c r="EL167" s="3">
        <v>0</v>
      </c>
      <c r="EM167" s="3">
        <v>0</v>
      </c>
      <c r="EN167" s="3">
        <v>0</v>
      </c>
      <c r="EO167" s="3">
        <v>0</v>
      </c>
      <c r="EP167" s="3">
        <v>0</v>
      </c>
      <c r="EQ167" s="3">
        <v>0</v>
      </c>
      <c r="ER167" s="3">
        <v>0</v>
      </c>
      <c r="ES167" s="3">
        <v>0</v>
      </c>
      <c r="ET167" s="3">
        <v>0</v>
      </c>
      <c r="EU167" s="3">
        <v>0</v>
      </c>
      <c r="EV167" s="3">
        <v>0</v>
      </c>
      <c r="EW167" s="3">
        <v>0</v>
      </c>
      <c r="EX167" s="3">
        <v>0</v>
      </c>
      <c r="EY167" s="3">
        <v>0</v>
      </c>
      <c r="EZ167" s="3">
        <v>0</v>
      </c>
      <c r="FA167" s="3">
        <v>0</v>
      </c>
      <c r="FB167" s="3">
        <v>1</v>
      </c>
      <c r="FC167" s="3">
        <v>0.98082999999999998</v>
      </c>
      <c r="FD167" s="3">
        <v>0.95994812929999995</v>
      </c>
      <c r="FE167" s="3">
        <v>0.93731255241110589</v>
      </c>
      <c r="FF167" s="3">
        <v>0.91283932166765192</v>
      </c>
      <c r="FG167" s="3">
        <v>0.88634872455285663</v>
      </c>
      <c r="FH167" s="3">
        <v>0.85759557192836189</v>
      </c>
      <c r="FI167" s="3">
        <v>0.82633621333157314</v>
      </c>
      <c r="FJ167" s="3">
        <v>0.79241511177431201</v>
      </c>
      <c r="FK167" s="3">
        <v>0.75568667134357259</v>
      </c>
      <c r="FL167" s="3">
        <v>0.7160660191650291</v>
      </c>
      <c r="FM167" s="3">
        <v>0.67356034026739298</v>
      </c>
      <c r="FN167" s="3">
        <v>0.62827687859121617</v>
      </c>
      <c r="FO167" s="3">
        <v>0.58047129089921057</v>
      </c>
      <c r="FP167" s="3">
        <v>0.53055656459478739</v>
      </c>
      <c r="FQ167" s="3">
        <v>0.47810043705330074</v>
      </c>
      <c r="FR167" s="3">
        <v>0.42402727762257242</v>
      </c>
      <c r="FS167" s="3">
        <v>0.36947192808365226</v>
      </c>
      <c r="FT167" s="3">
        <v>0.31565095231970663</v>
      </c>
      <c r="FU167" s="3">
        <v>0.26376109226787003</v>
      </c>
      <c r="FV167" s="3">
        <v>0.21499430391846355</v>
      </c>
      <c r="FW167" s="3">
        <v>0.17052918198204692</v>
      </c>
      <c r="FX167" s="3">
        <v>0.13137909238260859</v>
      </c>
      <c r="FY167" s="3">
        <v>9.8864080808836782E-2</v>
      </c>
      <c r="FZ167" s="3">
        <v>7.2187585884188346E-2</v>
      </c>
      <c r="GA167" s="3">
        <v>5.0519038229331528E-2</v>
      </c>
      <c r="GB167" s="3">
        <v>3.3554240001539712E-2</v>
      </c>
      <c r="GC167" s="3">
        <v>2.104454824416568E-2</v>
      </c>
      <c r="GD167" s="3">
        <v>1.1994129826279789E-2</v>
      </c>
      <c r="GE167" s="3">
        <v>6.0590745643417611E-3</v>
      </c>
      <c r="GF167" s="3">
        <v>2.6603578689655366E-3</v>
      </c>
      <c r="GG167" s="3">
        <v>1.0022632235540761E-3</v>
      </c>
      <c r="GH167" s="3">
        <v>3.0817589597840729E-4</v>
      </c>
      <c r="GI167" s="3">
        <v>7.1040707540942431E-5</v>
      </c>
      <c r="GJ167" s="3">
        <v>1.0301613000512061E-5</v>
      </c>
      <c r="GK167" s="3">
        <v>0</v>
      </c>
      <c r="GL167" s="3">
        <v>0</v>
      </c>
      <c r="GM167" s="3">
        <v>0</v>
      </c>
      <c r="GN167" s="3">
        <v>0</v>
      </c>
      <c r="GO167" s="3">
        <v>0</v>
      </c>
      <c r="GP167" s="3">
        <v>0</v>
      </c>
      <c r="GQ167" s="3">
        <v>0</v>
      </c>
      <c r="GR167" s="3">
        <v>0</v>
      </c>
      <c r="GS167" s="3">
        <v>0</v>
      </c>
      <c r="GT167" s="3">
        <v>0</v>
      </c>
      <c r="GU167" s="3">
        <v>0</v>
      </c>
      <c r="GV167" s="3">
        <v>0</v>
      </c>
      <c r="GW167" s="3">
        <v>0</v>
      </c>
      <c r="GX167" s="3">
        <v>0</v>
      </c>
      <c r="GY167" s="3">
        <v>0</v>
      </c>
      <c r="GZ167" s="3">
        <v>0</v>
      </c>
      <c r="HA167" s="3">
        <v>0</v>
      </c>
      <c r="HB167">
        <f t="shared" si="775"/>
        <v>50</v>
      </c>
      <c r="HC167">
        <f t="shared" si="779"/>
        <v>1.1764270387958698E-3</v>
      </c>
      <c r="HD167">
        <f>IF(H167&gt;=$F$3,IF(HB167&lt;50,HC167*VLOOKUP(H167,Ret!$A$2:$AZ$27,HB167+2),HC167),0)</f>
        <v>1.1764270387958698E-3</v>
      </c>
      <c r="HE167">
        <f>IF(H167&lt;$F$3,HC167*VLOOKUP(H167,Withd!$A$2:$AZ$57,HB167+2),0)</f>
        <v>0</v>
      </c>
      <c r="HF167">
        <f>IF(HC167=HD167,0,HC167*VLOOKUP(H167,Mort!$A$2:$E$115,IF(HF166/HC166=VLOOKUP(H166,Mort!$A$2:$E$115,2),2,3)))</f>
        <v>0</v>
      </c>
      <c r="HH167">
        <f t="shared" ref="HH167:HI167" si="870">HH166+1</f>
        <v>73</v>
      </c>
      <c r="HI167">
        <f t="shared" si="870"/>
        <v>48</v>
      </c>
      <c r="HJ167">
        <f t="shared" si="773"/>
        <v>1.2586714897302321E-3</v>
      </c>
      <c r="HK167">
        <f>IF(HH167&gt;=$F$3,IF(HI167&lt;50,HJ167*VLOOKUP(HH167,Ret!$A$2:$AZ$27,HI167+2),HJ167),0)</f>
        <v>2.7816639923038128E-4</v>
      </c>
      <c r="HL167">
        <f>IF(HH167&lt;$F$3,HJ167*VLOOKUP(HH167,Withd!$A$2:$AZ$57,HI167+2),0)</f>
        <v>0</v>
      </c>
      <c r="HM167">
        <f>IF(HJ167=HK167,0,HJ167*VLOOKUP(HH167,Mort!$A$2:$E$115,IF(HM166/HJ166=VLOOKUP(HH166,Mort!$A$2:$E$115,2),2,3)))</f>
        <v>5.676608418683347E-6</v>
      </c>
      <c r="HN167">
        <f>HN166/(1+Assumptions!$C$9)</f>
        <v>0.18668915583948884</v>
      </c>
      <c r="HO167">
        <f>HO166*(1+Assumptions!$C$10)</f>
        <v>4.217476921689304</v>
      </c>
      <c r="HQ167">
        <f>HQ166/(1.01+Assumptions!$C$9)</f>
        <v>0.12126690145346461</v>
      </c>
      <c r="HR167">
        <f>HR166/(0.99+Assumptions!$C$9)</f>
        <v>0.28860898026307646</v>
      </c>
    </row>
    <row r="168" spans="2:226" x14ac:dyDescent="0.25">
      <c r="B168">
        <f t="shared" ref="B168:C168" si="871">B167+1</f>
        <v>2091</v>
      </c>
      <c r="C168">
        <f t="shared" si="871"/>
        <v>100</v>
      </c>
      <c r="D168">
        <f>IF(D167=0, 0, D167*(1-VLOOKUP(C167,Mort!$A$2:$E$111,IF(D167/D166=1-VLOOKUP(C166,Mort!$A$2:$E$111,4),4,5))))</f>
        <v>6.0295926434027182E-2</v>
      </c>
      <c r="E168" s="3">
        <f>IF(C168&lt;65,Assumptions!$C$6,Assumptions!$C$7)*(1+Assumptions!$C$8)^(B168-$J$3)</f>
        <v>198205.66488940388</v>
      </c>
      <c r="F168" s="3">
        <f t="shared" si="771"/>
        <v>11950.99</v>
      </c>
      <c r="H168">
        <f t="shared" si="778"/>
        <v>76</v>
      </c>
      <c r="I168" s="5">
        <v>148850.08700213107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0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57850.82</v>
      </c>
      <c r="BH168" s="5">
        <v>59733.23</v>
      </c>
      <c r="BI168" s="5">
        <v>61532.58</v>
      </c>
      <c r="BJ168" s="5">
        <v>63221.89</v>
      </c>
      <c r="BK168" s="5">
        <v>64763.49</v>
      </c>
      <c r="BL168" s="5">
        <v>66109</v>
      </c>
      <c r="BM168" s="5">
        <v>67202.789999999994</v>
      </c>
      <c r="BN168" s="5">
        <v>67988.539999999994</v>
      </c>
      <c r="BO168" s="5">
        <v>68403.320000000007</v>
      </c>
      <c r="BP168" s="5">
        <v>68381.87</v>
      </c>
      <c r="BQ168" s="5">
        <v>67860.47</v>
      </c>
      <c r="BR168" s="5">
        <v>66779.61</v>
      </c>
      <c r="BS168" s="5">
        <v>65091.76</v>
      </c>
      <c r="BT168" s="5">
        <v>62766.720000000001</v>
      </c>
      <c r="BU168" s="5">
        <v>59671.83</v>
      </c>
      <c r="BV168" s="5">
        <v>55833.7</v>
      </c>
      <c r="BW168" s="5">
        <v>51325.9</v>
      </c>
      <c r="BX168" s="5">
        <v>46260.959999999999</v>
      </c>
      <c r="BY168" s="5">
        <v>40782.21</v>
      </c>
      <c r="BZ168" s="5">
        <v>35070.300000000003</v>
      </c>
      <c r="CA168" s="5">
        <v>29347</v>
      </c>
      <c r="CB168" s="5">
        <v>23853.040000000001</v>
      </c>
      <c r="CC168" s="5">
        <v>18936.88</v>
      </c>
      <c r="CD168" s="5">
        <v>14587.63</v>
      </c>
      <c r="CE168" s="5">
        <v>10770.35</v>
      </c>
      <c r="CF168" s="5">
        <v>7547.01</v>
      </c>
      <c r="CG168" s="5">
        <v>4993.66</v>
      </c>
      <c r="CH168" s="5">
        <v>3002.62</v>
      </c>
      <c r="CI168" s="5">
        <v>1600.26</v>
      </c>
      <c r="CJ168" s="5">
        <v>741.27</v>
      </c>
      <c r="CK168" s="5">
        <v>294.63</v>
      </c>
      <c r="CL168" s="5">
        <v>95.57</v>
      </c>
      <c r="CM168" s="5">
        <v>23.24</v>
      </c>
      <c r="CN168" s="5">
        <v>3.56</v>
      </c>
      <c r="CO168" s="5">
        <v>0</v>
      </c>
      <c r="CP168" s="5">
        <v>0</v>
      </c>
      <c r="CQ168" s="5">
        <v>0</v>
      </c>
      <c r="CR168" s="5">
        <v>0</v>
      </c>
      <c r="CS168" s="5">
        <v>0</v>
      </c>
      <c r="CT168" s="5">
        <v>0</v>
      </c>
      <c r="CU168" s="5">
        <v>0</v>
      </c>
      <c r="CV168" s="5">
        <v>0</v>
      </c>
      <c r="CW168" s="5">
        <v>0</v>
      </c>
      <c r="CX168" s="5">
        <v>0</v>
      </c>
      <c r="CY168" s="5">
        <v>0</v>
      </c>
      <c r="CZ168" s="5">
        <v>0</v>
      </c>
      <c r="DA168" s="5">
        <v>0</v>
      </c>
      <c r="DB168" s="5">
        <v>0</v>
      </c>
      <c r="DC168" s="5">
        <v>0</v>
      </c>
      <c r="DD168" s="5">
        <v>0</v>
      </c>
      <c r="DE168" s="5">
        <v>0</v>
      </c>
      <c r="DF168" s="3">
        <v>0</v>
      </c>
      <c r="DG168" s="3">
        <v>0</v>
      </c>
      <c r="DH168" s="3">
        <v>0</v>
      </c>
      <c r="DI168" s="3">
        <v>0</v>
      </c>
      <c r="DJ168" s="3">
        <v>0</v>
      </c>
      <c r="DK168" s="3">
        <v>0</v>
      </c>
      <c r="DL168" s="3">
        <v>0</v>
      </c>
      <c r="DM168" s="3">
        <v>0</v>
      </c>
      <c r="DN168" s="3">
        <v>0</v>
      </c>
      <c r="DO168" s="3">
        <v>0</v>
      </c>
      <c r="DP168" s="3">
        <v>0</v>
      </c>
      <c r="DQ168" s="3">
        <v>0</v>
      </c>
      <c r="DR168" s="3">
        <v>0</v>
      </c>
      <c r="DS168" s="3">
        <v>0</v>
      </c>
      <c r="DT168" s="3">
        <v>0</v>
      </c>
      <c r="DU168" s="3">
        <v>0</v>
      </c>
      <c r="DV168" s="3">
        <v>0</v>
      </c>
      <c r="DW168" s="3">
        <v>0</v>
      </c>
      <c r="DX168" s="3">
        <v>0</v>
      </c>
      <c r="DY168" s="3">
        <v>0</v>
      </c>
      <c r="DZ168" s="3">
        <v>0</v>
      </c>
      <c r="EA168" s="3">
        <v>0</v>
      </c>
      <c r="EB168" s="3">
        <v>0</v>
      </c>
      <c r="EC168" s="3">
        <v>0</v>
      </c>
      <c r="ED168" s="3">
        <v>0</v>
      </c>
      <c r="EE168" s="3">
        <v>0</v>
      </c>
      <c r="EF168" s="3">
        <v>0</v>
      </c>
      <c r="EG168" s="3">
        <v>0</v>
      </c>
      <c r="EH168" s="3">
        <v>0</v>
      </c>
      <c r="EI168" s="3">
        <v>0</v>
      </c>
      <c r="EJ168" s="3">
        <v>0</v>
      </c>
      <c r="EK168" s="3">
        <v>0</v>
      </c>
      <c r="EL168" s="3">
        <v>0</v>
      </c>
      <c r="EM168" s="3">
        <v>0</v>
      </c>
      <c r="EN168" s="3">
        <v>0</v>
      </c>
      <c r="EO168" s="3">
        <v>0</v>
      </c>
      <c r="EP168" s="3">
        <v>0</v>
      </c>
      <c r="EQ168" s="3">
        <v>0</v>
      </c>
      <c r="ER168" s="3">
        <v>0</v>
      </c>
      <c r="ES168" s="3">
        <v>0</v>
      </c>
      <c r="ET168" s="3">
        <v>0</v>
      </c>
      <c r="EU168" s="3">
        <v>0</v>
      </c>
      <c r="EV168" s="3">
        <v>0</v>
      </c>
      <c r="EW168" s="3">
        <v>0</v>
      </c>
      <c r="EX168" s="3">
        <v>0</v>
      </c>
      <c r="EY168" s="3">
        <v>0</v>
      </c>
      <c r="EZ168" s="3">
        <v>0</v>
      </c>
      <c r="FA168" s="3">
        <v>0</v>
      </c>
      <c r="FB168" s="3">
        <v>0</v>
      </c>
      <c r="FC168" s="3">
        <v>1</v>
      </c>
      <c r="FD168" s="3">
        <v>0.97870999999999997</v>
      </c>
      <c r="FE168" s="3">
        <v>0.95563201819999988</v>
      </c>
      <c r="FF168" s="3">
        <v>0.93068046620479794</v>
      </c>
      <c r="FG168" s="3">
        <v>0.90367211907553469</v>
      </c>
      <c r="FH168" s="3">
        <v>0.87435699553272428</v>
      </c>
      <c r="FI168" s="3">
        <v>0.84248668304555652</v>
      </c>
      <c r="FJ168" s="3">
        <v>0.80790260470653641</v>
      </c>
      <c r="FK168" s="3">
        <v>0.7704563189783884</v>
      </c>
      <c r="FL168" s="3">
        <v>0.7300612941743515</v>
      </c>
      <c r="FM168" s="3">
        <v>0.68672485575216202</v>
      </c>
      <c r="FN168" s="3">
        <v>0.64055634369994419</v>
      </c>
      <c r="FO168" s="3">
        <v>0.59181641150781539</v>
      </c>
      <c r="FP168" s="3">
        <v>0.54092611828225834</v>
      </c>
      <c r="FQ168" s="3">
        <v>0.48744475296769146</v>
      </c>
      <c r="FR168" s="3">
        <v>0.43231475140704556</v>
      </c>
      <c r="FS168" s="3">
        <v>0.37669313549101507</v>
      </c>
      <c r="FT168" s="3">
        <v>0.32182024644403895</v>
      </c>
      <c r="FU168" s="3">
        <v>0.26891621613110339</v>
      </c>
      <c r="FV168" s="3">
        <v>0.21919629693062367</v>
      </c>
      <c r="FW168" s="3">
        <v>0.17386211879943209</v>
      </c>
      <c r="FX168" s="3">
        <v>0.13394685356545846</v>
      </c>
      <c r="FY168" s="3">
        <v>0.10079634677654314</v>
      </c>
      <c r="FZ168" s="3">
        <v>7.3598468525828506E-2</v>
      </c>
      <c r="GA168" s="3">
        <v>5.1506416228430559E-2</v>
      </c>
      <c r="GB168" s="3">
        <v>3.4210046594761297E-2</v>
      </c>
      <c r="GC168" s="3">
        <v>2.1455857023302393E-2</v>
      </c>
      <c r="GD168" s="3">
        <v>1.2228551151860965E-2</v>
      </c>
      <c r="GE168" s="3">
        <v>6.1774971853856041E-3</v>
      </c>
      <c r="GF168" s="3">
        <v>2.712353689187257E-3</v>
      </c>
      <c r="GG168" s="3">
        <v>1.0218521288644072E-3</v>
      </c>
      <c r="GH168" s="3">
        <v>3.141990925832279E-4</v>
      </c>
      <c r="GI168" s="3">
        <v>7.2429174822285684E-5</v>
      </c>
      <c r="GJ168" s="3">
        <v>1.0502954640979645E-5</v>
      </c>
      <c r="GK168" s="3">
        <v>0</v>
      </c>
      <c r="GL168" s="3">
        <v>0</v>
      </c>
      <c r="GM168" s="3">
        <v>0</v>
      </c>
      <c r="GN168" s="3">
        <v>0</v>
      </c>
      <c r="GO168" s="3">
        <v>0</v>
      </c>
      <c r="GP168" s="3">
        <v>0</v>
      </c>
      <c r="GQ168" s="3">
        <v>0</v>
      </c>
      <c r="GR168" s="3">
        <v>0</v>
      </c>
      <c r="GS168" s="3">
        <v>0</v>
      </c>
      <c r="GT168" s="3">
        <v>0</v>
      </c>
      <c r="GU168" s="3">
        <v>0</v>
      </c>
      <c r="GV168" s="3">
        <v>0</v>
      </c>
      <c r="GW168" s="3">
        <v>0</v>
      </c>
      <c r="GX168" s="3">
        <v>0</v>
      </c>
      <c r="GY168" s="3">
        <v>0</v>
      </c>
      <c r="GZ168" s="3">
        <v>0</v>
      </c>
      <c r="HA168" s="3">
        <v>0</v>
      </c>
      <c r="HB168">
        <f t="shared" si="775"/>
        <v>51</v>
      </c>
      <c r="HC168">
        <f t="shared" si="779"/>
        <v>0</v>
      </c>
      <c r="HD168">
        <f>IF(H168&gt;=$F$3,IF(HB168&lt;50,HC168*VLOOKUP(H168,Ret!$A$2:$AZ$27,HB168+2),HC168),0)</f>
        <v>0</v>
      </c>
      <c r="HE168">
        <f>IF(H168&lt;$F$3,HC168*VLOOKUP(H168,Withd!$A$2:$AZ$57,HB168+2),0)</f>
        <v>0</v>
      </c>
      <c r="HF168">
        <f>IF(HC168=HD168,0,HC168*VLOOKUP(H168,Mort!$A$2:$E$115,IF(HF167/HC167=VLOOKUP(H167,Mort!$A$2:$E$115,2),2,3)))</f>
        <v>0</v>
      </c>
      <c r="HH168">
        <f t="shared" ref="HH168:HI168" si="872">HH167+1</f>
        <v>74</v>
      </c>
      <c r="HI168">
        <f t="shared" si="872"/>
        <v>49</v>
      </c>
      <c r="HJ168">
        <f t="shared" si="773"/>
        <v>9.7482848208116759E-4</v>
      </c>
      <c r="HK168">
        <f>IF(HH168&gt;=$F$3,IF(HI168&lt;50,HJ168*VLOOKUP(HH168,Ret!$A$2:$AZ$27,HI168+2),HJ168),0)</f>
        <v>2.4273229203821073E-4</v>
      </c>
      <c r="HL168">
        <f>IF(HH168&lt;$F$3,HJ168*VLOOKUP(HH168,Withd!$A$2:$AZ$57,HI168+2),0)</f>
        <v>0</v>
      </c>
      <c r="HM168">
        <f>IF(HJ168=HK168,0,HJ168*VLOOKUP(HH168,Mort!$A$2:$E$115,IF(HM167/HJ167=VLOOKUP(HH167,Mort!$A$2:$E$115,2),2,3)))</f>
        <v>4.7376664229144745E-6</v>
      </c>
      <c r="HN168">
        <f>HN167/(1+Assumptions!$C$9)</f>
        <v>0.17985467807272526</v>
      </c>
      <c r="HO168">
        <f>HO167*(1+Assumptions!$C$10)</f>
        <v>4.354544921644206</v>
      </c>
      <c r="HQ168">
        <f>HQ167/(1.01+Assumptions!$C$9)</f>
        <v>0.11571269222658837</v>
      </c>
      <c r="HR168">
        <f>HR167/(0.99+Assumptions!$C$9)</f>
        <v>0.28074803527536618</v>
      </c>
    </row>
    <row r="169" spans="2:226" x14ac:dyDescent="0.25">
      <c r="B169">
        <f t="shared" ref="B169:C169" si="873">B168+1</f>
        <v>2092</v>
      </c>
      <c r="C169">
        <f t="shared" si="873"/>
        <v>101</v>
      </c>
      <c r="D169">
        <f>IF(D168=0, 0, D168*(1-VLOOKUP(C168,Mort!$A$2:$E$111,IF(D168/D167=1-VLOOKUP(C167,Mort!$A$2:$E$111,4),4,5))))</f>
        <v>4.2196898196325237E-2</v>
      </c>
      <c r="E169" s="3">
        <f>IF(C169&lt;65,Assumptions!$C$6,Assumptions!$C$7)*(1+Assumptions!$C$8)^(B169-$J$3)</f>
        <v>209106.97645832106</v>
      </c>
      <c r="F169" s="3">
        <f t="shared" si="771"/>
        <v>8823.67</v>
      </c>
      <c r="H169">
        <f t="shared" si="778"/>
        <v>77</v>
      </c>
      <c r="I169" s="5">
        <v>142582.31384943635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 s="5">
        <v>0</v>
      </c>
      <c r="AY169" s="5">
        <v>0</v>
      </c>
      <c r="AZ169" s="5">
        <v>0</v>
      </c>
      <c r="BA169" s="5">
        <v>0</v>
      </c>
      <c r="BB169" s="5">
        <v>0</v>
      </c>
      <c r="BC169" s="5">
        <v>0</v>
      </c>
      <c r="BD169" s="5">
        <v>0</v>
      </c>
      <c r="BE169" s="5">
        <v>0</v>
      </c>
      <c r="BF169" s="5">
        <v>0</v>
      </c>
      <c r="BG169" s="5">
        <v>0</v>
      </c>
      <c r="BH169" s="5">
        <v>61032.61</v>
      </c>
      <c r="BI169" s="5">
        <v>62871.1</v>
      </c>
      <c r="BJ169" s="5">
        <v>64597.16</v>
      </c>
      <c r="BK169" s="5">
        <v>66172.289999999994</v>
      </c>
      <c r="BL169" s="5">
        <v>67547.08</v>
      </c>
      <c r="BM169" s="5">
        <v>68664.66</v>
      </c>
      <c r="BN169" s="5">
        <v>69467.5</v>
      </c>
      <c r="BO169" s="5">
        <v>69891.31</v>
      </c>
      <c r="BP169" s="5">
        <v>69869.39</v>
      </c>
      <c r="BQ169" s="5">
        <v>69336.649999999994</v>
      </c>
      <c r="BR169" s="5">
        <v>68232.28</v>
      </c>
      <c r="BS169" s="5">
        <v>66507.710000000006</v>
      </c>
      <c r="BT169" s="5">
        <v>64132.09</v>
      </c>
      <c r="BU169" s="5">
        <v>60969.87</v>
      </c>
      <c r="BV169" s="5">
        <v>57048.26</v>
      </c>
      <c r="BW169" s="5">
        <v>52442.400000000001</v>
      </c>
      <c r="BX169" s="5">
        <v>47267.28</v>
      </c>
      <c r="BY169" s="5">
        <v>41669.35</v>
      </c>
      <c r="BZ169" s="5">
        <v>35833.18</v>
      </c>
      <c r="CA169" s="5">
        <v>29985.38</v>
      </c>
      <c r="CB169" s="5">
        <v>24371.91</v>
      </c>
      <c r="CC169" s="5">
        <v>19348.810000000001</v>
      </c>
      <c r="CD169" s="5">
        <v>14904.96</v>
      </c>
      <c r="CE169" s="5">
        <v>11004.64</v>
      </c>
      <c r="CF169" s="5">
        <v>7711.18</v>
      </c>
      <c r="CG169" s="5">
        <v>5102.29</v>
      </c>
      <c r="CH169" s="5">
        <v>3067.94</v>
      </c>
      <c r="CI169" s="5">
        <v>1635.07</v>
      </c>
      <c r="CJ169" s="5">
        <v>757.4</v>
      </c>
      <c r="CK169" s="5">
        <v>301.04000000000002</v>
      </c>
      <c r="CL169" s="5">
        <v>97.65</v>
      </c>
      <c r="CM169" s="5">
        <v>23.75</v>
      </c>
      <c r="CN169" s="5">
        <v>3.63</v>
      </c>
      <c r="CO169" s="5">
        <v>0</v>
      </c>
      <c r="CP169" s="5">
        <v>0</v>
      </c>
      <c r="CQ169" s="5">
        <v>0</v>
      </c>
      <c r="CR169" s="5">
        <v>0</v>
      </c>
      <c r="CS169" s="5">
        <v>0</v>
      </c>
      <c r="CT169" s="5">
        <v>0</v>
      </c>
      <c r="CU169" s="5">
        <v>0</v>
      </c>
      <c r="CV169" s="5">
        <v>0</v>
      </c>
      <c r="CW169" s="5">
        <v>0</v>
      </c>
      <c r="CX169" s="5">
        <v>0</v>
      </c>
      <c r="CY169" s="5">
        <v>0</v>
      </c>
      <c r="CZ169" s="5">
        <v>0</v>
      </c>
      <c r="DA169" s="5">
        <v>0</v>
      </c>
      <c r="DB169" s="5">
        <v>0</v>
      </c>
      <c r="DC169" s="5">
        <v>0</v>
      </c>
      <c r="DD169" s="5">
        <v>0</v>
      </c>
      <c r="DE169" s="5">
        <v>0</v>
      </c>
      <c r="DF169" s="3">
        <v>0</v>
      </c>
      <c r="DG169" s="3">
        <v>0</v>
      </c>
      <c r="DH169" s="3">
        <v>0</v>
      </c>
      <c r="DI169" s="3">
        <v>0</v>
      </c>
      <c r="DJ169" s="3">
        <v>0</v>
      </c>
      <c r="DK169" s="3">
        <v>0</v>
      </c>
      <c r="DL169" s="3">
        <v>0</v>
      </c>
      <c r="DM169" s="3">
        <v>0</v>
      </c>
      <c r="DN169" s="3">
        <v>0</v>
      </c>
      <c r="DO169" s="3">
        <v>0</v>
      </c>
      <c r="DP169" s="3">
        <v>0</v>
      </c>
      <c r="DQ169" s="3">
        <v>0</v>
      </c>
      <c r="DR169" s="3">
        <v>0</v>
      </c>
      <c r="DS169" s="3">
        <v>0</v>
      </c>
      <c r="DT169" s="3">
        <v>0</v>
      </c>
      <c r="DU169" s="3">
        <v>0</v>
      </c>
      <c r="DV169" s="3">
        <v>0</v>
      </c>
      <c r="DW169" s="3">
        <v>0</v>
      </c>
      <c r="DX169" s="3">
        <v>0</v>
      </c>
      <c r="DY169" s="3">
        <v>0</v>
      </c>
      <c r="DZ169" s="3">
        <v>0</v>
      </c>
      <c r="EA169" s="3">
        <v>0</v>
      </c>
      <c r="EB169" s="3">
        <v>0</v>
      </c>
      <c r="EC169" s="3">
        <v>0</v>
      </c>
      <c r="ED169" s="3">
        <v>0</v>
      </c>
      <c r="EE169" s="3">
        <v>0</v>
      </c>
      <c r="EF169" s="3">
        <v>0</v>
      </c>
      <c r="EG169" s="3">
        <v>0</v>
      </c>
      <c r="EH169" s="3">
        <v>0</v>
      </c>
      <c r="EI169" s="3">
        <v>0</v>
      </c>
      <c r="EJ169" s="3">
        <v>0</v>
      </c>
      <c r="EK169" s="3">
        <v>0</v>
      </c>
      <c r="EL169" s="3">
        <v>0</v>
      </c>
      <c r="EM169" s="3">
        <v>0</v>
      </c>
      <c r="EN169" s="3">
        <v>0</v>
      </c>
      <c r="EO169" s="3">
        <v>0</v>
      </c>
      <c r="EP169" s="3">
        <v>0</v>
      </c>
      <c r="EQ169" s="3">
        <v>0</v>
      </c>
      <c r="ER169" s="3">
        <v>0</v>
      </c>
      <c r="ES169" s="3">
        <v>0</v>
      </c>
      <c r="ET169" s="3">
        <v>0</v>
      </c>
      <c r="EU169" s="3">
        <v>0</v>
      </c>
      <c r="EV169" s="3">
        <v>0</v>
      </c>
      <c r="EW169" s="3">
        <v>0</v>
      </c>
      <c r="EX169" s="3">
        <v>0</v>
      </c>
      <c r="EY169" s="3">
        <v>0</v>
      </c>
      <c r="EZ169" s="3">
        <v>0</v>
      </c>
      <c r="FA169" s="3">
        <v>0</v>
      </c>
      <c r="FB169" s="3">
        <v>0</v>
      </c>
      <c r="FC169" s="3">
        <v>0</v>
      </c>
      <c r="FD169" s="3">
        <v>1</v>
      </c>
      <c r="FE169" s="3">
        <v>0.97641999999999995</v>
      </c>
      <c r="FF169" s="3">
        <v>0.95092567380000004</v>
      </c>
      <c r="FG169" s="3">
        <v>0.92332981074632403</v>
      </c>
      <c r="FH169" s="3">
        <v>0.89337699168571327</v>
      </c>
      <c r="FI169" s="3">
        <v>0.86081340033876907</v>
      </c>
      <c r="FJ169" s="3">
        <v>0.82547701025486253</v>
      </c>
      <c r="FK169" s="3">
        <v>0.78721615082954965</v>
      </c>
      <c r="FL169" s="3">
        <v>0.74594240804155643</v>
      </c>
      <c r="FM169" s="3">
        <v>0.70166326670020962</v>
      </c>
      <c r="FN169" s="3">
        <v>0.65449044527995448</v>
      </c>
      <c r="FO169" s="3">
        <v>0.60469026729860276</v>
      </c>
      <c r="FP169" s="3">
        <v>0.55269295121359585</v>
      </c>
      <c r="FQ169" s="3">
        <v>0.49804819912710763</v>
      </c>
      <c r="FR169" s="3">
        <v>0.44171894780583176</v>
      </c>
      <c r="FS169" s="3">
        <v>0.38488738798113348</v>
      </c>
      <c r="FT169" s="3">
        <v>0.32882084217392177</v>
      </c>
      <c r="FU169" s="3">
        <v>0.27476598392895074</v>
      </c>
      <c r="FV169" s="3">
        <v>0.22396450116032704</v>
      </c>
      <c r="FW169" s="3">
        <v>0.17764416303034819</v>
      </c>
      <c r="FX169" s="3">
        <v>0.13686061608184086</v>
      </c>
      <c r="FY169" s="3">
        <v>0.10298898220774606</v>
      </c>
      <c r="FZ169" s="3">
        <v>7.5199465138629948E-2</v>
      </c>
      <c r="GA169" s="3">
        <v>5.2626841687967392E-2</v>
      </c>
      <c r="GB169" s="3">
        <v>3.4954221980731066E-2</v>
      </c>
      <c r="GC169" s="3">
        <v>2.1922588941874911E-2</v>
      </c>
      <c r="GD169" s="3">
        <v>1.2494560341532186E-2</v>
      </c>
      <c r="GE169" s="3">
        <v>6.3118770477318146E-3</v>
      </c>
      <c r="GF169" s="3">
        <v>2.7713558553476075E-3</v>
      </c>
      <c r="GG169" s="3">
        <v>1.0440806049436576E-3</v>
      </c>
      <c r="GH169" s="3">
        <v>3.210339044080758E-4</v>
      </c>
      <c r="GI169" s="3">
        <v>7.4004735644149619E-5</v>
      </c>
      <c r="GJ169" s="3">
        <v>1.0731426715758134E-5</v>
      </c>
      <c r="GK169" s="3">
        <v>0</v>
      </c>
      <c r="GL169" s="3">
        <v>0</v>
      </c>
      <c r="GM169" s="3">
        <v>0</v>
      </c>
      <c r="GN169" s="3">
        <v>0</v>
      </c>
      <c r="GO169" s="3">
        <v>0</v>
      </c>
      <c r="GP169" s="3">
        <v>0</v>
      </c>
      <c r="GQ169" s="3">
        <v>0</v>
      </c>
      <c r="GR169" s="3">
        <v>0</v>
      </c>
      <c r="GS169" s="3">
        <v>0</v>
      </c>
      <c r="GT169" s="3">
        <v>0</v>
      </c>
      <c r="GU169" s="3">
        <v>0</v>
      </c>
      <c r="GV169" s="3">
        <v>0</v>
      </c>
      <c r="GW169" s="3">
        <v>0</v>
      </c>
      <c r="GX169" s="3">
        <v>0</v>
      </c>
      <c r="GY169" s="3">
        <v>0</v>
      </c>
      <c r="GZ169" s="3">
        <v>0</v>
      </c>
      <c r="HA169" s="3">
        <v>0</v>
      </c>
      <c r="HB169">
        <f t="shared" si="775"/>
        <v>52</v>
      </c>
      <c r="HC169">
        <f t="shared" si="779"/>
        <v>0</v>
      </c>
      <c r="HD169">
        <f>IF(H169&gt;=$F$3,IF(HB169&lt;50,HC169*VLOOKUP(H169,Ret!$A$2:$AZ$27,HB169+2),HC169),0)</f>
        <v>0</v>
      </c>
      <c r="HE169">
        <f>IF(H169&lt;$F$3,HC169*VLOOKUP(H169,Withd!$A$2:$AZ$57,HB169+2),0)</f>
        <v>0</v>
      </c>
      <c r="HF169">
        <f>IF(HC169=HD169,0,HC169*VLOOKUP(H169,Mort!$A$2:$E$115,IF(HF168/HC168=VLOOKUP(H168,Mort!$A$2:$E$115,2),2,3)))</f>
        <v>0</v>
      </c>
      <c r="HH169">
        <f t="shared" ref="HH169:HI169" si="874">HH168+1</f>
        <v>75</v>
      </c>
      <c r="HI169">
        <f t="shared" si="874"/>
        <v>50</v>
      </c>
      <c r="HJ169">
        <f t="shared" si="773"/>
        <v>7.273585236200424E-4</v>
      </c>
      <c r="HK169">
        <f>IF(HH169&gt;=$F$3,IF(HI169&lt;50,HJ169*VLOOKUP(HH169,Ret!$A$2:$AZ$27,HI169+2),HJ169),0)</f>
        <v>7.273585236200424E-4</v>
      </c>
      <c r="HL169">
        <f>IF(HH169&lt;$F$3,HJ169*VLOOKUP(HH169,Withd!$A$2:$AZ$57,HI169+2),0)</f>
        <v>0</v>
      </c>
      <c r="HM169">
        <f>IF(HJ169=HK169,0,HJ169*VLOOKUP(HH169,Mort!$A$2:$E$115,IF(HM168/HJ168=VLOOKUP(HH168,Mort!$A$2:$E$115,2),2,3)))</f>
        <v>0</v>
      </c>
      <c r="HN169">
        <f>HN168/(1+Assumptions!$C$9)</f>
        <v>0.17327040276755803</v>
      </c>
      <c r="HO169">
        <f>HO168*(1+Assumptions!$C$10)</f>
        <v>4.4960676315976427</v>
      </c>
      <c r="HQ169">
        <f>HQ168/(1.01+Assumptions!$C$9)</f>
        <v>0.1104128742620118</v>
      </c>
      <c r="HR169">
        <f>HR168/(0.99+Assumptions!$C$9)</f>
        <v>0.27310120162973361</v>
      </c>
    </row>
    <row r="170" spans="2:226" x14ac:dyDescent="0.25">
      <c r="B170">
        <f t="shared" ref="B170:C170" si="875">B169+1</f>
        <v>2093</v>
      </c>
      <c r="C170">
        <f t="shared" si="875"/>
        <v>102</v>
      </c>
      <c r="D170">
        <f>IF(D169=0, 0, D169*(1-VLOOKUP(C169,Mort!$A$2:$E$111,IF(D169/D168=1-VLOOKUP(C168,Mort!$A$2:$E$111,4),4,5))))</f>
        <v>2.8026757813017261E-2</v>
      </c>
      <c r="E170" s="3">
        <f>IF(C170&lt;65,Assumptions!$C$6,Assumptions!$C$7)*(1+Assumptions!$C$8)^(B170-$J$3)</f>
        <v>220607.86016352873</v>
      </c>
      <c r="F170" s="3">
        <f t="shared" si="771"/>
        <v>6182.92</v>
      </c>
      <c r="H170">
        <f t="shared" si="778"/>
        <v>78</v>
      </c>
      <c r="I170" s="5">
        <v>136341.53625324427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 s="5">
        <v>0</v>
      </c>
      <c r="AY170" s="5">
        <v>0</v>
      </c>
      <c r="AZ170" s="5">
        <v>0</v>
      </c>
      <c r="BA170" s="5">
        <v>0</v>
      </c>
      <c r="BB170" s="5">
        <v>0</v>
      </c>
      <c r="BC170" s="5">
        <v>0</v>
      </c>
      <c r="BD170" s="5">
        <v>0</v>
      </c>
      <c r="BE170" s="5">
        <v>0</v>
      </c>
      <c r="BF170" s="5">
        <v>0</v>
      </c>
      <c r="BG170" s="5">
        <v>0</v>
      </c>
      <c r="BH170" s="5">
        <v>0</v>
      </c>
      <c r="BI170" s="5">
        <v>64389.4</v>
      </c>
      <c r="BJ170" s="5">
        <v>66157.149999999994</v>
      </c>
      <c r="BK170" s="5">
        <v>67770.320000000007</v>
      </c>
      <c r="BL170" s="5">
        <v>69178.3</v>
      </c>
      <c r="BM170" s="5">
        <v>70322.87</v>
      </c>
      <c r="BN170" s="5">
        <v>71145.11</v>
      </c>
      <c r="BO170" s="5">
        <v>71579.14</v>
      </c>
      <c r="BP170" s="5">
        <v>71556.69</v>
      </c>
      <c r="BQ170" s="5">
        <v>71011.09</v>
      </c>
      <c r="BR170" s="5">
        <v>69880.05</v>
      </c>
      <c r="BS170" s="5">
        <v>68113.83</v>
      </c>
      <c r="BT170" s="5">
        <v>65680.84</v>
      </c>
      <c r="BU170" s="5">
        <v>62442.26</v>
      </c>
      <c r="BV170" s="5">
        <v>58425.95</v>
      </c>
      <c r="BW170" s="5">
        <v>53708.85</v>
      </c>
      <c r="BX170" s="5">
        <v>48408.76</v>
      </c>
      <c r="BY170" s="5">
        <v>42675.64</v>
      </c>
      <c r="BZ170" s="5">
        <v>36698.54</v>
      </c>
      <c r="CA170" s="5">
        <v>30709.52</v>
      </c>
      <c r="CB170" s="5">
        <v>24960.48</v>
      </c>
      <c r="CC170" s="5">
        <v>19816.080000000002</v>
      </c>
      <c r="CD170" s="5">
        <v>15264.91</v>
      </c>
      <c r="CE170" s="5">
        <v>11270.4</v>
      </c>
      <c r="CF170" s="5">
        <v>7897.4</v>
      </c>
      <c r="CG170" s="5">
        <v>5225.51</v>
      </c>
      <c r="CH170" s="5">
        <v>3142.03</v>
      </c>
      <c r="CI170" s="5">
        <v>1674.56</v>
      </c>
      <c r="CJ170" s="5">
        <v>775.69</v>
      </c>
      <c r="CK170" s="5">
        <v>308.31</v>
      </c>
      <c r="CL170" s="5">
        <v>100.01</v>
      </c>
      <c r="CM170" s="5">
        <v>24.32</v>
      </c>
      <c r="CN170" s="5">
        <v>3.72</v>
      </c>
      <c r="CO170" s="5">
        <v>0</v>
      </c>
      <c r="CP170" s="5">
        <v>0</v>
      </c>
      <c r="CQ170" s="5">
        <v>0</v>
      </c>
      <c r="CR170" s="5">
        <v>0</v>
      </c>
      <c r="CS170" s="5">
        <v>0</v>
      </c>
      <c r="CT170" s="5">
        <v>0</v>
      </c>
      <c r="CU170" s="5">
        <v>0</v>
      </c>
      <c r="CV170" s="5">
        <v>0</v>
      </c>
      <c r="CW170" s="5">
        <v>0</v>
      </c>
      <c r="CX170" s="5">
        <v>0</v>
      </c>
      <c r="CY170" s="5">
        <v>0</v>
      </c>
      <c r="CZ170" s="5">
        <v>0</v>
      </c>
      <c r="DA170" s="5">
        <v>0</v>
      </c>
      <c r="DB170" s="5">
        <v>0</v>
      </c>
      <c r="DC170" s="5">
        <v>0</v>
      </c>
      <c r="DD170" s="5">
        <v>0</v>
      </c>
      <c r="DE170" s="5">
        <v>0</v>
      </c>
      <c r="DF170" s="3">
        <v>0</v>
      </c>
      <c r="DG170" s="3">
        <v>0</v>
      </c>
      <c r="DH170" s="3">
        <v>0</v>
      </c>
      <c r="DI170" s="3">
        <v>0</v>
      </c>
      <c r="DJ170" s="3">
        <v>0</v>
      </c>
      <c r="DK170" s="3">
        <v>0</v>
      </c>
      <c r="DL170" s="3">
        <v>0</v>
      </c>
      <c r="DM170" s="3">
        <v>0</v>
      </c>
      <c r="DN170" s="3">
        <v>0</v>
      </c>
      <c r="DO170" s="3">
        <v>0</v>
      </c>
      <c r="DP170" s="3">
        <v>0</v>
      </c>
      <c r="DQ170" s="3">
        <v>0</v>
      </c>
      <c r="DR170" s="3">
        <v>0</v>
      </c>
      <c r="DS170" s="3">
        <v>0</v>
      </c>
      <c r="DT170" s="3">
        <v>0</v>
      </c>
      <c r="DU170" s="3">
        <v>0</v>
      </c>
      <c r="DV170" s="3">
        <v>0</v>
      </c>
      <c r="DW170" s="3">
        <v>0</v>
      </c>
      <c r="DX170" s="3">
        <v>0</v>
      </c>
      <c r="DY170" s="3">
        <v>0</v>
      </c>
      <c r="DZ170" s="3">
        <v>0</v>
      </c>
      <c r="EA170" s="3">
        <v>0</v>
      </c>
      <c r="EB170" s="3">
        <v>0</v>
      </c>
      <c r="EC170" s="3">
        <v>0</v>
      </c>
      <c r="ED170" s="3">
        <v>0</v>
      </c>
      <c r="EE170" s="3">
        <v>0</v>
      </c>
      <c r="EF170" s="3">
        <v>0</v>
      </c>
      <c r="EG170" s="3">
        <v>0</v>
      </c>
      <c r="EH170" s="3">
        <v>0</v>
      </c>
      <c r="EI170" s="3">
        <v>0</v>
      </c>
      <c r="EJ170" s="3">
        <v>0</v>
      </c>
      <c r="EK170" s="3">
        <v>0</v>
      </c>
      <c r="EL170" s="3">
        <v>0</v>
      </c>
      <c r="EM170" s="3">
        <v>0</v>
      </c>
      <c r="EN170" s="3">
        <v>0</v>
      </c>
      <c r="EO170" s="3">
        <v>0</v>
      </c>
      <c r="EP170" s="3">
        <v>0</v>
      </c>
      <c r="EQ170" s="3">
        <v>0</v>
      </c>
      <c r="ER170" s="3">
        <v>0</v>
      </c>
      <c r="ES170" s="3">
        <v>0</v>
      </c>
      <c r="ET170" s="3">
        <v>0</v>
      </c>
      <c r="EU170" s="3">
        <v>0</v>
      </c>
      <c r="EV170" s="3">
        <v>0</v>
      </c>
      <c r="EW170" s="3">
        <v>0</v>
      </c>
      <c r="EX170" s="3">
        <v>0</v>
      </c>
      <c r="EY170" s="3">
        <v>0</v>
      </c>
      <c r="EZ170" s="3">
        <v>0</v>
      </c>
      <c r="FA170" s="3">
        <v>0</v>
      </c>
      <c r="FB170" s="3">
        <v>0</v>
      </c>
      <c r="FC170" s="3">
        <v>0</v>
      </c>
      <c r="FD170" s="3">
        <v>0</v>
      </c>
      <c r="FE170" s="3">
        <v>1</v>
      </c>
      <c r="FF170" s="3">
        <v>0.97389000000000003</v>
      </c>
      <c r="FG170" s="3">
        <v>0.94562771219999997</v>
      </c>
      <c r="FH170" s="3">
        <v>0.9149515492162319</v>
      </c>
      <c r="FI170" s="3">
        <v>0.88160156524730027</v>
      </c>
      <c r="FJ170" s="3">
        <v>0.84541182099389856</v>
      </c>
      <c r="FK170" s="3">
        <v>0.80622698309083141</v>
      </c>
      <c r="FL170" s="3">
        <v>0.76395650236737911</v>
      </c>
      <c r="FM170" s="3">
        <v>0.71860804438685155</v>
      </c>
      <c r="FN170" s="3">
        <v>0.6702960255627235</v>
      </c>
      <c r="FO170" s="3">
        <v>0.61929320097765583</v>
      </c>
      <c r="FP170" s="3">
        <v>0.5660401786255872</v>
      </c>
      <c r="FQ170" s="3">
        <v>0.51007578616487537</v>
      </c>
      <c r="FR170" s="3">
        <v>0.45238621474962798</v>
      </c>
      <c r="FS170" s="3">
        <v>0.39418220435994084</v>
      </c>
      <c r="FT170" s="3">
        <v>0.33676168265082829</v>
      </c>
      <c r="FU170" s="3">
        <v>0.28140142963985859</v>
      </c>
      <c r="FV170" s="3">
        <v>0.22937311931374513</v>
      </c>
      <c r="FW170" s="3">
        <v>0.18193417077727636</v>
      </c>
      <c r="FX170" s="3">
        <v>0.14016572385022924</v>
      </c>
      <c r="FY170" s="3">
        <v>0.10547610885453601</v>
      </c>
      <c r="FZ170" s="3">
        <v>7.7015490402316561E-2</v>
      </c>
      <c r="GA170" s="3">
        <v>5.3897750648253195E-2</v>
      </c>
      <c r="GB170" s="3">
        <v>3.5798347003063294E-2</v>
      </c>
      <c r="GC170" s="3">
        <v>2.2452007273381241E-2</v>
      </c>
      <c r="GD170" s="3">
        <v>1.2796297025390905E-2</v>
      </c>
      <c r="GE170" s="3">
        <v>6.4643053683167235E-3</v>
      </c>
      <c r="GF170" s="3">
        <v>2.8382825580668234E-3</v>
      </c>
      <c r="GG170" s="3">
        <v>1.069294570926095E-3</v>
      </c>
      <c r="GH170" s="3">
        <v>3.2878669466835563E-4</v>
      </c>
      <c r="GI170" s="3">
        <v>7.5791908854949328E-5</v>
      </c>
      <c r="GJ170" s="3">
        <v>1.09905847030562E-5</v>
      </c>
      <c r="GK170" s="3">
        <v>0</v>
      </c>
      <c r="GL170" s="3">
        <v>0</v>
      </c>
      <c r="GM170" s="3">
        <v>0</v>
      </c>
      <c r="GN170" s="3">
        <v>0</v>
      </c>
      <c r="GO170" s="3">
        <v>0</v>
      </c>
      <c r="GP170" s="3">
        <v>0</v>
      </c>
      <c r="GQ170" s="3">
        <v>0</v>
      </c>
      <c r="GR170" s="3">
        <v>0</v>
      </c>
      <c r="GS170" s="3">
        <v>0</v>
      </c>
      <c r="GT170" s="3">
        <v>0</v>
      </c>
      <c r="GU170" s="3">
        <v>0</v>
      </c>
      <c r="GV170" s="3">
        <v>0</v>
      </c>
      <c r="GW170" s="3">
        <v>0</v>
      </c>
      <c r="GX170" s="3">
        <v>0</v>
      </c>
      <c r="GY170" s="3">
        <v>0</v>
      </c>
      <c r="GZ170" s="3">
        <v>0</v>
      </c>
      <c r="HA170" s="3">
        <v>0</v>
      </c>
      <c r="HB170">
        <f t="shared" si="775"/>
        <v>53</v>
      </c>
      <c r="HC170">
        <f t="shared" si="779"/>
        <v>0</v>
      </c>
      <c r="HD170">
        <f>IF(H170&gt;=$F$3,IF(HB170&lt;50,HC170*VLOOKUP(H170,Ret!$A$2:$AZ$27,HB170+2),HC170),0)</f>
        <v>0</v>
      </c>
      <c r="HE170">
        <f>IF(H170&lt;$F$3,HC170*VLOOKUP(H170,Withd!$A$2:$AZ$57,HB170+2),0)</f>
        <v>0</v>
      </c>
      <c r="HF170">
        <f>IF(HC170=HD170,0,HC170*VLOOKUP(H170,Mort!$A$2:$E$115,IF(HF169/HC169=VLOOKUP(H169,Mort!$A$2:$E$115,2),2,3)))</f>
        <v>0</v>
      </c>
      <c r="HH170">
        <f t="shared" ref="HH170:HI170" si="876">HH169+1</f>
        <v>76</v>
      </c>
      <c r="HI170">
        <f t="shared" si="876"/>
        <v>51</v>
      </c>
      <c r="HJ170">
        <f t="shared" si="773"/>
        <v>0</v>
      </c>
      <c r="HK170">
        <f>IF(HH170&gt;=$F$3,IF(HI170&lt;50,HJ170*VLOOKUP(HH170,Ret!$A$2:$AZ$27,HI170+2),HJ170),0)</f>
        <v>0</v>
      </c>
      <c r="HL170">
        <f>IF(HH170&lt;$F$3,HJ170*VLOOKUP(HH170,Withd!$A$2:$AZ$57,HI170+2),0)</f>
        <v>0</v>
      </c>
      <c r="HM170">
        <f>IF(HJ170=HK170,0,HJ170*VLOOKUP(HH170,Mort!$A$2:$E$115,IF(HM169/HJ169=VLOOKUP(HH169,Mort!$A$2:$E$115,2),2,3)))</f>
        <v>0</v>
      </c>
      <c r="HN170">
        <f>HN169/(1+Assumptions!$C$9)</f>
        <v>0.16692717029629867</v>
      </c>
      <c r="HO170">
        <f>HO169*(1+Assumptions!$C$10)</f>
        <v>4.6421898296245656</v>
      </c>
      <c r="HQ170">
        <f>HQ169/(1.01+Assumptions!$C$9)</f>
        <v>0.10535579605153797</v>
      </c>
      <c r="HR170">
        <f>HR169/(0.99+Assumptions!$C$9)</f>
        <v>0.26566264749974089</v>
      </c>
    </row>
    <row r="171" spans="2:226" x14ac:dyDescent="0.25">
      <c r="B171">
        <f t="shared" ref="B171:C171" si="877">B170+1</f>
        <v>2094</v>
      </c>
      <c r="C171">
        <f t="shared" si="877"/>
        <v>103</v>
      </c>
      <c r="D171">
        <f>IF(D170=0, 0, D170*(1-VLOOKUP(C170,Mort!$A$2:$E$111,IF(D170/D169=1-VLOOKUP(C169,Mort!$A$2:$E$111,4),4,5))))</f>
        <v>1.7577821965168168E-2</v>
      </c>
      <c r="E171" s="3">
        <f>IF(C171&lt;65,Assumptions!$C$6,Assumptions!$C$7)*(1+Assumptions!$C$8)^(B171-$J$3)</f>
        <v>232741.29247252279</v>
      </c>
      <c r="F171" s="3">
        <f t="shared" si="771"/>
        <v>4091.09</v>
      </c>
    </row>
    <row r="172" spans="2:226" x14ac:dyDescent="0.25">
      <c r="B172">
        <f t="shared" ref="B172:C172" si="878">B171+1</f>
        <v>2095</v>
      </c>
      <c r="C172">
        <f t="shared" si="878"/>
        <v>104</v>
      </c>
      <c r="D172">
        <f>IF(D171=0, 0, D171*(1-VLOOKUP(C171,Mort!$A$2:$E$111,IF(D171/D170=1-VLOOKUP(C170,Mort!$A$2:$E$111,4),4,5))))</f>
        <v>1.0018303850827946E-2</v>
      </c>
      <c r="E172" s="3">
        <f>IF(C172&lt;65,Assumptions!$C$6,Assumptions!$C$7)*(1+Assumptions!$C$8)^(B172-$J$3)</f>
        <v>245542.06355851155</v>
      </c>
      <c r="F172" s="3">
        <f t="shared" si="771"/>
        <v>2459.92</v>
      </c>
    </row>
    <row r="173" spans="2:226" x14ac:dyDescent="0.25">
      <c r="B173">
        <f t="shared" ref="B173:C173" si="879">B172+1</f>
        <v>2096</v>
      </c>
      <c r="C173">
        <f t="shared" si="879"/>
        <v>105</v>
      </c>
      <c r="D173">
        <f>IF(D172=0, 0, D172*(1-VLOOKUP(C172,Mort!$A$2:$E$111,IF(D172/D171=1-VLOOKUP(C171,Mort!$A$2:$E$111,4),4,5))))</f>
        <v>5.0609465563227537E-3</v>
      </c>
      <c r="E173" s="3">
        <f>IF(C173&lt;65,Assumptions!$C$6,Assumptions!$C$7)*(1+Assumptions!$C$8)^(B173-$J$3)</f>
        <v>259046.87705422964</v>
      </c>
      <c r="F173" s="3">
        <f t="shared" si="771"/>
        <v>1311.02</v>
      </c>
    </row>
    <row r="174" spans="2:226" x14ac:dyDescent="0.25">
      <c r="B174">
        <f t="shared" ref="B174:C174" si="880">B173+1</f>
        <v>2097</v>
      </c>
      <c r="C174">
        <f t="shared" si="880"/>
        <v>106</v>
      </c>
      <c r="D174">
        <f>IF(D173=0, 0, D173*(1-VLOOKUP(C173,Mort!$A$2:$E$111,IF(D173/D172=1-VLOOKUP(C172,Mort!$A$2:$E$111,4),4,5))))</f>
        <v>2.2221098044846311E-3</v>
      </c>
      <c r="E174" s="3">
        <f>IF(C174&lt;65,Assumptions!$C$6,Assumptions!$C$7)*(1+Assumptions!$C$8)^(B174-$J$3)</f>
        <v>273294.45529221225</v>
      </c>
      <c r="F174" s="3">
        <f t="shared" si="771"/>
        <v>607.29</v>
      </c>
    </row>
    <row r="175" spans="2:226" x14ac:dyDescent="0.25">
      <c r="B175">
        <f t="shared" ref="B175:C175" si="881">B174+1</f>
        <v>2098</v>
      </c>
      <c r="C175">
        <f t="shared" si="881"/>
        <v>107</v>
      </c>
      <c r="D175">
        <f>IF(D174=0, 0, D174*(1-VLOOKUP(C174,Mort!$A$2:$E$111,IF(D174/D173=1-VLOOKUP(C173,Mort!$A$2:$E$111,4),4,5))))</f>
        <v>8.3715764774153982E-4</v>
      </c>
      <c r="E175" s="3">
        <f>IF(C175&lt;65,Assumptions!$C$6,Assumptions!$C$7)*(1+Assumptions!$C$8)^(B175-$J$3)</f>
        <v>288325.65033328393</v>
      </c>
      <c r="F175" s="3">
        <f t="shared" si="771"/>
        <v>241.37</v>
      </c>
    </row>
    <row r="176" spans="2:226" x14ac:dyDescent="0.25">
      <c r="B176">
        <f t="shared" ref="B176:C176" si="882">B175+1</f>
        <v>2099</v>
      </c>
      <c r="C176">
        <f t="shared" si="882"/>
        <v>108</v>
      </c>
      <c r="D176">
        <f>IF(D175=0, 0, D175*(1-VLOOKUP(C175,Mort!$A$2:$E$111,IF(D175/D174=1-VLOOKUP(C174,Mort!$A$2:$E$111,4),4,5))))</f>
        <v>2.5740923352756865E-4</v>
      </c>
      <c r="E176" s="3">
        <f>IF(C176&lt;65,Assumptions!$C$6,Assumptions!$C$7)*(1+Assumptions!$C$8)^(B176-$J$3)</f>
        <v>304183.56110161456</v>
      </c>
      <c r="F176" s="3">
        <f t="shared" si="771"/>
        <v>78.3</v>
      </c>
    </row>
    <row r="177" spans="2:6" x14ac:dyDescent="0.25">
      <c r="B177">
        <f t="shared" ref="B177:C177" si="883">B176+1</f>
        <v>2100</v>
      </c>
      <c r="C177">
        <f t="shared" si="883"/>
        <v>109</v>
      </c>
      <c r="D177">
        <f>IF(D176=0, 0, D176*(1-VLOOKUP(C176,Mort!$A$2:$E$111,IF(D176/D175=1-VLOOKUP(C175,Mort!$A$2:$E$111,4),4,5))))</f>
        <v>5.9337976512775113E-5</v>
      </c>
      <c r="E177" s="3">
        <f>IF(C177&lt;65,Assumptions!$C$6,Assumptions!$C$7)*(1+Assumptions!$C$8)^(B177-$J$3)</f>
        <v>320913.65696220333</v>
      </c>
      <c r="F177" s="3">
        <f t="shared" si="771"/>
        <v>19.04</v>
      </c>
    </row>
    <row r="178" spans="2:6" x14ac:dyDescent="0.25">
      <c r="B178">
        <f t="shared" ref="B178:C178" si="884">B177+1</f>
        <v>2101</v>
      </c>
      <c r="C178">
        <f t="shared" si="884"/>
        <v>110</v>
      </c>
      <c r="D178">
        <f>IF(D177=0, 0, D177*(1-VLOOKUP(C177,Mort!$A$2:$E$111,IF(D177/D176=1-VLOOKUP(C176,Mort!$A$2:$E$111,4),4,5))))</f>
        <v>8.6045999741175181E-6</v>
      </c>
      <c r="E178" s="3">
        <f>IF(C178&lt;65,Assumptions!$C$6,Assumptions!$C$7)*(1+Assumptions!$C$8)^(B178-$J$3)</f>
        <v>338563.90809512453</v>
      </c>
      <c r="F178" s="3">
        <f t="shared" si="771"/>
        <v>2.91</v>
      </c>
    </row>
    <row r="179" spans="2:6" x14ac:dyDescent="0.25">
      <c r="B179">
        <f t="shared" ref="B179:C179" si="885">B178+1</f>
        <v>2102</v>
      </c>
      <c r="C179">
        <f t="shared" si="885"/>
        <v>111</v>
      </c>
      <c r="D179">
        <f>IF(D178=0, 0, D178*(1-VLOOKUP(C178,Mort!$A$2:$E$111,IF(D178/D177=1-VLOOKUP(C177,Mort!$A$2:$E$111,4),4,5))))</f>
        <v>0</v>
      </c>
      <c r="E179" s="3">
        <f>IF(C179&lt;65,Assumptions!$C$6,Assumptions!$C$7)*(1+Assumptions!$C$8)^(B179-$J$3)</f>
        <v>357184.92304035631</v>
      </c>
      <c r="F179" s="3">
        <f t="shared" si="771"/>
        <v>0</v>
      </c>
    </row>
    <row r="180" spans="2:6" x14ac:dyDescent="0.25">
      <c r="B180">
        <f t="shared" ref="B180:C180" si="886">B179+1</f>
        <v>2103</v>
      </c>
      <c r="C180">
        <f t="shared" si="886"/>
        <v>112</v>
      </c>
      <c r="D180">
        <f>IF(D179=0, 0, D179*(1-VLOOKUP(C179,Mort!$A$2:$E$111,IF(D179/D178=1-VLOOKUP(C178,Mort!$A$2:$E$111,4),4,5))))</f>
        <v>0</v>
      </c>
      <c r="E180" s="3">
        <f>IF(C180&lt;65,Assumptions!$C$6,Assumptions!$C$7)*(1+Assumptions!$C$8)^(B180-$J$3)</f>
        <v>376830.09380757593</v>
      </c>
      <c r="F180" s="3">
        <f t="shared" si="771"/>
        <v>0</v>
      </c>
    </row>
    <row r="181" spans="2:6" x14ac:dyDescent="0.25">
      <c r="B181">
        <f t="shared" ref="B181:C181" si="887">B180+1</f>
        <v>2104</v>
      </c>
      <c r="C181">
        <f t="shared" si="887"/>
        <v>113</v>
      </c>
      <c r="D181">
        <f>IF(D180=0, 0, D180*(1-VLOOKUP(C180,Mort!$A$2:$E$111,IF(D180/D179=1-VLOOKUP(C179,Mort!$A$2:$E$111,4),4,5))))</f>
        <v>0</v>
      </c>
      <c r="E181" s="3">
        <f>IF(C181&lt;65,Assumptions!$C$6,Assumptions!$C$7)*(1+Assumptions!$C$8)^(B181-$J$3)</f>
        <v>397555.7489669926</v>
      </c>
      <c r="F181" s="3">
        <f t="shared" si="771"/>
        <v>0</v>
      </c>
    </row>
    <row r="182" spans="2:6" x14ac:dyDescent="0.25">
      <c r="B182">
        <f t="shared" ref="B182:C182" si="888">B181+1</f>
        <v>2105</v>
      </c>
      <c r="C182">
        <f t="shared" si="888"/>
        <v>114</v>
      </c>
      <c r="D182">
        <f>IF(D181=0, 0, D181*(1-VLOOKUP(C181,Mort!$A$2:$E$111,IF(D181/D180=1-VLOOKUP(C180,Mort!$A$2:$E$111,4),4,5))))</f>
        <v>0</v>
      </c>
      <c r="E182" s="3">
        <f>IF(C182&lt;65,Assumptions!$C$6,Assumptions!$C$7)*(1+Assumptions!$C$8)^(B182-$J$3)</f>
        <v>419421.31516017712</v>
      </c>
      <c r="F182" s="3">
        <f t="shared" si="771"/>
        <v>0</v>
      </c>
    </row>
    <row r="183" spans="2:6" x14ac:dyDescent="0.25">
      <c r="B183">
        <f t="shared" ref="B183:C183" si="889">B182+1</f>
        <v>2106</v>
      </c>
      <c r="C183">
        <f t="shared" si="889"/>
        <v>115</v>
      </c>
      <c r="D183">
        <f>IF(D182=0, 0, D182*(1-VLOOKUP(C182,Mort!$A$2:$E$111,IF(D182/D181=1-VLOOKUP(C181,Mort!$A$2:$E$111,4),4,5))))</f>
        <v>0</v>
      </c>
      <c r="E183" s="3">
        <f>IF(C183&lt;65,Assumptions!$C$6,Assumptions!$C$7)*(1+Assumptions!$C$8)^(B183-$J$3)</f>
        <v>442489.4874939869</v>
      </c>
      <c r="F183" s="3">
        <f t="shared" si="771"/>
        <v>0</v>
      </c>
    </row>
    <row r="184" spans="2:6" x14ac:dyDescent="0.25">
      <c r="B184">
        <f t="shared" ref="B184:C184" si="890">B183+1</f>
        <v>2107</v>
      </c>
      <c r="C184">
        <f t="shared" si="890"/>
        <v>116</v>
      </c>
      <c r="D184">
        <f>IF(D183=0, 0, D183*(1-VLOOKUP(C183,Mort!$A$2:$E$111,IF(D183/D182=1-VLOOKUP(C182,Mort!$A$2:$E$111,4),4,5))))</f>
        <v>0</v>
      </c>
      <c r="E184" s="3">
        <f>IF(C184&lt;65,Assumptions!$C$6,Assumptions!$C$7)*(1+Assumptions!$C$8)^(B184-$J$3)</f>
        <v>466826.40930615616</v>
      </c>
      <c r="F184" s="3">
        <f t="shared" ref="F184:F218" si="891">ROUND(D184*E184, 2)</f>
        <v>0</v>
      </c>
    </row>
    <row r="185" spans="2:6" x14ac:dyDescent="0.25">
      <c r="B185">
        <f t="shared" ref="B185:C185" si="892">B184+1</f>
        <v>2108</v>
      </c>
      <c r="C185">
        <f t="shared" si="892"/>
        <v>117</v>
      </c>
      <c r="D185">
        <f>IF(D184=0, 0, D184*(1-VLOOKUP(C184,Mort!$A$2:$E$111,IF(D184/D183=1-VLOOKUP(C183,Mort!$A$2:$E$111,4),4,5))))</f>
        <v>0</v>
      </c>
      <c r="E185" s="3">
        <f>IF(C185&lt;65,Assumptions!$C$6,Assumptions!$C$7)*(1+Assumptions!$C$8)^(B185-$J$3)</f>
        <v>492501.86181799474</v>
      </c>
      <c r="F185" s="3">
        <f t="shared" si="891"/>
        <v>0</v>
      </c>
    </row>
    <row r="186" spans="2:6" x14ac:dyDescent="0.25">
      <c r="B186">
        <f t="shared" ref="B186:C186" si="893">B185+1</f>
        <v>2109</v>
      </c>
      <c r="C186">
        <f t="shared" si="893"/>
        <v>118</v>
      </c>
      <c r="D186">
        <f>IF(D185=0, 0, D185*(1-VLOOKUP(C185,Mort!$A$2:$E$111,IF(D185/D184=1-VLOOKUP(C184,Mort!$A$2:$E$111,4),4,5))))</f>
        <v>0</v>
      </c>
      <c r="E186" s="3">
        <f>IF(C186&lt;65,Assumptions!$C$6,Assumptions!$C$7)*(1+Assumptions!$C$8)^(B186-$J$3)</f>
        <v>519589.46421798447</v>
      </c>
      <c r="F186" s="3">
        <f t="shared" si="891"/>
        <v>0</v>
      </c>
    </row>
    <row r="187" spans="2:6" x14ac:dyDescent="0.25">
      <c r="B187">
        <f t="shared" ref="B187:C187" si="894">B186+1</f>
        <v>2110</v>
      </c>
      <c r="C187">
        <f t="shared" si="894"/>
        <v>119</v>
      </c>
      <c r="D187">
        <f>IF(D186=0, 0, D186*(1-VLOOKUP(C186,Mort!$A$2:$E$111,IF(D186/D185=1-VLOOKUP(C185,Mort!$A$2:$E$111,4),4,5))))</f>
        <v>0</v>
      </c>
      <c r="E187" s="3">
        <f>IF(C187&lt;65,Assumptions!$C$6,Assumptions!$C$7)*(1+Assumptions!$C$8)^(B187-$J$3)</f>
        <v>548166.88474997354</v>
      </c>
      <c r="F187" s="3">
        <f t="shared" si="891"/>
        <v>0</v>
      </c>
    </row>
    <row r="188" spans="2:6" x14ac:dyDescent="0.25">
      <c r="B188">
        <f t="shared" ref="B188:C188" si="895">B187+1</f>
        <v>2111</v>
      </c>
      <c r="C188">
        <f t="shared" si="895"/>
        <v>120</v>
      </c>
      <c r="D188">
        <f>IF(D187=0, 0, D187*(1-VLOOKUP(C187,Mort!$A$2:$E$111,IF(D187/D186=1-VLOOKUP(C186,Mort!$A$2:$E$111,4),4,5))))</f>
        <v>0</v>
      </c>
      <c r="E188" s="3">
        <f>IF(C188&lt;65,Assumptions!$C$6,Assumptions!$C$7)*(1+Assumptions!$C$8)^(B188-$J$3)</f>
        <v>578316.06341122207</v>
      </c>
      <c r="F188" s="3">
        <f t="shared" si="891"/>
        <v>0</v>
      </c>
    </row>
    <row r="189" spans="2:6" x14ac:dyDescent="0.25">
      <c r="B189">
        <f t="shared" ref="B189:C189" si="896">B188+1</f>
        <v>2112</v>
      </c>
      <c r="C189">
        <f t="shared" si="896"/>
        <v>121</v>
      </c>
      <c r="D189">
        <f>IF(D188=0, 0, D188*(1-VLOOKUP(C188,Mort!$A$2:$E$111,IF(D188/D187=1-VLOOKUP(C187,Mort!$A$2:$E$111,4),4,5))))</f>
        <v>0</v>
      </c>
      <c r="E189" s="3">
        <f>IF(C189&lt;65,Assumptions!$C$6,Assumptions!$C$7)*(1+Assumptions!$C$8)^(B189-$J$3)</f>
        <v>610123.4468988392</v>
      </c>
      <c r="F189" s="3">
        <f t="shared" si="891"/>
        <v>0</v>
      </c>
    </row>
    <row r="190" spans="2:6" x14ac:dyDescent="0.25">
      <c r="B190">
        <f t="shared" ref="B190:C190" si="897">B189+1</f>
        <v>2113</v>
      </c>
      <c r="C190">
        <f t="shared" si="897"/>
        <v>122</v>
      </c>
      <c r="D190">
        <f>IF(D189=0, 0, D189*(1-VLOOKUP(C189,Mort!$A$2:$E$111,IF(D189/D188=1-VLOOKUP(C188,Mort!$A$2:$E$111,4),4,5))))</f>
        <v>0</v>
      </c>
      <c r="E190" s="3">
        <f>IF(C190&lt;65,Assumptions!$C$6,Assumptions!$C$7)*(1+Assumptions!$C$8)^(B190-$J$3)</f>
        <v>643680.23647827539</v>
      </c>
      <c r="F190" s="3">
        <f t="shared" si="891"/>
        <v>0</v>
      </c>
    </row>
    <row r="191" spans="2:6" x14ac:dyDescent="0.25">
      <c r="B191">
        <f t="shared" ref="B191:C191" si="898">B190+1</f>
        <v>2114</v>
      </c>
      <c r="C191">
        <f t="shared" si="898"/>
        <v>123</v>
      </c>
      <c r="D191">
        <f>IF(D190=0, 0, D190*(1-VLOOKUP(C190,Mort!$A$2:$E$111,IF(D190/D189=1-VLOOKUP(C189,Mort!$A$2:$E$111,4),4,5))))</f>
        <v>0</v>
      </c>
      <c r="E191" s="3">
        <f>IF(C191&lt;65,Assumptions!$C$6,Assumptions!$C$7)*(1+Assumptions!$C$8)^(B191-$J$3)</f>
        <v>679082.6494845805</v>
      </c>
      <c r="F191" s="3">
        <f t="shared" si="891"/>
        <v>0</v>
      </c>
    </row>
    <row r="192" spans="2:6" x14ac:dyDescent="0.25">
      <c r="B192">
        <f t="shared" ref="B192:C192" si="899">B191+1</f>
        <v>2115</v>
      </c>
      <c r="C192">
        <f t="shared" si="899"/>
        <v>124</v>
      </c>
      <c r="D192">
        <f>IF(D191=0, 0, D191*(1-VLOOKUP(C191,Mort!$A$2:$E$111,IF(D191/D190=1-VLOOKUP(C190,Mort!$A$2:$E$111,4),4,5))))</f>
        <v>0</v>
      </c>
      <c r="E192" s="3">
        <f>IF(C192&lt;65,Assumptions!$C$6,Assumptions!$C$7)*(1+Assumptions!$C$8)^(B192-$J$3)</f>
        <v>716432.19520623237</v>
      </c>
      <c r="F192" s="3">
        <f t="shared" si="891"/>
        <v>0</v>
      </c>
    </row>
    <row r="193" spans="2:6" x14ac:dyDescent="0.25">
      <c r="B193">
        <f t="shared" ref="B193:C193" si="900">B192+1</f>
        <v>2116</v>
      </c>
      <c r="C193">
        <f t="shared" si="900"/>
        <v>125</v>
      </c>
      <c r="D193">
        <f>IF(D192=0, 0, D192*(1-VLOOKUP(C192,Mort!$A$2:$E$111,IF(D192/D191=1-VLOOKUP(C191,Mort!$A$2:$E$111,4),4,5))))</f>
        <v>0</v>
      </c>
      <c r="E193" s="3">
        <f>IF(C193&lt;65,Assumptions!$C$6,Assumptions!$C$7)*(1+Assumptions!$C$8)^(B193-$J$3)</f>
        <v>755835.96594257513</v>
      </c>
      <c r="F193" s="3">
        <f t="shared" si="891"/>
        <v>0</v>
      </c>
    </row>
    <row r="194" spans="2:6" x14ac:dyDescent="0.25">
      <c r="B194">
        <f t="shared" ref="B194:C194" si="901">B193+1</f>
        <v>2117</v>
      </c>
      <c r="C194">
        <f t="shared" si="901"/>
        <v>126</v>
      </c>
      <c r="D194">
        <f>IF(D193=0, 0, D193*(1-VLOOKUP(C193,Mort!$A$2:$E$111,IF(D193/D192=1-VLOOKUP(C192,Mort!$A$2:$E$111,4),4,5))))</f>
        <v>0</v>
      </c>
      <c r="E194" s="3">
        <f>IF(C194&lt;65,Assumptions!$C$6,Assumptions!$C$7)*(1+Assumptions!$C$8)^(B194-$J$3)</f>
        <v>797406.94406941684</v>
      </c>
      <c r="F194" s="3">
        <f t="shared" si="891"/>
        <v>0</v>
      </c>
    </row>
    <row r="195" spans="2:6" x14ac:dyDescent="0.25">
      <c r="B195">
        <f t="shared" ref="B195:C195" si="902">B194+1</f>
        <v>2118</v>
      </c>
      <c r="C195">
        <f t="shared" si="902"/>
        <v>127</v>
      </c>
      <c r="D195">
        <f>IF(D194=0, 0, D194*(1-VLOOKUP(C194,Mort!$A$2:$E$111,IF(D194/D193=1-VLOOKUP(C193,Mort!$A$2:$E$111,4),4,5))))</f>
        <v>0</v>
      </c>
      <c r="E195" s="3">
        <f>IF(C195&lt;65,Assumptions!$C$6,Assumptions!$C$7)*(1+Assumptions!$C$8)^(B195-$J$3)</f>
        <v>841264.32599323452</v>
      </c>
      <c r="F195" s="3">
        <f t="shared" si="891"/>
        <v>0</v>
      </c>
    </row>
    <row r="196" spans="2:6" x14ac:dyDescent="0.25">
      <c r="B196">
        <f t="shared" ref="B196:C196" si="903">B195+1</f>
        <v>2119</v>
      </c>
      <c r="C196">
        <f t="shared" si="903"/>
        <v>128</v>
      </c>
      <c r="D196">
        <f>IF(D195=0, 0, D195*(1-VLOOKUP(C195,Mort!$A$2:$E$111,IF(D195/D194=1-VLOOKUP(C194,Mort!$A$2:$E$111,4),4,5))))</f>
        <v>0</v>
      </c>
      <c r="E196" s="3">
        <f>IF(C196&lt;65,Assumptions!$C$6,Assumptions!$C$7)*(1+Assumptions!$C$8)^(B196-$J$3)</f>
        <v>887533.86392286257</v>
      </c>
      <c r="F196" s="3">
        <f t="shared" si="891"/>
        <v>0</v>
      </c>
    </row>
    <row r="197" spans="2:6" x14ac:dyDescent="0.25">
      <c r="B197">
        <f t="shared" ref="B197:C197" si="904">B196+1</f>
        <v>2120</v>
      </c>
      <c r="C197">
        <f t="shared" si="904"/>
        <v>129</v>
      </c>
      <c r="D197">
        <f>IF(D196=0, 0, D196*(1-VLOOKUP(C196,Mort!$A$2:$E$111,IF(D196/D195=1-VLOOKUP(C195,Mort!$A$2:$E$111,4),4,5))))</f>
        <v>0</v>
      </c>
      <c r="E197" s="3">
        <f>IF(C197&lt;65,Assumptions!$C$6,Assumptions!$C$7)*(1+Assumptions!$C$8)^(B197-$J$3)</f>
        <v>936348.22643861989</v>
      </c>
      <c r="F197" s="3">
        <f t="shared" si="891"/>
        <v>0</v>
      </c>
    </row>
    <row r="198" spans="2:6" x14ac:dyDescent="0.25">
      <c r="B198">
        <f t="shared" ref="B198:C198" si="905">B197+1</f>
        <v>2121</v>
      </c>
      <c r="C198">
        <f t="shared" si="905"/>
        <v>130</v>
      </c>
      <c r="D198">
        <f>IF(D197=0, 0, D197*(1-VLOOKUP(C197,Mort!$A$2:$E$111,IF(D197/D196=1-VLOOKUP(C196,Mort!$A$2:$E$111,4),4,5))))</f>
        <v>0</v>
      </c>
      <c r="E198" s="3">
        <f>IF(C198&lt;65,Assumptions!$C$6,Assumptions!$C$7)*(1+Assumptions!$C$8)^(B198-$J$3)</f>
        <v>987847.37889274396</v>
      </c>
      <c r="F198" s="3">
        <f t="shared" si="891"/>
        <v>0</v>
      </c>
    </row>
    <row r="199" spans="2:6" x14ac:dyDescent="0.25">
      <c r="B199">
        <f t="shared" ref="B199:C199" si="906">B198+1</f>
        <v>2122</v>
      </c>
      <c r="C199">
        <f t="shared" si="906"/>
        <v>131</v>
      </c>
      <c r="D199">
        <f>IF(D198=0, 0, D198*(1-VLOOKUP(C198,Mort!$A$2:$E$111,IF(D198/D197=1-VLOOKUP(C197,Mort!$A$2:$E$111,4),4,5))))</f>
        <v>0</v>
      </c>
      <c r="E199" s="3">
        <f>IF(C199&lt;65,Assumptions!$C$6,Assumptions!$C$7)*(1+Assumptions!$C$8)^(B199-$J$3)</f>
        <v>1042178.9847318449</v>
      </c>
      <c r="F199" s="3">
        <f t="shared" si="891"/>
        <v>0</v>
      </c>
    </row>
    <row r="200" spans="2:6" x14ac:dyDescent="0.25">
      <c r="B200">
        <f t="shared" ref="B200:C200" si="907">B199+1</f>
        <v>2123</v>
      </c>
      <c r="C200">
        <f t="shared" si="907"/>
        <v>132</v>
      </c>
      <c r="D200">
        <f>IF(D199=0, 0, D199*(1-VLOOKUP(C199,Mort!$A$2:$E$111,IF(D199/D198=1-VLOOKUP(C198,Mort!$A$2:$E$111,4),4,5))))</f>
        <v>0</v>
      </c>
      <c r="E200" s="3">
        <f>IF(C200&lt;65,Assumptions!$C$6,Assumptions!$C$7)*(1+Assumptions!$C$8)^(B200-$J$3)</f>
        <v>1099498.8288920962</v>
      </c>
      <c r="F200" s="3">
        <f t="shared" si="891"/>
        <v>0</v>
      </c>
    </row>
    <row r="201" spans="2:6" x14ac:dyDescent="0.25">
      <c r="B201">
        <f t="shared" ref="B201:C201" si="908">B200+1</f>
        <v>2124</v>
      </c>
      <c r="C201">
        <f t="shared" si="908"/>
        <v>133</v>
      </c>
      <c r="D201">
        <f>IF(D200=0, 0, D200*(1-VLOOKUP(C200,Mort!$A$2:$E$111,IF(D200/D199=1-VLOOKUP(C199,Mort!$A$2:$E$111,4),4,5))))</f>
        <v>0</v>
      </c>
      <c r="E201" s="3">
        <f>IF(C201&lt;65,Assumptions!$C$6,Assumptions!$C$7)*(1+Assumptions!$C$8)^(B201-$J$3)</f>
        <v>1159971.2644811615</v>
      </c>
      <c r="F201" s="3">
        <f t="shared" si="891"/>
        <v>0</v>
      </c>
    </row>
    <row r="202" spans="2:6" x14ac:dyDescent="0.25">
      <c r="B202">
        <f t="shared" ref="B202:C202" si="909">B201+1</f>
        <v>2125</v>
      </c>
      <c r="C202">
        <f t="shared" si="909"/>
        <v>134</v>
      </c>
      <c r="D202">
        <f>IF(D201=0, 0, D201*(1-VLOOKUP(C201,Mort!$A$2:$E$111,IF(D201/D200=1-VLOOKUP(C200,Mort!$A$2:$E$111,4),4,5))))</f>
        <v>0</v>
      </c>
      <c r="E202" s="3">
        <f>IF(C202&lt;65,Assumptions!$C$6,Assumptions!$C$7)*(1+Assumptions!$C$8)^(B202-$J$3)</f>
        <v>1223769.6840276255</v>
      </c>
      <c r="F202" s="3">
        <f t="shared" si="891"/>
        <v>0</v>
      </c>
    </row>
    <row r="203" spans="2:6" x14ac:dyDescent="0.25">
      <c r="B203">
        <f t="shared" ref="B203:C203" si="910">B202+1</f>
        <v>2126</v>
      </c>
      <c r="C203">
        <f t="shared" si="910"/>
        <v>135</v>
      </c>
      <c r="D203">
        <f>IF(D202=0, 0, D202*(1-VLOOKUP(C202,Mort!$A$2:$E$111,IF(D202/D201=1-VLOOKUP(C201,Mort!$A$2:$E$111,4),4,5))))</f>
        <v>0</v>
      </c>
      <c r="E203" s="3">
        <f>IF(C203&lt;65,Assumptions!$C$6,Assumptions!$C$7)*(1+Assumptions!$C$8)^(B203-$J$3)</f>
        <v>1291077.0166491447</v>
      </c>
      <c r="F203" s="3">
        <f t="shared" si="891"/>
        <v>0</v>
      </c>
    </row>
    <row r="204" spans="2:6" x14ac:dyDescent="0.25">
      <c r="B204">
        <f t="shared" ref="B204:C204" si="911">B203+1</f>
        <v>2127</v>
      </c>
      <c r="C204">
        <f t="shared" si="911"/>
        <v>136</v>
      </c>
      <c r="D204">
        <f>IF(D203=0, 0, D203*(1-VLOOKUP(C203,Mort!$A$2:$E$111,IF(D203/D202=1-VLOOKUP(C202,Mort!$A$2:$E$111,4),4,5))))</f>
        <v>0</v>
      </c>
      <c r="E204" s="3">
        <f>IF(C204&lt;65,Assumptions!$C$6,Assumptions!$C$7)*(1+Assumptions!$C$8)^(B204-$J$3)</f>
        <v>1362086.2525648475</v>
      </c>
      <c r="F204" s="3">
        <f t="shared" si="891"/>
        <v>0</v>
      </c>
    </row>
    <row r="205" spans="2:6" x14ac:dyDescent="0.25">
      <c r="B205">
        <f t="shared" ref="B205:C205" si="912">B204+1</f>
        <v>2128</v>
      </c>
      <c r="C205">
        <f t="shared" si="912"/>
        <v>137</v>
      </c>
      <c r="D205">
        <f>IF(D204=0, 0, D204*(1-VLOOKUP(C204,Mort!$A$2:$E$111,IF(D204/D203=1-VLOOKUP(C203,Mort!$A$2:$E$111,4),4,5))))</f>
        <v>0</v>
      </c>
      <c r="E205" s="3">
        <f>IF(C205&lt;65,Assumptions!$C$6,Assumptions!$C$7)*(1+Assumptions!$C$8)^(B205-$J$3)</f>
        <v>1437000.9964559141</v>
      </c>
      <c r="F205" s="3">
        <f t="shared" si="891"/>
        <v>0</v>
      </c>
    </row>
    <row r="206" spans="2:6" x14ac:dyDescent="0.25">
      <c r="B206">
        <f t="shared" ref="B206:C206" si="913">B205+1</f>
        <v>2129</v>
      </c>
      <c r="C206">
        <f t="shared" si="913"/>
        <v>138</v>
      </c>
      <c r="D206">
        <f>IF(D205=0, 0, D205*(1-VLOOKUP(C205,Mort!$A$2:$E$111,IF(D205/D204=1-VLOOKUP(C204,Mort!$A$2:$E$111,4),4,5))))</f>
        <v>0</v>
      </c>
      <c r="E206" s="3">
        <f>IF(C206&lt;65,Assumptions!$C$6,Assumptions!$C$7)*(1+Assumptions!$C$8)^(B206-$J$3)</f>
        <v>1516036.0512609896</v>
      </c>
      <c r="F206" s="3">
        <f t="shared" si="891"/>
        <v>0</v>
      </c>
    </row>
    <row r="207" spans="2:6" x14ac:dyDescent="0.25">
      <c r="B207">
        <f t="shared" ref="B207:C207" si="914">B206+1</f>
        <v>2130</v>
      </c>
      <c r="C207">
        <f t="shared" si="914"/>
        <v>139</v>
      </c>
      <c r="D207">
        <f>IF(D206=0, 0, D206*(1-VLOOKUP(C206,Mort!$A$2:$E$111,IF(D206/D205=1-VLOOKUP(C205,Mort!$A$2:$E$111,4),4,5))))</f>
        <v>0</v>
      </c>
      <c r="E207" s="3">
        <f>IF(C207&lt;65,Assumptions!$C$6,Assumptions!$C$7)*(1+Assumptions!$C$8)^(B207-$J$3)</f>
        <v>1599418.0340803438</v>
      </c>
      <c r="F207" s="3">
        <f t="shared" si="891"/>
        <v>0</v>
      </c>
    </row>
    <row r="208" spans="2:6" x14ac:dyDescent="0.25">
      <c r="B208">
        <f t="shared" ref="B208:C208" si="915">B207+1</f>
        <v>2131</v>
      </c>
      <c r="C208">
        <f t="shared" si="915"/>
        <v>140</v>
      </c>
      <c r="D208">
        <f>IF(D207=0, 0, D207*(1-VLOOKUP(C207,Mort!$A$2:$E$111,IF(D207/D206=1-VLOOKUP(C206,Mort!$A$2:$E$111,4),4,5))))</f>
        <v>0</v>
      </c>
      <c r="E208" s="3">
        <f>IF(C208&lt;65,Assumptions!$C$6,Assumptions!$C$7)*(1+Assumptions!$C$8)^(B208-$J$3)</f>
        <v>1687386.0259547625</v>
      </c>
      <c r="F208" s="3">
        <f t="shared" si="891"/>
        <v>0</v>
      </c>
    </row>
    <row r="209" spans="2:221" x14ac:dyDescent="0.25">
      <c r="B209">
        <f t="shared" ref="B209:C209" si="916">B208+1</f>
        <v>2132</v>
      </c>
      <c r="C209">
        <f t="shared" si="916"/>
        <v>141</v>
      </c>
      <c r="D209">
        <f>IF(D208=0, 0, D208*(1-VLOOKUP(C208,Mort!$A$2:$E$111,IF(D208/D207=1-VLOOKUP(C207,Mort!$A$2:$E$111,4),4,5))))</f>
        <v>0</v>
      </c>
      <c r="E209" s="3">
        <f>IF(C209&lt;65,Assumptions!$C$6,Assumptions!$C$7)*(1+Assumptions!$C$8)^(B209-$J$3)</f>
        <v>1780192.2573822744</v>
      </c>
      <c r="F209" s="3">
        <f t="shared" si="891"/>
        <v>0</v>
      </c>
    </row>
    <row r="210" spans="2:221" x14ac:dyDescent="0.25">
      <c r="B210">
        <f t="shared" ref="B210:C210" si="917">B209+1</f>
        <v>2133</v>
      </c>
      <c r="C210">
        <f t="shared" si="917"/>
        <v>142</v>
      </c>
      <c r="D210">
        <f>IF(D209=0, 0, D209*(1-VLOOKUP(C209,Mort!$A$2:$E$111,IF(D209/D208=1-VLOOKUP(C208,Mort!$A$2:$E$111,4),4,5))))</f>
        <v>0</v>
      </c>
      <c r="E210" s="3">
        <f>IF(C210&lt;65,Assumptions!$C$6,Assumptions!$C$7)*(1+Assumptions!$C$8)^(B210-$J$3)</f>
        <v>1878102.8315382996</v>
      </c>
      <c r="F210" s="3">
        <f t="shared" si="891"/>
        <v>0</v>
      </c>
    </row>
    <row r="211" spans="2:221" x14ac:dyDescent="0.25">
      <c r="B211">
        <f t="shared" ref="B211:C211" si="918">B210+1</f>
        <v>2134</v>
      </c>
      <c r="C211">
        <f t="shared" si="918"/>
        <v>143</v>
      </c>
      <c r="D211">
        <f>IF(D210=0, 0, D210*(1-VLOOKUP(C210,Mort!$A$2:$E$111,IF(D210/D209=1-VLOOKUP(C209,Mort!$A$2:$E$111,4),4,5))))</f>
        <v>0</v>
      </c>
      <c r="E211" s="3">
        <f>IF(C211&lt;65,Assumptions!$C$6,Assumptions!$C$7)*(1+Assumptions!$C$8)^(B211-$J$3)</f>
        <v>1981398.4872729057</v>
      </c>
      <c r="F211" s="3">
        <f t="shared" si="891"/>
        <v>0</v>
      </c>
    </row>
    <row r="212" spans="2:221" x14ac:dyDescent="0.25">
      <c r="B212">
        <f t="shared" ref="B212:C212" si="919">B211+1</f>
        <v>2135</v>
      </c>
      <c r="C212">
        <f t="shared" si="919"/>
        <v>144</v>
      </c>
      <c r="D212">
        <f>IF(D211=0, 0, D211*(1-VLOOKUP(C211,Mort!$A$2:$E$111,IF(D211/D210=1-VLOOKUP(C210,Mort!$A$2:$E$111,4),4,5))))</f>
        <v>0</v>
      </c>
      <c r="E212" s="3">
        <f>IF(C212&lt;65,Assumptions!$C$6,Assumptions!$C$7)*(1+Assumptions!$C$8)^(B212-$J$3)</f>
        <v>2090375.4040729157</v>
      </c>
      <c r="F212" s="3">
        <f t="shared" si="891"/>
        <v>0</v>
      </c>
    </row>
    <row r="213" spans="2:221" x14ac:dyDescent="0.25">
      <c r="B213">
        <f t="shared" ref="B213:C213" si="920">B212+1</f>
        <v>2136</v>
      </c>
      <c r="C213">
        <f t="shared" si="920"/>
        <v>145</v>
      </c>
      <c r="D213">
        <f>IF(D212=0, 0, D212*(1-VLOOKUP(C212,Mort!$A$2:$E$111,IF(D212/D211=1-VLOOKUP(C211,Mort!$A$2:$E$111,4),4,5))))</f>
        <v>0</v>
      </c>
      <c r="E213" s="3">
        <f>IF(C213&lt;65,Assumptions!$C$6,Assumptions!$C$7)*(1+Assumptions!$C$8)^(B213-$J$3)</f>
        <v>2205346.0512969261</v>
      </c>
      <c r="F213" s="3">
        <f t="shared" si="891"/>
        <v>0</v>
      </c>
    </row>
    <row r="214" spans="2:221" x14ac:dyDescent="0.25">
      <c r="B214">
        <f t="shared" ref="B214:C214" si="921">B213+1</f>
        <v>2137</v>
      </c>
      <c r="C214">
        <f t="shared" si="921"/>
        <v>146</v>
      </c>
      <c r="D214">
        <f>IF(D213=0, 0, D213*(1-VLOOKUP(C213,Mort!$A$2:$E$111,IF(D213/D212=1-VLOOKUP(C212,Mort!$A$2:$E$111,4),4,5))))</f>
        <v>0</v>
      </c>
      <c r="E214" s="3">
        <f>IF(C214&lt;65,Assumptions!$C$6,Assumptions!$C$7)*(1+Assumptions!$C$8)^(B214-$J$3)</f>
        <v>2326640.0841182568</v>
      </c>
      <c r="F214" s="3">
        <f t="shared" si="891"/>
        <v>0</v>
      </c>
    </row>
    <row r="215" spans="2:221" x14ac:dyDescent="0.25">
      <c r="B215">
        <f t="shared" ref="B215:C215" si="922">B214+1</f>
        <v>2138</v>
      </c>
      <c r="C215">
        <f t="shared" si="922"/>
        <v>147</v>
      </c>
      <c r="D215">
        <f>IF(D214=0, 0, D214*(1-VLOOKUP(C214,Mort!$A$2:$E$111,IF(D214/D213=1-VLOOKUP(C213,Mort!$A$2:$E$111,4),4,5))))</f>
        <v>0</v>
      </c>
      <c r="E215" s="3">
        <f>IF(C215&lt;65,Assumptions!$C$6,Assumptions!$C$7)*(1+Assumptions!$C$8)^(B215-$J$3)</f>
        <v>2454605.2887447602</v>
      </c>
      <c r="F215" s="3">
        <f t="shared" si="891"/>
        <v>0</v>
      </c>
    </row>
    <row r="216" spans="2:221" x14ac:dyDescent="0.25">
      <c r="B216">
        <f t="shared" ref="B216:C216" si="923">B215+1</f>
        <v>2139</v>
      </c>
      <c r="C216">
        <f t="shared" si="923"/>
        <v>148</v>
      </c>
      <c r="D216">
        <f>IF(D215=0, 0, D215*(1-VLOOKUP(C215,Mort!$A$2:$E$111,IF(D215/D214=1-VLOOKUP(C214,Mort!$A$2:$E$111,4),4,5))))</f>
        <v>0</v>
      </c>
      <c r="E216" s="3">
        <f>IF(C216&lt;65,Assumptions!$C$6,Assumptions!$C$7)*(1+Assumptions!$C$8)^(B216-$J$3)</f>
        <v>2589608.5796257225</v>
      </c>
      <c r="F216" s="3">
        <f t="shared" si="891"/>
        <v>0</v>
      </c>
    </row>
    <row r="217" spans="2:221" x14ac:dyDescent="0.25">
      <c r="B217">
        <f t="shared" ref="B217:C217" si="924">B216+1</f>
        <v>2140</v>
      </c>
      <c r="C217">
        <f t="shared" si="924"/>
        <v>149</v>
      </c>
      <c r="D217">
        <f>IF(D216=0, 0, D216*(1-VLOOKUP(C216,Mort!$A$2:$E$111,IF(D216/D215=1-VLOOKUP(C215,Mort!$A$2:$E$111,4),4,5))))</f>
        <v>0</v>
      </c>
      <c r="E217" s="3">
        <f>IF(C217&lt;65,Assumptions!$C$6,Assumptions!$C$7)*(1+Assumptions!$C$8)^(B217-$J$3)</f>
        <v>2732037.0515051372</v>
      </c>
      <c r="F217" s="3">
        <f t="shared" si="891"/>
        <v>0</v>
      </c>
    </row>
    <row r="218" spans="2:221" x14ac:dyDescent="0.25">
      <c r="B218">
        <f t="shared" ref="B218:C218" si="925">B217+1</f>
        <v>2141</v>
      </c>
      <c r="C218">
        <f t="shared" si="925"/>
        <v>150</v>
      </c>
      <c r="D218">
        <f>IF(D217=0, 0, D217*(1-VLOOKUP(C217,Mort!$A$2:$E$111,IF(D217/D216=1-VLOOKUP(C216,Mort!$A$2:$E$111,4),4,5))))</f>
        <v>0</v>
      </c>
      <c r="E218" s="3">
        <f>IF(C218&lt;65,Assumptions!$C$6,Assumptions!$C$7)*(1+Assumptions!$C$8)^(B218-$J$3)</f>
        <v>2882299.0893379198</v>
      </c>
      <c r="F218" s="3">
        <f t="shared" si="891"/>
        <v>0</v>
      </c>
    </row>
    <row r="222" spans="2:221" x14ac:dyDescent="0.25">
      <c r="H222" t="s">
        <v>40</v>
      </c>
      <c r="I222" s="4">
        <f>NPV(Assumptions!$C$9, J224:DE224)*(1+Assumptions!$C$9)-I224</f>
        <v>0</v>
      </c>
      <c r="J222" t="s">
        <v>26</v>
      </c>
      <c r="DF222" t="s">
        <v>55</v>
      </c>
    </row>
    <row r="223" spans="2:221" x14ac:dyDescent="0.25">
      <c r="B223" t="s">
        <v>3</v>
      </c>
      <c r="C223">
        <v>3</v>
      </c>
      <c r="E223" t="s">
        <v>30</v>
      </c>
      <c r="F223">
        <f>C224+MAX(Assumptions!$C$4-C224,Assumptions!$C$5-C226,0)</f>
        <v>50</v>
      </c>
      <c r="I223" t="s">
        <v>21</v>
      </c>
      <c r="J223">
        <f>J228</f>
        <v>2019</v>
      </c>
      <c r="K223">
        <f>J223+1</f>
        <v>2020</v>
      </c>
      <c r="L223">
        <f t="shared" ref="L223" si="926">K223+1</f>
        <v>2021</v>
      </c>
      <c r="M223">
        <f t="shared" ref="M223" si="927">L223+1</f>
        <v>2022</v>
      </c>
      <c r="N223">
        <f t="shared" ref="N223" si="928">M223+1</f>
        <v>2023</v>
      </c>
      <c r="O223">
        <f t="shared" ref="O223" si="929">N223+1</f>
        <v>2024</v>
      </c>
      <c r="P223">
        <f t="shared" ref="P223" si="930">O223+1</f>
        <v>2025</v>
      </c>
      <c r="Q223">
        <f t="shared" ref="Q223" si="931">P223+1</f>
        <v>2026</v>
      </c>
      <c r="R223">
        <f t="shared" ref="R223" si="932">Q223+1</f>
        <v>2027</v>
      </c>
      <c r="S223">
        <f t="shared" ref="S223" si="933">R223+1</f>
        <v>2028</v>
      </c>
      <c r="T223">
        <f t="shared" ref="T223" si="934">S223+1</f>
        <v>2029</v>
      </c>
      <c r="U223">
        <f t="shared" ref="U223" si="935">T223+1</f>
        <v>2030</v>
      </c>
      <c r="V223">
        <f t="shared" ref="V223" si="936">U223+1</f>
        <v>2031</v>
      </c>
      <c r="W223">
        <f t="shared" ref="W223" si="937">V223+1</f>
        <v>2032</v>
      </c>
      <c r="X223">
        <f t="shared" ref="X223" si="938">W223+1</f>
        <v>2033</v>
      </c>
      <c r="Y223">
        <f t="shared" ref="Y223" si="939">X223+1</f>
        <v>2034</v>
      </c>
      <c r="Z223">
        <f t="shared" ref="Z223" si="940">Y223+1</f>
        <v>2035</v>
      </c>
      <c r="AA223">
        <f t="shared" ref="AA223" si="941">Z223+1</f>
        <v>2036</v>
      </c>
      <c r="AB223">
        <f t="shared" ref="AB223" si="942">AA223+1</f>
        <v>2037</v>
      </c>
      <c r="AC223">
        <f t="shared" ref="AC223" si="943">AB223+1</f>
        <v>2038</v>
      </c>
      <c r="AD223">
        <f t="shared" ref="AD223" si="944">AC223+1</f>
        <v>2039</v>
      </c>
      <c r="AE223">
        <f t="shared" ref="AE223" si="945">AD223+1</f>
        <v>2040</v>
      </c>
      <c r="AF223">
        <f t="shared" ref="AF223" si="946">AE223+1</f>
        <v>2041</v>
      </c>
      <c r="AG223">
        <f t="shared" ref="AG223" si="947">AF223+1</f>
        <v>2042</v>
      </c>
      <c r="AH223">
        <f t="shared" ref="AH223" si="948">AG223+1</f>
        <v>2043</v>
      </c>
      <c r="AI223">
        <f t="shared" ref="AI223" si="949">AH223+1</f>
        <v>2044</v>
      </c>
      <c r="AJ223">
        <f t="shared" ref="AJ223" si="950">AI223+1</f>
        <v>2045</v>
      </c>
      <c r="AK223">
        <f t="shared" ref="AK223" si="951">AJ223+1</f>
        <v>2046</v>
      </c>
      <c r="AL223">
        <f t="shared" ref="AL223" si="952">AK223+1</f>
        <v>2047</v>
      </c>
      <c r="AM223">
        <f t="shared" ref="AM223" si="953">AL223+1</f>
        <v>2048</v>
      </c>
      <c r="AN223">
        <f t="shared" ref="AN223" si="954">AM223+1</f>
        <v>2049</v>
      </c>
      <c r="AO223">
        <f t="shared" ref="AO223" si="955">AN223+1</f>
        <v>2050</v>
      </c>
      <c r="AP223">
        <f t="shared" ref="AP223" si="956">AO223+1</f>
        <v>2051</v>
      </c>
      <c r="AQ223">
        <f t="shared" ref="AQ223" si="957">AP223+1</f>
        <v>2052</v>
      </c>
      <c r="AR223">
        <f t="shared" ref="AR223" si="958">AQ223+1</f>
        <v>2053</v>
      </c>
      <c r="AS223">
        <f t="shared" ref="AS223" si="959">AR223+1</f>
        <v>2054</v>
      </c>
      <c r="AT223">
        <f t="shared" ref="AT223" si="960">AS223+1</f>
        <v>2055</v>
      </c>
      <c r="AU223">
        <f t="shared" ref="AU223" si="961">AT223+1</f>
        <v>2056</v>
      </c>
      <c r="AV223">
        <f t="shared" ref="AV223" si="962">AU223+1</f>
        <v>2057</v>
      </c>
      <c r="AW223">
        <f t="shared" ref="AW223" si="963">AV223+1</f>
        <v>2058</v>
      </c>
      <c r="AX223">
        <f t="shared" ref="AX223" si="964">AW223+1</f>
        <v>2059</v>
      </c>
      <c r="AY223">
        <f t="shared" ref="AY223" si="965">AX223+1</f>
        <v>2060</v>
      </c>
      <c r="AZ223">
        <f t="shared" ref="AZ223" si="966">AY223+1</f>
        <v>2061</v>
      </c>
      <c r="BA223">
        <f t="shared" ref="BA223" si="967">AZ223+1</f>
        <v>2062</v>
      </c>
      <c r="BB223">
        <f t="shared" ref="BB223" si="968">BA223+1</f>
        <v>2063</v>
      </c>
      <c r="BC223">
        <f t="shared" ref="BC223" si="969">BB223+1</f>
        <v>2064</v>
      </c>
      <c r="BD223">
        <f t="shared" ref="BD223" si="970">BC223+1</f>
        <v>2065</v>
      </c>
      <c r="BE223">
        <f t="shared" ref="BE223" si="971">BD223+1</f>
        <v>2066</v>
      </c>
      <c r="BF223">
        <f t="shared" ref="BF223" si="972">BE223+1</f>
        <v>2067</v>
      </c>
      <c r="BG223">
        <f t="shared" ref="BG223" si="973">BF223+1</f>
        <v>2068</v>
      </c>
      <c r="BH223">
        <f t="shared" ref="BH223" si="974">BG223+1</f>
        <v>2069</v>
      </c>
      <c r="BI223">
        <f t="shared" ref="BI223" si="975">BH223+1</f>
        <v>2070</v>
      </c>
      <c r="BJ223">
        <f t="shared" ref="BJ223" si="976">BI223+1</f>
        <v>2071</v>
      </c>
      <c r="BK223">
        <f t="shared" ref="BK223" si="977">BJ223+1</f>
        <v>2072</v>
      </c>
      <c r="BL223">
        <f t="shared" ref="BL223" si="978">BK223+1</f>
        <v>2073</v>
      </c>
      <c r="BM223">
        <f t="shared" ref="BM223" si="979">BL223+1</f>
        <v>2074</v>
      </c>
      <c r="BN223">
        <f t="shared" ref="BN223" si="980">BM223+1</f>
        <v>2075</v>
      </c>
      <c r="BO223">
        <f t="shared" ref="BO223" si="981">BN223+1</f>
        <v>2076</v>
      </c>
      <c r="BP223">
        <f t="shared" ref="BP223" si="982">BO223+1</f>
        <v>2077</v>
      </c>
      <c r="BQ223">
        <f t="shared" ref="BQ223" si="983">BP223+1</f>
        <v>2078</v>
      </c>
      <c r="BR223">
        <f t="shared" ref="BR223" si="984">BQ223+1</f>
        <v>2079</v>
      </c>
      <c r="BS223">
        <f t="shared" ref="BS223" si="985">BR223+1</f>
        <v>2080</v>
      </c>
      <c r="BT223">
        <f t="shared" ref="BT223" si="986">BS223+1</f>
        <v>2081</v>
      </c>
      <c r="BU223">
        <f t="shared" ref="BU223" si="987">BT223+1</f>
        <v>2082</v>
      </c>
      <c r="BV223">
        <f t="shared" ref="BV223" si="988">BU223+1</f>
        <v>2083</v>
      </c>
      <c r="BW223">
        <f t="shared" ref="BW223" si="989">BV223+1</f>
        <v>2084</v>
      </c>
      <c r="BX223">
        <f t="shared" ref="BX223" si="990">BW223+1</f>
        <v>2085</v>
      </c>
      <c r="BY223">
        <f t="shared" ref="BY223" si="991">BX223+1</f>
        <v>2086</v>
      </c>
      <c r="BZ223">
        <f t="shared" ref="BZ223" si="992">BY223+1</f>
        <v>2087</v>
      </c>
      <c r="CA223">
        <f t="shared" ref="CA223" si="993">BZ223+1</f>
        <v>2088</v>
      </c>
      <c r="CB223">
        <f t="shared" ref="CB223" si="994">CA223+1</f>
        <v>2089</v>
      </c>
      <c r="CC223">
        <f t="shared" ref="CC223" si="995">CB223+1</f>
        <v>2090</v>
      </c>
      <c r="CD223">
        <f t="shared" ref="CD223" si="996">CC223+1</f>
        <v>2091</v>
      </c>
      <c r="CE223">
        <f t="shared" ref="CE223" si="997">CD223+1</f>
        <v>2092</v>
      </c>
      <c r="CF223">
        <f t="shared" ref="CF223" si="998">CE223+1</f>
        <v>2093</v>
      </c>
      <c r="CG223">
        <f t="shared" ref="CG223" si="999">CF223+1</f>
        <v>2094</v>
      </c>
      <c r="CH223">
        <f t="shared" ref="CH223" si="1000">CG223+1</f>
        <v>2095</v>
      </c>
      <c r="CI223">
        <f t="shared" ref="CI223" si="1001">CH223+1</f>
        <v>2096</v>
      </c>
      <c r="CJ223">
        <f t="shared" ref="CJ223" si="1002">CI223+1</f>
        <v>2097</v>
      </c>
      <c r="CK223">
        <f t="shared" ref="CK223" si="1003">CJ223+1</f>
        <v>2098</v>
      </c>
      <c r="CL223">
        <f t="shared" ref="CL223" si="1004">CK223+1</f>
        <v>2099</v>
      </c>
      <c r="CM223">
        <f t="shared" ref="CM223" si="1005">CL223+1</f>
        <v>2100</v>
      </c>
      <c r="CN223">
        <f t="shared" ref="CN223" si="1006">CM223+1</f>
        <v>2101</v>
      </c>
      <c r="CO223">
        <f t="shared" ref="CO223" si="1007">CN223+1</f>
        <v>2102</v>
      </c>
      <c r="CP223">
        <f t="shared" ref="CP223" si="1008">CO223+1</f>
        <v>2103</v>
      </c>
      <c r="CQ223">
        <f t="shared" ref="CQ223" si="1009">CP223+1</f>
        <v>2104</v>
      </c>
      <c r="CR223">
        <f t="shared" ref="CR223" si="1010">CQ223+1</f>
        <v>2105</v>
      </c>
      <c r="CS223">
        <f t="shared" ref="CS223" si="1011">CR223+1</f>
        <v>2106</v>
      </c>
      <c r="CT223">
        <f t="shared" ref="CT223" si="1012">CS223+1</f>
        <v>2107</v>
      </c>
      <c r="CU223">
        <f t="shared" ref="CU223" si="1013">CT223+1</f>
        <v>2108</v>
      </c>
      <c r="CV223">
        <f t="shared" ref="CV223" si="1014">CU223+1</f>
        <v>2109</v>
      </c>
      <c r="CW223">
        <f t="shared" ref="CW223" si="1015">CV223+1</f>
        <v>2110</v>
      </c>
      <c r="CX223">
        <f t="shared" ref="CX223" si="1016">CW223+1</f>
        <v>2111</v>
      </c>
      <c r="CY223">
        <f t="shared" ref="CY223" si="1017">CX223+1</f>
        <v>2112</v>
      </c>
      <c r="CZ223">
        <f t="shared" ref="CZ223" si="1018">CY223+1</f>
        <v>2113</v>
      </c>
      <c r="DA223">
        <f t="shared" ref="DA223" si="1019">CZ223+1</f>
        <v>2114</v>
      </c>
      <c r="DB223">
        <f t="shared" ref="DB223" si="1020">DA223+1</f>
        <v>2115</v>
      </c>
      <c r="DC223">
        <f t="shared" ref="DC223" si="1021">DB223+1</f>
        <v>2116</v>
      </c>
      <c r="DD223">
        <f t="shared" ref="DD223" si="1022">DC223+1</f>
        <v>2117</v>
      </c>
      <c r="DE223">
        <f t="shared" ref="DE223" si="1023">DD223+1</f>
        <v>2118</v>
      </c>
      <c r="DF223">
        <f>J223</f>
        <v>2019</v>
      </c>
      <c r="DG223">
        <f>DF223+1</f>
        <v>2020</v>
      </c>
      <c r="DH223">
        <f t="shared" ref="DH223" si="1024">DG223+1</f>
        <v>2021</v>
      </c>
      <c r="DI223">
        <f t="shared" ref="DI223" si="1025">DH223+1</f>
        <v>2022</v>
      </c>
      <c r="DJ223">
        <f t="shared" ref="DJ223" si="1026">DI223+1</f>
        <v>2023</v>
      </c>
      <c r="DK223">
        <f t="shared" ref="DK223" si="1027">DJ223+1</f>
        <v>2024</v>
      </c>
      <c r="DL223">
        <f t="shared" ref="DL223" si="1028">DK223+1</f>
        <v>2025</v>
      </c>
      <c r="DM223">
        <f t="shared" ref="DM223" si="1029">DL223+1</f>
        <v>2026</v>
      </c>
      <c r="DN223">
        <f t="shared" ref="DN223" si="1030">DM223+1</f>
        <v>2027</v>
      </c>
      <c r="DO223">
        <f t="shared" ref="DO223" si="1031">DN223+1</f>
        <v>2028</v>
      </c>
      <c r="DP223">
        <f t="shared" ref="DP223" si="1032">DO223+1</f>
        <v>2029</v>
      </c>
      <c r="DQ223">
        <f t="shared" ref="DQ223" si="1033">DP223+1</f>
        <v>2030</v>
      </c>
      <c r="DR223">
        <f t="shared" ref="DR223" si="1034">DQ223+1</f>
        <v>2031</v>
      </c>
      <c r="DS223">
        <f t="shared" ref="DS223" si="1035">DR223+1</f>
        <v>2032</v>
      </c>
      <c r="DT223">
        <f t="shared" ref="DT223" si="1036">DS223+1</f>
        <v>2033</v>
      </c>
      <c r="DU223">
        <f t="shared" ref="DU223" si="1037">DT223+1</f>
        <v>2034</v>
      </c>
      <c r="DV223">
        <f t="shared" ref="DV223" si="1038">DU223+1</f>
        <v>2035</v>
      </c>
      <c r="DW223">
        <f t="shared" ref="DW223" si="1039">DV223+1</f>
        <v>2036</v>
      </c>
      <c r="DX223">
        <f t="shared" ref="DX223" si="1040">DW223+1</f>
        <v>2037</v>
      </c>
      <c r="DY223">
        <f t="shared" ref="DY223" si="1041">DX223+1</f>
        <v>2038</v>
      </c>
      <c r="DZ223">
        <f t="shared" ref="DZ223" si="1042">DY223+1</f>
        <v>2039</v>
      </c>
      <c r="EA223">
        <f t="shared" ref="EA223" si="1043">DZ223+1</f>
        <v>2040</v>
      </c>
      <c r="EB223">
        <f t="shared" ref="EB223" si="1044">EA223+1</f>
        <v>2041</v>
      </c>
      <c r="EC223">
        <f t="shared" ref="EC223" si="1045">EB223+1</f>
        <v>2042</v>
      </c>
      <c r="ED223">
        <f t="shared" ref="ED223" si="1046">EC223+1</f>
        <v>2043</v>
      </c>
      <c r="EE223">
        <f t="shared" ref="EE223" si="1047">ED223+1</f>
        <v>2044</v>
      </c>
      <c r="EF223">
        <f t="shared" ref="EF223" si="1048">EE223+1</f>
        <v>2045</v>
      </c>
      <c r="EG223">
        <f t="shared" ref="EG223" si="1049">EF223+1</f>
        <v>2046</v>
      </c>
      <c r="EH223">
        <f t="shared" ref="EH223" si="1050">EG223+1</f>
        <v>2047</v>
      </c>
      <c r="EI223">
        <f t="shared" ref="EI223" si="1051">EH223+1</f>
        <v>2048</v>
      </c>
      <c r="EJ223">
        <f t="shared" ref="EJ223" si="1052">EI223+1</f>
        <v>2049</v>
      </c>
      <c r="EK223">
        <f t="shared" ref="EK223" si="1053">EJ223+1</f>
        <v>2050</v>
      </c>
      <c r="EL223">
        <f t="shared" ref="EL223" si="1054">EK223+1</f>
        <v>2051</v>
      </c>
      <c r="EM223">
        <f t="shared" ref="EM223" si="1055">EL223+1</f>
        <v>2052</v>
      </c>
      <c r="EN223">
        <f t="shared" ref="EN223" si="1056">EM223+1</f>
        <v>2053</v>
      </c>
      <c r="EO223">
        <f t="shared" ref="EO223" si="1057">EN223+1</f>
        <v>2054</v>
      </c>
      <c r="EP223">
        <f t="shared" ref="EP223" si="1058">EO223+1</f>
        <v>2055</v>
      </c>
      <c r="EQ223">
        <f t="shared" ref="EQ223" si="1059">EP223+1</f>
        <v>2056</v>
      </c>
      <c r="ER223">
        <f t="shared" ref="ER223" si="1060">EQ223+1</f>
        <v>2057</v>
      </c>
      <c r="ES223">
        <f t="shared" ref="ES223" si="1061">ER223+1</f>
        <v>2058</v>
      </c>
      <c r="ET223">
        <f t="shared" ref="ET223" si="1062">ES223+1</f>
        <v>2059</v>
      </c>
      <c r="EU223">
        <f t="shared" ref="EU223" si="1063">ET223+1</f>
        <v>2060</v>
      </c>
      <c r="EV223">
        <f t="shared" ref="EV223" si="1064">EU223+1</f>
        <v>2061</v>
      </c>
      <c r="EW223">
        <f t="shared" ref="EW223" si="1065">EV223+1</f>
        <v>2062</v>
      </c>
      <c r="EX223">
        <f t="shared" ref="EX223" si="1066">EW223+1</f>
        <v>2063</v>
      </c>
      <c r="EY223">
        <f t="shared" ref="EY223" si="1067">EX223+1</f>
        <v>2064</v>
      </c>
      <c r="EZ223">
        <f t="shared" ref="EZ223" si="1068">EY223+1</f>
        <v>2065</v>
      </c>
      <c r="FA223">
        <f t="shared" ref="FA223" si="1069">EZ223+1</f>
        <v>2066</v>
      </c>
      <c r="FB223">
        <f t="shared" ref="FB223" si="1070">FA223+1</f>
        <v>2067</v>
      </c>
      <c r="FC223">
        <f t="shared" ref="FC223" si="1071">FB223+1</f>
        <v>2068</v>
      </c>
      <c r="FD223">
        <f t="shared" ref="FD223" si="1072">FC223+1</f>
        <v>2069</v>
      </c>
      <c r="FE223">
        <f t="shared" ref="FE223" si="1073">FD223+1</f>
        <v>2070</v>
      </c>
      <c r="FF223">
        <f t="shared" ref="FF223" si="1074">FE223+1</f>
        <v>2071</v>
      </c>
      <c r="FG223">
        <f t="shared" ref="FG223" si="1075">FF223+1</f>
        <v>2072</v>
      </c>
      <c r="FH223">
        <f t="shared" ref="FH223" si="1076">FG223+1</f>
        <v>2073</v>
      </c>
      <c r="FI223">
        <f t="shared" ref="FI223" si="1077">FH223+1</f>
        <v>2074</v>
      </c>
      <c r="FJ223">
        <f t="shared" ref="FJ223" si="1078">FI223+1</f>
        <v>2075</v>
      </c>
      <c r="FK223">
        <f t="shared" ref="FK223" si="1079">FJ223+1</f>
        <v>2076</v>
      </c>
      <c r="FL223">
        <f t="shared" ref="FL223" si="1080">FK223+1</f>
        <v>2077</v>
      </c>
      <c r="FM223">
        <f t="shared" ref="FM223" si="1081">FL223+1</f>
        <v>2078</v>
      </c>
      <c r="FN223">
        <f t="shared" ref="FN223" si="1082">FM223+1</f>
        <v>2079</v>
      </c>
      <c r="FO223">
        <f t="shared" ref="FO223" si="1083">FN223+1</f>
        <v>2080</v>
      </c>
      <c r="FP223">
        <f t="shared" ref="FP223" si="1084">FO223+1</f>
        <v>2081</v>
      </c>
      <c r="FQ223">
        <f t="shared" ref="FQ223" si="1085">FP223+1</f>
        <v>2082</v>
      </c>
      <c r="FR223">
        <f t="shared" ref="FR223" si="1086">FQ223+1</f>
        <v>2083</v>
      </c>
      <c r="FS223">
        <f t="shared" ref="FS223" si="1087">FR223+1</f>
        <v>2084</v>
      </c>
      <c r="FT223">
        <f t="shared" ref="FT223" si="1088">FS223+1</f>
        <v>2085</v>
      </c>
      <c r="FU223">
        <f t="shared" ref="FU223" si="1089">FT223+1</f>
        <v>2086</v>
      </c>
      <c r="FV223">
        <f t="shared" ref="FV223" si="1090">FU223+1</f>
        <v>2087</v>
      </c>
      <c r="FW223">
        <f t="shared" ref="FW223" si="1091">FV223+1</f>
        <v>2088</v>
      </c>
      <c r="FX223">
        <f t="shared" ref="FX223" si="1092">FW223+1</f>
        <v>2089</v>
      </c>
      <c r="FY223">
        <f t="shared" ref="FY223" si="1093">FX223+1</f>
        <v>2090</v>
      </c>
      <c r="FZ223">
        <f t="shared" ref="FZ223" si="1094">FY223+1</f>
        <v>2091</v>
      </c>
      <c r="GA223">
        <f t="shared" ref="GA223" si="1095">FZ223+1</f>
        <v>2092</v>
      </c>
      <c r="GB223">
        <f t="shared" ref="GB223" si="1096">GA223+1</f>
        <v>2093</v>
      </c>
      <c r="GC223">
        <f t="shared" ref="GC223" si="1097">GB223+1</f>
        <v>2094</v>
      </c>
      <c r="GD223">
        <f t="shared" ref="GD223" si="1098">GC223+1</f>
        <v>2095</v>
      </c>
      <c r="GE223">
        <f t="shared" ref="GE223" si="1099">GD223+1</f>
        <v>2096</v>
      </c>
      <c r="GF223">
        <f t="shared" ref="GF223" si="1100">GE223+1</f>
        <v>2097</v>
      </c>
      <c r="GG223">
        <f t="shared" ref="GG223" si="1101">GF223+1</f>
        <v>2098</v>
      </c>
      <c r="GH223">
        <f t="shared" ref="GH223" si="1102">GG223+1</f>
        <v>2099</v>
      </c>
      <c r="GI223">
        <f t="shared" ref="GI223" si="1103">GH223+1</f>
        <v>2100</v>
      </c>
      <c r="GJ223">
        <f t="shared" ref="GJ223" si="1104">GI223+1</f>
        <v>2101</v>
      </c>
      <c r="GK223">
        <f t="shared" ref="GK223" si="1105">GJ223+1</f>
        <v>2102</v>
      </c>
      <c r="GL223">
        <f t="shared" ref="GL223" si="1106">GK223+1</f>
        <v>2103</v>
      </c>
      <c r="GM223">
        <f t="shared" ref="GM223" si="1107">GL223+1</f>
        <v>2104</v>
      </c>
      <c r="GN223">
        <f t="shared" ref="GN223" si="1108">GM223+1</f>
        <v>2105</v>
      </c>
      <c r="GO223">
        <f t="shared" ref="GO223" si="1109">GN223+1</f>
        <v>2106</v>
      </c>
      <c r="GP223">
        <f t="shared" ref="GP223" si="1110">GO223+1</f>
        <v>2107</v>
      </c>
      <c r="GQ223">
        <f t="shared" ref="GQ223" si="1111">GP223+1</f>
        <v>2108</v>
      </c>
      <c r="GR223">
        <f t="shared" ref="GR223" si="1112">GQ223+1</f>
        <v>2109</v>
      </c>
      <c r="GS223">
        <f t="shared" ref="GS223" si="1113">GR223+1</f>
        <v>2110</v>
      </c>
      <c r="GT223">
        <f t="shared" ref="GT223" si="1114">GS223+1</f>
        <v>2111</v>
      </c>
      <c r="GU223">
        <f t="shared" ref="GU223" si="1115">GT223+1</f>
        <v>2112</v>
      </c>
      <c r="GV223">
        <f t="shared" ref="GV223" si="1116">GU223+1</f>
        <v>2113</v>
      </c>
      <c r="GW223">
        <f t="shared" ref="GW223" si="1117">GV223+1</f>
        <v>2114</v>
      </c>
      <c r="GX223">
        <f t="shared" ref="GX223" si="1118">GW223+1</f>
        <v>2115</v>
      </c>
      <c r="GY223">
        <f t="shared" ref="GY223" si="1119">GX223+1</f>
        <v>2116</v>
      </c>
      <c r="GZ223">
        <f t="shared" ref="GZ223" si="1120">GY223+1</f>
        <v>2117</v>
      </c>
      <c r="HA223">
        <f t="shared" ref="HA223" si="1121">GZ223+1</f>
        <v>2118</v>
      </c>
      <c r="HB223" t="s">
        <v>36</v>
      </c>
      <c r="HC223" t="s">
        <v>37</v>
      </c>
      <c r="HD223" t="s">
        <v>42</v>
      </c>
      <c r="HE223" t="s">
        <v>43</v>
      </c>
      <c r="HF223" t="s">
        <v>41</v>
      </c>
      <c r="HH223" t="s">
        <v>44</v>
      </c>
      <c r="HI223" t="s">
        <v>45</v>
      </c>
      <c r="HJ223" t="s">
        <v>46</v>
      </c>
    </row>
    <row r="224" spans="2:221" x14ac:dyDescent="0.25">
      <c r="B224" t="s">
        <v>5</v>
      </c>
      <c r="C224">
        <f>VLOOKUP(C223,AMMset!A:E,3)</f>
        <v>40</v>
      </c>
      <c r="E224" t="s">
        <v>34</v>
      </c>
      <c r="F224">
        <f>C224-C226</f>
        <v>34</v>
      </c>
      <c r="I224" s="6">
        <f t="shared" ref="I224:AN224" si="1122">SUMPRODUCT(I230:I280,$HD230:$HD280)</f>
        <v>142357.35557665557</v>
      </c>
      <c r="J224" s="6">
        <f t="shared" si="1122"/>
        <v>0</v>
      </c>
      <c r="K224" s="6">
        <f t="shared" si="1122"/>
        <v>0</v>
      </c>
      <c r="L224" s="6">
        <f t="shared" si="1122"/>
        <v>0</v>
      </c>
      <c r="M224" s="6">
        <f t="shared" si="1122"/>
        <v>0</v>
      </c>
      <c r="N224" s="6">
        <f t="shared" si="1122"/>
        <v>0</v>
      </c>
      <c r="O224" s="6">
        <f t="shared" si="1122"/>
        <v>0</v>
      </c>
      <c r="P224" s="6">
        <f t="shared" si="1122"/>
        <v>0</v>
      </c>
      <c r="Q224" s="6">
        <f t="shared" si="1122"/>
        <v>0</v>
      </c>
      <c r="R224" s="6">
        <f t="shared" si="1122"/>
        <v>0</v>
      </c>
      <c r="S224" s="6">
        <f t="shared" si="1122"/>
        <v>0</v>
      </c>
      <c r="T224" s="6">
        <f t="shared" si="1122"/>
        <v>0</v>
      </c>
      <c r="U224" s="6">
        <f t="shared" si="1122"/>
        <v>186.62527250101084</v>
      </c>
      <c r="V224" s="6">
        <f t="shared" si="1122"/>
        <v>377.39861683891809</v>
      </c>
      <c r="W224" s="6">
        <f t="shared" si="1122"/>
        <v>634.83396710525551</v>
      </c>
      <c r="X224" s="6">
        <f t="shared" si="1122"/>
        <v>874.30530247237823</v>
      </c>
      <c r="Y224" s="6">
        <f t="shared" si="1122"/>
        <v>1254.7574235951283</v>
      </c>
      <c r="Z224" s="6">
        <f t="shared" si="1122"/>
        <v>1885.0379418397767</v>
      </c>
      <c r="AA224" s="6">
        <f t="shared" si="1122"/>
        <v>2455.5850690471975</v>
      </c>
      <c r="AB224" s="6">
        <f t="shared" si="1122"/>
        <v>3248.2410952744226</v>
      </c>
      <c r="AC224" s="6">
        <f t="shared" si="1122"/>
        <v>4183.2465133230235</v>
      </c>
      <c r="AD224" s="6">
        <f t="shared" si="1122"/>
        <v>5361.1426712757566</v>
      </c>
      <c r="AE224" s="6">
        <f t="shared" si="1122"/>
        <v>7291.1250210537992</v>
      </c>
      <c r="AF224" s="6">
        <f t="shared" si="1122"/>
        <v>9662.6043519800696</v>
      </c>
      <c r="AG224" s="6">
        <f t="shared" si="1122"/>
        <v>13207.210899081238</v>
      </c>
      <c r="AH224" s="6">
        <f t="shared" si="1122"/>
        <v>16396.682454142046</v>
      </c>
      <c r="AI224" s="6">
        <f t="shared" si="1122"/>
        <v>7832.2663809910646</v>
      </c>
      <c r="AJ224" s="6">
        <f t="shared" si="1122"/>
        <v>8990.6921614559524</v>
      </c>
      <c r="AK224" s="6">
        <f t="shared" si="1122"/>
        <v>9821.5166247175821</v>
      </c>
      <c r="AL224" s="6">
        <f t="shared" si="1122"/>
        <v>10667.464992467554</v>
      </c>
      <c r="AM224" s="6">
        <f t="shared" si="1122"/>
        <v>11350.977167634217</v>
      </c>
      <c r="AN224" s="6">
        <f t="shared" si="1122"/>
        <v>12024.00354366246</v>
      </c>
      <c r="AO224" s="6">
        <f t="shared" ref="AO224:BT224" si="1123">SUMPRODUCT(AO230:AO280,$HD230:$HD280)</f>
        <v>12684.998707472467</v>
      </c>
      <c r="AP224" s="6">
        <f t="shared" si="1123"/>
        <v>13313.174844886524</v>
      </c>
      <c r="AQ224" s="6">
        <f t="shared" si="1123"/>
        <v>13939.024779923855</v>
      </c>
      <c r="AR224" s="6">
        <f t="shared" si="1123"/>
        <v>14541.065649647742</v>
      </c>
      <c r="AS224" s="6">
        <f t="shared" si="1123"/>
        <v>15139.135394089937</v>
      </c>
      <c r="AT224" s="6">
        <f t="shared" si="1123"/>
        <v>15807.461426964841</v>
      </c>
      <c r="AU224" s="6">
        <f t="shared" si="1123"/>
        <v>16357.176465044206</v>
      </c>
      <c r="AV224" s="6">
        <f t="shared" si="1123"/>
        <v>16889.423051575093</v>
      </c>
      <c r="AW224" s="6">
        <f t="shared" si="1123"/>
        <v>17398.185995461794</v>
      </c>
      <c r="AX224" s="6">
        <f t="shared" si="1123"/>
        <v>17875.834449838196</v>
      </c>
      <c r="AY224" s="6">
        <f t="shared" si="1123"/>
        <v>18311.716502242733</v>
      </c>
      <c r="AZ224" s="6">
        <f t="shared" si="1123"/>
        <v>18692.156170098846</v>
      </c>
      <c r="BA224" s="6">
        <f t="shared" si="1123"/>
        <v>19001.424109578817</v>
      </c>
      <c r="BB224" s="6">
        <f t="shared" si="1123"/>
        <v>19223.593041220523</v>
      </c>
      <c r="BC224" s="6">
        <f t="shared" si="1123"/>
        <v>19340.871815517992</v>
      </c>
      <c r="BD224" s="6">
        <f t="shared" si="1123"/>
        <v>19334.804748064573</v>
      </c>
      <c r="BE224" s="6">
        <f t="shared" si="1123"/>
        <v>19187.381369250681</v>
      </c>
      <c r="BF224" s="6">
        <f t="shared" si="1123"/>
        <v>18881.771227448175</v>
      </c>
      <c r="BG224" s="6">
        <f t="shared" si="1123"/>
        <v>18404.536287872535</v>
      </c>
      <c r="BH224" s="6">
        <f t="shared" si="1123"/>
        <v>17747.134955136778</v>
      </c>
      <c r="BI224" s="6">
        <f t="shared" si="1123"/>
        <v>16872.062522220338</v>
      </c>
      <c r="BJ224" s="6">
        <f t="shared" si="1123"/>
        <v>15786.842676128965</v>
      </c>
      <c r="BK224" s="6">
        <f t="shared" si="1123"/>
        <v>14512.272575204823</v>
      </c>
      <c r="BL224" s="6">
        <f t="shared" si="1123"/>
        <v>13080.173493352018</v>
      </c>
      <c r="BM224" s="6">
        <f t="shared" si="1123"/>
        <v>11531.069185882865</v>
      </c>
      <c r="BN224" s="6">
        <f t="shared" si="1123"/>
        <v>9916.0402895600455</v>
      </c>
      <c r="BO224" s="6">
        <f t="shared" si="1123"/>
        <v>8297.7918843390762</v>
      </c>
      <c r="BP224" s="6">
        <f t="shared" si="1123"/>
        <v>6744.387240196962</v>
      </c>
      <c r="BQ224" s="6">
        <f t="shared" si="1123"/>
        <v>5354.3565900875019</v>
      </c>
      <c r="BR224" s="6">
        <f t="shared" si="1123"/>
        <v>4124.6176615079912</v>
      </c>
      <c r="BS224" s="6">
        <f t="shared" si="1123"/>
        <v>3045.2899828884983</v>
      </c>
      <c r="BT224" s="6">
        <f t="shared" si="1123"/>
        <v>2133.8978963329087</v>
      </c>
      <c r="BU224" s="6">
        <f t="shared" ref="BU224:CZ224" si="1124">SUMPRODUCT(BU230:BU280,$HD230:$HD280)</f>
        <v>1411.9465759016189</v>
      </c>
      <c r="BV224" s="6">
        <f t="shared" si="1124"/>
        <v>848.98486743095236</v>
      </c>
      <c r="BW224" s="6">
        <f t="shared" si="1124"/>
        <v>452.47013782249053</v>
      </c>
      <c r="BX224" s="6">
        <f t="shared" si="1124"/>
        <v>209.59199583405831</v>
      </c>
      <c r="BY224" s="6">
        <f t="shared" si="1124"/>
        <v>83.305042999199159</v>
      </c>
      <c r="BZ224" s="6">
        <f t="shared" si="1124"/>
        <v>27.022516050818453</v>
      </c>
      <c r="CA224" s="6">
        <f t="shared" si="1124"/>
        <v>6.5724880931722218</v>
      </c>
      <c r="CB224" s="6">
        <f t="shared" si="1124"/>
        <v>1.0053349945704591</v>
      </c>
      <c r="CC224" s="6">
        <f t="shared" si="1124"/>
        <v>0</v>
      </c>
      <c r="CD224" s="6">
        <f t="shared" si="1124"/>
        <v>0</v>
      </c>
      <c r="CE224" s="6">
        <f t="shared" si="1124"/>
        <v>0</v>
      </c>
      <c r="CF224" s="6">
        <f t="shared" si="1124"/>
        <v>0</v>
      </c>
      <c r="CG224" s="6">
        <f t="shared" si="1124"/>
        <v>0</v>
      </c>
      <c r="CH224" s="6">
        <f t="shared" si="1124"/>
        <v>0</v>
      </c>
      <c r="CI224" s="6">
        <f t="shared" si="1124"/>
        <v>0</v>
      </c>
      <c r="CJ224" s="6">
        <f t="shared" si="1124"/>
        <v>0</v>
      </c>
      <c r="CK224" s="6">
        <f t="shared" si="1124"/>
        <v>0</v>
      </c>
      <c r="CL224" s="6">
        <f t="shared" si="1124"/>
        <v>0</v>
      </c>
      <c r="CM224" s="6">
        <f t="shared" si="1124"/>
        <v>0</v>
      </c>
      <c r="CN224" s="6">
        <f t="shared" si="1124"/>
        <v>0</v>
      </c>
      <c r="CO224" s="6">
        <f t="shared" si="1124"/>
        <v>0</v>
      </c>
      <c r="CP224" s="6">
        <f t="shared" si="1124"/>
        <v>0</v>
      </c>
      <c r="CQ224" s="6">
        <f t="shared" si="1124"/>
        <v>0</v>
      </c>
      <c r="CR224" s="6">
        <f t="shared" si="1124"/>
        <v>0</v>
      </c>
      <c r="CS224" s="6">
        <f t="shared" si="1124"/>
        <v>0</v>
      </c>
      <c r="CT224" s="6">
        <f t="shared" si="1124"/>
        <v>0</v>
      </c>
      <c r="CU224" s="6">
        <f t="shared" si="1124"/>
        <v>0</v>
      </c>
      <c r="CV224" s="6">
        <f t="shared" si="1124"/>
        <v>0</v>
      </c>
      <c r="CW224" s="6">
        <f t="shared" si="1124"/>
        <v>0</v>
      </c>
      <c r="CX224" s="6">
        <f t="shared" si="1124"/>
        <v>0</v>
      </c>
      <c r="CY224" s="6">
        <f t="shared" si="1124"/>
        <v>0</v>
      </c>
      <c r="CZ224" s="6">
        <f t="shared" si="1124"/>
        <v>0</v>
      </c>
      <c r="DA224" s="6">
        <f t="shared" ref="DA224:DF224" si="1125">SUMPRODUCT(DA230:DA280,$HD230:$HD280)</f>
        <v>0</v>
      </c>
      <c r="DB224" s="6">
        <f t="shared" si="1125"/>
        <v>0</v>
      </c>
      <c r="DC224" s="6">
        <f t="shared" si="1125"/>
        <v>0</v>
      </c>
      <c r="DD224" s="6">
        <f t="shared" si="1125"/>
        <v>0</v>
      </c>
      <c r="DE224" s="6">
        <f t="shared" si="1125"/>
        <v>0</v>
      </c>
      <c r="DF224" s="7">
        <f t="shared" si="1125"/>
        <v>0</v>
      </c>
      <c r="DG224" s="7">
        <f t="shared" ref="DG224:FR224" si="1126">SUMPRODUCT(DG230:DG280,$HD230:$HD280)</f>
        <v>0</v>
      </c>
      <c r="DH224" s="7">
        <f t="shared" si="1126"/>
        <v>0</v>
      </c>
      <c r="DI224" s="7">
        <f t="shared" si="1126"/>
        <v>0</v>
      </c>
      <c r="DJ224" s="7">
        <f t="shared" si="1126"/>
        <v>0</v>
      </c>
      <c r="DK224" s="7">
        <f t="shared" si="1126"/>
        <v>0</v>
      </c>
      <c r="DL224" s="7">
        <f t="shared" si="1126"/>
        <v>0</v>
      </c>
      <c r="DM224" s="7">
        <f t="shared" si="1126"/>
        <v>0</v>
      </c>
      <c r="DN224" s="7">
        <f t="shared" si="1126"/>
        <v>0</v>
      </c>
      <c r="DO224" s="7">
        <f t="shared" si="1126"/>
        <v>0</v>
      </c>
      <c r="DP224" s="7">
        <f t="shared" si="1126"/>
        <v>0</v>
      </c>
      <c r="DQ224" s="7">
        <f t="shared" si="1126"/>
        <v>1.0162937448185342E-2</v>
      </c>
      <c r="DR224" s="7">
        <f t="shared" si="1126"/>
        <v>1.9480343908025284E-2</v>
      </c>
      <c r="DS224" s="7">
        <f t="shared" si="1126"/>
        <v>3.1060179142374578E-2</v>
      </c>
      <c r="DT224" s="7">
        <f t="shared" si="1126"/>
        <v>4.0546604498580475E-2</v>
      </c>
      <c r="DU224" s="7">
        <f t="shared" si="1126"/>
        <v>5.5156750018767596E-2</v>
      </c>
      <c r="DV224" s="7">
        <f t="shared" si="1126"/>
        <v>7.8542823524236416E-2</v>
      </c>
      <c r="DW224" s="7">
        <f t="shared" si="1126"/>
        <v>9.6981520138047381E-2</v>
      </c>
      <c r="DX224" s="7">
        <f t="shared" si="1126"/>
        <v>0.12159894224450563</v>
      </c>
      <c r="DY224" s="7">
        <f t="shared" si="1126"/>
        <v>0.14843712920003171</v>
      </c>
      <c r="DZ224" s="7">
        <f t="shared" si="1126"/>
        <v>0.18031587468148333</v>
      </c>
      <c r="EA224" s="7">
        <f t="shared" si="1126"/>
        <v>0.23244420271779609</v>
      </c>
      <c r="EB224" s="7">
        <f t="shared" si="1126"/>
        <v>0.2919886228414475</v>
      </c>
      <c r="EC224" s="7">
        <f t="shared" si="1126"/>
        <v>0.37829480470902732</v>
      </c>
      <c r="ED224" s="7">
        <f t="shared" si="1126"/>
        <v>0.44516680534585695</v>
      </c>
      <c r="EE224" s="7">
        <f t="shared" si="1126"/>
        <v>0.48936960470216817</v>
      </c>
      <c r="EF224" s="7">
        <f t="shared" si="1126"/>
        <v>0.53246394600599256</v>
      </c>
      <c r="EG224" s="7">
        <f t="shared" si="1126"/>
        <v>0.5513446631205956</v>
      </c>
      <c r="EH224" s="7">
        <f t="shared" si="1126"/>
        <v>0.5676143888418268</v>
      </c>
      <c r="EI224" s="7">
        <f t="shared" si="1126"/>
        <v>0.57249668662071529</v>
      </c>
      <c r="EJ224" s="7">
        <f t="shared" si="1126"/>
        <v>0.57482587549047237</v>
      </c>
      <c r="EK224" s="7">
        <f t="shared" si="1126"/>
        <v>0.57481119016940574</v>
      </c>
      <c r="EL224" s="7">
        <f t="shared" si="1126"/>
        <v>0.5718260926964428</v>
      </c>
      <c r="EM224" s="7">
        <f t="shared" si="1126"/>
        <v>0.56749529210493366</v>
      </c>
      <c r="EN224" s="7">
        <f t="shared" si="1126"/>
        <v>0.56114314578085833</v>
      </c>
      <c r="EO224" s="7">
        <f t="shared" si="1126"/>
        <v>0.5537656530894226</v>
      </c>
      <c r="EP224" s="7">
        <f t="shared" si="1126"/>
        <v>0.54806822253610277</v>
      </c>
      <c r="EQ224" s="7">
        <f t="shared" si="1126"/>
        <v>0.53756175471008572</v>
      </c>
      <c r="ER224" s="7">
        <f t="shared" si="1126"/>
        <v>0.52611706495230803</v>
      </c>
      <c r="ES224" s="7">
        <f t="shared" si="1126"/>
        <v>0.51371122456073259</v>
      </c>
      <c r="ET224" s="7">
        <f t="shared" si="1126"/>
        <v>0.50029822448745187</v>
      </c>
      <c r="EU224" s="7">
        <f t="shared" si="1126"/>
        <v>0.48577957001282601</v>
      </c>
      <c r="EV224" s="7">
        <f t="shared" si="1126"/>
        <v>0.47002088076160997</v>
      </c>
      <c r="EW224" s="7">
        <f t="shared" si="1126"/>
        <v>0.45288861965784938</v>
      </c>
      <c r="EX224" s="7">
        <f t="shared" si="1126"/>
        <v>0.43429754182089447</v>
      </c>
      <c r="EY224" s="7">
        <f t="shared" si="1126"/>
        <v>0.41416785075749607</v>
      </c>
      <c r="EZ224" s="7">
        <f t="shared" si="1126"/>
        <v>0.39245303034228052</v>
      </c>
      <c r="FA224" s="7">
        <f t="shared" si="1126"/>
        <v>0.36915701846116278</v>
      </c>
      <c r="FB224" s="7">
        <f t="shared" si="1126"/>
        <v>0.34433859211001883</v>
      </c>
      <c r="FC224" s="7">
        <f t="shared" si="1126"/>
        <v>0.31813786863636745</v>
      </c>
      <c r="FD224" s="7">
        <f t="shared" si="1126"/>
        <v>0.29078119331232627</v>
      </c>
      <c r="FE224" s="7">
        <f t="shared" si="1126"/>
        <v>0.26203165672953649</v>
      </c>
      <c r="FF224" s="7">
        <f t="shared" si="1126"/>
        <v>0.23239587635342593</v>
      </c>
      <c r="FG224" s="7">
        <f t="shared" si="1126"/>
        <v>0.20249582290179413</v>
      </c>
      <c r="FH224" s="7">
        <f t="shared" si="1126"/>
        <v>0.17299825637968974</v>
      </c>
      <c r="FI224" s="7">
        <f t="shared" si="1126"/>
        <v>0.14455907301343263</v>
      </c>
      <c r="FJ224" s="7">
        <f t="shared" si="1126"/>
        <v>0.11783154600397908</v>
      </c>
      <c r="FK224" s="7">
        <f t="shared" si="1126"/>
        <v>9.3461625659436109E-2</v>
      </c>
      <c r="FL224" s="7">
        <f t="shared" si="1126"/>
        <v>7.2004705640542788E-2</v>
      </c>
      <c r="FM224" s="7">
        <f t="shared" si="1126"/>
        <v>5.4184261041564818E-2</v>
      </c>
      <c r="FN224" s="7">
        <f t="shared" si="1126"/>
        <v>3.9563721884719391E-2</v>
      </c>
      <c r="FO224" s="7">
        <f t="shared" si="1126"/>
        <v>2.7687879486583168E-2</v>
      </c>
      <c r="FP224" s="7">
        <f t="shared" si="1126"/>
        <v>1.8390012676193675E-2</v>
      </c>
      <c r="FQ224" s="7">
        <f t="shared" si="1126"/>
        <v>1.1533848150255151E-2</v>
      </c>
      <c r="FR224" s="7">
        <f t="shared" si="1126"/>
        <v>6.5736014147564203E-3</v>
      </c>
      <c r="FS224" s="7">
        <f t="shared" ref="FS224:HA224" si="1127">SUMPRODUCT(FS230:FS280,$HD230:$HD280)</f>
        <v>3.3207862266925012E-3</v>
      </c>
      <c r="FT224" s="7">
        <f t="shared" si="1127"/>
        <v>1.4580576085538766E-3</v>
      </c>
      <c r="FU224" s="7">
        <f t="shared" si="1127"/>
        <v>5.4930862344658741E-4</v>
      </c>
      <c r="FV224" s="7">
        <f t="shared" si="1127"/>
        <v>1.6890141553735667E-4</v>
      </c>
      <c r="FW224" s="7">
        <f t="shared" si="1127"/>
        <v>3.8935154309671465E-5</v>
      </c>
      <c r="FX224" s="7">
        <f t="shared" si="1127"/>
        <v>5.6459867264454565E-6</v>
      </c>
      <c r="FY224" s="7">
        <f t="shared" si="1127"/>
        <v>0</v>
      </c>
      <c r="FZ224" s="7">
        <f t="shared" si="1127"/>
        <v>0</v>
      </c>
      <c r="GA224" s="7">
        <f t="shared" si="1127"/>
        <v>0</v>
      </c>
      <c r="GB224" s="7">
        <f t="shared" si="1127"/>
        <v>0</v>
      </c>
      <c r="GC224" s="7">
        <f t="shared" si="1127"/>
        <v>0</v>
      </c>
      <c r="GD224" s="7">
        <f t="shared" si="1127"/>
        <v>0</v>
      </c>
      <c r="GE224" s="7">
        <f t="shared" si="1127"/>
        <v>0</v>
      </c>
      <c r="GF224" s="7">
        <f t="shared" si="1127"/>
        <v>0</v>
      </c>
      <c r="GG224" s="7">
        <f t="shared" si="1127"/>
        <v>0</v>
      </c>
      <c r="GH224" s="7">
        <f t="shared" si="1127"/>
        <v>0</v>
      </c>
      <c r="GI224" s="7">
        <f t="shared" si="1127"/>
        <v>0</v>
      </c>
      <c r="GJ224" s="7">
        <f t="shared" si="1127"/>
        <v>0</v>
      </c>
      <c r="GK224" s="7">
        <f t="shared" si="1127"/>
        <v>0</v>
      </c>
      <c r="GL224" s="7">
        <f t="shared" si="1127"/>
        <v>0</v>
      </c>
      <c r="GM224" s="7">
        <f t="shared" si="1127"/>
        <v>0</v>
      </c>
      <c r="GN224" s="7">
        <f t="shared" si="1127"/>
        <v>0</v>
      </c>
      <c r="GO224" s="7">
        <f t="shared" si="1127"/>
        <v>0</v>
      </c>
      <c r="GP224" s="7">
        <f t="shared" si="1127"/>
        <v>0</v>
      </c>
      <c r="GQ224" s="7">
        <f t="shared" si="1127"/>
        <v>0</v>
      </c>
      <c r="GR224" s="7">
        <f t="shared" si="1127"/>
        <v>0</v>
      </c>
      <c r="GS224" s="7">
        <f t="shared" si="1127"/>
        <v>0</v>
      </c>
      <c r="GT224" s="7">
        <f t="shared" si="1127"/>
        <v>0</v>
      </c>
      <c r="GU224" s="7">
        <f t="shared" si="1127"/>
        <v>0</v>
      </c>
      <c r="GV224" s="7">
        <f t="shared" si="1127"/>
        <v>0</v>
      </c>
      <c r="GW224" s="7">
        <f t="shared" si="1127"/>
        <v>0</v>
      </c>
      <c r="GX224" s="7">
        <f t="shared" si="1127"/>
        <v>0</v>
      </c>
      <c r="GY224" s="7">
        <f t="shared" si="1127"/>
        <v>0</v>
      </c>
      <c r="GZ224" s="7">
        <f t="shared" si="1127"/>
        <v>0</v>
      </c>
      <c r="HA224" s="7">
        <f t="shared" si="1127"/>
        <v>0</v>
      </c>
      <c r="HB224" s="6">
        <f>IF(OR(C224&gt;=F223,C226=0), 0, I224/(F223-F224))</f>
        <v>8897.3347235409728</v>
      </c>
      <c r="HC224" s="6">
        <f>IF(C224&gt;=F223,I224,HB224*C226)</f>
        <v>53384.008341245833</v>
      </c>
      <c r="HD224" s="6">
        <f>I224*HH224/HJ224</f>
        <v>7531.6657480985987</v>
      </c>
      <c r="HE224" s="6">
        <f>I224-HD224*HI224</f>
        <v>30610.478417389342</v>
      </c>
      <c r="HF224" s="7">
        <f>SUMPRODUCT(HB230:HB280,HD230:HD280)/SUM(HD230:HD280)-HB230</f>
        <v>21.134519730634896</v>
      </c>
      <c r="HH224">
        <f>VLOOKUP(C224,HH229:HO279,3)*HN229</f>
        <v>0.62966440289015124</v>
      </c>
      <c r="HI224">
        <f>SUMPRODUCT(HC230:HC280,HN230:HN280,HO230:HO280)/HN230/HO230</f>
        <v>14.836940578181819</v>
      </c>
      <c r="HJ224">
        <f>SUMPRODUCT(HJ229:HJ279,HN229:HN279,HO229:HO279)</f>
        <v>11.901399012406399</v>
      </c>
      <c r="HL224" t="s">
        <v>44</v>
      </c>
      <c r="HM224" t="s">
        <v>129</v>
      </c>
    </row>
    <row r="225" spans="2:226" x14ac:dyDescent="0.25">
      <c r="B225" t="s">
        <v>7</v>
      </c>
      <c r="C225" t="str">
        <f>VLOOKUP(C223,AMMset!A:E,5)</f>
        <v>F</v>
      </c>
      <c r="E225" t="s">
        <v>21</v>
      </c>
      <c r="F225" s="3">
        <f>NPV(Assumptions!$C$9,F229:F328)*(1+Assumptions!$C$9)^(1+C224-C229)</f>
        <v>358723.20825707796</v>
      </c>
      <c r="HC225" s="10" t="s">
        <v>119</v>
      </c>
      <c r="HD225" s="6">
        <f>NPV(Assumptions!$C$9+0.01, J224:DE224)*(1.01+Assumptions!$C$9)*HH225/HJ225</f>
        <v>5950.0137643169292</v>
      </c>
      <c r="HE225" s="6">
        <f>NPV(Assumptions!$C$9+0.01, J224:DE224)*(1.01+Assumptions!$C$9)-HD225*HI225</f>
        <v>21304.640741780124</v>
      </c>
      <c r="HG225" t="s">
        <v>125</v>
      </c>
      <c r="HH225">
        <f>HH224*HQ229/HN229</f>
        <v>0.66694913961673252</v>
      </c>
      <c r="HI225">
        <f>SUMPRODUCT(HC230:HC280,HQ230:HQ280,HO230:HO280)/HQ230/HO230</f>
        <v>13.531310417533387</v>
      </c>
      <c r="HJ225">
        <f>SUMPRODUCT(HJ229:HJ279,HQ229:HQ279,HO229:HO279)</f>
        <v>11.412776335361169</v>
      </c>
      <c r="HK225" s="5"/>
      <c r="HL225" t="s">
        <v>45</v>
      </c>
      <c r="HM225" s="5" t="s">
        <v>130</v>
      </c>
      <c r="HN225" s="5"/>
      <c r="HO225" s="5"/>
      <c r="HP225" s="5"/>
      <c r="HQ225" s="5"/>
      <c r="HR225" s="5"/>
    </row>
    <row r="226" spans="2:226" x14ac:dyDescent="0.25">
      <c r="B226" t="s">
        <v>6</v>
      </c>
      <c r="C226">
        <f>VLOOKUP(C223,AMMset!A:E,4)</f>
        <v>6</v>
      </c>
      <c r="E226" t="s">
        <v>35</v>
      </c>
      <c r="H226" t="s">
        <v>29</v>
      </c>
      <c r="I226">
        <v>50</v>
      </c>
      <c r="HC226" s="10" t="s">
        <v>120</v>
      </c>
      <c r="HD226" s="6">
        <f>NPV(Assumptions!$C$9-0.01, J224:DE224)*(0.99+Assumptions!$C$9)*HH226/HJ226</f>
        <v>9596.1414267625423</v>
      </c>
      <c r="HE226" s="6">
        <f>NPV(Assumptions!$C$9-0.01, J224:DE224)*(0.99+Assumptions!$C$9)-HD226*HI226</f>
        <v>44984.158572076994</v>
      </c>
      <c r="HG226" t="s">
        <v>126</v>
      </c>
      <c r="HH226">
        <f>HH224*HR229/HN229</f>
        <v>0.59413304595079053</v>
      </c>
      <c r="HI226">
        <f>SUMPRODUCT(HC230:HC280,HR230:HR280,HO230:HO280)/HR230/HO230</f>
        <v>16.361261899154151</v>
      </c>
      <c r="HJ226">
        <f>SUMPRODUCT(HJ229:HJ279,HR229:HR279,HO229:HO279)</f>
        <v>12.505904056254426</v>
      </c>
      <c r="HK226" s="5"/>
      <c r="HL226" t="s">
        <v>46</v>
      </c>
      <c r="HM226" s="5" t="s">
        <v>131</v>
      </c>
      <c r="HN226" s="5"/>
      <c r="HO226" s="5"/>
      <c r="HP226" s="5"/>
      <c r="HQ226" s="5"/>
      <c r="HR226" s="5"/>
    </row>
    <row r="227" spans="2:226" x14ac:dyDescent="0.25">
      <c r="J227" t="s">
        <v>26</v>
      </c>
      <c r="HH227" s="5"/>
      <c r="HI227" s="5"/>
      <c r="HJ227" s="5"/>
      <c r="HK227" s="5"/>
      <c r="HL227" s="5"/>
      <c r="HM227" s="5"/>
      <c r="HN227" s="5"/>
      <c r="HO227" s="5"/>
      <c r="HP227" s="5"/>
      <c r="HQ227" s="5" t="s">
        <v>118</v>
      </c>
      <c r="HR227" s="5"/>
    </row>
    <row r="228" spans="2:226" x14ac:dyDescent="0.25">
      <c r="B228" t="s">
        <v>16</v>
      </c>
      <c r="C228" t="s">
        <v>5</v>
      </c>
      <c r="D228" t="s">
        <v>27</v>
      </c>
      <c r="E228" t="s">
        <v>26</v>
      </c>
      <c r="F228" t="s">
        <v>28</v>
      </c>
      <c r="H228" t="s">
        <v>29</v>
      </c>
      <c r="I228" t="s">
        <v>21</v>
      </c>
      <c r="J228">
        <f>Assumptions!C3</f>
        <v>2019</v>
      </c>
      <c r="K228">
        <f>J228+1</f>
        <v>2020</v>
      </c>
      <c r="L228">
        <f t="shared" ref="L228" si="1128">K228+1</f>
        <v>2021</v>
      </c>
      <c r="M228">
        <f t="shared" ref="M228" si="1129">L228+1</f>
        <v>2022</v>
      </c>
      <c r="N228">
        <f t="shared" ref="N228" si="1130">M228+1</f>
        <v>2023</v>
      </c>
      <c r="O228">
        <f t="shared" ref="O228" si="1131">N228+1</f>
        <v>2024</v>
      </c>
      <c r="P228">
        <f t="shared" ref="P228" si="1132">O228+1</f>
        <v>2025</v>
      </c>
      <c r="Q228">
        <f t="shared" ref="Q228" si="1133">P228+1</f>
        <v>2026</v>
      </c>
      <c r="R228">
        <f t="shared" ref="R228" si="1134">Q228+1</f>
        <v>2027</v>
      </c>
      <c r="S228">
        <f t="shared" ref="S228" si="1135">R228+1</f>
        <v>2028</v>
      </c>
      <c r="T228">
        <f t="shared" ref="T228" si="1136">S228+1</f>
        <v>2029</v>
      </c>
      <c r="U228">
        <f t="shared" ref="U228" si="1137">T228+1</f>
        <v>2030</v>
      </c>
      <c r="V228">
        <f t="shared" ref="V228" si="1138">U228+1</f>
        <v>2031</v>
      </c>
      <c r="W228">
        <f t="shared" ref="W228" si="1139">V228+1</f>
        <v>2032</v>
      </c>
      <c r="X228">
        <f t="shared" ref="X228" si="1140">W228+1</f>
        <v>2033</v>
      </c>
      <c r="Y228">
        <f t="shared" ref="Y228" si="1141">X228+1</f>
        <v>2034</v>
      </c>
      <c r="Z228">
        <f t="shared" ref="Z228" si="1142">Y228+1</f>
        <v>2035</v>
      </c>
      <c r="AA228">
        <f t="shared" ref="AA228" si="1143">Z228+1</f>
        <v>2036</v>
      </c>
      <c r="AB228">
        <f t="shared" ref="AB228" si="1144">AA228+1</f>
        <v>2037</v>
      </c>
      <c r="AC228">
        <f t="shared" ref="AC228" si="1145">AB228+1</f>
        <v>2038</v>
      </c>
      <c r="AD228">
        <f t="shared" ref="AD228" si="1146">AC228+1</f>
        <v>2039</v>
      </c>
      <c r="AE228">
        <f t="shared" ref="AE228" si="1147">AD228+1</f>
        <v>2040</v>
      </c>
      <c r="AF228">
        <f t="shared" ref="AF228" si="1148">AE228+1</f>
        <v>2041</v>
      </c>
      <c r="AG228">
        <f t="shared" ref="AG228" si="1149">AF228+1</f>
        <v>2042</v>
      </c>
      <c r="AH228">
        <f t="shared" ref="AH228" si="1150">AG228+1</f>
        <v>2043</v>
      </c>
      <c r="AI228">
        <f t="shared" ref="AI228" si="1151">AH228+1</f>
        <v>2044</v>
      </c>
      <c r="AJ228">
        <f t="shared" ref="AJ228" si="1152">AI228+1</f>
        <v>2045</v>
      </c>
      <c r="AK228">
        <f t="shared" ref="AK228" si="1153">AJ228+1</f>
        <v>2046</v>
      </c>
      <c r="AL228">
        <f t="shared" ref="AL228" si="1154">AK228+1</f>
        <v>2047</v>
      </c>
      <c r="AM228">
        <f t="shared" ref="AM228" si="1155">AL228+1</f>
        <v>2048</v>
      </c>
      <c r="AN228">
        <f t="shared" ref="AN228" si="1156">AM228+1</f>
        <v>2049</v>
      </c>
      <c r="AO228">
        <f t="shared" ref="AO228" si="1157">AN228+1</f>
        <v>2050</v>
      </c>
      <c r="AP228">
        <f t="shared" ref="AP228" si="1158">AO228+1</f>
        <v>2051</v>
      </c>
      <c r="AQ228">
        <f t="shared" ref="AQ228" si="1159">AP228+1</f>
        <v>2052</v>
      </c>
      <c r="AR228">
        <f t="shared" ref="AR228" si="1160">AQ228+1</f>
        <v>2053</v>
      </c>
      <c r="AS228">
        <f t="shared" ref="AS228" si="1161">AR228+1</f>
        <v>2054</v>
      </c>
      <c r="AT228">
        <f t="shared" ref="AT228" si="1162">AS228+1</f>
        <v>2055</v>
      </c>
      <c r="AU228">
        <f t="shared" ref="AU228" si="1163">AT228+1</f>
        <v>2056</v>
      </c>
      <c r="AV228">
        <f t="shared" ref="AV228" si="1164">AU228+1</f>
        <v>2057</v>
      </c>
      <c r="AW228">
        <f t="shared" ref="AW228" si="1165">AV228+1</f>
        <v>2058</v>
      </c>
      <c r="AX228">
        <f t="shared" ref="AX228" si="1166">AW228+1</f>
        <v>2059</v>
      </c>
      <c r="AY228">
        <f t="shared" ref="AY228" si="1167">AX228+1</f>
        <v>2060</v>
      </c>
      <c r="AZ228">
        <f t="shared" ref="AZ228" si="1168">AY228+1</f>
        <v>2061</v>
      </c>
      <c r="BA228">
        <f t="shared" ref="BA228" si="1169">AZ228+1</f>
        <v>2062</v>
      </c>
      <c r="BB228">
        <f t="shared" ref="BB228" si="1170">BA228+1</f>
        <v>2063</v>
      </c>
      <c r="BC228">
        <f t="shared" ref="BC228" si="1171">BB228+1</f>
        <v>2064</v>
      </c>
      <c r="BD228">
        <f t="shared" ref="BD228" si="1172">BC228+1</f>
        <v>2065</v>
      </c>
      <c r="BE228">
        <f t="shared" ref="BE228" si="1173">BD228+1</f>
        <v>2066</v>
      </c>
      <c r="BF228">
        <f t="shared" ref="BF228" si="1174">BE228+1</f>
        <v>2067</v>
      </c>
      <c r="BG228">
        <f t="shared" ref="BG228" si="1175">BF228+1</f>
        <v>2068</v>
      </c>
      <c r="BH228">
        <f t="shared" ref="BH228" si="1176">BG228+1</f>
        <v>2069</v>
      </c>
      <c r="BI228">
        <f t="shared" ref="BI228" si="1177">BH228+1</f>
        <v>2070</v>
      </c>
      <c r="BJ228">
        <f t="shared" ref="BJ228" si="1178">BI228+1</f>
        <v>2071</v>
      </c>
      <c r="BK228">
        <f t="shared" ref="BK228" si="1179">BJ228+1</f>
        <v>2072</v>
      </c>
      <c r="BL228">
        <f t="shared" ref="BL228" si="1180">BK228+1</f>
        <v>2073</v>
      </c>
      <c r="BM228">
        <f t="shared" ref="BM228" si="1181">BL228+1</f>
        <v>2074</v>
      </c>
      <c r="BN228">
        <f t="shared" ref="BN228" si="1182">BM228+1</f>
        <v>2075</v>
      </c>
      <c r="BO228">
        <f t="shared" ref="BO228" si="1183">BN228+1</f>
        <v>2076</v>
      </c>
      <c r="BP228">
        <f t="shared" ref="BP228" si="1184">BO228+1</f>
        <v>2077</v>
      </c>
      <c r="BQ228">
        <f t="shared" ref="BQ228" si="1185">BP228+1</f>
        <v>2078</v>
      </c>
      <c r="BR228">
        <f t="shared" ref="BR228" si="1186">BQ228+1</f>
        <v>2079</v>
      </c>
      <c r="BS228">
        <f t="shared" ref="BS228" si="1187">BR228+1</f>
        <v>2080</v>
      </c>
      <c r="BT228">
        <f t="shared" ref="BT228" si="1188">BS228+1</f>
        <v>2081</v>
      </c>
      <c r="BU228">
        <f t="shared" ref="BU228" si="1189">BT228+1</f>
        <v>2082</v>
      </c>
      <c r="BV228">
        <f t="shared" ref="BV228" si="1190">BU228+1</f>
        <v>2083</v>
      </c>
      <c r="BW228">
        <f t="shared" ref="BW228" si="1191">BV228+1</f>
        <v>2084</v>
      </c>
      <c r="BX228">
        <f t="shared" ref="BX228" si="1192">BW228+1</f>
        <v>2085</v>
      </c>
      <c r="BY228">
        <f t="shared" ref="BY228" si="1193">BX228+1</f>
        <v>2086</v>
      </c>
      <c r="BZ228">
        <f t="shared" ref="BZ228" si="1194">BY228+1</f>
        <v>2087</v>
      </c>
      <c r="CA228">
        <f t="shared" ref="CA228" si="1195">BZ228+1</f>
        <v>2088</v>
      </c>
      <c r="CB228">
        <f t="shared" ref="CB228" si="1196">CA228+1</f>
        <v>2089</v>
      </c>
      <c r="CC228">
        <f t="shared" ref="CC228" si="1197">CB228+1</f>
        <v>2090</v>
      </c>
      <c r="CD228">
        <f t="shared" ref="CD228" si="1198">CC228+1</f>
        <v>2091</v>
      </c>
      <c r="CE228">
        <f t="shared" ref="CE228" si="1199">CD228+1</f>
        <v>2092</v>
      </c>
      <c r="CF228">
        <f t="shared" ref="CF228" si="1200">CE228+1</f>
        <v>2093</v>
      </c>
      <c r="CG228">
        <f t="shared" ref="CG228" si="1201">CF228+1</f>
        <v>2094</v>
      </c>
      <c r="CH228">
        <f t="shared" ref="CH228" si="1202">CG228+1</f>
        <v>2095</v>
      </c>
      <c r="CI228">
        <f t="shared" ref="CI228" si="1203">CH228+1</f>
        <v>2096</v>
      </c>
      <c r="CJ228">
        <f t="shared" ref="CJ228" si="1204">CI228+1</f>
        <v>2097</v>
      </c>
      <c r="CK228">
        <f t="shared" ref="CK228" si="1205">CJ228+1</f>
        <v>2098</v>
      </c>
      <c r="CL228">
        <f t="shared" ref="CL228" si="1206">CK228+1</f>
        <v>2099</v>
      </c>
      <c r="CM228">
        <f t="shared" ref="CM228" si="1207">CL228+1</f>
        <v>2100</v>
      </c>
      <c r="CN228">
        <f t="shared" ref="CN228" si="1208">CM228+1</f>
        <v>2101</v>
      </c>
      <c r="CO228">
        <f t="shared" ref="CO228" si="1209">CN228+1</f>
        <v>2102</v>
      </c>
      <c r="CP228">
        <f t="shared" ref="CP228" si="1210">CO228+1</f>
        <v>2103</v>
      </c>
      <c r="CQ228">
        <f t="shared" ref="CQ228" si="1211">CP228+1</f>
        <v>2104</v>
      </c>
      <c r="CR228">
        <f t="shared" ref="CR228" si="1212">CQ228+1</f>
        <v>2105</v>
      </c>
      <c r="CS228">
        <f t="shared" ref="CS228" si="1213">CR228+1</f>
        <v>2106</v>
      </c>
      <c r="CT228">
        <f t="shared" ref="CT228" si="1214">CS228+1</f>
        <v>2107</v>
      </c>
      <c r="CU228">
        <f t="shared" ref="CU228" si="1215">CT228+1</f>
        <v>2108</v>
      </c>
      <c r="CV228">
        <f t="shared" ref="CV228" si="1216">CU228+1</f>
        <v>2109</v>
      </c>
      <c r="CW228">
        <f t="shared" ref="CW228" si="1217">CV228+1</f>
        <v>2110</v>
      </c>
      <c r="CX228">
        <f t="shared" ref="CX228" si="1218">CW228+1</f>
        <v>2111</v>
      </c>
      <c r="CY228">
        <f t="shared" ref="CY228" si="1219">CX228+1</f>
        <v>2112</v>
      </c>
      <c r="CZ228">
        <f t="shared" ref="CZ228" si="1220">CY228+1</f>
        <v>2113</v>
      </c>
      <c r="DA228">
        <f t="shared" ref="DA228" si="1221">CZ228+1</f>
        <v>2114</v>
      </c>
      <c r="DB228">
        <f t="shared" ref="DB228" si="1222">DA228+1</f>
        <v>2115</v>
      </c>
      <c r="DC228">
        <f t="shared" ref="DC228" si="1223">DB228+1</f>
        <v>2116</v>
      </c>
      <c r="DD228">
        <f t="shared" ref="DD228" si="1224">DC228+1</f>
        <v>2117</v>
      </c>
      <c r="DE228">
        <f t="shared" ref="DE228" si="1225">DD228+1</f>
        <v>2118</v>
      </c>
      <c r="DF228">
        <f>J228</f>
        <v>2019</v>
      </c>
      <c r="DG228">
        <f>DF228+1</f>
        <v>2020</v>
      </c>
      <c r="DH228">
        <f t="shared" ref="DH228" si="1226">DG228+1</f>
        <v>2021</v>
      </c>
      <c r="DI228">
        <f t="shared" ref="DI228" si="1227">DH228+1</f>
        <v>2022</v>
      </c>
      <c r="DJ228">
        <f t="shared" ref="DJ228" si="1228">DI228+1</f>
        <v>2023</v>
      </c>
      <c r="DK228">
        <f t="shared" ref="DK228" si="1229">DJ228+1</f>
        <v>2024</v>
      </c>
      <c r="DL228">
        <f t="shared" ref="DL228" si="1230">DK228+1</f>
        <v>2025</v>
      </c>
      <c r="DM228">
        <f t="shared" ref="DM228" si="1231">DL228+1</f>
        <v>2026</v>
      </c>
      <c r="DN228">
        <f t="shared" ref="DN228" si="1232">DM228+1</f>
        <v>2027</v>
      </c>
      <c r="DO228">
        <f t="shared" ref="DO228" si="1233">DN228+1</f>
        <v>2028</v>
      </c>
      <c r="DP228">
        <f t="shared" ref="DP228" si="1234">DO228+1</f>
        <v>2029</v>
      </c>
      <c r="DQ228">
        <f t="shared" ref="DQ228" si="1235">DP228+1</f>
        <v>2030</v>
      </c>
      <c r="DR228">
        <f t="shared" ref="DR228" si="1236">DQ228+1</f>
        <v>2031</v>
      </c>
      <c r="DS228">
        <f t="shared" ref="DS228" si="1237">DR228+1</f>
        <v>2032</v>
      </c>
      <c r="DT228">
        <f t="shared" ref="DT228" si="1238">DS228+1</f>
        <v>2033</v>
      </c>
      <c r="DU228">
        <f t="shared" ref="DU228" si="1239">DT228+1</f>
        <v>2034</v>
      </c>
      <c r="DV228">
        <f t="shared" ref="DV228" si="1240">DU228+1</f>
        <v>2035</v>
      </c>
      <c r="DW228">
        <f t="shared" ref="DW228" si="1241">DV228+1</f>
        <v>2036</v>
      </c>
      <c r="DX228">
        <f t="shared" ref="DX228" si="1242">DW228+1</f>
        <v>2037</v>
      </c>
      <c r="DY228">
        <f t="shared" ref="DY228" si="1243">DX228+1</f>
        <v>2038</v>
      </c>
      <c r="DZ228">
        <f t="shared" ref="DZ228" si="1244">DY228+1</f>
        <v>2039</v>
      </c>
      <c r="EA228">
        <f t="shared" ref="EA228" si="1245">DZ228+1</f>
        <v>2040</v>
      </c>
      <c r="EB228">
        <f t="shared" ref="EB228" si="1246">EA228+1</f>
        <v>2041</v>
      </c>
      <c r="EC228">
        <f t="shared" ref="EC228" si="1247">EB228+1</f>
        <v>2042</v>
      </c>
      <c r="ED228">
        <f t="shared" ref="ED228" si="1248">EC228+1</f>
        <v>2043</v>
      </c>
      <c r="EE228">
        <f t="shared" ref="EE228" si="1249">ED228+1</f>
        <v>2044</v>
      </c>
      <c r="EF228">
        <f t="shared" ref="EF228" si="1250">EE228+1</f>
        <v>2045</v>
      </c>
      <c r="EG228">
        <f t="shared" ref="EG228" si="1251">EF228+1</f>
        <v>2046</v>
      </c>
      <c r="EH228">
        <f t="shared" ref="EH228" si="1252">EG228+1</f>
        <v>2047</v>
      </c>
      <c r="EI228">
        <f t="shared" ref="EI228" si="1253">EH228+1</f>
        <v>2048</v>
      </c>
      <c r="EJ228">
        <f t="shared" ref="EJ228" si="1254">EI228+1</f>
        <v>2049</v>
      </c>
      <c r="EK228">
        <f t="shared" ref="EK228" si="1255">EJ228+1</f>
        <v>2050</v>
      </c>
      <c r="EL228">
        <f t="shared" ref="EL228" si="1256">EK228+1</f>
        <v>2051</v>
      </c>
      <c r="EM228">
        <f t="shared" ref="EM228" si="1257">EL228+1</f>
        <v>2052</v>
      </c>
      <c r="EN228">
        <f t="shared" ref="EN228" si="1258">EM228+1</f>
        <v>2053</v>
      </c>
      <c r="EO228">
        <f t="shared" ref="EO228" si="1259">EN228+1</f>
        <v>2054</v>
      </c>
      <c r="EP228">
        <f t="shared" ref="EP228" si="1260">EO228+1</f>
        <v>2055</v>
      </c>
      <c r="EQ228">
        <f t="shared" ref="EQ228" si="1261">EP228+1</f>
        <v>2056</v>
      </c>
      <c r="ER228">
        <f t="shared" ref="ER228" si="1262">EQ228+1</f>
        <v>2057</v>
      </c>
      <c r="ES228">
        <f t="shared" ref="ES228" si="1263">ER228+1</f>
        <v>2058</v>
      </c>
      <c r="ET228">
        <f t="shared" ref="ET228" si="1264">ES228+1</f>
        <v>2059</v>
      </c>
      <c r="EU228">
        <f t="shared" ref="EU228" si="1265">ET228+1</f>
        <v>2060</v>
      </c>
      <c r="EV228">
        <f t="shared" ref="EV228" si="1266">EU228+1</f>
        <v>2061</v>
      </c>
      <c r="EW228">
        <f t="shared" ref="EW228" si="1267">EV228+1</f>
        <v>2062</v>
      </c>
      <c r="EX228">
        <f t="shared" ref="EX228" si="1268">EW228+1</f>
        <v>2063</v>
      </c>
      <c r="EY228">
        <f t="shared" ref="EY228" si="1269">EX228+1</f>
        <v>2064</v>
      </c>
      <c r="EZ228">
        <f t="shared" ref="EZ228" si="1270">EY228+1</f>
        <v>2065</v>
      </c>
      <c r="FA228">
        <f t="shared" ref="FA228" si="1271">EZ228+1</f>
        <v>2066</v>
      </c>
      <c r="FB228">
        <f t="shared" ref="FB228" si="1272">FA228+1</f>
        <v>2067</v>
      </c>
      <c r="FC228">
        <f t="shared" ref="FC228" si="1273">FB228+1</f>
        <v>2068</v>
      </c>
      <c r="FD228">
        <f t="shared" ref="FD228" si="1274">FC228+1</f>
        <v>2069</v>
      </c>
      <c r="FE228">
        <f t="shared" ref="FE228" si="1275">FD228+1</f>
        <v>2070</v>
      </c>
      <c r="FF228">
        <f t="shared" ref="FF228" si="1276">FE228+1</f>
        <v>2071</v>
      </c>
      <c r="FG228">
        <f t="shared" ref="FG228" si="1277">FF228+1</f>
        <v>2072</v>
      </c>
      <c r="FH228">
        <f t="shared" ref="FH228" si="1278">FG228+1</f>
        <v>2073</v>
      </c>
      <c r="FI228">
        <f t="shared" ref="FI228" si="1279">FH228+1</f>
        <v>2074</v>
      </c>
      <c r="FJ228">
        <f t="shared" ref="FJ228" si="1280">FI228+1</f>
        <v>2075</v>
      </c>
      <c r="FK228">
        <f t="shared" ref="FK228" si="1281">FJ228+1</f>
        <v>2076</v>
      </c>
      <c r="FL228">
        <f t="shared" ref="FL228" si="1282">FK228+1</f>
        <v>2077</v>
      </c>
      <c r="FM228">
        <f t="shared" ref="FM228" si="1283">FL228+1</f>
        <v>2078</v>
      </c>
      <c r="FN228">
        <f t="shared" ref="FN228" si="1284">FM228+1</f>
        <v>2079</v>
      </c>
      <c r="FO228">
        <f t="shared" ref="FO228" si="1285">FN228+1</f>
        <v>2080</v>
      </c>
      <c r="FP228">
        <f t="shared" ref="FP228" si="1286">FO228+1</f>
        <v>2081</v>
      </c>
      <c r="FQ228">
        <f t="shared" ref="FQ228" si="1287">FP228+1</f>
        <v>2082</v>
      </c>
      <c r="FR228">
        <f t="shared" ref="FR228" si="1288">FQ228+1</f>
        <v>2083</v>
      </c>
      <c r="FS228">
        <f t="shared" ref="FS228" si="1289">FR228+1</f>
        <v>2084</v>
      </c>
      <c r="FT228">
        <f t="shared" ref="FT228" si="1290">FS228+1</f>
        <v>2085</v>
      </c>
      <c r="FU228">
        <f t="shared" ref="FU228" si="1291">FT228+1</f>
        <v>2086</v>
      </c>
      <c r="FV228">
        <f t="shared" ref="FV228" si="1292">FU228+1</f>
        <v>2087</v>
      </c>
      <c r="FW228">
        <f t="shared" ref="FW228" si="1293">FV228+1</f>
        <v>2088</v>
      </c>
      <c r="FX228">
        <f t="shared" ref="FX228" si="1294">FW228+1</f>
        <v>2089</v>
      </c>
      <c r="FY228">
        <f t="shared" ref="FY228" si="1295">FX228+1</f>
        <v>2090</v>
      </c>
      <c r="FZ228">
        <f t="shared" ref="FZ228" si="1296">FY228+1</f>
        <v>2091</v>
      </c>
      <c r="GA228">
        <f t="shared" ref="GA228" si="1297">FZ228+1</f>
        <v>2092</v>
      </c>
      <c r="GB228">
        <f t="shared" ref="GB228" si="1298">GA228+1</f>
        <v>2093</v>
      </c>
      <c r="GC228">
        <f t="shared" ref="GC228" si="1299">GB228+1</f>
        <v>2094</v>
      </c>
      <c r="GD228">
        <f t="shared" ref="GD228" si="1300">GC228+1</f>
        <v>2095</v>
      </c>
      <c r="GE228">
        <f t="shared" ref="GE228" si="1301">GD228+1</f>
        <v>2096</v>
      </c>
      <c r="GF228">
        <f t="shared" ref="GF228" si="1302">GE228+1</f>
        <v>2097</v>
      </c>
      <c r="GG228">
        <f t="shared" ref="GG228" si="1303">GF228+1</f>
        <v>2098</v>
      </c>
      <c r="GH228">
        <f t="shared" ref="GH228" si="1304">GG228+1</f>
        <v>2099</v>
      </c>
      <c r="GI228">
        <f t="shared" ref="GI228" si="1305">GH228+1</f>
        <v>2100</v>
      </c>
      <c r="GJ228">
        <f t="shared" ref="GJ228" si="1306">GI228+1</f>
        <v>2101</v>
      </c>
      <c r="GK228">
        <f t="shared" ref="GK228" si="1307">GJ228+1</f>
        <v>2102</v>
      </c>
      <c r="GL228">
        <f t="shared" ref="GL228" si="1308">GK228+1</f>
        <v>2103</v>
      </c>
      <c r="GM228">
        <f t="shared" ref="GM228" si="1309">GL228+1</f>
        <v>2104</v>
      </c>
      <c r="GN228">
        <f t="shared" ref="GN228" si="1310">GM228+1</f>
        <v>2105</v>
      </c>
      <c r="GO228">
        <f t="shared" ref="GO228" si="1311">GN228+1</f>
        <v>2106</v>
      </c>
      <c r="GP228">
        <f t="shared" ref="GP228" si="1312">GO228+1</f>
        <v>2107</v>
      </c>
      <c r="GQ228">
        <f t="shared" ref="GQ228" si="1313">GP228+1</f>
        <v>2108</v>
      </c>
      <c r="GR228">
        <f t="shared" ref="GR228" si="1314">GQ228+1</f>
        <v>2109</v>
      </c>
      <c r="GS228">
        <f t="shared" ref="GS228" si="1315">GR228+1</f>
        <v>2110</v>
      </c>
      <c r="GT228">
        <f t="shared" ref="GT228" si="1316">GS228+1</f>
        <v>2111</v>
      </c>
      <c r="GU228">
        <f t="shared" ref="GU228" si="1317">GT228+1</f>
        <v>2112</v>
      </c>
      <c r="GV228">
        <f t="shared" ref="GV228" si="1318">GU228+1</f>
        <v>2113</v>
      </c>
      <c r="GW228">
        <f t="shared" ref="GW228" si="1319">GV228+1</f>
        <v>2114</v>
      </c>
      <c r="GX228">
        <f t="shared" ref="GX228" si="1320">GW228+1</f>
        <v>2115</v>
      </c>
      <c r="GY228">
        <f t="shared" ref="GY228" si="1321">GX228+1</f>
        <v>2116</v>
      </c>
      <c r="GZ228">
        <f t="shared" ref="GZ228" si="1322">GY228+1</f>
        <v>2117</v>
      </c>
      <c r="HA228">
        <f t="shared" ref="HA228" si="1323">GZ228+1</f>
        <v>2118</v>
      </c>
      <c r="HB228" t="s">
        <v>6</v>
      </c>
      <c r="HC228" t="s">
        <v>22</v>
      </c>
      <c r="HD228" t="s">
        <v>31</v>
      </c>
      <c r="HE228" t="s">
        <v>32</v>
      </c>
      <c r="HF228" t="s">
        <v>33</v>
      </c>
      <c r="HH228" s="5" t="s">
        <v>5</v>
      </c>
      <c r="HI228" s="5" t="s">
        <v>6</v>
      </c>
      <c r="HJ228" t="s">
        <v>22</v>
      </c>
      <c r="HK228" t="s">
        <v>31</v>
      </c>
      <c r="HL228" t="s">
        <v>32</v>
      </c>
      <c r="HM228" t="s">
        <v>33</v>
      </c>
      <c r="HN228" s="5" t="s">
        <v>47</v>
      </c>
      <c r="HO228" s="5" t="s">
        <v>128</v>
      </c>
      <c r="HP228" s="5"/>
      <c r="HQ228" s="5" t="s">
        <v>125</v>
      </c>
      <c r="HR228" s="5" t="s">
        <v>126</v>
      </c>
    </row>
    <row r="229" spans="2:226" x14ac:dyDescent="0.25">
      <c r="B229">
        <f>J228+C229-C224</f>
        <v>2030</v>
      </c>
      <c r="C229">
        <f>I226+1</f>
        <v>51</v>
      </c>
      <c r="D229">
        <v>1</v>
      </c>
      <c r="E229" s="3">
        <f>IF(C229&lt;65,Assumptions!$C$6,Assumptions!$C$7)*(1+Assumptions!$C$8)^(B229-$J$3)</f>
        <v>18363.32159230738</v>
      </c>
      <c r="F229" s="3">
        <f>ROUND(D229*E229, 2)</f>
        <v>18363.32</v>
      </c>
      <c r="I229" s="5">
        <f>F225</f>
        <v>358723.20825707796</v>
      </c>
      <c r="J229" s="5">
        <f>IF(J228&lt;$B229,0,VLOOKUP(J228,$B229:$F328,5))</f>
        <v>0</v>
      </c>
      <c r="K229" s="5">
        <f t="shared" ref="K229:BV229" si="1324">IF(K228&lt;$B229,0,VLOOKUP(K228,$B229:$F328,5))</f>
        <v>0</v>
      </c>
      <c r="L229" s="5">
        <f t="shared" si="1324"/>
        <v>0</v>
      </c>
      <c r="M229" s="5">
        <f t="shared" si="1324"/>
        <v>0</v>
      </c>
      <c r="N229" s="5">
        <f t="shared" si="1324"/>
        <v>0</v>
      </c>
      <c r="O229" s="5">
        <f t="shared" si="1324"/>
        <v>0</v>
      </c>
      <c r="P229" s="5">
        <f t="shared" si="1324"/>
        <v>0</v>
      </c>
      <c r="Q229" s="5">
        <f t="shared" si="1324"/>
        <v>0</v>
      </c>
      <c r="R229" s="5">
        <f t="shared" si="1324"/>
        <v>0</v>
      </c>
      <c r="S229" s="5">
        <f t="shared" si="1324"/>
        <v>0</v>
      </c>
      <c r="T229" s="5">
        <f t="shared" si="1324"/>
        <v>0</v>
      </c>
      <c r="U229" s="5">
        <f t="shared" si="1324"/>
        <v>18363.32</v>
      </c>
      <c r="V229" s="5">
        <f t="shared" si="1324"/>
        <v>19281.09</v>
      </c>
      <c r="W229" s="5">
        <f t="shared" si="1324"/>
        <v>20244.72</v>
      </c>
      <c r="X229" s="5">
        <f t="shared" si="1324"/>
        <v>21258.65</v>
      </c>
      <c r="Y229" s="5">
        <f t="shared" si="1324"/>
        <v>22328.97</v>
      </c>
      <c r="Z229" s="5">
        <f t="shared" si="1324"/>
        <v>23459.07</v>
      </c>
      <c r="AA229" s="5">
        <f t="shared" si="1324"/>
        <v>24650.07</v>
      </c>
      <c r="AB229" s="5">
        <f t="shared" si="1324"/>
        <v>25902.06</v>
      </c>
      <c r="AC229" s="5">
        <f t="shared" si="1324"/>
        <v>27215.46</v>
      </c>
      <c r="AD229" s="5">
        <f t="shared" si="1324"/>
        <v>28591.43</v>
      </c>
      <c r="AE229" s="5">
        <f t="shared" si="1324"/>
        <v>30032.44</v>
      </c>
      <c r="AF229" s="5">
        <f t="shared" si="1324"/>
        <v>31541.01</v>
      </c>
      <c r="AG229" s="5">
        <f t="shared" si="1324"/>
        <v>33120.699999999997</v>
      </c>
      <c r="AH229" s="5">
        <f t="shared" si="1324"/>
        <v>34769.03</v>
      </c>
      <c r="AI229" s="5">
        <f t="shared" si="1324"/>
        <v>15026.97</v>
      </c>
      <c r="AJ229" s="5">
        <f t="shared" si="1324"/>
        <v>15760.23</v>
      </c>
      <c r="AK229" s="5">
        <f t="shared" si="1324"/>
        <v>16519.3</v>
      </c>
      <c r="AL229" s="5">
        <f t="shared" si="1324"/>
        <v>17302.21</v>
      </c>
      <c r="AM229" s="5">
        <f t="shared" si="1324"/>
        <v>18106.89</v>
      </c>
      <c r="AN229" s="5">
        <f t="shared" si="1324"/>
        <v>18931.41</v>
      </c>
      <c r="AO229" s="5">
        <f t="shared" si="1324"/>
        <v>19774.310000000001</v>
      </c>
      <c r="AP229" s="5">
        <f t="shared" si="1324"/>
        <v>20632</v>
      </c>
      <c r="AQ229" s="5">
        <f t="shared" si="1324"/>
        <v>21499.03</v>
      </c>
      <c r="AR229" s="5">
        <f t="shared" si="1324"/>
        <v>22368.93</v>
      </c>
      <c r="AS229" s="5">
        <f t="shared" si="1324"/>
        <v>23235.08</v>
      </c>
      <c r="AT229" s="5">
        <f t="shared" si="1324"/>
        <v>24090.9</v>
      </c>
      <c r="AU229" s="5">
        <f t="shared" si="1324"/>
        <v>24928.67</v>
      </c>
      <c r="AV229" s="5">
        <f t="shared" si="1324"/>
        <v>25739.83</v>
      </c>
      <c r="AW229" s="5">
        <f t="shared" si="1324"/>
        <v>26515.19</v>
      </c>
      <c r="AX229" s="5">
        <f t="shared" si="1324"/>
        <v>27243.14</v>
      </c>
      <c r="AY229" s="5">
        <f t="shared" si="1324"/>
        <v>27907.43</v>
      </c>
      <c r="AZ229" s="5">
        <f t="shared" si="1324"/>
        <v>28487.23</v>
      </c>
      <c r="BA229" s="5">
        <f t="shared" si="1324"/>
        <v>28958.560000000001</v>
      </c>
      <c r="BB229" s="5">
        <f t="shared" si="1324"/>
        <v>29297.15</v>
      </c>
      <c r="BC229" s="5">
        <f t="shared" si="1324"/>
        <v>29475.89</v>
      </c>
      <c r="BD229" s="5">
        <f t="shared" si="1324"/>
        <v>29466.639999999999</v>
      </c>
      <c r="BE229" s="5">
        <f t="shared" si="1324"/>
        <v>29241.96</v>
      </c>
      <c r="BF229" s="5">
        <f t="shared" si="1324"/>
        <v>28776.21</v>
      </c>
      <c r="BG229" s="5">
        <f t="shared" si="1324"/>
        <v>28048.89</v>
      </c>
      <c r="BH229" s="5">
        <f t="shared" si="1324"/>
        <v>27047</v>
      </c>
      <c r="BI229" s="5">
        <f t="shared" si="1324"/>
        <v>25713.37</v>
      </c>
      <c r="BJ229" s="5">
        <f t="shared" si="1324"/>
        <v>24059.47</v>
      </c>
      <c r="BK229" s="5">
        <f t="shared" si="1324"/>
        <v>22117</v>
      </c>
      <c r="BL229" s="5">
        <f t="shared" si="1324"/>
        <v>19934.45</v>
      </c>
      <c r="BM229" s="5">
        <f t="shared" si="1324"/>
        <v>17573.59</v>
      </c>
      <c r="BN229" s="5">
        <f t="shared" si="1324"/>
        <v>15112.25</v>
      </c>
      <c r="BO229" s="5">
        <f t="shared" si="1324"/>
        <v>12646</v>
      </c>
      <c r="BP229" s="5">
        <f t="shared" si="1324"/>
        <v>10278.59</v>
      </c>
      <c r="BQ229" s="5">
        <f t="shared" si="1324"/>
        <v>8160.15</v>
      </c>
      <c r="BR229" s="5">
        <f t="shared" si="1324"/>
        <v>6286</v>
      </c>
      <c r="BS229" s="5">
        <f t="shared" si="1324"/>
        <v>4641.09</v>
      </c>
      <c r="BT229" s="5">
        <f t="shared" si="1324"/>
        <v>3252.1</v>
      </c>
      <c r="BU229" s="5">
        <f t="shared" si="1324"/>
        <v>2151.84</v>
      </c>
      <c r="BV229" s="5">
        <f t="shared" si="1324"/>
        <v>1293.8699999999999</v>
      </c>
      <c r="BW229" s="5">
        <f t="shared" ref="BW229:DE229" si="1325">IF(BW228&lt;$B229,0,VLOOKUP(BW228,$B229:$F328,5))</f>
        <v>689.57</v>
      </c>
      <c r="BX229" s="5">
        <f t="shared" si="1325"/>
        <v>319.42</v>
      </c>
      <c r="BY229" s="5">
        <f t="shared" si="1325"/>
        <v>126.96</v>
      </c>
      <c r="BZ229" s="5">
        <f t="shared" si="1325"/>
        <v>41.18</v>
      </c>
      <c r="CA229" s="5">
        <f t="shared" si="1325"/>
        <v>10.02</v>
      </c>
      <c r="CB229" s="5">
        <f t="shared" si="1325"/>
        <v>1.53</v>
      </c>
      <c r="CC229" s="5">
        <f t="shared" si="1325"/>
        <v>0</v>
      </c>
      <c r="CD229" s="5">
        <f t="shared" si="1325"/>
        <v>0</v>
      </c>
      <c r="CE229" s="5">
        <f t="shared" si="1325"/>
        <v>0</v>
      </c>
      <c r="CF229" s="5">
        <f t="shared" si="1325"/>
        <v>0</v>
      </c>
      <c r="CG229" s="5">
        <f t="shared" si="1325"/>
        <v>0</v>
      </c>
      <c r="CH229" s="5">
        <f t="shared" si="1325"/>
        <v>0</v>
      </c>
      <c r="CI229" s="5">
        <f t="shared" si="1325"/>
        <v>0</v>
      </c>
      <c r="CJ229" s="5">
        <f t="shared" si="1325"/>
        <v>0</v>
      </c>
      <c r="CK229" s="5">
        <f t="shared" si="1325"/>
        <v>0</v>
      </c>
      <c r="CL229" s="5">
        <f t="shared" si="1325"/>
        <v>0</v>
      </c>
      <c r="CM229" s="5">
        <f t="shared" si="1325"/>
        <v>0</v>
      </c>
      <c r="CN229" s="5">
        <f t="shared" si="1325"/>
        <v>0</v>
      </c>
      <c r="CO229" s="5">
        <f t="shared" si="1325"/>
        <v>0</v>
      </c>
      <c r="CP229" s="5">
        <f t="shared" si="1325"/>
        <v>0</v>
      </c>
      <c r="CQ229" s="5">
        <f t="shared" si="1325"/>
        <v>0</v>
      </c>
      <c r="CR229" s="5">
        <f t="shared" si="1325"/>
        <v>0</v>
      </c>
      <c r="CS229" s="5">
        <f t="shared" si="1325"/>
        <v>0</v>
      </c>
      <c r="CT229" s="5">
        <f t="shared" si="1325"/>
        <v>0</v>
      </c>
      <c r="CU229" s="5">
        <f t="shared" si="1325"/>
        <v>0</v>
      </c>
      <c r="CV229" s="5">
        <f t="shared" si="1325"/>
        <v>0</v>
      </c>
      <c r="CW229" s="5">
        <f t="shared" si="1325"/>
        <v>0</v>
      </c>
      <c r="CX229" s="5">
        <f t="shared" si="1325"/>
        <v>0</v>
      </c>
      <c r="CY229" s="5">
        <f t="shared" si="1325"/>
        <v>0</v>
      </c>
      <c r="CZ229" s="5">
        <f t="shared" si="1325"/>
        <v>0</v>
      </c>
      <c r="DA229" s="5">
        <f t="shared" si="1325"/>
        <v>0</v>
      </c>
      <c r="DB229" s="5">
        <f t="shared" si="1325"/>
        <v>0</v>
      </c>
      <c r="DC229" s="5">
        <f t="shared" si="1325"/>
        <v>0</v>
      </c>
      <c r="DD229" s="5">
        <f t="shared" si="1325"/>
        <v>0</v>
      </c>
      <c r="DE229" s="5">
        <f t="shared" si="1325"/>
        <v>0</v>
      </c>
      <c r="DF229" s="3">
        <f>IF(DF228&lt;$B229,0,VLOOKUP(DF228,$B229:$F328,3))</f>
        <v>0</v>
      </c>
      <c r="DG229" s="3">
        <f t="shared" ref="DG229" si="1326">IF(DG228&lt;$B229,0,VLOOKUP(DG228,$B229:$F328,3))</f>
        <v>0</v>
      </c>
      <c r="DH229" s="3">
        <f t="shared" ref="DH229" si="1327">IF(DH228&lt;$B229,0,VLOOKUP(DH228,$B229:$F328,3))</f>
        <v>0</v>
      </c>
      <c r="DI229" s="3">
        <f t="shared" ref="DI229" si="1328">IF(DI228&lt;$B229,0,VLOOKUP(DI228,$B229:$F328,3))</f>
        <v>0</v>
      </c>
      <c r="DJ229" s="3">
        <f t="shared" ref="DJ229" si="1329">IF(DJ228&lt;$B229,0,VLOOKUP(DJ228,$B229:$F328,3))</f>
        <v>0</v>
      </c>
      <c r="DK229" s="3">
        <f t="shared" ref="DK229" si="1330">IF(DK228&lt;$B229,0,VLOOKUP(DK228,$B229:$F328,3))</f>
        <v>0</v>
      </c>
      <c r="DL229" s="3">
        <f t="shared" ref="DL229" si="1331">IF(DL228&lt;$B229,0,VLOOKUP(DL228,$B229:$F328,3))</f>
        <v>0</v>
      </c>
      <c r="DM229" s="3">
        <f t="shared" ref="DM229" si="1332">IF(DM228&lt;$B229,0,VLOOKUP(DM228,$B229:$F328,3))</f>
        <v>0</v>
      </c>
      <c r="DN229" s="3">
        <f t="shared" ref="DN229" si="1333">IF(DN228&lt;$B229,0,VLOOKUP(DN228,$B229:$F328,3))</f>
        <v>0</v>
      </c>
      <c r="DO229" s="3">
        <f t="shared" ref="DO229" si="1334">IF(DO228&lt;$B229,0,VLOOKUP(DO228,$B229:$F328,3))</f>
        <v>0</v>
      </c>
      <c r="DP229" s="3">
        <f t="shared" ref="DP229" si="1335">IF(DP228&lt;$B229,0,VLOOKUP(DP228,$B229:$F328,3))</f>
        <v>0</v>
      </c>
      <c r="DQ229" s="3">
        <f t="shared" ref="DQ229" si="1336">IF(DQ228&lt;$B229,0,VLOOKUP(DQ228,$B229:$F328,3))</f>
        <v>1</v>
      </c>
      <c r="DR229" s="3">
        <f t="shared" ref="DR229" si="1337">IF(DR228&lt;$B229,0,VLOOKUP(DR228,$B229:$F328,3))</f>
        <v>0.99524000000000001</v>
      </c>
      <c r="DS229" s="3">
        <f t="shared" ref="DS229" si="1338">IF(DS228&lt;$B229,0,VLOOKUP(DS228,$B229:$F328,3))</f>
        <v>0.9905026576</v>
      </c>
      <c r="DT229" s="3">
        <f t="shared" ref="DT229" si="1339">IF(DT228&lt;$B229,0,VLOOKUP(DT228,$B229:$F328,3))</f>
        <v>0.98588691521558403</v>
      </c>
      <c r="DU229" s="3">
        <f t="shared" ref="DU229" si="1340">IF(DU228&lt;$B229,0,VLOOKUP(DU228,$B229:$F328,3))</f>
        <v>0.98153915391948332</v>
      </c>
      <c r="DV229" s="3">
        <f t="shared" ref="DV229" si="1341">IF(DV228&lt;$B229,0,VLOOKUP(DV228,$B229:$F328,3))</f>
        <v>0.97745595103917826</v>
      </c>
      <c r="DW229" s="3">
        <f t="shared" ref="DW229" si="1342">IF(DW228&lt;$B229,0,VLOOKUP(DW228,$B229:$F328,3))</f>
        <v>0.9735363526755112</v>
      </c>
      <c r="DX229" s="3">
        <f t="shared" ref="DX229" si="1343">IF(DX228&lt;$B229,0,VLOOKUP(DX228,$B229:$F328,3))</f>
        <v>0.96965194262833587</v>
      </c>
      <c r="DY229" s="3">
        <f t="shared" ref="DY229" si="1344">IF(DY228&lt;$B229,0,VLOOKUP(DY228,$B229:$F328,3))</f>
        <v>0.96570545922183848</v>
      </c>
      <c r="DZ229" s="3">
        <f t="shared" ref="DZ229" si="1345">IF(DZ228&lt;$B229,0,VLOOKUP(DZ228,$B229:$F328,3))</f>
        <v>0.96163983923851448</v>
      </c>
      <c r="EA229" s="3">
        <f t="shared" ref="EA229" si="1346">IF(EA228&lt;$B229,0,VLOOKUP(EA228,$B229:$F328,3))</f>
        <v>0.95744708953943458</v>
      </c>
      <c r="EB229" s="3">
        <f t="shared" ref="EB229" si="1347">IF(EB228&lt;$B229,0,VLOOKUP(EB228,$B229:$F328,3))</f>
        <v>0.95311942869471633</v>
      </c>
      <c r="EC229" s="3">
        <f t="shared" ref="EC229" si="1348">IF(EC228&lt;$B229,0,VLOOKUP(EC228,$B229:$F328,3))</f>
        <v>0.94867789215699894</v>
      </c>
      <c r="ED229" s="3">
        <f t="shared" ref="ED229" si="1349">IF(ED228&lt;$B229,0,VLOOKUP(ED228,$B229:$F328,3))</f>
        <v>0.9439724498119002</v>
      </c>
      <c r="EE229" s="3">
        <f t="shared" ref="EE229" si="1350">IF(EE228&lt;$B229,0,VLOOKUP(EE228,$B229:$F328,3))</f>
        <v>0.93890331775641034</v>
      </c>
      <c r="EF229" s="3">
        <f t="shared" ref="EF229" si="1351">IF(EF228&lt;$B229,0,VLOOKUP(EF228,$B229:$F328,3))</f>
        <v>0.93338256624800264</v>
      </c>
      <c r="EG229" s="3">
        <f t="shared" ref="EG229" si="1352">IF(EG228&lt;$B229,0,VLOOKUP(EG228,$B229:$F328,3))</f>
        <v>0.9273342472187156</v>
      </c>
      <c r="EH229" s="3">
        <f t="shared" ref="EH229" si="1353">IF(EH228&lt;$B229,0,VLOOKUP(EH228,$B229:$F328,3))</f>
        <v>0.92064816729626864</v>
      </c>
      <c r="EI229" s="3">
        <f t="shared" ref="EI229" si="1354">IF(EI228&lt;$B229,0,VLOOKUP(EI228,$B229:$F328,3))</f>
        <v>0.91323694954953372</v>
      </c>
      <c r="EJ229" s="3">
        <f t="shared" ref="EJ229" si="1355">IF(EJ228&lt;$B229,0,VLOOKUP(EJ228,$B229:$F328,3))</f>
        <v>0.90504521411207439</v>
      </c>
      <c r="EK229" s="3">
        <f t="shared" ref="EK229" si="1356">IF(EK228&lt;$B229,0,VLOOKUP(EK228,$B229:$F328,3))</f>
        <v>0.89605811513594147</v>
      </c>
      <c r="EL229" s="3">
        <f t="shared" ref="EL229" si="1357">IF(EL228&lt;$B229,0,VLOOKUP(EL228,$B229:$F328,3))</f>
        <v>0.88618355470714338</v>
      </c>
      <c r="EM229" s="3">
        <f t="shared" ref="EM229" si="1358">IF(EM228&lt;$B229,0,VLOOKUP(EM228,$B229:$F328,3))</f>
        <v>0.87528349698424557</v>
      </c>
      <c r="EN229" s="3">
        <f t="shared" ref="EN229" si="1359">IF(EN228&lt;$B229,0,VLOOKUP(EN228,$B229:$F328,3))</f>
        <v>0.86322209039580267</v>
      </c>
      <c r="EO229" s="3">
        <f t="shared" ref="EO229" si="1360">IF(EO228&lt;$B229,0,VLOOKUP(EO228,$B229:$F328,3))</f>
        <v>0.84990257354099541</v>
      </c>
      <c r="EP229" s="3">
        <f t="shared" ref="EP229" si="1361">IF(EP228&lt;$B229,0,VLOOKUP(EP228,$B229:$F328,3))</f>
        <v>0.83526725122461942</v>
      </c>
      <c r="EQ229" s="3">
        <f t="shared" ref="EQ229" si="1362">IF(EQ228&lt;$B229,0,VLOOKUP(EQ228,$B229:$F328,3))</f>
        <v>0.81925517801864345</v>
      </c>
      <c r="ER229" s="3">
        <f t="shared" ref="ER229" si="1363">IF(ER228&lt;$B229,0,VLOOKUP(ER228,$B229:$F328,3))</f>
        <v>0.80181323527862647</v>
      </c>
      <c r="ES229" s="3">
        <f t="shared" ref="ES229" si="1364">IF(ES228&lt;$B229,0,VLOOKUP(ES228,$B229:$F328,3))</f>
        <v>0.7829064791907564</v>
      </c>
      <c r="ET229" s="3">
        <f t="shared" ref="ET229" si="1365">IF(ET228&lt;$B229,0,VLOOKUP(ET228,$B229:$F328,3))</f>
        <v>0.76246479101908582</v>
      </c>
      <c r="EU229" s="3">
        <f t="shared" ref="EU229" si="1366">IF(EU228&lt;$B229,0,VLOOKUP(EU228,$B229:$F328,3))</f>
        <v>0.74033806278371195</v>
      </c>
      <c r="EV229" s="3">
        <f t="shared" ref="EV229" si="1367">IF(EV228&lt;$B229,0,VLOOKUP(EV228,$B229:$F328,3))</f>
        <v>0.71632149602700834</v>
      </c>
      <c r="EW229" s="3">
        <f t="shared" ref="EW229" si="1368">IF(EW228&lt;$B229,0,VLOOKUP(EW228,$B229:$F328,3))</f>
        <v>0.69021157749682394</v>
      </c>
      <c r="EX229" s="3">
        <f t="shared" ref="EX229" si="1369">IF(EX228&lt;$B229,0,VLOOKUP(EX228,$B229:$F328,3))</f>
        <v>0.66187839224057932</v>
      </c>
      <c r="EY229" s="3">
        <f t="shared" ref="EY229" si="1370">IF(EY228&lt;$B229,0,VLOOKUP(EY228,$B229:$F328,3))</f>
        <v>0.63120032876022847</v>
      </c>
      <c r="EZ229" s="3">
        <f t="shared" ref="EZ229" si="1371">IF(EZ228&lt;$B229,0,VLOOKUP(EZ228,$B229:$F328,3))</f>
        <v>0.59810649552332973</v>
      </c>
      <c r="FA229" s="3">
        <f t="shared" ref="FA229" si="1372">IF(FA228&lt;$B229,0,VLOOKUP(FA228,$B229:$F328,3))</f>
        <v>0.56260289394906493</v>
      </c>
      <c r="FB229" s="3">
        <f t="shared" ref="FB229" si="1373">IF(FB228&lt;$B229,0,VLOOKUP(FB228,$B229:$F328,3))</f>
        <v>0.5247791013888693</v>
      </c>
      <c r="FC229" s="3">
        <f t="shared" ref="FC229" si="1374">IF(FC228&lt;$B229,0,VLOOKUP(FC228,$B229:$F328,3))</f>
        <v>0.48484865956419021</v>
      </c>
      <c r="FD229" s="3">
        <f t="shared" ref="FD229" si="1375">IF(FD228&lt;$B229,0,VLOOKUP(FD228,$B229:$F328,3))</f>
        <v>0.44315652332826549</v>
      </c>
      <c r="FE229" s="3">
        <f t="shared" ref="FE229" si="1376">IF(FE228&lt;$B229,0,VLOOKUP(FE228,$B229:$F328,3))</f>
        <v>0.39934163786679988</v>
      </c>
      <c r="FF229" s="3">
        <f t="shared" ref="FF229" si="1377">IF(FF228&lt;$B229,0,VLOOKUP(FF228,$B229:$F328,3))</f>
        <v>0.35417609862406485</v>
      </c>
      <c r="FG229" s="3">
        <f t="shared" ref="FG229" si="1378">IF(FG228&lt;$B229,0,VLOOKUP(FG228,$B229:$F328,3))</f>
        <v>0.30860780177509267</v>
      </c>
      <c r="FH229" s="3">
        <f t="shared" ref="FH229" si="1379">IF(FH228&lt;$B229,0,VLOOKUP(FH228,$B229:$F328,3))</f>
        <v>0.26365290329051494</v>
      </c>
      <c r="FI229" s="3">
        <f t="shared" ref="FI229" si="1380">IF(FI228&lt;$B229,0,VLOOKUP(FI228,$B229:$F328,3))</f>
        <v>0.22031100251858718</v>
      </c>
      <c r="FJ229" s="3">
        <f t="shared" ref="FJ229" si="1381">IF(FJ228&lt;$B229,0,VLOOKUP(FJ228,$B229:$F328,3))</f>
        <v>0.1795777012629256</v>
      </c>
      <c r="FK229" s="3">
        <f t="shared" ref="FK229" si="1382">IF(FK228&lt;$B229,0,VLOOKUP(FK228,$B229:$F328,3))</f>
        <v>0.14243744108772732</v>
      </c>
      <c r="FL229" s="3">
        <f t="shared" ref="FL229" si="1383">IF(FL228&lt;$B229,0,VLOOKUP(FL228,$B229:$F328,3))</f>
        <v>0.10973665336280689</v>
      </c>
      <c r="FM229" s="3">
        <f t="shared" ref="FM229" si="1384">IF(FM228&lt;$B229,0,VLOOKUP(FM228,$B229:$F328,3))</f>
        <v>8.2577929022045804E-2</v>
      </c>
      <c r="FN229" s="3">
        <f t="shared" ref="FN229" si="1385">IF(FN228&lt;$B229,0,VLOOKUP(FN228,$B229:$F328,3))</f>
        <v>6.0295926434027182E-2</v>
      </c>
      <c r="FO229" s="3">
        <f t="shared" ref="FO229" si="1386">IF(FO228&lt;$B229,0,VLOOKUP(FO228,$B229:$F328,3))</f>
        <v>4.2196898196325237E-2</v>
      </c>
      <c r="FP229" s="3">
        <f t="shared" ref="FP229" si="1387">IF(FP228&lt;$B229,0,VLOOKUP(FP228,$B229:$F328,3))</f>
        <v>2.8026757813017261E-2</v>
      </c>
      <c r="FQ229" s="3">
        <f t="shared" ref="FQ229" si="1388">IF(FQ228&lt;$B229,0,VLOOKUP(FQ228,$B229:$F328,3))</f>
        <v>1.7577821965168168E-2</v>
      </c>
      <c r="FR229" s="3">
        <f t="shared" ref="FR229" si="1389">IF(FR228&lt;$B229,0,VLOOKUP(FR228,$B229:$F328,3))</f>
        <v>1.0018303850827946E-2</v>
      </c>
      <c r="FS229" s="3">
        <f t="shared" ref="FS229" si="1390">IF(FS228&lt;$B229,0,VLOOKUP(FS228,$B229:$F328,3))</f>
        <v>5.0609465563227537E-3</v>
      </c>
      <c r="FT229" s="3">
        <f t="shared" ref="FT229" si="1391">IF(FT228&lt;$B229,0,VLOOKUP(FT228,$B229:$F328,3))</f>
        <v>2.2221098044846311E-3</v>
      </c>
      <c r="FU229" s="3">
        <f t="shared" ref="FU229" si="1392">IF(FU228&lt;$B229,0,VLOOKUP(FU228,$B229:$F328,3))</f>
        <v>8.3715764774153982E-4</v>
      </c>
      <c r="FV229" s="3">
        <f t="shared" ref="FV229" si="1393">IF(FV228&lt;$B229,0,VLOOKUP(FV228,$B229:$F328,3))</f>
        <v>2.5740923352756865E-4</v>
      </c>
      <c r="FW229" s="3">
        <f t="shared" ref="FW229" si="1394">IF(FW228&lt;$B229,0,VLOOKUP(FW228,$B229:$F328,3))</f>
        <v>5.9337976512775113E-5</v>
      </c>
      <c r="FX229" s="3">
        <f t="shared" ref="FX229" si="1395">IF(FX228&lt;$B229,0,VLOOKUP(FX228,$B229:$F328,3))</f>
        <v>8.6045999741175181E-6</v>
      </c>
      <c r="FY229" s="3">
        <f t="shared" ref="FY229" si="1396">IF(FY228&lt;$B229,0,VLOOKUP(FY228,$B229:$F328,3))</f>
        <v>0</v>
      </c>
      <c r="FZ229" s="3">
        <f t="shared" ref="FZ229" si="1397">IF(FZ228&lt;$B229,0,VLOOKUP(FZ228,$B229:$F328,3))</f>
        <v>0</v>
      </c>
      <c r="GA229" s="3">
        <f t="shared" ref="GA229" si="1398">IF(GA228&lt;$B229,0,VLOOKUP(GA228,$B229:$F328,3))</f>
        <v>0</v>
      </c>
      <c r="GB229" s="3">
        <f t="shared" ref="GB229" si="1399">IF(GB228&lt;$B229,0,VLOOKUP(GB228,$B229:$F328,3))</f>
        <v>0</v>
      </c>
      <c r="GC229" s="3">
        <f t="shared" ref="GC229" si="1400">IF(GC228&lt;$B229,0,VLOOKUP(GC228,$B229:$F328,3))</f>
        <v>0</v>
      </c>
      <c r="GD229" s="3">
        <f t="shared" ref="GD229" si="1401">IF(GD228&lt;$B229,0,VLOOKUP(GD228,$B229:$F328,3))</f>
        <v>0</v>
      </c>
      <c r="GE229" s="3">
        <f t="shared" ref="GE229" si="1402">IF(GE228&lt;$B229,0,VLOOKUP(GE228,$B229:$F328,3))</f>
        <v>0</v>
      </c>
      <c r="GF229" s="3">
        <f t="shared" ref="GF229" si="1403">IF(GF228&lt;$B229,0,VLOOKUP(GF228,$B229:$F328,3))</f>
        <v>0</v>
      </c>
      <c r="GG229" s="3">
        <f t="shared" ref="GG229" si="1404">IF(GG228&lt;$B229,0,VLOOKUP(GG228,$B229:$F328,3))</f>
        <v>0</v>
      </c>
      <c r="GH229" s="3">
        <f t="shared" ref="GH229" si="1405">IF(GH228&lt;$B229,0,VLOOKUP(GH228,$B229:$F328,3))</f>
        <v>0</v>
      </c>
      <c r="GI229" s="3">
        <f t="shared" ref="GI229" si="1406">IF(GI228&lt;$B229,0,VLOOKUP(GI228,$B229:$F328,3))</f>
        <v>0</v>
      </c>
      <c r="GJ229" s="3">
        <f t="shared" ref="GJ229" si="1407">IF(GJ228&lt;$B229,0,VLOOKUP(GJ228,$B229:$F328,3))</f>
        <v>0</v>
      </c>
      <c r="GK229" s="3">
        <f t="shared" ref="GK229" si="1408">IF(GK228&lt;$B229,0,VLOOKUP(GK228,$B229:$F328,3))</f>
        <v>0</v>
      </c>
      <c r="GL229" s="3">
        <f t="shared" ref="GL229" si="1409">IF(GL228&lt;$B229,0,VLOOKUP(GL228,$B229:$F328,3))</f>
        <v>0</v>
      </c>
      <c r="GM229" s="3">
        <f t="shared" ref="GM229" si="1410">IF(GM228&lt;$B229,0,VLOOKUP(GM228,$B229:$F328,3))</f>
        <v>0</v>
      </c>
      <c r="GN229" s="3">
        <f t="shared" ref="GN229" si="1411">IF(GN228&lt;$B229,0,VLOOKUP(GN228,$B229:$F328,3))</f>
        <v>0</v>
      </c>
      <c r="GO229" s="3">
        <f t="shared" ref="GO229" si="1412">IF(GO228&lt;$B229,0,VLOOKUP(GO228,$B229:$F328,3))</f>
        <v>0</v>
      </c>
      <c r="GP229" s="3">
        <f t="shared" ref="GP229" si="1413">IF(GP228&lt;$B229,0,VLOOKUP(GP228,$B229:$F328,3))</f>
        <v>0</v>
      </c>
      <c r="GQ229" s="3">
        <f t="shared" ref="GQ229" si="1414">IF(GQ228&lt;$B229,0,VLOOKUP(GQ228,$B229:$F328,3))</f>
        <v>0</v>
      </c>
      <c r="GR229" s="3">
        <f t="shared" ref="GR229" si="1415">IF(GR228&lt;$B229,0,VLOOKUP(GR228,$B229:$F328,3))</f>
        <v>0</v>
      </c>
      <c r="GS229" s="3">
        <f t="shared" ref="GS229" si="1416">IF(GS228&lt;$B229,0,VLOOKUP(GS228,$B229:$F328,3))</f>
        <v>0</v>
      </c>
      <c r="GT229" s="3">
        <f t="shared" ref="GT229" si="1417">IF(GT228&lt;$B229,0,VLOOKUP(GT228,$B229:$F328,3))</f>
        <v>0</v>
      </c>
      <c r="GU229" s="3">
        <f t="shared" ref="GU229" si="1418">IF(GU228&lt;$B229,0,VLOOKUP(GU228,$B229:$F328,3))</f>
        <v>0</v>
      </c>
      <c r="GV229" s="3">
        <f t="shared" ref="GV229" si="1419">IF(GV228&lt;$B229,0,VLOOKUP(GV228,$B229:$F328,3))</f>
        <v>0</v>
      </c>
      <c r="GW229" s="3">
        <f t="shared" ref="GW229" si="1420">IF(GW228&lt;$B229,0,VLOOKUP(GW228,$B229:$F328,3))</f>
        <v>0</v>
      </c>
      <c r="GX229" s="3">
        <f t="shared" ref="GX229" si="1421">IF(GX228&lt;$B229,0,VLOOKUP(GX228,$B229:$F328,3))</f>
        <v>0</v>
      </c>
      <c r="GY229" s="3">
        <f t="shared" ref="GY229" si="1422">IF(GY228&lt;$B229,0,VLOOKUP(GY228,$B229:$F328,3))</f>
        <v>0</v>
      </c>
      <c r="GZ229" s="3">
        <f t="shared" ref="GZ229" si="1423">IF(GZ228&lt;$B229,0,VLOOKUP(GZ228,$B229:$F328,3))</f>
        <v>0</v>
      </c>
      <c r="HA229" s="3">
        <f t="shared" ref="HA229" si="1424">IF(HA228&lt;$B229,0,VLOOKUP(HA228,$B229:$F328,3))</f>
        <v>0</v>
      </c>
      <c r="HH229" s="16">
        <f>F224</f>
        <v>34</v>
      </c>
      <c r="HI229" s="16">
        <v>0</v>
      </c>
      <c r="HJ229" s="3">
        <v>1</v>
      </c>
      <c r="HK229">
        <f>IF(HH229&gt;=$F$3,IF(HI229&lt;50,HJ229*VLOOKUP(HH229,Ret!$A$2:$AZ$27,HI229+2),HJ229),0)</f>
        <v>0</v>
      </c>
      <c r="HL229">
        <f>IF(HH229&lt;$F$3,HJ229*VLOOKUP(HH229,Withd!$A$2:$AZ$57,HI229+2),0)</f>
        <v>0.155</v>
      </c>
      <c r="HM229">
        <f>IF(HJ229=HK229,0,HJ229*VLOOKUP(HH229,Mort!$A$2:$E$115,IF(C225="M",2,3)))</f>
        <v>3.3E-4</v>
      </c>
      <c r="HN229" s="17">
        <f>(1+Assumptions!$C$9)^HB230</f>
        <v>1.2507891954619446</v>
      </c>
      <c r="HO229" s="17">
        <f>(1+Assumptions!$C$10)^-HB230</f>
        <v>0.82539082700550481</v>
      </c>
      <c r="HP229" s="3"/>
      <c r="HQ229" s="17">
        <f>(1.01+Assumptions!$C$9)^HB230</f>
        <v>1.3248530072943991</v>
      </c>
      <c r="HR229" s="17">
        <f>(0.99+Assumptions!$C$9)^HB230</f>
        <v>1.1802083635840983</v>
      </c>
    </row>
    <row r="230" spans="2:226" x14ac:dyDescent="0.25">
      <c r="B230">
        <f t="shared" ref="B230" si="1425">B229+1</f>
        <v>2031</v>
      </c>
      <c r="C230">
        <f>C229+1</f>
        <v>52</v>
      </c>
      <c r="D230">
        <f>D229*(1-VLOOKUP(C229,Mort!$A$2:$E$111,IF(C225="M",4,5)))</f>
        <v>0.99524000000000001</v>
      </c>
      <c r="E230" s="3">
        <f>IF(C230&lt;65,Assumptions!$C$6,Assumptions!$C$7)*(1+Assumptions!$C$8)^(B230-$J$3)</f>
        <v>19373.304279884287</v>
      </c>
      <c r="F230" s="3">
        <f t="shared" ref="F230:F293" si="1426">ROUND(D230*E230, 2)</f>
        <v>19281.09</v>
      </c>
      <c r="H230">
        <f>C224</f>
        <v>40</v>
      </c>
      <c r="I230" s="5">
        <f t="dataTable" ref="I230:HA280" dt2D="0" dtr="0" r1="I226"/>
        <v>460679.27221106348</v>
      </c>
      <c r="J230" s="5">
        <v>0</v>
      </c>
      <c r="K230" s="5">
        <v>10750.45</v>
      </c>
      <c r="L230" s="5">
        <v>11329.82</v>
      </c>
      <c r="M230" s="5">
        <v>11938.25</v>
      </c>
      <c r="N230" s="5">
        <v>12576.6</v>
      </c>
      <c r="O230" s="5">
        <v>13245.75</v>
      </c>
      <c r="P230" s="5">
        <v>13946.32</v>
      </c>
      <c r="Q230" s="5">
        <v>14678.64</v>
      </c>
      <c r="R230" s="5">
        <v>15442.61</v>
      </c>
      <c r="S230" s="5">
        <v>16238.03</v>
      </c>
      <c r="T230" s="5">
        <v>17063.79</v>
      </c>
      <c r="U230" s="5">
        <v>17918.41</v>
      </c>
      <c r="V230" s="5">
        <v>18813.939999999999</v>
      </c>
      <c r="W230" s="5">
        <v>19754.23</v>
      </c>
      <c r="X230" s="5">
        <v>20743.59</v>
      </c>
      <c r="Y230" s="5">
        <v>21787.98</v>
      </c>
      <c r="Z230" s="5">
        <v>22890.69</v>
      </c>
      <c r="AA230" s="5">
        <v>24052.84</v>
      </c>
      <c r="AB230" s="5">
        <v>25274.5</v>
      </c>
      <c r="AC230" s="5">
        <v>26556.07</v>
      </c>
      <c r="AD230" s="5">
        <v>27898.7</v>
      </c>
      <c r="AE230" s="5">
        <v>29304.799999999999</v>
      </c>
      <c r="AF230" s="5">
        <v>30776.83</v>
      </c>
      <c r="AG230" s="5">
        <v>32318.240000000002</v>
      </c>
      <c r="AH230" s="5">
        <v>33926.629999999997</v>
      </c>
      <c r="AI230" s="5">
        <v>14662.89</v>
      </c>
      <c r="AJ230" s="5">
        <v>15378.39</v>
      </c>
      <c r="AK230" s="5">
        <v>16119.07</v>
      </c>
      <c r="AL230" s="5">
        <v>16883</v>
      </c>
      <c r="AM230" s="5">
        <v>17668.189999999999</v>
      </c>
      <c r="AN230" s="5">
        <v>18472.740000000002</v>
      </c>
      <c r="AO230" s="5">
        <v>19295.21</v>
      </c>
      <c r="AP230" s="5">
        <v>20132.12</v>
      </c>
      <c r="AQ230" s="5">
        <v>20978.15</v>
      </c>
      <c r="AR230" s="5">
        <v>21826.97</v>
      </c>
      <c r="AS230" s="5">
        <v>22672.13</v>
      </c>
      <c r="AT230" s="5">
        <v>23507.22</v>
      </c>
      <c r="AU230" s="5">
        <v>24324.69</v>
      </c>
      <c r="AV230" s="5">
        <v>25116.2</v>
      </c>
      <c r="AW230" s="5">
        <v>25872.77</v>
      </c>
      <c r="AX230" s="5">
        <v>26583.08</v>
      </c>
      <c r="AY230" s="5">
        <v>27231.279999999999</v>
      </c>
      <c r="AZ230" s="5">
        <v>27797.03</v>
      </c>
      <c r="BA230" s="5">
        <v>28256.94</v>
      </c>
      <c r="BB230" s="5">
        <v>28587.33</v>
      </c>
      <c r="BC230" s="5">
        <v>28761.73</v>
      </c>
      <c r="BD230" s="5">
        <v>28752.71</v>
      </c>
      <c r="BE230" s="5">
        <v>28533.48</v>
      </c>
      <c r="BF230" s="5">
        <v>28079.01</v>
      </c>
      <c r="BG230" s="5">
        <v>27369.31</v>
      </c>
      <c r="BH230" s="5">
        <v>26391.7</v>
      </c>
      <c r="BI230" s="5">
        <v>25090.38</v>
      </c>
      <c r="BJ230" s="5">
        <v>23476.55</v>
      </c>
      <c r="BK230" s="5">
        <v>21581.14</v>
      </c>
      <c r="BL230" s="5">
        <v>19451.48</v>
      </c>
      <c r="BM230" s="5">
        <v>17147.810000000001</v>
      </c>
      <c r="BN230" s="5">
        <v>14746.11</v>
      </c>
      <c r="BO230" s="5">
        <v>12339.61</v>
      </c>
      <c r="BP230" s="5">
        <v>10029.549999999999</v>
      </c>
      <c r="BQ230" s="5">
        <v>7962.44</v>
      </c>
      <c r="BR230" s="5">
        <v>6133.7</v>
      </c>
      <c r="BS230" s="5">
        <v>4528.6400000000003</v>
      </c>
      <c r="BT230" s="5">
        <v>3173.31</v>
      </c>
      <c r="BU230" s="5">
        <v>2099.6999999999998</v>
      </c>
      <c r="BV230" s="5">
        <v>1262.52</v>
      </c>
      <c r="BW230" s="5">
        <v>672.87</v>
      </c>
      <c r="BX230" s="5">
        <v>311.68</v>
      </c>
      <c r="BY230" s="5">
        <v>123.88</v>
      </c>
      <c r="BZ230" s="5">
        <v>40.19</v>
      </c>
      <c r="CA230" s="5">
        <v>9.77</v>
      </c>
      <c r="CB230" s="5">
        <v>1.5</v>
      </c>
      <c r="CC230" s="5">
        <v>0</v>
      </c>
      <c r="CD230" s="5">
        <v>0</v>
      </c>
      <c r="CE230" s="5">
        <v>0</v>
      </c>
      <c r="CF230" s="5">
        <v>0</v>
      </c>
      <c r="CG230" s="5">
        <v>0</v>
      </c>
      <c r="CH230" s="5">
        <v>0</v>
      </c>
      <c r="CI230" s="5">
        <v>0</v>
      </c>
      <c r="CJ230" s="5">
        <v>0</v>
      </c>
      <c r="CK230" s="5">
        <v>0</v>
      </c>
      <c r="CL230" s="5">
        <v>0</v>
      </c>
      <c r="CM230" s="5">
        <v>0</v>
      </c>
      <c r="CN230" s="5">
        <v>0</v>
      </c>
      <c r="CO230" s="5">
        <v>0</v>
      </c>
      <c r="CP230" s="5">
        <v>0</v>
      </c>
      <c r="CQ230" s="5">
        <v>0</v>
      </c>
      <c r="CR230" s="5">
        <v>0</v>
      </c>
      <c r="CS230" s="5">
        <v>0</v>
      </c>
      <c r="CT230" s="5">
        <v>0</v>
      </c>
      <c r="CU230" s="5">
        <v>0</v>
      </c>
      <c r="CV230" s="5">
        <v>0</v>
      </c>
      <c r="CW230" s="5">
        <v>0</v>
      </c>
      <c r="CX230" s="5">
        <v>0</v>
      </c>
      <c r="CY230" s="5">
        <v>0</v>
      </c>
      <c r="CZ230" s="5">
        <v>0</v>
      </c>
      <c r="DA230" s="5">
        <v>0</v>
      </c>
      <c r="DB230" s="5">
        <v>0</v>
      </c>
      <c r="DC230" s="5">
        <v>0</v>
      </c>
      <c r="DD230" s="5">
        <v>0</v>
      </c>
      <c r="DE230" s="5">
        <v>0</v>
      </c>
      <c r="DF230" s="3">
        <v>0</v>
      </c>
      <c r="DG230" s="3">
        <v>1</v>
      </c>
      <c r="DH230" s="3">
        <v>0.99895</v>
      </c>
      <c r="DI230" s="3">
        <v>0.9977212915</v>
      </c>
      <c r="DJ230" s="3">
        <v>0.99627459562732501</v>
      </c>
      <c r="DK230" s="3">
        <v>0.99458092881475857</v>
      </c>
      <c r="DL230" s="3">
        <v>0.99259176695712903</v>
      </c>
      <c r="DM230" s="3">
        <v>0.9902492503871102</v>
      </c>
      <c r="DN230" s="3">
        <v>0.98747655248602628</v>
      </c>
      <c r="DO230" s="3">
        <v>0.98420800509729756</v>
      </c>
      <c r="DP230" s="3">
        <v>0.98034006763726522</v>
      </c>
      <c r="DQ230" s="3">
        <v>0.97577168292207561</v>
      </c>
      <c r="DR230" s="3">
        <v>0.97112700971136656</v>
      </c>
      <c r="DS230" s="3">
        <v>0.96650444514514045</v>
      </c>
      <c r="DT230" s="3">
        <v>0.96200053443076405</v>
      </c>
      <c r="DU230" s="3">
        <v>0.95775811207392436</v>
      </c>
      <c r="DV230" s="3">
        <v>0.9537738383276968</v>
      </c>
      <c r="DW230" s="3">
        <v>0.94994920523600279</v>
      </c>
      <c r="DX230" s="3">
        <v>0.9461589079071111</v>
      </c>
      <c r="DY230" s="3">
        <v>0.94230804115192912</v>
      </c>
      <c r="DZ230" s="3">
        <v>0.93834092429867944</v>
      </c>
      <c r="EA230" s="3">
        <v>0.93424975786873721</v>
      </c>
      <c r="EB230" s="3">
        <v>0.93002694896317051</v>
      </c>
      <c r="EC230" s="3">
        <v>0.92569302338100212</v>
      </c>
      <c r="ED230" s="3">
        <v>0.92110158598503233</v>
      </c>
      <c r="EE230" s="3">
        <v>0.9161552704682927</v>
      </c>
      <c r="EF230" s="3">
        <v>0.91076827747793909</v>
      </c>
      <c r="EG230" s="3">
        <v>0.90486649903988203</v>
      </c>
      <c r="EH230" s="3">
        <v>0.89834241158180439</v>
      </c>
      <c r="EI230" s="3">
        <v>0.89111075516857086</v>
      </c>
      <c r="EJ230" s="3">
        <v>0.88311749169470877</v>
      </c>
      <c r="EK230" s="3">
        <v>0.87434813500218034</v>
      </c>
      <c r="EL230" s="3">
        <v>0.86471281855445625</v>
      </c>
      <c r="EM230" s="3">
        <v>0.85407685088623642</v>
      </c>
      <c r="EN230" s="3">
        <v>0.84230767188102407</v>
      </c>
      <c r="EO230" s="3">
        <v>0.82931086450389979</v>
      </c>
      <c r="EP230" s="3">
        <v>0.81503013141714264</v>
      </c>
      <c r="EQ230" s="3">
        <v>0.79940600379787596</v>
      </c>
      <c r="ER230" s="3">
        <v>0.78238664997701912</v>
      </c>
      <c r="ES230" s="3">
        <v>0.76393797277056097</v>
      </c>
      <c r="ET230" s="3">
        <v>0.7439915523015217</v>
      </c>
      <c r="EU230" s="3">
        <v>0.72240091745373147</v>
      </c>
      <c r="EV230" s="3">
        <v>0.69896623169153238</v>
      </c>
      <c r="EW230" s="3">
        <v>0.673488912546376</v>
      </c>
      <c r="EX230" s="3">
        <v>0.64584219268634724</v>
      </c>
      <c r="EY230" s="3">
        <v>0.61590740705533509</v>
      </c>
      <c r="EZ230" s="3">
        <v>0.58361538170342386</v>
      </c>
      <c r="FA230" s="3">
        <v>0.54897197264550868</v>
      </c>
      <c r="FB230" s="3">
        <v>0.51206458692455115</v>
      </c>
      <c r="FC230" s="3">
        <v>0.47310159250546208</v>
      </c>
      <c r="FD230" s="3">
        <v>0.43241958656591739</v>
      </c>
      <c r="FE230" s="3">
        <v>0.38966626204214511</v>
      </c>
      <c r="FF230" s="3">
        <v>0.34559500780517849</v>
      </c>
      <c r="FG230" s="3">
        <v>0.30113075410096424</v>
      </c>
      <c r="FH230" s="3">
        <v>0.25726503715107679</v>
      </c>
      <c r="FI230" s="3">
        <v>0.21497323769381127</v>
      </c>
      <c r="FJ230" s="3">
        <v>0.1752268357766025</v>
      </c>
      <c r="FK230" s="3">
        <v>0.13898642160128558</v>
      </c>
      <c r="FL230" s="3">
        <v>0.10707791893006244</v>
      </c>
      <c r="FM230" s="3">
        <v>8.0577204774061287E-2</v>
      </c>
      <c r="FN230" s="3">
        <v>5.8835057609876326E-2</v>
      </c>
      <c r="FO230" s="3">
        <v>4.1174538367119748E-2</v>
      </c>
      <c r="FP230" s="3">
        <v>2.7347716638057268E-2</v>
      </c>
      <c r="FQ230" s="3">
        <v>1.715194092105676E-2</v>
      </c>
      <c r="FR230" s="3">
        <v>9.7755772085470899E-3</v>
      </c>
      <c r="FS230" s="3">
        <v>4.9383283384417335E-3</v>
      </c>
      <c r="FT230" s="3">
        <v>2.1682718235596118E-3</v>
      </c>
      <c r="FU230" s="3">
        <v>8.1687472680784805E-4</v>
      </c>
      <c r="FV230" s="3">
        <v>2.5117264099887711E-4</v>
      </c>
      <c r="FW230" s="3">
        <v>5.7900317203061138E-5</v>
      </c>
      <c r="FX230" s="3">
        <v>8.3961249976158945E-6</v>
      </c>
      <c r="FY230" s="3">
        <v>0</v>
      </c>
      <c r="FZ230" s="3">
        <v>0</v>
      </c>
      <c r="GA230" s="3">
        <v>0</v>
      </c>
      <c r="GB230" s="3">
        <v>0</v>
      </c>
      <c r="GC230" s="3">
        <v>0</v>
      </c>
      <c r="GD230" s="3">
        <v>0</v>
      </c>
      <c r="GE230" s="3">
        <v>0</v>
      </c>
      <c r="GF230" s="3">
        <v>0</v>
      </c>
      <c r="GG230" s="3">
        <v>0</v>
      </c>
      <c r="GH230" s="3">
        <v>0</v>
      </c>
      <c r="GI230" s="3">
        <v>0</v>
      </c>
      <c r="GJ230" s="3">
        <v>0</v>
      </c>
      <c r="GK230" s="3">
        <v>0</v>
      </c>
      <c r="GL230" s="3">
        <v>0</v>
      </c>
      <c r="GM230" s="3">
        <v>0</v>
      </c>
      <c r="GN230" s="3">
        <v>0</v>
      </c>
      <c r="GO230" s="3">
        <v>0</v>
      </c>
      <c r="GP230" s="3">
        <v>0</v>
      </c>
      <c r="GQ230" s="3">
        <v>0</v>
      </c>
      <c r="GR230" s="3">
        <v>0</v>
      </c>
      <c r="GS230" s="3">
        <v>0</v>
      </c>
      <c r="GT230" s="3">
        <v>0</v>
      </c>
      <c r="GU230" s="3">
        <v>0</v>
      </c>
      <c r="GV230" s="3">
        <v>0</v>
      </c>
      <c r="GW230" s="3">
        <v>0</v>
      </c>
      <c r="GX230" s="3">
        <v>0</v>
      </c>
      <c r="GY230" s="3">
        <v>0</v>
      </c>
      <c r="GZ230" s="3">
        <v>0</v>
      </c>
      <c r="HA230" s="3">
        <v>0</v>
      </c>
      <c r="HB230">
        <f>C226</f>
        <v>6</v>
      </c>
      <c r="HC230">
        <v>1</v>
      </c>
      <c r="HD230">
        <f>IF(H230&gt;=$F$3,IF(HB230&lt;50,HC230*VLOOKUP(H230,Ret!$A$2:$AZ$27,HB230+2),HC230),0)</f>
        <v>0</v>
      </c>
      <c r="HE230">
        <f>IF(H230&lt;$F$3,HC230*VLOOKUP(H230,Withd!$A$2:$AZ$57,HB230+2),0)</f>
        <v>6.08E-2</v>
      </c>
      <c r="HF230">
        <f>IF(HC230=HD230,0,HC230*VLOOKUP(H230,Mort!$A$2:$E$115,IF(C225="M",2,3)))</f>
        <v>5.0000000000000001E-4</v>
      </c>
      <c r="HH230">
        <f t="shared" ref="HH230:HI230" si="1427">HH229+1</f>
        <v>35</v>
      </c>
      <c r="HI230">
        <f t="shared" si="1427"/>
        <v>1</v>
      </c>
      <c r="HJ230">
        <f t="shared" ref="HJ230:HJ280" si="1428">HJ229-HK229-HL229-HM229</f>
        <v>0.84466999999999992</v>
      </c>
      <c r="HK230">
        <f>IF(HH230&gt;=$F$3,IF(HI230&lt;50,HJ230*VLOOKUP(HH230,Ret!$A$2:$AZ$27,HI230+2),HJ230),0)</f>
        <v>0</v>
      </c>
      <c r="HL230">
        <f>IF(HH230&lt;$F$3,HJ230*VLOOKUP(HH230,Withd!$A$2:$AZ$57,HI230+2),0)</f>
        <v>0.11428385099999999</v>
      </c>
      <c r="HM230">
        <f>IF(HJ230=HK230,0,HJ230*VLOOKUP(HH230,Mort!$A$2:$E$115,IF(HM229/HJ229=VLOOKUP(HH229,Mort!$A$2:$E$115,2),2,3)))</f>
        <v>2.9563449999999998E-4</v>
      </c>
      <c r="HN230">
        <f>HN229/(1+Assumptions!$C$9)</f>
        <v>1.2049992249151682</v>
      </c>
      <c r="HO230">
        <f>HO229*(1+Assumptions!$C$10)</f>
        <v>0.85221602888318371</v>
      </c>
      <c r="HQ230">
        <f>HQ229/(1.01+Assumptions!$C$9)</f>
        <v>1.2641727168839687</v>
      </c>
      <c r="HR230">
        <f>HR229/(0.99+Assumptions!$C$9)</f>
        <v>1.148062610490368</v>
      </c>
    </row>
    <row r="231" spans="2:226" x14ac:dyDescent="0.25">
      <c r="B231">
        <f t="shared" ref="B231:C231" si="1429">B230+1</f>
        <v>2032</v>
      </c>
      <c r="C231">
        <f t="shared" si="1429"/>
        <v>53</v>
      </c>
      <c r="D231">
        <f>IF(D230=0, 0, D230*(1-VLOOKUP(C230,Mort!$A$2:$E$111,IF(D230/D229=1-VLOOKUP(C229,Mort!$A$2:$E$111,4),4,5))))</f>
        <v>0.9905026576</v>
      </c>
      <c r="E231" s="3">
        <f>IF(C231&lt;65,Assumptions!$C$6,Assumptions!$C$7)*(1+Assumptions!$C$8)^(B231-$J$3)</f>
        <v>20438.836015277921</v>
      </c>
      <c r="F231" s="3">
        <f t="shared" si="1426"/>
        <v>20244.72</v>
      </c>
      <c r="H231">
        <f>H230+1</f>
        <v>41</v>
      </c>
      <c r="I231" s="5">
        <v>450795.69333934999</v>
      </c>
      <c r="J231" s="5">
        <v>0</v>
      </c>
      <c r="K231" s="5">
        <v>0</v>
      </c>
      <c r="L231" s="5">
        <v>11341.72</v>
      </c>
      <c r="M231" s="5">
        <v>11950.8</v>
      </c>
      <c r="N231" s="5">
        <v>12589.81</v>
      </c>
      <c r="O231" s="5">
        <v>13259.67</v>
      </c>
      <c r="P231" s="5">
        <v>13960.98</v>
      </c>
      <c r="Q231" s="5">
        <v>14694.07</v>
      </c>
      <c r="R231" s="5">
        <v>15458.84</v>
      </c>
      <c r="S231" s="5">
        <v>16255.09</v>
      </c>
      <c r="T231" s="5">
        <v>17081.73</v>
      </c>
      <c r="U231" s="5">
        <v>17937.240000000002</v>
      </c>
      <c r="V231" s="5">
        <v>18833.71</v>
      </c>
      <c r="W231" s="5">
        <v>19774.990000000002</v>
      </c>
      <c r="X231" s="5">
        <v>20765.39</v>
      </c>
      <c r="Y231" s="5">
        <v>21810.880000000001</v>
      </c>
      <c r="Z231" s="5">
        <v>22914.75</v>
      </c>
      <c r="AA231" s="5">
        <v>24078.12</v>
      </c>
      <c r="AB231" s="5">
        <v>25301.06</v>
      </c>
      <c r="AC231" s="5">
        <v>26583.98</v>
      </c>
      <c r="AD231" s="5">
        <v>27928.03</v>
      </c>
      <c r="AE231" s="5">
        <v>29335.61</v>
      </c>
      <c r="AF231" s="5">
        <v>30809.18</v>
      </c>
      <c r="AG231" s="5">
        <v>32352.21</v>
      </c>
      <c r="AH231" s="5">
        <v>33962.29</v>
      </c>
      <c r="AI231" s="5">
        <v>14678.3</v>
      </c>
      <c r="AJ231" s="5">
        <v>15394.55</v>
      </c>
      <c r="AK231" s="5">
        <v>16136.01</v>
      </c>
      <c r="AL231" s="5">
        <v>16900.75</v>
      </c>
      <c r="AM231" s="5">
        <v>17686.759999999998</v>
      </c>
      <c r="AN231" s="5">
        <v>18492.150000000001</v>
      </c>
      <c r="AO231" s="5">
        <v>19315.5</v>
      </c>
      <c r="AP231" s="5">
        <v>20153.28</v>
      </c>
      <c r="AQ231" s="5">
        <v>21000.2</v>
      </c>
      <c r="AR231" s="5">
        <v>21849.91</v>
      </c>
      <c r="AS231" s="5">
        <v>22695.97</v>
      </c>
      <c r="AT231" s="5">
        <v>23531.919999999998</v>
      </c>
      <c r="AU231" s="5">
        <v>24350.26</v>
      </c>
      <c r="AV231" s="5">
        <v>25142.6</v>
      </c>
      <c r="AW231" s="5">
        <v>25899.97</v>
      </c>
      <c r="AX231" s="5">
        <v>26611.03</v>
      </c>
      <c r="AY231" s="5">
        <v>27259.91</v>
      </c>
      <c r="AZ231" s="5">
        <v>27826.25</v>
      </c>
      <c r="BA231" s="5">
        <v>28286.639999999999</v>
      </c>
      <c r="BB231" s="5">
        <v>28617.38</v>
      </c>
      <c r="BC231" s="5">
        <v>28791.97</v>
      </c>
      <c r="BD231" s="5">
        <v>28782.94</v>
      </c>
      <c r="BE231" s="5">
        <v>28563.47</v>
      </c>
      <c r="BF231" s="5">
        <v>28108.52</v>
      </c>
      <c r="BG231" s="5">
        <v>27398.080000000002</v>
      </c>
      <c r="BH231" s="5">
        <v>26419.439999999999</v>
      </c>
      <c r="BI231" s="5">
        <v>25116.75</v>
      </c>
      <c r="BJ231" s="5">
        <v>23501.23</v>
      </c>
      <c r="BK231" s="5">
        <v>21603.83</v>
      </c>
      <c r="BL231" s="5">
        <v>19471.919999999998</v>
      </c>
      <c r="BM231" s="5">
        <v>17165.830000000002</v>
      </c>
      <c r="BN231" s="5">
        <v>14761.6</v>
      </c>
      <c r="BO231" s="5">
        <v>12352.58</v>
      </c>
      <c r="BP231" s="5">
        <v>10040.09</v>
      </c>
      <c r="BQ231" s="5">
        <v>7970.81</v>
      </c>
      <c r="BR231" s="5">
        <v>6140.15</v>
      </c>
      <c r="BS231" s="5">
        <v>4533.3999999999996</v>
      </c>
      <c r="BT231" s="5">
        <v>3176.65</v>
      </c>
      <c r="BU231" s="5">
        <v>2101.91</v>
      </c>
      <c r="BV231" s="5">
        <v>1263.8499999999999</v>
      </c>
      <c r="BW231" s="5">
        <v>673.57</v>
      </c>
      <c r="BX231" s="5">
        <v>312.01</v>
      </c>
      <c r="BY231" s="5">
        <v>124.01</v>
      </c>
      <c r="BZ231" s="5">
        <v>40.229999999999997</v>
      </c>
      <c r="CA231" s="5">
        <v>9.7799999999999994</v>
      </c>
      <c r="CB231" s="5">
        <v>1.5</v>
      </c>
      <c r="CC231" s="5">
        <v>0</v>
      </c>
      <c r="CD231" s="5">
        <v>0</v>
      </c>
      <c r="CE231" s="5">
        <v>0</v>
      </c>
      <c r="CF231" s="5">
        <v>0</v>
      </c>
      <c r="CG231" s="5">
        <v>0</v>
      </c>
      <c r="CH231" s="5">
        <v>0</v>
      </c>
      <c r="CI231" s="5">
        <v>0</v>
      </c>
      <c r="CJ231" s="5">
        <v>0</v>
      </c>
      <c r="CK231" s="5">
        <v>0</v>
      </c>
      <c r="CL231" s="5">
        <v>0</v>
      </c>
      <c r="CM231" s="5">
        <v>0</v>
      </c>
      <c r="CN231" s="5">
        <v>0</v>
      </c>
      <c r="CO231" s="5">
        <v>0</v>
      </c>
      <c r="CP231" s="5">
        <v>0</v>
      </c>
      <c r="CQ231" s="5">
        <v>0</v>
      </c>
      <c r="CR231" s="5">
        <v>0</v>
      </c>
      <c r="CS231" s="5">
        <v>0</v>
      </c>
      <c r="CT231" s="5">
        <v>0</v>
      </c>
      <c r="CU231" s="5">
        <v>0</v>
      </c>
      <c r="CV231" s="5">
        <v>0</v>
      </c>
      <c r="CW231" s="5">
        <v>0</v>
      </c>
      <c r="CX231" s="5">
        <v>0</v>
      </c>
      <c r="CY231" s="5">
        <v>0</v>
      </c>
      <c r="CZ231" s="5">
        <v>0</v>
      </c>
      <c r="DA231" s="5">
        <v>0</v>
      </c>
      <c r="DB231" s="5">
        <v>0</v>
      </c>
      <c r="DC231" s="5">
        <v>0</v>
      </c>
      <c r="DD231" s="5">
        <v>0</v>
      </c>
      <c r="DE231" s="5">
        <v>0</v>
      </c>
      <c r="DF231" s="3">
        <v>0</v>
      </c>
      <c r="DG231" s="3">
        <v>0</v>
      </c>
      <c r="DH231" s="3">
        <v>1</v>
      </c>
      <c r="DI231" s="3">
        <v>0.99877000000000005</v>
      </c>
      <c r="DJ231" s="3">
        <v>0.99732178350000011</v>
      </c>
      <c r="DK231" s="3">
        <v>0.9956263364680501</v>
      </c>
      <c r="DL231" s="3">
        <v>0.993635083795114</v>
      </c>
      <c r="DM231" s="3">
        <v>0.99129010499735748</v>
      </c>
      <c r="DN231" s="3">
        <v>0.98851449270336489</v>
      </c>
      <c r="DO231" s="3">
        <v>0.9852425097325167</v>
      </c>
      <c r="DP231" s="3">
        <v>0.98137050666926795</v>
      </c>
      <c r="DQ231" s="3">
        <v>0.9767973201081892</v>
      </c>
      <c r="DR231" s="3">
        <v>0.97214776486447418</v>
      </c>
      <c r="DS231" s="3">
        <v>0.96752034150371935</v>
      </c>
      <c r="DT231" s="3">
        <v>0.96301169671231202</v>
      </c>
      <c r="DU231" s="3">
        <v>0.95876481512981071</v>
      </c>
      <c r="DV231" s="3">
        <v>0.95477635349887069</v>
      </c>
      <c r="DW231" s="3">
        <v>0.95094770032134024</v>
      </c>
      <c r="DX231" s="3">
        <v>0.94715341899705807</v>
      </c>
      <c r="DY231" s="3">
        <v>0.94329850458174003</v>
      </c>
      <c r="DZ231" s="3">
        <v>0.93932721787745088</v>
      </c>
      <c r="EA231" s="3">
        <v>0.93523175120750512</v>
      </c>
      <c r="EB231" s="3">
        <v>0.93100450369204724</v>
      </c>
      <c r="EC231" s="3">
        <v>0.92666602270484233</v>
      </c>
      <c r="ED231" s="3">
        <v>0.92206975923222634</v>
      </c>
      <c r="EE231" s="3">
        <v>0.91711824462514935</v>
      </c>
      <c r="EF231" s="3">
        <v>0.91172558934675352</v>
      </c>
      <c r="EG231" s="3">
        <v>0.90581760752778651</v>
      </c>
      <c r="EH231" s="3">
        <v>0.89928666257751111</v>
      </c>
      <c r="EI231" s="3">
        <v>0.89204740494376211</v>
      </c>
      <c r="EJ231" s="3">
        <v>0.88404573972141653</v>
      </c>
      <c r="EK231" s="3">
        <v>0.87526716552598283</v>
      </c>
      <c r="EL231" s="3">
        <v>0.86562172136188642</v>
      </c>
      <c r="EM231" s="3">
        <v>0.85497457418913525</v>
      </c>
      <c r="EN231" s="3">
        <v>0.843193024556809</v>
      </c>
      <c r="EO231" s="3">
        <v>0.83018255618789738</v>
      </c>
      <c r="EP231" s="3">
        <v>0.81588681257034179</v>
      </c>
      <c r="EQ231" s="3">
        <v>0.80024626237336827</v>
      </c>
      <c r="ER231" s="3">
        <v>0.78320901944743926</v>
      </c>
      <c r="ES231" s="3">
        <v>0.76474095076886861</v>
      </c>
      <c r="ET231" s="3">
        <v>0.74477356454429344</v>
      </c>
      <c r="EU231" s="3">
        <v>0.72316023570121801</v>
      </c>
      <c r="EV231" s="3">
        <v>0.69970091765507048</v>
      </c>
      <c r="EW231" s="3">
        <v>0.67419681920654317</v>
      </c>
      <c r="EX231" s="3">
        <v>0.64652103977811459</v>
      </c>
      <c r="EY231" s="3">
        <v>0.61655478958439902</v>
      </c>
      <c r="EZ231" s="3">
        <v>0.58422882196648895</v>
      </c>
      <c r="FA231" s="3">
        <v>0.54954899909455823</v>
      </c>
      <c r="FB231" s="3">
        <v>0.5126028198854311</v>
      </c>
      <c r="FC231" s="3">
        <v>0.47359887132034867</v>
      </c>
      <c r="FD231" s="3">
        <v>0.43287410437551188</v>
      </c>
      <c r="FE231" s="3">
        <v>0.39007584167590503</v>
      </c>
      <c r="FF231" s="3">
        <v>0.34595826398236018</v>
      </c>
      <c r="FG231" s="3">
        <v>0.3014472737383897</v>
      </c>
      <c r="FH231" s="3">
        <v>0.2575354493729185</v>
      </c>
      <c r="FI231" s="3">
        <v>0.21519919685050443</v>
      </c>
      <c r="FJ231" s="3">
        <v>0.17541101734481465</v>
      </c>
      <c r="FK231" s="3">
        <v>0.13913251073756008</v>
      </c>
      <c r="FL231" s="3">
        <v>0.10719046892243105</v>
      </c>
      <c r="FM231" s="3">
        <v>8.0661899768818587E-2</v>
      </c>
      <c r="FN231" s="3">
        <v>5.8896899354198264E-2</v>
      </c>
      <c r="FO231" s="3">
        <v>4.1217817075048568E-2</v>
      </c>
      <c r="FP231" s="3">
        <v>2.7376461923076512E-2</v>
      </c>
      <c r="FQ231" s="3">
        <v>1.7169969388915129E-2</v>
      </c>
      <c r="FR231" s="3">
        <v>9.7858523535182887E-3</v>
      </c>
      <c r="FS231" s="3">
        <v>4.9435190334268337E-3</v>
      </c>
      <c r="FT231" s="3">
        <v>2.1705509020067196E-3</v>
      </c>
      <c r="FU231" s="3">
        <v>8.177333468220115E-4</v>
      </c>
      <c r="FV231" s="3">
        <v>2.5143664948083208E-4</v>
      </c>
      <c r="FW231" s="3">
        <v>5.7961176438321401E-5</v>
      </c>
      <c r="FX231" s="3">
        <v>8.4049501953209847E-6</v>
      </c>
      <c r="FY231" s="3">
        <v>0</v>
      </c>
      <c r="FZ231" s="3">
        <v>0</v>
      </c>
      <c r="GA231" s="3">
        <v>0</v>
      </c>
      <c r="GB231" s="3">
        <v>0</v>
      </c>
      <c r="GC231" s="3">
        <v>0</v>
      </c>
      <c r="GD231" s="3">
        <v>0</v>
      </c>
      <c r="GE231" s="3">
        <v>0</v>
      </c>
      <c r="GF231" s="3">
        <v>0</v>
      </c>
      <c r="GG231" s="3">
        <v>0</v>
      </c>
      <c r="GH231" s="3">
        <v>0</v>
      </c>
      <c r="GI231" s="3">
        <v>0</v>
      </c>
      <c r="GJ231" s="3">
        <v>0</v>
      </c>
      <c r="GK231" s="3">
        <v>0</v>
      </c>
      <c r="GL231" s="3">
        <v>0</v>
      </c>
      <c r="GM231" s="3">
        <v>0</v>
      </c>
      <c r="GN231" s="3">
        <v>0</v>
      </c>
      <c r="GO231" s="3">
        <v>0</v>
      </c>
      <c r="GP231" s="3">
        <v>0</v>
      </c>
      <c r="GQ231" s="3">
        <v>0</v>
      </c>
      <c r="GR231" s="3">
        <v>0</v>
      </c>
      <c r="GS231" s="3">
        <v>0</v>
      </c>
      <c r="GT231" s="3">
        <v>0</v>
      </c>
      <c r="GU231" s="3">
        <v>0</v>
      </c>
      <c r="GV231" s="3">
        <v>0</v>
      </c>
      <c r="GW231" s="3">
        <v>0</v>
      </c>
      <c r="GX231" s="3">
        <v>0</v>
      </c>
      <c r="GY231" s="3">
        <v>0</v>
      </c>
      <c r="GZ231" s="3">
        <v>0</v>
      </c>
      <c r="HA231" s="3">
        <v>0</v>
      </c>
      <c r="HB231">
        <f t="shared" ref="HB231:HB280" si="1430">HB230+1</f>
        <v>7</v>
      </c>
      <c r="HC231">
        <f>HC230-HD230-HE230-HF230</f>
        <v>0.93870000000000009</v>
      </c>
      <c r="HD231">
        <f>IF(H231&gt;=$F$3,IF(HB231&lt;50,HC231*VLOOKUP(H231,Ret!$A$2:$AZ$27,HB231+2),HC231),0)</f>
        <v>0</v>
      </c>
      <c r="HE231">
        <f>IF(H231&lt;$F$3,HC231*VLOOKUP(H231,Withd!$A$2:$AZ$57,HB231+2),0)</f>
        <v>5.331816000000001E-2</v>
      </c>
      <c r="HF231">
        <f>IF(HC231=HD231,0,HC231*VLOOKUP(H231,Mort!$A$2:$E$115,IF(HF230/HC230=VLOOKUP(H230,Mort!$A$2:$E$115,2),2,3)))</f>
        <v>5.0689800000000009E-4</v>
      </c>
      <c r="HH231">
        <f t="shared" ref="HH231:HI231" si="1431">HH230+1</f>
        <v>36</v>
      </c>
      <c r="HI231">
        <f t="shared" si="1431"/>
        <v>2</v>
      </c>
      <c r="HJ231">
        <f t="shared" si="1428"/>
        <v>0.73009051449999984</v>
      </c>
      <c r="HK231">
        <f>IF(HH231&gt;=$F$3,IF(HI231&lt;50,HJ231*VLOOKUP(HH231,Ret!$A$2:$AZ$27,HI231+2),HJ231),0)</f>
        <v>0</v>
      </c>
      <c r="HL231">
        <f>IF(HH231&lt;$F$3,HJ231*VLOOKUP(HH231,Withd!$A$2:$AZ$57,HI231+2),0)</f>
        <v>8.4398463476199975E-2</v>
      </c>
      <c r="HM231">
        <f>IF(HJ231=HK231,0,HJ231*VLOOKUP(HH231,Mort!$A$2:$E$115,IF(HM230/HJ230=VLOOKUP(HH230,Mort!$A$2:$E$115,2),2,3)))</f>
        <v>2.7743439550999998E-4</v>
      </c>
      <c r="HN231">
        <f>HN230/(1+Assumptions!$C$9)</f>
        <v>1.1608855731360002</v>
      </c>
      <c r="HO231">
        <f>HO230*(1+Assumptions!$C$10)</f>
        <v>0.87991304982188712</v>
      </c>
      <c r="HQ231">
        <f>HQ230/(1.01+Assumptions!$C$9)</f>
        <v>1.2062716764160006</v>
      </c>
      <c r="HR231">
        <f>HR230/(0.99+Assumptions!$C$9)</f>
        <v>1.116792422656</v>
      </c>
    </row>
    <row r="232" spans="2:226" x14ac:dyDescent="0.25">
      <c r="B232">
        <f t="shared" ref="B232:C232" si="1432">B231+1</f>
        <v>2033</v>
      </c>
      <c r="C232">
        <f t="shared" si="1432"/>
        <v>54</v>
      </c>
      <c r="D232">
        <f>IF(D231=0, 0, D231*(1-VLOOKUP(C231,Mort!$A$2:$E$111,IF(D231/D230=1-VLOOKUP(C230,Mort!$A$2:$E$111,4),4,5))))</f>
        <v>0.98588691521558403</v>
      </c>
      <c r="E232" s="3">
        <f>IF(C232&lt;65,Assumptions!$C$6,Assumptions!$C$7)*(1+Assumptions!$C$8)^(B232-$J$3)</f>
        <v>21562.971996118209</v>
      </c>
      <c r="F232" s="3">
        <f t="shared" si="1426"/>
        <v>21258.65</v>
      </c>
      <c r="H232">
        <f t="shared" ref="H232:H280" si="1433">H231+1</f>
        <v>42</v>
      </c>
      <c r="I232" s="5">
        <v>440811.40279538149</v>
      </c>
      <c r="J232" s="5">
        <v>0</v>
      </c>
      <c r="K232" s="5">
        <v>0</v>
      </c>
      <c r="L232" s="5">
        <v>0</v>
      </c>
      <c r="M232" s="5">
        <v>11965.52</v>
      </c>
      <c r="N232" s="5">
        <v>12605.32</v>
      </c>
      <c r="O232" s="5">
        <v>13276</v>
      </c>
      <c r="P232" s="5">
        <v>13978.17</v>
      </c>
      <c r="Q232" s="5">
        <v>14712.17</v>
      </c>
      <c r="R232" s="5">
        <v>15477.88</v>
      </c>
      <c r="S232" s="5">
        <v>16275.11</v>
      </c>
      <c r="T232" s="5">
        <v>17102.759999999998</v>
      </c>
      <c r="U232" s="5">
        <v>17959.330000000002</v>
      </c>
      <c r="V232" s="5">
        <v>18856.91</v>
      </c>
      <c r="W232" s="5">
        <v>19799.34</v>
      </c>
      <c r="X232" s="5">
        <v>20790.97</v>
      </c>
      <c r="Y232" s="5">
        <v>21837.74</v>
      </c>
      <c r="Z232" s="5">
        <v>22942.97</v>
      </c>
      <c r="AA232" s="5">
        <v>24107.78</v>
      </c>
      <c r="AB232" s="5">
        <v>25332.22</v>
      </c>
      <c r="AC232" s="5">
        <v>26616.720000000001</v>
      </c>
      <c r="AD232" s="5">
        <v>27962.42</v>
      </c>
      <c r="AE232" s="5">
        <v>29371.73</v>
      </c>
      <c r="AF232" s="5">
        <v>30847.119999999999</v>
      </c>
      <c r="AG232" s="5">
        <v>32392.06</v>
      </c>
      <c r="AH232" s="5">
        <v>34004.120000000003</v>
      </c>
      <c r="AI232" s="5">
        <v>14696.38</v>
      </c>
      <c r="AJ232" s="5">
        <v>15413.51</v>
      </c>
      <c r="AK232" s="5">
        <v>16155.88</v>
      </c>
      <c r="AL232" s="5">
        <v>16921.560000000001</v>
      </c>
      <c r="AM232" s="5">
        <v>17708.54</v>
      </c>
      <c r="AN232" s="5">
        <v>18514.93</v>
      </c>
      <c r="AO232" s="5">
        <v>19339.28</v>
      </c>
      <c r="AP232" s="5">
        <v>20178.099999999999</v>
      </c>
      <c r="AQ232" s="5">
        <v>21026.06</v>
      </c>
      <c r="AR232" s="5">
        <v>21876.82</v>
      </c>
      <c r="AS232" s="5">
        <v>22723.919999999998</v>
      </c>
      <c r="AT232" s="5">
        <v>23560.9</v>
      </c>
      <c r="AU232" s="5">
        <v>24380.25</v>
      </c>
      <c r="AV232" s="5">
        <v>25173.56</v>
      </c>
      <c r="AW232" s="5">
        <v>25931.87</v>
      </c>
      <c r="AX232" s="5">
        <v>26643.8</v>
      </c>
      <c r="AY232" s="5">
        <v>27293.48</v>
      </c>
      <c r="AZ232" s="5">
        <v>27860.52</v>
      </c>
      <c r="BA232" s="5">
        <v>28321.48</v>
      </c>
      <c r="BB232" s="5">
        <v>28652.62</v>
      </c>
      <c r="BC232" s="5">
        <v>28827.42</v>
      </c>
      <c r="BD232" s="5">
        <v>28818.38</v>
      </c>
      <c r="BE232" s="5">
        <v>28598.65</v>
      </c>
      <c r="BF232" s="5">
        <v>28143.14</v>
      </c>
      <c r="BG232" s="5">
        <v>27431.82</v>
      </c>
      <c r="BH232" s="5">
        <v>26451.97</v>
      </c>
      <c r="BI232" s="5">
        <v>25147.68</v>
      </c>
      <c r="BJ232" s="5">
        <v>23530.17</v>
      </c>
      <c r="BK232" s="5">
        <v>21630.43</v>
      </c>
      <c r="BL232" s="5">
        <v>19495.900000000001</v>
      </c>
      <c r="BM232" s="5">
        <v>17186.97</v>
      </c>
      <c r="BN232" s="5">
        <v>14779.78</v>
      </c>
      <c r="BO232" s="5">
        <v>12367.8</v>
      </c>
      <c r="BP232" s="5">
        <v>10052.459999999999</v>
      </c>
      <c r="BQ232" s="5">
        <v>7980.63</v>
      </c>
      <c r="BR232" s="5">
        <v>6147.71</v>
      </c>
      <c r="BS232" s="5">
        <v>4538.9799999999996</v>
      </c>
      <c r="BT232" s="5">
        <v>3180.56</v>
      </c>
      <c r="BU232" s="5">
        <v>2104.5</v>
      </c>
      <c r="BV232" s="5">
        <v>1265.4100000000001</v>
      </c>
      <c r="BW232" s="5">
        <v>674.4</v>
      </c>
      <c r="BX232" s="5">
        <v>312.39999999999998</v>
      </c>
      <c r="BY232" s="5">
        <v>124.17</v>
      </c>
      <c r="BZ232" s="5">
        <v>40.28</v>
      </c>
      <c r="CA232" s="5">
        <v>9.8000000000000007</v>
      </c>
      <c r="CB232" s="5">
        <v>1.5</v>
      </c>
      <c r="CC232" s="5">
        <v>0</v>
      </c>
      <c r="CD232" s="5">
        <v>0</v>
      </c>
      <c r="CE232" s="5">
        <v>0</v>
      </c>
      <c r="CF232" s="5">
        <v>0</v>
      </c>
      <c r="CG232" s="5">
        <v>0</v>
      </c>
      <c r="CH232" s="5">
        <v>0</v>
      </c>
      <c r="CI232" s="5">
        <v>0</v>
      </c>
      <c r="CJ232" s="5">
        <v>0</v>
      </c>
      <c r="CK232" s="5">
        <v>0</v>
      </c>
      <c r="CL232" s="5">
        <v>0</v>
      </c>
      <c r="CM232" s="5">
        <v>0</v>
      </c>
      <c r="CN232" s="5">
        <v>0</v>
      </c>
      <c r="CO232" s="5">
        <v>0</v>
      </c>
      <c r="CP232" s="5">
        <v>0</v>
      </c>
      <c r="CQ232" s="5">
        <v>0</v>
      </c>
      <c r="CR232" s="5">
        <v>0</v>
      </c>
      <c r="CS232" s="5">
        <v>0</v>
      </c>
      <c r="CT232" s="5">
        <v>0</v>
      </c>
      <c r="CU232" s="5">
        <v>0</v>
      </c>
      <c r="CV232" s="5">
        <v>0</v>
      </c>
      <c r="CW232" s="5">
        <v>0</v>
      </c>
      <c r="CX232" s="5">
        <v>0</v>
      </c>
      <c r="CY232" s="5">
        <v>0</v>
      </c>
      <c r="CZ232" s="5">
        <v>0</v>
      </c>
      <c r="DA232" s="5">
        <v>0</v>
      </c>
      <c r="DB232" s="5">
        <v>0</v>
      </c>
      <c r="DC232" s="5">
        <v>0</v>
      </c>
      <c r="DD232" s="5">
        <v>0</v>
      </c>
      <c r="DE232" s="5">
        <v>0</v>
      </c>
      <c r="DF232" s="3">
        <v>0</v>
      </c>
      <c r="DG232" s="3">
        <v>0</v>
      </c>
      <c r="DH232" s="3">
        <v>0</v>
      </c>
      <c r="DI232" s="3">
        <v>1</v>
      </c>
      <c r="DJ232" s="3">
        <v>0.99855000000000005</v>
      </c>
      <c r="DK232" s="3">
        <v>0.99685246500000002</v>
      </c>
      <c r="DL232" s="3">
        <v>0.99485876007000007</v>
      </c>
      <c r="DM232" s="3">
        <v>0.99251089339623488</v>
      </c>
      <c r="DN232" s="3">
        <v>0.98973186289472537</v>
      </c>
      <c r="DO232" s="3">
        <v>0.98645585042854378</v>
      </c>
      <c r="DP232" s="3">
        <v>0.98257907893635965</v>
      </c>
      <c r="DQ232" s="3">
        <v>0.97800026042851618</v>
      </c>
      <c r="DR232" s="3">
        <v>0.97334497918887641</v>
      </c>
      <c r="DS232" s="3">
        <v>0.96871185708793739</v>
      </c>
      <c r="DT232" s="3">
        <v>0.96419765983390759</v>
      </c>
      <c r="DU232" s="3">
        <v>0.95994554815403998</v>
      </c>
      <c r="DV232" s="3">
        <v>0.95595217467371918</v>
      </c>
      <c r="DW232" s="3">
        <v>0.95211880645327762</v>
      </c>
      <c r="DX232" s="3">
        <v>0.94831985241552896</v>
      </c>
      <c r="DY232" s="3">
        <v>0.94446019061619779</v>
      </c>
      <c r="DZ232" s="3">
        <v>0.94048401321370356</v>
      </c>
      <c r="EA232" s="3">
        <v>0.93638350291609174</v>
      </c>
      <c r="EB232" s="3">
        <v>0.93215104948291105</v>
      </c>
      <c r="EC232" s="3">
        <v>0.92780722559232065</v>
      </c>
      <c r="ED232" s="3">
        <v>0.92320530175338278</v>
      </c>
      <c r="EE232" s="3">
        <v>0.91824768928296707</v>
      </c>
      <c r="EF232" s="3">
        <v>0.91284839286998321</v>
      </c>
      <c r="EG232" s="3">
        <v>0.90693313528418562</v>
      </c>
      <c r="EH232" s="3">
        <v>0.90039414737878665</v>
      </c>
      <c r="EI232" s="3">
        <v>0.89314597449238742</v>
      </c>
      <c r="EJ232" s="3">
        <v>0.88513445510119071</v>
      </c>
      <c r="EK232" s="3">
        <v>0.87634506996203587</v>
      </c>
      <c r="EL232" s="3">
        <v>0.86668774729105424</v>
      </c>
      <c r="EM232" s="3">
        <v>0.85602748799937434</v>
      </c>
      <c r="EN232" s="3">
        <v>0.84423142921474292</v>
      </c>
      <c r="EO232" s="3">
        <v>0.8312049382619594</v>
      </c>
      <c r="EP232" s="3">
        <v>0.81689158922508842</v>
      </c>
      <c r="EQ232" s="3">
        <v>0.80123177745964347</v>
      </c>
      <c r="ER232" s="3">
        <v>0.78417355291752766</v>
      </c>
      <c r="ES232" s="3">
        <v>0.76568274053973229</v>
      </c>
      <c r="ET232" s="3">
        <v>0.74569076418423985</v>
      </c>
      <c r="EU232" s="3">
        <v>0.72405081820761319</v>
      </c>
      <c r="EV232" s="3">
        <v>0.7005626096649582</v>
      </c>
      <c r="EW232" s="3">
        <v>0.67502710254267051</v>
      </c>
      <c r="EX232" s="3">
        <v>0.64731723998329382</v>
      </c>
      <c r="EY232" s="3">
        <v>0.6173140859100682</v>
      </c>
      <c r="EZ232" s="3">
        <v>0.58494830838580336</v>
      </c>
      <c r="FA232" s="3">
        <v>0.55022577680002205</v>
      </c>
      <c r="FB232" s="3">
        <v>0.51323409782575657</v>
      </c>
      <c r="FC232" s="3">
        <v>0.47418211532219479</v>
      </c>
      <c r="FD232" s="3">
        <v>0.43340719522563925</v>
      </c>
      <c r="FE232" s="3">
        <v>0.39055622583368027</v>
      </c>
      <c r="FF232" s="3">
        <v>0.34638431669189101</v>
      </c>
      <c r="FG232" s="3">
        <v>0.30181851050631231</v>
      </c>
      <c r="FH232" s="3">
        <v>0.2578526080808578</v>
      </c>
      <c r="FI232" s="3">
        <v>0.21546421783844558</v>
      </c>
      <c r="FJ232" s="3">
        <v>0.17562703860229537</v>
      </c>
      <c r="FK232" s="3">
        <v>0.13930385447856863</v>
      </c>
      <c r="FL232" s="3">
        <v>0.10732247556737885</v>
      </c>
      <c r="FM232" s="3">
        <v>8.0761236089208266E-2</v>
      </c>
      <c r="FN232" s="3">
        <v>5.89694317552572E-2</v>
      </c>
      <c r="FO232" s="3">
        <v>4.1268577425281644E-2</v>
      </c>
      <c r="FP232" s="3">
        <v>2.7410176440097817E-2</v>
      </c>
      <c r="FQ232" s="3">
        <v>1.7191114459700552E-2</v>
      </c>
      <c r="FR232" s="3">
        <v>9.7979037751617336E-3</v>
      </c>
      <c r="FS232" s="3">
        <v>4.9496070500984531E-3</v>
      </c>
      <c r="FT232" s="3">
        <v>2.1732239674867276E-3</v>
      </c>
      <c r="FU232" s="3">
        <v>8.1874039751094971E-4</v>
      </c>
      <c r="FV232" s="3">
        <v>2.517462974266668E-4</v>
      </c>
      <c r="FW232" s="3">
        <v>5.8032556482795218E-5</v>
      </c>
      <c r="FX232" s="3">
        <v>8.4153010155701325E-6</v>
      </c>
      <c r="FY232" s="3">
        <v>0</v>
      </c>
      <c r="FZ232" s="3">
        <v>0</v>
      </c>
      <c r="GA232" s="3">
        <v>0</v>
      </c>
      <c r="GB232" s="3">
        <v>0</v>
      </c>
      <c r="GC232" s="3">
        <v>0</v>
      </c>
      <c r="GD232" s="3">
        <v>0</v>
      </c>
      <c r="GE232" s="3">
        <v>0</v>
      </c>
      <c r="GF232" s="3">
        <v>0</v>
      </c>
      <c r="GG232" s="3">
        <v>0</v>
      </c>
      <c r="GH232" s="3">
        <v>0</v>
      </c>
      <c r="GI232" s="3">
        <v>0</v>
      </c>
      <c r="GJ232" s="3">
        <v>0</v>
      </c>
      <c r="GK232" s="3">
        <v>0</v>
      </c>
      <c r="GL232" s="3">
        <v>0</v>
      </c>
      <c r="GM232" s="3">
        <v>0</v>
      </c>
      <c r="GN232" s="3">
        <v>0</v>
      </c>
      <c r="GO232" s="3">
        <v>0</v>
      </c>
      <c r="GP232" s="3">
        <v>0</v>
      </c>
      <c r="GQ232" s="3">
        <v>0</v>
      </c>
      <c r="GR232" s="3">
        <v>0</v>
      </c>
      <c r="GS232" s="3">
        <v>0</v>
      </c>
      <c r="GT232" s="3">
        <v>0</v>
      </c>
      <c r="GU232" s="3">
        <v>0</v>
      </c>
      <c r="GV232" s="3">
        <v>0</v>
      </c>
      <c r="GW232" s="3">
        <v>0</v>
      </c>
      <c r="GX232" s="3">
        <v>0</v>
      </c>
      <c r="GY232" s="3">
        <v>0</v>
      </c>
      <c r="GZ232" s="3">
        <v>0</v>
      </c>
      <c r="HA232" s="3">
        <v>0</v>
      </c>
      <c r="HB232">
        <f t="shared" si="1430"/>
        <v>8</v>
      </c>
      <c r="HC232">
        <f t="shared" ref="HC232:HC280" si="1434">HC231-HD231-HE231-HF231</f>
        <v>0.88487494200000005</v>
      </c>
      <c r="HD232">
        <f>IF(H232&gt;=$F$3,IF(HB232&lt;50,HC232*VLOOKUP(H232,Ret!$A$2:$AZ$27,HB232+2),HC232),0)</f>
        <v>0</v>
      </c>
      <c r="HE232">
        <f>IF(H232&lt;$F$3,HC232*VLOOKUP(H232,Withd!$A$2:$AZ$57,HB232+2),0)</f>
        <v>4.6455934455E-2</v>
      </c>
      <c r="HF232">
        <f>IF(HC232=HD232,0,HC232*VLOOKUP(H232,Mort!$A$2:$E$115,IF(HF231/HC231=VLOOKUP(H231,Mort!$A$2:$E$115,2),2,3)))</f>
        <v>5.1322746635999999E-4</v>
      </c>
      <c r="HH232">
        <f t="shared" ref="HH232:HI232" si="1435">HH231+1</f>
        <v>37</v>
      </c>
      <c r="HI232">
        <f t="shared" si="1435"/>
        <v>3</v>
      </c>
      <c r="HJ232">
        <f t="shared" si="1428"/>
        <v>0.64541461662828992</v>
      </c>
      <c r="HK232">
        <f>IF(HH232&gt;=$F$3,IF(HI232&lt;50,HJ232*VLOOKUP(HH232,Ret!$A$2:$AZ$27,HI232+2),HJ232),0)</f>
        <v>0</v>
      </c>
      <c r="HL232">
        <f>IF(HH232&lt;$F$3,HJ232*VLOOKUP(HH232,Withd!$A$2:$AZ$57,HI232+2),0)</f>
        <v>6.1895261734653005E-2</v>
      </c>
      <c r="HM232">
        <f>IF(HJ232=HK232,0,HJ232*VLOOKUP(HH232,Mort!$A$2:$E$115,IF(HM231/HJ231=VLOOKUP(HH231,Mort!$A$2:$E$115,2),2,3)))</f>
        <v>2.5816584665131598E-4</v>
      </c>
      <c r="HN232">
        <f>HN231/(1+Assumptions!$C$9)</f>
        <v>1.1183868720000001</v>
      </c>
      <c r="HO232">
        <f>HO231*(1+Assumptions!$C$10)</f>
        <v>0.90851022394109837</v>
      </c>
      <c r="HQ232">
        <f>HQ231/(1.01+Assumptions!$C$9)</f>
        <v>1.1510225920000006</v>
      </c>
      <c r="HR232">
        <f>HR231/(0.99+Assumptions!$C$9)</f>
        <v>1.086373952</v>
      </c>
    </row>
    <row r="233" spans="2:226" x14ac:dyDescent="0.25">
      <c r="B233">
        <f t="shared" ref="B233:C233" si="1436">B232+1</f>
        <v>2034</v>
      </c>
      <c r="C233">
        <f t="shared" si="1436"/>
        <v>55</v>
      </c>
      <c r="D233">
        <f>IF(D232=0, 0, D232*(1-VLOOKUP(C232,Mort!$A$2:$E$111,IF(D232/D231=1-VLOOKUP(C231,Mort!$A$2:$E$111,4),4,5))))</f>
        <v>0.98153915391948332</v>
      </c>
      <c r="E233" s="3">
        <f>IF(C233&lt;65,Assumptions!$C$6,Assumptions!$C$7)*(1+Assumptions!$C$8)^(B233-$J$3)</f>
        <v>22748.935455904706</v>
      </c>
      <c r="F233" s="3">
        <f t="shared" si="1426"/>
        <v>22328.97</v>
      </c>
      <c r="H233">
        <f t="shared" si="1433"/>
        <v>43</v>
      </c>
      <c r="I233" s="5">
        <v>430737.05370856798</v>
      </c>
      <c r="J233" s="5">
        <v>0</v>
      </c>
      <c r="K233" s="5">
        <v>0</v>
      </c>
      <c r="L233" s="5">
        <v>0</v>
      </c>
      <c r="M233" s="5">
        <v>0</v>
      </c>
      <c r="N233" s="5">
        <v>12623.62</v>
      </c>
      <c r="O233" s="5">
        <v>13295.28</v>
      </c>
      <c r="P233" s="5">
        <v>13998.47</v>
      </c>
      <c r="Q233" s="5">
        <v>14733.53</v>
      </c>
      <c r="R233" s="5">
        <v>15500.35</v>
      </c>
      <c r="S233" s="5">
        <v>16298.74</v>
      </c>
      <c r="T233" s="5">
        <v>17127.599999999999</v>
      </c>
      <c r="U233" s="5">
        <v>17985.41</v>
      </c>
      <c r="V233" s="5">
        <v>18884.29</v>
      </c>
      <c r="W233" s="5">
        <v>19828.09</v>
      </c>
      <c r="X233" s="5">
        <v>20821.16</v>
      </c>
      <c r="Y233" s="5">
        <v>21869.45</v>
      </c>
      <c r="Z233" s="5">
        <v>22976.29</v>
      </c>
      <c r="AA233" s="5">
        <v>24142.78</v>
      </c>
      <c r="AB233" s="5">
        <v>25369.01</v>
      </c>
      <c r="AC233" s="5">
        <v>26655.37</v>
      </c>
      <c r="AD233" s="5">
        <v>28003.03</v>
      </c>
      <c r="AE233" s="5">
        <v>29414.39</v>
      </c>
      <c r="AF233" s="5">
        <v>30891.91</v>
      </c>
      <c r="AG233" s="5">
        <v>32439.09</v>
      </c>
      <c r="AH233" s="5">
        <v>34053.49</v>
      </c>
      <c r="AI233" s="5">
        <v>14717.72</v>
      </c>
      <c r="AJ233" s="5">
        <v>15435.89</v>
      </c>
      <c r="AK233" s="5">
        <v>16179.34</v>
      </c>
      <c r="AL233" s="5">
        <v>16946.14</v>
      </c>
      <c r="AM233" s="5">
        <v>17734.25</v>
      </c>
      <c r="AN233" s="5">
        <v>18541.810000000001</v>
      </c>
      <c r="AO233" s="5">
        <v>19367.37</v>
      </c>
      <c r="AP233" s="5">
        <v>20207.400000000001</v>
      </c>
      <c r="AQ233" s="5">
        <v>21056.59</v>
      </c>
      <c r="AR233" s="5">
        <v>21908.58</v>
      </c>
      <c r="AS233" s="5">
        <v>22756.91</v>
      </c>
      <c r="AT233" s="5">
        <v>23595.119999999999</v>
      </c>
      <c r="AU233" s="5">
        <v>24415.65</v>
      </c>
      <c r="AV233" s="5">
        <v>25210.11</v>
      </c>
      <c r="AW233" s="5">
        <v>25969.52</v>
      </c>
      <c r="AX233" s="5">
        <v>26682.49</v>
      </c>
      <c r="AY233" s="5">
        <v>27333.11</v>
      </c>
      <c r="AZ233" s="5">
        <v>27900.98</v>
      </c>
      <c r="BA233" s="5">
        <v>28362.61</v>
      </c>
      <c r="BB233" s="5">
        <v>28694.23</v>
      </c>
      <c r="BC233" s="5">
        <v>28869.279999999999</v>
      </c>
      <c r="BD233" s="5">
        <v>28860.23</v>
      </c>
      <c r="BE233" s="5">
        <v>28640.18</v>
      </c>
      <c r="BF233" s="5">
        <v>28184.01</v>
      </c>
      <c r="BG233" s="5">
        <v>27471.66</v>
      </c>
      <c r="BH233" s="5">
        <v>26490.38</v>
      </c>
      <c r="BI233" s="5">
        <v>25184.2</v>
      </c>
      <c r="BJ233" s="5">
        <v>23564.34</v>
      </c>
      <c r="BK233" s="5">
        <v>21661.84</v>
      </c>
      <c r="BL233" s="5">
        <v>19524.21</v>
      </c>
      <c r="BM233" s="5">
        <v>17211.93</v>
      </c>
      <c r="BN233" s="5">
        <v>14801.25</v>
      </c>
      <c r="BO233" s="5">
        <v>12385.76</v>
      </c>
      <c r="BP233" s="5">
        <v>10067.06</v>
      </c>
      <c r="BQ233" s="5">
        <v>7992.22</v>
      </c>
      <c r="BR233" s="5">
        <v>6156.64</v>
      </c>
      <c r="BS233" s="5">
        <v>4545.57</v>
      </c>
      <c r="BT233" s="5">
        <v>3185.18</v>
      </c>
      <c r="BU233" s="5">
        <v>2107.5500000000002</v>
      </c>
      <c r="BV233" s="5">
        <v>1267.24</v>
      </c>
      <c r="BW233" s="5">
        <v>675.38</v>
      </c>
      <c r="BX233" s="5">
        <v>312.85000000000002</v>
      </c>
      <c r="BY233" s="5">
        <v>124.35</v>
      </c>
      <c r="BZ233" s="5">
        <v>40.340000000000003</v>
      </c>
      <c r="CA233" s="5">
        <v>9.81</v>
      </c>
      <c r="CB233" s="5">
        <v>1.5</v>
      </c>
      <c r="CC233" s="5">
        <v>0</v>
      </c>
      <c r="CD233" s="5">
        <v>0</v>
      </c>
      <c r="CE233" s="5">
        <v>0</v>
      </c>
      <c r="CF233" s="5">
        <v>0</v>
      </c>
      <c r="CG233" s="5">
        <v>0</v>
      </c>
      <c r="CH233" s="5">
        <v>0</v>
      </c>
      <c r="CI233" s="5">
        <v>0</v>
      </c>
      <c r="CJ233" s="5">
        <v>0</v>
      </c>
      <c r="CK233" s="5">
        <v>0</v>
      </c>
      <c r="CL233" s="5">
        <v>0</v>
      </c>
      <c r="CM233" s="5">
        <v>0</v>
      </c>
      <c r="CN233" s="5">
        <v>0</v>
      </c>
      <c r="CO233" s="5">
        <v>0</v>
      </c>
      <c r="CP233" s="5">
        <v>0</v>
      </c>
      <c r="CQ233" s="5">
        <v>0</v>
      </c>
      <c r="CR233" s="5">
        <v>0</v>
      </c>
      <c r="CS233" s="5">
        <v>0</v>
      </c>
      <c r="CT233" s="5">
        <v>0</v>
      </c>
      <c r="CU233" s="5">
        <v>0</v>
      </c>
      <c r="CV233" s="5">
        <v>0</v>
      </c>
      <c r="CW233" s="5">
        <v>0</v>
      </c>
      <c r="CX233" s="5">
        <v>0</v>
      </c>
      <c r="CY233" s="5">
        <v>0</v>
      </c>
      <c r="CZ233" s="5">
        <v>0</v>
      </c>
      <c r="DA233" s="5">
        <v>0</v>
      </c>
      <c r="DB233" s="5">
        <v>0</v>
      </c>
      <c r="DC233" s="5">
        <v>0</v>
      </c>
      <c r="DD233" s="5">
        <v>0</v>
      </c>
      <c r="DE233" s="5">
        <v>0</v>
      </c>
      <c r="DF233" s="3">
        <v>0</v>
      </c>
      <c r="DG233" s="3">
        <v>0</v>
      </c>
      <c r="DH233" s="3">
        <v>0</v>
      </c>
      <c r="DI233" s="3">
        <v>0</v>
      </c>
      <c r="DJ233" s="3">
        <v>1</v>
      </c>
      <c r="DK233" s="3">
        <v>0.99829999999999997</v>
      </c>
      <c r="DL233" s="3">
        <v>0.99630339999999995</v>
      </c>
      <c r="DM233" s="3">
        <v>0.99395212397599997</v>
      </c>
      <c r="DN233" s="3">
        <v>0.99116905802886712</v>
      </c>
      <c r="DO233" s="3">
        <v>0.98788828844679155</v>
      </c>
      <c r="DP233" s="3">
        <v>0.98400588747319562</v>
      </c>
      <c r="DQ233" s="3">
        <v>0.97942042003757057</v>
      </c>
      <c r="DR233" s="3">
        <v>0.97475837883819172</v>
      </c>
      <c r="DS233" s="3">
        <v>0.9701185289549219</v>
      </c>
      <c r="DT233" s="3">
        <v>0.96559777660999202</v>
      </c>
      <c r="DU233" s="3">
        <v>0.96133949041514188</v>
      </c>
      <c r="DV233" s="3">
        <v>0.95734031813501486</v>
      </c>
      <c r="DW233" s="3">
        <v>0.95350138345929347</v>
      </c>
      <c r="DX233" s="3">
        <v>0.94969691293929082</v>
      </c>
      <c r="DY233" s="3">
        <v>0.94583164650362783</v>
      </c>
      <c r="DZ233" s="3">
        <v>0.94184969527184748</v>
      </c>
      <c r="EA233" s="3">
        <v>0.93774323060046216</v>
      </c>
      <c r="EB233" s="3">
        <v>0.93350463119814808</v>
      </c>
      <c r="EC233" s="3">
        <v>0.92915449961676466</v>
      </c>
      <c r="ED233" s="3">
        <v>0.92454589329866554</v>
      </c>
      <c r="EE233" s="3">
        <v>0.91958108185165177</v>
      </c>
      <c r="EF233" s="3">
        <v>0.91417394509036409</v>
      </c>
      <c r="EG233" s="3">
        <v>0.9082500979261785</v>
      </c>
      <c r="EH233" s="3">
        <v>0.90170161472013066</v>
      </c>
      <c r="EI233" s="3">
        <v>0.89444291672163356</v>
      </c>
      <c r="EJ233" s="3">
        <v>0.88641976375864051</v>
      </c>
      <c r="EK233" s="3">
        <v>0.87761761550451722</v>
      </c>
      <c r="EL233" s="3">
        <v>0.86794626938165742</v>
      </c>
      <c r="EM233" s="3">
        <v>0.85727053026826305</v>
      </c>
      <c r="EN233" s="3">
        <v>0.84545734236116643</v>
      </c>
      <c r="EO233" s="3">
        <v>0.83241193556853355</v>
      </c>
      <c r="EP233" s="3">
        <v>0.81807780203804337</v>
      </c>
      <c r="EQ233" s="3">
        <v>0.80239525057297401</v>
      </c>
      <c r="ER233" s="3">
        <v>0.78531225568827534</v>
      </c>
      <c r="ES233" s="3">
        <v>0.76679459269914574</v>
      </c>
      <c r="ET233" s="3">
        <v>0.74677358588377107</v>
      </c>
      <c r="EU233" s="3">
        <v>0.72510221642142403</v>
      </c>
      <c r="EV233" s="3">
        <v>0.70157990052071306</v>
      </c>
      <c r="EW233" s="3">
        <v>0.67600731314673312</v>
      </c>
      <c r="EX233" s="3">
        <v>0.64825721294205974</v>
      </c>
      <c r="EY233" s="3">
        <v>0.61821049112219528</v>
      </c>
      <c r="EZ233" s="3">
        <v>0.58579771507265865</v>
      </c>
      <c r="FA233" s="3">
        <v>0.55102476270594569</v>
      </c>
      <c r="FB233" s="3">
        <v>0.51397936790922494</v>
      </c>
      <c r="FC233" s="3">
        <v>0.47487067780501202</v>
      </c>
      <c r="FD233" s="3">
        <v>0.43403654822055904</v>
      </c>
      <c r="FE233" s="3">
        <v>0.39112335469799236</v>
      </c>
      <c r="FF233" s="3">
        <v>0.34688730328164946</v>
      </c>
      <c r="FG233" s="3">
        <v>0.30225678284143243</v>
      </c>
      <c r="FH233" s="3">
        <v>0.25822703728492097</v>
      </c>
      <c r="FI233" s="3">
        <v>0.21577709462565281</v>
      </c>
      <c r="FJ233" s="3">
        <v>0.17588206760031586</v>
      </c>
      <c r="FK233" s="3">
        <v>0.13950613837921852</v>
      </c>
      <c r="FL233" s="3">
        <v>0.10747831913011753</v>
      </c>
      <c r="FM233" s="3">
        <v>8.087850992860475E-2</v>
      </c>
      <c r="FN233" s="3">
        <v>5.905506159456933E-2</v>
      </c>
      <c r="FO233" s="3">
        <v>4.1328503755727448E-2</v>
      </c>
      <c r="FP233" s="3">
        <v>2.7449978909516615E-2</v>
      </c>
      <c r="FQ233" s="3">
        <v>1.7216077772470632E-2</v>
      </c>
      <c r="FR233" s="3">
        <v>9.8121313656419126E-3</v>
      </c>
      <c r="FS233" s="3">
        <v>4.9567944019813254E-3</v>
      </c>
      <c r="FT233" s="3">
        <v>2.1763797180779404E-3</v>
      </c>
      <c r="FU233" s="3">
        <v>8.1992929498868317E-4</v>
      </c>
      <c r="FV233" s="3">
        <v>2.5211185962312026E-4</v>
      </c>
      <c r="FW233" s="3">
        <v>5.8116825880321668E-5</v>
      </c>
      <c r="FX233" s="3">
        <v>8.4275209209054434E-6</v>
      </c>
      <c r="FY233" s="3">
        <v>0</v>
      </c>
      <c r="FZ233" s="3">
        <v>0</v>
      </c>
      <c r="GA233" s="3">
        <v>0</v>
      </c>
      <c r="GB233" s="3">
        <v>0</v>
      </c>
      <c r="GC233" s="3">
        <v>0</v>
      </c>
      <c r="GD233" s="3">
        <v>0</v>
      </c>
      <c r="GE233" s="3">
        <v>0</v>
      </c>
      <c r="GF233" s="3">
        <v>0</v>
      </c>
      <c r="GG233" s="3">
        <v>0</v>
      </c>
      <c r="GH233" s="3">
        <v>0</v>
      </c>
      <c r="GI233" s="3">
        <v>0</v>
      </c>
      <c r="GJ233" s="3">
        <v>0</v>
      </c>
      <c r="GK233" s="3">
        <v>0</v>
      </c>
      <c r="GL233" s="3">
        <v>0</v>
      </c>
      <c r="GM233" s="3">
        <v>0</v>
      </c>
      <c r="GN233" s="3">
        <v>0</v>
      </c>
      <c r="GO233" s="3">
        <v>0</v>
      </c>
      <c r="GP233" s="3">
        <v>0</v>
      </c>
      <c r="GQ233" s="3">
        <v>0</v>
      </c>
      <c r="GR233" s="3">
        <v>0</v>
      </c>
      <c r="GS233" s="3">
        <v>0</v>
      </c>
      <c r="GT233" s="3">
        <v>0</v>
      </c>
      <c r="GU233" s="3">
        <v>0</v>
      </c>
      <c r="GV233" s="3">
        <v>0</v>
      </c>
      <c r="GW233" s="3">
        <v>0</v>
      </c>
      <c r="GX233" s="3">
        <v>0</v>
      </c>
      <c r="GY233" s="3">
        <v>0</v>
      </c>
      <c r="GZ233" s="3">
        <v>0</v>
      </c>
      <c r="HA233" s="3">
        <v>0</v>
      </c>
      <c r="HB233">
        <f t="shared" si="1430"/>
        <v>9</v>
      </c>
      <c r="HC233">
        <f t="shared" si="1434"/>
        <v>0.83790578007864014</v>
      </c>
      <c r="HD233">
        <f>IF(H233&gt;=$F$3,IF(HB233&lt;50,HC233*VLOOKUP(H233,Ret!$A$2:$AZ$27,HB233+2),HC233),0)</f>
        <v>0</v>
      </c>
      <c r="HE233">
        <f>IF(H233&lt;$F$3,HC233*VLOOKUP(H233,Withd!$A$2:$AZ$57,HB233+2),0)</f>
        <v>4.0638430333814049E-2</v>
      </c>
      <c r="HF233">
        <f>IF(HC233=HD233,0,HC233*VLOOKUP(H233,Mort!$A$2:$E$115,IF(HF232/HC232=VLOOKUP(H232,Mort!$A$2:$E$115,2),2,3)))</f>
        <v>5.1950158364875683E-4</v>
      </c>
      <c r="HH233">
        <f t="shared" ref="HH233:HI233" si="1437">HH232+1</f>
        <v>38</v>
      </c>
      <c r="HI233">
        <f t="shared" si="1437"/>
        <v>4</v>
      </c>
      <c r="HJ233">
        <f t="shared" si="1428"/>
        <v>0.58326118904698565</v>
      </c>
      <c r="HK233">
        <f>IF(HH233&gt;=$F$3,IF(HI233&lt;50,HJ233*VLOOKUP(HH233,Ret!$A$2:$AZ$27,HI233+2),HJ233),0)</f>
        <v>0</v>
      </c>
      <c r="HL233">
        <f>IF(HH233&lt;$F$3,HJ233*VLOOKUP(HH233,Withd!$A$2:$AZ$57,HI233+2),0)</f>
        <v>4.4444502605380312E-2</v>
      </c>
      <c r="HM233">
        <f>IF(HJ233=HK233,0,HJ233*VLOOKUP(HH233,Mort!$A$2:$E$115,IF(HM232/HJ232=VLOOKUP(HH232,Mort!$A$2:$E$115,2),2,3)))</f>
        <v>2.5080231129020385E-4</v>
      </c>
      <c r="HN233">
        <f>HN232/(1+Assumptions!$C$9)</f>
        <v>1.0774440000000001</v>
      </c>
      <c r="HO233">
        <f>HO232*(1+Assumptions!$C$10)</f>
        <v>0.93803680621918406</v>
      </c>
      <c r="HQ233">
        <f>HQ232/(1.01+Assumptions!$C$9)</f>
        <v>1.0983040000000004</v>
      </c>
      <c r="HR233">
        <f>HR232/(0.99+Assumptions!$C$9)</f>
        <v>1.0567839999999999</v>
      </c>
    </row>
    <row r="234" spans="2:226" x14ac:dyDescent="0.25">
      <c r="B234">
        <f t="shared" ref="B234:C234" si="1438">B233+1</f>
        <v>2035</v>
      </c>
      <c r="C234">
        <f t="shared" si="1438"/>
        <v>56</v>
      </c>
      <c r="D234">
        <f>IF(D233=0, 0, D233*(1-VLOOKUP(C233,Mort!$A$2:$E$111,IF(D233/D232=1-VLOOKUP(C232,Mort!$A$2:$E$111,4),4,5))))</f>
        <v>0.97745595103917826</v>
      </c>
      <c r="E234" s="3">
        <f>IF(C234&lt;65,Assumptions!$C$6,Assumptions!$C$7)*(1+Assumptions!$C$8)^(B234-$J$3)</f>
        <v>24000.126905979465</v>
      </c>
      <c r="F234" s="3">
        <f t="shared" si="1426"/>
        <v>23459.07</v>
      </c>
      <c r="H234">
        <f t="shared" si="1433"/>
        <v>44</v>
      </c>
      <c r="I234" s="5">
        <v>420577.91774663073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13317.92</v>
      </c>
      <c r="P234" s="5">
        <v>14022.31</v>
      </c>
      <c r="Q234" s="5">
        <v>14758.62</v>
      </c>
      <c r="R234" s="5">
        <v>15526.75</v>
      </c>
      <c r="S234" s="5">
        <v>16326.5</v>
      </c>
      <c r="T234" s="5">
        <v>17156.77</v>
      </c>
      <c r="U234" s="5">
        <v>18016.04</v>
      </c>
      <c r="V234" s="5">
        <v>18916.45</v>
      </c>
      <c r="W234" s="5">
        <v>19861.86</v>
      </c>
      <c r="X234" s="5">
        <v>20856.61</v>
      </c>
      <c r="Y234" s="5">
        <v>21906.69</v>
      </c>
      <c r="Z234" s="5">
        <v>23015.42</v>
      </c>
      <c r="AA234" s="5">
        <v>24183.9</v>
      </c>
      <c r="AB234" s="5">
        <v>25412.21</v>
      </c>
      <c r="AC234" s="5">
        <v>26700.76</v>
      </c>
      <c r="AD234" s="5">
        <v>28050.71</v>
      </c>
      <c r="AE234" s="5">
        <v>29464.47</v>
      </c>
      <c r="AF234" s="5">
        <v>30944.52</v>
      </c>
      <c r="AG234" s="5">
        <v>32494.33</v>
      </c>
      <c r="AH234" s="5">
        <v>34111.480000000003</v>
      </c>
      <c r="AI234" s="5">
        <v>14742.78</v>
      </c>
      <c r="AJ234" s="5">
        <v>15462.18</v>
      </c>
      <c r="AK234" s="5">
        <v>16206.89</v>
      </c>
      <c r="AL234" s="5">
        <v>16974.990000000002</v>
      </c>
      <c r="AM234" s="5">
        <v>17764.45</v>
      </c>
      <c r="AN234" s="5">
        <v>18573.39</v>
      </c>
      <c r="AO234" s="5">
        <v>19400.349999999999</v>
      </c>
      <c r="AP234" s="5">
        <v>20241.810000000001</v>
      </c>
      <c r="AQ234" s="5">
        <v>21092.45</v>
      </c>
      <c r="AR234" s="5">
        <v>21945.89</v>
      </c>
      <c r="AS234" s="5">
        <v>22795.67</v>
      </c>
      <c r="AT234" s="5">
        <v>23635.3</v>
      </c>
      <c r="AU234" s="5">
        <v>24457.23</v>
      </c>
      <c r="AV234" s="5">
        <v>25253.040000000001</v>
      </c>
      <c r="AW234" s="5">
        <v>26013.74</v>
      </c>
      <c r="AX234" s="5">
        <v>26727.919999999998</v>
      </c>
      <c r="AY234" s="5">
        <v>27379.66</v>
      </c>
      <c r="AZ234" s="5">
        <v>27948.49</v>
      </c>
      <c r="BA234" s="5">
        <v>28410.9</v>
      </c>
      <c r="BB234" s="5">
        <v>28743.09</v>
      </c>
      <c r="BC234" s="5">
        <v>28918.45</v>
      </c>
      <c r="BD234" s="5">
        <v>28909.38</v>
      </c>
      <c r="BE234" s="5">
        <v>28688.95</v>
      </c>
      <c r="BF234" s="5">
        <v>28232</v>
      </c>
      <c r="BG234" s="5">
        <v>27518.44</v>
      </c>
      <c r="BH234" s="5">
        <v>26535.49</v>
      </c>
      <c r="BI234" s="5">
        <v>25227.09</v>
      </c>
      <c r="BJ234" s="5">
        <v>23604.47</v>
      </c>
      <c r="BK234" s="5">
        <v>21698.73</v>
      </c>
      <c r="BL234" s="5">
        <v>19557.46</v>
      </c>
      <c r="BM234" s="5">
        <v>17241.240000000002</v>
      </c>
      <c r="BN234" s="5">
        <v>14826.45</v>
      </c>
      <c r="BO234" s="5">
        <v>12406.85</v>
      </c>
      <c r="BP234" s="5">
        <v>10084.200000000001</v>
      </c>
      <c r="BQ234" s="5">
        <v>8005.83</v>
      </c>
      <c r="BR234" s="5">
        <v>6167.12</v>
      </c>
      <c r="BS234" s="5">
        <v>4553.3100000000004</v>
      </c>
      <c r="BT234" s="5">
        <v>3190.6</v>
      </c>
      <c r="BU234" s="5">
        <v>2111.14</v>
      </c>
      <c r="BV234" s="5">
        <v>1269.4000000000001</v>
      </c>
      <c r="BW234" s="5">
        <v>676.53</v>
      </c>
      <c r="BX234" s="5">
        <v>313.38</v>
      </c>
      <c r="BY234" s="5">
        <v>124.56</v>
      </c>
      <c r="BZ234" s="5">
        <v>40.409999999999997</v>
      </c>
      <c r="CA234" s="5">
        <v>9.83</v>
      </c>
      <c r="CB234" s="5">
        <v>1.5</v>
      </c>
      <c r="CC234" s="5">
        <v>0</v>
      </c>
      <c r="CD234" s="5">
        <v>0</v>
      </c>
      <c r="CE234" s="5">
        <v>0</v>
      </c>
      <c r="CF234" s="5">
        <v>0</v>
      </c>
      <c r="CG234" s="5">
        <v>0</v>
      </c>
      <c r="CH234" s="5">
        <v>0</v>
      </c>
      <c r="CI234" s="5">
        <v>0</v>
      </c>
      <c r="CJ234" s="5">
        <v>0</v>
      </c>
      <c r="CK234" s="5">
        <v>0</v>
      </c>
      <c r="CL234" s="5">
        <v>0</v>
      </c>
      <c r="CM234" s="5">
        <v>0</v>
      </c>
      <c r="CN234" s="5">
        <v>0</v>
      </c>
      <c r="CO234" s="5">
        <v>0</v>
      </c>
      <c r="CP234" s="5">
        <v>0</v>
      </c>
      <c r="CQ234" s="5">
        <v>0</v>
      </c>
      <c r="CR234" s="5">
        <v>0</v>
      </c>
      <c r="CS234" s="5">
        <v>0</v>
      </c>
      <c r="CT234" s="5">
        <v>0</v>
      </c>
      <c r="CU234" s="5">
        <v>0</v>
      </c>
      <c r="CV234" s="5">
        <v>0</v>
      </c>
      <c r="CW234" s="5">
        <v>0</v>
      </c>
      <c r="CX234" s="5">
        <v>0</v>
      </c>
      <c r="CY234" s="5">
        <v>0</v>
      </c>
      <c r="CZ234" s="5">
        <v>0</v>
      </c>
      <c r="DA234" s="5">
        <v>0</v>
      </c>
      <c r="DB234" s="5">
        <v>0</v>
      </c>
      <c r="DC234" s="5">
        <v>0</v>
      </c>
      <c r="DD234" s="5">
        <v>0</v>
      </c>
      <c r="DE234" s="5">
        <v>0</v>
      </c>
      <c r="DF234" s="3">
        <v>0</v>
      </c>
      <c r="DG234" s="3">
        <v>0</v>
      </c>
      <c r="DH234" s="3">
        <v>0</v>
      </c>
      <c r="DI234" s="3">
        <v>0</v>
      </c>
      <c r="DJ234" s="3">
        <v>0</v>
      </c>
      <c r="DK234" s="3">
        <v>1</v>
      </c>
      <c r="DL234" s="3">
        <v>0.998</v>
      </c>
      <c r="DM234" s="3">
        <v>0.99564471999999993</v>
      </c>
      <c r="DN234" s="3">
        <v>0.99285691478399996</v>
      </c>
      <c r="DO234" s="3">
        <v>0.98957055839606489</v>
      </c>
      <c r="DP234" s="3">
        <v>0.98568154610156833</v>
      </c>
      <c r="DQ234" s="3">
        <v>0.98108827009673505</v>
      </c>
      <c r="DR234" s="3">
        <v>0.9764182899310746</v>
      </c>
      <c r="DS234" s="3">
        <v>0.97177053887100273</v>
      </c>
      <c r="DT234" s="3">
        <v>0.9672420881598639</v>
      </c>
      <c r="DU234" s="3">
        <v>0.96297655055107889</v>
      </c>
      <c r="DV234" s="3">
        <v>0.9589705681007864</v>
      </c>
      <c r="DW234" s="3">
        <v>0.95512509612270224</v>
      </c>
      <c r="DX234" s="3">
        <v>0.9513141469891726</v>
      </c>
      <c r="DY234" s="3">
        <v>0.94744229841092664</v>
      </c>
      <c r="DZ234" s="3">
        <v>0.94345356633461663</v>
      </c>
      <c r="EA234" s="3">
        <v>0.93934010878539764</v>
      </c>
      <c r="EB234" s="3">
        <v>0.93509429149368772</v>
      </c>
      <c r="EC234" s="3">
        <v>0.93073675209532714</v>
      </c>
      <c r="ED234" s="3">
        <v>0.92612029780493432</v>
      </c>
      <c r="EE234" s="3">
        <v>0.92114703180572188</v>
      </c>
      <c r="EF234" s="3">
        <v>0.91573068725870421</v>
      </c>
      <c r="EG234" s="3">
        <v>0.90979675240526781</v>
      </c>
      <c r="EH234" s="3">
        <v>0.90323711782042582</v>
      </c>
      <c r="EI234" s="3">
        <v>0.89596605902197135</v>
      </c>
      <c r="EJ234" s="3">
        <v>0.88792924347254421</v>
      </c>
      <c r="EK234" s="3">
        <v>0.8791121060848619</v>
      </c>
      <c r="EL234" s="3">
        <v>0.86942429067580673</v>
      </c>
      <c r="EM234" s="3">
        <v>0.85873037190049428</v>
      </c>
      <c r="EN234" s="3">
        <v>0.84689706737570547</v>
      </c>
      <c r="EO234" s="3">
        <v>0.83382944562609829</v>
      </c>
      <c r="EP234" s="3">
        <v>0.81947090257241684</v>
      </c>
      <c r="EQ234" s="3">
        <v>0.80376164537010364</v>
      </c>
      <c r="ER234" s="3">
        <v>0.78664955994017416</v>
      </c>
      <c r="ES234" s="3">
        <v>0.76810036331678477</v>
      </c>
      <c r="ET234" s="3">
        <v>0.74804526283058359</v>
      </c>
      <c r="EU234" s="3">
        <v>0.72633698930323998</v>
      </c>
      <c r="EV234" s="3">
        <v>0.70277461737024283</v>
      </c>
      <c r="EW234" s="3">
        <v>0.67715848256709754</v>
      </c>
      <c r="EX234" s="3">
        <v>0.64936112685771818</v>
      </c>
      <c r="EY234" s="3">
        <v>0.61926323862786292</v>
      </c>
      <c r="EZ234" s="3">
        <v>0.58679526702660412</v>
      </c>
      <c r="FA234" s="3">
        <v>0.55196309997590487</v>
      </c>
      <c r="FB234" s="3">
        <v>0.51485462076452482</v>
      </c>
      <c r="FC234" s="3">
        <v>0.47567933267055212</v>
      </c>
      <c r="FD234" s="3">
        <v>0.43477566685421132</v>
      </c>
      <c r="FE234" s="3">
        <v>0.39178939667233542</v>
      </c>
      <c r="FF234" s="3">
        <v>0.34747801590869432</v>
      </c>
      <c r="FG234" s="3">
        <v>0.30277149438188172</v>
      </c>
      <c r="FH234" s="3">
        <v>0.258666770795273</v>
      </c>
      <c r="FI234" s="3">
        <v>0.21614454034423808</v>
      </c>
      <c r="FJ234" s="3">
        <v>0.1761815762799919</v>
      </c>
      <c r="FK234" s="3">
        <v>0.13974370267376396</v>
      </c>
      <c r="FL234" s="3">
        <v>0.10766134341392122</v>
      </c>
      <c r="FM234" s="3">
        <v>8.1016237532409857E-2</v>
      </c>
      <c r="FN234" s="3">
        <v>5.9155626159039701E-2</v>
      </c>
      <c r="FO234" s="3">
        <v>4.1398881854880748E-2</v>
      </c>
      <c r="FP234" s="3">
        <v>2.7496723339193247E-2</v>
      </c>
      <c r="FQ234" s="3">
        <v>1.7245394943875222E-2</v>
      </c>
      <c r="FR234" s="3">
        <v>9.8288403943122445E-3</v>
      </c>
      <c r="FS234" s="3">
        <v>4.9652353019947167E-3</v>
      </c>
      <c r="FT234" s="3">
        <v>2.1800858640468202E-3</v>
      </c>
      <c r="FU234" s="3">
        <v>8.2132554842099896E-4</v>
      </c>
      <c r="FV234" s="3">
        <v>2.5254117962848874E-4</v>
      </c>
      <c r="FW234" s="3">
        <v>5.8215792727959208E-5</v>
      </c>
      <c r="FX234" s="3">
        <v>8.4418721034813626E-6</v>
      </c>
      <c r="FY234" s="3">
        <v>0</v>
      </c>
      <c r="FZ234" s="3">
        <v>0</v>
      </c>
      <c r="GA234" s="3">
        <v>0</v>
      </c>
      <c r="GB234" s="3">
        <v>0</v>
      </c>
      <c r="GC234" s="3">
        <v>0</v>
      </c>
      <c r="GD234" s="3">
        <v>0</v>
      </c>
      <c r="GE234" s="3">
        <v>0</v>
      </c>
      <c r="GF234" s="3">
        <v>0</v>
      </c>
      <c r="GG234" s="3">
        <v>0</v>
      </c>
      <c r="GH234" s="3">
        <v>0</v>
      </c>
      <c r="GI234" s="3">
        <v>0</v>
      </c>
      <c r="GJ234" s="3">
        <v>0</v>
      </c>
      <c r="GK234" s="3">
        <v>0</v>
      </c>
      <c r="GL234" s="3">
        <v>0</v>
      </c>
      <c r="GM234" s="3">
        <v>0</v>
      </c>
      <c r="GN234" s="3">
        <v>0</v>
      </c>
      <c r="GO234" s="3">
        <v>0</v>
      </c>
      <c r="GP234" s="3">
        <v>0</v>
      </c>
      <c r="GQ234" s="3">
        <v>0</v>
      </c>
      <c r="GR234" s="3">
        <v>0</v>
      </c>
      <c r="GS234" s="3">
        <v>0</v>
      </c>
      <c r="GT234" s="3">
        <v>0</v>
      </c>
      <c r="GU234" s="3">
        <v>0</v>
      </c>
      <c r="GV234" s="3">
        <v>0</v>
      </c>
      <c r="GW234" s="3">
        <v>0</v>
      </c>
      <c r="GX234" s="3">
        <v>0</v>
      </c>
      <c r="GY234" s="3">
        <v>0</v>
      </c>
      <c r="GZ234" s="3">
        <v>0</v>
      </c>
      <c r="HA234" s="3">
        <v>0</v>
      </c>
      <c r="HB234">
        <f t="shared" si="1430"/>
        <v>10</v>
      </c>
      <c r="HC234">
        <f t="shared" si="1434"/>
        <v>0.79674784816117727</v>
      </c>
      <c r="HD234">
        <f>IF(H234&gt;=$F$3,IF(HB234&lt;50,HC234*VLOOKUP(H234,Ret!$A$2:$AZ$27,HB234+2),HC234),0)</f>
        <v>0</v>
      </c>
      <c r="HE234">
        <f>IF(H234&lt;$F$3,HC234*VLOOKUP(H234,Withd!$A$2:$AZ$57,HB234+2),0)</f>
        <v>3.5295929673540151E-2</v>
      </c>
      <c r="HF234">
        <f>IF(HC234=HD234,0,HC234*VLOOKUP(H234,Mort!$A$2:$E$115,IF(HF233/HC233=VLOOKUP(H233,Mort!$A$2:$E$115,2),2,3)))</f>
        <v>5.3382105826798882E-4</v>
      </c>
      <c r="HH234">
        <f t="shared" ref="HH234:HI234" si="1439">HH233+1</f>
        <v>39</v>
      </c>
      <c r="HI234">
        <f t="shared" si="1439"/>
        <v>5</v>
      </c>
      <c r="HJ234">
        <f t="shared" si="1428"/>
        <v>0.53856588413031514</v>
      </c>
      <c r="HK234">
        <f>IF(HH234&gt;=$F$3,IF(HI234&lt;50,HJ234*VLOOKUP(HH234,Ret!$A$2:$AZ$27,HI234+2),HJ234),0)</f>
        <v>0</v>
      </c>
      <c r="HL234">
        <f>IF(HH234&lt;$F$3,HJ234*VLOOKUP(HH234,Withd!$A$2:$AZ$57,HI234+2),0)</f>
        <v>3.4899069291644422E-2</v>
      </c>
      <c r="HM234">
        <f>IF(HJ234=HK234,0,HJ234*VLOOKUP(HH234,Mort!$A$2:$E$115,IF(HM233/HJ233=VLOOKUP(HH233,Mort!$A$2:$E$115,2),2,3)))</f>
        <v>2.5312596554124812E-4</v>
      </c>
      <c r="HN234">
        <f>HN233/(1+Assumptions!$C$9)</f>
        <v>1.038</v>
      </c>
      <c r="HO234">
        <f>HO233*(1+Assumptions!$C$10)</f>
        <v>0.96852300242130751</v>
      </c>
      <c r="HQ234">
        <f>HQ233/(1.01+Assumptions!$C$9)</f>
        <v>1.0480000000000003</v>
      </c>
      <c r="HR234">
        <f>HR233/(0.99+Assumptions!$C$9)</f>
        <v>1.028</v>
      </c>
    </row>
    <row r="235" spans="2:226" x14ac:dyDescent="0.25">
      <c r="B235">
        <f t="shared" ref="B235:C235" si="1440">B234+1</f>
        <v>2036</v>
      </c>
      <c r="C235">
        <f t="shared" si="1440"/>
        <v>57</v>
      </c>
      <c r="D235">
        <f>IF(D234=0, 0, D234*(1-VLOOKUP(C234,Mort!$A$2:$E$111,IF(D234/D233=1-VLOOKUP(C233,Mort!$A$2:$E$111,4),4,5))))</f>
        <v>0.9735363526755112</v>
      </c>
      <c r="E235" s="3">
        <f>IF(C235&lt;65,Assumptions!$C$6,Assumptions!$C$7)*(1+Assumptions!$C$8)^(B235-$J$3)</f>
        <v>25320.133885808333</v>
      </c>
      <c r="F235" s="3">
        <f t="shared" si="1426"/>
        <v>24650.07</v>
      </c>
      <c r="H235">
        <f t="shared" si="1433"/>
        <v>45</v>
      </c>
      <c r="I235" s="5">
        <v>410346.37786143081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14050.41</v>
      </c>
      <c r="Q235" s="5">
        <v>14788.2</v>
      </c>
      <c r="R235" s="5">
        <v>15557.86</v>
      </c>
      <c r="S235" s="5">
        <v>16359.22</v>
      </c>
      <c r="T235" s="5">
        <v>17191.150000000001</v>
      </c>
      <c r="U235" s="5">
        <v>18052.14</v>
      </c>
      <c r="V235" s="5">
        <v>18954.36</v>
      </c>
      <c r="W235" s="5">
        <v>19901.66</v>
      </c>
      <c r="X235" s="5">
        <v>20898.41</v>
      </c>
      <c r="Y235" s="5">
        <v>21950.59</v>
      </c>
      <c r="Z235" s="5">
        <v>23061.54</v>
      </c>
      <c r="AA235" s="5">
        <v>24232.36</v>
      </c>
      <c r="AB235" s="5">
        <v>25463.13</v>
      </c>
      <c r="AC235" s="5">
        <v>26754.27</v>
      </c>
      <c r="AD235" s="5">
        <v>28106.93</v>
      </c>
      <c r="AE235" s="5">
        <v>29523.52</v>
      </c>
      <c r="AF235" s="5">
        <v>31006.53</v>
      </c>
      <c r="AG235" s="5">
        <v>32559.45</v>
      </c>
      <c r="AH235" s="5">
        <v>34179.839999999997</v>
      </c>
      <c r="AI235" s="5">
        <v>14772.33</v>
      </c>
      <c r="AJ235" s="5">
        <v>15493.17</v>
      </c>
      <c r="AK235" s="5">
        <v>16239.37</v>
      </c>
      <c r="AL235" s="5">
        <v>17009.009999999998</v>
      </c>
      <c r="AM235" s="5">
        <v>17800.05</v>
      </c>
      <c r="AN235" s="5">
        <v>18610.61</v>
      </c>
      <c r="AO235" s="5">
        <v>19439.22</v>
      </c>
      <c r="AP235" s="5">
        <v>20282.38</v>
      </c>
      <c r="AQ235" s="5">
        <v>21134.720000000001</v>
      </c>
      <c r="AR235" s="5">
        <v>21989.87</v>
      </c>
      <c r="AS235" s="5">
        <v>22841.35</v>
      </c>
      <c r="AT235" s="5">
        <v>23682.66</v>
      </c>
      <c r="AU235" s="5">
        <v>24506.240000000002</v>
      </c>
      <c r="AV235" s="5">
        <v>25303.65</v>
      </c>
      <c r="AW235" s="5">
        <v>26065.88</v>
      </c>
      <c r="AX235" s="5">
        <v>26781.49</v>
      </c>
      <c r="AY235" s="5">
        <v>27434.52</v>
      </c>
      <c r="AZ235" s="5">
        <v>28004.5</v>
      </c>
      <c r="BA235" s="5">
        <v>28467.84</v>
      </c>
      <c r="BB235" s="5">
        <v>28800.69</v>
      </c>
      <c r="BC235" s="5">
        <v>28976.400000000001</v>
      </c>
      <c r="BD235" s="5">
        <v>28967.31</v>
      </c>
      <c r="BE235" s="5">
        <v>28746.44</v>
      </c>
      <c r="BF235" s="5">
        <v>28288.58</v>
      </c>
      <c r="BG235" s="5">
        <v>27573.58</v>
      </c>
      <c r="BH235" s="5">
        <v>26588.67</v>
      </c>
      <c r="BI235" s="5">
        <v>25277.64</v>
      </c>
      <c r="BJ235" s="5">
        <v>23651.77</v>
      </c>
      <c r="BK235" s="5">
        <v>21742.21</v>
      </c>
      <c r="BL235" s="5">
        <v>19596.650000000001</v>
      </c>
      <c r="BM235" s="5">
        <v>17275.79</v>
      </c>
      <c r="BN235" s="5">
        <v>14856.16</v>
      </c>
      <c r="BO235" s="5">
        <v>12431.71</v>
      </c>
      <c r="BP235" s="5">
        <v>10104.41</v>
      </c>
      <c r="BQ235" s="5">
        <v>8021.87</v>
      </c>
      <c r="BR235" s="5">
        <v>6179.48</v>
      </c>
      <c r="BS235" s="5">
        <v>4562.4399999999996</v>
      </c>
      <c r="BT235" s="5">
        <v>3196.99</v>
      </c>
      <c r="BU235" s="5">
        <v>2115.37</v>
      </c>
      <c r="BV235" s="5">
        <v>1271.94</v>
      </c>
      <c r="BW235" s="5">
        <v>677.89</v>
      </c>
      <c r="BX235" s="5">
        <v>314.01</v>
      </c>
      <c r="BY235" s="5">
        <v>124.81</v>
      </c>
      <c r="BZ235" s="5">
        <v>40.49</v>
      </c>
      <c r="CA235" s="5">
        <v>9.85</v>
      </c>
      <c r="CB235" s="5">
        <v>1.51</v>
      </c>
      <c r="CC235" s="5">
        <v>0</v>
      </c>
      <c r="CD235" s="5">
        <v>0</v>
      </c>
      <c r="CE235" s="5">
        <v>0</v>
      </c>
      <c r="CF235" s="5">
        <v>0</v>
      </c>
      <c r="CG235" s="5">
        <v>0</v>
      </c>
      <c r="CH235" s="5">
        <v>0</v>
      </c>
      <c r="CI235" s="5">
        <v>0</v>
      </c>
      <c r="CJ235" s="5">
        <v>0</v>
      </c>
      <c r="CK235" s="5">
        <v>0</v>
      </c>
      <c r="CL235" s="5">
        <v>0</v>
      </c>
      <c r="CM235" s="5">
        <v>0</v>
      </c>
      <c r="CN235" s="5">
        <v>0</v>
      </c>
      <c r="CO235" s="5">
        <v>0</v>
      </c>
      <c r="CP235" s="5">
        <v>0</v>
      </c>
      <c r="CQ235" s="5">
        <v>0</v>
      </c>
      <c r="CR235" s="5">
        <v>0</v>
      </c>
      <c r="CS235" s="5">
        <v>0</v>
      </c>
      <c r="CT235" s="5">
        <v>0</v>
      </c>
      <c r="CU235" s="5">
        <v>0</v>
      </c>
      <c r="CV235" s="5">
        <v>0</v>
      </c>
      <c r="CW235" s="5">
        <v>0</v>
      </c>
      <c r="CX235" s="5">
        <v>0</v>
      </c>
      <c r="CY235" s="5">
        <v>0</v>
      </c>
      <c r="CZ235" s="5">
        <v>0</v>
      </c>
      <c r="DA235" s="5">
        <v>0</v>
      </c>
      <c r="DB235" s="5">
        <v>0</v>
      </c>
      <c r="DC235" s="5">
        <v>0</v>
      </c>
      <c r="DD235" s="5">
        <v>0</v>
      </c>
      <c r="DE235" s="5">
        <v>0</v>
      </c>
      <c r="DF235" s="3">
        <v>0</v>
      </c>
      <c r="DG235" s="3">
        <v>0</v>
      </c>
      <c r="DH235" s="3">
        <v>0</v>
      </c>
      <c r="DI235" s="3">
        <v>0</v>
      </c>
      <c r="DJ235" s="3">
        <v>0</v>
      </c>
      <c r="DK235" s="3">
        <v>0</v>
      </c>
      <c r="DL235" s="3">
        <v>1</v>
      </c>
      <c r="DM235" s="3">
        <v>0.99763999999999997</v>
      </c>
      <c r="DN235" s="3">
        <v>0.99484660799999991</v>
      </c>
      <c r="DO235" s="3">
        <v>0.99155366572751991</v>
      </c>
      <c r="DP235" s="3">
        <v>0.98765685982121076</v>
      </c>
      <c r="DQ235" s="3">
        <v>0.98305437885444391</v>
      </c>
      <c r="DR235" s="3">
        <v>0.97837504001109676</v>
      </c>
      <c r="DS235" s="3">
        <v>0.97371797482064393</v>
      </c>
      <c r="DT235" s="3">
        <v>0.96918044905797973</v>
      </c>
      <c r="DU235" s="3">
        <v>0.96490636327763402</v>
      </c>
      <c r="DV235" s="3">
        <v>0.96089235280639895</v>
      </c>
      <c r="DW235" s="3">
        <v>0.95703917447164533</v>
      </c>
      <c r="DX235" s="3">
        <v>0.95322058816550337</v>
      </c>
      <c r="DY235" s="3">
        <v>0.94934098037166981</v>
      </c>
      <c r="DZ235" s="3">
        <v>0.94534425484430507</v>
      </c>
      <c r="EA235" s="3">
        <v>0.94122255389318388</v>
      </c>
      <c r="EB235" s="3">
        <v>0.93696822794958667</v>
      </c>
      <c r="EC235" s="3">
        <v>0.93260195600734164</v>
      </c>
      <c r="ED235" s="3">
        <v>0.9279762503055452</v>
      </c>
      <c r="EE235" s="3">
        <v>0.92299301784140442</v>
      </c>
      <c r="EF235" s="3">
        <v>0.91756581889649691</v>
      </c>
      <c r="EG235" s="3">
        <v>0.91161999239004754</v>
      </c>
      <c r="EH235" s="3">
        <v>0.90504721224491524</v>
      </c>
      <c r="EI235" s="3">
        <v>0.89776158218634372</v>
      </c>
      <c r="EJ235" s="3">
        <v>0.88970866079413213</v>
      </c>
      <c r="EK235" s="3">
        <v>0.88087385379244643</v>
      </c>
      <c r="EL235" s="3">
        <v>0.87116662392365363</v>
      </c>
      <c r="EM235" s="3">
        <v>0.86045127444939273</v>
      </c>
      <c r="EN235" s="3">
        <v>0.84859425588748005</v>
      </c>
      <c r="EO235" s="3">
        <v>0.83550044651913624</v>
      </c>
      <c r="EP235" s="3">
        <v>0.8211131288300767</v>
      </c>
      <c r="EQ235" s="3">
        <v>0.80537239015040407</v>
      </c>
      <c r="ER235" s="3">
        <v>0.78822601196410191</v>
      </c>
      <c r="ES235" s="3">
        <v>0.76963964260198836</v>
      </c>
      <c r="ET235" s="3">
        <v>0.74954435153365051</v>
      </c>
      <c r="EU235" s="3">
        <v>0.72779257445214396</v>
      </c>
      <c r="EV235" s="3">
        <v>0.70418298333691642</v>
      </c>
      <c r="EW235" s="3">
        <v>0.67851551359428586</v>
      </c>
      <c r="EX235" s="3">
        <v>0.65066245176124038</v>
      </c>
      <c r="EY235" s="3">
        <v>0.62050424712210683</v>
      </c>
      <c r="EZ235" s="3">
        <v>0.58797120944549475</v>
      </c>
      <c r="FA235" s="3">
        <v>0.5530692384528102</v>
      </c>
      <c r="FB235" s="3">
        <v>0.5158863935516278</v>
      </c>
      <c r="FC235" s="3">
        <v>0.47663259786628442</v>
      </c>
      <c r="FD235" s="3">
        <v>0.43564696077576265</v>
      </c>
      <c r="FE235" s="3">
        <v>0.39257454576386297</v>
      </c>
      <c r="FF235" s="3">
        <v>0.34817436463797008</v>
      </c>
      <c r="FG235" s="3">
        <v>0.30337825088364884</v>
      </c>
      <c r="FH235" s="3">
        <v>0.25918514107742774</v>
      </c>
      <c r="FI235" s="3">
        <v>0.2165776957357094</v>
      </c>
      <c r="FJ235" s="3">
        <v>0.17653464557113407</v>
      </c>
      <c r="FK235" s="3">
        <v>0.14002375017411212</v>
      </c>
      <c r="FL235" s="3">
        <v>0.10787709760913945</v>
      </c>
      <c r="FM235" s="3">
        <v>8.1178594721853528E-2</v>
      </c>
      <c r="FN235" s="3">
        <v>5.9274174508055791E-2</v>
      </c>
      <c r="FO235" s="3">
        <v>4.148184554597268E-2</v>
      </c>
      <c r="FP235" s="3">
        <v>2.7551826993179596E-2</v>
      </c>
      <c r="FQ235" s="3">
        <v>1.7279954853582382E-2</v>
      </c>
      <c r="FR235" s="3">
        <v>9.8485374692507434E-3</v>
      </c>
      <c r="FS235" s="3">
        <v>4.9751856733413983E-3</v>
      </c>
      <c r="FT235" s="3">
        <v>2.1844547735940076E-3</v>
      </c>
      <c r="FU235" s="3">
        <v>8.2297149140380635E-4</v>
      </c>
      <c r="FV235" s="3">
        <v>2.5304727417684237E-4</v>
      </c>
      <c r="FW235" s="3">
        <v>5.833245764324569E-5</v>
      </c>
      <c r="FX235" s="3">
        <v>8.4587896828470565E-6</v>
      </c>
      <c r="FY235" s="3">
        <v>0</v>
      </c>
      <c r="FZ235" s="3">
        <v>0</v>
      </c>
      <c r="GA235" s="3">
        <v>0</v>
      </c>
      <c r="GB235" s="3">
        <v>0</v>
      </c>
      <c r="GC235" s="3">
        <v>0</v>
      </c>
      <c r="GD235" s="3">
        <v>0</v>
      </c>
      <c r="GE235" s="3">
        <v>0</v>
      </c>
      <c r="GF235" s="3">
        <v>0</v>
      </c>
      <c r="GG235" s="3">
        <v>0</v>
      </c>
      <c r="GH235" s="3">
        <v>0</v>
      </c>
      <c r="GI235" s="3">
        <v>0</v>
      </c>
      <c r="GJ235" s="3">
        <v>0</v>
      </c>
      <c r="GK235" s="3">
        <v>0</v>
      </c>
      <c r="GL235" s="3">
        <v>0</v>
      </c>
      <c r="GM235" s="3">
        <v>0</v>
      </c>
      <c r="GN235" s="3">
        <v>0</v>
      </c>
      <c r="GO235" s="3">
        <v>0</v>
      </c>
      <c r="GP235" s="3">
        <v>0</v>
      </c>
      <c r="GQ235" s="3">
        <v>0</v>
      </c>
      <c r="GR235" s="3">
        <v>0</v>
      </c>
      <c r="GS235" s="3">
        <v>0</v>
      </c>
      <c r="GT235" s="3">
        <v>0</v>
      </c>
      <c r="GU235" s="3">
        <v>0</v>
      </c>
      <c r="GV235" s="3">
        <v>0</v>
      </c>
      <c r="GW235" s="3">
        <v>0</v>
      </c>
      <c r="GX235" s="3">
        <v>0</v>
      </c>
      <c r="GY235" s="3">
        <v>0</v>
      </c>
      <c r="GZ235" s="3">
        <v>0</v>
      </c>
      <c r="HA235" s="3">
        <v>0</v>
      </c>
      <c r="HB235">
        <f t="shared" si="1430"/>
        <v>11</v>
      </c>
      <c r="HC235">
        <f t="shared" si="1434"/>
        <v>0.76091809742936922</v>
      </c>
      <c r="HD235">
        <f>IF(H235&gt;=$F$3,IF(HB235&lt;50,HC235*VLOOKUP(H235,Ret!$A$2:$AZ$27,HB235+2),HC235),0)</f>
        <v>0</v>
      </c>
      <c r="HE235">
        <f>IF(H235&lt;$F$3,HC235*VLOOKUP(H235,Withd!$A$2:$AZ$57,HB235+2),0)</f>
        <v>3.1578101043318825E-2</v>
      </c>
      <c r="HF235">
        <f>IF(HC235=HD235,0,HC235*VLOOKUP(H235,Mort!$A$2:$E$115,IF(HF234/HC234=VLOOKUP(H234,Mort!$A$2:$E$115,2),2,3)))</f>
        <v>5.4025184917485213E-4</v>
      </c>
      <c r="HH235">
        <f t="shared" ref="HH235:HI235" si="1441">HH234+1</f>
        <v>40</v>
      </c>
      <c r="HI235">
        <f t="shared" si="1441"/>
        <v>6</v>
      </c>
      <c r="HJ235">
        <f t="shared" si="1428"/>
        <v>0.50341368887312943</v>
      </c>
      <c r="HK235">
        <f>IF(HH235&gt;=$F$3,IF(HI235&lt;50,HJ235*VLOOKUP(HH235,Ret!$A$2:$AZ$27,HI235+2),HJ235),0)</f>
        <v>0</v>
      </c>
      <c r="HL235">
        <f>IF(HH235&lt;$F$3,HJ235*VLOOKUP(HH235,Withd!$A$2:$AZ$57,HI235+2),0)</f>
        <v>3.0607552283486269E-2</v>
      </c>
      <c r="HM235">
        <f>IF(HJ235=HK235,0,HJ235*VLOOKUP(HH235,Mort!$A$2:$E$115,IF(HM234/HJ234=VLOOKUP(HH234,Mort!$A$2:$E$115,2),2,3)))</f>
        <v>2.5170684443656471E-4</v>
      </c>
      <c r="HN235">
        <f>HN234/(1+Assumptions!$C$9)</f>
        <v>1</v>
      </c>
      <c r="HO235">
        <f>HO234*(1+Assumptions!$C$10)</f>
        <v>1</v>
      </c>
      <c r="HQ235">
        <f>HQ234/(1.01+Assumptions!$C$9)</f>
        <v>1.0000000000000002</v>
      </c>
      <c r="HR235">
        <f>HR234/(0.99+Assumptions!$C$9)</f>
        <v>1</v>
      </c>
    </row>
    <row r="236" spans="2:226" x14ac:dyDescent="0.25">
      <c r="B236">
        <f t="shared" ref="B236:C236" si="1442">B235+1</f>
        <v>2037</v>
      </c>
      <c r="C236">
        <f t="shared" si="1442"/>
        <v>58</v>
      </c>
      <c r="D236">
        <f>IF(D235=0, 0, D235*(1-VLOOKUP(C235,Mort!$A$2:$E$111,IF(D235/D234=1-VLOOKUP(C234,Mort!$A$2:$E$111,4),4,5))))</f>
        <v>0.96965194262833587</v>
      </c>
      <c r="E236" s="3">
        <f>IF(C236&lt;65,Assumptions!$C$6,Assumptions!$C$7)*(1+Assumptions!$C$8)^(B236-$J$3)</f>
        <v>26712.741249527793</v>
      </c>
      <c r="F236" s="3">
        <f t="shared" si="1426"/>
        <v>25902.06</v>
      </c>
      <c r="H236">
        <f t="shared" si="1433"/>
        <v>46</v>
      </c>
      <c r="I236" s="5">
        <v>400057.28800725256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14823.18</v>
      </c>
      <c r="R236" s="5">
        <v>15594.67</v>
      </c>
      <c r="S236" s="5">
        <v>16397.919999999998</v>
      </c>
      <c r="T236" s="5">
        <v>17231.810000000001</v>
      </c>
      <c r="U236" s="5">
        <v>18094.849999999999</v>
      </c>
      <c r="V236" s="5">
        <v>18999.2</v>
      </c>
      <c r="W236" s="5">
        <v>19948.740000000002</v>
      </c>
      <c r="X236" s="5">
        <v>20947.849999999999</v>
      </c>
      <c r="Y236" s="5">
        <v>22002.52</v>
      </c>
      <c r="Z236" s="5">
        <v>23116.09</v>
      </c>
      <c r="AA236" s="5">
        <v>24289.68</v>
      </c>
      <c r="AB236" s="5">
        <v>25523.37</v>
      </c>
      <c r="AC236" s="5">
        <v>26817.56</v>
      </c>
      <c r="AD236" s="5">
        <v>28173.42</v>
      </c>
      <c r="AE236" s="5">
        <v>29593.360000000001</v>
      </c>
      <c r="AF236" s="5">
        <v>31079.88</v>
      </c>
      <c r="AG236" s="5">
        <v>32636.47</v>
      </c>
      <c r="AH236" s="5">
        <v>34260.699999999997</v>
      </c>
      <c r="AI236" s="5">
        <v>14807.27</v>
      </c>
      <c r="AJ236" s="5">
        <v>15529.82</v>
      </c>
      <c r="AK236" s="5">
        <v>16277.79</v>
      </c>
      <c r="AL236" s="5">
        <v>17049.25</v>
      </c>
      <c r="AM236" s="5">
        <v>17842.16</v>
      </c>
      <c r="AN236" s="5">
        <v>18654.63</v>
      </c>
      <c r="AO236" s="5">
        <v>19485.21</v>
      </c>
      <c r="AP236" s="5">
        <v>20330.36</v>
      </c>
      <c r="AQ236" s="5">
        <v>21184.71</v>
      </c>
      <c r="AR236" s="5">
        <v>22041.89</v>
      </c>
      <c r="AS236" s="5">
        <v>22895.38</v>
      </c>
      <c r="AT236" s="5">
        <v>23738.69</v>
      </c>
      <c r="AU236" s="5">
        <v>24564.21</v>
      </c>
      <c r="AV236" s="5">
        <v>25363.51</v>
      </c>
      <c r="AW236" s="5">
        <v>26127.54</v>
      </c>
      <c r="AX236" s="5">
        <v>26844.84</v>
      </c>
      <c r="AY236" s="5">
        <v>27499.42</v>
      </c>
      <c r="AZ236" s="5">
        <v>28070.75</v>
      </c>
      <c r="BA236" s="5">
        <v>28535.18</v>
      </c>
      <c r="BB236" s="5">
        <v>28868.82</v>
      </c>
      <c r="BC236" s="5">
        <v>29044.94</v>
      </c>
      <c r="BD236" s="5">
        <v>29035.83</v>
      </c>
      <c r="BE236" s="5">
        <v>28814.44</v>
      </c>
      <c r="BF236" s="5">
        <v>28355.5</v>
      </c>
      <c r="BG236" s="5">
        <v>27638.81</v>
      </c>
      <c r="BH236" s="5">
        <v>26651.57</v>
      </c>
      <c r="BI236" s="5">
        <v>25337.439999999999</v>
      </c>
      <c r="BJ236" s="5">
        <v>23707.72</v>
      </c>
      <c r="BK236" s="5">
        <v>21793.65</v>
      </c>
      <c r="BL236" s="5">
        <v>19643.009999999998</v>
      </c>
      <c r="BM236" s="5">
        <v>17316.66</v>
      </c>
      <c r="BN236" s="5">
        <v>14891.31</v>
      </c>
      <c r="BO236" s="5">
        <v>12461.12</v>
      </c>
      <c r="BP236" s="5">
        <v>10128.31</v>
      </c>
      <c r="BQ236" s="5">
        <v>8040.85</v>
      </c>
      <c r="BR236" s="5">
        <v>6194.1</v>
      </c>
      <c r="BS236" s="5">
        <v>4573.2299999999996</v>
      </c>
      <c r="BT236" s="5">
        <v>3204.56</v>
      </c>
      <c r="BU236" s="5">
        <v>2120.38</v>
      </c>
      <c r="BV236" s="5">
        <v>1274.95</v>
      </c>
      <c r="BW236" s="5">
        <v>679.49</v>
      </c>
      <c r="BX236" s="5">
        <v>314.75</v>
      </c>
      <c r="BY236" s="5">
        <v>125.1</v>
      </c>
      <c r="BZ236" s="5">
        <v>40.58</v>
      </c>
      <c r="CA236" s="5">
        <v>9.8699999999999992</v>
      </c>
      <c r="CB236" s="5">
        <v>1.51</v>
      </c>
      <c r="CC236" s="5">
        <v>0</v>
      </c>
      <c r="CD236" s="5">
        <v>0</v>
      </c>
      <c r="CE236" s="5">
        <v>0</v>
      </c>
      <c r="CF236" s="5">
        <v>0</v>
      </c>
      <c r="CG236" s="5">
        <v>0</v>
      </c>
      <c r="CH236" s="5">
        <v>0</v>
      </c>
      <c r="CI236" s="5">
        <v>0</v>
      </c>
      <c r="CJ236" s="5">
        <v>0</v>
      </c>
      <c r="CK236" s="5">
        <v>0</v>
      </c>
      <c r="CL236" s="5">
        <v>0</v>
      </c>
      <c r="CM236" s="5">
        <v>0</v>
      </c>
      <c r="CN236" s="5">
        <v>0</v>
      </c>
      <c r="CO236" s="5">
        <v>0</v>
      </c>
      <c r="CP236" s="5">
        <v>0</v>
      </c>
      <c r="CQ236" s="5">
        <v>0</v>
      </c>
      <c r="CR236" s="5">
        <v>0</v>
      </c>
      <c r="CS236" s="5">
        <v>0</v>
      </c>
      <c r="CT236" s="5">
        <v>0</v>
      </c>
      <c r="CU236" s="5">
        <v>0</v>
      </c>
      <c r="CV236" s="5">
        <v>0</v>
      </c>
      <c r="CW236" s="5">
        <v>0</v>
      </c>
      <c r="CX236" s="5">
        <v>0</v>
      </c>
      <c r="CY236" s="5">
        <v>0</v>
      </c>
      <c r="CZ236" s="5">
        <v>0</v>
      </c>
      <c r="DA236" s="5">
        <v>0</v>
      </c>
      <c r="DB236" s="5">
        <v>0</v>
      </c>
      <c r="DC236" s="5">
        <v>0</v>
      </c>
      <c r="DD236" s="5">
        <v>0</v>
      </c>
      <c r="DE236" s="5">
        <v>0</v>
      </c>
      <c r="DF236" s="3">
        <v>0</v>
      </c>
      <c r="DG236" s="3">
        <v>0</v>
      </c>
      <c r="DH236" s="3">
        <v>0</v>
      </c>
      <c r="DI236" s="3">
        <v>0</v>
      </c>
      <c r="DJ236" s="3">
        <v>0</v>
      </c>
      <c r="DK236" s="3">
        <v>0</v>
      </c>
      <c r="DL236" s="3">
        <v>0</v>
      </c>
      <c r="DM236" s="3">
        <v>1</v>
      </c>
      <c r="DN236" s="3">
        <v>0.99719999999999998</v>
      </c>
      <c r="DO236" s="3">
        <v>0.99389926799999995</v>
      </c>
      <c r="DP236" s="3">
        <v>0.98999324387675991</v>
      </c>
      <c r="DQ236" s="3">
        <v>0.98537987536029426</v>
      </c>
      <c r="DR236" s="3">
        <v>0.9806894671535793</v>
      </c>
      <c r="DS236" s="3">
        <v>0.97602138528992832</v>
      </c>
      <c r="DT236" s="3">
        <v>0.9714731256344773</v>
      </c>
      <c r="DU236" s="3">
        <v>0.9671889291504292</v>
      </c>
      <c r="DV236" s="3">
        <v>0.96316542320516341</v>
      </c>
      <c r="DW236" s="3">
        <v>0.95930312985811073</v>
      </c>
      <c r="DX236" s="3">
        <v>0.9554755103699768</v>
      </c>
      <c r="DY236" s="3">
        <v>0.95158672504277098</v>
      </c>
      <c r="DZ236" s="3">
        <v>0.94758054493034083</v>
      </c>
      <c r="EA236" s="3">
        <v>0.94344909375444452</v>
      </c>
      <c r="EB236" s="3">
        <v>0.93918470385067443</v>
      </c>
      <c r="EC236" s="3">
        <v>0.93480810313073026</v>
      </c>
      <c r="ED236" s="3">
        <v>0.93017145493920184</v>
      </c>
      <c r="EE236" s="3">
        <v>0.92517643422617835</v>
      </c>
      <c r="EF236" s="3">
        <v>0.9197363967929284</v>
      </c>
      <c r="EG236" s="3">
        <v>0.91377650494171014</v>
      </c>
      <c r="EH236" s="3">
        <v>0.9071881763410804</v>
      </c>
      <c r="EI236" s="3">
        <v>0.89988531152153473</v>
      </c>
      <c r="EJ236" s="3">
        <v>0.89181334027718651</v>
      </c>
      <c r="EK236" s="3">
        <v>0.882957633808234</v>
      </c>
      <c r="EL236" s="3">
        <v>0.8732274406836672</v>
      </c>
      <c r="EM236" s="3">
        <v>0.86248674316325813</v>
      </c>
      <c r="EN236" s="3">
        <v>0.85060167584246837</v>
      </c>
      <c r="EO236" s="3">
        <v>0.83747689198421904</v>
      </c>
      <c r="EP236" s="3">
        <v>0.82305553990425073</v>
      </c>
      <c r="EQ236" s="3">
        <v>0.80727756520428617</v>
      </c>
      <c r="ER236" s="3">
        <v>0.79009062584108691</v>
      </c>
      <c r="ES236" s="3">
        <v>0.77146028888375406</v>
      </c>
      <c r="ET236" s="3">
        <v>0.75131746074099925</v>
      </c>
      <c r="EU236" s="3">
        <v>0.72951422803029542</v>
      </c>
      <c r="EV236" s="3">
        <v>0.70584878647299265</v>
      </c>
      <c r="EW236" s="3">
        <v>0.68012059820605208</v>
      </c>
      <c r="EX236" s="3">
        <v>0.65220164764969357</v>
      </c>
      <c r="EY236" s="3">
        <v>0.62197210128113023</v>
      </c>
      <c r="EZ236" s="3">
        <v>0.58936210401096056</v>
      </c>
      <c r="FA236" s="3">
        <v>0.55437756951687001</v>
      </c>
      <c r="FB236" s="3">
        <v>0.51710676551825085</v>
      </c>
      <c r="FC236" s="3">
        <v>0.47776011172996713</v>
      </c>
      <c r="FD236" s="3">
        <v>0.43667751972230723</v>
      </c>
      <c r="FE236" s="3">
        <v>0.39350321334736271</v>
      </c>
      <c r="FF236" s="3">
        <v>0.34899799991777603</v>
      </c>
      <c r="FG236" s="3">
        <v>0.30409591724835494</v>
      </c>
      <c r="FH236" s="3">
        <v>0.25979826498278707</v>
      </c>
      <c r="FI236" s="3">
        <v>0.21709002820226669</v>
      </c>
      <c r="FJ236" s="3">
        <v>0.17695225288794961</v>
      </c>
      <c r="FK236" s="3">
        <v>0.14035498794566387</v>
      </c>
      <c r="FL236" s="3">
        <v>0.10813228981309836</v>
      </c>
      <c r="FM236" s="3">
        <v>8.1370629407254647E-2</v>
      </c>
      <c r="FN236" s="3">
        <v>5.9414392474295127E-2</v>
      </c>
      <c r="FO236" s="3">
        <v>4.1579974285285953E-2</v>
      </c>
      <c r="FP236" s="3">
        <v>2.7617003120544079E-2</v>
      </c>
      <c r="FQ236" s="3">
        <v>1.7320832017142837E-2</v>
      </c>
      <c r="FR236" s="3">
        <v>9.8718349998503877E-3</v>
      </c>
      <c r="FS236" s="3">
        <v>4.9869548868744203E-3</v>
      </c>
      <c r="FT236" s="3">
        <v>2.1896222821799517E-3</v>
      </c>
      <c r="FU236" s="3">
        <v>8.2491829858847491E-4</v>
      </c>
      <c r="FV236" s="3">
        <v>2.5364587844998424E-4</v>
      </c>
      <c r="FW236" s="3">
        <v>5.8470447900290351E-5</v>
      </c>
      <c r="FX236" s="3">
        <v>8.4787996500211015E-6</v>
      </c>
      <c r="FY236" s="3">
        <v>0</v>
      </c>
      <c r="FZ236" s="3">
        <v>0</v>
      </c>
      <c r="GA236" s="3">
        <v>0</v>
      </c>
      <c r="GB236" s="3">
        <v>0</v>
      </c>
      <c r="GC236" s="3">
        <v>0</v>
      </c>
      <c r="GD236" s="3">
        <v>0</v>
      </c>
      <c r="GE236" s="3">
        <v>0</v>
      </c>
      <c r="GF236" s="3">
        <v>0</v>
      </c>
      <c r="GG236" s="3">
        <v>0</v>
      </c>
      <c r="GH236" s="3">
        <v>0</v>
      </c>
      <c r="GI236" s="3">
        <v>0</v>
      </c>
      <c r="GJ236" s="3">
        <v>0</v>
      </c>
      <c r="GK236" s="3">
        <v>0</v>
      </c>
      <c r="GL236" s="3">
        <v>0</v>
      </c>
      <c r="GM236" s="3">
        <v>0</v>
      </c>
      <c r="GN236" s="3">
        <v>0</v>
      </c>
      <c r="GO236" s="3">
        <v>0</v>
      </c>
      <c r="GP236" s="3">
        <v>0</v>
      </c>
      <c r="GQ236" s="3">
        <v>0</v>
      </c>
      <c r="GR236" s="3">
        <v>0</v>
      </c>
      <c r="GS236" s="3">
        <v>0</v>
      </c>
      <c r="GT236" s="3">
        <v>0</v>
      </c>
      <c r="GU236" s="3">
        <v>0</v>
      </c>
      <c r="GV236" s="3">
        <v>0</v>
      </c>
      <c r="GW236" s="3">
        <v>0</v>
      </c>
      <c r="GX236" s="3">
        <v>0</v>
      </c>
      <c r="GY236" s="3">
        <v>0</v>
      </c>
      <c r="GZ236" s="3">
        <v>0</v>
      </c>
      <c r="HA236" s="3">
        <v>0</v>
      </c>
      <c r="HB236">
        <f t="shared" si="1430"/>
        <v>12</v>
      </c>
      <c r="HC236">
        <f t="shared" si="1434"/>
        <v>0.72879974453687557</v>
      </c>
      <c r="HD236">
        <f>IF(H236&gt;=$F$3,IF(HB236&lt;50,HC236*VLOOKUP(H236,Ret!$A$2:$AZ$27,HB236+2),HC236),0)</f>
        <v>0</v>
      </c>
      <c r="HE236">
        <f>IF(H236&lt;$F$3,HC236*VLOOKUP(H236,Withd!$A$2:$AZ$57,HB236+2),0)</f>
        <v>2.8204550113577084E-2</v>
      </c>
      <c r="HF236">
        <f>IF(HC236=HD236,0,HC236*VLOOKUP(H236,Mort!$A$2:$E$115,IF(HF235/HC235=VLOOKUP(H235,Mort!$A$2:$E$115,2),2,3)))</f>
        <v>5.5388780584802544E-4</v>
      </c>
      <c r="HH236">
        <f t="shared" ref="HH236:HI236" si="1443">HH235+1</f>
        <v>41</v>
      </c>
      <c r="HI236">
        <f t="shared" si="1443"/>
        <v>7</v>
      </c>
      <c r="HJ236">
        <f t="shared" si="1428"/>
        <v>0.47255442974520662</v>
      </c>
      <c r="HK236">
        <f>IF(HH236&gt;=$F$3,IF(HI236&lt;50,HJ236*VLOOKUP(HH236,Ret!$A$2:$AZ$27,HI236+2),HJ236),0)</f>
        <v>0</v>
      </c>
      <c r="HL236">
        <f>IF(HH236&lt;$F$3,HJ236*VLOOKUP(HH236,Withd!$A$2:$AZ$57,HI236+2),0)</f>
        <v>2.6841091609527738E-2</v>
      </c>
      <c r="HM236">
        <f>IF(HJ236=HK236,0,HJ236*VLOOKUP(HH236,Mort!$A$2:$E$115,IF(HM235/HJ235=VLOOKUP(HH235,Mort!$A$2:$E$115,2),2,3)))</f>
        <v>2.5517939206241158E-4</v>
      </c>
      <c r="HN236">
        <f>HN235/(1+Assumptions!$C$9)</f>
        <v>0.96339113680154143</v>
      </c>
      <c r="HO236">
        <f>HO235*(1+Assumptions!$C$10)</f>
        <v>1.0325</v>
      </c>
      <c r="HQ236">
        <f>HQ235/(1.01+Assumptions!$C$9)</f>
        <v>0.95419847328244289</v>
      </c>
      <c r="HR236">
        <f>HR235/(0.99+Assumptions!$C$9)</f>
        <v>0.97276264591439687</v>
      </c>
    </row>
    <row r="237" spans="2:226" x14ac:dyDescent="0.25">
      <c r="B237">
        <f t="shared" ref="B237:C237" si="1444">B236+1</f>
        <v>2038</v>
      </c>
      <c r="C237">
        <f t="shared" si="1444"/>
        <v>59</v>
      </c>
      <c r="D237">
        <f>IF(D236=0, 0, D236*(1-VLOOKUP(C236,Mort!$A$2:$E$111,IF(D236/D235=1-VLOOKUP(C235,Mort!$A$2:$E$111,4),4,5))))</f>
        <v>0.96570545922183848</v>
      </c>
      <c r="E237" s="3">
        <f>IF(C237&lt;65,Assumptions!$C$6,Assumptions!$C$7)*(1+Assumptions!$C$8)^(B237-$J$3)</f>
        <v>28181.942018251819</v>
      </c>
      <c r="F237" s="3">
        <f t="shared" si="1426"/>
        <v>27215.46</v>
      </c>
      <c r="H237">
        <f t="shared" si="1433"/>
        <v>47</v>
      </c>
      <c r="I237" s="5">
        <v>389731.333614128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15638.46</v>
      </c>
      <c r="S237" s="5">
        <v>16443.96</v>
      </c>
      <c r="T237" s="5">
        <v>17280.2</v>
      </c>
      <c r="U237" s="5">
        <v>18145.66</v>
      </c>
      <c r="V237" s="5">
        <v>19052.54</v>
      </c>
      <c r="W237" s="5">
        <v>20004.75</v>
      </c>
      <c r="X237" s="5">
        <v>21006.67</v>
      </c>
      <c r="Y237" s="5">
        <v>22064.3</v>
      </c>
      <c r="Z237" s="5">
        <v>23181</v>
      </c>
      <c r="AA237" s="5">
        <v>24357.89</v>
      </c>
      <c r="AB237" s="5">
        <v>25595.040000000001</v>
      </c>
      <c r="AC237" s="5">
        <v>26892.86</v>
      </c>
      <c r="AD237" s="5">
        <v>28252.52</v>
      </c>
      <c r="AE237" s="5">
        <v>29676.46</v>
      </c>
      <c r="AF237" s="5">
        <v>31167.15</v>
      </c>
      <c r="AG237" s="5">
        <v>32728.11</v>
      </c>
      <c r="AH237" s="5">
        <v>34356.9</v>
      </c>
      <c r="AI237" s="5">
        <v>14848.85</v>
      </c>
      <c r="AJ237" s="5">
        <v>15573.42</v>
      </c>
      <c r="AK237" s="5">
        <v>16323.49</v>
      </c>
      <c r="AL237" s="5">
        <v>17097.12</v>
      </c>
      <c r="AM237" s="5">
        <v>17892.259999999998</v>
      </c>
      <c r="AN237" s="5">
        <v>18707.009999999998</v>
      </c>
      <c r="AO237" s="5">
        <v>19539.919999999998</v>
      </c>
      <c r="AP237" s="5">
        <v>20387.439999999999</v>
      </c>
      <c r="AQ237" s="5">
        <v>21244.2</v>
      </c>
      <c r="AR237" s="5">
        <v>22103.78</v>
      </c>
      <c r="AS237" s="5">
        <v>22959.67</v>
      </c>
      <c r="AT237" s="5">
        <v>23805.34</v>
      </c>
      <c r="AU237" s="5">
        <v>24633.19</v>
      </c>
      <c r="AV237" s="5">
        <v>25434.73</v>
      </c>
      <c r="AW237" s="5">
        <v>26200.9</v>
      </c>
      <c r="AX237" s="5">
        <v>26920.22</v>
      </c>
      <c r="AY237" s="5">
        <v>27576.639999999999</v>
      </c>
      <c r="AZ237" s="5">
        <v>28149.56</v>
      </c>
      <c r="BA237" s="5">
        <v>28615.31</v>
      </c>
      <c r="BB237" s="5">
        <v>28949.88</v>
      </c>
      <c r="BC237" s="5">
        <v>29126.5</v>
      </c>
      <c r="BD237" s="5">
        <v>29117.360000000001</v>
      </c>
      <c r="BE237" s="5">
        <v>28895.35</v>
      </c>
      <c r="BF237" s="5">
        <v>28435.11</v>
      </c>
      <c r="BG237" s="5">
        <v>27716.42</v>
      </c>
      <c r="BH237" s="5">
        <v>26726.400000000001</v>
      </c>
      <c r="BI237" s="5">
        <v>25408.58</v>
      </c>
      <c r="BJ237" s="5">
        <v>23774.29</v>
      </c>
      <c r="BK237" s="5">
        <v>21854.84</v>
      </c>
      <c r="BL237" s="5">
        <v>19698.16</v>
      </c>
      <c r="BM237" s="5">
        <v>17365.28</v>
      </c>
      <c r="BN237" s="5">
        <v>14933.12</v>
      </c>
      <c r="BO237" s="5">
        <v>12496.11</v>
      </c>
      <c r="BP237" s="5">
        <v>10156.75</v>
      </c>
      <c r="BQ237" s="5">
        <v>8063.42</v>
      </c>
      <c r="BR237" s="5">
        <v>6211.49</v>
      </c>
      <c r="BS237" s="5">
        <v>4586.07</v>
      </c>
      <c r="BT237" s="5">
        <v>3213.56</v>
      </c>
      <c r="BU237" s="5">
        <v>2126.33</v>
      </c>
      <c r="BV237" s="5">
        <v>1278.53</v>
      </c>
      <c r="BW237" s="5">
        <v>681.4</v>
      </c>
      <c r="BX237" s="5">
        <v>315.64</v>
      </c>
      <c r="BY237" s="5">
        <v>125.45</v>
      </c>
      <c r="BZ237" s="5">
        <v>40.700000000000003</v>
      </c>
      <c r="CA237" s="5">
        <v>9.9</v>
      </c>
      <c r="CB237" s="5">
        <v>1.51</v>
      </c>
      <c r="CC237" s="5">
        <v>0</v>
      </c>
      <c r="CD237" s="5">
        <v>0</v>
      </c>
      <c r="CE237" s="5">
        <v>0</v>
      </c>
      <c r="CF237" s="5">
        <v>0</v>
      </c>
      <c r="CG237" s="5">
        <v>0</v>
      </c>
      <c r="CH237" s="5">
        <v>0</v>
      </c>
      <c r="CI237" s="5">
        <v>0</v>
      </c>
      <c r="CJ237" s="5">
        <v>0</v>
      </c>
      <c r="CK237" s="5">
        <v>0</v>
      </c>
      <c r="CL237" s="5">
        <v>0</v>
      </c>
      <c r="CM237" s="5">
        <v>0</v>
      </c>
      <c r="CN237" s="5">
        <v>0</v>
      </c>
      <c r="CO237" s="5">
        <v>0</v>
      </c>
      <c r="CP237" s="5">
        <v>0</v>
      </c>
      <c r="CQ237" s="5">
        <v>0</v>
      </c>
      <c r="CR237" s="5">
        <v>0</v>
      </c>
      <c r="CS237" s="5">
        <v>0</v>
      </c>
      <c r="CT237" s="5">
        <v>0</v>
      </c>
      <c r="CU237" s="5">
        <v>0</v>
      </c>
      <c r="CV237" s="5">
        <v>0</v>
      </c>
      <c r="CW237" s="5">
        <v>0</v>
      </c>
      <c r="CX237" s="5">
        <v>0</v>
      </c>
      <c r="CY237" s="5">
        <v>0</v>
      </c>
      <c r="CZ237" s="5">
        <v>0</v>
      </c>
      <c r="DA237" s="5">
        <v>0</v>
      </c>
      <c r="DB237" s="5">
        <v>0</v>
      </c>
      <c r="DC237" s="5">
        <v>0</v>
      </c>
      <c r="DD237" s="5">
        <v>0</v>
      </c>
      <c r="DE237" s="5">
        <v>0</v>
      </c>
      <c r="DF237" s="3">
        <v>0</v>
      </c>
      <c r="DG237" s="3">
        <v>0</v>
      </c>
      <c r="DH237" s="3">
        <v>0</v>
      </c>
      <c r="DI237" s="3">
        <v>0</v>
      </c>
      <c r="DJ237" s="3">
        <v>0</v>
      </c>
      <c r="DK237" s="3">
        <v>0</v>
      </c>
      <c r="DL237" s="3">
        <v>0</v>
      </c>
      <c r="DM237" s="3">
        <v>0</v>
      </c>
      <c r="DN237" s="3">
        <v>1</v>
      </c>
      <c r="DO237" s="3">
        <v>0.99668999999999996</v>
      </c>
      <c r="DP237" s="3">
        <v>0.99277300829999993</v>
      </c>
      <c r="DQ237" s="3">
        <v>0.98814668608132195</v>
      </c>
      <c r="DR237" s="3">
        <v>0.98344310785557487</v>
      </c>
      <c r="DS237" s="3">
        <v>0.97876191866218232</v>
      </c>
      <c r="DT237" s="3">
        <v>0.97420088812121652</v>
      </c>
      <c r="DU237" s="3">
        <v>0.96990466220460192</v>
      </c>
      <c r="DV237" s="3">
        <v>0.96586985880983067</v>
      </c>
      <c r="DW237" s="3">
        <v>0.96199672067600328</v>
      </c>
      <c r="DX237" s="3">
        <v>0.95815835376050595</v>
      </c>
      <c r="DY237" s="3">
        <v>0.9542586492607007</v>
      </c>
      <c r="DZ237" s="3">
        <v>0.95024122034731306</v>
      </c>
      <c r="EA237" s="3">
        <v>0.94609816862659879</v>
      </c>
      <c r="EB237" s="3">
        <v>0.94182180490440659</v>
      </c>
      <c r="EC237" s="3">
        <v>0.9374329152935521</v>
      </c>
      <c r="ED237" s="3">
        <v>0.93278324803369617</v>
      </c>
      <c r="EE237" s="3">
        <v>0.9277742019917552</v>
      </c>
      <c r="EF237" s="3">
        <v>0.92231888968404363</v>
      </c>
      <c r="EG237" s="3">
        <v>0.91634226327889101</v>
      </c>
      <c r="EH237" s="3">
        <v>0.90973543556065017</v>
      </c>
      <c r="EI237" s="3">
        <v>0.90241206530438689</v>
      </c>
      <c r="EJ237" s="3">
        <v>0.89431742907860656</v>
      </c>
      <c r="EK237" s="3">
        <v>0.88543685700785602</v>
      </c>
      <c r="EL237" s="3">
        <v>0.87567934284362936</v>
      </c>
      <c r="EM237" s="3">
        <v>0.86490848692665279</v>
      </c>
      <c r="EN237" s="3">
        <v>0.85299004797680344</v>
      </c>
      <c r="EO237" s="3">
        <v>0.83982841153652132</v>
      </c>
      <c r="EP237" s="3">
        <v>0.82536656628986238</v>
      </c>
      <c r="EQ237" s="3">
        <v>0.80954428921408572</v>
      </c>
      <c r="ER237" s="3">
        <v>0.79230909129671778</v>
      </c>
      <c r="ES237" s="3">
        <v>0.77362644292394112</v>
      </c>
      <c r="ET237" s="3">
        <v>0.75342705649919706</v>
      </c>
      <c r="EU237" s="3">
        <v>0.73156260331959033</v>
      </c>
      <c r="EV237" s="3">
        <v>0.70783071246790286</v>
      </c>
      <c r="EW237" s="3">
        <v>0.68203028299844781</v>
      </c>
      <c r="EX237" s="3">
        <v>0.65403293988136146</v>
      </c>
      <c r="EY237" s="3">
        <v>0.62371851311786031</v>
      </c>
      <c r="EZ237" s="3">
        <v>0.59101695147509092</v>
      </c>
      <c r="FA237" s="3">
        <v>0.55593418523552951</v>
      </c>
      <c r="FB237" s="3">
        <v>0.5185587299621448</v>
      </c>
      <c r="FC237" s="3">
        <v>0.47910159619932519</v>
      </c>
      <c r="FD237" s="3">
        <v>0.4379036499421452</v>
      </c>
      <c r="FE237" s="3">
        <v>0.39460811607236529</v>
      </c>
      <c r="FF237" s="3">
        <v>0.34997793814458078</v>
      </c>
      <c r="FG237" s="3">
        <v>0.30494977662289902</v>
      </c>
      <c r="FH237" s="3">
        <v>0.26052774266224132</v>
      </c>
      <c r="FI237" s="3">
        <v>0.21769958704599546</v>
      </c>
      <c r="FJ237" s="3">
        <v>0.17744911039706135</v>
      </c>
      <c r="FK237" s="3">
        <v>0.14074908538474112</v>
      </c>
      <c r="FL237" s="3">
        <v>0.10843591036211225</v>
      </c>
      <c r="FM237" s="3">
        <v>8.1599106906593097E-2</v>
      </c>
      <c r="FN237" s="3">
        <v>5.9581219889987082E-2</v>
      </c>
      <c r="FO237" s="3">
        <v>4.1696725115609658E-2</v>
      </c>
      <c r="FP237" s="3">
        <v>2.7694547854536782E-2</v>
      </c>
      <c r="FQ237" s="3">
        <v>1.7369466523408379E-2</v>
      </c>
      <c r="FR237" s="3">
        <v>9.8995537503513715E-3</v>
      </c>
      <c r="FS237" s="3">
        <v>5.0009575680650025E-3</v>
      </c>
      <c r="FT237" s="3">
        <v>2.1957704394103003E-3</v>
      </c>
      <c r="FU237" s="3">
        <v>8.2723455534343643E-4</v>
      </c>
      <c r="FV237" s="3">
        <v>2.5435808107699982E-4</v>
      </c>
      <c r="FW237" s="3">
        <v>5.8634624849869988E-5</v>
      </c>
      <c r="FX237" s="3">
        <v>8.5026069494796445E-6</v>
      </c>
      <c r="FY237" s="3">
        <v>0</v>
      </c>
      <c r="FZ237" s="3">
        <v>0</v>
      </c>
      <c r="GA237" s="3">
        <v>0</v>
      </c>
      <c r="GB237" s="3">
        <v>0</v>
      </c>
      <c r="GC237" s="3">
        <v>0</v>
      </c>
      <c r="GD237" s="3">
        <v>0</v>
      </c>
      <c r="GE237" s="3">
        <v>0</v>
      </c>
      <c r="GF237" s="3">
        <v>0</v>
      </c>
      <c r="GG237" s="3">
        <v>0</v>
      </c>
      <c r="GH237" s="3">
        <v>0</v>
      </c>
      <c r="GI237" s="3">
        <v>0</v>
      </c>
      <c r="GJ237" s="3">
        <v>0</v>
      </c>
      <c r="GK237" s="3">
        <v>0</v>
      </c>
      <c r="GL237" s="3">
        <v>0</v>
      </c>
      <c r="GM237" s="3">
        <v>0</v>
      </c>
      <c r="GN237" s="3">
        <v>0</v>
      </c>
      <c r="GO237" s="3">
        <v>0</v>
      </c>
      <c r="GP237" s="3">
        <v>0</v>
      </c>
      <c r="GQ237" s="3">
        <v>0</v>
      </c>
      <c r="GR237" s="3">
        <v>0</v>
      </c>
      <c r="GS237" s="3">
        <v>0</v>
      </c>
      <c r="GT237" s="3">
        <v>0</v>
      </c>
      <c r="GU237" s="3">
        <v>0</v>
      </c>
      <c r="GV237" s="3">
        <v>0</v>
      </c>
      <c r="GW237" s="3">
        <v>0</v>
      </c>
      <c r="GX237" s="3">
        <v>0</v>
      </c>
      <c r="GY237" s="3">
        <v>0</v>
      </c>
      <c r="GZ237" s="3">
        <v>0</v>
      </c>
      <c r="HA237" s="3">
        <v>0</v>
      </c>
      <c r="HB237">
        <f t="shared" si="1430"/>
        <v>13</v>
      </c>
      <c r="HC237">
        <f t="shared" si="1434"/>
        <v>0.70004130661745056</v>
      </c>
      <c r="HD237">
        <f>IF(H237&gt;=$F$3,IF(HB237&lt;50,HC237*VLOOKUP(H237,Ret!$A$2:$AZ$27,HB237+2),HC237),0)</f>
        <v>0</v>
      </c>
      <c r="HE237">
        <f>IF(H237&lt;$F$3,HC237*VLOOKUP(H237,Withd!$A$2:$AZ$57,HB237+2),0)</f>
        <v>2.3521387902346338E-2</v>
      </c>
      <c r="HF237">
        <f>IF(HC237=HD237,0,HC237*VLOOKUP(H237,Mort!$A$2:$E$115,IF(HF236/HC236=VLOOKUP(H236,Mort!$A$2:$E$115,2),2,3)))</f>
        <v>5.8103428449248395E-4</v>
      </c>
      <c r="HH237">
        <f t="shared" ref="HH237:HI237" si="1445">HH236+1</f>
        <v>42</v>
      </c>
      <c r="HI237">
        <f t="shared" si="1445"/>
        <v>8</v>
      </c>
      <c r="HJ237">
        <f t="shared" si="1428"/>
        <v>0.44545815874361644</v>
      </c>
      <c r="HK237">
        <f>IF(HH237&gt;=$F$3,IF(HI237&lt;50,HJ237*VLOOKUP(HH237,Ret!$A$2:$AZ$27,HI237+2),HJ237),0)</f>
        <v>0</v>
      </c>
      <c r="HL237">
        <f>IF(HH237&lt;$F$3,HJ237*VLOOKUP(HH237,Withd!$A$2:$AZ$57,HI237+2),0)</f>
        <v>2.3386553334039863E-2</v>
      </c>
      <c r="HM237">
        <f>IF(HJ237=HK237,0,HJ237*VLOOKUP(HH237,Mort!$A$2:$E$115,IF(HM236/HJ236=VLOOKUP(HH236,Mort!$A$2:$E$115,2),2,3)))</f>
        <v>2.5836573207129755E-4</v>
      </c>
      <c r="HN237">
        <f>HN236/(1+Assumptions!$C$9)</f>
        <v>0.9281224824677663</v>
      </c>
      <c r="HO237">
        <f>HO236*(1+Assumptions!$C$10)</f>
        <v>1.0660562499999999</v>
      </c>
      <c r="HQ237">
        <f>HQ236/(1.01+Assumptions!$C$9)</f>
        <v>0.91049472641454476</v>
      </c>
      <c r="HR237">
        <f>HR236/(0.99+Assumptions!$C$9)</f>
        <v>0.94626716528637822</v>
      </c>
    </row>
    <row r="238" spans="2:226" x14ac:dyDescent="0.25">
      <c r="B238">
        <f t="shared" ref="B238:C238" si="1446">B237+1</f>
        <v>2039</v>
      </c>
      <c r="C238">
        <f t="shared" si="1446"/>
        <v>60</v>
      </c>
      <c r="D238">
        <f>IF(D237=0, 0, D237*(1-VLOOKUP(C237,Mort!$A$2:$E$111,IF(D237/D236=1-VLOOKUP(C236,Mort!$A$2:$E$111,4),4,5))))</f>
        <v>0.96163983923851448</v>
      </c>
      <c r="E238" s="3">
        <f>IF(C238&lt;65,Assumptions!$C$6,Assumptions!$C$7)*(1+Assumptions!$C$8)^(B238-$J$3)</f>
        <v>29731.948829255671</v>
      </c>
      <c r="F238" s="3">
        <f t="shared" si="1426"/>
        <v>28591.43</v>
      </c>
      <c r="H238">
        <f t="shared" si="1433"/>
        <v>48</v>
      </c>
      <c r="I238" s="5">
        <v>379382.89000695059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16498.57</v>
      </c>
      <c r="T238" s="5">
        <v>17337.59</v>
      </c>
      <c r="U238" s="5">
        <v>18205.919999999998</v>
      </c>
      <c r="V238" s="5">
        <v>19115.82</v>
      </c>
      <c r="W238" s="5">
        <v>20071.189999999999</v>
      </c>
      <c r="X238" s="5">
        <v>21076.43</v>
      </c>
      <c r="Y238" s="5">
        <v>22137.57</v>
      </c>
      <c r="Z238" s="5">
        <v>23257.98</v>
      </c>
      <c r="AA238" s="5">
        <v>24438.78</v>
      </c>
      <c r="AB238" s="5">
        <v>25680.04</v>
      </c>
      <c r="AC238" s="5">
        <v>26982.17</v>
      </c>
      <c r="AD238" s="5">
        <v>28346.35</v>
      </c>
      <c r="AE238" s="5">
        <v>29775.01</v>
      </c>
      <c r="AF238" s="5">
        <v>31270.65</v>
      </c>
      <c r="AG238" s="5">
        <v>32836.800000000003</v>
      </c>
      <c r="AH238" s="5">
        <v>34471</v>
      </c>
      <c r="AI238" s="5">
        <v>14898.16</v>
      </c>
      <c r="AJ238" s="5">
        <v>15625.14</v>
      </c>
      <c r="AK238" s="5">
        <v>16377.7</v>
      </c>
      <c r="AL238" s="5">
        <v>17153.900000000001</v>
      </c>
      <c r="AM238" s="5">
        <v>17951.68</v>
      </c>
      <c r="AN238" s="5">
        <v>18769.14</v>
      </c>
      <c r="AO238" s="5">
        <v>19604.810000000001</v>
      </c>
      <c r="AP238" s="5">
        <v>20455.150000000001</v>
      </c>
      <c r="AQ238" s="5">
        <v>21314.75</v>
      </c>
      <c r="AR238" s="5">
        <v>22177.19</v>
      </c>
      <c r="AS238" s="5">
        <v>23035.919999999998</v>
      </c>
      <c r="AT238" s="5">
        <v>23884.400000000001</v>
      </c>
      <c r="AU238" s="5">
        <v>24714.99</v>
      </c>
      <c r="AV238" s="5">
        <v>25519.200000000001</v>
      </c>
      <c r="AW238" s="5">
        <v>26287.91</v>
      </c>
      <c r="AX238" s="5">
        <v>27009.62</v>
      </c>
      <c r="AY238" s="5">
        <v>27668.22</v>
      </c>
      <c r="AZ238" s="5">
        <v>28243.05</v>
      </c>
      <c r="BA238" s="5">
        <v>28710.34</v>
      </c>
      <c r="BB238" s="5">
        <v>29046.03</v>
      </c>
      <c r="BC238" s="5">
        <v>29223.23</v>
      </c>
      <c r="BD238" s="5">
        <v>29214.06</v>
      </c>
      <c r="BE238" s="5">
        <v>28991.31</v>
      </c>
      <c r="BF238" s="5">
        <v>28529.55</v>
      </c>
      <c r="BG238" s="5">
        <v>27808.46</v>
      </c>
      <c r="BH238" s="5">
        <v>26815.16</v>
      </c>
      <c r="BI238" s="5">
        <v>25492.959999999999</v>
      </c>
      <c r="BJ238" s="5">
        <v>23853.24</v>
      </c>
      <c r="BK238" s="5">
        <v>21927.42</v>
      </c>
      <c r="BL238" s="5">
        <v>19763.580000000002</v>
      </c>
      <c r="BM238" s="5">
        <v>17422.95</v>
      </c>
      <c r="BN238" s="5">
        <v>14982.71</v>
      </c>
      <c r="BO238" s="5">
        <v>12537.61</v>
      </c>
      <c r="BP238" s="5">
        <v>10190.48</v>
      </c>
      <c r="BQ238" s="5">
        <v>8090.2</v>
      </c>
      <c r="BR238" s="5">
        <v>6232.12</v>
      </c>
      <c r="BS238" s="5">
        <v>4601.3</v>
      </c>
      <c r="BT238" s="5">
        <v>3224.23</v>
      </c>
      <c r="BU238" s="5">
        <v>2133.39</v>
      </c>
      <c r="BV238" s="5">
        <v>1282.78</v>
      </c>
      <c r="BW238" s="5">
        <v>683.66</v>
      </c>
      <c r="BX238" s="5">
        <v>316.69</v>
      </c>
      <c r="BY238" s="5">
        <v>125.87</v>
      </c>
      <c r="BZ238" s="5">
        <v>40.83</v>
      </c>
      <c r="CA238" s="5">
        <v>9.93</v>
      </c>
      <c r="CB238" s="5">
        <v>1.52</v>
      </c>
      <c r="CC238" s="5">
        <v>0</v>
      </c>
      <c r="CD238" s="5">
        <v>0</v>
      </c>
      <c r="CE238" s="5">
        <v>0</v>
      </c>
      <c r="CF238" s="5">
        <v>0</v>
      </c>
      <c r="CG238" s="5">
        <v>0</v>
      </c>
      <c r="CH238" s="5">
        <v>0</v>
      </c>
      <c r="CI238" s="5">
        <v>0</v>
      </c>
      <c r="CJ238" s="5">
        <v>0</v>
      </c>
      <c r="CK238" s="5">
        <v>0</v>
      </c>
      <c r="CL238" s="5">
        <v>0</v>
      </c>
      <c r="CM238" s="5">
        <v>0</v>
      </c>
      <c r="CN238" s="5">
        <v>0</v>
      </c>
      <c r="CO238" s="5">
        <v>0</v>
      </c>
      <c r="CP238" s="5">
        <v>0</v>
      </c>
      <c r="CQ238" s="5">
        <v>0</v>
      </c>
      <c r="CR238" s="5">
        <v>0</v>
      </c>
      <c r="CS238" s="5">
        <v>0</v>
      </c>
      <c r="CT238" s="5">
        <v>0</v>
      </c>
      <c r="CU238" s="5">
        <v>0</v>
      </c>
      <c r="CV238" s="5">
        <v>0</v>
      </c>
      <c r="CW238" s="5">
        <v>0</v>
      </c>
      <c r="CX238" s="5">
        <v>0</v>
      </c>
      <c r="CY238" s="5">
        <v>0</v>
      </c>
      <c r="CZ238" s="5">
        <v>0</v>
      </c>
      <c r="DA238" s="5">
        <v>0</v>
      </c>
      <c r="DB238" s="5">
        <v>0</v>
      </c>
      <c r="DC238" s="5">
        <v>0</v>
      </c>
      <c r="DD238" s="5">
        <v>0</v>
      </c>
      <c r="DE238" s="5">
        <v>0</v>
      </c>
      <c r="DF238" s="3">
        <v>0</v>
      </c>
      <c r="DG238" s="3">
        <v>0</v>
      </c>
      <c r="DH238" s="3">
        <v>0</v>
      </c>
      <c r="DI238" s="3">
        <v>0</v>
      </c>
      <c r="DJ238" s="3">
        <v>0</v>
      </c>
      <c r="DK238" s="3">
        <v>0</v>
      </c>
      <c r="DL238" s="3">
        <v>0</v>
      </c>
      <c r="DM238" s="3">
        <v>0</v>
      </c>
      <c r="DN238" s="3">
        <v>0</v>
      </c>
      <c r="DO238" s="3">
        <v>1</v>
      </c>
      <c r="DP238" s="3">
        <v>0.99607000000000001</v>
      </c>
      <c r="DQ238" s="3">
        <v>0.99142831379999996</v>
      </c>
      <c r="DR238" s="3">
        <v>0.98670911502631198</v>
      </c>
      <c r="DS238" s="3">
        <v>0.98201237963878674</v>
      </c>
      <c r="DT238" s="3">
        <v>0.97743620194966996</v>
      </c>
      <c r="DU238" s="3">
        <v>0.97312570829907186</v>
      </c>
      <c r="DV238" s="3">
        <v>0.96907750535254766</v>
      </c>
      <c r="DW238" s="3">
        <v>0.96519150455608393</v>
      </c>
      <c r="DX238" s="3">
        <v>0.96134039045290509</v>
      </c>
      <c r="DY238" s="3">
        <v>0.95742773506376178</v>
      </c>
      <c r="DZ238" s="3">
        <v>0.95339696429914333</v>
      </c>
      <c r="EA238" s="3">
        <v>0.94924015353479907</v>
      </c>
      <c r="EB238" s="3">
        <v>0.94494958804082185</v>
      </c>
      <c r="EC238" s="3">
        <v>0.94054612296055162</v>
      </c>
      <c r="ED238" s="3">
        <v>0.93588101419066727</v>
      </c>
      <c r="EE238" s="3">
        <v>0.93085533314446345</v>
      </c>
      <c r="EF238" s="3">
        <v>0.92538190378557406</v>
      </c>
      <c r="EG238" s="3">
        <v>0.91938542904904352</v>
      </c>
      <c r="EH238" s="3">
        <v>0.91275666010559986</v>
      </c>
      <c r="EI238" s="3">
        <v>0.90540896899174983</v>
      </c>
      <c r="EJ238" s="3">
        <v>0.89728745053989378</v>
      </c>
      <c r="EK238" s="3">
        <v>0.88837738615603268</v>
      </c>
      <c r="EL238" s="3">
        <v>0.87858746736059312</v>
      </c>
      <c r="EM238" s="3">
        <v>0.86778084151205781</v>
      </c>
      <c r="EN238" s="3">
        <v>0.85582282151602163</v>
      </c>
      <c r="EO238" s="3">
        <v>0.8426174753800294</v>
      </c>
      <c r="EP238" s="3">
        <v>0.82810760245398529</v>
      </c>
      <c r="EQ238" s="3">
        <v>0.81223277971494234</v>
      </c>
      <c r="ER238" s="3">
        <v>0.79494034383481116</v>
      </c>
      <c r="ES238" s="3">
        <v>0.77619565052718631</v>
      </c>
      <c r="ET238" s="3">
        <v>0.7559291820919215</v>
      </c>
      <c r="EU238" s="3">
        <v>0.73399211722761393</v>
      </c>
      <c r="EV238" s="3">
        <v>0.71018141294475012</v>
      </c>
      <c r="EW238" s="3">
        <v>0.68429530044291398</v>
      </c>
      <c r="EX238" s="3">
        <v>0.65620497835973235</v>
      </c>
      <c r="EY238" s="3">
        <v>0.62578987761275873</v>
      </c>
      <c r="EZ238" s="3">
        <v>0.59297971432952179</v>
      </c>
      <c r="FA238" s="3">
        <v>0.55778043848692138</v>
      </c>
      <c r="FB238" s="3">
        <v>0.52028085960744563</v>
      </c>
      <c r="FC238" s="3">
        <v>0.48069268899991507</v>
      </c>
      <c r="FD238" s="3">
        <v>0.43935792467281237</v>
      </c>
      <c r="FE238" s="3">
        <v>0.3959186066604114</v>
      </c>
      <c r="FF238" s="3">
        <v>0.35114021224711889</v>
      </c>
      <c r="FG238" s="3">
        <v>0.3059625125394046</v>
      </c>
      <c r="FH238" s="3">
        <v>0.26139295333778956</v>
      </c>
      <c r="FI238" s="3">
        <v>0.21842256573859031</v>
      </c>
      <c r="FJ238" s="3">
        <v>0.17803841755918234</v>
      </c>
      <c r="FK238" s="3">
        <v>0.14121651203959226</v>
      </c>
      <c r="FL238" s="3">
        <v>0.10879602520554267</v>
      </c>
      <c r="FM238" s="3">
        <v>8.187009692742292E-2</v>
      </c>
      <c r="FN238" s="3">
        <v>5.9779088673496392E-2</v>
      </c>
      <c r="FO238" s="3">
        <v>4.1835199626372978E-2</v>
      </c>
      <c r="FP238" s="3">
        <v>2.778652123984067E-2</v>
      </c>
      <c r="FQ238" s="3">
        <v>1.7427150391203274E-2</v>
      </c>
      <c r="FR238" s="3">
        <v>9.9324300939623942E-3</v>
      </c>
      <c r="FS238" s="3">
        <v>5.0175657105669827E-3</v>
      </c>
      <c r="FT238" s="3">
        <v>2.2030625765386449E-3</v>
      </c>
      <c r="FU238" s="3">
        <v>8.2998179508516896E-4</v>
      </c>
      <c r="FV238" s="3">
        <v>2.5520280235278773E-4</v>
      </c>
      <c r="FW238" s="3">
        <v>5.8829349998364616E-5</v>
      </c>
      <c r="FX238" s="3">
        <v>8.5308440432628516E-6</v>
      </c>
      <c r="FY238" s="3">
        <v>0</v>
      </c>
      <c r="FZ238" s="3">
        <v>0</v>
      </c>
      <c r="GA238" s="3">
        <v>0</v>
      </c>
      <c r="GB238" s="3">
        <v>0</v>
      </c>
      <c r="GC238" s="3">
        <v>0</v>
      </c>
      <c r="GD238" s="3">
        <v>0</v>
      </c>
      <c r="GE238" s="3">
        <v>0</v>
      </c>
      <c r="GF238" s="3">
        <v>0</v>
      </c>
      <c r="GG238" s="3">
        <v>0</v>
      </c>
      <c r="GH238" s="3">
        <v>0</v>
      </c>
      <c r="GI238" s="3">
        <v>0</v>
      </c>
      <c r="GJ238" s="3">
        <v>0</v>
      </c>
      <c r="GK238" s="3">
        <v>0</v>
      </c>
      <c r="GL238" s="3">
        <v>0</v>
      </c>
      <c r="GM238" s="3">
        <v>0</v>
      </c>
      <c r="GN238" s="3">
        <v>0</v>
      </c>
      <c r="GO238" s="3">
        <v>0</v>
      </c>
      <c r="GP238" s="3">
        <v>0</v>
      </c>
      <c r="GQ238" s="3">
        <v>0</v>
      </c>
      <c r="GR238" s="3">
        <v>0</v>
      </c>
      <c r="GS238" s="3">
        <v>0</v>
      </c>
      <c r="GT238" s="3">
        <v>0</v>
      </c>
      <c r="GU238" s="3">
        <v>0</v>
      </c>
      <c r="GV238" s="3">
        <v>0</v>
      </c>
      <c r="GW238" s="3">
        <v>0</v>
      </c>
      <c r="GX238" s="3">
        <v>0</v>
      </c>
      <c r="GY238" s="3">
        <v>0</v>
      </c>
      <c r="GZ238" s="3">
        <v>0</v>
      </c>
      <c r="HA238" s="3">
        <v>0</v>
      </c>
      <c r="HB238">
        <f t="shared" si="1430"/>
        <v>14</v>
      </c>
      <c r="HC238">
        <f t="shared" si="1434"/>
        <v>0.67593888443061168</v>
      </c>
      <c r="HD238">
        <f>IF(H238&gt;=$F$3,IF(HB238&lt;50,HC238*VLOOKUP(H238,Ret!$A$2:$AZ$27,HB238+2),HC238),0)</f>
        <v>0</v>
      </c>
      <c r="HE238">
        <f>IF(H238&lt;$F$3,HC238*VLOOKUP(H238,Withd!$A$2:$AZ$57,HB238+2),0)</f>
        <v>2.0954105417348962E-2</v>
      </c>
      <c r="HF238">
        <f>IF(HC238=HD238,0,HC238*VLOOKUP(H238,Mort!$A$2:$E$115,IF(HF237/HC237=VLOOKUP(H237,Mort!$A$2:$E$115,2),2,3)))</f>
        <v>6.0158560714324439E-4</v>
      </c>
      <c r="HH238">
        <f t="shared" ref="HH238:HI238" si="1447">HH237+1</f>
        <v>43</v>
      </c>
      <c r="HI238">
        <f t="shared" si="1447"/>
        <v>9</v>
      </c>
      <c r="HJ238">
        <f t="shared" si="1428"/>
        <v>0.42181323967750528</v>
      </c>
      <c r="HK238">
        <f>IF(HH238&gt;=$F$3,IF(HI238&lt;50,HJ238*VLOOKUP(HH238,Ret!$A$2:$AZ$27,HI238+2),HJ238),0)</f>
        <v>0</v>
      </c>
      <c r="HL238">
        <f>IF(HH238&lt;$F$3,HJ238*VLOOKUP(HH238,Withd!$A$2:$AZ$57,HI238+2),0)</f>
        <v>2.0457942124359006E-2</v>
      </c>
      <c r="HM238">
        <f>IF(HJ238=HK238,0,HJ238*VLOOKUP(HH238,Mort!$A$2:$E$115,IF(HM237/HJ237=VLOOKUP(HH237,Mort!$A$2:$E$115,2),2,3)))</f>
        <v>2.6152420860005326E-4</v>
      </c>
      <c r="HN238">
        <f>HN237/(1+Assumptions!$C$9)</f>
        <v>0.89414497347569</v>
      </c>
      <c r="HO238">
        <f>HO237*(1+Assumptions!$C$10)</f>
        <v>1.1007030781249998</v>
      </c>
      <c r="HQ238">
        <f>HQ237/(1.01+Assumptions!$C$9)</f>
        <v>0.86879267787647396</v>
      </c>
      <c r="HR238">
        <f>HR237/(0.99+Assumptions!$C$9)</f>
        <v>0.92049335144589317</v>
      </c>
    </row>
    <row r="239" spans="2:226" x14ac:dyDescent="0.25">
      <c r="B239">
        <f t="shared" ref="B239:C239" si="1448">B238+1</f>
        <v>2040</v>
      </c>
      <c r="C239">
        <f t="shared" si="1448"/>
        <v>61</v>
      </c>
      <c r="D239">
        <f>IF(D238=0, 0, D238*(1-VLOOKUP(C238,Mort!$A$2:$E$111,IF(D238/D237=1-VLOOKUP(C237,Mort!$A$2:$E$111,4),4,5))))</f>
        <v>0.95744708953943458</v>
      </c>
      <c r="E239" s="3">
        <f>IF(C239&lt;65,Assumptions!$C$6,Assumptions!$C$7)*(1+Assumptions!$C$8)^(B239-$J$3)</f>
        <v>31367.206014864729</v>
      </c>
      <c r="F239" s="3">
        <f t="shared" si="1426"/>
        <v>30032.44</v>
      </c>
      <c r="H239">
        <f t="shared" si="1433"/>
        <v>49</v>
      </c>
      <c r="I239" s="5">
        <v>369038.97260524676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17405.990000000002</v>
      </c>
      <c r="U239" s="5">
        <v>18277.75</v>
      </c>
      <c r="V239" s="5">
        <v>19191.240000000002</v>
      </c>
      <c r="W239" s="5">
        <v>20150.38</v>
      </c>
      <c r="X239" s="5">
        <v>21159.59</v>
      </c>
      <c r="Y239" s="5">
        <v>22224.92</v>
      </c>
      <c r="Z239" s="5">
        <v>23349.75</v>
      </c>
      <c r="AA239" s="5">
        <v>24535.200000000001</v>
      </c>
      <c r="AB239" s="5">
        <v>25781.360000000001</v>
      </c>
      <c r="AC239" s="5">
        <v>27088.63</v>
      </c>
      <c r="AD239" s="5">
        <v>28458.19</v>
      </c>
      <c r="AE239" s="5">
        <v>29892.49</v>
      </c>
      <c r="AF239" s="5">
        <v>31394.03</v>
      </c>
      <c r="AG239" s="5">
        <v>32966.36</v>
      </c>
      <c r="AH239" s="5">
        <v>34607</v>
      </c>
      <c r="AI239" s="5">
        <v>14956.94</v>
      </c>
      <c r="AJ239" s="5">
        <v>15686.79</v>
      </c>
      <c r="AK239" s="5">
        <v>16442.32</v>
      </c>
      <c r="AL239" s="5">
        <v>17221.580000000002</v>
      </c>
      <c r="AM239" s="5">
        <v>18022.509999999998</v>
      </c>
      <c r="AN239" s="5">
        <v>18843.189999999999</v>
      </c>
      <c r="AO239" s="5">
        <v>19682.16</v>
      </c>
      <c r="AP239" s="5">
        <v>20535.86</v>
      </c>
      <c r="AQ239" s="5">
        <v>21398.85</v>
      </c>
      <c r="AR239" s="5">
        <v>22264.69</v>
      </c>
      <c r="AS239" s="5">
        <v>23126.81</v>
      </c>
      <c r="AT239" s="5">
        <v>23978.63</v>
      </c>
      <c r="AU239" s="5">
        <v>24812.51</v>
      </c>
      <c r="AV239" s="5">
        <v>25619.88</v>
      </c>
      <c r="AW239" s="5">
        <v>26391.63</v>
      </c>
      <c r="AX239" s="5">
        <v>27116.19</v>
      </c>
      <c r="AY239" s="5">
        <v>27777.38</v>
      </c>
      <c r="AZ239" s="5">
        <v>28354.48</v>
      </c>
      <c r="BA239" s="5">
        <v>28823.61</v>
      </c>
      <c r="BB239" s="5">
        <v>29160.63</v>
      </c>
      <c r="BC239" s="5">
        <v>29338.53</v>
      </c>
      <c r="BD239" s="5">
        <v>29329.33</v>
      </c>
      <c r="BE239" s="5">
        <v>29105.7</v>
      </c>
      <c r="BF239" s="5">
        <v>28642.11</v>
      </c>
      <c r="BG239" s="5">
        <v>27918.18</v>
      </c>
      <c r="BH239" s="5">
        <v>26920.959999999999</v>
      </c>
      <c r="BI239" s="5">
        <v>25593.55</v>
      </c>
      <c r="BJ239" s="5">
        <v>23947.360000000001</v>
      </c>
      <c r="BK239" s="5">
        <v>22013.94</v>
      </c>
      <c r="BL239" s="5">
        <v>19841.560000000001</v>
      </c>
      <c r="BM239" s="5">
        <v>17491.689999999999</v>
      </c>
      <c r="BN239" s="5">
        <v>15041.83</v>
      </c>
      <c r="BO239" s="5">
        <v>12587.07</v>
      </c>
      <c r="BP239" s="5">
        <v>10230.69</v>
      </c>
      <c r="BQ239" s="5">
        <v>8122.12</v>
      </c>
      <c r="BR239" s="5">
        <v>6256.71</v>
      </c>
      <c r="BS239" s="5">
        <v>4619.46</v>
      </c>
      <c r="BT239" s="5">
        <v>3236.95</v>
      </c>
      <c r="BU239" s="5">
        <v>2141.81</v>
      </c>
      <c r="BV239" s="5">
        <v>1287.8399999999999</v>
      </c>
      <c r="BW239" s="5">
        <v>686.36</v>
      </c>
      <c r="BX239" s="5">
        <v>317.93</v>
      </c>
      <c r="BY239" s="5">
        <v>126.37</v>
      </c>
      <c r="BZ239" s="5">
        <v>40.99</v>
      </c>
      <c r="CA239" s="5">
        <v>9.9700000000000006</v>
      </c>
      <c r="CB239" s="5">
        <v>1.53</v>
      </c>
      <c r="CC239" s="5">
        <v>0</v>
      </c>
      <c r="CD239" s="5">
        <v>0</v>
      </c>
      <c r="CE239" s="5">
        <v>0</v>
      </c>
      <c r="CF239" s="5">
        <v>0</v>
      </c>
      <c r="CG239" s="5">
        <v>0</v>
      </c>
      <c r="CH239" s="5">
        <v>0</v>
      </c>
      <c r="CI239" s="5">
        <v>0</v>
      </c>
      <c r="CJ239" s="5">
        <v>0</v>
      </c>
      <c r="CK239" s="5">
        <v>0</v>
      </c>
      <c r="CL239" s="5">
        <v>0</v>
      </c>
      <c r="CM239" s="5">
        <v>0</v>
      </c>
      <c r="CN239" s="5">
        <v>0</v>
      </c>
      <c r="CO239" s="5">
        <v>0</v>
      </c>
      <c r="CP239" s="5">
        <v>0</v>
      </c>
      <c r="CQ239" s="5">
        <v>0</v>
      </c>
      <c r="CR239" s="5">
        <v>0</v>
      </c>
      <c r="CS239" s="5">
        <v>0</v>
      </c>
      <c r="CT239" s="5">
        <v>0</v>
      </c>
      <c r="CU239" s="5">
        <v>0</v>
      </c>
      <c r="CV239" s="5">
        <v>0</v>
      </c>
      <c r="CW239" s="5">
        <v>0</v>
      </c>
      <c r="CX239" s="5">
        <v>0</v>
      </c>
      <c r="CY239" s="5">
        <v>0</v>
      </c>
      <c r="CZ239" s="5">
        <v>0</v>
      </c>
      <c r="DA239" s="5">
        <v>0</v>
      </c>
      <c r="DB239" s="5">
        <v>0</v>
      </c>
      <c r="DC239" s="5">
        <v>0</v>
      </c>
      <c r="DD239" s="5">
        <v>0</v>
      </c>
      <c r="DE239" s="5">
        <v>0</v>
      </c>
      <c r="DF239" s="3">
        <v>0</v>
      </c>
      <c r="DG239" s="3">
        <v>0</v>
      </c>
      <c r="DH239" s="3">
        <v>0</v>
      </c>
      <c r="DI239" s="3">
        <v>0</v>
      </c>
      <c r="DJ239" s="3">
        <v>0</v>
      </c>
      <c r="DK239" s="3">
        <v>0</v>
      </c>
      <c r="DL239" s="3">
        <v>0</v>
      </c>
      <c r="DM239" s="3">
        <v>0</v>
      </c>
      <c r="DN239" s="3">
        <v>0</v>
      </c>
      <c r="DO239" s="3">
        <v>0</v>
      </c>
      <c r="DP239" s="3">
        <v>1</v>
      </c>
      <c r="DQ239" s="3">
        <v>0.99534</v>
      </c>
      <c r="DR239" s="3">
        <v>0.99060218160000002</v>
      </c>
      <c r="DS239" s="3">
        <v>0.98588691521558403</v>
      </c>
      <c r="DT239" s="3">
        <v>0.98129268219067944</v>
      </c>
      <c r="DU239" s="3">
        <v>0.97696518146221856</v>
      </c>
      <c r="DV239" s="3">
        <v>0.97290100630733567</v>
      </c>
      <c r="DW239" s="3">
        <v>0.96899967327204328</v>
      </c>
      <c r="DX239" s="3">
        <v>0.96513336457568777</v>
      </c>
      <c r="DY239" s="3">
        <v>0.96120527178186466</v>
      </c>
      <c r="DZ239" s="3">
        <v>0.95715859758766297</v>
      </c>
      <c r="EA239" s="3">
        <v>0.95298538610218075</v>
      </c>
      <c r="EB239" s="3">
        <v>0.94867789215699894</v>
      </c>
      <c r="EC239" s="3">
        <v>0.94425705317954733</v>
      </c>
      <c r="ED239" s="3">
        <v>0.93957353819577683</v>
      </c>
      <c r="EE239" s="3">
        <v>0.9345280282956655</v>
      </c>
      <c r="EF239" s="3">
        <v>0.92903300348928697</v>
      </c>
      <c r="EG239" s="3">
        <v>0.92301286962667639</v>
      </c>
      <c r="EH239" s="3">
        <v>0.91635794683666805</v>
      </c>
      <c r="EI239" s="3">
        <v>0.90898126536463286</v>
      </c>
      <c r="EJ239" s="3">
        <v>0.90082770341431206</v>
      </c>
      <c r="EK239" s="3">
        <v>0.89188248431940798</v>
      </c>
      <c r="EL239" s="3">
        <v>0.8820539393422081</v>
      </c>
      <c r="EM239" s="3">
        <v>0.87120467588829897</v>
      </c>
      <c r="EN239" s="3">
        <v>0.85919947545455821</v>
      </c>
      <c r="EO239" s="3">
        <v>0.84594202754829428</v>
      </c>
      <c r="EP239" s="3">
        <v>0.8313749058339126</v>
      </c>
      <c r="EQ239" s="3">
        <v>0.81543744888907643</v>
      </c>
      <c r="ER239" s="3">
        <v>0.79807678560222794</v>
      </c>
      <c r="ES239" s="3">
        <v>0.77925813499772734</v>
      </c>
      <c r="ET239" s="3">
        <v>0.75891170509293671</v>
      </c>
      <c r="EU239" s="3">
        <v>0.73688808741113965</v>
      </c>
      <c r="EV239" s="3">
        <v>0.71298343785552221</v>
      </c>
      <c r="EW239" s="3">
        <v>0.68699519154568844</v>
      </c>
      <c r="EX239" s="3">
        <v>0.65879403893273791</v>
      </c>
      <c r="EY239" s="3">
        <v>0.62825893522820553</v>
      </c>
      <c r="EZ239" s="3">
        <v>0.59531931925419068</v>
      </c>
      <c r="FA239" s="3">
        <v>0.55998116446326196</v>
      </c>
      <c r="FB239" s="3">
        <v>0.52233363077639683</v>
      </c>
      <c r="FC239" s="3">
        <v>0.48258926481062081</v>
      </c>
      <c r="FD239" s="3">
        <v>0.44109141392955553</v>
      </c>
      <c r="FE239" s="3">
        <v>0.39748070583434036</v>
      </c>
      <c r="FF239" s="3">
        <v>0.3525256380044765</v>
      </c>
      <c r="FG239" s="3">
        <v>0.30716968941882056</v>
      </c>
      <c r="FH239" s="3">
        <v>0.26242428076118096</v>
      </c>
      <c r="FI239" s="3">
        <v>0.21928435324685042</v>
      </c>
      <c r="FJ239" s="3">
        <v>0.17874086917504026</v>
      </c>
      <c r="FK239" s="3">
        <v>0.14177368261225842</v>
      </c>
      <c r="FL239" s="3">
        <v>0.10922528055813613</v>
      </c>
      <c r="FM239" s="3">
        <v>8.2193115872803021E-2</v>
      </c>
      <c r="FN239" s="3">
        <v>6.0014947416844579E-2</v>
      </c>
      <c r="FO239" s="3">
        <v>4.2000260650730335E-2</v>
      </c>
      <c r="FP239" s="3">
        <v>2.7896153121608584E-2</v>
      </c>
      <c r="FQ239" s="3">
        <v>1.7495909314810473E-2</v>
      </c>
      <c r="FR239" s="3">
        <v>9.971618554883082E-3</v>
      </c>
      <c r="FS239" s="3">
        <v>5.0373625453702863E-3</v>
      </c>
      <c r="FT239" s="3">
        <v>2.2117547727957313E-3</v>
      </c>
      <c r="FU239" s="3">
        <v>8.3325649310306369E-4</v>
      </c>
      <c r="FV239" s="3">
        <v>2.5620970649932999E-4</v>
      </c>
      <c r="FW239" s="3">
        <v>5.9061461542225536E-5</v>
      </c>
      <c r="FX239" s="3">
        <v>8.5645025382381226E-6</v>
      </c>
      <c r="FY239" s="3">
        <v>0</v>
      </c>
      <c r="FZ239" s="3">
        <v>0</v>
      </c>
      <c r="GA239" s="3">
        <v>0</v>
      </c>
      <c r="GB239" s="3">
        <v>0</v>
      </c>
      <c r="GC239" s="3">
        <v>0</v>
      </c>
      <c r="GD239" s="3">
        <v>0</v>
      </c>
      <c r="GE239" s="3">
        <v>0</v>
      </c>
      <c r="GF239" s="3">
        <v>0</v>
      </c>
      <c r="GG239" s="3">
        <v>0</v>
      </c>
      <c r="GH239" s="3">
        <v>0</v>
      </c>
      <c r="GI239" s="3">
        <v>0</v>
      </c>
      <c r="GJ239" s="3">
        <v>0</v>
      </c>
      <c r="GK239" s="3">
        <v>0</v>
      </c>
      <c r="GL239" s="3">
        <v>0</v>
      </c>
      <c r="GM239" s="3">
        <v>0</v>
      </c>
      <c r="GN239" s="3">
        <v>0</v>
      </c>
      <c r="GO239" s="3">
        <v>0</v>
      </c>
      <c r="GP239" s="3">
        <v>0</v>
      </c>
      <c r="GQ239" s="3">
        <v>0</v>
      </c>
      <c r="GR239" s="3">
        <v>0</v>
      </c>
      <c r="GS239" s="3">
        <v>0</v>
      </c>
      <c r="GT239" s="3">
        <v>0</v>
      </c>
      <c r="GU239" s="3">
        <v>0</v>
      </c>
      <c r="GV239" s="3">
        <v>0</v>
      </c>
      <c r="GW239" s="3">
        <v>0</v>
      </c>
      <c r="GX239" s="3">
        <v>0</v>
      </c>
      <c r="GY239" s="3">
        <v>0</v>
      </c>
      <c r="GZ239" s="3">
        <v>0</v>
      </c>
      <c r="HA239" s="3">
        <v>0</v>
      </c>
      <c r="HB239">
        <f t="shared" si="1430"/>
        <v>15</v>
      </c>
      <c r="HC239">
        <f t="shared" si="1434"/>
        <v>0.65438319340611939</v>
      </c>
      <c r="HD239">
        <f>IF(H239&gt;=$F$3,IF(HB239&lt;50,HC239*VLOOKUP(H239,Ret!$A$2:$AZ$27,HB239+2),HC239),0)</f>
        <v>0</v>
      </c>
      <c r="HE239">
        <f>IF(H239&lt;$F$3,HC239*VLOOKUP(H239,Withd!$A$2:$AZ$57,HB239+2),0)</f>
        <v>1.8584482692733793E-2</v>
      </c>
      <c r="HF239">
        <f>IF(HC239=HD239,0,HC239*VLOOKUP(H239,Mort!$A$2:$E$115,IF(HF238/HC238=VLOOKUP(H238,Mort!$A$2:$E$115,2),2,3)))</f>
        <v>6.1512020180175221E-4</v>
      </c>
      <c r="HH239">
        <f t="shared" ref="HH239:HI239" si="1449">HH238+1</f>
        <v>44</v>
      </c>
      <c r="HI239">
        <f t="shared" si="1449"/>
        <v>10</v>
      </c>
      <c r="HJ239">
        <f t="shared" si="1428"/>
        <v>0.40109377334454621</v>
      </c>
      <c r="HK239">
        <f>IF(HH239&gt;=$F$3,IF(HI239&lt;50,HJ239*VLOOKUP(HH239,Ret!$A$2:$AZ$27,HI239+2),HJ239),0)</f>
        <v>0</v>
      </c>
      <c r="HL239">
        <f>IF(HH239&lt;$F$3,HJ239*VLOOKUP(HH239,Withd!$A$2:$AZ$57,HI239+2),0)</f>
        <v>1.7768454159163397E-2</v>
      </c>
      <c r="HM239">
        <f>IF(HJ239=HK239,0,HJ239*VLOOKUP(HH239,Mort!$A$2:$E$115,IF(HM238/HJ238=VLOOKUP(HH238,Mort!$A$2:$E$115,2),2,3)))</f>
        <v>2.6873282814084598E-4</v>
      </c>
      <c r="HN239">
        <f>HN238/(1+Assumptions!$C$9)</f>
        <v>0.86141134246212903</v>
      </c>
      <c r="HO239">
        <f>HO238*(1+Assumptions!$C$10)</f>
        <v>1.1364759281640622</v>
      </c>
      <c r="HQ239">
        <f>HQ238/(1.01+Assumptions!$C$9)</f>
        <v>0.82900064682869645</v>
      </c>
      <c r="HR239">
        <f>HR238/(0.99+Assumptions!$C$9)</f>
        <v>0.89542154809911789</v>
      </c>
    </row>
    <row r="240" spans="2:226" x14ac:dyDescent="0.25">
      <c r="B240">
        <f t="shared" ref="B240:C240" si="1450">B239+1</f>
        <v>2041</v>
      </c>
      <c r="C240">
        <f t="shared" si="1450"/>
        <v>62</v>
      </c>
      <c r="D240">
        <f>IF(D239=0, 0, D239*(1-VLOOKUP(C239,Mort!$A$2:$E$111,IF(D239/D238=1-VLOOKUP(C238,Mort!$A$2:$E$111,4),4,5))))</f>
        <v>0.95311942869471633</v>
      </c>
      <c r="E240" s="3">
        <f>IF(C240&lt;65,Assumptions!$C$6,Assumptions!$C$7)*(1+Assumptions!$C$8)^(B240-$J$3)</f>
        <v>33092.402345682291</v>
      </c>
      <c r="F240" s="3">
        <f t="shared" si="1426"/>
        <v>31541.01</v>
      </c>
      <c r="H240">
        <f t="shared" si="1433"/>
        <v>50</v>
      </c>
      <c r="I240" s="5">
        <v>358723.20825707796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18363.32</v>
      </c>
      <c r="V240" s="5">
        <v>19281.09</v>
      </c>
      <c r="W240" s="5">
        <v>20244.72</v>
      </c>
      <c r="X240" s="5">
        <v>21258.65</v>
      </c>
      <c r="Y240" s="5">
        <v>22328.97</v>
      </c>
      <c r="Z240" s="5">
        <v>23459.07</v>
      </c>
      <c r="AA240" s="5">
        <v>24650.07</v>
      </c>
      <c r="AB240" s="5">
        <v>25902.06</v>
      </c>
      <c r="AC240" s="5">
        <v>27215.46</v>
      </c>
      <c r="AD240" s="5">
        <v>28591.43</v>
      </c>
      <c r="AE240" s="5">
        <v>30032.44</v>
      </c>
      <c r="AF240" s="5">
        <v>31541.01</v>
      </c>
      <c r="AG240" s="5">
        <v>33120.699999999997</v>
      </c>
      <c r="AH240" s="5">
        <v>34769.03</v>
      </c>
      <c r="AI240" s="5">
        <v>15026.97</v>
      </c>
      <c r="AJ240" s="5">
        <v>15760.23</v>
      </c>
      <c r="AK240" s="5">
        <v>16519.3</v>
      </c>
      <c r="AL240" s="5">
        <v>17302.21</v>
      </c>
      <c r="AM240" s="5">
        <v>18106.89</v>
      </c>
      <c r="AN240" s="5">
        <v>18931.41</v>
      </c>
      <c r="AO240" s="5">
        <v>19774.310000000001</v>
      </c>
      <c r="AP240" s="5">
        <v>20632</v>
      </c>
      <c r="AQ240" s="5">
        <v>21499.03</v>
      </c>
      <c r="AR240" s="5">
        <v>22368.93</v>
      </c>
      <c r="AS240" s="5">
        <v>23235.08</v>
      </c>
      <c r="AT240" s="5">
        <v>24090.9</v>
      </c>
      <c r="AU240" s="5">
        <v>24928.67</v>
      </c>
      <c r="AV240" s="5">
        <v>25739.83</v>
      </c>
      <c r="AW240" s="5">
        <v>26515.19</v>
      </c>
      <c r="AX240" s="5">
        <v>27243.14</v>
      </c>
      <c r="AY240" s="5">
        <v>27907.43</v>
      </c>
      <c r="AZ240" s="5">
        <v>28487.23</v>
      </c>
      <c r="BA240" s="5">
        <v>28958.560000000001</v>
      </c>
      <c r="BB240" s="5">
        <v>29297.15</v>
      </c>
      <c r="BC240" s="5">
        <v>29475.89</v>
      </c>
      <c r="BD240" s="5">
        <v>29466.639999999999</v>
      </c>
      <c r="BE240" s="5">
        <v>29241.96</v>
      </c>
      <c r="BF240" s="5">
        <v>28776.21</v>
      </c>
      <c r="BG240" s="5">
        <v>28048.89</v>
      </c>
      <c r="BH240" s="5">
        <v>27047</v>
      </c>
      <c r="BI240" s="5">
        <v>25713.37</v>
      </c>
      <c r="BJ240" s="5">
        <v>24059.47</v>
      </c>
      <c r="BK240" s="5">
        <v>22117</v>
      </c>
      <c r="BL240" s="5">
        <v>19934.45</v>
      </c>
      <c r="BM240" s="5">
        <v>17573.59</v>
      </c>
      <c r="BN240" s="5">
        <v>15112.25</v>
      </c>
      <c r="BO240" s="5">
        <v>12646</v>
      </c>
      <c r="BP240" s="5">
        <v>10278.59</v>
      </c>
      <c r="BQ240" s="5">
        <v>8160.15</v>
      </c>
      <c r="BR240" s="5">
        <v>6286</v>
      </c>
      <c r="BS240" s="5">
        <v>4641.09</v>
      </c>
      <c r="BT240" s="5">
        <v>3252.1</v>
      </c>
      <c r="BU240" s="5">
        <v>2151.84</v>
      </c>
      <c r="BV240" s="5">
        <v>1293.8699999999999</v>
      </c>
      <c r="BW240" s="5">
        <v>689.57</v>
      </c>
      <c r="BX240" s="5">
        <v>319.42</v>
      </c>
      <c r="BY240" s="5">
        <v>126.96</v>
      </c>
      <c r="BZ240" s="5">
        <v>41.18</v>
      </c>
      <c r="CA240" s="5">
        <v>10.02</v>
      </c>
      <c r="CB240" s="5">
        <v>1.53</v>
      </c>
      <c r="CC240" s="5">
        <v>0</v>
      </c>
      <c r="CD240" s="5">
        <v>0</v>
      </c>
      <c r="CE240" s="5">
        <v>0</v>
      </c>
      <c r="CF240" s="5">
        <v>0</v>
      </c>
      <c r="CG240" s="5">
        <v>0</v>
      </c>
      <c r="CH240" s="5">
        <v>0</v>
      </c>
      <c r="CI240" s="5">
        <v>0</v>
      </c>
      <c r="CJ240" s="5">
        <v>0</v>
      </c>
      <c r="CK240" s="5">
        <v>0</v>
      </c>
      <c r="CL240" s="5">
        <v>0</v>
      </c>
      <c r="CM240" s="5">
        <v>0</v>
      </c>
      <c r="CN240" s="5">
        <v>0</v>
      </c>
      <c r="CO240" s="5">
        <v>0</v>
      </c>
      <c r="CP240" s="5">
        <v>0</v>
      </c>
      <c r="CQ240" s="5">
        <v>0</v>
      </c>
      <c r="CR240" s="5">
        <v>0</v>
      </c>
      <c r="CS240" s="5">
        <v>0</v>
      </c>
      <c r="CT240" s="5">
        <v>0</v>
      </c>
      <c r="CU240" s="5">
        <v>0</v>
      </c>
      <c r="CV240" s="5">
        <v>0</v>
      </c>
      <c r="CW240" s="5">
        <v>0</v>
      </c>
      <c r="CX240" s="5">
        <v>0</v>
      </c>
      <c r="CY240" s="5">
        <v>0</v>
      </c>
      <c r="CZ240" s="5">
        <v>0</v>
      </c>
      <c r="DA240" s="5">
        <v>0</v>
      </c>
      <c r="DB240" s="5">
        <v>0</v>
      </c>
      <c r="DC240" s="5">
        <v>0</v>
      </c>
      <c r="DD240" s="5">
        <v>0</v>
      </c>
      <c r="DE240" s="5">
        <v>0</v>
      </c>
      <c r="DF240" s="3">
        <v>0</v>
      </c>
      <c r="DG240" s="3">
        <v>0</v>
      </c>
      <c r="DH240" s="3">
        <v>0</v>
      </c>
      <c r="DI240" s="3">
        <v>0</v>
      </c>
      <c r="DJ240" s="3">
        <v>0</v>
      </c>
      <c r="DK240" s="3">
        <v>0</v>
      </c>
      <c r="DL240" s="3">
        <v>0</v>
      </c>
      <c r="DM240" s="3">
        <v>0</v>
      </c>
      <c r="DN240" s="3">
        <v>0</v>
      </c>
      <c r="DO240" s="3">
        <v>0</v>
      </c>
      <c r="DP240" s="3">
        <v>0</v>
      </c>
      <c r="DQ240" s="3">
        <v>1</v>
      </c>
      <c r="DR240" s="3">
        <v>0.99524000000000001</v>
      </c>
      <c r="DS240" s="3">
        <v>0.9905026576</v>
      </c>
      <c r="DT240" s="3">
        <v>0.98588691521558403</v>
      </c>
      <c r="DU240" s="3">
        <v>0.98153915391948332</v>
      </c>
      <c r="DV240" s="3">
        <v>0.97745595103917826</v>
      </c>
      <c r="DW240" s="3">
        <v>0.9735363526755112</v>
      </c>
      <c r="DX240" s="3">
        <v>0.96965194262833587</v>
      </c>
      <c r="DY240" s="3">
        <v>0.96570545922183848</v>
      </c>
      <c r="DZ240" s="3">
        <v>0.96163983923851448</v>
      </c>
      <c r="EA240" s="3">
        <v>0.95744708953943458</v>
      </c>
      <c r="EB240" s="3">
        <v>0.95311942869471633</v>
      </c>
      <c r="EC240" s="3">
        <v>0.94867789215699894</v>
      </c>
      <c r="ED240" s="3">
        <v>0.9439724498119002</v>
      </c>
      <c r="EE240" s="3">
        <v>0.93890331775641034</v>
      </c>
      <c r="EF240" s="3">
        <v>0.93338256624800264</v>
      </c>
      <c r="EG240" s="3">
        <v>0.9273342472187156</v>
      </c>
      <c r="EH240" s="3">
        <v>0.92064816729626864</v>
      </c>
      <c r="EI240" s="3">
        <v>0.91323694954953372</v>
      </c>
      <c r="EJ240" s="3">
        <v>0.90504521411207439</v>
      </c>
      <c r="EK240" s="3">
        <v>0.89605811513594147</v>
      </c>
      <c r="EL240" s="3">
        <v>0.88618355470714338</v>
      </c>
      <c r="EM240" s="3">
        <v>0.87528349698424557</v>
      </c>
      <c r="EN240" s="3">
        <v>0.86322209039580267</v>
      </c>
      <c r="EO240" s="3">
        <v>0.84990257354099541</v>
      </c>
      <c r="EP240" s="3">
        <v>0.83526725122461942</v>
      </c>
      <c r="EQ240" s="3">
        <v>0.81925517801864345</v>
      </c>
      <c r="ER240" s="3">
        <v>0.80181323527862647</v>
      </c>
      <c r="ES240" s="3">
        <v>0.7829064791907564</v>
      </c>
      <c r="ET240" s="3">
        <v>0.76246479101908582</v>
      </c>
      <c r="EU240" s="3">
        <v>0.74033806278371195</v>
      </c>
      <c r="EV240" s="3">
        <v>0.71632149602700834</v>
      </c>
      <c r="EW240" s="3">
        <v>0.69021157749682394</v>
      </c>
      <c r="EX240" s="3">
        <v>0.66187839224057932</v>
      </c>
      <c r="EY240" s="3">
        <v>0.63120032876022847</v>
      </c>
      <c r="EZ240" s="3">
        <v>0.59810649552332973</v>
      </c>
      <c r="FA240" s="3">
        <v>0.56260289394906493</v>
      </c>
      <c r="FB240" s="3">
        <v>0.5247791013888693</v>
      </c>
      <c r="FC240" s="3">
        <v>0.48484865956419021</v>
      </c>
      <c r="FD240" s="3">
        <v>0.44315652332826549</v>
      </c>
      <c r="FE240" s="3">
        <v>0.39934163786679988</v>
      </c>
      <c r="FF240" s="3">
        <v>0.35417609862406485</v>
      </c>
      <c r="FG240" s="3">
        <v>0.30860780177509267</v>
      </c>
      <c r="FH240" s="3">
        <v>0.26365290329051494</v>
      </c>
      <c r="FI240" s="3">
        <v>0.22031100251858718</v>
      </c>
      <c r="FJ240" s="3">
        <v>0.1795777012629256</v>
      </c>
      <c r="FK240" s="3">
        <v>0.14243744108772732</v>
      </c>
      <c r="FL240" s="3">
        <v>0.10973665336280689</v>
      </c>
      <c r="FM240" s="3">
        <v>8.2577929022045804E-2</v>
      </c>
      <c r="FN240" s="3">
        <v>6.0295926434027182E-2</v>
      </c>
      <c r="FO240" s="3">
        <v>4.2196898196325237E-2</v>
      </c>
      <c r="FP240" s="3">
        <v>2.8026757813017261E-2</v>
      </c>
      <c r="FQ240" s="3">
        <v>1.7577821965168168E-2</v>
      </c>
      <c r="FR240" s="3">
        <v>1.0018303850827946E-2</v>
      </c>
      <c r="FS240" s="3">
        <v>5.0609465563227537E-3</v>
      </c>
      <c r="FT240" s="3">
        <v>2.2221098044846311E-3</v>
      </c>
      <c r="FU240" s="3">
        <v>8.3715764774153982E-4</v>
      </c>
      <c r="FV240" s="3">
        <v>2.5740923352756865E-4</v>
      </c>
      <c r="FW240" s="3">
        <v>5.9337976512775113E-5</v>
      </c>
      <c r="FX240" s="3">
        <v>8.6045999741175181E-6</v>
      </c>
      <c r="FY240" s="3">
        <v>0</v>
      </c>
      <c r="FZ240" s="3">
        <v>0</v>
      </c>
      <c r="GA240" s="3">
        <v>0</v>
      </c>
      <c r="GB240" s="3">
        <v>0</v>
      </c>
      <c r="GC240" s="3">
        <v>0</v>
      </c>
      <c r="GD240" s="3">
        <v>0</v>
      </c>
      <c r="GE240" s="3">
        <v>0</v>
      </c>
      <c r="GF240" s="3">
        <v>0</v>
      </c>
      <c r="GG240" s="3">
        <v>0</v>
      </c>
      <c r="GH240" s="3">
        <v>0</v>
      </c>
      <c r="GI240" s="3">
        <v>0</v>
      </c>
      <c r="GJ240" s="3">
        <v>0</v>
      </c>
      <c r="GK240" s="3">
        <v>0</v>
      </c>
      <c r="GL240" s="3">
        <v>0</v>
      </c>
      <c r="GM240" s="3">
        <v>0</v>
      </c>
      <c r="GN240" s="3">
        <v>0</v>
      </c>
      <c r="GO240" s="3">
        <v>0</v>
      </c>
      <c r="GP240" s="3">
        <v>0</v>
      </c>
      <c r="GQ240" s="3">
        <v>0</v>
      </c>
      <c r="GR240" s="3">
        <v>0</v>
      </c>
      <c r="GS240" s="3">
        <v>0</v>
      </c>
      <c r="GT240" s="3">
        <v>0</v>
      </c>
      <c r="GU240" s="3">
        <v>0</v>
      </c>
      <c r="GV240" s="3">
        <v>0</v>
      </c>
      <c r="GW240" s="3">
        <v>0</v>
      </c>
      <c r="GX240" s="3">
        <v>0</v>
      </c>
      <c r="GY240" s="3">
        <v>0</v>
      </c>
      <c r="GZ240" s="3">
        <v>0</v>
      </c>
      <c r="HA240" s="3">
        <v>0</v>
      </c>
      <c r="HB240">
        <f t="shared" si="1430"/>
        <v>16</v>
      </c>
      <c r="HC240">
        <f t="shared" si="1434"/>
        <v>0.6351835905115838</v>
      </c>
      <c r="HD240">
        <f>IF(H240&gt;=$F$3,IF(HB240&lt;50,HC240*VLOOKUP(H240,Ret!$A$2:$AZ$27,HB240+2),HC240),0)</f>
        <v>1.0162937448185342E-2</v>
      </c>
      <c r="HE240">
        <f>IF(H240&lt;$F$3,HC240*VLOOKUP(H240,Withd!$A$2:$AZ$57,HB240+2),0)</f>
        <v>0</v>
      </c>
      <c r="HF240">
        <f>IF(HC240=HD240,0,HC240*VLOOKUP(H240,Mort!$A$2:$E$115,IF(HF239/HC239=VLOOKUP(H239,Mort!$A$2:$E$115,2),2,3)))</f>
        <v>6.3518359051158385E-4</v>
      </c>
      <c r="HH240">
        <f t="shared" ref="HH240:HI240" si="1451">HH239+1</f>
        <v>45</v>
      </c>
      <c r="HI240">
        <f t="shared" si="1451"/>
        <v>11</v>
      </c>
      <c r="HJ240">
        <f t="shared" si="1428"/>
        <v>0.38305658635724199</v>
      </c>
      <c r="HK240">
        <f>IF(HH240&gt;=$F$3,IF(HI240&lt;50,HJ240*VLOOKUP(HH240,Ret!$A$2:$AZ$27,HI240+2),HJ240),0)</f>
        <v>0</v>
      </c>
      <c r="HL240">
        <f>IF(HH240&lt;$F$3,HJ240*VLOOKUP(HH240,Withd!$A$2:$AZ$57,HI240+2),0)</f>
        <v>1.5896848333825542E-2</v>
      </c>
      <c r="HM240">
        <f>IF(HJ240=HK240,0,HJ240*VLOOKUP(HH240,Mort!$A$2:$E$115,IF(HM239/HJ239=VLOOKUP(HH239,Mort!$A$2:$E$115,2),2,3)))</f>
        <v>2.7197017631364181E-4</v>
      </c>
      <c r="HN240">
        <f>HN239/(1+Assumptions!$C$9)</f>
        <v>0.8298760524683324</v>
      </c>
      <c r="HO240">
        <f>HO239*(1+Assumptions!$C$10)</f>
        <v>1.1734113958293941</v>
      </c>
      <c r="HQ240">
        <f>HQ239/(1.01+Assumptions!$C$9)</f>
        <v>0.79103115155409964</v>
      </c>
      <c r="HR240">
        <f>HR239/(0.99+Assumptions!$C$9)</f>
        <v>0.87103263433766331</v>
      </c>
    </row>
    <row r="241" spans="2:226" x14ac:dyDescent="0.25">
      <c r="B241">
        <f t="shared" ref="B241:C241" si="1452">B240+1</f>
        <v>2042</v>
      </c>
      <c r="C241">
        <f t="shared" si="1452"/>
        <v>63</v>
      </c>
      <c r="D241">
        <f>IF(D240=0, 0, D240*(1-VLOOKUP(C240,Mort!$A$2:$E$111,IF(D240/D239=1-VLOOKUP(C239,Mort!$A$2:$E$111,4),4,5))))</f>
        <v>0.94867789215699894</v>
      </c>
      <c r="E241" s="3">
        <f>IF(C241&lt;65,Assumptions!$C$6,Assumptions!$C$7)*(1+Assumptions!$C$8)^(B241-$J$3)</f>
        <v>34912.484474694815</v>
      </c>
      <c r="F241" s="3">
        <f t="shared" si="1426"/>
        <v>33120.699999999997</v>
      </c>
      <c r="H241">
        <f t="shared" si="1433"/>
        <v>51</v>
      </c>
      <c r="I241" s="5">
        <v>348196.90261692158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19373.3</v>
      </c>
      <c r="W241" s="5">
        <v>20341.55</v>
      </c>
      <c r="X241" s="5">
        <v>21360.33</v>
      </c>
      <c r="Y241" s="5">
        <v>22435.77</v>
      </c>
      <c r="Z241" s="5">
        <v>23571.27</v>
      </c>
      <c r="AA241" s="5">
        <v>24767.97</v>
      </c>
      <c r="AB241" s="5">
        <v>26025.94</v>
      </c>
      <c r="AC241" s="5">
        <v>27345.62</v>
      </c>
      <c r="AD241" s="5">
        <v>28728.17</v>
      </c>
      <c r="AE241" s="5">
        <v>30176.080000000002</v>
      </c>
      <c r="AF241" s="5">
        <v>31691.86</v>
      </c>
      <c r="AG241" s="5">
        <v>33279.11</v>
      </c>
      <c r="AH241" s="5">
        <v>34935.32</v>
      </c>
      <c r="AI241" s="5">
        <v>15098.84</v>
      </c>
      <c r="AJ241" s="5">
        <v>15835.61</v>
      </c>
      <c r="AK241" s="5">
        <v>16598.310000000001</v>
      </c>
      <c r="AL241" s="5">
        <v>17384.96</v>
      </c>
      <c r="AM241" s="5">
        <v>18193.490000000002</v>
      </c>
      <c r="AN241" s="5">
        <v>19021.96</v>
      </c>
      <c r="AO241" s="5">
        <v>19868.89</v>
      </c>
      <c r="AP241" s="5">
        <v>20730.68</v>
      </c>
      <c r="AQ241" s="5">
        <v>21601.86</v>
      </c>
      <c r="AR241" s="5">
        <v>22475.91</v>
      </c>
      <c r="AS241" s="5">
        <v>23346.21</v>
      </c>
      <c r="AT241" s="5">
        <v>24206.12</v>
      </c>
      <c r="AU241" s="5">
        <v>25047.9</v>
      </c>
      <c r="AV241" s="5">
        <v>25862.94</v>
      </c>
      <c r="AW241" s="5">
        <v>26642.01</v>
      </c>
      <c r="AX241" s="5">
        <v>27373.439999999999</v>
      </c>
      <c r="AY241" s="5">
        <v>28040.91</v>
      </c>
      <c r="AZ241" s="5">
        <v>28623.48</v>
      </c>
      <c r="BA241" s="5">
        <v>29097.06</v>
      </c>
      <c r="BB241" s="5">
        <v>29437.27</v>
      </c>
      <c r="BC241" s="5">
        <v>29616.86</v>
      </c>
      <c r="BD241" s="5">
        <v>29607.57</v>
      </c>
      <c r="BE241" s="5">
        <v>29381.82</v>
      </c>
      <c r="BF241" s="5">
        <v>28913.84</v>
      </c>
      <c r="BG241" s="5">
        <v>28183.040000000001</v>
      </c>
      <c r="BH241" s="5">
        <v>27176.36</v>
      </c>
      <c r="BI241" s="5">
        <v>25836.35</v>
      </c>
      <c r="BJ241" s="5">
        <v>24174.54</v>
      </c>
      <c r="BK241" s="5">
        <v>22222.78</v>
      </c>
      <c r="BL241" s="5">
        <v>20029.8</v>
      </c>
      <c r="BM241" s="5">
        <v>17657.64</v>
      </c>
      <c r="BN241" s="5">
        <v>15184.53</v>
      </c>
      <c r="BO241" s="5">
        <v>12706.49</v>
      </c>
      <c r="BP241" s="5">
        <v>10327.75</v>
      </c>
      <c r="BQ241" s="5">
        <v>8199.18</v>
      </c>
      <c r="BR241" s="5">
        <v>6316.07</v>
      </c>
      <c r="BS241" s="5">
        <v>4663.28</v>
      </c>
      <c r="BT241" s="5">
        <v>3267.66</v>
      </c>
      <c r="BU241" s="5">
        <v>2162.13</v>
      </c>
      <c r="BV241" s="5">
        <v>1300.06</v>
      </c>
      <c r="BW241" s="5">
        <v>692.87</v>
      </c>
      <c r="BX241" s="5">
        <v>320.95</v>
      </c>
      <c r="BY241" s="5">
        <v>127.57</v>
      </c>
      <c r="BZ241" s="5">
        <v>41.38</v>
      </c>
      <c r="CA241" s="5">
        <v>10.06</v>
      </c>
      <c r="CB241" s="5">
        <v>1.54</v>
      </c>
      <c r="CC241" s="5">
        <v>0</v>
      </c>
      <c r="CD241" s="5">
        <v>0</v>
      </c>
      <c r="CE241" s="5">
        <v>0</v>
      </c>
      <c r="CF241" s="5">
        <v>0</v>
      </c>
      <c r="CG241" s="5">
        <v>0</v>
      </c>
      <c r="CH241" s="5">
        <v>0</v>
      </c>
      <c r="CI241" s="5">
        <v>0</v>
      </c>
      <c r="CJ241" s="5">
        <v>0</v>
      </c>
      <c r="CK241" s="5">
        <v>0</v>
      </c>
      <c r="CL241" s="5">
        <v>0</v>
      </c>
      <c r="CM241" s="5">
        <v>0</v>
      </c>
      <c r="CN241" s="5">
        <v>0</v>
      </c>
      <c r="CO241" s="5">
        <v>0</v>
      </c>
      <c r="CP241" s="5">
        <v>0</v>
      </c>
      <c r="CQ241" s="5">
        <v>0</v>
      </c>
      <c r="CR241" s="5">
        <v>0</v>
      </c>
      <c r="CS241" s="5">
        <v>0</v>
      </c>
      <c r="CT241" s="5">
        <v>0</v>
      </c>
      <c r="CU241" s="5">
        <v>0</v>
      </c>
      <c r="CV241" s="5">
        <v>0</v>
      </c>
      <c r="CW241" s="5">
        <v>0</v>
      </c>
      <c r="CX241" s="5">
        <v>0</v>
      </c>
      <c r="CY241" s="5">
        <v>0</v>
      </c>
      <c r="CZ241" s="5">
        <v>0</v>
      </c>
      <c r="DA241" s="5">
        <v>0</v>
      </c>
      <c r="DB241" s="5">
        <v>0</v>
      </c>
      <c r="DC241" s="5">
        <v>0</v>
      </c>
      <c r="DD241" s="5">
        <v>0</v>
      </c>
      <c r="DE241" s="5">
        <v>0</v>
      </c>
      <c r="DF241" s="3">
        <v>0</v>
      </c>
      <c r="DG241" s="3">
        <v>0</v>
      </c>
      <c r="DH241" s="3">
        <v>0</v>
      </c>
      <c r="DI241" s="3">
        <v>0</v>
      </c>
      <c r="DJ241" s="3">
        <v>0</v>
      </c>
      <c r="DK241" s="3">
        <v>0</v>
      </c>
      <c r="DL241" s="3">
        <v>0</v>
      </c>
      <c r="DM241" s="3">
        <v>0</v>
      </c>
      <c r="DN241" s="3">
        <v>0</v>
      </c>
      <c r="DO241" s="3">
        <v>0</v>
      </c>
      <c r="DP241" s="3">
        <v>0</v>
      </c>
      <c r="DQ241" s="3">
        <v>0</v>
      </c>
      <c r="DR241" s="3">
        <v>1</v>
      </c>
      <c r="DS241" s="3">
        <v>0.99524000000000001</v>
      </c>
      <c r="DT241" s="3">
        <v>0.99060218160000002</v>
      </c>
      <c r="DU241" s="3">
        <v>0.98623362597914399</v>
      </c>
      <c r="DV241" s="3">
        <v>0.98213089409507071</v>
      </c>
      <c r="DW241" s="3">
        <v>0.97819254920974952</v>
      </c>
      <c r="DX241" s="3">
        <v>0.97428956093840258</v>
      </c>
      <c r="DY241" s="3">
        <v>0.97032420242538331</v>
      </c>
      <c r="DZ241" s="3">
        <v>0.96623913753317237</v>
      </c>
      <c r="EA241" s="3">
        <v>0.96202633489352773</v>
      </c>
      <c r="EB241" s="3">
        <v>0.95767797585980907</v>
      </c>
      <c r="EC241" s="3">
        <v>0.95321519649230235</v>
      </c>
      <c r="ED241" s="3">
        <v>0.94848724911770055</v>
      </c>
      <c r="EE241" s="3">
        <v>0.94339387258993856</v>
      </c>
      <c r="EF241" s="3">
        <v>0.93784671661910968</v>
      </c>
      <c r="EG241" s="3">
        <v>0.93176946989541776</v>
      </c>
      <c r="EH241" s="3">
        <v>0.92505141201747176</v>
      </c>
      <c r="EI241" s="3">
        <v>0.91760474815073112</v>
      </c>
      <c r="EJ241" s="3">
        <v>0.90937383355981904</v>
      </c>
      <c r="EK241" s="3">
        <v>0.90034375139257006</v>
      </c>
      <c r="EL241" s="3">
        <v>0.89042196325222389</v>
      </c>
      <c r="EM241" s="3">
        <v>0.87946977310422159</v>
      </c>
      <c r="EN241" s="3">
        <v>0.86735067963084544</v>
      </c>
      <c r="EO241" s="3">
        <v>0.85396745864414147</v>
      </c>
      <c r="EP241" s="3">
        <v>0.83926213900628932</v>
      </c>
      <c r="EQ241" s="3">
        <v>0.82317348380153876</v>
      </c>
      <c r="ER241" s="3">
        <v>0.80564812033140398</v>
      </c>
      <c r="ES241" s="3">
        <v>0.78665093765398941</v>
      </c>
      <c r="ET241" s="3">
        <v>0.76611148167184373</v>
      </c>
      <c r="EU241" s="3">
        <v>0.74387892647372678</v>
      </c>
      <c r="EV241" s="3">
        <v>0.71974749409891903</v>
      </c>
      <c r="EW241" s="3">
        <v>0.69351269793901349</v>
      </c>
      <c r="EX241" s="3">
        <v>0.66504400168861699</v>
      </c>
      <c r="EY241" s="3">
        <v>0.6342192122103496</v>
      </c>
      <c r="EZ241" s="3">
        <v>0.600967098914161</v>
      </c>
      <c r="FA241" s="3">
        <v>0.56529369192261647</v>
      </c>
      <c r="FB241" s="3">
        <v>0.52728899701465892</v>
      </c>
      <c r="FC241" s="3">
        <v>0.48716757723181353</v>
      </c>
      <c r="FD241" s="3">
        <v>0.4452760372656499</v>
      </c>
      <c r="FE241" s="3">
        <v>0.4012515954611951</v>
      </c>
      <c r="FF241" s="3">
        <v>0.35587004001453393</v>
      </c>
      <c r="FG241" s="3">
        <v>0.31008380066626401</v>
      </c>
      <c r="FH241" s="3">
        <v>0.26491389342320937</v>
      </c>
      <c r="FI241" s="3">
        <v>0.22136469848336798</v>
      </c>
      <c r="FJ241" s="3">
        <v>0.18043657938077809</v>
      </c>
      <c r="FK241" s="3">
        <v>0.14311868603324557</v>
      </c>
      <c r="FL241" s="3">
        <v>0.11026149809373305</v>
      </c>
      <c r="FM241" s="3">
        <v>8.2972879930515053E-2</v>
      </c>
      <c r="FN241" s="3">
        <v>6.0584307738864175E-2</v>
      </c>
      <c r="FO241" s="3">
        <v>4.2398716084889314E-2</v>
      </c>
      <c r="FP241" s="3">
        <v>2.8160803236422637E-2</v>
      </c>
      <c r="FQ241" s="3">
        <v>1.7661892573819553E-2</v>
      </c>
      <c r="FR241" s="3">
        <v>1.0066219053522715E-2</v>
      </c>
      <c r="FS241" s="3">
        <v>5.0851518792680702E-3</v>
      </c>
      <c r="FT241" s="3">
        <v>2.2327376356302314E-3</v>
      </c>
      <c r="FU241" s="3">
        <v>8.4116157684733335E-4</v>
      </c>
      <c r="FV241" s="3">
        <v>2.5864036164901806E-4</v>
      </c>
      <c r="FW241" s="3">
        <v>5.962177616733163E-5</v>
      </c>
      <c r="FX241" s="3">
        <v>8.6457537620247572E-6</v>
      </c>
      <c r="FY241" s="3">
        <v>0</v>
      </c>
      <c r="FZ241" s="3">
        <v>0</v>
      </c>
      <c r="GA241" s="3">
        <v>0</v>
      </c>
      <c r="GB241" s="3">
        <v>0</v>
      </c>
      <c r="GC241" s="3">
        <v>0</v>
      </c>
      <c r="GD241" s="3">
        <v>0</v>
      </c>
      <c r="GE241" s="3">
        <v>0</v>
      </c>
      <c r="GF241" s="3">
        <v>0</v>
      </c>
      <c r="GG241" s="3">
        <v>0</v>
      </c>
      <c r="GH241" s="3">
        <v>0</v>
      </c>
      <c r="GI241" s="3">
        <v>0</v>
      </c>
      <c r="GJ241" s="3">
        <v>0</v>
      </c>
      <c r="GK241" s="3">
        <v>0</v>
      </c>
      <c r="GL241" s="3">
        <v>0</v>
      </c>
      <c r="GM241" s="3">
        <v>0</v>
      </c>
      <c r="GN241" s="3">
        <v>0</v>
      </c>
      <c r="GO241" s="3">
        <v>0</v>
      </c>
      <c r="GP241" s="3">
        <v>0</v>
      </c>
      <c r="GQ241" s="3">
        <v>0</v>
      </c>
      <c r="GR241" s="3">
        <v>0</v>
      </c>
      <c r="GS241" s="3">
        <v>0</v>
      </c>
      <c r="GT241" s="3">
        <v>0</v>
      </c>
      <c r="GU241" s="3">
        <v>0</v>
      </c>
      <c r="GV241" s="3">
        <v>0</v>
      </c>
      <c r="GW241" s="3">
        <v>0</v>
      </c>
      <c r="GX241" s="3">
        <v>0</v>
      </c>
      <c r="GY241" s="3">
        <v>0</v>
      </c>
      <c r="GZ241" s="3">
        <v>0</v>
      </c>
      <c r="HA241" s="3">
        <v>0</v>
      </c>
      <c r="HB241">
        <f t="shared" si="1430"/>
        <v>17</v>
      </c>
      <c r="HC241">
        <f t="shared" si="1434"/>
        <v>0.62438546947288687</v>
      </c>
      <c r="HD241">
        <f>IF(H241&gt;=$F$3,IF(HB241&lt;50,HC241*VLOOKUP(H241,Ret!$A$2:$AZ$27,HB241+2),HC241),0)</f>
        <v>9.3657820420933024E-3</v>
      </c>
      <c r="HE241">
        <f>IF(H241&lt;$F$3,HC241*VLOOKUP(H241,Withd!$A$2:$AZ$57,HB241+2),0)</f>
        <v>0</v>
      </c>
      <c r="HF241">
        <f>IF(HC241=HD241,0,HC241*VLOOKUP(H241,Mort!$A$2:$E$115,IF(HF240/HC240=VLOOKUP(H240,Mort!$A$2:$E$115,2),2,3)))</f>
        <v>6.7433630703071779E-4</v>
      </c>
      <c r="HH241">
        <f t="shared" ref="HH241:HI241" si="1453">HH240+1</f>
        <v>46</v>
      </c>
      <c r="HI241">
        <f t="shared" si="1453"/>
        <v>12</v>
      </c>
      <c r="HJ241">
        <f t="shared" si="1428"/>
        <v>0.36688776784710281</v>
      </c>
      <c r="HK241">
        <f>IF(HH241&gt;=$F$3,IF(HI241&lt;50,HJ241*VLOOKUP(HH241,Ret!$A$2:$AZ$27,HI241+2),HJ241),0)</f>
        <v>0</v>
      </c>
      <c r="HL241">
        <f>IF(HH241&lt;$F$3,HJ241*VLOOKUP(HH241,Withd!$A$2:$AZ$57,HI241+2),0)</f>
        <v>1.4198556615682877E-2</v>
      </c>
      <c r="HM241">
        <f>IF(HJ241=HK241,0,HJ241*VLOOKUP(HH241,Mort!$A$2:$E$115,IF(HM240/HJ240=VLOOKUP(HH240,Mort!$A$2:$E$115,2),2,3)))</f>
        <v>2.7883470356379814E-4</v>
      </c>
      <c r="HN241">
        <f>HN240/(1+Assumptions!$C$9)</f>
        <v>0.79949523359184238</v>
      </c>
      <c r="HO241">
        <f>HO240*(1+Assumptions!$C$10)</f>
        <v>1.2115472661938493</v>
      </c>
      <c r="HQ241">
        <f>HQ240/(1.01+Assumptions!$C$9)</f>
        <v>0.75480071713177443</v>
      </c>
      <c r="HR241">
        <f>HR240/(0.99+Assumptions!$C$9)</f>
        <v>0.84730801005609269</v>
      </c>
    </row>
    <row r="242" spans="2:226" x14ac:dyDescent="0.25">
      <c r="B242">
        <f t="shared" ref="B242:C242" si="1454">B241+1</f>
        <v>2043</v>
      </c>
      <c r="C242">
        <f t="shared" si="1454"/>
        <v>64</v>
      </c>
      <c r="D242">
        <f>IF(D241=0, 0, D241*(1-VLOOKUP(C241,Mort!$A$2:$E$111,IF(D241/D240=1-VLOOKUP(C240,Mort!$A$2:$E$111,4),4,5))))</f>
        <v>0.9439724498119002</v>
      </c>
      <c r="E242" s="3">
        <f>IF(C242&lt;65,Assumptions!$C$6,Assumptions!$C$7)*(1+Assumptions!$C$8)^(B242-$J$3)</f>
        <v>36832.671120803025</v>
      </c>
      <c r="F242" s="3">
        <f t="shared" si="1426"/>
        <v>34769.03</v>
      </c>
      <c r="H242">
        <f t="shared" si="1433"/>
        <v>52</v>
      </c>
      <c r="I242" s="5">
        <v>337419.74910693144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20438.84</v>
      </c>
      <c r="X242" s="5">
        <v>21462.49</v>
      </c>
      <c r="Y242" s="5">
        <v>22543.07</v>
      </c>
      <c r="Z242" s="5">
        <v>23684</v>
      </c>
      <c r="AA242" s="5">
        <v>24886.43</v>
      </c>
      <c r="AB242" s="5">
        <v>26150.42</v>
      </c>
      <c r="AC242" s="5">
        <v>27476.41</v>
      </c>
      <c r="AD242" s="5">
        <v>28865.57</v>
      </c>
      <c r="AE242" s="5">
        <v>30320.400000000001</v>
      </c>
      <c r="AF242" s="5">
        <v>31843.439999999999</v>
      </c>
      <c r="AG242" s="5">
        <v>33438.28</v>
      </c>
      <c r="AH242" s="5">
        <v>35102.410000000003</v>
      </c>
      <c r="AI242" s="5">
        <v>15171.05</v>
      </c>
      <c r="AJ242" s="5">
        <v>15911.35</v>
      </c>
      <c r="AK242" s="5">
        <v>16677.7</v>
      </c>
      <c r="AL242" s="5">
        <v>17468.11</v>
      </c>
      <c r="AM242" s="5">
        <v>18280.5</v>
      </c>
      <c r="AN242" s="5">
        <v>19112.939999999999</v>
      </c>
      <c r="AO242" s="5">
        <v>19963.919999999998</v>
      </c>
      <c r="AP242" s="5">
        <v>20829.830000000002</v>
      </c>
      <c r="AQ242" s="5">
        <v>21705.17</v>
      </c>
      <c r="AR242" s="5">
        <v>22583.41</v>
      </c>
      <c r="AS242" s="5">
        <v>23457.87</v>
      </c>
      <c r="AT242" s="5">
        <v>24321.89</v>
      </c>
      <c r="AU242" s="5">
        <v>25167.7</v>
      </c>
      <c r="AV242" s="5">
        <v>25986.63</v>
      </c>
      <c r="AW242" s="5">
        <v>26769.43</v>
      </c>
      <c r="AX242" s="5">
        <v>27504.36</v>
      </c>
      <c r="AY242" s="5">
        <v>28175.02</v>
      </c>
      <c r="AZ242" s="5">
        <v>28760.38</v>
      </c>
      <c r="BA242" s="5">
        <v>29236.23</v>
      </c>
      <c r="BB242" s="5">
        <v>29578.06</v>
      </c>
      <c r="BC242" s="5">
        <v>29758.51</v>
      </c>
      <c r="BD242" s="5">
        <v>29749.18</v>
      </c>
      <c r="BE242" s="5">
        <v>29522.35</v>
      </c>
      <c r="BF242" s="5">
        <v>29052.13</v>
      </c>
      <c r="BG242" s="5">
        <v>28317.83</v>
      </c>
      <c r="BH242" s="5">
        <v>27306.34</v>
      </c>
      <c r="BI242" s="5">
        <v>25959.919999999998</v>
      </c>
      <c r="BJ242" s="5">
        <v>24290.17</v>
      </c>
      <c r="BK242" s="5">
        <v>22329.07</v>
      </c>
      <c r="BL242" s="5">
        <v>20125.59</v>
      </c>
      <c r="BM242" s="5">
        <v>17742.09</v>
      </c>
      <c r="BN242" s="5">
        <v>15257.15</v>
      </c>
      <c r="BO242" s="5">
        <v>12767.26</v>
      </c>
      <c r="BP242" s="5">
        <v>10377.14</v>
      </c>
      <c r="BQ242" s="5">
        <v>8238.39</v>
      </c>
      <c r="BR242" s="5">
        <v>6346.27</v>
      </c>
      <c r="BS242" s="5">
        <v>4685.59</v>
      </c>
      <c r="BT242" s="5">
        <v>3283.29</v>
      </c>
      <c r="BU242" s="5">
        <v>2172.4699999999998</v>
      </c>
      <c r="BV242" s="5">
        <v>1306.28</v>
      </c>
      <c r="BW242" s="5">
        <v>696.19</v>
      </c>
      <c r="BX242" s="5">
        <v>322.49</v>
      </c>
      <c r="BY242" s="5">
        <v>128.18</v>
      </c>
      <c r="BZ242" s="5">
        <v>41.58</v>
      </c>
      <c r="CA242" s="5">
        <v>10.11</v>
      </c>
      <c r="CB242" s="5">
        <v>1.55</v>
      </c>
      <c r="CC242" s="5">
        <v>0</v>
      </c>
      <c r="CD242" s="5">
        <v>0</v>
      </c>
      <c r="CE242" s="5">
        <v>0</v>
      </c>
      <c r="CF242" s="5">
        <v>0</v>
      </c>
      <c r="CG242" s="5">
        <v>0</v>
      </c>
      <c r="CH242" s="5">
        <v>0</v>
      </c>
      <c r="CI242" s="5">
        <v>0</v>
      </c>
      <c r="CJ242" s="5">
        <v>0</v>
      </c>
      <c r="CK242" s="5">
        <v>0</v>
      </c>
      <c r="CL242" s="5">
        <v>0</v>
      </c>
      <c r="CM242" s="5">
        <v>0</v>
      </c>
      <c r="CN242" s="5">
        <v>0</v>
      </c>
      <c r="CO242" s="5">
        <v>0</v>
      </c>
      <c r="CP242" s="5">
        <v>0</v>
      </c>
      <c r="CQ242" s="5">
        <v>0</v>
      </c>
      <c r="CR242" s="5">
        <v>0</v>
      </c>
      <c r="CS242" s="5">
        <v>0</v>
      </c>
      <c r="CT242" s="5">
        <v>0</v>
      </c>
      <c r="CU242" s="5">
        <v>0</v>
      </c>
      <c r="CV242" s="5">
        <v>0</v>
      </c>
      <c r="CW242" s="5">
        <v>0</v>
      </c>
      <c r="CX242" s="5">
        <v>0</v>
      </c>
      <c r="CY242" s="5">
        <v>0</v>
      </c>
      <c r="CZ242" s="5">
        <v>0</v>
      </c>
      <c r="DA242" s="5">
        <v>0</v>
      </c>
      <c r="DB242" s="5">
        <v>0</v>
      </c>
      <c r="DC242" s="5">
        <v>0</v>
      </c>
      <c r="DD242" s="5">
        <v>0</v>
      </c>
      <c r="DE242" s="5">
        <v>0</v>
      </c>
      <c r="DF242" s="3">
        <v>0</v>
      </c>
      <c r="DG242" s="3">
        <v>0</v>
      </c>
      <c r="DH242" s="3">
        <v>0</v>
      </c>
      <c r="DI242" s="3">
        <v>0</v>
      </c>
      <c r="DJ242" s="3">
        <v>0</v>
      </c>
      <c r="DK242" s="3">
        <v>0</v>
      </c>
      <c r="DL242" s="3">
        <v>0</v>
      </c>
      <c r="DM242" s="3">
        <v>0</v>
      </c>
      <c r="DN242" s="3">
        <v>0</v>
      </c>
      <c r="DO242" s="3">
        <v>0</v>
      </c>
      <c r="DP242" s="3">
        <v>0</v>
      </c>
      <c r="DQ242" s="3">
        <v>0</v>
      </c>
      <c r="DR242" s="3">
        <v>0</v>
      </c>
      <c r="DS242" s="3">
        <v>1</v>
      </c>
      <c r="DT242" s="3">
        <v>0.99534</v>
      </c>
      <c r="DU242" s="3">
        <v>0.99095055059999992</v>
      </c>
      <c r="DV242" s="3">
        <v>0.98682819630950391</v>
      </c>
      <c r="DW242" s="3">
        <v>0.9828710152423028</v>
      </c>
      <c r="DX242" s="3">
        <v>0.97894935989148602</v>
      </c>
      <c r="DY242" s="3">
        <v>0.97496503599672768</v>
      </c>
      <c r="DZ242" s="3">
        <v>0.97086043319518145</v>
      </c>
      <c r="EA242" s="3">
        <v>0.96662748170645041</v>
      </c>
      <c r="EB242" s="3">
        <v>0.96225832548913726</v>
      </c>
      <c r="EC242" s="3">
        <v>0.95777420169235783</v>
      </c>
      <c r="ED242" s="3">
        <v>0.95302364165196374</v>
      </c>
      <c r="EE242" s="3">
        <v>0.94790590469629266</v>
      </c>
      <c r="EF242" s="3">
        <v>0.94233221797667843</v>
      </c>
      <c r="EG242" s="3">
        <v>0.93622590520418947</v>
      </c>
      <c r="EH242" s="3">
        <v>0.92947571642766724</v>
      </c>
      <c r="EI242" s="3">
        <v>0.92199343691042457</v>
      </c>
      <c r="EJ242" s="3">
        <v>0.913723155781338</v>
      </c>
      <c r="EK242" s="3">
        <v>0.90464988484442932</v>
      </c>
      <c r="EL242" s="3">
        <v>0.89468064311344364</v>
      </c>
      <c r="EM242" s="3">
        <v>0.88367607120314828</v>
      </c>
      <c r="EN242" s="3">
        <v>0.87149901494196891</v>
      </c>
      <c r="EO242" s="3">
        <v>0.85805178514141422</v>
      </c>
      <c r="EP242" s="3">
        <v>0.84327613340127905</v>
      </c>
      <c r="EQ242" s="3">
        <v>0.82711052992397649</v>
      </c>
      <c r="ER242" s="3">
        <v>0.809501346741895</v>
      </c>
      <c r="ES242" s="3">
        <v>0.79041330498572104</v>
      </c>
      <c r="ET242" s="3">
        <v>0.76977561359254387</v>
      </c>
      <c r="EU242" s="3">
        <v>0.74743672528608818</v>
      </c>
      <c r="EV242" s="3">
        <v>0.72318987791780742</v>
      </c>
      <c r="EW242" s="3">
        <v>0.69682960686770334</v>
      </c>
      <c r="EX242" s="3">
        <v>0.66822475150578409</v>
      </c>
      <c r="EY242" s="3">
        <v>0.63725253427349104</v>
      </c>
      <c r="EZ242" s="3">
        <v>0.60384138390153197</v>
      </c>
      <c r="FA242" s="3">
        <v>0.567997359353137</v>
      </c>
      <c r="FB242" s="3">
        <v>0.52981089688382554</v>
      </c>
      <c r="FC242" s="3">
        <v>0.48949758573993524</v>
      </c>
      <c r="FD242" s="3">
        <v>0.44740568834215821</v>
      </c>
      <c r="FE242" s="3">
        <v>0.40317068793576905</v>
      </c>
      <c r="FF242" s="3">
        <v>0.35757208313023359</v>
      </c>
      <c r="FG242" s="3">
        <v>0.31156685891469771</v>
      </c>
      <c r="FH242" s="3">
        <v>0.26618091457659371</v>
      </c>
      <c r="FI242" s="3">
        <v>0.22242343402934747</v>
      </c>
      <c r="FJ242" s="3">
        <v>0.18129956531166141</v>
      </c>
      <c r="FK242" s="3">
        <v>0.14380318921390359</v>
      </c>
      <c r="FL242" s="3">
        <v>0.1107888530341756</v>
      </c>
      <c r="FM242" s="3">
        <v>8.3369719796747482E-2</v>
      </c>
      <c r="FN242" s="3">
        <v>6.0874068303991107E-2</v>
      </c>
      <c r="FO242" s="3">
        <v>4.2601499221182094E-2</v>
      </c>
      <c r="FP242" s="3">
        <v>2.8295489767716939E-2</v>
      </c>
      <c r="FQ242" s="3">
        <v>1.7746365272516711E-2</v>
      </c>
      <c r="FR242" s="3">
        <v>1.0114363423418173E-2</v>
      </c>
      <c r="FS242" s="3">
        <v>5.1094729706081584E-3</v>
      </c>
      <c r="FT242" s="3">
        <v>2.2434162972049241E-3</v>
      </c>
      <c r="FU242" s="3">
        <v>8.4518465580898298E-4</v>
      </c>
      <c r="FV242" s="3">
        <v>2.5987737796814609E-4</v>
      </c>
      <c r="FW242" s="3">
        <v>5.9906933169217021E-5</v>
      </c>
      <c r="FX242" s="3">
        <v>8.6871043788681586E-6</v>
      </c>
      <c r="FY242" s="3">
        <v>0</v>
      </c>
      <c r="FZ242" s="3">
        <v>0</v>
      </c>
      <c r="GA242" s="3">
        <v>0</v>
      </c>
      <c r="GB242" s="3">
        <v>0</v>
      </c>
      <c r="GC242" s="3">
        <v>0</v>
      </c>
      <c r="GD242" s="3">
        <v>0</v>
      </c>
      <c r="GE242" s="3">
        <v>0</v>
      </c>
      <c r="GF242" s="3">
        <v>0</v>
      </c>
      <c r="GG242" s="3">
        <v>0</v>
      </c>
      <c r="GH242" s="3">
        <v>0</v>
      </c>
      <c r="GI242" s="3">
        <v>0</v>
      </c>
      <c r="GJ242" s="3">
        <v>0</v>
      </c>
      <c r="GK242" s="3">
        <v>0</v>
      </c>
      <c r="GL242" s="3">
        <v>0</v>
      </c>
      <c r="GM242" s="3">
        <v>0</v>
      </c>
      <c r="GN242" s="3">
        <v>0</v>
      </c>
      <c r="GO242" s="3">
        <v>0</v>
      </c>
      <c r="GP242" s="3">
        <v>0</v>
      </c>
      <c r="GQ242" s="3">
        <v>0</v>
      </c>
      <c r="GR242" s="3">
        <v>0</v>
      </c>
      <c r="GS242" s="3">
        <v>0</v>
      </c>
      <c r="GT242" s="3">
        <v>0</v>
      </c>
      <c r="GU242" s="3">
        <v>0</v>
      </c>
      <c r="GV242" s="3">
        <v>0</v>
      </c>
      <c r="GW242" s="3">
        <v>0</v>
      </c>
      <c r="GX242" s="3">
        <v>0</v>
      </c>
      <c r="GY242" s="3">
        <v>0</v>
      </c>
      <c r="GZ242" s="3">
        <v>0</v>
      </c>
      <c r="HA242" s="3">
        <v>0</v>
      </c>
      <c r="HB242">
        <f t="shared" si="1430"/>
        <v>18</v>
      </c>
      <c r="HC242">
        <f t="shared" si="1434"/>
        <v>0.61434535112376287</v>
      </c>
      <c r="HD242">
        <f>IF(H242&gt;=$F$3,IF(HB242&lt;50,HC242*VLOOKUP(H242,Ret!$A$2:$AZ$27,HB242+2),HC242),0)</f>
        <v>1.1672561671351495E-2</v>
      </c>
      <c r="HE242">
        <f>IF(H242&lt;$F$3,HC242*VLOOKUP(H242,Withd!$A$2:$AZ$57,HB242+2),0)</f>
        <v>0</v>
      </c>
      <c r="HF242">
        <f>IF(HC242=HD242,0,HC242*VLOOKUP(H242,Mort!$A$2:$E$115,IF(HF241/HC241=VLOOKUP(H241,Mort!$A$2:$E$115,2),2,3)))</f>
        <v>7.2492751432604019E-4</v>
      </c>
      <c r="HH242">
        <f t="shared" ref="HH242:HI242" si="1455">HH241+1</f>
        <v>47</v>
      </c>
      <c r="HI242">
        <f t="shared" si="1455"/>
        <v>13</v>
      </c>
      <c r="HJ242">
        <f t="shared" si="1428"/>
        <v>0.35241037652785612</v>
      </c>
      <c r="HK242">
        <f>IF(HH242&gt;=$F$3,IF(HI242&lt;50,HJ242*VLOOKUP(HH242,Ret!$A$2:$AZ$27,HI242+2),HJ242),0)</f>
        <v>0</v>
      </c>
      <c r="HL242">
        <f>IF(HH242&lt;$F$3,HJ242*VLOOKUP(HH242,Withd!$A$2:$AZ$57,HI242+2),0)</f>
        <v>1.1840988651335965E-2</v>
      </c>
      <c r="HM242">
        <f>IF(HJ242=HK242,0,HJ242*VLOOKUP(HH242,Mort!$A$2:$E$115,IF(HM241/HJ241=VLOOKUP(HH241,Mort!$A$2:$E$115,2),2,3)))</f>
        <v>2.925006125181206E-4</v>
      </c>
      <c r="HN242">
        <f>HN241/(1+Assumptions!$C$9)</f>
        <v>0.77022662195745895</v>
      </c>
      <c r="HO242">
        <f>HO241*(1+Assumptions!$C$10)</f>
        <v>1.2509225523451495</v>
      </c>
      <c r="HQ242">
        <f>HQ241/(1.01+Assumptions!$C$9)</f>
        <v>0.72022969191963204</v>
      </c>
      <c r="HR242">
        <f>HR241/(0.99+Assumptions!$C$9)</f>
        <v>0.82422958176662708</v>
      </c>
    </row>
    <row r="243" spans="2:226" x14ac:dyDescent="0.25">
      <c r="B243">
        <f t="shared" ref="B243:C243" si="1456">B242+1</f>
        <v>2044</v>
      </c>
      <c r="C243">
        <f t="shared" si="1456"/>
        <v>65</v>
      </c>
      <c r="D243">
        <f>IF(D242=0, 0, D242*(1-VLOOKUP(C242,Mort!$A$2:$E$111,IF(D242/D241=1-VLOOKUP(C241,Mort!$A$2:$E$111,4),4,5))))</f>
        <v>0.93890331775641034</v>
      </c>
      <c r="E243" s="3">
        <f>IF(C243&lt;65,Assumptions!$C$6,Assumptions!$C$7)*(1+Assumptions!$C$8)^(B243-$J$3)</f>
        <v>16004.807687162009</v>
      </c>
      <c r="F243" s="3">
        <f t="shared" si="1426"/>
        <v>15026.97</v>
      </c>
      <c r="H243">
        <f t="shared" si="1433"/>
        <v>53</v>
      </c>
      <c r="I243" s="5">
        <v>326354.46703226684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21562.97</v>
      </c>
      <c r="Y243" s="5">
        <v>22648.61</v>
      </c>
      <c r="Z243" s="5">
        <v>23794.89</v>
      </c>
      <c r="AA243" s="5">
        <v>25002.94</v>
      </c>
      <c r="AB243" s="5">
        <v>26272.85</v>
      </c>
      <c r="AC243" s="5">
        <v>27605.05</v>
      </c>
      <c r="AD243" s="5">
        <v>29000.720000000001</v>
      </c>
      <c r="AE243" s="5">
        <v>30462.36</v>
      </c>
      <c r="AF243" s="5">
        <v>31992.52</v>
      </c>
      <c r="AG243" s="5">
        <v>33594.83</v>
      </c>
      <c r="AH243" s="5">
        <v>35266.75</v>
      </c>
      <c r="AI243" s="5">
        <v>15242.08</v>
      </c>
      <c r="AJ243" s="5">
        <v>15985.84</v>
      </c>
      <c r="AK243" s="5">
        <v>16755.78</v>
      </c>
      <c r="AL243" s="5">
        <v>17549.89</v>
      </c>
      <c r="AM243" s="5">
        <v>18366.09</v>
      </c>
      <c r="AN243" s="5">
        <v>19202.419999999998</v>
      </c>
      <c r="AO243" s="5">
        <v>20057.38</v>
      </c>
      <c r="AP243" s="5">
        <v>20927.349999999999</v>
      </c>
      <c r="AQ243" s="5">
        <v>21806.79</v>
      </c>
      <c r="AR243" s="5">
        <v>22689.14</v>
      </c>
      <c r="AS243" s="5">
        <v>23567.69</v>
      </c>
      <c r="AT243" s="5">
        <v>24435.759999999998</v>
      </c>
      <c r="AU243" s="5">
        <v>25285.53</v>
      </c>
      <c r="AV243" s="5">
        <v>26108.3</v>
      </c>
      <c r="AW243" s="5">
        <v>26894.76</v>
      </c>
      <c r="AX243" s="5">
        <v>27633.13</v>
      </c>
      <c r="AY243" s="5">
        <v>28306.93</v>
      </c>
      <c r="AZ243" s="5">
        <v>28895.03</v>
      </c>
      <c r="BA243" s="5">
        <v>29373.11</v>
      </c>
      <c r="BB243" s="5">
        <v>29716.54</v>
      </c>
      <c r="BC243" s="5">
        <v>29897.84</v>
      </c>
      <c r="BD243" s="5">
        <v>29888.46</v>
      </c>
      <c r="BE243" s="5">
        <v>29660.57</v>
      </c>
      <c r="BF243" s="5">
        <v>29188.14</v>
      </c>
      <c r="BG243" s="5">
        <v>28450.41</v>
      </c>
      <c r="BH243" s="5">
        <v>27434.18</v>
      </c>
      <c r="BI243" s="5">
        <v>26081.46</v>
      </c>
      <c r="BJ243" s="5">
        <v>24403.89</v>
      </c>
      <c r="BK243" s="5">
        <v>22433.61</v>
      </c>
      <c r="BL243" s="5">
        <v>20219.82</v>
      </c>
      <c r="BM243" s="5">
        <v>17825.16</v>
      </c>
      <c r="BN243" s="5">
        <v>15328.58</v>
      </c>
      <c r="BO243" s="5">
        <v>12827.03</v>
      </c>
      <c r="BP243" s="5">
        <v>10425.719999999999</v>
      </c>
      <c r="BQ243" s="5">
        <v>8276.9599999999991</v>
      </c>
      <c r="BR243" s="5">
        <v>6375.99</v>
      </c>
      <c r="BS243" s="5">
        <v>4707.5200000000004</v>
      </c>
      <c r="BT243" s="5">
        <v>3298.66</v>
      </c>
      <c r="BU243" s="5">
        <v>2182.64</v>
      </c>
      <c r="BV243" s="5">
        <v>1312.39</v>
      </c>
      <c r="BW243" s="5">
        <v>699.44</v>
      </c>
      <c r="BX243" s="5">
        <v>324</v>
      </c>
      <c r="BY243" s="5">
        <v>128.78</v>
      </c>
      <c r="BZ243" s="5">
        <v>41.77</v>
      </c>
      <c r="CA243" s="5">
        <v>10.16</v>
      </c>
      <c r="CB243" s="5">
        <v>1.55</v>
      </c>
      <c r="CC243" s="5">
        <v>0</v>
      </c>
      <c r="CD243" s="5">
        <v>0</v>
      </c>
      <c r="CE243" s="5">
        <v>0</v>
      </c>
      <c r="CF243" s="5">
        <v>0</v>
      </c>
      <c r="CG243" s="5">
        <v>0</v>
      </c>
      <c r="CH243" s="5">
        <v>0</v>
      </c>
      <c r="CI243" s="5">
        <v>0</v>
      </c>
      <c r="CJ243" s="5">
        <v>0</v>
      </c>
      <c r="CK243" s="5">
        <v>0</v>
      </c>
      <c r="CL243" s="5">
        <v>0</v>
      </c>
      <c r="CM243" s="5">
        <v>0</v>
      </c>
      <c r="CN243" s="5">
        <v>0</v>
      </c>
      <c r="CO243" s="5">
        <v>0</v>
      </c>
      <c r="CP243" s="5">
        <v>0</v>
      </c>
      <c r="CQ243" s="5">
        <v>0</v>
      </c>
      <c r="CR243" s="5">
        <v>0</v>
      </c>
      <c r="CS243" s="5">
        <v>0</v>
      </c>
      <c r="CT243" s="5">
        <v>0</v>
      </c>
      <c r="CU243" s="5">
        <v>0</v>
      </c>
      <c r="CV243" s="5">
        <v>0</v>
      </c>
      <c r="CW243" s="5">
        <v>0</v>
      </c>
      <c r="CX243" s="5">
        <v>0</v>
      </c>
      <c r="CY243" s="5">
        <v>0</v>
      </c>
      <c r="CZ243" s="5">
        <v>0</v>
      </c>
      <c r="DA243" s="5">
        <v>0</v>
      </c>
      <c r="DB243" s="5">
        <v>0</v>
      </c>
      <c r="DC243" s="5">
        <v>0</v>
      </c>
      <c r="DD243" s="5">
        <v>0</v>
      </c>
      <c r="DE243" s="5">
        <v>0</v>
      </c>
      <c r="DF243" s="3">
        <v>0</v>
      </c>
      <c r="DG243" s="3">
        <v>0</v>
      </c>
      <c r="DH243" s="3">
        <v>0</v>
      </c>
      <c r="DI243" s="3">
        <v>0</v>
      </c>
      <c r="DJ243" s="3">
        <v>0</v>
      </c>
      <c r="DK243" s="3">
        <v>0</v>
      </c>
      <c r="DL243" s="3">
        <v>0</v>
      </c>
      <c r="DM243" s="3">
        <v>0</v>
      </c>
      <c r="DN243" s="3">
        <v>0</v>
      </c>
      <c r="DO243" s="3">
        <v>0</v>
      </c>
      <c r="DP243" s="3">
        <v>0</v>
      </c>
      <c r="DQ243" s="3">
        <v>0</v>
      </c>
      <c r="DR243" s="3">
        <v>0</v>
      </c>
      <c r="DS243" s="3">
        <v>0</v>
      </c>
      <c r="DT243" s="3">
        <v>1</v>
      </c>
      <c r="DU243" s="3">
        <v>0.99558999999999997</v>
      </c>
      <c r="DV243" s="3">
        <v>0.99144834559999995</v>
      </c>
      <c r="DW243" s="3">
        <v>0.98747263773414395</v>
      </c>
      <c r="DX243" s="3">
        <v>0.98353262190958468</v>
      </c>
      <c r="DY243" s="3">
        <v>0.9795296441384127</v>
      </c>
      <c r="DZ243" s="3">
        <v>0.97540582433658995</v>
      </c>
      <c r="EA243" s="3">
        <v>0.97115305494248239</v>
      </c>
      <c r="EB243" s="3">
        <v>0.96676344313414242</v>
      </c>
      <c r="EC243" s="3">
        <v>0.96225832548913737</v>
      </c>
      <c r="ED243" s="3">
        <v>0.95748552419471133</v>
      </c>
      <c r="EE243" s="3">
        <v>0.9523438269297857</v>
      </c>
      <c r="EF243" s="3">
        <v>0.9467440452274386</v>
      </c>
      <c r="EG243" s="3">
        <v>0.94060914381436478</v>
      </c>
      <c r="EH243" s="3">
        <v>0.93382735188746313</v>
      </c>
      <c r="EI243" s="3">
        <v>0.92631004170476905</v>
      </c>
      <c r="EJ243" s="3">
        <v>0.91800104063067722</v>
      </c>
      <c r="EK243" s="3">
        <v>0.90888529029721465</v>
      </c>
      <c r="EL243" s="3">
        <v>0.8988693743981393</v>
      </c>
      <c r="EM243" s="3">
        <v>0.88781328109304225</v>
      </c>
      <c r="EN243" s="3">
        <v>0.87557921407958017</v>
      </c>
      <c r="EO243" s="3">
        <v>0.86206902680633224</v>
      </c>
      <c r="EP243" s="3">
        <v>0.84722419816472716</v>
      </c>
      <c r="EQ243" s="3">
        <v>0.83098291028590932</v>
      </c>
      <c r="ER243" s="3">
        <v>0.81329128412592233</v>
      </c>
      <c r="ES243" s="3">
        <v>0.79411387564623304</v>
      </c>
      <c r="ET243" s="3">
        <v>0.7733795623531099</v>
      </c>
      <c r="EU243" s="3">
        <v>0.75093608745362261</v>
      </c>
      <c r="EV243" s="3">
        <v>0.72657572077662713</v>
      </c>
      <c r="EW243" s="3">
        <v>0.70009203575431911</v>
      </c>
      <c r="EX243" s="3">
        <v>0.67135325768660425</v>
      </c>
      <c r="EY243" s="3">
        <v>0.64023603419283015</v>
      </c>
      <c r="EZ243" s="3">
        <v>0.60666845892010013</v>
      </c>
      <c r="FA243" s="3">
        <v>0.570656619198603</v>
      </c>
      <c r="FB243" s="3">
        <v>0.53229137468988086</v>
      </c>
      <c r="FC243" s="3">
        <v>0.49178932398972786</v>
      </c>
      <c r="FD243" s="3">
        <v>0.44950036001985116</v>
      </c>
      <c r="FE243" s="3">
        <v>0.40505825942468848</v>
      </c>
      <c r="FF243" s="3">
        <v>0.35924617028375622</v>
      </c>
      <c r="FG243" s="3">
        <v>0.31302555801504817</v>
      </c>
      <c r="FH243" s="3">
        <v>0.26742712497899612</v>
      </c>
      <c r="FI243" s="3">
        <v>0.22346477990369895</v>
      </c>
      <c r="FJ243" s="3">
        <v>0.18214837674730405</v>
      </c>
      <c r="FK243" s="3">
        <v>0.14447644946842664</v>
      </c>
      <c r="FL243" s="3">
        <v>0.11130754619946524</v>
      </c>
      <c r="FM243" s="3">
        <v>8.3760041590559595E-2</v>
      </c>
      <c r="FN243" s="3">
        <v>6.1159069568178896E-2</v>
      </c>
      <c r="FO243" s="3">
        <v>4.2800951655898631E-2</v>
      </c>
      <c r="FP243" s="3">
        <v>2.8427964080331315E-2</v>
      </c>
      <c r="FQ243" s="3">
        <v>1.7829450511902194E-2</v>
      </c>
      <c r="FR243" s="3">
        <v>1.0161717024753537E-2</v>
      </c>
      <c r="FS243" s="3">
        <v>5.1333945893947443E-3</v>
      </c>
      <c r="FT243" s="3">
        <v>2.25391956236555E-3</v>
      </c>
      <c r="FU243" s="3">
        <v>8.4914165592559724E-4</v>
      </c>
      <c r="FV243" s="3">
        <v>2.610940763640026E-4</v>
      </c>
      <c r="FW243" s="3">
        <v>6.0187406483429867E-5</v>
      </c>
      <c r="FX243" s="3">
        <v>8.727775814162163E-6</v>
      </c>
      <c r="FY243" s="3">
        <v>0</v>
      </c>
      <c r="FZ243" s="3">
        <v>0</v>
      </c>
      <c r="GA243" s="3">
        <v>0</v>
      </c>
      <c r="GB243" s="3">
        <v>0</v>
      </c>
      <c r="GC243" s="3">
        <v>0</v>
      </c>
      <c r="GD243" s="3">
        <v>0</v>
      </c>
      <c r="GE243" s="3">
        <v>0</v>
      </c>
      <c r="GF243" s="3">
        <v>0</v>
      </c>
      <c r="GG243" s="3">
        <v>0</v>
      </c>
      <c r="GH243" s="3">
        <v>0</v>
      </c>
      <c r="GI243" s="3">
        <v>0</v>
      </c>
      <c r="GJ243" s="3">
        <v>0</v>
      </c>
      <c r="GK243" s="3">
        <v>0</v>
      </c>
      <c r="GL243" s="3">
        <v>0</v>
      </c>
      <c r="GM243" s="3">
        <v>0</v>
      </c>
      <c r="GN243" s="3">
        <v>0</v>
      </c>
      <c r="GO243" s="3">
        <v>0</v>
      </c>
      <c r="GP243" s="3">
        <v>0</v>
      </c>
      <c r="GQ243" s="3">
        <v>0</v>
      </c>
      <c r="GR243" s="3">
        <v>0</v>
      </c>
      <c r="GS243" s="3">
        <v>0</v>
      </c>
      <c r="GT243" s="3">
        <v>0</v>
      </c>
      <c r="GU243" s="3">
        <v>0</v>
      </c>
      <c r="GV243" s="3">
        <v>0</v>
      </c>
      <c r="GW243" s="3">
        <v>0</v>
      </c>
      <c r="GX243" s="3">
        <v>0</v>
      </c>
      <c r="GY243" s="3">
        <v>0</v>
      </c>
      <c r="GZ243" s="3">
        <v>0</v>
      </c>
      <c r="HA243" s="3">
        <v>0</v>
      </c>
      <c r="HB243">
        <f t="shared" si="1430"/>
        <v>19</v>
      </c>
      <c r="HC243">
        <f t="shared" si="1434"/>
        <v>0.60194786193808536</v>
      </c>
      <c r="HD243">
        <f>IF(H243&gt;=$F$3,IF(HB243&lt;50,HC243*VLOOKUP(H243,Ret!$A$2:$AZ$27,HB243+2),HC243),0)</f>
        <v>9.6311657910093662E-3</v>
      </c>
      <c r="HE243">
        <f>IF(H243&lt;$F$3,HC243*VLOOKUP(H243,Withd!$A$2:$AZ$57,HB243+2),0)</f>
        <v>0</v>
      </c>
      <c r="HF243">
        <f>IF(HC243=HD243,0,HC243*VLOOKUP(H243,Mort!$A$2:$E$115,IF(HF242/HC242=VLOOKUP(H242,Mort!$A$2:$E$115,2),2,3)))</f>
        <v>7.5845430604198764E-4</v>
      </c>
      <c r="HH243">
        <f t="shared" ref="HH243:HI243" si="1457">HH242+1</f>
        <v>48</v>
      </c>
      <c r="HI243">
        <f t="shared" si="1457"/>
        <v>14</v>
      </c>
      <c r="HJ243">
        <f t="shared" si="1428"/>
        <v>0.34027688726400201</v>
      </c>
      <c r="HK243">
        <f>IF(HH243&gt;=$F$3,IF(HI243&lt;50,HJ243*VLOOKUP(HH243,Ret!$A$2:$AZ$27,HI243+2),HJ243),0)</f>
        <v>0</v>
      </c>
      <c r="HL243">
        <f>IF(HH243&lt;$F$3,HJ243*VLOOKUP(HH243,Withd!$A$2:$AZ$57,HI243+2),0)</f>
        <v>1.0548583505184063E-2</v>
      </c>
      <c r="HM243">
        <f>IF(HJ243=HK243,0,HJ243*VLOOKUP(HH243,Mort!$A$2:$E$115,IF(HM242/HJ242=VLOOKUP(HH242,Mort!$A$2:$E$115,2),2,3)))</f>
        <v>3.0284642966496177E-4</v>
      </c>
      <c r="HN243">
        <f>HN242/(1+Assumptions!$C$9)</f>
        <v>0.74202950092240749</v>
      </c>
      <c r="HO243">
        <f>HO242*(1+Assumptions!$C$10)</f>
        <v>1.2915775352963668</v>
      </c>
      <c r="HQ243">
        <f>HQ242/(1.01+Assumptions!$C$9)</f>
        <v>0.68724207244239699</v>
      </c>
      <c r="HR243">
        <f>HR242/(0.99+Assumptions!$C$9)</f>
        <v>0.80177974880022085</v>
      </c>
    </row>
    <row r="244" spans="2:226" x14ac:dyDescent="0.25">
      <c r="B244">
        <f t="shared" ref="B244:C244" si="1458">B243+1</f>
        <v>2045</v>
      </c>
      <c r="C244">
        <f t="shared" si="1458"/>
        <v>66</v>
      </c>
      <c r="D244">
        <f>IF(D243=0, 0, D243*(1-VLOOKUP(C243,Mort!$A$2:$E$111,IF(D243/D242=1-VLOOKUP(C242,Mort!$A$2:$E$111,4),4,5))))</f>
        <v>0.93338256624800264</v>
      </c>
      <c r="E244" s="3">
        <f>IF(C244&lt;65,Assumptions!$C$6,Assumptions!$C$7)*(1+Assumptions!$C$8)^(B244-$J$3)</f>
        <v>16885.07210995592</v>
      </c>
      <c r="F244" s="3">
        <f t="shared" si="1426"/>
        <v>15760.23</v>
      </c>
      <c r="H244">
        <f t="shared" si="1433"/>
        <v>54</v>
      </c>
      <c r="I244" s="5">
        <v>314951.20441226353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22748.94</v>
      </c>
      <c r="Z244" s="5">
        <v>23900.29</v>
      </c>
      <c r="AA244" s="5">
        <v>25113.69</v>
      </c>
      <c r="AB244" s="5">
        <v>26389.23</v>
      </c>
      <c r="AC244" s="5">
        <v>27727.33</v>
      </c>
      <c r="AD244" s="5">
        <v>29129.18</v>
      </c>
      <c r="AE244" s="5">
        <v>30597.29</v>
      </c>
      <c r="AF244" s="5">
        <v>32134.240000000002</v>
      </c>
      <c r="AG244" s="5">
        <v>33743.64</v>
      </c>
      <c r="AH244" s="5">
        <v>35422.959999999999</v>
      </c>
      <c r="AI244" s="5">
        <v>15309.6</v>
      </c>
      <c r="AJ244" s="5">
        <v>16056.65</v>
      </c>
      <c r="AK244" s="5">
        <v>16830</v>
      </c>
      <c r="AL244" s="5">
        <v>17627.63</v>
      </c>
      <c r="AM244" s="5">
        <v>18447.439999999999</v>
      </c>
      <c r="AN244" s="5">
        <v>19287.48</v>
      </c>
      <c r="AO244" s="5">
        <v>20146.23</v>
      </c>
      <c r="AP244" s="5">
        <v>21020.05</v>
      </c>
      <c r="AQ244" s="5">
        <v>21903.39</v>
      </c>
      <c r="AR244" s="5">
        <v>22789.64</v>
      </c>
      <c r="AS244" s="5">
        <v>23672.09</v>
      </c>
      <c r="AT244" s="5">
        <v>24544</v>
      </c>
      <c r="AU244" s="5">
        <v>25397.53</v>
      </c>
      <c r="AV244" s="5">
        <v>26223.95</v>
      </c>
      <c r="AW244" s="5">
        <v>27013.89</v>
      </c>
      <c r="AX244" s="5">
        <v>27755.53</v>
      </c>
      <c r="AY244" s="5">
        <v>28432.32</v>
      </c>
      <c r="AZ244" s="5">
        <v>29023.02</v>
      </c>
      <c r="BA244" s="5">
        <v>29503.22</v>
      </c>
      <c r="BB244" s="5">
        <v>29848.17</v>
      </c>
      <c r="BC244" s="5">
        <v>30030.27</v>
      </c>
      <c r="BD244" s="5">
        <v>30020.85</v>
      </c>
      <c r="BE244" s="5">
        <v>29791.95</v>
      </c>
      <c r="BF244" s="5">
        <v>29317.43</v>
      </c>
      <c r="BG244" s="5">
        <v>28576.44</v>
      </c>
      <c r="BH244" s="5">
        <v>27555.7</v>
      </c>
      <c r="BI244" s="5">
        <v>26196.99</v>
      </c>
      <c r="BJ244" s="5">
        <v>24511.99</v>
      </c>
      <c r="BK244" s="5">
        <v>22532.98</v>
      </c>
      <c r="BL244" s="5">
        <v>20309.38</v>
      </c>
      <c r="BM244" s="5">
        <v>17904.11</v>
      </c>
      <c r="BN244" s="5">
        <v>15396.48</v>
      </c>
      <c r="BO244" s="5">
        <v>12883.85</v>
      </c>
      <c r="BP244" s="5">
        <v>10471.91</v>
      </c>
      <c r="BQ244" s="5">
        <v>8313.6299999999992</v>
      </c>
      <c r="BR244" s="5">
        <v>6404.23</v>
      </c>
      <c r="BS244" s="5">
        <v>4728.37</v>
      </c>
      <c r="BT244" s="5">
        <v>3313.27</v>
      </c>
      <c r="BU244" s="5">
        <v>2192.31</v>
      </c>
      <c r="BV244" s="5">
        <v>1318.21</v>
      </c>
      <c r="BW244" s="5">
        <v>702.54</v>
      </c>
      <c r="BX244" s="5">
        <v>325.43</v>
      </c>
      <c r="BY244" s="5">
        <v>129.35</v>
      </c>
      <c r="BZ244" s="5">
        <v>41.96</v>
      </c>
      <c r="CA244" s="5">
        <v>10.199999999999999</v>
      </c>
      <c r="CB244" s="5">
        <v>1.56</v>
      </c>
      <c r="CC244" s="5">
        <v>0</v>
      </c>
      <c r="CD244" s="5">
        <v>0</v>
      </c>
      <c r="CE244" s="5">
        <v>0</v>
      </c>
      <c r="CF244" s="5">
        <v>0</v>
      </c>
      <c r="CG244" s="5">
        <v>0</v>
      </c>
      <c r="CH244" s="5">
        <v>0</v>
      </c>
      <c r="CI244" s="5">
        <v>0</v>
      </c>
      <c r="CJ244" s="5">
        <v>0</v>
      </c>
      <c r="CK244" s="5">
        <v>0</v>
      </c>
      <c r="CL244" s="5">
        <v>0</v>
      </c>
      <c r="CM244" s="5">
        <v>0</v>
      </c>
      <c r="CN244" s="5">
        <v>0</v>
      </c>
      <c r="CO244" s="5">
        <v>0</v>
      </c>
      <c r="CP244" s="5">
        <v>0</v>
      </c>
      <c r="CQ244" s="5">
        <v>0</v>
      </c>
      <c r="CR244" s="5">
        <v>0</v>
      </c>
      <c r="CS244" s="5">
        <v>0</v>
      </c>
      <c r="CT244" s="5">
        <v>0</v>
      </c>
      <c r="CU244" s="5">
        <v>0</v>
      </c>
      <c r="CV244" s="5">
        <v>0</v>
      </c>
      <c r="CW244" s="5">
        <v>0</v>
      </c>
      <c r="CX244" s="5">
        <v>0</v>
      </c>
      <c r="CY244" s="5">
        <v>0</v>
      </c>
      <c r="CZ244" s="5">
        <v>0</v>
      </c>
      <c r="DA244" s="5">
        <v>0</v>
      </c>
      <c r="DB244" s="5">
        <v>0</v>
      </c>
      <c r="DC244" s="5">
        <v>0</v>
      </c>
      <c r="DD244" s="5">
        <v>0</v>
      </c>
      <c r="DE244" s="5">
        <v>0</v>
      </c>
      <c r="DF244" s="3">
        <v>0</v>
      </c>
      <c r="DG244" s="3">
        <v>0</v>
      </c>
      <c r="DH244" s="3">
        <v>0</v>
      </c>
      <c r="DI244" s="3">
        <v>0</v>
      </c>
      <c r="DJ244" s="3">
        <v>0</v>
      </c>
      <c r="DK244" s="3">
        <v>0</v>
      </c>
      <c r="DL244" s="3">
        <v>0</v>
      </c>
      <c r="DM244" s="3">
        <v>0</v>
      </c>
      <c r="DN244" s="3">
        <v>0</v>
      </c>
      <c r="DO244" s="3">
        <v>0</v>
      </c>
      <c r="DP244" s="3">
        <v>0</v>
      </c>
      <c r="DQ244" s="3">
        <v>0</v>
      </c>
      <c r="DR244" s="3">
        <v>0</v>
      </c>
      <c r="DS244" s="3">
        <v>0</v>
      </c>
      <c r="DT244" s="3">
        <v>0</v>
      </c>
      <c r="DU244" s="3">
        <v>1</v>
      </c>
      <c r="DV244" s="3">
        <v>0.99583999999999995</v>
      </c>
      <c r="DW244" s="3">
        <v>0.9918466816</v>
      </c>
      <c r="DX244" s="3">
        <v>0.98788921334041591</v>
      </c>
      <c r="DY244" s="3">
        <v>0.98386850424212036</v>
      </c>
      <c r="DZ244" s="3">
        <v>0.97972641783926095</v>
      </c>
      <c r="EA244" s="3">
        <v>0.97545481065748174</v>
      </c>
      <c r="EB244" s="3">
        <v>0.97104575491330991</v>
      </c>
      <c r="EC244" s="3">
        <v>0.96652068169541394</v>
      </c>
      <c r="ED244" s="3">
        <v>0.9617267391142047</v>
      </c>
      <c r="EE244" s="3">
        <v>0.95656226652516141</v>
      </c>
      <c r="EF244" s="3">
        <v>0.95093768039799342</v>
      </c>
      <c r="EG244" s="3">
        <v>0.94477560422901441</v>
      </c>
      <c r="EH244" s="3">
        <v>0.93796377212252313</v>
      </c>
      <c r="EI244" s="3">
        <v>0.93041316375693683</v>
      </c>
      <c r="EJ244" s="3">
        <v>0.92206735767803705</v>
      </c>
      <c r="EK244" s="3">
        <v>0.91291122881629416</v>
      </c>
      <c r="EL244" s="3">
        <v>0.90285094707473856</v>
      </c>
      <c r="EM244" s="3">
        <v>0.89174588042571934</v>
      </c>
      <c r="EN244" s="3">
        <v>0.87945762219345291</v>
      </c>
      <c r="EO244" s="3">
        <v>0.86588759108300783</v>
      </c>
      <c r="EP244" s="3">
        <v>0.85097700676455845</v>
      </c>
      <c r="EQ244" s="3">
        <v>0.83466377754488186</v>
      </c>
      <c r="ER244" s="3">
        <v>0.81689378572095128</v>
      </c>
      <c r="ES244" s="3">
        <v>0.79763143025365124</v>
      </c>
      <c r="ET244" s="3">
        <v>0.7768052736097284</v>
      </c>
      <c r="EU244" s="3">
        <v>0.75426238456957406</v>
      </c>
      <c r="EV244" s="3">
        <v>0.72979411281413709</v>
      </c>
      <c r="EW244" s="3">
        <v>0.70319311740206181</v>
      </c>
      <c r="EX244" s="3">
        <v>0.67432703993270715</v>
      </c>
      <c r="EY244" s="3">
        <v>0.64307198163182622</v>
      </c>
      <c r="EZ244" s="3">
        <v>0.60935571763486962</v>
      </c>
      <c r="FA244" s="3">
        <v>0.57318436223606373</v>
      </c>
      <c r="FB244" s="3">
        <v>0.53464917756293318</v>
      </c>
      <c r="FC244" s="3">
        <v>0.49396772164216962</v>
      </c>
      <c r="FD244" s="3">
        <v>0.45149143725815943</v>
      </c>
      <c r="FE244" s="3">
        <v>0.40685247885644521</v>
      </c>
      <c r="FF244" s="3">
        <v>0.36083746349778129</v>
      </c>
      <c r="FG244" s="3">
        <v>0.31441211544415676</v>
      </c>
      <c r="FH244" s="3">
        <v>0.26861170258740646</v>
      </c>
      <c r="FI244" s="3">
        <v>0.2244546247990627</v>
      </c>
      <c r="FJ244" s="3">
        <v>0.182955209219964</v>
      </c>
      <c r="FK244" s="3">
        <v>0.14511641284909105</v>
      </c>
      <c r="FL244" s="3">
        <v>0.11180058678719672</v>
      </c>
      <c r="FM244" s="3">
        <v>8.4131059563233399E-2</v>
      </c>
      <c r="FN244" s="3">
        <v>6.1429975761286129E-2</v>
      </c>
      <c r="FO244" s="3">
        <v>4.2990539937020872E-2</v>
      </c>
      <c r="FP244" s="3">
        <v>2.8553886720769896E-2</v>
      </c>
      <c r="FQ244" s="3">
        <v>1.7908426673532464E-2</v>
      </c>
      <c r="FR244" s="3">
        <v>1.0206728698313093E-2</v>
      </c>
      <c r="FS244" s="3">
        <v>5.1561331365268257E-3</v>
      </c>
      <c r="FT244" s="3">
        <v>2.2639033762548331E-3</v>
      </c>
      <c r="FU244" s="3">
        <v>8.5290295797024577E-4</v>
      </c>
      <c r="FV244" s="3">
        <v>2.6225060151669117E-4</v>
      </c>
      <c r="FW244" s="3">
        <v>6.0454008661627636E-5</v>
      </c>
      <c r="FX244" s="3">
        <v>8.7664357960226212E-6</v>
      </c>
      <c r="FY244" s="3">
        <v>0</v>
      </c>
      <c r="FZ244" s="3">
        <v>0</v>
      </c>
      <c r="GA244" s="3">
        <v>0</v>
      </c>
      <c r="GB244" s="3">
        <v>0</v>
      </c>
      <c r="GC244" s="3">
        <v>0</v>
      </c>
      <c r="GD244" s="3">
        <v>0</v>
      </c>
      <c r="GE244" s="3">
        <v>0</v>
      </c>
      <c r="GF244" s="3">
        <v>0</v>
      </c>
      <c r="GG244" s="3">
        <v>0</v>
      </c>
      <c r="GH244" s="3">
        <v>0</v>
      </c>
      <c r="GI244" s="3">
        <v>0</v>
      </c>
      <c r="GJ244" s="3">
        <v>0</v>
      </c>
      <c r="GK244" s="3">
        <v>0</v>
      </c>
      <c r="GL244" s="3">
        <v>0</v>
      </c>
      <c r="GM244" s="3">
        <v>0</v>
      </c>
      <c r="GN244" s="3">
        <v>0</v>
      </c>
      <c r="GO244" s="3">
        <v>0</v>
      </c>
      <c r="GP244" s="3">
        <v>0</v>
      </c>
      <c r="GQ244" s="3">
        <v>0</v>
      </c>
      <c r="GR244" s="3">
        <v>0</v>
      </c>
      <c r="GS244" s="3">
        <v>0</v>
      </c>
      <c r="GT244" s="3">
        <v>0</v>
      </c>
      <c r="GU244" s="3">
        <v>0</v>
      </c>
      <c r="GV244" s="3">
        <v>0</v>
      </c>
      <c r="GW244" s="3">
        <v>0</v>
      </c>
      <c r="GX244" s="3">
        <v>0</v>
      </c>
      <c r="GY244" s="3">
        <v>0</v>
      </c>
      <c r="GZ244" s="3">
        <v>0</v>
      </c>
      <c r="HA244" s="3">
        <v>0</v>
      </c>
      <c r="HB244">
        <f t="shared" si="1430"/>
        <v>20</v>
      </c>
      <c r="HC244">
        <f t="shared" si="1434"/>
        <v>0.59155824184103412</v>
      </c>
      <c r="HD244">
        <f>IF(H244&gt;=$F$3,IF(HB244&lt;50,HC244*VLOOKUP(H244,Ret!$A$2:$AZ$27,HB244+2),HC244),0)</f>
        <v>1.4788956046025854E-2</v>
      </c>
      <c r="HE244">
        <f>IF(H244&lt;$F$3,HC244*VLOOKUP(H244,Withd!$A$2:$AZ$57,HB244+2),0)</f>
        <v>0</v>
      </c>
      <c r="HF244">
        <f>IF(HC244=HD244,0,HC244*VLOOKUP(H244,Mort!$A$2:$E$115,IF(HF243/HC243=VLOOKUP(H243,Mort!$A$2:$E$115,2),2,3)))</f>
        <v>7.8085687923016504E-4</v>
      </c>
      <c r="HH244">
        <f t="shared" ref="HH244:HI244" si="1459">HH243+1</f>
        <v>49</v>
      </c>
      <c r="HI244">
        <f t="shared" si="1459"/>
        <v>15</v>
      </c>
      <c r="HJ244">
        <f t="shared" si="1428"/>
        <v>0.32942545732915302</v>
      </c>
      <c r="HK244">
        <f>IF(HH244&gt;=$F$3,IF(HI244&lt;50,HJ244*VLOOKUP(HH244,Ret!$A$2:$AZ$27,HI244+2),HJ244),0)</f>
        <v>0</v>
      </c>
      <c r="HL244">
        <f>IF(HH244&lt;$F$3,HJ244*VLOOKUP(HH244,Withd!$A$2:$AZ$57,HI244+2),0)</f>
        <v>9.355682988147946E-3</v>
      </c>
      <c r="HM244">
        <f>IF(HJ244=HK244,0,HJ244*VLOOKUP(HH244,Mort!$A$2:$E$115,IF(HM243/HJ243=VLOOKUP(HH243,Mort!$A$2:$E$115,2),2,3)))</f>
        <v>3.0965992988940381E-4</v>
      </c>
      <c r="HN244">
        <f>HN243/(1+Assumptions!$C$9)</f>
        <v>0.71486464443391862</v>
      </c>
      <c r="HO244">
        <f>HO243*(1+Assumptions!$C$10)</f>
        <v>1.3335538051934988</v>
      </c>
      <c r="HQ244">
        <f>HQ243/(1.01+Assumptions!$C$9)</f>
        <v>0.65576533629999711</v>
      </c>
      <c r="HR244">
        <f>HR243/(0.99+Assumptions!$C$9)</f>
        <v>0.77994138988348327</v>
      </c>
    </row>
    <row r="245" spans="2:226" x14ac:dyDescent="0.25">
      <c r="B245">
        <f t="shared" ref="B245:C245" si="1460">B244+1</f>
        <v>2046</v>
      </c>
      <c r="C245">
        <f t="shared" si="1460"/>
        <v>67</v>
      </c>
      <c r="D245">
        <f>IF(D244=0, 0, D244*(1-VLOOKUP(C244,Mort!$A$2:$E$111,IF(D244/D243=1-VLOOKUP(C243,Mort!$A$2:$E$111,4),4,5))))</f>
        <v>0.9273342472187156</v>
      </c>
      <c r="E245" s="3">
        <f>IF(C245&lt;65,Assumptions!$C$6,Assumptions!$C$7)*(1+Assumptions!$C$8)^(B245-$J$3)</f>
        <v>17813.751076003493</v>
      </c>
      <c r="F245" s="3">
        <f t="shared" si="1426"/>
        <v>16519.3</v>
      </c>
      <c r="H245">
        <f t="shared" si="1433"/>
        <v>55</v>
      </c>
      <c r="I245" s="5">
        <v>303210.83228066482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24000.13</v>
      </c>
      <c r="AA245" s="5">
        <v>25218.6</v>
      </c>
      <c r="AB245" s="5">
        <v>26499.47</v>
      </c>
      <c r="AC245" s="5">
        <v>27843.15</v>
      </c>
      <c r="AD245" s="5">
        <v>29250.86</v>
      </c>
      <c r="AE245" s="5">
        <v>30725.11</v>
      </c>
      <c r="AF245" s="5">
        <v>32268.47</v>
      </c>
      <c r="AG245" s="5">
        <v>33884.6</v>
      </c>
      <c r="AH245" s="5">
        <v>35570.94</v>
      </c>
      <c r="AI245" s="5">
        <v>15373.55</v>
      </c>
      <c r="AJ245" s="5">
        <v>16123.73</v>
      </c>
      <c r="AK245" s="5">
        <v>16900.3</v>
      </c>
      <c r="AL245" s="5">
        <v>17701.27</v>
      </c>
      <c r="AM245" s="5">
        <v>18524.5</v>
      </c>
      <c r="AN245" s="5">
        <v>19368.05</v>
      </c>
      <c r="AO245" s="5">
        <v>20230.39</v>
      </c>
      <c r="AP245" s="5">
        <v>21107.86</v>
      </c>
      <c r="AQ245" s="5">
        <v>21994.880000000001</v>
      </c>
      <c r="AR245" s="5">
        <v>22884.84</v>
      </c>
      <c r="AS245" s="5">
        <v>23770.98</v>
      </c>
      <c r="AT245" s="5">
        <v>24646.53</v>
      </c>
      <c r="AU245" s="5">
        <v>25503.63</v>
      </c>
      <c r="AV245" s="5">
        <v>26333.49</v>
      </c>
      <c r="AW245" s="5">
        <v>27126.74</v>
      </c>
      <c r="AX245" s="5">
        <v>27871.48</v>
      </c>
      <c r="AY245" s="5">
        <v>28551.09</v>
      </c>
      <c r="AZ245" s="5">
        <v>29144.26</v>
      </c>
      <c r="BA245" s="5">
        <v>29626.46</v>
      </c>
      <c r="BB245" s="5">
        <v>29972.86</v>
      </c>
      <c r="BC245" s="5">
        <v>30155.72</v>
      </c>
      <c r="BD245" s="5">
        <v>30146.26</v>
      </c>
      <c r="BE245" s="5">
        <v>29916.400000000001</v>
      </c>
      <c r="BF245" s="5">
        <v>29439.9</v>
      </c>
      <c r="BG245" s="5">
        <v>28695.81</v>
      </c>
      <c r="BH245" s="5">
        <v>27670.81</v>
      </c>
      <c r="BI245" s="5">
        <v>26306.42</v>
      </c>
      <c r="BJ245" s="5">
        <v>24614.38</v>
      </c>
      <c r="BK245" s="5">
        <v>22627.11</v>
      </c>
      <c r="BL245" s="5">
        <v>20394.22</v>
      </c>
      <c r="BM245" s="5">
        <v>17978.91</v>
      </c>
      <c r="BN245" s="5">
        <v>15460.8</v>
      </c>
      <c r="BO245" s="5">
        <v>12937.67</v>
      </c>
      <c r="BP245" s="5">
        <v>10515.65</v>
      </c>
      <c r="BQ245" s="5">
        <v>8348.35</v>
      </c>
      <c r="BR245" s="5">
        <v>6430.98</v>
      </c>
      <c r="BS245" s="5">
        <v>4748.13</v>
      </c>
      <c r="BT245" s="5">
        <v>3327.11</v>
      </c>
      <c r="BU245" s="5">
        <v>2201.4699999999998</v>
      </c>
      <c r="BV245" s="5">
        <v>1323.71</v>
      </c>
      <c r="BW245" s="5">
        <v>705.48</v>
      </c>
      <c r="BX245" s="5">
        <v>326.79000000000002</v>
      </c>
      <c r="BY245" s="5">
        <v>129.88999999999999</v>
      </c>
      <c r="BZ245" s="5">
        <v>42.13</v>
      </c>
      <c r="CA245" s="5">
        <v>10.25</v>
      </c>
      <c r="CB245" s="5">
        <v>1.57</v>
      </c>
      <c r="CC245" s="5">
        <v>0</v>
      </c>
      <c r="CD245" s="5">
        <v>0</v>
      </c>
      <c r="CE245" s="5">
        <v>0</v>
      </c>
      <c r="CF245" s="5">
        <v>0</v>
      </c>
      <c r="CG245" s="5">
        <v>0</v>
      </c>
      <c r="CH245" s="5">
        <v>0</v>
      </c>
      <c r="CI245" s="5">
        <v>0</v>
      </c>
      <c r="CJ245" s="5">
        <v>0</v>
      </c>
      <c r="CK245" s="5">
        <v>0</v>
      </c>
      <c r="CL245" s="5">
        <v>0</v>
      </c>
      <c r="CM245" s="5">
        <v>0</v>
      </c>
      <c r="CN245" s="5">
        <v>0</v>
      </c>
      <c r="CO245" s="5">
        <v>0</v>
      </c>
      <c r="CP245" s="5">
        <v>0</v>
      </c>
      <c r="CQ245" s="5">
        <v>0</v>
      </c>
      <c r="CR245" s="5">
        <v>0</v>
      </c>
      <c r="CS245" s="5">
        <v>0</v>
      </c>
      <c r="CT245" s="5">
        <v>0</v>
      </c>
      <c r="CU245" s="5">
        <v>0</v>
      </c>
      <c r="CV245" s="5">
        <v>0</v>
      </c>
      <c r="CW245" s="5">
        <v>0</v>
      </c>
      <c r="CX245" s="5">
        <v>0</v>
      </c>
      <c r="CY245" s="5">
        <v>0</v>
      </c>
      <c r="CZ245" s="5">
        <v>0</v>
      </c>
      <c r="DA245" s="5">
        <v>0</v>
      </c>
      <c r="DB245" s="5">
        <v>0</v>
      </c>
      <c r="DC245" s="5">
        <v>0</v>
      </c>
      <c r="DD245" s="5">
        <v>0</v>
      </c>
      <c r="DE245" s="5">
        <v>0</v>
      </c>
      <c r="DF245" s="3">
        <v>0</v>
      </c>
      <c r="DG245" s="3">
        <v>0</v>
      </c>
      <c r="DH245" s="3">
        <v>0</v>
      </c>
      <c r="DI245" s="3">
        <v>0</v>
      </c>
      <c r="DJ245" s="3">
        <v>0</v>
      </c>
      <c r="DK245" s="3">
        <v>0</v>
      </c>
      <c r="DL245" s="3">
        <v>0</v>
      </c>
      <c r="DM245" s="3">
        <v>0</v>
      </c>
      <c r="DN245" s="3">
        <v>0</v>
      </c>
      <c r="DO245" s="3">
        <v>0</v>
      </c>
      <c r="DP245" s="3">
        <v>0</v>
      </c>
      <c r="DQ245" s="3">
        <v>0</v>
      </c>
      <c r="DR245" s="3">
        <v>0</v>
      </c>
      <c r="DS245" s="3">
        <v>0</v>
      </c>
      <c r="DT245" s="3">
        <v>0</v>
      </c>
      <c r="DU245" s="3">
        <v>0</v>
      </c>
      <c r="DV245" s="3">
        <v>1</v>
      </c>
      <c r="DW245" s="3">
        <v>0.99599000000000004</v>
      </c>
      <c r="DX245" s="3">
        <v>0.9920159999</v>
      </c>
      <c r="DY245" s="3">
        <v>0.987978494780407</v>
      </c>
      <c r="DZ245" s="3">
        <v>0.98381910531738148</v>
      </c>
      <c r="EA245" s="3">
        <v>0.97952965401819769</v>
      </c>
      <c r="EB245" s="3">
        <v>0.97510217998203552</v>
      </c>
      <c r="EC245" s="3">
        <v>0.97055820382331925</v>
      </c>
      <c r="ED245" s="3">
        <v>0.96574423513235563</v>
      </c>
      <c r="EE245" s="3">
        <v>0.96055818858969488</v>
      </c>
      <c r="EF245" s="3">
        <v>0.95491010644078744</v>
      </c>
      <c r="EG245" s="3">
        <v>0.94872228895105115</v>
      </c>
      <c r="EH245" s="3">
        <v>0.94188200124771404</v>
      </c>
      <c r="EI245" s="3">
        <v>0.93429985113766989</v>
      </c>
      <c r="EJ245" s="3">
        <v>0.92591918147296493</v>
      </c>
      <c r="EK245" s="3">
        <v>0.91672480400093836</v>
      </c>
      <c r="EL245" s="3">
        <v>0.90662249666084804</v>
      </c>
      <c r="EM245" s="3">
        <v>0.89547103995191968</v>
      </c>
      <c r="EN245" s="3">
        <v>0.88313144902138219</v>
      </c>
      <c r="EO245" s="3">
        <v>0.86950473076298218</v>
      </c>
      <c r="EP245" s="3">
        <v>0.85453185929924358</v>
      </c>
      <c r="EQ245" s="3">
        <v>0.83815048355647703</v>
      </c>
      <c r="ER245" s="3">
        <v>0.82030625976155958</v>
      </c>
      <c r="ES245" s="3">
        <v>0.80096343815638193</v>
      </c>
      <c r="ET245" s="3">
        <v>0.78005028278611888</v>
      </c>
      <c r="EU245" s="3">
        <v>0.75741322357966567</v>
      </c>
      <c r="EV245" s="3">
        <v>0.73284273860674132</v>
      </c>
      <c r="EW245" s="3">
        <v>0.7061306207845256</v>
      </c>
      <c r="EX245" s="3">
        <v>0.67714395880132083</v>
      </c>
      <c r="EY245" s="3">
        <v>0.64575833631087964</v>
      </c>
      <c r="EZ245" s="3">
        <v>0.61190122673810021</v>
      </c>
      <c r="FA245" s="3">
        <v>0.57557876991892665</v>
      </c>
      <c r="FB245" s="3">
        <v>0.53688260921727715</v>
      </c>
      <c r="FC245" s="3">
        <v>0.49603121148193452</v>
      </c>
      <c r="FD245" s="3">
        <v>0.45337748760660296</v>
      </c>
      <c r="FE245" s="3">
        <v>0.40855205540693812</v>
      </c>
      <c r="FF245" s="3">
        <v>0.3623448179404134</v>
      </c>
      <c r="FG245" s="3">
        <v>0.31572553366419981</v>
      </c>
      <c r="FH245" s="3">
        <v>0.26973379517533586</v>
      </c>
      <c r="FI245" s="3">
        <v>0.22539225658646239</v>
      </c>
      <c r="FJ245" s="3">
        <v>0.18371948226619136</v>
      </c>
      <c r="FK245" s="3">
        <v>0.14572261894389765</v>
      </c>
      <c r="FL245" s="3">
        <v>0.11226762008675763</v>
      </c>
      <c r="FM245" s="3">
        <v>8.4482506791485987E-2</v>
      </c>
      <c r="FN245" s="3">
        <v>6.1686591983939325E-2</v>
      </c>
      <c r="FO245" s="3">
        <v>4.3170127668120256E-2</v>
      </c>
      <c r="FP245" s="3">
        <v>2.8673167095888796E-2</v>
      </c>
      <c r="FQ245" s="3">
        <v>1.7983236939199537E-2</v>
      </c>
      <c r="FR245" s="3">
        <v>1.0249366061127384E-2</v>
      </c>
      <c r="FS245" s="3">
        <v>5.1776722530997204E-3</v>
      </c>
      <c r="FT245" s="3">
        <v>2.2733605561684939E-3</v>
      </c>
      <c r="FU245" s="3">
        <v>8.5646585593091831E-4</v>
      </c>
      <c r="FV245" s="3">
        <v>2.6334612138163876E-4</v>
      </c>
      <c r="FW245" s="3">
        <v>6.0706547900895353E-5</v>
      </c>
      <c r="FX245" s="3">
        <v>8.8030565111088335E-6</v>
      </c>
      <c r="FY245" s="3">
        <v>0</v>
      </c>
      <c r="FZ245" s="3">
        <v>0</v>
      </c>
      <c r="GA245" s="3">
        <v>0</v>
      </c>
      <c r="GB245" s="3">
        <v>0</v>
      </c>
      <c r="GC245" s="3">
        <v>0</v>
      </c>
      <c r="GD245" s="3">
        <v>0</v>
      </c>
      <c r="GE245" s="3">
        <v>0</v>
      </c>
      <c r="GF245" s="3">
        <v>0</v>
      </c>
      <c r="GG245" s="3">
        <v>0</v>
      </c>
      <c r="GH245" s="3">
        <v>0</v>
      </c>
      <c r="GI245" s="3">
        <v>0</v>
      </c>
      <c r="GJ245" s="3">
        <v>0</v>
      </c>
      <c r="GK245" s="3">
        <v>0</v>
      </c>
      <c r="GL245" s="3">
        <v>0</v>
      </c>
      <c r="GM245" s="3">
        <v>0</v>
      </c>
      <c r="GN245" s="3">
        <v>0</v>
      </c>
      <c r="GO245" s="3">
        <v>0</v>
      </c>
      <c r="GP245" s="3">
        <v>0</v>
      </c>
      <c r="GQ245" s="3">
        <v>0</v>
      </c>
      <c r="GR245" s="3">
        <v>0</v>
      </c>
      <c r="GS245" s="3">
        <v>0</v>
      </c>
      <c r="GT245" s="3">
        <v>0</v>
      </c>
      <c r="GU245" s="3">
        <v>0</v>
      </c>
      <c r="GV245" s="3">
        <v>0</v>
      </c>
      <c r="GW245" s="3">
        <v>0</v>
      </c>
      <c r="GX245" s="3">
        <v>0</v>
      </c>
      <c r="GY245" s="3">
        <v>0</v>
      </c>
      <c r="GZ245" s="3">
        <v>0</v>
      </c>
      <c r="HA245" s="3">
        <v>0</v>
      </c>
      <c r="HB245">
        <f t="shared" si="1430"/>
        <v>21</v>
      </c>
      <c r="HC245">
        <f t="shared" si="1434"/>
        <v>0.57598842891577817</v>
      </c>
      <c r="HD245">
        <f>IF(H245&gt;=$F$3,IF(HB245&lt;50,HC245*VLOOKUP(H245,Ret!$A$2:$AZ$27,HB245+2),HC245),0)</f>
        <v>2.3615525585546904E-2</v>
      </c>
      <c r="HE245">
        <f>IF(H245&lt;$F$3,HC245*VLOOKUP(H245,Withd!$A$2:$AZ$57,HB245+2),0)</f>
        <v>0</v>
      </c>
      <c r="HF245">
        <f>IF(HC245=HD245,0,HC245*VLOOKUP(H245,Mort!$A$2:$E$115,IF(HF244/HC244=VLOOKUP(H244,Mort!$A$2:$E$115,2),2,3)))</f>
        <v>7.9486403190377384E-4</v>
      </c>
      <c r="HH245">
        <f t="shared" ref="HH245:HI245" si="1461">HH244+1</f>
        <v>50</v>
      </c>
      <c r="HI245">
        <f t="shared" si="1461"/>
        <v>16</v>
      </c>
      <c r="HJ245">
        <f t="shared" si="1428"/>
        <v>0.31976011441111568</v>
      </c>
      <c r="HK245">
        <f>IF(HH245&gt;=$F$3,IF(HI245&lt;50,HJ245*VLOOKUP(HH245,Ret!$A$2:$AZ$27,HI245+2),HJ245),0)</f>
        <v>5.1161618305778514E-3</v>
      </c>
      <c r="HL245">
        <f>IF(HH245&lt;$F$3,HJ245*VLOOKUP(HH245,Withd!$A$2:$AZ$57,HI245+2),0)</f>
        <v>0</v>
      </c>
      <c r="HM245">
        <f>IF(HJ245=HK245,0,HJ245*VLOOKUP(HH245,Mort!$A$2:$E$115,IF(HM244/HJ244=VLOOKUP(HH244,Mort!$A$2:$E$115,2),2,3)))</f>
        <v>3.1976011441111571E-4</v>
      </c>
      <c r="HN245">
        <f>HN244/(1+Assumptions!$C$9)</f>
        <v>0.68869426246042253</v>
      </c>
      <c r="HO245">
        <f>HO244*(1+Assumptions!$C$10)</f>
        <v>1.3768943038622874</v>
      </c>
      <c r="HQ245">
        <f>HQ244/(1.01+Assumptions!$C$9)</f>
        <v>0.62573028272900488</v>
      </c>
      <c r="HR245">
        <f>HR244/(0.99+Assumptions!$C$9)</f>
        <v>0.75869785008120938</v>
      </c>
    </row>
    <row r="246" spans="2:226" x14ac:dyDescent="0.25">
      <c r="B246">
        <f t="shared" ref="B246:C246" si="1462">B245+1</f>
        <v>2047</v>
      </c>
      <c r="C246">
        <f t="shared" si="1462"/>
        <v>68</v>
      </c>
      <c r="D246">
        <f>IF(D245=0, 0, D245*(1-VLOOKUP(C245,Mort!$A$2:$E$111,IF(D245/D244=1-VLOOKUP(C244,Mort!$A$2:$E$111,4),4,5))))</f>
        <v>0.92064816729626864</v>
      </c>
      <c r="E246" s="3">
        <f>IF(C246&lt;65,Assumptions!$C$6,Assumptions!$C$7)*(1+Assumptions!$C$8)^(B246-$J$3)</f>
        <v>18793.507385183686</v>
      </c>
      <c r="F246" s="3">
        <f t="shared" si="1426"/>
        <v>17302.21</v>
      </c>
      <c r="H246">
        <f t="shared" si="1433"/>
        <v>56</v>
      </c>
      <c r="I246" s="5">
        <v>291163.73624682467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25320.13</v>
      </c>
      <c r="AB246" s="5">
        <v>26606.16</v>
      </c>
      <c r="AC246" s="5">
        <v>27955.25</v>
      </c>
      <c r="AD246" s="5">
        <v>29368.63</v>
      </c>
      <c r="AE246" s="5">
        <v>30848.81</v>
      </c>
      <c r="AF246" s="5">
        <v>32398.39</v>
      </c>
      <c r="AG246" s="5">
        <v>34021.019999999997</v>
      </c>
      <c r="AH246" s="5">
        <v>35714.15</v>
      </c>
      <c r="AI246" s="5">
        <v>15435.45</v>
      </c>
      <c r="AJ246" s="5">
        <v>16188.64</v>
      </c>
      <c r="AK246" s="5">
        <v>16968.349999999999</v>
      </c>
      <c r="AL246" s="5">
        <v>17772.53</v>
      </c>
      <c r="AM246" s="5">
        <v>18599.09</v>
      </c>
      <c r="AN246" s="5">
        <v>19446.03</v>
      </c>
      <c r="AO246" s="5">
        <v>20311.84</v>
      </c>
      <c r="AP246" s="5">
        <v>21192.84</v>
      </c>
      <c r="AQ246" s="5">
        <v>22083.439999999999</v>
      </c>
      <c r="AR246" s="5">
        <v>22976.98</v>
      </c>
      <c r="AS246" s="5">
        <v>23866.68</v>
      </c>
      <c r="AT246" s="5">
        <v>24745.759999999998</v>
      </c>
      <c r="AU246" s="5">
        <v>25606.31</v>
      </c>
      <c r="AV246" s="5">
        <v>26439.51</v>
      </c>
      <c r="AW246" s="5">
        <v>27235.96</v>
      </c>
      <c r="AX246" s="5">
        <v>27983.69</v>
      </c>
      <c r="AY246" s="5">
        <v>28666.04</v>
      </c>
      <c r="AZ246" s="5">
        <v>29261.599999999999</v>
      </c>
      <c r="BA246" s="5">
        <v>29745.74</v>
      </c>
      <c r="BB246" s="5">
        <v>30093.54</v>
      </c>
      <c r="BC246" s="5">
        <v>30277.13</v>
      </c>
      <c r="BD246" s="5">
        <v>30267.63</v>
      </c>
      <c r="BE246" s="5">
        <v>30036.85</v>
      </c>
      <c r="BF246" s="5">
        <v>29558.43</v>
      </c>
      <c r="BG246" s="5">
        <v>28811.34</v>
      </c>
      <c r="BH246" s="5">
        <v>27782.22</v>
      </c>
      <c r="BI246" s="5">
        <v>26412.34</v>
      </c>
      <c r="BJ246" s="5">
        <v>24713.48</v>
      </c>
      <c r="BK246" s="5">
        <v>22718.21</v>
      </c>
      <c r="BL246" s="5">
        <v>20476.330000000002</v>
      </c>
      <c r="BM246" s="5">
        <v>18051.29</v>
      </c>
      <c r="BN246" s="5">
        <v>15523.05</v>
      </c>
      <c r="BO246" s="5">
        <v>12989.76</v>
      </c>
      <c r="BP246" s="5">
        <v>10557.99</v>
      </c>
      <c r="BQ246" s="5">
        <v>8381.9699999999993</v>
      </c>
      <c r="BR246" s="5">
        <v>6456.87</v>
      </c>
      <c r="BS246" s="5">
        <v>4767.24</v>
      </c>
      <c r="BT246" s="5">
        <v>3340.51</v>
      </c>
      <c r="BU246" s="5">
        <v>2210.33</v>
      </c>
      <c r="BV246" s="5">
        <v>1329.04</v>
      </c>
      <c r="BW246" s="5">
        <v>708.32</v>
      </c>
      <c r="BX246" s="5">
        <v>328.11</v>
      </c>
      <c r="BY246" s="5">
        <v>130.41</v>
      </c>
      <c r="BZ246" s="5">
        <v>42.3</v>
      </c>
      <c r="CA246" s="5">
        <v>10.29</v>
      </c>
      <c r="CB246" s="5">
        <v>1.57</v>
      </c>
      <c r="CC246" s="5">
        <v>0</v>
      </c>
      <c r="CD246" s="5">
        <v>0</v>
      </c>
      <c r="CE246" s="5">
        <v>0</v>
      </c>
      <c r="CF246" s="5">
        <v>0</v>
      </c>
      <c r="CG246" s="5">
        <v>0</v>
      </c>
      <c r="CH246" s="5">
        <v>0</v>
      </c>
      <c r="CI246" s="5">
        <v>0</v>
      </c>
      <c r="CJ246" s="5">
        <v>0</v>
      </c>
      <c r="CK246" s="5">
        <v>0</v>
      </c>
      <c r="CL246" s="5">
        <v>0</v>
      </c>
      <c r="CM246" s="5">
        <v>0</v>
      </c>
      <c r="CN246" s="5">
        <v>0</v>
      </c>
      <c r="CO246" s="5">
        <v>0</v>
      </c>
      <c r="CP246" s="5">
        <v>0</v>
      </c>
      <c r="CQ246" s="5">
        <v>0</v>
      </c>
      <c r="CR246" s="5">
        <v>0</v>
      </c>
      <c r="CS246" s="5">
        <v>0</v>
      </c>
      <c r="CT246" s="5">
        <v>0</v>
      </c>
      <c r="CU246" s="5">
        <v>0</v>
      </c>
      <c r="CV246" s="5">
        <v>0</v>
      </c>
      <c r="CW246" s="5">
        <v>0</v>
      </c>
      <c r="CX246" s="5">
        <v>0</v>
      </c>
      <c r="CY246" s="5">
        <v>0</v>
      </c>
      <c r="CZ246" s="5">
        <v>0</v>
      </c>
      <c r="DA246" s="5">
        <v>0</v>
      </c>
      <c r="DB246" s="5">
        <v>0</v>
      </c>
      <c r="DC246" s="5">
        <v>0</v>
      </c>
      <c r="DD246" s="5">
        <v>0</v>
      </c>
      <c r="DE246" s="5">
        <v>0</v>
      </c>
      <c r="DF246" s="3">
        <v>0</v>
      </c>
      <c r="DG246" s="3">
        <v>0</v>
      </c>
      <c r="DH246" s="3">
        <v>0</v>
      </c>
      <c r="DI246" s="3">
        <v>0</v>
      </c>
      <c r="DJ246" s="3">
        <v>0</v>
      </c>
      <c r="DK246" s="3">
        <v>0</v>
      </c>
      <c r="DL246" s="3">
        <v>0</v>
      </c>
      <c r="DM246" s="3">
        <v>0</v>
      </c>
      <c r="DN246" s="3">
        <v>0</v>
      </c>
      <c r="DO246" s="3">
        <v>0</v>
      </c>
      <c r="DP246" s="3">
        <v>0</v>
      </c>
      <c r="DQ246" s="3">
        <v>0</v>
      </c>
      <c r="DR246" s="3">
        <v>0</v>
      </c>
      <c r="DS246" s="3">
        <v>0</v>
      </c>
      <c r="DT246" s="3">
        <v>0</v>
      </c>
      <c r="DU246" s="3">
        <v>0</v>
      </c>
      <c r="DV246" s="3">
        <v>0</v>
      </c>
      <c r="DW246" s="3">
        <v>1</v>
      </c>
      <c r="DX246" s="3">
        <v>0.99600999999999995</v>
      </c>
      <c r="DY246" s="3">
        <v>0.99195623929999999</v>
      </c>
      <c r="DZ246" s="3">
        <v>0.98778010353254697</v>
      </c>
      <c r="EA246" s="3">
        <v>0.983473382281145</v>
      </c>
      <c r="EB246" s="3">
        <v>0.97902808259323426</v>
      </c>
      <c r="EC246" s="3">
        <v>0.97446581172834978</v>
      </c>
      <c r="ED246" s="3">
        <v>0.96963246130217717</v>
      </c>
      <c r="EE246" s="3">
        <v>0.96442553498498451</v>
      </c>
      <c r="EF246" s="3">
        <v>0.95875471283927283</v>
      </c>
      <c r="EG246" s="3">
        <v>0.95254198230007425</v>
      </c>
      <c r="EH246" s="3">
        <v>0.94567415460769066</v>
      </c>
      <c r="EI246" s="3">
        <v>0.93806147766309878</v>
      </c>
      <c r="EJ246" s="3">
        <v>0.92964706620846072</v>
      </c>
      <c r="EK246" s="3">
        <v>0.92041567084101072</v>
      </c>
      <c r="EL246" s="3">
        <v>0.91027269014834278</v>
      </c>
      <c r="EM246" s="3">
        <v>0.8990763360595182</v>
      </c>
      <c r="EN246" s="3">
        <v>0.88668706414861798</v>
      </c>
      <c r="EO246" s="3">
        <v>0.87300548274880474</v>
      </c>
      <c r="EP246" s="3">
        <v>0.85797232833587034</v>
      </c>
      <c r="EQ246" s="3">
        <v>0.84152499880167164</v>
      </c>
      <c r="ER246" s="3">
        <v>0.82360893157718407</v>
      </c>
      <c r="ES246" s="3">
        <v>0.80418823297059405</v>
      </c>
      <c r="ET246" s="3">
        <v>0.78319087820773192</v>
      </c>
      <c r="EU246" s="3">
        <v>0.76046267892214348</v>
      </c>
      <c r="EV246" s="3">
        <v>0.73579326961790914</v>
      </c>
      <c r="EW246" s="3">
        <v>0.70897360494033634</v>
      </c>
      <c r="EX246" s="3">
        <v>0.67987023845753547</v>
      </c>
      <c r="EY246" s="3">
        <v>0.64835825290502869</v>
      </c>
      <c r="EZ246" s="3">
        <v>0.614364829705218</v>
      </c>
      <c r="FA246" s="3">
        <v>0.57789613341391632</v>
      </c>
      <c r="FB246" s="3">
        <v>0.53904417636449875</v>
      </c>
      <c r="FC246" s="3">
        <v>0.49802830498492406</v>
      </c>
      <c r="FD246" s="3">
        <v>0.45520285103927044</v>
      </c>
      <c r="FE246" s="3">
        <v>0.41019694515701777</v>
      </c>
      <c r="FF246" s="3">
        <v>0.36380367065975905</v>
      </c>
      <c r="FG246" s="3">
        <v>0.31699669039267447</v>
      </c>
      <c r="FH246" s="3">
        <v>0.27081978250317357</v>
      </c>
      <c r="FI246" s="3">
        <v>0.22629971845747685</v>
      </c>
      <c r="FJ246" s="3">
        <v>0.18445916351187394</v>
      </c>
      <c r="FK246" s="3">
        <v>0.14630931931434818</v>
      </c>
      <c r="FL246" s="3">
        <v>0.11271962578616013</v>
      </c>
      <c r="FM246" s="3">
        <v>8.482264560034336E-2</v>
      </c>
      <c r="FN246" s="3">
        <v>6.1934951138002708E-2</v>
      </c>
      <c r="FO246" s="3">
        <v>4.3343936854908435E-2</v>
      </c>
      <c r="FP246" s="3">
        <v>2.8788609419661635E-2</v>
      </c>
      <c r="FQ246" s="3">
        <v>1.8055640055823385E-2</v>
      </c>
      <c r="FR246" s="3">
        <v>1.029063149341598E-2</v>
      </c>
      <c r="FS246" s="3">
        <v>5.1985183115289503E-3</v>
      </c>
      <c r="FT246" s="3">
        <v>2.2825134350430158E-3</v>
      </c>
      <c r="FU246" s="3">
        <v>8.5991411151810566E-4</v>
      </c>
      <c r="FV246" s="3">
        <v>2.6440639100958708E-4</v>
      </c>
      <c r="FW246" s="3">
        <v>6.0950961255529999E-5</v>
      </c>
      <c r="FX246" s="3">
        <v>8.8384988916644038E-6</v>
      </c>
      <c r="FY246" s="3">
        <v>0</v>
      </c>
      <c r="FZ246" s="3">
        <v>0</v>
      </c>
      <c r="GA246" s="3">
        <v>0</v>
      </c>
      <c r="GB246" s="3">
        <v>0</v>
      </c>
      <c r="GC246" s="3">
        <v>0</v>
      </c>
      <c r="GD246" s="3">
        <v>0</v>
      </c>
      <c r="GE246" s="3">
        <v>0</v>
      </c>
      <c r="GF246" s="3">
        <v>0</v>
      </c>
      <c r="GG246" s="3">
        <v>0</v>
      </c>
      <c r="GH246" s="3">
        <v>0</v>
      </c>
      <c r="GI246" s="3">
        <v>0</v>
      </c>
      <c r="GJ246" s="3">
        <v>0</v>
      </c>
      <c r="GK246" s="3">
        <v>0</v>
      </c>
      <c r="GL246" s="3">
        <v>0</v>
      </c>
      <c r="GM246" s="3">
        <v>0</v>
      </c>
      <c r="GN246" s="3">
        <v>0</v>
      </c>
      <c r="GO246" s="3">
        <v>0</v>
      </c>
      <c r="GP246" s="3">
        <v>0</v>
      </c>
      <c r="GQ246" s="3">
        <v>0</v>
      </c>
      <c r="GR246" s="3">
        <v>0</v>
      </c>
      <c r="GS246" s="3">
        <v>0</v>
      </c>
      <c r="GT246" s="3">
        <v>0</v>
      </c>
      <c r="GU246" s="3">
        <v>0</v>
      </c>
      <c r="GV246" s="3">
        <v>0</v>
      </c>
      <c r="GW246" s="3">
        <v>0</v>
      </c>
      <c r="GX246" s="3">
        <v>0</v>
      </c>
      <c r="GY246" s="3">
        <v>0</v>
      </c>
      <c r="GZ246" s="3">
        <v>0</v>
      </c>
      <c r="HA246" s="3">
        <v>0</v>
      </c>
      <c r="HB246">
        <f t="shared" si="1430"/>
        <v>22</v>
      </c>
      <c r="HC246">
        <f t="shared" si="1434"/>
        <v>0.55157803929832749</v>
      </c>
      <c r="HD246">
        <f>IF(H246&gt;=$F$3,IF(HB246&lt;50,HC246*VLOOKUP(H246,Ret!$A$2:$AZ$27,HB246+2),HC246),0)</f>
        <v>1.8753653336143136E-2</v>
      </c>
      <c r="HE246">
        <f>IF(H246&lt;$F$3,HC246*VLOOKUP(H246,Withd!$A$2:$AZ$57,HB246+2),0)</f>
        <v>0</v>
      </c>
      <c r="HF246">
        <f>IF(HC246=HD246,0,HC246*VLOOKUP(H246,Mort!$A$2:$E$115,IF(HF245/HC245=VLOOKUP(H245,Mort!$A$2:$E$115,2),2,3)))</f>
        <v>8.1633549816152468E-4</v>
      </c>
      <c r="HH246">
        <f t="shared" ref="HH246:HI246" si="1463">HH245+1</f>
        <v>51</v>
      </c>
      <c r="HI246">
        <f t="shared" si="1463"/>
        <v>17</v>
      </c>
      <c r="HJ246">
        <f t="shared" si="1428"/>
        <v>0.31432419246612675</v>
      </c>
      <c r="HK246">
        <f>IF(HH246&gt;=$F$3,IF(HI246&lt;50,HJ246*VLOOKUP(HH246,Ret!$A$2:$AZ$27,HI246+2),HJ246),0)</f>
        <v>4.7148628869919012E-3</v>
      </c>
      <c r="HL246">
        <f>IF(HH246&lt;$F$3,HJ246*VLOOKUP(HH246,Withd!$A$2:$AZ$57,HI246+2),0)</f>
        <v>0</v>
      </c>
      <c r="HM246">
        <f>IF(HJ246=HK246,0,HJ246*VLOOKUP(HH246,Mort!$A$2:$E$115,IF(HM245/HJ245=VLOOKUP(HH245,Mort!$A$2:$E$115,2),2,3)))</f>
        <v>3.3947012786341688E-4</v>
      </c>
      <c r="HN246">
        <f>HN245/(1+Assumptions!$C$9)</f>
        <v>0.66348194842044561</v>
      </c>
      <c r="HO246">
        <f>HO245*(1+Assumptions!$C$10)</f>
        <v>1.4216433687378116</v>
      </c>
      <c r="HQ246">
        <f>HQ245/(1.01+Assumptions!$C$9)</f>
        <v>0.59707088046660772</v>
      </c>
      <c r="HR246">
        <f>HR245/(0.99+Assumptions!$C$9)</f>
        <v>0.73803292809456167</v>
      </c>
    </row>
    <row r="247" spans="2:226" x14ac:dyDescent="0.25">
      <c r="B247">
        <f t="shared" ref="B247:C247" si="1464">B246+1</f>
        <v>2048</v>
      </c>
      <c r="C247">
        <f t="shared" si="1464"/>
        <v>69</v>
      </c>
      <c r="D247">
        <f>IF(D246=0, 0, D246*(1-VLOOKUP(C246,Mort!$A$2:$E$111,IF(D246/D245=1-VLOOKUP(C245,Mort!$A$2:$E$111,4),4,5))))</f>
        <v>0.91323694954953372</v>
      </c>
      <c r="E247" s="3">
        <f>IF(C247&lt;65,Assumptions!$C$6,Assumptions!$C$7)*(1+Assumptions!$C$8)^(B247-$J$3)</f>
        <v>19827.150291368784</v>
      </c>
      <c r="F247" s="3">
        <f t="shared" si="1426"/>
        <v>18106.89</v>
      </c>
      <c r="H247">
        <f t="shared" si="1433"/>
        <v>57</v>
      </c>
      <c r="I247" s="5">
        <v>278845.24081871775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26712.74</v>
      </c>
      <c r="AC247" s="5">
        <v>28067.24</v>
      </c>
      <c r="AD247" s="5">
        <v>29486.28</v>
      </c>
      <c r="AE247" s="5">
        <v>30972.39</v>
      </c>
      <c r="AF247" s="5">
        <v>32528.18</v>
      </c>
      <c r="AG247" s="5">
        <v>34157.31</v>
      </c>
      <c r="AH247" s="5">
        <v>35857.22</v>
      </c>
      <c r="AI247" s="5">
        <v>15497.28</v>
      </c>
      <c r="AJ247" s="5">
        <v>16253.49</v>
      </c>
      <c r="AK247" s="5">
        <v>17036.32</v>
      </c>
      <c r="AL247" s="5">
        <v>17843.73</v>
      </c>
      <c r="AM247" s="5">
        <v>18673.59</v>
      </c>
      <c r="AN247" s="5">
        <v>19523.93</v>
      </c>
      <c r="AO247" s="5">
        <v>20393.21</v>
      </c>
      <c r="AP247" s="5">
        <v>21277.74</v>
      </c>
      <c r="AQ247" s="5">
        <v>22171.9</v>
      </c>
      <c r="AR247" s="5">
        <v>23069.03</v>
      </c>
      <c r="AS247" s="5">
        <v>23962.29</v>
      </c>
      <c r="AT247" s="5">
        <v>24844.89</v>
      </c>
      <c r="AU247" s="5">
        <v>25708.89</v>
      </c>
      <c r="AV247" s="5">
        <v>26545.43</v>
      </c>
      <c r="AW247" s="5">
        <v>27345.06</v>
      </c>
      <c r="AX247" s="5">
        <v>28095.79</v>
      </c>
      <c r="AY247" s="5">
        <v>28780.880000000001</v>
      </c>
      <c r="AZ247" s="5">
        <v>29378.82</v>
      </c>
      <c r="BA247" s="5">
        <v>29864.9</v>
      </c>
      <c r="BB247" s="5">
        <v>30214.09</v>
      </c>
      <c r="BC247" s="5">
        <v>30398.42</v>
      </c>
      <c r="BD247" s="5">
        <v>30388.880000000001</v>
      </c>
      <c r="BE247" s="5">
        <v>30157.18</v>
      </c>
      <c r="BF247" s="5">
        <v>29676.84</v>
      </c>
      <c r="BG247" s="5">
        <v>28926.76</v>
      </c>
      <c r="BH247" s="5">
        <v>27893.51</v>
      </c>
      <c r="BI247" s="5">
        <v>26518.14</v>
      </c>
      <c r="BJ247" s="5">
        <v>24812.48</v>
      </c>
      <c r="BK247" s="5">
        <v>22809.22</v>
      </c>
      <c r="BL247" s="5">
        <v>20558.36</v>
      </c>
      <c r="BM247" s="5">
        <v>18123.599999999999</v>
      </c>
      <c r="BN247" s="5">
        <v>15585.23</v>
      </c>
      <c r="BO247" s="5">
        <v>13041.8</v>
      </c>
      <c r="BP247" s="5">
        <v>10600.28</v>
      </c>
      <c r="BQ247" s="5">
        <v>8415.5400000000009</v>
      </c>
      <c r="BR247" s="5">
        <v>6482.74</v>
      </c>
      <c r="BS247" s="5">
        <v>4786.34</v>
      </c>
      <c r="BT247" s="5">
        <v>3353.89</v>
      </c>
      <c r="BU247" s="5">
        <v>2219.1799999999998</v>
      </c>
      <c r="BV247" s="5">
        <v>1334.37</v>
      </c>
      <c r="BW247" s="5">
        <v>711.16</v>
      </c>
      <c r="BX247" s="5">
        <v>329.42</v>
      </c>
      <c r="BY247" s="5">
        <v>130.93</v>
      </c>
      <c r="BZ247" s="5">
        <v>42.47</v>
      </c>
      <c r="CA247" s="5">
        <v>10.33</v>
      </c>
      <c r="CB247" s="5">
        <v>1.58</v>
      </c>
      <c r="CC247" s="5">
        <v>0</v>
      </c>
      <c r="CD247" s="5">
        <v>0</v>
      </c>
      <c r="CE247" s="5">
        <v>0</v>
      </c>
      <c r="CF247" s="5">
        <v>0</v>
      </c>
      <c r="CG247" s="5">
        <v>0</v>
      </c>
      <c r="CH247" s="5">
        <v>0</v>
      </c>
      <c r="CI247" s="5">
        <v>0</v>
      </c>
      <c r="CJ247" s="5">
        <v>0</v>
      </c>
      <c r="CK247" s="5">
        <v>0</v>
      </c>
      <c r="CL247" s="5">
        <v>0</v>
      </c>
      <c r="CM247" s="5">
        <v>0</v>
      </c>
      <c r="CN247" s="5">
        <v>0</v>
      </c>
      <c r="CO247" s="5">
        <v>0</v>
      </c>
      <c r="CP247" s="5">
        <v>0</v>
      </c>
      <c r="CQ247" s="5">
        <v>0</v>
      </c>
      <c r="CR247" s="5">
        <v>0</v>
      </c>
      <c r="CS247" s="5">
        <v>0</v>
      </c>
      <c r="CT247" s="5">
        <v>0</v>
      </c>
      <c r="CU247" s="5">
        <v>0</v>
      </c>
      <c r="CV247" s="5">
        <v>0</v>
      </c>
      <c r="CW247" s="5">
        <v>0</v>
      </c>
      <c r="CX247" s="5">
        <v>0</v>
      </c>
      <c r="CY247" s="5">
        <v>0</v>
      </c>
      <c r="CZ247" s="5">
        <v>0</v>
      </c>
      <c r="DA247" s="5">
        <v>0</v>
      </c>
      <c r="DB247" s="5">
        <v>0</v>
      </c>
      <c r="DC247" s="5">
        <v>0</v>
      </c>
      <c r="DD247" s="5">
        <v>0</v>
      </c>
      <c r="DE247" s="5">
        <v>0</v>
      </c>
      <c r="DF247" s="3">
        <v>0</v>
      </c>
      <c r="DG247" s="3">
        <v>0</v>
      </c>
      <c r="DH247" s="3">
        <v>0</v>
      </c>
      <c r="DI247" s="3">
        <v>0</v>
      </c>
      <c r="DJ247" s="3">
        <v>0</v>
      </c>
      <c r="DK247" s="3">
        <v>0</v>
      </c>
      <c r="DL247" s="3">
        <v>0</v>
      </c>
      <c r="DM247" s="3">
        <v>0</v>
      </c>
      <c r="DN247" s="3">
        <v>0</v>
      </c>
      <c r="DO247" s="3">
        <v>0</v>
      </c>
      <c r="DP247" s="3">
        <v>0</v>
      </c>
      <c r="DQ247" s="3">
        <v>0</v>
      </c>
      <c r="DR247" s="3">
        <v>0</v>
      </c>
      <c r="DS247" s="3">
        <v>0</v>
      </c>
      <c r="DT247" s="3">
        <v>0</v>
      </c>
      <c r="DU247" s="3">
        <v>0</v>
      </c>
      <c r="DV247" s="3">
        <v>0</v>
      </c>
      <c r="DW247" s="3">
        <v>0</v>
      </c>
      <c r="DX247" s="3">
        <v>1</v>
      </c>
      <c r="DY247" s="3">
        <v>0.99592999999999998</v>
      </c>
      <c r="DZ247" s="3">
        <v>0.99173713469999991</v>
      </c>
      <c r="EA247" s="3">
        <v>0.98741316079270791</v>
      </c>
      <c r="EB247" s="3">
        <v>0.98295005330592489</v>
      </c>
      <c r="EC247" s="3">
        <v>0.97836950605751927</v>
      </c>
      <c r="ED247" s="3">
        <v>0.97351679330747398</v>
      </c>
      <c r="EE247" s="3">
        <v>0.96828900812741281</v>
      </c>
      <c r="EF247" s="3">
        <v>0.96259546875962365</v>
      </c>
      <c r="EG247" s="3">
        <v>0.9563578501220612</v>
      </c>
      <c r="EH247" s="3">
        <v>0.94946251002268112</v>
      </c>
      <c r="EI247" s="3">
        <v>0.94181933681699859</v>
      </c>
      <c r="EJ247" s="3">
        <v>0.93337121736575013</v>
      </c>
      <c r="EK247" s="3">
        <v>0.92410284117730823</v>
      </c>
      <c r="EL247" s="3">
        <v>0.91391922786753432</v>
      </c>
      <c r="EM247" s="3">
        <v>0.90267802136476372</v>
      </c>
      <c r="EN247" s="3">
        <v>0.89023911823035728</v>
      </c>
      <c r="EO247" s="3">
        <v>0.87650272863606282</v>
      </c>
      <c r="EP247" s="3">
        <v>0.86140935164894983</v>
      </c>
      <c r="EQ247" s="3">
        <v>0.84489613437783939</v>
      </c>
      <c r="ER247" s="3">
        <v>0.82690829567693513</v>
      </c>
      <c r="ES247" s="3">
        <v>0.80740979806487301</v>
      </c>
      <c r="ET247" s="3">
        <v>0.78632832823739918</v>
      </c>
      <c r="EU247" s="3">
        <v>0.76350908015194985</v>
      </c>
      <c r="EV247" s="3">
        <v>0.73874084559182063</v>
      </c>
      <c r="EW247" s="3">
        <v>0.71181374176999879</v>
      </c>
      <c r="EX247" s="3">
        <v>0.68259378767034029</v>
      </c>
      <c r="EY247" s="3">
        <v>0.65095556561182</v>
      </c>
      <c r="EZ247" s="3">
        <v>0.61682596530679235</v>
      </c>
      <c r="FA247" s="3">
        <v>0.58021117600618122</v>
      </c>
      <c r="FB247" s="3">
        <v>0.54120357864328561</v>
      </c>
      <c r="FC247" s="3">
        <v>0.50002339834431797</v>
      </c>
      <c r="FD247" s="3">
        <v>0.45702638632069004</v>
      </c>
      <c r="FE247" s="3">
        <v>0.41184018750516338</v>
      </c>
      <c r="FF247" s="3">
        <v>0.36526106229832939</v>
      </c>
      <c r="FG247" s="3">
        <v>0.31826657402302633</v>
      </c>
      <c r="FH247" s="3">
        <v>0.27190468218509212</v>
      </c>
      <c r="FI247" s="3">
        <v>0.22720627148068481</v>
      </c>
      <c r="FJ247" s="3">
        <v>0.18519810394662101</v>
      </c>
      <c r="FK247" s="3">
        <v>0.14689543208838085</v>
      </c>
      <c r="FL247" s="3">
        <v>0.11317117878953037</v>
      </c>
      <c r="FM247" s="3">
        <v>8.5162443750909506E-2</v>
      </c>
      <c r="FN247" s="3">
        <v>6.2183061553601593E-2</v>
      </c>
      <c r="FO247" s="3">
        <v>4.3517571967057002E-2</v>
      </c>
      <c r="FP247" s="3">
        <v>2.8903936124799592E-2</v>
      </c>
      <c r="FQ247" s="3">
        <v>1.812797065875181E-2</v>
      </c>
      <c r="FR247" s="3">
        <v>1.0331855597249006E-2</v>
      </c>
      <c r="FS247" s="3">
        <v>5.2193434920622802E-3</v>
      </c>
      <c r="FT247" s="3">
        <v>2.2916571470597853E-3</v>
      </c>
      <c r="FU247" s="3">
        <v>8.6335891358330346E-4</v>
      </c>
      <c r="FV247" s="3">
        <v>2.654655987485941E-4</v>
      </c>
      <c r="FW247" s="3">
        <v>6.1195129823525898E-5</v>
      </c>
      <c r="FX247" s="3">
        <v>8.8739057757094885E-6</v>
      </c>
      <c r="FY247" s="3">
        <v>0</v>
      </c>
      <c r="FZ247" s="3">
        <v>0</v>
      </c>
      <c r="GA247" s="3">
        <v>0</v>
      </c>
      <c r="GB247" s="3">
        <v>0</v>
      </c>
      <c r="GC247" s="3">
        <v>0</v>
      </c>
      <c r="GD247" s="3">
        <v>0</v>
      </c>
      <c r="GE247" s="3">
        <v>0</v>
      </c>
      <c r="GF247" s="3">
        <v>0</v>
      </c>
      <c r="GG247" s="3">
        <v>0</v>
      </c>
      <c r="GH247" s="3">
        <v>0</v>
      </c>
      <c r="GI247" s="3">
        <v>0</v>
      </c>
      <c r="GJ247" s="3">
        <v>0</v>
      </c>
      <c r="GK247" s="3">
        <v>0</v>
      </c>
      <c r="GL247" s="3">
        <v>0</v>
      </c>
      <c r="GM247" s="3">
        <v>0</v>
      </c>
      <c r="GN247" s="3">
        <v>0</v>
      </c>
      <c r="GO247" s="3">
        <v>0</v>
      </c>
      <c r="GP247" s="3">
        <v>0</v>
      </c>
      <c r="GQ247" s="3">
        <v>0</v>
      </c>
      <c r="GR247" s="3">
        <v>0</v>
      </c>
      <c r="GS247" s="3">
        <v>0</v>
      </c>
      <c r="GT247" s="3">
        <v>0</v>
      </c>
      <c r="GU247" s="3">
        <v>0</v>
      </c>
      <c r="GV247" s="3">
        <v>0</v>
      </c>
      <c r="GW247" s="3">
        <v>0</v>
      </c>
      <c r="GX247" s="3">
        <v>0</v>
      </c>
      <c r="GY247" s="3">
        <v>0</v>
      </c>
      <c r="GZ247" s="3">
        <v>0</v>
      </c>
      <c r="HA247" s="3">
        <v>0</v>
      </c>
      <c r="HB247">
        <f t="shared" si="1430"/>
        <v>23</v>
      </c>
      <c r="HC247">
        <f t="shared" si="1434"/>
        <v>0.53200805046402289</v>
      </c>
      <c r="HD247">
        <f>IF(H247&gt;=$F$3,IF(HB247&lt;50,HC247*VLOOKUP(H247,Ret!$A$2:$AZ$27,HB247+2),HC247),0)</f>
        <v>2.5004378371809077E-2</v>
      </c>
      <c r="HE247">
        <f>IF(H247&lt;$F$3,HC247*VLOOKUP(H247,Withd!$A$2:$AZ$57,HB247+2),0)</f>
        <v>0</v>
      </c>
      <c r="HF247">
        <f>IF(HC247=HD247,0,HC247*VLOOKUP(H247,Mort!$A$2:$E$115,IF(HF246/HC246=VLOOKUP(H246,Mort!$A$2:$E$115,2),2,3)))</f>
        <v>8.3525263922851591E-4</v>
      </c>
      <c r="HH247">
        <f t="shared" ref="HH247:HI247" si="1465">HH246+1</f>
        <v>52</v>
      </c>
      <c r="HI247">
        <f t="shared" si="1465"/>
        <v>18</v>
      </c>
      <c r="HJ247">
        <f t="shared" si="1428"/>
        <v>0.30926985945127144</v>
      </c>
      <c r="HK247">
        <f>IF(HH247&gt;=$F$3,IF(HI247&lt;50,HJ247*VLOOKUP(HH247,Ret!$A$2:$AZ$27,HI247+2),HJ247),0)</f>
        <v>5.8761273295741571E-3</v>
      </c>
      <c r="HL247">
        <f>IF(HH247&lt;$F$3,HJ247*VLOOKUP(HH247,Withd!$A$2:$AZ$57,HI247+2),0)</f>
        <v>0</v>
      </c>
      <c r="HM247">
        <f>IF(HJ247=HK247,0,HJ247*VLOOKUP(HH247,Mort!$A$2:$E$115,IF(HM246/HJ246=VLOOKUP(HH246,Mort!$A$2:$E$115,2),2,3)))</f>
        <v>3.6493843415250034E-4</v>
      </c>
      <c r="HN247">
        <f>HN246/(1+Assumptions!$C$9)</f>
        <v>0.63919262853607473</v>
      </c>
      <c r="HO247">
        <f>HO246*(1+Assumptions!$C$10)</f>
        <v>1.4678467782217905</v>
      </c>
      <c r="HQ247">
        <f>HQ246/(1.01+Assumptions!$C$9)</f>
        <v>0.56972412258264093</v>
      </c>
      <c r="HR247">
        <f>HR246/(0.99+Assumptions!$C$9)</f>
        <v>0.71793086390521565</v>
      </c>
    </row>
    <row r="248" spans="2:226" x14ac:dyDescent="0.25">
      <c r="B248">
        <f t="shared" ref="B248:C248" si="1466">B247+1</f>
        <v>2049</v>
      </c>
      <c r="C248">
        <f t="shared" si="1466"/>
        <v>70</v>
      </c>
      <c r="D248">
        <f>IF(D247=0, 0, D247*(1-VLOOKUP(C247,Mort!$A$2:$E$111,IF(D247/D246=1-VLOOKUP(C246,Mort!$A$2:$E$111,4),4,5))))</f>
        <v>0.90504521411207439</v>
      </c>
      <c r="E248" s="3">
        <f>IF(C248&lt;65,Assumptions!$C$6,Assumptions!$C$7)*(1+Assumptions!$C$8)^(B248-$J$3)</f>
        <v>20917.643557394069</v>
      </c>
      <c r="F248" s="3">
        <f t="shared" si="1426"/>
        <v>18931.41</v>
      </c>
      <c r="H248">
        <f t="shared" si="1433"/>
        <v>58</v>
      </c>
      <c r="I248" s="5">
        <v>266277.94128214655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28181.94</v>
      </c>
      <c r="AD248" s="5">
        <v>29606.78</v>
      </c>
      <c r="AE248" s="5">
        <v>31098.959999999999</v>
      </c>
      <c r="AF248" s="5">
        <v>32661.11</v>
      </c>
      <c r="AG248" s="5">
        <v>34296.9</v>
      </c>
      <c r="AH248" s="5">
        <v>36003.760000000002</v>
      </c>
      <c r="AI248" s="5">
        <v>15560.61</v>
      </c>
      <c r="AJ248" s="5">
        <v>16319.92</v>
      </c>
      <c r="AK248" s="5">
        <v>17105.939999999999</v>
      </c>
      <c r="AL248" s="5">
        <v>17916.650000000001</v>
      </c>
      <c r="AM248" s="5">
        <v>18749.91</v>
      </c>
      <c r="AN248" s="5">
        <v>19603.71</v>
      </c>
      <c r="AO248" s="5">
        <v>20476.55</v>
      </c>
      <c r="AP248" s="5">
        <v>21364.69</v>
      </c>
      <c r="AQ248" s="5">
        <v>22262.51</v>
      </c>
      <c r="AR248" s="5">
        <v>23163.3</v>
      </c>
      <c r="AS248" s="5">
        <v>24060.22</v>
      </c>
      <c r="AT248" s="5">
        <v>24946.42</v>
      </c>
      <c r="AU248" s="5">
        <v>25813.95</v>
      </c>
      <c r="AV248" s="5">
        <v>26653.91</v>
      </c>
      <c r="AW248" s="5">
        <v>27456.81</v>
      </c>
      <c r="AX248" s="5">
        <v>28210.61</v>
      </c>
      <c r="AY248" s="5">
        <v>28898.49</v>
      </c>
      <c r="AZ248" s="5">
        <v>29498.880000000001</v>
      </c>
      <c r="BA248" s="5">
        <v>29986.95</v>
      </c>
      <c r="BB248" s="5">
        <v>30337.56</v>
      </c>
      <c r="BC248" s="5">
        <v>30522.65</v>
      </c>
      <c r="BD248" s="5">
        <v>30513.07</v>
      </c>
      <c r="BE248" s="5">
        <v>30280.42</v>
      </c>
      <c r="BF248" s="5">
        <v>29798.12</v>
      </c>
      <c r="BG248" s="5">
        <v>29044.97</v>
      </c>
      <c r="BH248" s="5">
        <v>28007.5</v>
      </c>
      <c r="BI248" s="5">
        <v>26626.51</v>
      </c>
      <c r="BJ248" s="5">
        <v>24913.88</v>
      </c>
      <c r="BK248" s="5">
        <v>22902.43</v>
      </c>
      <c r="BL248" s="5">
        <v>20642.37</v>
      </c>
      <c r="BM248" s="5">
        <v>18197.669999999998</v>
      </c>
      <c r="BN248" s="5">
        <v>15648.92</v>
      </c>
      <c r="BO248" s="5">
        <v>13095.09</v>
      </c>
      <c r="BP248" s="5">
        <v>10643.6</v>
      </c>
      <c r="BQ248" s="5">
        <v>8449.94</v>
      </c>
      <c r="BR248" s="5">
        <v>6509.23</v>
      </c>
      <c r="BS248" s="5">
        <v>4805.8999999999996</v>
      </c>
      <c r="BT248" s="5">
        <v>3367.59</v>
      </c>
      <c r="BU248" s="5">
        <v>2228.25</v>
      </c>
      <c r="BV248" s="5">
        <v>1339.82</v>
      </c>
      <c r="BW248" s="5">
        <v>714.06</v>
      </c>
      <c r="BX248" s="5">
        <v>330.77</v>
      </c>
      <c r="BY248" s="5">
        <v>131.47</v>
      </c>
      <c r="BZ248" s="5">
        <v>42.65</v>
      </c>
      <c r="CA248" s="5">
        <v>10.37</v>
      </c>
      <c r="CB248" s="5">
        <v>1.59</v>
      </c>
      <c r="CC248" s="5">
        <v>0</v>
      </c>
      <c r="CD248" s="5">
        <v>0</v>
      </c>
      <c r="CE248" s="5">
        <v>0</v>
      </c>
      <c r="CF248" s="5">
        <v>0</v>
      </c>
      <c r="CG248" s="5">
        <v>0</v>
      </c>
      <c r="CH248" s="5">
        <v>0</v>
      </c>
      <c r="CI248" s="5">
        <v>0</v>
      </c>
      <c r="CJ248" s="5">
        <v>0</v>
      </c>
      <c r="CK248" s="5">
        <v>0</v>
      </c>
      <c r="CL248" s="5">
        <v>0</v>
      </c>
      <c r="CM248" s="5">
        <v>0</v>
      </c>
      <c r="CN248" s="5">
        <v>0</v>
      </c>
      <c r="CO248" s="5">
        <v>0</v>
      </c>
      <c r="CP248" s="5">
        <v>0</v>
      </c>
      <c r="CQ248" s="5">
        <v>0</v>
      </c>
      <c r="CR248" s="5">
        <v>0</v>
      </c>
      <c r="CS248" s="5">
        <v>0</v>
      </c>
      <c r="CT248" s="5">
        <v>0</v>
      </c>
      <c r="CU248" s="5">
        <v>0</v>
      </c>
      <c r="CV248" s="5">
        <v>0</v>
      </c>
      <c r="CW248" s="5">
        <v>0</v>
      </c>
      <c r="CX248" s="5">
        <v>0</v>
      </c>
      <c r="CY248" s="5">
        <v>0</v>
      </c>
      <c r="CZ248" s="5">
        <v>0</v>
      </c>
      <c r="DA248" s="5">
        <v>0</v>
      </c>
      <c r="DB248" s="5">
        <v>0</v>
      </c>
      <c r="DC248" s="5">
        <v>0</v>
      </c>
      <c r="DD248" s="5">
        <v>0</v>
      </c>
      <c r="DE248" s="5">
        <v>0</v>
      </c>
      <c r="DF248" s="3">
        <v>0</v>
      </c>
      <c r="DG248" s="3">
        <v>0</v>
      </c>
      <c r="DH248" s="3">
        <v>0</v>
      </c>
      <c r="DI248" s="3">
        <v>0</v>
      </c>
      <c r="DJ248" s="3">
        <v>0</v>
      </c>
      <c r="DK248" s="3">
        <v>0</v>
      </c>
      <c r="DL248" s="3">
        <v>0</v>
      </c>
      <c r="DM248" s="3">
        <v>0</v>
      </c>
      <c r="DN248" s="3">
        <v>0</v>
      </c>
      <c r="DO248" s="3">
        <v>0</v>
      </c>
      <c r="DP248" s="3">
        <v>0</v>
      </c>
      <c r="DQ248" s="3">
        <v>0</v>
      </c>
      <c r="DR248" s="3">
        <v>0</v>
      </c>
      <c r="DS248" s="3">
        <v>0</v>
      </c>
      <c r="DT248" s="3">
        <v>0</v>
      </c>
      <c r="DU248" s="3">
        <v>0</v>
      </c>
      <c r="DV248" s="3">
        <v>0</v>
      </c>
      <c r="DW248" s="3">
        <v>0</v>
      </c>
      <c r="DX248" s="3">
        <v>0</v>
      </c>
      <c r="DY248" s="3">
        <v>1</v>
      </c>
      <c r="DZ248" s="3">
        <v>0.99578999999999995</v>
      </c>
      <c r="EA248" s="3">
        <v>0.99144835559999989</v>
      </c>
      <c r="EB248" s="3">
        <v>0.98696700903268797</v>
      </c>
      <c r="EC248" s="3">
        <v>0.98236774277059569</v>
      </c>
      <c r="ED248" s="3">
        <v>0.97749519876645352</v>
      </c>
      <c r="EE248" s="3">
        <v>0.97224604954907767</v>
      </c>
      <c r="EF248" s="3">
        <v>0.96652924277772911</v>
      </c>
      <c r="EG248" s="3">
        <v>0.96026613328452937</v>
      </c>
      <c r="EH248" s="3">
        <v>0.95334261446354784</v>
      </c>
      <c r="EI248" s="3">
        <v>0.94566820641711624</v>
      </c>
      <c r="EJ248" s="3">
        <v>0.93718556260555463</v>
      </c>
      <c r="EK248" s="3">
        <v>0.92787930996888146</v>
      </c>
      <c r="EL248" s="3">
        <v>0.91765407997302439</v>
      </c>
      <c r="EM248" s="3">
        <v>0.90636693478935626</v>
      </c>
      <c r="EN248" s="3">
        <v>0.89387719842795887</v>
      </c>
      <c r="EO248" s="3">
        <v>0.88008467325621542</v>
      </c>
      <c r="EP248" s="3">
        <v>0.86492961518274336</v>
      </c>
      <c r="EQ248" s="3">
        <v>0.84834891445969018</v>
      </c>
      <c r="ER248" s="3">
        <v>0.83028756607084331</v>
      </c>
      <c r="ES248" s="3">
        <v>0.81070938526289282</v>
      </c>
      <c r="ET248" s="3">
        <v>0.78954176321367875</v>
      </c>
      <c r="EU248" s="3">
        <v>0.7666292612452178</v>
      </c>
      <c r="EV248" s="3">
        <v>0.74175980801042296</v>
      </c>
      <c r="EW248" s="3">
        <v>0.714722663008443</v>
      </c>
      <c r="EX248" s="3">
        <v>0.68538329769194639</v>
      </c>
      <c r="EY248" s="3">
        <v>0.65361578184392466</v>
      </c>
      <c r="EZ248" s="3">
        <v>0.61934670640184775</v>
      </c>
      <c r="FA248" s="3">
        <v>0.58258228590983407</v>
      </c>
      <c r="FB248" s="3">
        <v>0.54341527882811591</v>
      </c>
      <c r="FC248" s="3">
        <v>0.50206681026208455</v>
      </c>
      <c r="FD248" s="3">
        <v>0.45889408524764791</v>
      </c>
      <c r="FE248" s="3">
        <v>0.41352322703921296</v>
      </c>
      <c r="FF248" s="3">
        <v>0.36675375006107797</v>
      </c>
      <c r="FG248" s="3">
        <v>0.31956721257821968</v>
      </c>
      <c r="FH248" s="3">
        <v>0.27301585672195045</v>
      </c>
      <c r="FI248" s="3">
        <v>0.228134780035429</v>
      </c>
      <c r="FJ248" s="3">
        <v>0.18595494055467854</v>
      </c>
      <c r="FK248" s="3">
        <v>0.14749573974915992</v>
      </c>
      <c r="FL248" s="3">
        <v>0.11363366781754779</v>
      </c>
      <c r="FM248" s="3">
        <v>8.551047136938289E-2</v>
      </c>
      <c r="FN248" s="3">
        <v>6.2437180879782304E-2</v>
      </c>
      <c r="FO248" s="3">
        <v>4.3695412295098046E-2</v>
      </c>
      <c r="FP248" s="3">
        <v>2.9022055892281174E-2</v>
      </c>
      <c r="FQ248" s="3">
        <v>1.8202053014520908E-2</v>
      </c>
      <c r="FR248" s="3">
        <v>1.0374078095096046E-2</v>
      </c>
      <c r="FS248" s="3">
        <v>5.2406730312996698E-3</v>
      </c>
      <c r="FT248" s="3">
        <v>2.3010223078527457E-3</v>
      </c>
      <c r="FU248" s="3">
        <v>8.6688714426044332E-4</v>
      </c>
      <c r="FV248" s="3">
        <v>2.6655045911720107E-4</v>
      </c>
      <c r="FW248" s="3">
        <v>6.1445211835697182E-5</v>
      </c>
      <c r="FX248" s="3">
        <v>8.9101701682944465E-6</v>
      </c>
      <c r="FY248" s="3">
        <v>0</v>
      </c>
      <c r="FZ248" s="3">
        <v>0</v>
      </c>
      <c r="GA248" s="3">
        <v>0</v>
      </c>
      <c r="GB248" s="3">
        <v>0</v>
      </c>
      <c r="GC248" s="3">
        <v>0</v>
      </c>
      <c r="GD248" s="3">
        <v>0</v>
      </c>
      <c r="GE248" s="3">
        <v>0</v>
      </c>
      <c r="GF248" s="3">
        <v>0</v>
      </c>
      <c r="GG248" s="3">
        <v>0</v>
      </c>
      <c r="GH248" s="3">
        <v>0</v>
      </c>
      <c r="GI248" s="3">
        <v>0</v>
      </c>
      <c r="GJ248" s="3">
        <v>0</v>
      </c>
      <c r="GK248" s="3">
        <v>0</v>
      </c>
      <c r="GL248" s="3">
        <v>0</v>
      </c>
      <c r="GM248" s="3">
        <v>0</v>
      </c>
      <c r="GN248" s="3">
        <v>0</v>
      </c>
      <c r="GO248" s="3">
        <v>0</v>
      </c>
      <c r="GP248" s="3">
        <v>0</v>
      </c>
      <c r="GQ248" s="3">
        <v>0</v>
      </c>
      <c r="GR248" s="3">
        <v>0</v>
      </c>
      <c r="GS248" s="3">
        <v>0</v>
      </c>
      <c r="GT248" s="3">
        <v>0</v>
      </c>
      <c r="GU248" s="3">
        <v>0</v>
      </c>
      <c r="GV248" s="3">
        <v>0</v>
      </c>
      <c r="GW248" s="3">
        <v>0</v>
      </c>
      <c r="GX248" s="3">
        <v>0</v>
      </c>
      <c r="GY248" s="3">
        <v>0</v>
      </c>
      <c r="GZ248" s="3">
        <v>0</v>
      </c>
      <c r="HA248" s="3">
        <v>0</v>
      </c>
      <c r="HB248">
        <f t="shared" si="1430"/>
        <v>24</v>
      </c>
      <c r="HC248">
        <f t="shared" si="1434"/>
        <v>0.50616841945298519</v>
      </c>
      <c r="HD248">
        <f>IF(H248&gt;=$F$3,IF(HB248&lt;50,HC248*VLOOKUP(H248,Ret!$A$2:$AZ$27,HB248+2),HC248),0)</f>
        <v>2.7333094650461201E-2</v>
      </c>
      <c r="HE248">
        <f>IF(H248&lt;$F$3,HC248*VLOOKUP(H248,Withd!$A$2:$AZ$57,HB248+2),0)</f>
        <v>0</v>
      </c>
      <c r="HF248">
        <f>IF(HC248=HD248,0,HC248*VLOOKUP(H248,Mort!$A$2:$E$115,IF(HF247/HC247=VLOOKUP(H247,Mort!$A$2:$E$115,2),2,3)))</f>
        <v>8.4023957629195546E-4</v>
      </c>
      <c r="HH248">
        <f t="shared" ref="HH248:HI248" si="1467">HH247+1</f>
        <v>53</v>
      </c>
      <c r="HI248">
        <f t="shared" si="1467"/>
        <v>19</v>
      </c>
      <c r="HJ248">
        <f t="shared" si="1428"/>
        <v>0.30302879368754482</v>
      </c>
      <c r="HK248">
        <f>IF(HH248&gt;=$F$3,IF(HI248&lt;50,HJ248*VLOOKUP(HH248,Ret!$A$2:$AZ$27,HI248+2),HJ248),0)</f>
        <v>4.8484606990007173E-3</v>
      </c>
      <c r="HL248">
        <f>IF(HH248&lt;$F$3,HJ248*VLOOKUP(HH248,Withd!$A$2:$AZ$57,HI248+2),0)</f>
        <v>0</v>
      </c>
      <c r="HM248">
        <f>IF(HJ248=HK248,0,HJ248*VLOOKUP(HH248,Mort!$A$2:$E$115,IF(HM247/HJ247=VLOOKUP(HH247,Mort!$A$2:$E$115,2),2,3)))</f>
        <v>3.818162800463065E-4</v>
      </c>
      <c r="HN248">
        <f>HN247/(1+Assumptions!$C$9)</f>
        <v>0.61579251304053439</v>
      </c>
      <c r="HO248">
        <f>HO247*(1+Assumptions!$C$10)</f>
        <v>1.5155517985139988</v>
      </c>
      <c r="HQ248">
        <f>HQ247/(1.01+Assumptions!$C$9)</f>
        <v>0.54362988796053524</v>
      </c>
      <c r="HR248">
        <f>HR247/(0.99+Assumptions!$C$9)</f>
        <v>0.69837632675604633</v>
      </c>
    </row>
    <row r="249" spans="2:226" x14ac:dyDescent="0.25">
      <c r="B249">
        <f t="shared" ref="B249:C249" si="1468">B248+1</f>
        <v>2050</v>
      </c>
      <c r="C249">
        <f t="shared" si="1468"/>
        <v>71</v>
      </c>
      <c r="D249">
        <f>IF(D248=0, 0, D248*(1-VLOOKUP(C248,Mort!$A$2:$E$111,IF(D248/D247=1-VLOOKUP(C247,Mort!$A$2:$E$111,4),4,5))))</f>
        <v>0.89605811513594147</v>
      </c>
      <c r="E249" s="3">
        <f>IF(C249&lt;65,Assumptions!$C$6,Assumptions!$C$7)*(1+Assumptions!$C$8)^(B249-$J$3)</f>
        <v>22068.113953050739</v>
      </c>
      <c r="F249" s="3">
        <f t="shared" si="1426"/>
        <v>19774.310000000001</v>
      </c>
      <c r="H249">
        <f t="shared" si="1433"/>
        <v>59</v>
      </c>
      <c r="I249" s="5">
        <v>253470.43500035597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29731.95</v>
      </c>
      <c r="AE249" s="5">
        <v>31230.44</v>
      </c>
      <c r="AF249" s="5">
        <v>32799.19</v>
      </c>
      <c r="AG249" s="5">
        <v>34441.9</v>
      </c>
      <c r="AH249" s="5">
        <v>36155.980000000003</v>
      </c>
      <c r="AI249" s="5">
        <v>15626.4</v>
      </c>
      <c r="AJ249" s="5">
        <v>16388.91</v>
      </c>
      <c r="AK249" s="5">
        <v>17178.259999999998</v>
      </c>
      <c r="AL249" s="5">
        <v>17992.400000000001</v>
      </c>
      <c r="AM249" s="5">
        <v>18829.18</v>
      </c>
      <c r="AN249" s="5">
        <v>19686.59</v>
      </c>
      <c r="AO249" s="5">
        <v>20563.12</v>
      </c>
      <c r="AP249" s="5">
        <v>21455.02</v>
      </c>
      <c r="AQ249" s="5">
        <v>22356.63</v>
      </c>
      <c r="AR249" s="5">
        <v>23261.23</v>
      </c>
      <c r="AS249" s="5">
        <v>24161.94</v>
      </c>
      <c r="AT249" s="5">
        <v>25051.89</v>
      </c>
      <c r="AU249" s="5">
        <v>25923.09</v>
      </c>
      <c r="AV249" s="5">
        <v>26766.6</v>
      </c>
      <c r="AW249" s="5">
        <v>27572.89</v>
      </c>
      <c r="AX249" s="5">
        <v>28329.88</v>
      </c>
      <c r="AY249" s="5">
        <v>29020.67</v>
      </c>
      <c r="AZ249" s="5">
        <v>29623.599999999999</v>
      </c>
      <c r="BA249" s="5">
        <v>30113.73</v>
      </c>
      <c r="BB249" s="5">
        <v>30465.83</v>
      </c>
      <c r="BC249" s="5">
        <v>30651.69</v>
      </c>
      <c r="BD249" s="5">
        <v>30642.080000000002</v>
      </c>
      <c r="BE249" s="5">
        <v>30408.44</v>
      </c>
      <c r="BF249" s="5">
        <v>29924.1</v>
      </c>
      <c r="BG249" s="5">
        <v>29167.77</v>
      </c>
      <c r="BH249" s="5">
        <v>28125.91</v>
      </c>
      <c r="BI249" s="5">
        <v>26739.09</v>
      </c>
      <c r="BJ249" s="5">
        <v>25019.21</v>
      </c>
      <c r="BK249" s="5">
        <v>22999.26</v>
      </c>
      <c r="BL249" s="5">
        <v>20729.650000000001</v>
      </c>
      <c r="BM249" s="5">
        <v>18274.599999999999</v>
      </c>
      <c r="BN249" s="5">
        <v>15715.08</v>
      </c>
      <c r="BO249" s="5">
        <v>13150.46</v>
      </c>
      <c r="BP249" s="5">
        <v>10688.6</v>
      </c>
      <c r="BQ249" s="5">
        <v>8485.66</v>
      </c>
      <c r="BR249" s="5">
        <v>6536.75</v>
      </c>
      <c r="BS249" s="5">
        <v>4826.22</v>
      </c>
      <c r="BT249" s="5">
        <v>3381.83</v>
      </c>
      <c r="BU249" s="5">
        <v>2237.67</v>
      </c>
      <c r="BV249" s="5">
        <v>1345.48</v>
      </c>
      <c r="BW249" s="5">
        <v>717.08</v>
      </c>
      <c r="BX249" s="5">
        <v>332.17</v>
      </c>
      <c r="BY249" s="5">
        <v>132.02000000000001</v>
      </c>
      <c r="BZ249" s="5">
        <v>42.83</v>
      </c>
      <c r="CA249" s="5">
        <v>10.42</v>
      </c>
      <c r="CB249" s="5">
        <v>1.59</v>
      </c>
      <c r="CC249" s="5">
        <v>0</v>
      </c>
      <c r="CD249" s="5">
        <v>0</v>
      </c>
      <c r="CE249" s="5">
        <v>0</v>
      </c>
      <c r="CF249" s="5">
        <v>0</v>
      </c>
      <c r="CG249" s="5">
        <v>0</v>
      </c>
      <c r="CH249" s="5">
        <v>0</v>
      </c>
      <c r="CI249" s="5">
        <v>0</v>
      </c>
      <c r="CJ249" s="5">
        <v>0</v>
      </c>
      <c r="CK249" s="5">
        <v>0</v>
      </c>
      <c r="CL249" s="5">
        <v>0</v>
      </c>
      <c r="CM249" s="5">
        <v>0</v>
      </c>
      <c r="CN249" s="5">
        <v>0</v>
      </c>
      <c r="CO249" s="5">
        <v>0</v>
      </c>
      <c r="CP249" s="5">
        <v>0</v>
      </c>
      <c r="CQ249" s="5">
        <v>0</v>
      </c>
      <c r="CR249" s="5">
        <v>0</v>
      </c>
      <c r="CS249" s="5">
        <v>0</v>
      </c>
      <c r="CT249" s="5">
        <v>0</v>
      </c>
      <c r="CU249" s="5">
        <v>0</v>
      </c>
      <c r="CV249" s="5">
        <v>0</v>
      </c>
      <c r="CW249" s="5">
        <v>0</v>
      </c>
      <c r="CX249" s="5">
        <v>0</v>
      </c>
      <c r="CY249" s="5">
        <v>0</v>
      </c>
      <c r="CZ249" s="5">
        <v>0</v>
      </c>
      <c r="DA249" s="5">
        <v>0</v>
      </c>
      <c r="DB249" s="5">
        <v>0</v>
      </c>
      <c r="DC249" s="5">
        <v>0</v>
      </c>
      <c r="DD249" s="5">
        <v>0</v>
      </c>
      <c r="DE249" s="5">
        <v>0</v>
      </c>
      <c r="DF249" s="3">
        <v>0</v>
      </c>
      <c r="DG249" s="3">
        <v>0</v>
      </c>
      <c r="DH249" s="3">
        <v>0</v>
      </c>
      <c r="DI249" s="3">
        <v>0</v>
      </c>
      <c r="DJ249" s="3">
        <v>0</v>
      </c>
      <c r="DK249" s="3">
        <v>0</v>
      </c>
      <c r="DL249" s="3">
        <v>0</v>
      </c>
      <c r="DM249" s="3">
        <v>0</v>
      </c>
      <c r="DN249" s="3">
        <v>0</v>
      </c>
      <c r="DO249" s="3">
        <v>0</v>
      </c>
      <c r="DP249" s="3">
        <v>0</v>
      </c>
      <c r="DQ249" s="3">
        <v>0</v>
      </c>
      <c r="DR249" s="3">
        <v>0</v>
      </c>
      <c r="DS249" s="3">
        <v>0</v>
      </c>
      <c r="DT249" s="3">
        <v>0</v>
      </c>
      <c r="DU249" s="3">
        <v>0</v>
      </c>
      <c r="DV249" s="3">
        <v>0</v>
      </c>
      <c r="DW249" s="3">
        <v>0</v>
      </c>
      <c r="DX249" s="3">
        <v>0</v>
      </c>
      <c r="DY249" s="3">
        <v>0</v>
      </c>
      <c r="DZ249" s="3">
        <v>1</v>
      </c>
      <c r="EA249" s="3">
        <v>0.99563999999999997</v>
      </c>
      <c r="EB249" s="3">
        <v>0.9911397072</v>
      </c>
      <c r="EC249" s="3">
        <v>0.98652099616444799</v>
      </c>
      <c r="ED249" s="3">
        <v>0.98162785202347236</v>
      </c>
      <c r="EE249" s="3">
        <v>0.97635651045810634</v>
      </c>
      <c r="EF249" s="3">
        <v>0.97061553417661273</v>
      </c>
      <c r="EG249" s="3">
        <v>0.96432594551514828</v>
      </c>
      <c r="EH249" s="3">
        <v>0.95737315544798396</v>
      </c>
      <c r="EI249" s="3">
        <v>0.94966630154662768</v>
      </c>
      <c r="EJ249" s="3">
        <v>0.94114779482175437</v>
      </c>
      <c r="EK249" s="3">
        <v>0.93180219721917434</v>
      </c>
      <c r="EL249" s="3">
        <v>0.92153373700581898</v>
      </c>
      <c r="EM249" s="3">
        <v>0.91019887204064742</v>
      </c>
      <c r="EN249" s="3">
        <v>0.89765633158392732</v>
      </c>
      <c r="EO249" s="3">
        <v>0.88380549438758726</v>
      </c>
      <c r="EP249" s="3">
        <v>0.86858636377423304</v>
      </c>
      <c r="EQ249" s="3">
        <v>0.85193556318068098</v>
      </c>
      <c r="ER249" s="3">
        <v>0.83379785504056425</v>
      </c>
      <c r="ES249" s="3">
        <v>0.81413690161870766</v>
      </c>
      <c r="ET249" s="3">
        <v>0.79287978711744322</v>
      </c>
      <c r="EU249" s="3">
        <v>0.76987041569529502</v>
      </c>
      <c r="EV249" s="3">
        <v>0.7448958194101396</v>
      </c>
      <c r="EW249" s="3">
        <v>0.71774436679263998</v>
      </c>
      <c r="EX249" s="3">
        <v>0.68828096053580212</v>
      </c>
      <c r="EY249" s="3">
        <v>0.65637913801496772</v>
      </c>
      <c r="EZ249" s="3">
        <v>0.62196517980884303</v>
      </c>
      <c r="FA249" s="3">
        <v>0.58504532673539011</v>
      </c>
      <c r="FB249" s="3">
        <v>0.54571272941896987</v>
      </c>
      <c r="FC249" s="3">
        <v>0.50418944783748043</v>
      </c>
      <c r="FD249" s="3">
        <v>0.4608341972179355</v>
      </c>
      <c r="FE249" s="3">
        <v>0.41527152013899821</v>
      </c>
      <c r="FF249" s="3">
        <v>0.36830431121127755</v>
      </c>
      <c r="FG249" s="3">
        <v>0.3209182785308346</v>
      </c>
      <c r="FH249" s="3">
        <v>0.27417011289724791</v>
      </c>
      <c r="FI249" s="3">
        <v>0.22909928803806931</v>
      </c>
      <c r="FJ249" s="3">
        <v>0.18674112067271068</v>
      </c>
      <c r="FK249" s="3">
        <v>0.14811932209518067</v>
      </c>
      <c r="FL249" s="3">
        <v>0.11411408812856909</v>
      </c>
      <c r="FM249" s="3">
        <v>8.5871992457629526E-2</v>
      </c>
      <c r="FN249" s="3">
        <v>6.2701152732787355E-2</v>
      </c>
      <c r="FO249" s="3">
        <v>4.3880147716986569E-2</v>
      </c>
      <c r="FP249" s="3">
        <v>2.9144755312145311E-2</v>
      </c>
      <c r="FQ249" s="3">
        <v>1.8279007636671299E-2</v>
      </c>
      <c r="FR249" s="3">
        <v>1.0417937612444439E-2</v>
      </c>
      <c r="FS249" s="3">
        <v>5.2628295436785572E-3</v>
      </c>
      <c r="FT249" s="3">
        <v>2.3107505677429437E-3</v>
      </c>
      <c r="FU249" s="3">
        <v>8.7055216889147656E-4</v>
      </c>
      <c r="FV249" s="3">
        <v>2.676773808907512E-4</v>
      </c>
      <c r="FW249" s="3">
        <v>6.1704989842935947E-5</v>
      </c>
      <c r="FX249" s="3">
        <v>8.9478405771241405E-6</v>
      </c>
      <c r="FY249" s="3">
        <v>0</v>
      </c>
      <c r="FZ249" s="3">
        <v>0</v>
      </c>
      <c r="GA249" s="3">
        <v>0</v>
      </c>
      <c r="GB249" s="3">
        <v>0</v>
      </c>
      <c r="GC249" s="3">
        <v>0</v>
      </c>
      <c r="GD249" s="3">
        <v>0</v>
      </c>
      <c r="GE249" s="3">
        <v>0</v>
      </c>
      <c r="GF249" s="3">
        <v>0</v>
      </c>
      <c r="GG249" s="3">
        <v>0</v>
      </c>
      <c r="GH249" s="3">
        <v>0</v>
      </c>
      <c r="GI249" s="3">
        <v>0</v>
      </c>
      <c r="GJ249" s="3">
        <v>0</v>
      </c>
      <c r="GK249" s="3">
        <v>0</v>
      </c>
      <c r="GL249" s="3">
        <v>0</v>
      </c>
      <c r="GM249" s="3">
        <v>0</v>
      </c>
      <c r="GN249" s="3">
        <v>0</v>
      </c>
      <c r="GO249" s="3">
        <v>0</v>
      </c>
      <c r="GP249" s="3">
        <v>0</v>
      </c>
      <c r="GQ249" s="3">
        <v>0</v>
      </c>
      <c r="GR249" s="3">
        <v>0</v>
      </c>
      <c r="GS249" s="3">
        <v>0</v>
      </c>
      <c r="GT249" s="3">
        <v>0</v>
      </c>
      <c r="GU249" s="3">
        <v>0</v>
      </c>
      <c r="GV249" s="3">
        <v>0</v>
      </c>
      <c r="GW249" s="3">
        <v>0</v>
      </c>
      <c r="GX249" s="3">
        <v>0</v>
      </c>
      <c r="GY249" s="3">
        <v>0</v>
      </c>
      <c r="GZ249" s="3">
        <v>0</v>
      </c>
      <c r="HA249" s="3">
        <v>0</v>
      </c>
      <c r="HB249">
        <f t="shared" si="1430"/>
        <v>25</v>
      </c>
      <c r="HC249">
        <f t="shared" si="1434"/>
        <v>0.47799508522623202</v>
      </c>
      <c r="HD249">
        <f>IF(H249&gt;=$F$3,IF(HB249&lt;50,HC249*VLOOKUP(H249,Ret!$A$2:$AZ$27,HB249+2),HC249),0)</f>
        <v>3.2503665795383781E-2</v>
      </c>
      <c r="HE249">
        <f>IF(H249&lt;$F$3,HC249*VLOOKUP(H249,Withd!$A$2:$AZ$57,HB249+2),0)</f>
        <v>0</v>
      </c>
      <c r="HF249">
        <f>IF(HC249=HD249,0,HC249*VLOOKUP(H249,Mort!$A$2:$E$115,IF(HF248/HC248=VLOOKUP(H248,Mort!$A$2:$E$115,2),2,3)))</f>
        <v>8.317114482936437E-4</v>
      </c>
      <c r="HH249">
        <f t="shared" ref="HH249:HI249" si="1469">HH248+1</f>
        <v>54</v>
      </c>
      <c r="HI249">
        <f t="shared" si="1469"/>
        <v>20</v>
      </c>
      <c r="HJ249">
        <f t="shared" si="1428"/>
        <v>0.29779851670849777</v>
      </c>
      <c r="HK249">
        <f>IF(HH249&gt;=$F$3,IF(HI249&lt;50,HJ249*VLOOKUP(HH249,Ret!$A$2:$AZ$27,HI249+2),HJ249),0)</f>
        <v>7.4449629177124445E-3</v>
      </c>
      <c r="HL249">
        <f>IF(HH249&lt;$F$3,HJ249*VLOOKUP(HH249,Withd!$A$2:$AZ$57,HI249+2),0)</f>
        <v>0</v>
      </c>
      <c r="HM249">
        <f>IF(HJ249=HK249,0,HJ249*VLOOKUP(HH249,Mort!$A$2:$E$115,IF(HM248/HJ248=VLOOKUP(HH248,Mort!$A$2:$E$115,2),2,3)))</f>
        <v>3.9309404205521708E-4</v>
      </c>
      <c r="HN249">
        <f>HN248/(1+Assumptions!$C$9)</f>
        <v>0.59324904917199839</v>
      </c>
      <c r="HO249">
        <f>HO248*(1+Assumptions!$C$10)</f>
        <v>1.5648072319657038</v>
      </c>
      <c r="HQ249">
        <f>HQ248/(1.01+Assumptions!$C$9)</f>
        <v>0.51873080912264813</v>
      </c>
      <c r="HR249">
        <f>HR248/(0.99+Assumptions!$C$9)</f>
        <v>0.67935440345918907</v>
      </c>
    </row>
    <row r="250" spans="2:226" x14ac:dyDescent="0.25">
      <c r="B250">
        <f t="shared" ref="B250:C250" si="1470">B249+1</f>
        <v>2051</v>
      </c>
      <c r="C250">
        <f t="shared" si="1470"/>
        <v>72</v>
      </c>
      <c r="D250">
        <f>IF(D249=0, 0, D249*(1-VLOOKUP(C249,Mort!$A$2:$E$111,IF(D249/D248=1-VLOOKUP(C248,Mort!$A$2:$E$111,4),4,5))))</f>
        <v>0.88618355470714338</v>
      </c>
      <c r="E250" s="3">
        <f>IF(C250&lt;65,Assumptions!$C$6,Assumptions!$C$7)*(1+Assumptions!$C$8)^(B250-$J$3)</f>
        <v>23281.86022046853</v>
      </c>
      <c r="F250" s="3">
        <f t="shared" si="1426"/>
        <v>20632</v>
      </c>
      <c r="H250">
        <f t="shared" si="1433"/>
        <v>60</v>
      </c>
      <c r="I250" s="5">
        <v>240416.79317383625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31367.21</v>
      </c>
      <c r="AF250" s="5">
        <v>32942.82</v>
      </c>
      <c r="AG250" s="5">
        <v>34592.720000000001</v>
      </c>
      <c r="AH250" s="5">
        <v>36314.31</v>
      </c>
      <c r="AI250" s="5">
        <v>15694.83</v>
      </c>
      <c r="AJ250" s="5">
        <v>16460.68</v>
      </c>
      <c r="AK250" s="5">
        <v>17253.490000000002</v>
      </c>
      <c r="AL250" s="5">
        <v>18071.189999999999</v>
      </c>
      <c r="AM250" s="5">
        <v>18911.63</v>
      </c>
      <c r="AN250" s="5">
        <v>19772.8</v>
      </c>
      <c r="AO250" s="5">
        <v>20653.16</v>
      </c>
      <c r="AP250" s="5">
        <v>21548.97</v>
      </c>
      <c r="AQ250" s="5">
        <v>22454.54</v>
      </c>
      <c r="AR250" s="5">
        <v>23363.09</v>
      </c>
      <c r="AS250" s="5">
        <v>24267.74</v>
      </c>
      <c r="AT250" s="5">
        <v>25161.599999999999</v>
      </c>
      <c r="AU250" s="5">
        <v>26036.61</v>
      </c>
      <c r="AV250" s="5">
        <v>26883.81</v>
      </c>
      <c r="AW250" s="5">
        <v>27693.64</v>
      </c>
      <c r="AX250" s="5">
        <v>28453.94</v>
      </c>
      <c r="AY250" s="5">
        <v>29147.75</v>
      </c>
      <c r="AZ250" s="5">
        <v>29753.32</v>
      </c>
      <c r="BA250" s="5">
        <v>30245.599999999999</v>
      </c>
      <c r="BB250" s="5">
        <v>30599.24</v>
      </c>
      <c r="BC250" s="5">
        <v>30785.919999999998</v>
      </c>
      <c r="BD250" s="5">
        <v>30776.26</v>
      </c>
      <c r="BE250" s="5">
        <v>30541.599999999999</v>
      </c>
      <c r="BF250" s="5">
        <v>30055.14</v>
      </c>
      <c r="BG250" s="5">
        <v>29295.5</v>
      </c>
      <c r="BH250" s="5">
        <v>28249.08</v>
      </c>
      <c r="BI250" s="5">
        <v>26856.18</v>
      </c>
      <c r="BJ250" s="5">
        <v>25128.78</v>
      </c>
      <c r="BK250" s="5">
        <v>23099.97</v>
      </c>
      <c r="BL250" s="5">
        <v>20820.419999999998</v>
      </c>
      <c r="BM250" s="5">
        <v>18354.63</v>
      </c>
      <c r="BN250" s="5">
        <v>15783.9</v>
      </c>
      <c r="BO250" s="5">
        <v>13208.05</v>
      </c>
      <c r="BP250" s="5">
        <v>10735.41</v>
      </c>
      <c r="BQ250" s="5">
        <v>8522.82</v>
      </c>
      <c r="BR250" s="5">
        <v>6565.38</v>
      </c>
      <c r="BS250" s="5">
        <v>4847.3500000000004</v>
      </c>
      <c r="BT250" s="5">
        <v>3396.64</v>
      </c>
      <c r="BU250" s="5">
        <v>2247.4699999999998</v>
      </c>
      <c r="BV250" s="5">
        <v>1351.37</v>
      </c>
      <c r="BW250" s="5">
        <v>720.22</v>
      </c>
      <c r="BX250" s="5">
        <v>333.62</v>
      </c>
      <c r="BY250" s="5">
        <v>132.6</v>
      </c>
      <c r="BZ250" s="5">
        <v>43.01</v>
      </c>
      <c r="CA250" s="5">
        <v>10.46</v>
      </c>
      <c r="CB250" s="5">
        <v>1.6</v>
      </c>
      <c r="CC250" s="5">
        <v>0</v>
      </c>
      <c r="CD250" s="5">
        <v>0</v>
      </c>
      <c r="CE250" s="5">
        <v>0</v>
      </c>
      <c r="CF250" s="5">
        <v>0</v>
      </c>
      <c r="CG250" s="5">
        <v>0</v>
      </c>
      <c r="CH250" s="5">
        <v>0</v>
      </c>
      <c r="CI250" s="5">
        <v>0</v>
      </c>
      <c r="CJ250" s="5">
        <v>0</v>
      </c>
      <c r="CK250" s="5">
        <v>0</v>
      </c>
      <c r="CL250" s="5">
        <v>0</v>
      </c>
      <c r="CM250" s="5">
        <v>0</v>
      </c>
      <c r="CN250" s="5">
        <v>0</v>
      </c>
      <c r="CO250" s="5">
        <v>0</v>
      </c>
      <c r="CP250" s="5">
        <v>0</v>
      </c>
      <c r="CQ250" s="5">
        <v>0</v>
      </c>
      <c r="CR250" s="5">
        <v>0</v>
      </c>
      <c r="CS250" s="5">
        <v>0</v>
      </c>
      <c r="CT250" s="5">
        <v>0</v>
      </c>
      <c r="CU250" s="5">
        <v>0</v>
      </c>
      <c r="CV250" s="5">
        <v>0</v>
      </c>
      <c r="CW250" s="5">
        <v>0</v>
      </c>
      <c r="CX250" s="5">
        <v>0</v>
      </c>
      <c r="CY250" s="5">
        <v>0</v>
      </c>
      <c r="CZ250" s="5">
        <v>0</v>
      </c>
      <c r="DA250" s="5">
        <v>0</v>
      </c>
      <c r="DB250" s="5">
        <v>0</v>
      </c>
      <c r="DC250" s="5">
        <v>0</v>
      </c>
      <c r="DD250" s="5">
        <v>0</v>
      </c>
      <c r="DE250" s="5">
        <v>0</v>
      </c>
      <c r="DF250" s="3">
        <v>0</v>
      </c>
      <c r="DG250" s="3">
        <v>0</v>
      </c>
      <c r="DH250" s="3">
        <v>0</v>
      </c>
      <c r="DI250" s="3">
        <v>0</v>
      </c>
      <c r="DJ250" s="3">
        <v>0</v>
      </c>
      <c r="DK250" s="3">
        <v>0</v>
      </c>
      <c r="DL250" s="3">
        <v>0</v>
      </c>
      <c r="DM250" s="3">
        <v>0</v>
      </c>
      <c r="DN250" s="3">
        <v>0</v>
      </c>
      <c r="DO250" s="3">
        <v>0</v>
      </c>
      <c r="DP250" s="3">
        <v>0</v>
      </c>
      <c r="DQ250" s="3">
        <v>0</v>
      </c>
      <c r="DR250" s="3">
        <v>0</v>
      </c>
      <c r="DS250" s="3">
        <v>0</v>
      </c>
      <c r="DT250" s="3">
        <v>0</v>
      </c>
      <c r="DU250" s="3">
        <v>0</v>
      </c>
      <c r="DV250" s="3">
        <v>0</v>
      </c>
      <c r="DW250" s="3">
        <v>0</v>
      </c>
      <c r="DX250" s="3">
        <v>0</v>
      </c>
      <c r="DY250" s="3">
        <v>0</v>
      </c>
      <c r="DZ250" s="3">
        <v>0</v>
      </c>
      <c r="EA250" s="3">
        <v>1</v>
      </c>
      <c r="EB250" s="3">
        <v>0.99548000000000003</v>
      </c>
      <c r="EC250" s="3">
        <v>0.99084106319999998</v>
      </c>
      <c r="ED250" s="3">
        <v>0.985926491526528</v>
      </c>
      <c r="EE250" s="3">
        <v>0.98063206626703059</v>
      </c>
      <c r="EF250" s="3">
        <v>0.9748659497173805</v>
      </c>
      <c r="EG250" s="3">
        <v>0.96854881836321183</v>
      </c>
      <c r="EH250" s="3">
        <v>0.96156558138281301</v>
      </c>
      <c r="EI250" s="3">
        <v>0.95382497845268133</v>
      </c>
      <c r="EJ250" s="3">
        <v>0.94526916839596076</v>
      </c>
      <c r="EK250" s="3">
        <v>0.93588264555378886</v>
      </c>
      <c r="EL250" s="3">
        <v>0.92556921879978604</v>
      </c>
      <c r="EM250" s="3">
        <v>0.91418471740854867</v>
      </c>
      <c r="EN250" s="3">
        <v>0.90158725200265888</v>
      </c>
      <c r="EO250" s="3">
        <v>0.8876757607042578</v>
      </c>
      <c r="EP250" s="3">
        <v>0.87238998410493052</v>
      </c>
      <c r="EQ250" s="3">
        <v>0.85566626810963897</v>
      </c>
      <c r="ER250" s="3">
        <v>0.83744913326158477</v>
      </c>
      <c r="ES250" s="3">
        <v>0.81770208269927658</v>
      </c>
      <c r="ET250" s="3">
        <v>0.79635188131999846</v>
      </c>
      <c r="EU250" s="3">
        <v>0.7732417497240921</v>
      </c>
      <c r="EV250" s="3">
        <v>0.7481577873630425</v>
      </c>
      <c r="EW250" s="3">
        <v>0.72088743601365957</v>
      </c>
      <c r="EX250" s="3">
        <v>0.69129500676529887</v>
      </c>
      <c r="EY250" s="3">
        <v>0.65925348320172728</v>
      </c>
      <c r="EZ250" s="3">
        <v>0.62468882307746076</v>
      </c>
      <c r="FA250" s="3">
        <v>0.58760729453958271</v>
      </c>
      <c r="FB250" s="3">
        <v>0.5481024561276866</v>
      </c>
      <c r="FC250" s="3">
        <v>0.50639734024093097</v>
      </c>
      <c r="FD250" s="3">
        <v>0.46285223295361333</v>
      </c>
      <c r="FE250" s="3">
        <v>0.41709003268148959</v>
      </c>
      <c r="FF250" s="3">
        <v>0.36991714998521313</v>
      </c>
      <c r="FG250" s="3">
        <v>0.32232360946811561</v>
      </c>
      <c r="FH250" s="3">
        <v>0.27537072927689521</v>
      </c>
      <c r="FI250" s="3">
        <v>0.2301025350910664</v>
      </c>
      <c r="FJ250" s="3">
        <v>0.18755887737807914</v>
      </c>
      <c r="FK250" s="3">
        <v>0.14876795035874482</v>
      </c>
      <c r="FL250" s="3">
        <v>0.11461380431538419</v>
      </c>
      <c r="FM250" s="3">
        <v>8.6248033885369765E-2</v>
      </c>
      <c r="FN250" s="3">
        <v>6.2975726902080434E-2</v>
      </c>
      <c r="FO250" s="3">
        <v>4.4072302957882947E-2</v>
      </c>
      <c r="FP250" s="3">
        <v>2.9272382901596276E-2</v>
      </c>
      <c r="FQ250" s="3">
        <v>1.8359053108223156E-2</v>
      </c>
      <c r="FR250" s="3">
        <v>1.0463558728500705E-2</v>
      </c>
      <c r="FS250" s="3">
        <v>5.2858759628767018E-3</v>
      </c>
      <c r="FT250" s="3">
        <v>2.3208695590202734E-3</v>
      </c>
      <c r="FU250" s="3">
        <v>8.743643976652977E-4</v>
      </c>
      <c r="FV250" s="3">
        <v>2.6884956499412569E-4</v>
      </c>
      <c r="FW250" s="3">
        <v>6.1975201722445838E-5</v>
      </c>
      <c r="FX250" s="3">
        <v>8.9870240017718687E-6</v>
      </c>
      <c r="FY250" s="3">
        <v>0</v>
      </c>
      <c r="FZ250" s="3">
        <v>0</v>
      </c>
      <c r="GA250" s="3">
        <v>0</v>
      </c>
      <c r="GB250" s="3">
        <v>0</v>
      </c>
      <c r="GC250" s="3">
        <v>0</v>
      </c>
      <c r="GD250" s="3">
        <v>0</v>
      </c>
      <c r="GE250" s="3">
        <v>0</v>
      </c>
      <c r="GF250" s="3">
        <v>0</v>
      </c>
      <c r="GG250" s="3">
        <v>0</v>
      </c>
      <c r="GH250" s="3">
        <v>0</v>
      </c>
      <c r="GI250" s="3">
        <v>0</v>
      </c>
      <c r="GJ250" s="3">
        <v>0</v>
      </c>
      <c r="GK250" s="3">
        <v>0</v>
      </c>
      <c r="GL250" s="3">
        <v>0</v>
      </c>
      <c r="GM250" s="3">
        <v>0</v>
      </c>
      <c r="GN250" s="3">
        <v>0</v>
      </c>
      <c r="GO250" s="3">
        <v>0</v>
      </c>
      <c r="GP250" s="3">
        <v>0</v>
      </c>
      <c r="GQ250" s="3">
        <v>0</v>
      </c>
      <c r="GR250" s="3">
        <v>0</v>
      </c>
      <c r="GS250" s="3">
        <v>0</v>
      </c>
      <c r="GT250" s="3">
        <v>0</v>
      </c>
      <c r="GU250" s="3">
        <v>0</v>
      </c>
      <c r="GV250" s="3">
        <v>0</v>
      </c>
      <c r="GW250" s="3">
        <v>0</v>
      </c>
      <c r="GX250" s="3">
        <v>0</v>
      </c>
      <c r="GY250" s="3">
        <v>0</v>
      </c>
      <c r="GZ250" s="3">
        <v>0</v>
      </c>
      <c r="HA250" s="3">
        <v>0</v>
      </c>
      <c r="HB250">
        <f t="shared" si="1430"/>
        <v>26</v>
      </c>
      <c r="HC250">
        <f t="shared" si="1434"/>
        <v>0.44465970798255461</v>
      </c>
      <c r="HD250">
        <f>IF(H250&gt;=$F$3,IF(HB250&lt;50,HC250*VLOOKUP(H250,Ret!$A$2:$AZ$27,HB250+2),HC250),0)</f>
        <v>5.2914505249923999E-2</v>
      </c>
      <c r="HE250">
        <f>IF(H250&lt;$F$3,HC250*VLOOKUP(H250,Withd!$A$2:$AZ$57,HB250+2),0)</f>
        <v>0</v>
      </c>
      <c r="HF250">
        <f>IF(HC250=HD250,0,HC250*VLOOKUP(H250,Mort!$A$2:$E$115,IF(HF249/HC249=VLOOKUP(H249,Mort!$A$2:$E$115,2),2,3)))</f>
        <v>8.0928066852824936E-4</v>
      </c>
      <c r="HH250">
        <f t="shared" ref="HH250:HI250" si="1471">HH249+1</f>
        <v>55</v>
      </c>
      <c r="HI250">
        <f t="shared" si="1471"/>
        <v>21</v>
      </c>
      <c r="HJ250">
        <f t="shared" si="1428"/>
        <v>0.28996045974873008</v>
      </c>
      <c r="HK250">
        <f>IF(HH250&gt;=$F$3,IF(HI250&lt;50,HJ250*VLOOKUP(HH250,Ret!$A$2:$AZ$27,HI250+2),HJ250),0)</f>
        <v>1.1888378849697933E-2</v>
      </c>
      <c r="HL250">
        <f>IF(HH250&lt;$F$3,HJ250*VLOOKUP(HH250,Withd!$A$2:$AZ$57,HI250+2),0)</f>
        <v>0</v>
      </c>
      <c r="HM250">
        <f>IF(HJ250=HK250,0,HJ250*VLOOKUP(HH250,Mort!$A$2:$E$115,IF(HM249/HJ249=VLOOKUP(HH249,Mort!$A$2:$E$115,2),2,3)))</f>
        <v>4.0014543445324749E-4</v>
      </c>
      <c r="HN250">
        <f>HN249/(1+Assumptions!$C$9)</f>
        <v>0.57153087588824503</v>
      </c>
      <c r="HO250">
        <f>HO249*(1+Assumptions!$C$10)</f>
        <v>1.6156634670045891</v>
      </c>
      <c r="HQ250">
        <f>HQ249/(1.01+Assumptions!$C$9)</f>
        <v>0.49497214610939705</v>
      </c>
      <c r="HR250">
        <f>HR249/(0.99+Assumptions!$C$9)</f>
        <v>0.6608505870225575</v>
      </c>
    </row>
    <row r="251" spans="2:226" x14ac:dyDescent="0.25">
      <c r="B251">
        <f t="shared" ref="B251:C251" si="1472">B250+1</f>
        <v>2052</v>
      </c>
      <c r="C251">
        <f t="shared" si="1472"/>
        <v>73</v>
      </c>
      <c r="D251">
        <f>IF(D250=0, 0, D250*(1-VLOOKUP(C250,Mort!$A$2:$E$111,IF(D250/D249=1-VLOOKUP(C249,Mort!$A$2:$E$111,4),4,5))))</f>
        <v>0.87528349698424557</v>
      </c>
      <c r="E251" s="3">
        <f>IF(C251&lt;65,Assumptions!$C$6,Assumptions!$C$7)*(1+Assumptions!$C$8)^(B251-$J$3)</f>
        <v>24562.362532594299</v>
      </c>
      <c r="F251" s="3">
        <f t="shared" si="1426"/>
        <v>21499.03</v>
      </c>
      <c r="H251">
        <f t="shared" si="1433"/>
        <v>61</v>
      </c>
      <c r="I251" s="5">
        <v>227110.51638951324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33092.400000000001</v>
      </c>
      <c r="AG251" s="5">
        <v>34749.79</v>
      </c>
      <c r="AH251" s="5">
        <v>36479.19</v>
      </c>
      <c r="AI251" s="5">
        <v>15766.09</v>
      </c>
      <c r="AJ251" s="5">
        <v>16535.419999999998</v>
      </c>
      <c r="AK251" s="5">
        <v>17331.830000000002</v>
      </c>
      <c r="AL251" s="5">
        <v>18153.240000000002</v>
      </c>
      <c r="AM251" s="5">
        <v>18997.5</v>
      </c>
      <c r="AN251" s="5">
        <v>19862.580000000002</v>
      </c>
      <c r="AO251" s="5">
        <v>20746.939999999999</v>
      </c>
      <c r="AP251" s="5">
        <v>21646.82</v>
      </c>
      <c r="AQ251" s="5">
        <v>22556.49</v>
      </c>
      <c r="AR251" s="5">
        <v>23469.17</v>
      </c>
      <c r="AS251" s="5">
        <v>24377.93</v>
      </c>
      <c r="AT251" s="5">
        <v>25275.84</v>
      </c>
      <c r="AU251" s="5">
        <v>26154.83</v>
      </c>
      <c r="AV251" s="5">
        <v>27005.88</v>
      </c>
      <c r="AW251" s="5">
        <v>27819.38</v>
      </c>
      <c r="AX251" s="5">
        <v>28583.13</v>
      </c>
      <c r="AY251" s="5">
        <v>29280.1</v>
      </c>
      <c r="AZ251" s="5">
        <v>29888.42</v>
      </c>
      <c r="BA251" s="5">
        <v>30382.93</v>
      </c>
      <c r="BB251" s="5">
        <v>30738.17</v>
      </c>
      <c r="BC251" s="5">
        <v>30925.7</v>
      </c>
      <c r="BD251" s="5">
        <v>30916</v>
      </c>
      <c r="BE251" s="5">
        <v>30680.27</v>
      </c>
      <c r="BF251" s="5">
        <v>30191.61</v>
      </c>
      <c r="BG251" s="5">
        <v>29428.52</v>
      </c>
      <c r="BH251" s="5">
        <v>28377.35</v>
      </c>
      <c r="BI251" s="5">
        <v>26978.12</v>
      </c>
      <c r="BJ251" s="5">
        <v>25242.87</v>
      </c>
      <c r="BK251" s="5">
        <v>23204.86</v>
      </c>
      <c r="BL251" s="5">
        <v>20914.96</v>
      </c>
      <c r="BM251" s="5">
        <v>18437.97</v>
      </c>
      <c r="BN251" s="5">
        <v>15855.57</v>
      </c>
      <c r="BO251" s="5">
        <v>13268.02</v>
      </c>
      <c r="BP251" s="5">
        <v>10784.15</v>
      </c>
      <c r="BQ251" s="5">
        <v>8561.52</v>
      </c>
      <c r="BR251" s="5">
        <v>6595.19</v>
      </c>
      <c r="BS251" s="5">
        <v>4869.3599999999997</v>
      </c>
      <c r="BT251" s="5">
        <v>3412.06</v>
      </c>
      <c r="BU251" s="5">
        <v>2257.6799999999998</v>
      </c>
      <c r="BV251" s="5">
        <v>1357.51</v>
      </c>
      <c r="BW251" s="5">
        <v>723.49</v>
      </c>
      <c r="BX251" s="5">
        <v>335.13</v>
      </c>
      <c r="BY251" s="5">
        <v>133.19999999999999</v>
      </c>
      <c r="BZ251" s="5">
        <v>43.21</v>
      </c>
      <c r="CA251" s="5">
        <v>10.51</v>
      </c>
      <c r="CB251" s="5">
        <v>1.61</v>
      </c>
      <c r="CC251" s="5">
        <v>0</v>
      </c>
      <c r="CD251" s="5">
        <v>0</v>
      </c>
      <c r="CE251" s="5">
        <v>0</v>
      </c>
      <c r="CF251" s="5">
        <v>0</v>
      </c>
      <c r="CG251" s="5">
        <v>0</v>
      </c>
      <c r="CH251" s="5">
        <v>0</v>
      </c>
      <c r="CI251" s="5">
        <v>0</v>
      </c>
      <c r="CJ251" s="5">
        <v>0</v>
      </c>
      <c r="CK251" s="5">
        <v>0</v>
      </c>
      <c r="CL251" s="5">
        <v>0</v>
      </c>
      <c r="CM251" s="5">
        <v>0</v>
      </c>
      <c r="CN251" s="5">
        <v>0</v>
      </c>
      <c r="CO251" s="5">
        <v>0</v>
      </c>
      <c r="CP251" s="5">
        <v>0</v>
      </c>
      <c r="CQ251" s="5">
        <v>0</v>
      </c>
      <c r="CR251" s="5">
        <v>0</v>
      </c>
      <c r="CS251" s="5">
        <v>0</v>
      </c>
      <c r="CT251" s="5">
        <v>0</v>
      </c>
      <c r="CU251" s="5">
        <v>0</v>
      </c>
      <c r="CV251" s="5">
        <v>0</v>
      </c>
      <c r="CW251" s="5">
        <v>0</v>
      </c>
      <c r="CX251" s="5">
        <v>0</v>
      </c>
      <c r="CY251" s="5">
        <v>0</v>
      </c>
      <c r="CZ251" s="5">
        <v>0</v>
      </c>
      <c r="DA251" s="5">
        <v>0</v>
      </c>
      <c r="DB251" s="5">
        <v>0</v>
      </c>
      <c r="DC251" s="5">
        <v>0</v>
      </c>
      <c r="DD251" s="5">
        <v>0</v>
      </c>
      <c r="DE251" s="5">
        <v>0</v>
      </c>
      <c r="DF251" s="3">
        <v>0</v>
      </c>
      <c r="DG251" s="3">
        <v>0</v>
      </c>
      <c r="DH251" s="3">
        <v>0</v>
      </c>
      <c r="DI251" s="3">
        <v>0</v>
      </c>
      <c r="DJ251" s="3">
        <v>0</v>
      </c>
      <c r="DK251" s="3">
        <v>0</v>
      </c>
      <c r="DL251" s="3">
        <v>0</v>
      </c>
      <c r="DM251" s="3">
        <v>0</v>
      </c>
      <c r="DN251" s="3">
        <v>0</v>
      </c>
      <c r="DO251" s="3">
        <v>0</v>
      </c>
      <c r="DP251" s="3">
        <v>0</v>
      </c>
      <c r="DQ251" s="3">
        <v>0</v>
      </c>
      <c r="DR251" s="3">
        <v>0</v>
      </c>
      <c r="DS251" s="3">
        <v>0</v>
      </c>
      <c r="DT251" s="3">
        <v>0</v>
      </c>
      <c r="DU251" s="3">
        <v>0</v>
      </c>
      <c r="DV251" s="3">
        <v>0</v>
      </c>
      <c r="DW251" s="3">
        <v>0</v>
      </c>
      <c r="DX251" s="3">
        <v>0</v>
      </c>
      <c r="DY251" s="3">
        <v>0</v>
      </c>
      <c r="DZ251" s="3">
        <v>0</v>
      </c>
      <c r="EA251" s="3">
        <v>0</v>
      </c>
      <c r="EB251" s="3">
        <v>1</v>
      </c>
      <c r="EC251" s="3">
        <v>0.99534</v>
      </c>
      <c r="ED251" s="3">
        <v>0.9904031136</v>
      </c>
      <c r="EE251" s="3">
        <v>0.98508464887996805</v>
      </c>
      <c r="EF251" s="3">
        <v>0.97929235114455382</v>
      </c>
      <c r="EG251" s="3">
        <v>0.97294653670913711</v>
      </c>
      <c r="EH251" s="3">
        <v>0.96593159217946423</v>
      </c>
      <c r="EI251" s="3">
        <v>0.9581558428624195</v>
      </c>
      <c r="EJ251" s="3">
        <v>0.94956118495194353</v>
      </c>
      <c r="EK251" s="3">
        <v>0.94013204238537074</v>
      </c>
      <c r="EL251" s="3">
        <v>0.92977178727828391</v>
      </c>
      <c r="EM251" s="3">
        <v>0.91833559429476108</v>
      </c>
      <c r="EN251" s="3">
        <v>0.90568092980537929</v>
      </c>
      <c r="EO251" s="3">
        <v>0.89170627305848227</v>
      </c>
      <c r="EP251" s="3">
        <v>0.87635109103641518</v>
      </c>
      <c r="EQ251" s="3">
        <v>0.85955144062124711</v>
      </c>
      <c r="ER251" s="3">
        <v>0.84125159045042075</v>
      </c>
      <c r="ES251" s="3">
        <v>0.82141487794759982</v>
      </c>
      <c r="ET251" s="3">
        <v>0.79996773548438804</v>
      </c>
      <c r="EU251" s="3">
        <v>0.77675267180063101</v>
      </c>
      <c r="EV251" s="3">
        <v>0.75155481512741851</v>
      </c>
      <c r="EW251" s="3">
        <v>0.72416064211602416</v>
      </c>
      <c r="EX251" s="3">
        <v>0.69443384775716133</v>
      </c>
      <c r="EY251" s="3">
        <v>0.66224683891361691</v>
      </c>
      <c r="EZ251" s="3">
        <v>0.62752523714937603</v>
      </c>
      <c r="FA251" s="3">
        <v>0.5902753390721891</v>
      </c>
      <c r="FB251" s="3">
        <v>0.55059112802636578</v>
      </c>
      <c r="FC251" s="3">
        <v>0.50869664909483958</v>
      </c>
      <c r="FD251" s="3">
        <v>0.46495382423917431</v>
      </c>
      <c r="FE251" s="3">
        <v>0.41898383963664715</v>
      </c>
      <c r="FF251" s="3">
        <v>0.37159676737374236</v>
      </c>
      <c r="FG251" s="3">
        <v>0.32378712728343667</v>
      </c>
      <c r="FH251" s="3">
        <v>0.27662105645205848</v>
      </c>
      <c r="FI251" s="3">
        <v>0.23114732098190457</v>
      </c>
      <c r="FJ251" s="3">
        <v>0.18841049280556024</v>
      </c>
      <c r="FK251" s="3">
        <v>0.14944343468351426</v>
      </c>
      <c r="FL251" s="3">
        <v>0.11513421094887305</v>
      </c>
      <c r="FM251" s="3">
        <v>8.663964508113646E-2</v>
      </c>
      <c r="FN251" s="3">
        <v>6.3261669648893404E-2</v>
      </c>
      <c r="FO251" s="3">
        <v>4.4272414270385065E-2</v>
      </c>
      <c r="FP251" s="3">
        <v>2.9405294834247059E-2</v>
      </c>
      <c r="FQ251" s="3">
        <v>1.8442412814143071E-2</v>
      </c>
      <c r="FR251" s="3">
        <v>1.0511068759292702E-2</v>
      </c>
      <c r="FS251" s="3">
        <v>5.3098766051318941E-3</v>
      </c>
      <c r="FT251" s="3">
        <v>2.3314075210152606E-3</v>
      </c>
      <c r="FU251" s="3">
        <v>8.7833446946728919E-4</v>
      </c>
      <c r="FV251" s="3">
        <v>2.7007028267180206E-4</v>
      </c>
      <c r="FW251" s="3">
        <v>6.2256601561503798E-5</v>
      </c>
      <c r="FX251" s="3">
        <v>9.0278297924336638E-6</v>
      </c>
      <c r="FY251" s="3">
        <v>0</v>
      </c>
      <c r="FZ251" s="3">
        <v>0</v>
      </c>
      <c r="GA251" s="3">
        <v>0</v>
      </c>
      <c r="GB251" s="3">
        <v>0</v>
      </c>
      <c r="GC251" s="3">
        <v>0</v>
      </c>
      <c r="GD251" s="3">
        <v>0</v>
      </c>
      <c r="GE251" s="3">
        <v>0</v>
      </c>
      <c r="GF251" s="3">
        <v>0</v>
      </c>
      <c r="GG251" s="3">
        <v>0</v>
      </c>
      <c r="GH251" s="3">
        <v>0</v>
      </c>
      <c r="GI251" s="3">
        <v>0</v>
      </c>
      <c r="GJ251" s="3">
        <v>0</v>
      </c>
      <c r="GK251" s="3">
        <v>0</v>
      </c>
      <c r="GL251" s="3">
        <v>0</v>
      </c>
      <c r="GM251" s="3">
        <v>0</v>
      </c>
      <c r="GN251" s="3">
        <v>0</v>
      </c>
      <c r="GO251" s="3">
        <v>0</v>
      </c>
      <c r="GP251" s="3">
        <v>0</v>
      </c>
      <c r="GQ251" s="3">
        <v>0</v>
      </c>
      <c r="GR251" s="3">
        <v>0</v>
      </c>
      <c r="GS251" s="3">
        <v>0</v>
      </c>
      <c r="GT251" s="3">
        <v>0</v>
      </c>
      <c r="GU251" s="3">
        <v>0</v>
      </c>
      <c r="GV251" s="3">
        <v>0</v>
      </c>
      <c r="GW251" s="3">
        <v>0</v>
      </c>
      <c r="GX251" s="3">
        <v>0</v>
      </c>
      <c r="GY251" s="3">
        <v>0</v>
      </c>
      <c r="GZ251" s="3">
        <v>0</v>
      </c>
      <c r="HA251" s="3">
        <v>0</v>
      </c>
      <c r="HB251">
        <f t="shared" si="1430"/>
        <v>27</v>
      </c>
      <c r="HC251">
        <f t="shared" si="1434"/>
        <v>0.39093592206410233</v>
      </c>
      <c r="HD251">
        <f>IF(H251&gt;=$F$3,IF(HB251&lt;50,HC251*VLOOKUP(H251,Ret!$A$2:$AZ$27,HB251+2),HC251),0)</f>
        <v>6.0595067919935859E-2</v>
      </c>
      <c r="HE251">
        <f>IF(H251&lt;$F$3,HC251*VLOOKUP(H251,Withd!$A$2:$AZ$57,HB251+2),0)</f>
        <v>0</v>
      </c>
      <c r="HF251">
        <f>IF(HC251=HD251,0,HC251*VLOOKUP(H251,Mort!$A$2:$E$115,IF(HF250/HC250=VLOOKUP(H250,Mort!$A$2:$E$115,2),2,3)))</f>
        <v>7.662344072456405E-4</v>
      </c>
      <c r="HH251">
        <f t="shared" ref="HH251:HI251" si="1473">HH250+1</f>
        <v>56</v>
      </c>
      <c r="HI251">
        <f t="shared" si="1473"/>
        <v>22</v>
      </c>
      <c r="HJ251">
        <f t="shared" si="1428"/>
        <v>0.27767193546457886</v>
      </c>
      <c r="HK251">
        <f>IF(HH251&gt;=$F$3,IF(HI251&lt;50,HJ251*VLOOKUP(HH251,Ret!$A$2:$AZ$27,HI251+2),HJ251),0)</f>
        <v>9.4408458057956817E-3</v>
      </c>
      <c r="HL251">
        <f>IF(HH251&lt;$F$3,HJ251*VLOOKUP(HH251,Withd!$A$2:$AZ$57,HI251+2),0)</f>
        <v>0</v>
      </c>
      <c r="HM251">
        <f>IF(HJ251=HK251,0,HJ251*VLOOKUP(HH251,Mort!$A$2:$E$115,IF(HM250/HJ250=VLOOKUP(HH250,Mort!$A$2:$E$115,2),2,3)))</f>
        <v>4.1095446448757671E-4</v>
      </c>
      <c r="HN251">
        <f>HN250/(1+Assumptions!$C$9)</f>
        <v>0.55060778023915702</v>
      </c>
      <c r="HO251">
        <f>HO250*(1+Assumptions!$C$10)</f>
        <v>1.6681725296822383</v>
      </c>
      <c r="HQ251">
        <f>HQ250/(1.01+Assumptions!$C$9)</f>
        <v>0.47230166613492081</v>
      </c>
      <c r="HR251">
        <f>HR250/(0.99+Assumptions!$C$9)</f>
        <v>0.6428507655861454</v>
      </c>
    </row>
    <row r="252" spans="2:226" x14ac:dyDescent="0.25">
      <c r="B252">
        <f t="shared" ref="B252:C252" si="1474">B251+1</f>
        <v>2053</v>
      </c>
      <c r="C252">
        <f t="shared" si="1474"/>
        <v>74</v>
      </c>
      <c r="D252">
        <f>IF(D251=0, 0, D251*(1-VLOOKUP(C251,Mort!$A$2:$E$111,IF(D251/D250=1-VLOOKUP(C250,Mort!$A$2:$E$111,4),4,5))))</f>
        <v>0.86322209039580267</v>
      </c>
      <c r="E252" s="3">
        <f>IF(C252&lt;65,Assumptions!$C$6,Assumptions!$C$7)*(1+Assumptions!$C$8)^(B252-$J$3)</f>
        <v>25913.292471886984</v>
      </c>
      <c r="F252" s="3">
        <f t="shared" si="1426"/>
        <v>22368.93</v>
      </c>
      <c r="H252">
        <f t="shared" si="1433"/>
        <v>62</v>
      </c>
      <c r="I252" s="5">
        <v>213538.06131483964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34912.480000000003</v>
      </c>
      <c r="AH252" s="5">
        <v>36649.980000000003</v>
      </c>
      <c r="AI252" s="5">
        <v>15839.9</v>
      </c>
      <c r="AJ252" s="5">
        <v>16612.84</v>
      </c>
      <c r="AK252" s="5">
        <v>17412.97</v>
      </c>
      <c r="AL252" s="5">
        <v>18238.23</v>
      </c>
      <c r="AM252" s="5">
        <v>19086.439999999999</v>
      </c>
      <c r="AN252" s="5">
        <v>19955.580000000002</v>
      </c>
      <c r="AO252" s="5">
        <v>20844.07</v>
      </c>
      <c r="AP252" s="5">
        <v>21748.16</v>
      </c>
      <c r="AQ252" s="5">
        <v>22662.1</v>
      </c>
      <c r="AR252" s="5">
        <v>23579.05</v>
      </c>
      <c r="AS252" s="5">
        <v>24492.07</v>
      </c>
      <c r="AT252" s="5">
        <v>25394.18</v>
      </c>
      <c r="AU252" s="5">
        <v>26277.279999999999</v>
      </c>
      <c r="AV252" s="5">
        <v>27132.32</v>
      </c>
      <c r="AW252" s="5">
        <v>27949.63</v>
      </c>
      <c r="AX252" s="5">
        <v>28716.95</v>
      </c>
      <c r="AY252" s="5">
        <v>29417.19</v>
      </c>
      <c r="AZ252" s="5">
        <v>30028.35</v>
      </c>
      <c r="BA252" s="5">
        <v>30525.18</v>
      </c>
      <c r="BB252" s="5">
        <v>30882.09</v>
      </c>
      <c r="BC252" s="5">
        <v>31070.49</v>
      </c>
      <c r="BD252" s="5">
        <v>31060.74</v>
      </c>
      <c r="BE252" s="5">
        <v>30823.91</v>
      </c>
      <c r="BF252" s="5">
        <v>30332.959999999999</v>
      </c>
      <c r="BG252" s="5">
        <v>29566.3</v>
      </c>
      <c r="BH252" s="5">
        <v>28510.2</v>
      </c>
      <c r="BI252" s="5">
        <v>27104.43</v>
      </c>
      <c r="BJ252" s="5">
        <v>25361.06</v>
      </c>
      <c r="BK252" s="5">
        <v>23313.5</v>
      </c>
      <c r="BL252" s="5">
        <v>21012.880000000001</v>
      </c>
      <c r="BM252" s="5">
        <v>18524.29</v>
      </c>
      <c r="BN252" s="5">
        <v>15929.8</v>
      </c>
      <c r="BO252" s="5">
        <v>13330.14</v>
      </c>
      <c r="BP252" s="5">
        <v>10834.64</v>
      </c>
      <c r="BQ252" s="5">
        <v>8601.6</v>
      </c>
      <c r="BR252" s="5">
        <v>6626.07</v>
      </c>
      <c r="BS252" s="5">
        <v>4892.16</v>
      </c>
      <c r="BT252" s="5">
        <v>3428.04</v>
      </c>
      <c r="BU252" s="5">
        <v>2268.25</v>
      </c>
      <c r="BV252" s="5">
        <v>1363.87</v>
      </c>
      <c r="BW252" s="5">
        <v>726.88</v>
      </c>
      <c r="BX252" s="5">
        <v>336.7</v>
      </c>
      <c r="BY252" s="5">
        <v>133.83000000000001</v>
      </c>
      <c r="BZ252" s="5">
        <v>43.41</v>
      </c>
      <c r="CA252" s="5">
        <v>10.56</v>
      </c>
      <c r="CB252" s="5">
        <v>1.62</v>
      </c>
      <c r="CC252" s="5">
        <v>0</v>
      </c>
      <c r="CD252" s="5">
        <v>0</v>
      </c>
      <c r="CE252" s="5">
        <v>0</v>
      </c>
      <c r="CF252" s="5">
        <v>0</v>
      </c>
      <c r="CG252" s="5">
        <v>0</v>
      </c>
      <c r="CH252" s="5">
        <v>0</v>
      </c>
      <c r="CI252" s="5">
        <v>0</v>
      </c>
      <c r="CJ252" s="5">
        <v>0</v>
      </c>
      <c r="CK252" s="5">
        <v>0</v>
      </c>
      <c r="CL252" s="5">
        <v>0</v>
      </c>
      <c r="CM252" s="5">
        <v>0</v>
      </c>
      <c r="CN252" s="5">
        <v>0</v>
      </c>
      <c r="CO252" s="5">
        <v>0</v>
      </c>
      <c r="CP252" s="5">
        <v>0</v>
      </c>
      <c r="CQ252" s="5">
        <v>0</v>
      </c>
      <c r="CR252" s="5">
        <v>0</v>
      </c>
      <c r="CS252" s="5">
        <v>0</v>
      </c>
      <c r="CT252" s="5">
        <v>0</v>
      </c>
      <c r="CU252" s="5">
        <v>0</v>
      </c>
      <c r="CV252" s="5">
        <v>0</v>
      </c>
      <c r="CW252" s="5">
        <v>0</v>
      </c>
      <c r="CX252" s="5">
        <v>0</v>
      </c>
      <c r="CY252" s="5">
        <v>0</v>
      </c>
      <c r="CZ252" s="5">
        <v>0</v>
      </c>
      <c r="DA252" s="5">
        <v>0</v>
      </c>
      <c r="DB252" s="5">
        <v>0</v>
      </c>
      <c r="DC252" s="5">
        <v>0</v>
      </c>
      <c r="DD252" s="5">
        <v>0</v>
      </c>
      <c r="DE252" s="5">
        <v>0</v>
      </c>
      <c r="DF252" s="3">
        <v>0</v>
      </c>
      <c r="DG252" s="3">
        <v>0</v>
      </c>
      <c r="DH252" s="3">
        <v>0</v>
      </c>
      <c r="DI252" s="3">
        <v>0</v>
      </c>
      <c r="DJ252" s="3">
        <v>0</v>
      </c>
      <c r="DK252" s="3">
        <v>0</v>
      </c>
      <c r="DL252" s="3">
        <v>0</v>
      </c>
      <c r="DM252" s="3">
        <v>0</v>
      </c>
      <c r="DN252" s="3">
        <v>0</v>
      </c>
      <c r="DO252" s="3">
        <v>0</v>
      </c>
      <c r="DP252" s="3">
        <v>0</v>
      </c>
      <c r="DQ252" s="3">
        <v>0</v>
      </c>
      <c r="DR252" s="3">
        <v>0</v>
      </c>
      <c r="DS252" s="3">
        <v>0</v>
      </c>
      <c r="DT252" s="3">
        <v>0</v>
      </c>
      <c r="DU252" s="3">
        <v>0</v>
      </c>
      <c r="DV252" s="3">
        <v>0</v>
      </c>
      <c r="DW252" s="3">
        <v>0</v>
      </c>
      <c r="DX252" s="3">
        <v>0</v>
      </c>
      <c r="DY252" s="3">
        <v>0</v>
      </c>
      <c r="DZ252" s="3">
        <v>0</v>
      </c>
      <c r="EA252" s="3">
        <v>0</v>
      </c>
      <c r="EB252" s="3">
        <v>0</v>
      </c>
      <c r="EC252" s="3">
        <v>1</v>
      </c>
      <c r="ED252" s="3">
        <v>0.99504000000000004</v>
      </c>
      <c r="EE252" s="3">
        <v>0.98969663520000006</v>
      </c>
      <c r="EF252" s="3">
        <v>0.98387721898502412</v>
      </c>
      <c r="EG252" s="3">
        <v>0.97750169460600111</v>
      </c>
      <c r="EH252" s="3">
        <v>0.97045390738789183</v>
      </c>
      <c r="EI252" s="3">
        <v>0.96264175343341929</v>
      </c>
      <c r="EJ252" s="3">
        <v>0.95400685690512144</v>
      </c>
      <c r="EK252" s="3">
        <v>0.94453356881605355</v>
      </c>
      <c r="EL252" s="3">
        <v>0.93412480888770066</v>
      </c>
      <c r="EM252" s="3">
        <v>0.92263507373838194</v>
      </c>
      <c r="EN252" s="3">
        <v>0.90992116242226706</v>
      </c>
      <c r="EO252" s="3">
        <v>0.89588107888609148</v>
      </c>
      <c r="EP252" s="3">
        <v>0.88045400670767293</v>
      </c>
      <c r="EQ252" s="3">
        <v>0.86357570339908685</v>
      </c>
      <c r="ER252" s="3">
        <v>0.84519017667372021</v>
      </c>
      <c r="ES252" s="3">
        <v>0.82526059230775384</v>
      </c>
      <c r="ET252" s="3">
        <v>0.80371303824259843</v>
      </c>
      <c r="EU252" s="3">
        <v>0.78038928587279821</v>
      </c>
      <c r="EV252" s="3">
        <v>0.75507345743908461</v>
      </c>
      <c r="EW252" s="3">
        <v>0.72755102991542997</v>
      </c>
      <c r="EX252" s="3">
        <v>0.6976850601374015</v>
      </c>
      <c r="EY252" s="3">
        <v>0.66534735760003294</v>
      </c>
      <c r="EZ252" s="3">
        <v>0.63046319564106323</v>
      </c>
      <c r="FA252" s="3">
        <v>0.59303890034780971</v>
      </c>
      <c r="FB252" s="3">
        <v>0.5531688950774265</v>
      </c>
      <c r="FC252" s="3">
        <v>0.51107827385098514</v>
      </c>
      <c r="FD252" s="3">
        <v>0.46713065308253893</v>
      </c>
      <c r="FE252" s="3">
        <v>0.4209454454122683</v>
      </c>
      <c r="FF252" s="3">
        <v>0.37333651553614078</v>
      </c>
      <c r="FG252" s="3">
        <v>0.32530303944726091</v>
      </c>
      <c r="FH252" s="3">
        <v>0.27791614569097844</v>
      </c>
      <c r="FI252" s="3">
        <v>0.23222951050083848</v>
      </c>
      <c r="FJ252" s="3">
        <v>0.18929259630433845</v>
      </c>
      <c r="FK252" s="3">
        <v>0.15014310153667518</v>
      </c>
      <c r="FL252" s="3">
        <v>0.11567324828588529</v>
      </c>
      <c r="FM252" s="3">
        <v>8.7045276067611546E-2</v>
      </c>
      <c r="FN252" s="3">
        <v>6.3557849226287919E-2</v>
      </c>
      <c r="FO252" s="3">
        <v>4.4479689624033071E-2</v>
      </c>
      <c r="FP252" s="3">
        <v>2.9542965051386528E-2</v>
      </c>
      <c r="FQ252" s="3">
        <v>1.8528756820928603E-2</v>
      </c>
      <c r="FR252" s="3">
        <v>1.0560279662520048E-2</v>
      </c>
      <c r="FS252" s="3">
        <v>5.3347364771152523E-3</v>
      </c>
      <c r="FT252" s="3">
        <v>2.3423227450069936E-3</v>
      </c>
      <c r="FU252" s="3">
        <v>8.8244667095393472E-4</v>
      </c>
      <c r="FV252" s="3">
        <v>2.7133470238491583E-4</v>
      </c>
      <c r="FW252" s="3">
        <v>6.2548075593770784E-5</v>
      </c>
      <c r="FX252" s="3">
        <v>9.0700964418526995E-6</v>
      </c>
      <c r="FY252" s="3">
        <v>0</v>
      </c>
      <c r="FZ252" s="3">
        <v>0</v>
      </c>
      <c r="GA252" s="3">
        <v>0</v>
      </c>
      <c r="GB252" s="3">
        <v>0</v>
      </c>
      <c r="GC252" s="3">
        <v>0</v>
      </c>
      <c r="GD252" s="3">
        <v>0</v>
      </c>
      <c r="GE252" s="3">
        <v>0</v>
      </c>
      <c r="GF252" s="3">
        <v>0</v>
      </c>
      <c r="GG252" s="3">
        <v>0</v>
      </c>
      <c r="GH252" s="3">
        <v>0</v>
      </c>
      <c r="GI252" s="3">
        <v>0</v>
      </c>
      <c r="GJ252" s="3">
        <v>0</v>
      </c>
      <c r="GK252" s="3">
        <v>0</v>
      </c>
      <c r="GL252" s="3">
        <v>0</v>
      </c>
      <c r="GM252" s="3">
        <v>0</v>
      </c>
      <c r="GN252" s="3">
        <v>0</v>
      </c>
      <c r="GO252" s="3">
        <v>0</v>
      </c>
      <c r="GP252" s="3">
        <v>0</v>
      </c>
      <c r="GQ252" s="3">
        <v>0</v>
      </c>
      <c r="GR252" s="3">
        <v>0</v>
      </c>
      <c r="GS252" s="3">
        <v>0</v>
      </c>
      <c r="GT252" s="3">
        <v>0</v>
      </c>
      <c r="GU252" s="3">
        <v>0</v>
      </c>
      <c r="GV252" s="3">
        <v>0</v>
      </c>
      <c r="GW252" s="3">
        <v>0</v>
      </c>
      <c r="GX252" s="3">
        <v>0</v>
      </c>
      <c r="GY252" s="3">
        <v>0</v>
      </c>
      <c r="GZ252" s="3">
        <v>0</v>
      </c>
      <c r="HA252" s="3">
        <v>0</v>
      </c>
      <c r="HB252">
        <f t="shared" si="1430"/>
        <v>28</v>
      </c>
      <c r="HC252">
        <f t="shared" si="1434"/>
        <v>0.32957461973692082</v>
      </c>
      <c r="HD252">
        <f>IF(H252&gt;=$F$3,IF(HB252&lt;50,HC252*VLOOKUP(H252,Ret!$A$2:$AZ$27,HB252+2),HC252),0)</f>
        <v>8.7666848850020948E-2</v>
      </c>
      <c r="HE252">
        <f>IF(H252&lt;$F$3,HC252*VLOOKUP(H252,Withd!$A$2:$AZ$57,HB252+2),0)</f>
        <v>0</v>
      </c>
      <c r="HF252">
        <f>IF(HC252=HD252,0,HC252*VLOOKUP(H252,Mort!$A$2:$E$115,IF(HF251/HC251=VLOOKUP(H251,Mort!$A$2:$E$115,2),2,3)))</f>
        <v>6.8551520905279519E-4</v>
      </c>
      <c r="HH252">
        <f t="shared" ref="HH252:HI252" si="1475">HH251+1</f>
        <v>57</v>
      </c>
      <c r="HI252">
        <f t="shared" si="1475"/>
        <v>23</v>
      </c>
      <c r="HJ252">
        <f t="shared" si="1428"/>
        <v>0.26782013519429559</v>
      </c>
      <c r="HK252">
        <f>IF(HH252&gt;=$F$3,IF(HI252&lt;50,HJ252*VLOOKUP(HH252,Ret!$A$2:$AZ$27,HI252+2),HJ252),0)</f>
        <v>1.2587546354131894E-2</v>
      </c>
      <c r="HL252">
        <f>IF(HH252&lt;$F$3,HJ252*VLOOKUP(HH252,Withd!$A$2:$AZ$57,HI252+2),0)</f>
        <v>0</v>
      </c>
      <c r="HM252">
        <f>IF(HJ252=HK252,0,HJ252*VLOOKUP(HH252,Mort!$A$2:$E$115,IF(HM251/HJ251=VLOOKUP(HH251,Mort!$A$2:$E$115,2),2,3)))</f>
        <v>4.2047761225504407E-4</v>
      </c>
      <c r="HN252">
        <f>HN251/(1+Assumptions!$C$9)</f>
        <v>0.53045065533637481</v>
      </c>
      <c r="HO252">
        <f>HO251*(1+Assumptions!$C$10)</f>
        <v>1.7223881368969109</v>
      </c>
      <c r="HQ252">
        <f>HQ251/(1.01+Assumptions!$C$9)</f>
        <v>0.4506695287546954</v>
      </c>
      <c r="HR252">
        <f>HR251/(0.99+Assumptions!$C$9)</f>
        <v>0.62534121165967449</v>
      </c>
    </row>
    <row r="253" spans="2:226" x14ac:dyDescent="0.25">
      <c r="B253">
        <f t="shared" ref="B253:C253" si="1476">B252+1</f>
        <v>2054</v>
      </c>
      <c r="C253">
        <f t="shared" si="1476"/>
        <v>75</v>
      </c>
      <c r="D253">
        <f>IF(D252=0, 0, D252*(1-VLOOKUP(C252,Mort!$A$2:$E$111,IF(D252/D251=1-VLOOKUP(C251,Mort!$A$2:$E$111,4),4,5))))</f>
        <v>0.84990257354099541</v>
      </c>
      <c r="E253" s="3">
        <f>IF(C253&lt;65,Assumptions!$C$6,Assumptions!$C$7)*(1+Assumptions!$C$8)^(B253-$J$3)</f>
        <v>27338.523557840763</v>
      </c>
      <c r="F253" s="3">
        <f t="shared" si="1426"/>
        <v>23235.08</v>
      </c>
      <c r="H253">
        <f t="shared" si="1433"/>
        <v>63</v>
      </c>
      <c r="I253" s="5">
        <v>199722.54779463322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36832.67</v>
      </c>
      <c r="AI253" s="5">
        <v>15918.86</v>
      </c>
      <c r="AJ253" s="5">
        <v>16695.650000000001</v>
      </c>
      <c r="AK253" s="5">
        <v>17499.77</v>
      </c>
      <c r="AL253" s="5">
        <v>18329.150000000001</v>
      </c>
      <c r="AM253" s="5">
        <v>19181.580000000002</v>
      </c>
      <c r="AN253" s="5">
        <v>20055.05</v>
      </c>
      <c r="AO253" s="5">
        <v>20947.98</v>
      </c>
      <c r="AP253" s="5">
        <v>21856.57</v>
      </c>
      <c r="AQ253" s="5">
        <v>22775.06</v>
      </c>
      <c r="AR253" s="5">
        <v>23696.59</v>
      </c>
      <c r="AS253" s="5">
        <v>24614.15</v>
      </c>
      <c r="AT253" s="5">
        <v>25520.76</v>
      </c>
      <c r="AU253" s="5">
        <v>26408.26</v>
      </c>
      <c r="AV253" s="5">
        <v>27267.56</v>
      </c>
      <c r="AW253" s="5">
        <v>28088.95</v>
      </c>
      <c r="AX253" s="5">
        <v>28860.1</v>
      </c>
      <c r="AY253" s="5">
        <v>29563.82</v>
      </c>
      <c r="AZ253" s="5">
        <v>30178.03</v>
      </c>
      <c r="BA253" s="5">
        <v>30677.34</v>
      </c>
      <c r="BB253" s="5">
        <v>31036.02</v>
      </c>
      <c r="BC253" s="5">
        <v>31225.37</v>
      </c>
      <c r="BD253" s="5">
        <v>31215.57</v>
      </c>
      <c r="BE253" s="5">
        <v>30977.56</v>
      </c>
      <c r="BF253" s="5">
        <v>30484.16</v>
      </c>
      <c r="BG253" s="5">
        <v>29713.68</v>
      </c>
      <c r="BH253" s="5">
        <v>28652.32</v>
      </c>
      <c r="BI253" s="5">
        <v>27239.53</v>
      </c>
      <c r="BJ253" s="5">
        <v>25487.47</v>
      </c>
      <c r="BK253" s="5">
        <v>23429.71</v>
      </c>
      <c r="BL253" s="5">
        <v>21117.62</v>
      </c>
      <c r="BM253" s="5">
        <v>18616.63</v>
      </c>
      <c r="BN253" s="5">
        <v>16009.21</v>
      </c>
      <c r="BO253" s="5">
        <v>13396.58</v>
      </c>
      <c r="BP253" s="5">
        <v>10888.65</v>
      </c>
      <c r="BQ253" s="5">
        <v>8644.48</v>
      </c>
      <c r="BR253" s="5">
        <v>6659.09</v>
      </c>
      <c r="BS253" s="5">
        <v>4916.55</v>
      </c>
      <c r="BT253" s="5">
        <v>3445.13</v>
      </c>
      <c r="BU253" s="5">
        <v>2279.5500000000002</v>
      </c>
      <c r="BV253" s="5">
        <v>1370.66</v>
      </c>
      <c r="BW253" s="5">
        <v>730.5</v>
      </c>
      <c r="BX253" s="5">
        <v>338.38</v>
      </c>
      <c r="BY253" s="5">
        <v>134.49</v>
      </c>
      <c r="BZ253" s="5">
        <v>43.63</v>
      </c>
      <c r="CA253" s="5">
        <v>10.61</v>
      </c>
      <c r="CB253" s="5">
        <v>1.62</v>
      </c>
      <c r="CC253" s="5">
        <v>0</v>
      </c>
      <c r="CD253" s="5">
        <v>0</v>
      </c>
      <c r="CE253" s="5">
        <v>0</v>
      </c>
      <c r="CF253" s="5">
        <v>0</v>
      </c>
      <c r="CG253" s="5">
        <v>0</v>
      </c>
      <c r="CH253" s="5">
        <v>0</v>
      </c>
      <c r="CI253" s="5">
        <v>0</v>
      </c>
      <c r="CJ253" s="5">
        <v>0</v>
      </c>
      <c r="CK253" s="5">
        <v>0</v>
      </c>
      <c r="CL253" s="5">
        <v>0</v>
      </c>
      <c r="CM253" s="5">
        <v>0</v>
      </c>
      <c r="CN253" s="5">
        <v>0</v>
      </c>
      <c r="CO253" s="5">
        <v>0</v>
      </c>
      <c r="CP253" s="5">
        <v>0</v>
      </c>
      <c r="CQ253" s="5">
        <v>0</v>
      </c>
      <c r="CR253" s="5">
        <v>0</v>
      </c>
      <c r="CS253" s="5">
        <v>0</v>
      </c>
      <c r="CT253" s="5">
        <v>0</v>
      </c>
      <c r="CU253" s="5">
        <v>0</v>
      </c>
      <c r="CV253" s="5">
        <v>0</v>
      </c>
      <c r="CW253" s="5">
        <v>0</v>
      </c>
      <c r="CX253" s="5">
        <v>0</v>
      </c>
      <c r="CY253" s="5">
        <v>0</v>
      </c>
      <c r="CZ253" s="5">
        <v>0</v>
      </c>
      <c r="DA253" s="5">
        <v>0</v>
      </c>
      <c r="DB253" s="5">
        <v>0</v>
      </c>
      <c r="DC253" s="5">
        <v>0</v>
      </c>
      <c r="DD253" s="5">
        <v>0</v>
      </c>
      <c r="DE253" s="5">
        <v>0</v>
      </c>
      <c r="DF253" s="3">
        <v>0</v>
      </c>
      <c r="DG253" s="3">
        <v>0</v>
      </c>
      <c r="DH253" s="3">
        <v>0</v>
      </c>
      <c r="DI253" s="3">
        <v>0</v>
      </c>
      <c r="DJ253" s="3">
        <v>0</v>
      </c>
      <c r="DK253" s="3">
        <v>0</v>
      </c>
      <c r="DL253" s="3">
        <v>0</v>
      </c>
      <c r="DM253" s="3">
        <v>0</v>
      </c>
      <c r="DN253" s="3">
        <v>0</v>
      </c>
      <c r="DO253" s="3">
        <v>0</v>
      </c>
      <c r="DP253" s="3">
        <v>0</v>
      </c>
      <c r="DQ253" s="3">
        <v>0</v>
      </c>
      <c r="DR253" s="3">
        <v>0</v>
      </c>
      <c r="DS253" s="3">
        <v>0</v>
      </c>
      <c r="DT253" s="3">
        <v>0</v>
      </c>
      <c r="DU253" s="3">
        <v>0</v>
      </c>
      <c r="DV253" s="3">
        <v>0</v>
      </c>
      <c r="DW253" s="3">
        <v>0</v>
      </c>
      <c r="DX253" s="3">
        <v>0</v>
      </c>
      <c r="DY253" s="3">
        <v>0</v>
      </c>
      <c r="DZ253" s="3">
        <v>0</v>
      </c>
      <c r="EA253" s="3">
        <v>0</v>
      </c>
      <c r="EB253" s="3">
        <v>0</v>
      </c>
      <c r="EC253" s="3">
        <v>0</v>
      </c>
      <c r="ED253" s="3">
        <v>1</v>
      </c>
      <c r="EE253" s="3">
        <v>0.99463000000000001</v>
      </c>
      <c r="EF253" s="3">
        <v>0.98878157560000002</v>
      </c>
      <c r="EG253" s="3">
        <v>0.98237427099011199</v>
      </c>
      <c r="EH253" s="3">
        <v>0.97529135249627319</v>
      </c>
      <c r="EI253" s="3">
        <v>0.9674402571086782</v>
      </c>
      <c r="EJ253" s="3">
        <v>0.95876231800241329</v>
      </c>
      <c r="EK253" s="3">
        <v>0.94924180818464932</v>
      </c>
      <c r="EL253" s="3">
        <v>0.93878116345845442</v>
      </c>
      <c r="EM253" s="3">
        <v>0.92723415514791541</v>
      </c>
      <c r="EN253" s="3">
        <v>0.91445686848997709</v>
      </c>
      <c r="EO253" s="3">
        <v>0.90034679900917669</v>
      </c>
      <c r="EP253" s="3">
        <v>0.88484282713023865</v>
      </c>
      <c r="EQ253" s="3">
        <v>0.86788039013415197</v>
      </c>
      <c r="ER253" s="3">
        <v>0.84940321662819585</v>
      </c>
      <c r="ES253" s="3">
        <v>0.829374288780103</v>
      </c>
      <c r="ET253" s="3">
        <v>0.80771932610005459</v>
      </c>
      <c r="EU253" s="3">
        <v>0.78427931125663097</v>
      </c>
      <c r="EV253" s="3">
        <v>0.75883729039946579</v>
      </c>
      <c r="EW253" s="3">
        <v>0.73117767116440524</v>
      </c>
      <c r="EX253" s="3">
        <v>0.70116282776310634</v>
      </c>
      <c r="EY253" s="3">
        <v>0.66866393069628638</v>
      </c>
      <c r="EZ253" s="3">
        <v>0.63360588080988012</v>
      </c>
      <c r="FA253" s="3">
        <v>0.59599503572500567</v>
      </c>
      <c r="FB253" s="3">
        <v>0.55592628947321354</v>
      </c>
      <c r="FC253" s="3">
        <v>0.51362585810719674</v>
      </c>
      <c r="FD253" s="3">
        <v>0.4694591705685589</v>
      </c>
      <c r="FE253" s="3">
        <v>0.42304374237444548</v>
      </c>
      <c r="FF253" s="3">
        <v>0.37519749511189571</v>
      </c>
      <c r="FG253" s="3">
        <v>0.32692458539079922</v>
      </c>
      <c r="FH253" s="3">
        <v>0.27930148103692148</v>
      </c>
      <c r="FI253" s="3">
        <v>0.23338711056926195</v>
      </c>
      <c r="FJ253" s="3">
        <v>0.1902361676961111</v>
      </c>
      <c r="FK253" s="3">
        <v>0.1508915234932014</v>
      </c>
      <c r="FL253" s="3">
        <v>0.11624984752963222</v>
      </c>
      <c r="FM253" s="3">
        <v>8.7479172764523536E-2</v>
      </c>
      <c r="FN253" s="3">
        <v>6.387466757747215E-2</v>
      </c>
      <c r="FO253" s="3">
        <v>4.470140861074233E-2</v>
      </c>
      <c r="FP253" s="3">
        <v>2.9690228585168951E-2</v>
      </c>
      <c r="FQ253" s="3">
        <v>1.8621117564046264E-2</v>
      </c>
      <c r="FR253" s="3">
        <v>1.0612919744452528E-2</v>
      </c>
      <c r="FS253" s="3">
        <v>5.3613286673050839E-3</v>
      </c>
      <c r="FT253" s="3">
        <v>2.3539985779536428E-3</v>
      </c>
      <c r="FU253" s="3">
        <v>8.868454242582553E-4</v>
      </c>
      <c r="FV253" s="3">
        <v>2.7268723105092831E-4</v>
      </c>
      <c r="FW253" s="3">
        <v>6.2859860501859982E-5</v>
      </c>
      <c r="FX253" s="3">
        <v>9.1153083713747136E-6</v>
      </c>
      <c r="FY253" s="3">
        <v>0</v>
      </c>
      <c r="FZ253" s="3">
        <v>0</v>
      </c>
      <c r="GA253" s="3">
        <v>0</v>
      </c>
      <c r="GB253" s="3">
        <v>0</v>
      </c>
      <c r="GC253" s="3">
        <v>0</v>
      </c>
      <c r="GD253" s="3">
        <v>0</v>
      </c>
      <c r="GE253" s="3">
        <v>0</v>
      </c>
      <c r="GF253" s="3">
        <v>0</v>
      </c>
      <c r="GG253" s="3">
        <v>0</v>
      </c>
      <c r="GH253" s="3">
        <v>0</v>
      </c>
      <c r="GI253" s="3">
        <v>0</v>
      </c>
      <c r="GJ253" s="3">
        <v>0</v>
      </c>
      <c r="GK253" s="3">
        <v>0</v>
      </c>
      <c r="GL253" s="3">
        <v>0</v>
      </c>
      <c r="GM253" s="3">
        <v>0</v>
      </c>
      <c r="GN253" s="3">
        <v>0</v>
      </c>
      <c r="GO253" s="3">
        <v>0</v>
      </c>
      <c r="GP253" s="3">
        <v>0</v>
      </c>
      <c r="GQ253" s="3">
        <v>0</v>
      </c>
      <c r="GR253" s="3">
        <v>0</v>
      </c>
      <c r="GS253" s="3">
        <v>0</v>
      </c>
      <c r="GT253" s="3">
        <v>0</v>
      </c>
      <c r="GU253" s="3">
        <v>0</v>
      </c>
      <c r="GV253" s="3">
        <v>0</v>
      </c>
      <c r="GW253" s="3">
        <v>0</v>
      </c>
      <c r="GX253" s="3">
        <v>0</v>
      </c>
      <c r="GY253" s="3">
        <v>0</v>
      </c>
      <c r="GZ253" s="3">
        <v>0</v>
      </c>
      <c r="HA253" s="3">
        <v>0</v>
      </c>
      <c r="HB253">
        <f t="shared" si="1430"/>
        <v>29</v>
      </c>
      <c r="HC253">
        <f t="shared" si="1434"/>
        <v>0.24122225567784705</v>
      </c>
      <c r="HD253">
        <f>IF(H253&gt;=$F$3,IF(HB253&lt;50,HC253*VLOOKUP(H253,Ret!$A$2:$AZ$27,HB253+2),HC253),0)</f>
        <v>6.8748342868186402E-2</v>
      </c>
      <c r="HE253">
        <f>IF(H253&lt;$F$3,HC253*VLOOKUP(H253,Withd!$A$2:$AZ$57,HB253+2),0)</f>
        <v>0</v>
      </c>
      <c r="HF253">
        <f>IF(HC253=HD253,0,HC253*VLOOKUP(H253,Mort!$A$2:$E$115,IF(HF252/HC252=VLOOKUP(H252,Mort!$A$2:$E$115,2),2,3)))</f>
        <v>5.4275007527515584E-4</v>
      </c>
      <c r="HH253">
        <f t="shared" ref="HH253:HI253" si="1477">HH252+1</f>
        <v>58</v>
      </c>
      <c r="HI253">
        <f t="shared" si="1477"/>
        <v>24</v>
      </c>
      <c r="HJ253">
        <f t="shared" si="1428"/>
        <v>0.25481211122790864</v>
      </c>
      <c r="HK253">
        <f>IF(HH253&gt;=$F$3,IF(HI253&lt;50,HJ253*VLOOKUP(HH253,Ret!$A$2:$AZ$27,HI253+2),HJ253),0)</f>
        <v>1.3759854006307066E-2</v>
      </c>
      <c r="HL253">
        <f>IF(HH253&lt;$F$3,HJ253*VLOOKUP(HH253,Withd!$A$2:$AZ$57,HI253+2),0)</f>
        <v>0</v>
      </c>
      <c r="HM253">
        <f>IF(HJ253=HK253,0,HJ253*VLOOKUP(HH253,Mort!$A$2:$E$115,IF(HM252/HJ252=VLOOKUP(HH252,Mort!$A$2:$E$115,2),2,3)))</f>
        <v>4.2298810463832834E-4</v>
      </c>
      <c r="HN253">
        <f>HN252/(1+Assumptions!$C$9)</f>
        <v>0.51103145986163279</v>
      </c>
      <c r="HO253">
        <f>HO252*(1+Assumptions!$C$10)</f>
        <v>1.7783657513460605</v>
      </c>
      <c r="HQ253">
        <f>HQ252/(1.01+Assumptions!$C$9)</f>
        <v>0.43002817629264828</v>
      </c>
      <c r="HR253">
        <f>HR252/(0.99+Assumptions!$C$9)</f>
        <v>0.60830857165337981</v>
      </c>
    </row>
    <row r="254" spans="2:226" x14ac:dyDescent="0.25">
      <c r="B254">
        <f t="shared" ref="B254:C254" si="1478">B253+1</f>
        <v>2055</v>
      </c>
      <c r="C254">
        <f t="shared" si="1478"/>
        <v>76</v>
      </c>
      <c r="D254">
        <f>IF(D253=0, 0, D253*(1-VLOOKUP(C253,Mort!$A$2:$E$111,IF(D253/D252=1-VLOOKUP(C252,Mort!$A$2:$E$111,4),4,5))))</f>
        <v>0.83526725122461942</v>
      </c>
      <c r="E254" s="3">
        <f>IF(C254&lt;65,Assumptions!$C$6,Assumptions!$C$7)*(1+Assumptions!$C$8)^(B254-$J$3)</f>
        <v>28842.142353522009</v>
      </c>
      <c r="F254" s="3">
        <f t="shared" si="1426"/>
        <v>24090.9</v>
      </c>
      <c r="H254">
        <f t="shared" si="1433"/>
        <v>64</v>
      </c>
      <c r="I254" s="5">
        <v>185670.98417094303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16004.81</v>
      </c>
      <c r="AJ254" s="5">
        <v>16785.79</v>
      </c>
      <c r="AK254" s="5">
        <v>17594.25</v>
      </c>
      <c r="AL254" s="5">
        <v>18428.099999999999</v>
      </c>
      <c r="AM254" s="5">
        <v>19285.14</v>
      </c>
      <c r="AN254" s="5">
        <v>20163.330000000002</v>
      </c>
      <c r="AO254" s="5">
        <v>21061.07</v>
      </c>
      <c r="AP254" s="5">
        <v>21974.58</v>
      </c>
      <c r="AQ254" s="5">
        <v>22898.02</v>
      </c>
      <c r="AR254" s="5">
        <v>23824.53</v>
      </c>
      <c r="AS254" s="5">
        <v>24747.040000000001</v>
      </c>
      <c r="AT254" s="5">
        <v>25658.55</v>
      </c>
      <c r="AU254" s="5">
        <v>26550.84</v>
      </c>
      <c r="AV254" s="5">
        <v>27414.78</v>
      </c>
      <c r="AW254" s="5">
        <v>28240.6</v>
      </c>
      <c r="AX254" s="5">
        <v>29015.919999999998</v>
      </c>
      <c r="AY254" s="5">
        <v>29723.439999999999</v>
      </c>
      <c r="AZ254" s="5">
        <v>30340.959999999999</v>
      </c>
      <c r="BA254" s="5">
        <v>30842.959999999999</v>
      </c>
      <c r="BB254" s="5">
        <v>31203.59</v>
      </c>
      <c r="BC254" s="5">
        <v>31393.95</v>
      </c>
      <c r="BD254" s="5">
        <v>31384.11</v>
      </c>
      <c r="BE254" s="5">
        <v>31144.81</v>
      </c>
      <c r="BF254" s="5">
        <v>30648.74</v>
      </c>
      <c r="BG254" s="5">
        <v>29874.1</v>
      </c>
      <c r="BH254" s="5">
        <v>28807.01</v>
      </c>
      <c r="BI254" s="5">
        <v>27386.6</v>
      </c>
      <c r="BJ254" s="5">
        <v>25625.08</v>
      </c>
      <c r="BK254" s="5">
        <v>23556.21</v>
      </c>
      <c r="BL254" s="5">
        <v>21231.64</v>
      </c>
      <c r="BM254" s="5">
        <v>18717.14</v>
      </c>
      <c r="BN254" s="5">
        <v>16095.64</v>
      </c>
      <c r="BO254" s="5">
        <v>13468.91</v>
      </c>
      <c r="BP254" s="5">
        <v>10947.44</v>
      </c>
      <c r="BQ254" s="5">
        <v>8691.15</v>
      </c>
      <c r="BR254" s="5">
        <v>6695.05</v>
      </c>
      <c r="BS254" s="5">
        <v>4943.09</v>
      </c>
      <c r="BT254" s="5">
        <v>3463.73</v>
      </c>
      <c r="BU254" s="5">
        <v>2291.86</v>
      </c>
      <c r="BV254" s="5">
        <v>1378.07</v>
      </c>
      <c r="BW254" s="5">
        <v>734.45</v>
      </c>
      <c r="BX254" s="5">
        <v>340.21</v>
      </c>
      <c r="BY254" s="5">
        <v>135.22</v>
      </c>
      <c r="BZ254" s="5">
        <v>43.86</v>
      </c>
      <c r="CA254" s="5">
        <v>10.67</v>
      </c>
      <c r="CB254" s="5">
        <v>1.63</v>
      </c>
      <c r="CC254" s="5">
        <v>0</v>
      </c>
      <c r="CD254" s="5">
        <v>0</v>
      </c>
      <c r="CE254" s="5">
        <v>0</v>
      </c>
      <c r="CF254" s="5">
        <v>0</v>
      </c>
      <c r="CG254" s="5">
        <v>0</v>
      </c>
      <c r="CH254" s="5">
        <v>0</v>
      </c>
      <c r="CI254" s="5">
        <v>0</v>
      </c>
      <c r="CJ254" s="5">
        <v>0</v>
      </c>
      <c r="CK254" s="5">
        <v>0</v>
      </c>
      <c r="CL254" s="5">
        <v>0</v>
      </c>
      <c r="CM254" s="5">
        <v>0</v>
      </c>
      <c r="CN254" s="5">
        <v>0</v>
      </c>
      <c r="CO254" s="5">
        <v>0</v>
      </c>
      <c r="CP254" s="5">
        <v>0</v>
      </c>
      <c r="CQ254" s="5">
        <v>0</v>
      </c>
      <c r="CR254" s="5">
        <v>0</v>
      </c>
      <c r="CS254" s="5">
        <v>0</v>
      </c>
      <c r="CT254" s="5">
        <v>0</v>
      </c>
      <c r="CU254" s="5">
        <v>0</v>
      </c>
      <c r="CV254" s="5">
        <v>0</v>
      </c>
      <c r="CW254" s="5">
        <v>0</v>
      </c>
      <c r="CX254" s="5">
        <v>0</v>
      </c>
      <c r="CY254" s="5">
        <v>0</v>
      </c>
      <c r="CZ254" s="5">
        <v>0</v>
      </c>
      <c r="DA254" s="5">
        <v>0</v>
      </c>
      <c r="DB254" s="5">
        <v>0</v>
      </c>
      <c r="DC254" s="5">
        <v>0</v>
      </c>
      <c r="DD254" s="5">
        <v>0</v>
      </c>
      <c r="DE254" s="5">
        <v>0</v>
      </c>
      <c r="DF254" s="3">
        <v>0</v>
      </c>
      <c r="DG254" s="3">
        <v>0</v>
      </c>
      <c r="DH254" s="3">
        <v>0</v>
      </c>
      <c r="DI254" s="3">
        <v>0</v>
      </c>
      <c r="DJ254" s="3">
        <v>0</v>
      </c>
      <c r="DK254" s="3">
        <v>0</v>
      </c>
      <c r="DL254" s="3">
        <v>0</v>
      </c>
      <c r="DM254" s="3">
        <v>0</v>
      </c>
      <c r="DN254" s="3">
        <v>0</v>
      </c>
      <c r="DO254" s="3">
        <v>0</v>
      </c>
      <c r="DP254" s="3">
        <v>0</v>
      </c>
      <c r="DQ254" s="3">
        <v>0</v>
      </c>
      <c r="DR254" s="3">
        <v>0</v>
      </c>
      <c r="DS254" s="3">
        <v>0</v>
      </c>
      <c r="DT254" s="3">
        <v>0</v>
      </c>
      <c r="DU254" s="3">
        <v>0</v>
      </c>
      <c r="DV254" s="3">
        <v>0</v>
      </c>
      <c r="DW254" s="3">
        <v>0</v>
      </c>
      <c r="DX254" s="3">
        <v>0</v>
      </c>
      <c r="DY254" s="3">
        <v>0</v>
      </c>
      <c r="DZ254" s="3">
        <v>0</v>
      </c>
      <c r="EA254" s="3">
        <v>0</v>
      </c>
      <c r="EB254" s="3">
        <v>0</v>
      </c>
      <c r="EC254" s="3">
        <v>0</v>
      </c>
      <c r="ED254" s="3">
        <v>0</v>
      </c>
      <c r="EE254" s="3">
        <v>1</v>
      </c>
      <c r="EF254" s="3">
        <v>0.99412</v>
      </c>
      <c r="EG254" s="3">
        <v>0.98767810239999998</v>
      </c>
      <c r="EH254" s="3">
        <v>0.98055694328169596</v>
      </c>
      <c r="EI254" s="3">
        <v>0.97266345988827829</v>
      </c>
      <c r="EJ254" s="3">
        <v>0.96393866865308042</v>
      </c>
      <c r="EK254" s="3">
        <v>0.95436675767335533</v>
      </c>
      <c r="EL254" s="3">
        <v>0.9438496360037949</v>
      </c>
      <c r="EM254" s="3">
        <v>0.93224028548094828</v>
      </c>
      <c r="EN254" s="3">
        <v>0.91939401434702084</v>
      </c>
      <c r="EO254" s="3">
        <v>0.90520776470564623</v>
      </c>
      <c r="EP254" s="3">
        <v>0.88962008699741502</v>
      </c>
      <c r="EQ254" s="3">
        <v>0.87256606992967456</v>
      </c>
      <c r="ER254" s="3">
        <v>0.85398913830087175</v>
      </c>
      <c r="ES254" s="3">
        <v>0.83385207441973719</v>
      </c>
      <c r="ET254" s="3">
        <v>0.8120801967566379</v>
      </c>
      <c r="EU254" s="3">
        <v>0.78851362944676018</v>
      </c>
      <c r="EV254" s="3">
        <v>0.76293424730750725</v>
      </c>
      <c r="EW254" s="3">
        <v>0.73512529399314863</v>
      </c>
      <c r="EX254" s="3">
        <v>0.70494840067472986</v>
      </c>
      <c r="EY254" s="3">
        <v>0.67227404230345611</v>
      </c>
      <c r="EZ254" s="3">
        <v>0.63702671426548596</v>
      </c>
      <c r="FA254" s="3">
        <v>0.59921280850668679</v>
      </c>
      <c r="FB254" s="3">
        <v>0.55892773139078222</v>
      </c>
      <c r="FC254" s="3">
        <v>0.5163989203092576</v>
      </c>
      <c r="FD254" s="3">
        <v>0.47199377715186452</v>
      </c>
      <c r="FE254" s="3">
        <v>0.42532775240485965</v>
      </c>
      <c r="FF254" s="3">
        <v>0.37722318360787005</v>
      </c>
      <c r="FG254" s="3">
        <v>0.3286896488048815</v>
      </c>
      <c r="FH254" s="3">
        <v>0.28080942766347444</v>
      </c>
      <c r="FI254" s="3">
        <v>0.23464716584987586</v>
      </c>
      <c r="FJ254" s="3">
        <v>0.19126325135589231</v>
      </c>
      <c r="FK254" s="3">
        <v>0.15170618571046665</v>
      </c>
      <c r="FL254" s="3">
        <v>0.11687747959505772</v>
      </c>
      <c r="FM254" s="3">
        <v>8.7951472170076886E-2</v>
      </c>
      <c r="FN254" s="3">
        <v>6.4219526434425037E-2</v>
      </c>
      <c r="FO254" s="3">
        <v>4.4942751184603669E-2</v>
      </c>
      <c r="FP254" s="3">
        <v>2.9850525909301914E-2</v>
      </c>
      <c r="FQ254" s="3">
        <v>1.8721652839795978E-2</v>
      </c>
      <c r="FR254" s="3">
        <v>1.0670218819513319E-2</v>
      </c>
      <c r="FS254" s="3">
        <v>5.3902744410535431E-3</v>
      </c>
      <c r="FT254" s="3">
        <v>2.3667077988333788E-3</v>
      </c>
      <c r="FU254" s="3">
        <v>8.9163349613248706E-4</v>
      </c>
      <c r="FV254" s="3">
        <v>2.7415946739081708E-4</v>
      </c>
      <c r="FW254" s="3">
        <v>6.3199240422931132E-5</v>
      </c>
      <c r="FX254" s="3">
        <v>9.1645218537292416E-6</v>
      </c>
      <c r="FY254" s="3">
        <v>0</v>
      </c>
      <c r="FZ254" s="3">
        <v>0</v>
      </c>
      <c r="GA254" s="3">
        <v>0</v>
      </c>
      <c r="GB254" s="3">
        <v>0</v>
      </c>
      <c r="GC254" s="3">
        <v>0</v>
      </c>
      <c r="GD254" s="3">
        <v>0</v>
      </c>
      <c r="GE254" s="3">
        <v>0</v>
      </c>
      <c r="GF254" s="3">
        <v>0</v>
      </c>
      <c r="GG254" s="3">
        <v>0</v>
      </c>
      <c r="GH254" s="3">
        <v>0</v>
      </c>
      <c r="GI254" s="3">
        <v>0</v>
      </c>
      <c r="GJ254" s="3">
        <v>0</v>
      </c>
      <c r="GK254" s="3">
        <v>0</v>
      </c>
      <c r="GL254" s="3">
        <v>0</v>
      </c>
      <c r="GM254" s="3">
        <v>0</v>
      </c>
      <c r="GN254" s="3">
        <v>0</v>
      </c>
      <c r="GO254" s="3">
        <v>0</v>
      </c>
      <c r="GP254" s="3">
        <v>0</v>
      </c>
      <c r="GQ254" s="3">
        <v>0</v>
      </c>
      <c r="GR254" s="3">
        <v>0</v>
      </c>
      <c r="GS254" s="3">
        <v>0</v>
      </c>
      <c r="GT254" s="3">
        <v>0</v>
      </c>
      <c r="GU254" s="3">
        <v>0</v>
      </c>
      <c r="GV254" s="3">
        <v>0</v>
      </c>
      <c r="GW254" s="3">
        <v>0</v>
      </c>
      <c r="GX254" s="3">
        <v>0</v>
      </c>
      <c r="GY254" s="3">
        <v>0</v>
      </c>
      <c r="GZ254" s="3">
        <v>0</v>
      </c>
      <c r="HA254" s="3">
        <v>0</v>
      </c>
      <c r="HB254">
        <f t="shared" si="1430"/>
        <v>30</v>
      </c>
      <c r="HC254">
        <f t="shared" si="1434"/>
        <v>0.1719311627343855</v>
      </c>
      <c r="HD254">
        <f>IF(H254&gt;=$F$3,IF(HB254&lt;50,HC254*VLOOKUP(H254,Ret!$A$2:$AZ$27,HB254+2),HC254),0)</f>
        <v>4.6593345101018473E-2</v>
      </c>
      <c r="HE254">
        <f>IF(H254&lt;$F$3,HC254*VLOOKUP(H254,Withd!$A$2:$AZ$57,HB254+2),0)</f>
        <v>0</v>
      </c>
      <c r="HF254">
        <f>IF(HC254=HD254,0,HC254*VLOOKUP(H254,Mort!$A$2:$E$115,IF(HF253/HC253=VLOOKUP(H253,Mort!$A$2:$E$115,2),2,3)))</f>
        <v>4.14354102189869E-4</v>
      </c>
      <c r="HH254">
        <f t="shared" ref="HH254:HI254" si="1479">HH253+1</f>
        <v>59</v>
      </c>
      <c r="HI254">
        <f t="shared" si="1479"/>
        <v>25</v>
      </c>
      <c r="HJ254">
        <f t="shared" si="1428"/>
        <v>0.24062926911696325</v>
      </c>
      <c r="HK254">
        <f>IF(HH254&gt;=$F$3,IF(HI254&lt;50,HJ254*VLOOKUP(HH254,Ret!$A$2:$AZ$27,HI254+2),HJ254),0)</f>
        <v>1.6362790299953502E-2</v>
      </c>
      <c r="HL254">
        <f>IF(HH254&lt;$F$3,HJ254*VLOOKUP(HH254,Withd!$A$2:$AZ$57,HI254+2),0)</f>
        <v>0</v>
      </c>
      <c r="HM254">
        <f>IF(HJ254=HK254,0,HJ254*VLOOKUP(HH254,Mort!$A$2:$E$115,IF(HM253/HJ253=VLOOKUP(HH253,Mort!$A$2:$E$115,2),2,3)))</f>
        <v>4.1869492826351607E-4</v>
      </c>
      <c r="HN254">
        <f>HN253/(1+Assumptions!$C$9)</f>
        <v>0.49232317905744966</v>
      </c>
      <c r="HO254">
        <f>HO253*(1+Assumptions!$C$10)</f>
        <v>1.8361626382648073</v>
      </c>
      <c r="HQ254">
        <f>HQ253/(1.01+Assumptions!$C$9)</f>
        <v>0.41033222928687813</v>
      </c>
      <c r="HR254">
        <f>HR253/(0.99+Assumptions!$C$9)</f>
        <v>0.59173985569394927</v>
      </c>
    </row>
    <row r="255" spans="2:226" x14ac:dyDescent="0.25">
      <c r="B255">
        <f t="shared" ref="B255:C255" si="1480">B254+1</f>
        <v>2056</v>
      </c>
      <c r="C255">
        <f t="shared" si="1480"/>
        <v>77</v>
      </c>
      <c r="D255">
        <f>IF(D254=0, 0, D254*(1-VLOOKUP(C254,Mort!$A$2:$E$111,IF(D254/D253=1-VLOOKUP(C253,Mort!$A$2:$E$111,4),4,5))))</f>
        <v>0.81925517801864345</v>
      </c>
      <c r="E255" s="3">
        <f>IF(C255&lt;65,Assumptions!$C$6,Assumptions!$C$7)*(1+Assumptions!$C$8)^(B255-$J$3)</f>
        <v>30428.460182965719</v>
      </c>
      <c r="F255" s="3">
        <f t="shared" si="1426"/>
        <v>24928.67</v>
      </c>
      <c r="H255">
        <f t="shared" si="1433"/>
        <v>65</v>
      </c>
      <c r="I255" s="5">
        <v>180432.27356790259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16885.07</v>
      </c>
      <c r="AK255" s="5">
        <v>17698.32</v>
      </c>
      <c r="AL255" s="5">
        <v>18537.099999999999</v>
      </c>
      <c r="AM255" s="5">
        <v>19399.21</v>
      </c>
      <c r="AN255" s="5">
        <v>20282.59</v>
      </c>
      <c r="AO255" s="5">
        <v>21185.65</v>
      </c>
      <c r="AP255" s="5">
        <v>22104.55</v>
      </c>
      <c r="AQ255" s="5">
        <v>23033.46</v>
      </c>
      <c r="AR255" s="5">
        <v>23965.439999999999</v>
      </c>
      <c r="AS255" s="5">
        <v>24893.42</v>
      </c>
      <c r="AT255" s="5">
        <v>25810.31</v>
      </c>
      <c r="AU255" s="5">
        <v>26707.88</v>
      </c>
      <c r="AV255" s="5">
        <v>27576.93</v>
      </c>
      <c r="AW255" s="5">
        <v>28407.64</v>
      </c>
      <c r="AX255" s="5">
        <v>29187.54</v>
      </c>
      <c r="AY255" s="5">
        <v>29899.24</v>
      </c>
      <c r="AZ255" s="5">
        <v>30520.42</v>
      </c>
      <c r="BA255" s="5">
        <v>31025.39</v>
      </c>
      <c r="BB255" s="5">
        <v>31388.15</v>
      </c>
      <c r="BC255" s="5">
        <v>31579.64</v>
      </c>
      <c r="BD255" s="5">
        <v>31569.74</v>
      </c>
      <c r="BE255" s="5">
        <v>31329.02</v>
      </c>
      <c r="BF255" s="5">
        <v>30830.03</v>
      </c>
      <c r="BG255" s="5">
        <v>30050.799999999999</v>
      </c>
      <c r="BH255" s="5">
        <v>28977.4</v>
      </c>
      <c r="BI255" s="5">
        <v>27548.59</v>
      </c>
      <c r="BJ255" s="5">
        <v>25776.65</v>
      </c>
      <c r="BK255" s="5">
        <v>23695.54</v>
      </c>
      <c r="BL255" s="5">
        <v>21357.22</v>
      </c>
      <c r="BM255" s="5">
        <v>18827.849999999999</v>
      </c>
      <c r="BN255" s="5">
        <v>16190.84</v>
      </c>
      <c r="BO255" s="5">
        <v>13548.58</v>
      </c>
      <c r="BP255" s="5">
        <v>11012.19</v>
      </c>
      <c r="BQ255" s="5">
        <v>8742.56</v>
      </c>
      <c r="BR255" s="5">
        <v>6734.65</v>
      </c>
      <c r="BS255" s="5">
        <v>4972.33</v>
      </c>
      <c r="BT255" s="5">
        <v>3484.21</v>
      </c>
      <c r="BU255" s="5">
        <v>2305.42</v>
      </c>
      <c r="BV255" s="5">
        <v>1386.22</v>
      </c>
      <c r="BW255" s="5">
        <v>738.79</v>
      </c>
      <c r="BX255" s="5">
        <v>342.22</v>
      </c>
      <c r="BY255" s="5">
        <v>136.02000000000001</v>
      </c>
      <c r="BZ255" s="5">
        <v>44.12</v>
      </c>
      <c r="CA255" s="5">
        <v>10.73</v>
      </c>
      <c r="CB255" s="5">
        <v>1.64</v>
      </c>
      <c r="CC255" s="5">
        <v>0</v>
      </c>
      <c r="CD255" s="5">
        <v>0</v>
      </c>
      <c r="CE255" s="5">
        <v>0</v>
      </c>
      <c r="CF255" s="5">
        <v>0</v>
      </c>
      <c r="CG255" s="5">
        <v>0</v>
      </c>
      <c r="CH255" s="5">
        <v>0</v>
      </c>
      <c r="CI255" s="5">
        <v>0</v>
      </c>
      <c r="CJ255" s="5">
        <v>0</v>
      </c>
      <c r="CK255" s="5">
        <v>0</v>
      </c>
      <c r="CL255" s="5">
        <v>0</v>
      </c>
      <c r="CM255" s="5">
        <v>0</v>
      </c>
      <c r="CN255" s="5">
        <v>0</v>
      </c>
      <c r="CO255" s="5">
        <v>0</v>
      </c>
      <c r="CP255" s="5">
        <v>0</v>
      </c>
      <c r="CQ255" s="5">
        <v>0</v>
      </c>
      <c r="CR255" s="5">
        <v>0</v>
      </c>
      <c r="CS255" s="5">
        <v>0</v>
      </c>
      <c r="CT255" s="5">
        <v>0</v>
      </c>
      <c r="CU255" s="5">
        <v>0</v>
      </c>
      <c r="CV255" s="5">
        <v>0</v>
      </c>
      <c r="CW255" s="5">
        <v>0</v>
      </c>
      <c r="CX255" s="5">
        <v>0</v>
      </c>
      <c r="CY255" s="5">
        <v>0</v>
      </c>
      <c r="CZ255" s="5">
        <v>0</v>
      </c>
      <c r="DA255" s="5">
        <v>0</v>
      </c>
      <c r="DB255" s="5">
        <v>0</v>
      </c>
      <c r="DC255" s="5">
        <v>0</v>
      </c>
      <c r="DD255" s="5">
        <v>0</v>
      </c>
      <c r="DE255" s="5">
        <v>0</v>
      </c>
      <c r="DF255" s="3">
        <v>0</v>
      </c>
      <c r="DG255" s="3">
        <v>0</v>
      </c>
      <c r="DH255" s="3">
        <v>0</v>
      </c>
      <c r="DI255" s="3">
        <v>0</v>
      </c>
      <c r="DJ255" s="3">
        <v>0</v>
      </c>
      <c r="DK255" s="3">
        <v>0</v>
      </c>
      <c r="DL255" s="3">
        <v>0</v>
      </c>
      <c r="DM255" s="3">
        <v>0</v>
      </c>
      <c r="DN255" s="3">
        <v>0</v>
      </c>
      <c r="DO255" s="3">
        <v>0</v>
      </c>
      <c r="DP255" s="3">
        <v>0</v>
      </c>
      <c r="DQ255" s="3">
        <v>0</v>
      </c>
      <c r="DR255" s="3">
        <v>0</v>
      </c>
      <c r="DS255" s="3">
        <v>0</v>
      </c>
      <c r="DT255" s="3">
        <v>0</v>
      </c>
      <c r="DU255" s="3">
        <v>0</v>
      </c>
      <c r="DV255" s="3">
        <v>0</v>
      </c>
      <c r="DW255" s="3">
        <v>0</v>
      </c>
      <c r="DX255" s="3">
        <v>0</v>
      </c>
      <c r="DY255" s="3">
        <v>0</v>
      </c>
      <c r="DZ255" s="3">
        <v>0</v>
      </c>
      <c r="EA255" s="3">
        <v>0</v>
      </c>
      <c r="EB255" s="3">
        <v>0</v>
      </c>
      <c r="EC255" s="3">
        <v>0</v>
      </c>
      <c r="ED255" s="3">
        <v>0</v>
      </c>
      <c r="EE255" s="3">
        <v>0</v>
      </c>
      <c r="EF255" s="3">
        <v>1</v>
      </c>
      <c r="EG255" s="3">
        <v>0.99351999999999996</v>
      </c>
      <c r="EH255" s="3">
        <v>0.98635672079999992</v>
      </c>
      <c r="EI255" s="3">
        <v>0.97841654919755994</v>
      </c>
      <c r="EJ255" s="3">
        <v>0.96964015275125781</v>
      </c>
      <c r="EK255" s="3">
        <v>0.96001162603443779</v>
      </c>
      <c r="EL255" s="3">
        <v>0.94943229791553829</v>
      </c>
      <c r="EM255" s="3">
        <v>0.93775428065117716</v>
      </c>
      <c r="EN255" s="3">
        <v>0.92483202666380393</v>
      </c>
      <c r="EO255" s="3">
        <v>0.91056186849238141</v>
      </c>
      <c r="EP255" s="3">
        <v>0.89488199311694261</v>
      </c>
      <c r="EQ255" s="3">
        <v>0.87772710530889075</v>
      </c>
      <c r="ER255" s="3">
        <v>0.85904029523686443</v>
      </c>
      <c r="ES255" s="3">
        <v>0.83878412507517908</v>
      </c>
      <c r="ET255" s="3">
        <v>0.81688347156946617</v>
      </c>
      <c r="EU255" s="3">
        <v>0.79317751322452024</v>
      </c>
      <c r="EV255" s="3">
        <v>0.76744683469551678</v>
      </c>
      <c r="EW255" s="3">
        <v>0.73947339757086517</v>
      </c>
      <c r="EX255" s="3">
        <v>0.7091180146005811</v>
      </c>
      <c r="EY255" s="3">
        <v>0.67625039462384418</v>
      </c>
      <c r="EZ255" s="3">
        <v>0.64079458643371601</v>
      </c>
      <c r="FA255" s="3">
        <v>0.60275701978301066</v>
      </c>
      <c r="FB255" s="3">
        <v>0.5622336653429989</v>
      </c>
      <c r="FC255" s="3">
        <v>0.51945330574705006</v>
      </c>
      <c r="FD255" s="3">
        <v>0.47478551598586122</v>
      </c>
      <c r="FE255" s="3">
        <v>0.42784347202033912</v>
      </c>
      <c r="FF255" s="3">
        <v>0.37945437533483878</v>
      </c>
      <c r="FG255" s="3">
        <v>0.33063377540425842</v>
      </c>
      <c r="FH255" s="3">
        <v>0.28247035334112008</v>
      </c>
      <c r="FI255" s="3">
        <v>0.23603505195537333</v>
      </c>
      <c r="FJ255" s="3">
        <v>0.19239453119934435</v>
      </c>
      <c r="FK255" s="3">
        <v>0.15260349425669595</v>
      </c>
      <c r="FL255" s="3">
        <v>0.11756878404524369</v>
      </c>
      <c r="FM255" s="3">
        <v>8.8471685681886333E-2</v>
      </c>
      <c r="FN255" s="3">
        <v>6.4599370734342937E-2</v>
      </c>
      <c r="FO255" s="3">
        <v>4.5208577621015211E-2</v>
      </c>
      <c r="FP255" s="3">
        <v>3.0027085170102094E-2</v>
      </c>
      <c r="FQ255" s="3">
        <v>1.8832387276984632E-2</v>
      </c>
      <c r="FR255" s="3">
        <v>1.0733330804644621E-2</v>
      </c>
      <c r="FS255" s="3">
        <v>5.422156722582323E-3</v>
      </c>
      <c r="FT255" s="3">
        <v>2.3807063521842204E-3</v>
      </c>
      <c r="FU255" s="3">
        <v>8.969073111218831E-4</v>
      </c>
      <c r="FV255" s="3">
        <v>2.7578106002375659E-4</v>
      </c>
      <c r="FW255" s="3">
        <v>6.3573049956676351E-5</v>
      </c>
      <c r="FX255" s="3">
        <v>9.2187279742176353E-6</v>
      </c>
      <c r="FY255" s="3">
        <v>0</v>
      </c>
      <c r="FZ255" s="3">
        <v>0</v>
      </c>
      <c r="GA255" s="3">
        <v>0</v>
      </c>
      <c r="GB255" s="3">
        <v>0</v>
      </c>
      <c r="GC255" s="3">
        <v>0</v>
      </c>
      <c r="GD255" s="3">
        <v>0</v>
      </c>
      <c r="GE255" s="3">
        <v>0</v>
      </c>
      <c r="GF255" s="3">
        <v>0</v>
      </c>
      <c r="GG255" s="3">
        <v>0</v>
      </c>
      <c r="GH255" s="3">
        <v>0</v>
      </c>
      <c r="GI255" s="3">
        <v>0</v>
      </c>
      <c r="GJ255" s="3">
        <v>0</v>
      </c>
      <c r="GK255" s="3">
        <v>0</v>
      </c>
      <c r="GL255" s="3">
        <v>0</v>
      </c>
      <c r="GM255" s="3">
        <v>0</v>
      </c>
      <c r="GN255" s="3">
        <v>0</v>
      </c>
      <c r="GO255" s="3">
        <v>0</v>
      </c>
      <c r="GP255" s="3">
        <v>0</v>
      </c>
      <c r="GQ255" s="3">
        <v>0</v>
      </c>
      <c r="GR255" s="3">
        <v>0</v>
      </c>
      <c r="GS255" s="3">
        <v>0</v>
      </c>
      <c r="GT255" s="3">
        <v>0</v>
      </c>
      <c r="GU255" s="3">
        <v>0</v>
      </c>
      <c r="GV255" s="3">
        <v>0</v>
      </c>
      <c r="GW255" s="3">
        <v>0</v>
      </c>
      <c r="GX255" s="3">
        <v>0</v>
      </c>
      <c r="GY255" s="3">
        <v>0</v>
      </c>
      <c r="GZ255" s="3">
        <v>0</v>
      </c>
      <c r="HA255" s="3">
        <v>0</v>
      </c>
      <c r="HB255">
        <f t="shared" si="1430"/>
        <v>31</v>
      </c>
      <c r="HC255">
        <f t="shared" si="1434"/>
        <v>0.12492346353117714</v>
      </c>
      <c r="HD255">
        <f>IF(H255&gt;=$F$3,IF(HB255&lt;50,HC255*VLOOKUP(H255,Ret!$A$2:$AZ$27,HB255+2),HC255),0)</f>
        <v>4.5971834579473188E-2</v>
      </c>
      <c r="HE255">
        <f>IF(H255&lt;$F$3,HC255*VLOOKUP(H255,Withd!$A$2:$AZ$57,HB255+2),0)</f>
        <v>0</v>
      </c>
      <c r="HF255">
        <f>IF(HC255=HD255,0,HC255*VLOOKUP(H255,Mort!$A$2:$E$115,IF(HF254/HC254=VLOOKUP(H254,Mort!$A$2:$E$115,2),2,3)))</f>
        <v>3.2105330127512525E-4</v>
      </c>
      <c r="HH255">
        <f t="shared" ref="HH255:HI255" si="1481">HH254+1</f>
        <v>60</v>
      </c>
      <c r="HI255">
        <f t="shared" si="1481"/>
        <v>26</v>
      </c>
      <c r="HJ255">
        <f t="shared" si="1428"/>
        <v>0.22384778388874624</v>
      </c>
      <c r="HK255">
        <f>IF(HH255&gt;=$F$3,IF(HI255&lt;50,HJ255*VLOOKUP(HH255,Ret!$A$2:$AZ$27,HI255+2),HJ255),0)</f>
        <v>2.66378862827608E-2</v>
      </c>
      <c r="HL255">
        <f>IF(HH255&lt;$F$3,HJ255*VLOOKUP(HH255,Withd!$A$2:$AZ$57,HI255+2),0)</f>
        <v>0</v>
      </c>
      <c r="HM255">
        <f>IF(HJ255=HK255,0,HJ255*VLOOKUP(HH255,Mort!$A$2:$E$115,IF(HM254/HJ254=VLOOKUP(HH254,Mort!$A$2:$E$115,2),2,3)))</f>
        <v>4.0740296667751816E-4</v>
      </c>
      <c r="HN255">
        <f>HN254/(1+Assumptions!$C$9)</f>
        <v>0.47429978714590526</v>
      </c>
      <c r="HO255">
        <f>HO254*(1+Assumptions!$C$10)</f>
        <v>1.8958379240084136</v>
      </c>
      <c r="HQ255">
        <f>HQ254/(1.01+Assumptions!$C$9)</f>
        <v>0.39153838672412034</v>
      </c>
      <c r="HR255">
        <f>HR254/(0.99+Assumptions!$C$9)</f>
        <v>0.57562242771784944</v>
      </c>
    </row>
    <row r="256" spans="2:226" x14ac:dyDescent="0.25">
      <c r="B256">
        <f t="shared" ref="B256:C256" si="1482">B255+1</f>
        <v>2057</v>
      </c>
      <c r="C256">
        <f t="shared" si="1482"/>
        <v>78</v>
      </c>
      <c r="D256">
        <f>IF(D255=0, 0, D255*(1-VLOOKUP(C255,Mort!$A$2:$E$111,IF(D255/D254=1-VLOOKUP(C254,Mort!$A$2:$E$111,4),4,5))))</f>
        <v>0.80181323527862647</v>
      </c>
      <c r="E256" s="3">
        <f>IF(C256&lt;65,Assumptions!$C$6,Assumptions!$C$7)*(1+Assumptions!$C$8)^(B256-$J$3)</f>
        <v>32102.025493028828</v>
      </c>
      <c r="F256" s="3">
        <f t="shared" si="1426"/>
        <v>25739.83</v>
      </c>
      <c r="H256">
        <f t="shared" si="1433"/>
        <v>66</v>
      </c>
      <c r="I256" s="5">
        <v>175164.5159644926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17813.75</v>
      </c>
      <c r="AL256" s="5">
        <v>18658.009999999998</v>
      </c>
      <c r="AM256" s="5">
        <v>19525.740000000002</v>
      </c>
      <c r="AN256" s="5">
        <v>20414.88</v>
      </c>
      <c r="AO256" s="5">
        <v>21323.82</v>
      </c>
      <c r="AP256" s="5">
        <v>22248.720000000001</v>
      </c>
      <c r="AQ256" s="5">
        <v>23183.69</v>
      </c>
      <c r="AR256" s="5">
        <v>24121.75</v>
      </c>
      <c r="AS256" s="5">
        <v>25055.78</v>
      </c>
      <c r="AT256" s="5">
        <v>25978.66</v>
      </c>
      <c r="AU256" s="5">
        <v>26882.080000000002</v>
      </c>
      <c r="AV256" s="5">
        <v>27756.799999999999</v>
      </c>
      <c r="AW256" s="5">
        <v>28592.92</v>
      </c>
      <c r="AX256" s="5">
        <v>29377.91</v>
      </c>
      <c r="AY256" s="5">
        <v>30094.25</v>
      </c>
      <c r="AZ256" s="5">
        <v>30719.49</v>
      </c>
      <c r="BA256" s="5">
        <v>31227.75</v>
      </c>
      <c r="BB256" s="5">
        <v>31592.87</v>
      </c>
      <c r="BC256" s="5">
        <v>31785.61</v>
      </c>
      <c r="BD256" s="5">
        <v>31775.64</v>
      </c>
      <c r="BE256" s="5">
        <v>31533.360000000001</v>
      </c>
      <c r="BF256" s="5">
        <v>31031.11</v>
      </c>
      <c r="BG256" s="5">
        <v>30246.799999999999</v>
      </c>
      <c r="BH256" s="5">
        <v>29166.400000000001</v>
      </c>
      <c r="BI256" s="5">
        <v>27728.27</v>
      </c>
      <c r="BJ256" s="5">
        <v>25944.77</v>
      </c>
      <c r="BK256" s="5">
        <v>23850.09</v>
      </c>
      <c r="BL256" s="5">
        <v>21496.51</v>
      </c>
      <c r="BM256" s="5">
        <v>18950.650000000001</v>
      </c>
      <c r="BN256" s="5">
        <v>16296.44</v>
      </c>
      <c r="BO256" s="5">
        <v>13636.94</v>
      </c>
      <c r="BP256" s="5">
        <v>11084.01</v>
      </c>
      <c r="BQ256" s="5">
        <v>8799.58</v>
      </c>
      <c r="BR256" s="5">
        <v>6778.57</v>
      </c>
      <c r="BS256" s="5">
        <v>5004.76</v>
      </c>
      <c r="BT256" s="5">
        <v>3506.94</v>
      </c>
      <c r="BU256" s="5">
        <v>2320.4499999999998</v>
      </c>
      <c r="BV256" s="5">
        <v>1395.26</v>
      </c>
      <c r="BW256" s="5">
        <v>743.61</v>
      </c>
      <c r="BX256" s="5">
        <v>344.45</v>
      </c>
      <c r="BY256" s="5">
        <v>136.91</v>
      </c>
      <c r="BZ256" s="5">
        <v>44.41</v>
      </c>
      <c r="CA256" s="5">
        <v>10.8</v>
      </c>
      <c r="CB256" s="5">
        <v>1.65</v>
      </c>
      <c r="CC256" s="5">
        <v>0</v>
      </c>
      <c r="CD256" s="5">
        <v>0</v>
      </c>
      <c r="CE256" s="5">
        <v>0</v>
      </c>
      <c r="CF256" s="5">
        <v>0</v>
      </c>
      <c r="CG256" s="5">
        <v>0</v>
      </c>
      <c r="CH256" s="5">
        <v>0</v>
      </c>
      <c r="CI256" s="5">
        <v>0</v>
      </c>
      <c r="CJ256" s="5">
        <v>0</v>
      </c>
      <c r="CK256" s="5">
        <v>0</v>
      </c>
      <c r="CL256" s="5">
        <v>0</v>
      </c>
      <c r="CM256" s="5">
        <v>0</v>
      </c>
      <c r="CN256" s="5">
        <v>0</v>
      </c>
      <c r="CO256" s="5">
        <v>0</v>
      </c>
      <c r="CP256" s="5">
        <v>0</v>
      </c>
      <c r="CQ256" s="5">
        <v>0</v>
      </c>
      <c r="CR256" s="5">
        <v>0</v>
      </c>
      <c r="CS256" s="5">
        <v>0</v>
      </c>
      <c r="CT256" s="5">
        <v>0</v>
      </c>
      <c r="CU256" s="5">
        <v>0</v>
      </c>
      <c r="CV256" s="5">
        <v>0</v>
      </c>
      <c r="CW256" s="5">
        <v>0</v>
      </c>
      <c r="CX256" s="5">
        <v>0</v>
      </c>
      <c r="CY256" s="5">
        <v>0</v>
      </c>
      <c r="CZ256" s="5">
        <v>0</v>
      </c>
      <c r="DA256" s="5">
        <v>0</v>
      </c>
      <c r="DB256" s="5">
        <v>0</v>
      </c>
      <c r="DC256" s="5">
        <v>0</v>
      </c>
      <c r="DD256" s="5">
        <v>0</v>
      </c>
      <c r="DE256" s="5">
        <v>0</v>
      </c>
      <c r="DF256" s="3">
        <v>0</v>
      </c>
      <c r="DG256" s="3">
        <v>0</v>
      </c>
      <c r="DH256" s="3">
        <v>0</v>
      </c>
      <c r="DI256" s="3">
        <v>0</v>
      </c>
      <c r="DJ256" s="3">
        <v>0</v>
      </c>
      <c r="DK256" s="3">
        <v>0</v>
      </c>
      <c r="DL256" s="3">
        <v>0</v>
      </c>
      <c r="DM256" s="3">
        <v>0</v>
      </c>
      <c r="DN256" s="3">
        <v>0</v>
      </c>
      <c r="DO256" s="3">
        <v>0</v>
      </c>
      <c r="DP256" s="3">
        <v>0</v>
      </c>
      <c r="DQ256" s="3">
        <v>0</v>
      </c>
      <c r="DR256" s="3">
        <v>0</v>
      </c>
      <c r="DS256" s="3">
        <v>0</v>
      </c>
      <c r="DT256" s="3">
        <v>0</v>
      </c>
      <c r="DU256" s="3">
        <v>0</v>
      </c>
      <c r="DV256" s="3">
        <v>0</v>
      </c>
      <c r="DW256" s="3">
        <v>0</v>
      </c>
      <c r="DX256" s="3">
        <v>0</v>
      </c>
      <c r="DY256" s="3">
        <v>0</v>
      </c>
      <c r="DZ256" s="3">
        <v>0</v>
      </c>
      <c r="EA256" s="3">
        <v>0</v>
      </c>
      <c r="EB256" s="3">
        <v>0</v>
      </c>
      <c r="EC256" s="3">
        <v>0</v>
      </c>
      <c r="ED256" s="3">
        <v>0</v>
      </c>
      <c r="EE256" s="3">
        <v>0</v>
      </c>
      <c r="EF256" s="3">
        <v>0</v>
      </c>
      <c r="EG256" s="3">
        <v>1</v>
      </c>
      <c r="EH256" s="3">
        <v>0.99278999999999995</v>
      </c>
      <c r="EI256" s="3">
        <v>0.98479804049999997</v>
      </c>
      <c r="EJ256" s="3">
        <v>0.97596440207671498</v>
      </c>
      <c r="EK256" s="3">
        <v>0.96627307556409325</v>
      </c>
      <c r="EL256" s="3">
        <v>0.95562474627137695</v>
      </c>
      <c r="EM256" s="3">
        <v>0.94387056189223906</v>
      </c>
      <c r="EN256" s="3">
        <v>0.93086402554936398</v>
      </c>
      <c r="EO256" s="3">
        <v>0.91650079363513726</v>
      </c>
      <c r="EP256" s="3">
        <v>0.90071864996874018</v>
      </c>
      <c r="EQ256" s="3">
        <v>0.88345187344883946</v>
      </c>
      <c r="ER256" s="3">
        <v>0.86464318306311361</v>
      </c>
      <c r="ES256" s="3">
        <v>0.84425489680648536</v>
      </c>
      <c r="ET256" s="3">
        <v>0.82221140145086802</v>
      </c>
      <c r="EU256" s="3">
        <v>0.79835082658076384</v>
      </c>
      <c r="EV256" s="3">
        <v>0.77245232576648382</v>
      </c>
      <c r="EW256" s="3">
        <v>0.74429643849229554</v>
      </c>
      <c r="EX256" s="3">
        <v>0.71374306969218682</v>
      </c>
      <c r="EY256" s="3">
        <v>0.680661078411954</v>
      </c>
      <c r="EZ256" s="3">
        <v>0.64497401807081522</v>
      </c>
      <c r="FA256" s="3">
        <v>0.60668836035813167</v>
      </c>
      <c r="FB256" s="3">
        <v>0.56590070189125452</v>
      </c>
      <c r="FC256" s="3">
        <v>0.52284131748434892</v>
      </c>
      <c r="FD256" s="3">
        <v>0.47788219259386977</v>
      </c>
      <c r="FE256" s="3">
        <v>0.43063398021211385</v>
      </c>
      <c r="FF256" s="3">
        <v>0.38192927705012381</v>
      </c>
      <c r="FG256" s="3">
        <v>0.33279025626485487</v>
      </c>
      <c r="FH256" s="3">
        <v>0.28431269963475347</v>
      </c>
      <c r="FI256" s="3">
        <v>0.23757453494179634</v>
      </c>
      <c r="FJ256" s="3">
        <v>0.19364937917640762</v>
      </c>
      <c r="FK256" s="3">
        <v>0.15359881457514299</v>
      </c>
      <c r="FL256" s="3">
        <v>0.11833559872498166</v>
      </c>
      <c r="FM256" s="3">
        <v>8.9048721396535954E-2</v>
      </c>
      <c r="FN256" s="3">
        <v>6.502070490210865E-2</v>
      </c>
      <c r="FO256" s="3">
        <v>4.5503439911642692E-2</v>
      </c>
      <c r="FP256" s="3">
        <v>3.022292975491396E-2</v>
      </c>
      <c r="FQ256" s="3">
        <v>1.8955217083686939E-2</v>
      </c>
      <c r="FR256" s="3">
        <v>1.0803336424676534E-2</v>
      </c>
      <c r="FS256" s="3">
        <v>5.4575214616538444E-3</v>
      </c>
      <c r="FT256" s="3">
        <v>2.3962339481683531E-3</v>
      </c>
      <c r="FU256" s="3">
        <v>9.0275717763294526E-4</v>
      </c>
      <c r="FV256" s="3">
        <v>2.7757977697857801E-4</v>
      </c>
      <c r="FW256" s="3">
        <v>6.3987690189101789E-5</v>
      </c>
      <c r="FX256" s="3">
        <v>9.2788549543216481E-6</v>
      </c>
      <c r="FY256" s="3">
        <v>0</v>
      </c>
      <c r="FZ256" s="3">
        <v>0</v>
      </c>
      <c r="GA256" s="3">
        <v>0</v>
      </c>
      <c r="GB256" s="3">
        <v>0</v>
      </c>
      <c r="GC256" s="3">
        <v>0</v>
      </c>
      <c r="GD256" s="3">
        <v>0</v>
      </c>
      <c r="GE256" s="3">
        <v>0</v>
      </c>
      <c r="GF256" s="3">
        <v>0</v>
      </c>
      <c r="GG256" s="3">
        <v>0</v>
      </c>
      <c r="GH256" s="3">
        <v>0</v>
      </c>
      <c r="GI256" s="3">
        <v>0</v>
      </c>
      <c r="GJ256" s="3">
        <v>0</v>
      </c>
      <c r="GK256" s="3">
        <v>0</v>
      </c>
      <c r="GL256" s="3">
        <v>0</v>
      </c>
      <c r="GM256" s="3">
        <v>0</v>
      </c>
      <c r="GN256" s="3">
        <v>0</v>
      </c>
      <c r="GO256" s="3">
        <v>0</v>
      </c>
      <c r="GP256" s="3">
        <v>0</v>
      </c>
      <c r="GQ256" s="3">
        <v>0</v>
      </c>
      <c r="GR256" s="3">
        <v>0</v>
      </c>
      <c r="GS256" s="3">
        <v>0</v>
      </c>
      <c r="GT256" s="3">
        <v>0</v>
      </c>
      <c r="GU256" s="3">
        <v>0</v>
      </c>
      <c r="GV256" s="3">
        <v>0</v>
      </c>
      <c r="GW256" s="3">
        <v>0</v>
      </c>
      <c r="GX256" s="3">
        <v>0</v>
      </c>
      <c r="GY256" s="3">
        <v>0</v>
      </c>
      <c r="GZ256" s="3">
        <v>0</v>
      </c>
      <c r="HA256" s="3">
        <v>0</v>
      </c>
      <c r="HB256">
        <f t="shared" si="1430"/>
        <v>32</v>
      </c>
      <c r="HC256">
        <f t="shared" si="1434"/>
        <v>7.863057565042883E-2</v>
      </c>
      <c r="HD256">
        <f>IF(H256&gt;=$F$3,IF(HB256&lt;50,HC256*VLOOKUP(H256,Ret!$A$2:$AZ$27,HB256+2),HC256),0)</f>
        <v>2.2331083484721785E-2</v>
      </c>
      <c r="HE256">
        <f>IF(H256&lt;$F$3,HC256*VLOOKUP(H256,Withd!$A$2:$AZ$57,HB256+2),0)</f>
        <v>0</v>
      </c>
      <c r="HF256">
        <f>IF(HC256=HD256,0,HC256*VLOOKUP(H256,Mort!$A$2:$E$115,IF(HF255/HC255=VLOOKUP(H255,Mort!$A$2:$E$115,2),2,3)))</f>
        <v>2.1937930606469644E-4</v>
      </c>
      <c r="HH256">
        <f t="shared" ref="HH256:HI256" si="1483">HH255+1</f>
        <v>61</v>
      </c>
      <c r="HI256">
        <f t="shared" si="1483"/>
        <v>27</v>
      </c>
      <c r="HJ256">
        <f t="shared" si="1428"/>
        <v>0.19680249463930793</v>
      </c>
      <c r="HK256">
        <f>IF(HH256&gt;=$F$3,IF(HI256&lt;50,HJ256*VLOOKUP(HH256,Ret!$A$2:$AZ$27,HI256+2),HJ256),0)</f>
        <v>3.0504386669092731E-2</v>
      </c>
      <c r="HL256">
        <f>IF(HH256&lt;$F$3,HJ256*VLOOKUP(HH256,Withd!$A$2:$AZ$57,HI256+2),0)</f>
        <v>0</v>
      </c>
      <c r="HM256">
        <f>IF(HJ256=HK256,0,HJ256*VLOOKUP(HH256,Mort!$A$2:$E$115,IF(HM255/HJ255=VLOOKUP(HH255,Mort!$A$2:$E$115,2),2,3)))</f>
        <v>3.8573288949304352E-4</v>
      </c>
      <c r="HN256">
        <f>HN255/(1+Assumptions!$C$9)</f>
        <v>0.4569362111232228</v>
      </c>
      <c r="HO256">
        <f>HO255*(1+Assumptions!$C$10)</f>
        <v>1.9574526565386869</v>
      </c>
      <c r="HQ256">
        <f>HQ255/(1.01+Assumptions!$C$9)</f>
        <v>0.37360533084362624</v>
      </c>
      <c r="HR256">
        <f>HR255/(0.99+Assumptions!$C$9)</f>
        <v>0.55994399583448384</v>
      </c>
    </row>
    <row r="257" spans="2:226" x14ac:dyDescent="0.25">
      <c r="B257">
        <f t="shared" ref="B257:C257" si="1484">B256+1</f>
        <v>2058</v>
      </c>
      <c r="C257">
        <f t="shared" si="1484"/>
        <v>79</v>
      </c>
      <c r="D257">
        <f>IF(D256=0, 0, D256*(1-VLOOKUP(C256,Mort!$A$2:$E$111,IF(D256/D255=1-VLOOKUP(C255,Mort!$A$2:$E$111,4),4,5))))</f>
        <v>0.7829064791907564</v>
      </c>
      <c r="E257" s="3">
        <f>IF(C257&lt;65,Assumptions!$C$6,Assumptions!$C$7)*(1+Assumptions!$C$8)^(B257-$J$3)</f>
        <v>33867.636895145413</v>
      </c>
      <c r="F257" s="3">
        <f t="shared" si="1426"/>
        <v>26515.19</v>
      </c>
      <c r="H257">
        <f t="shared" si="1433"/>
        <v>67</v>
      </c>
      <c r="I257" s="5">
        <v>169881.67202378251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18793.509999999998</v>
      </c>
      <c r="AM257" s="5">
        <v>19667.54</v>
      </c>
      <c r="AN257" s="5">
        <v>20563.14</v>
      </c>
      <c r="AO257" s="5">
        <v>21478.69</v>
      </c>
      <c r="AP257" s="5">
        <v>22410.3</v>
      </c>
      <c r="AQ257" s="5">
        <v>23352.06</v>
      </c>
      <c r="AR257" s="5">
        <v>24296.93</v>
      </c>
      <c r="AS257" s="5">
        <v>25237.74</v>
      </c>
      <c r="AT257" s="5">
        <v>26167.32</v>
      </c>
      <c r="AU257" s="5">
        <v>27077.31</v>
      </c>
      <c r="AV257" s="5">
        <v>27958.38</v>
      </c>
      <c r="AW257" s="5">
        <v>28800.57</v>
      </c>
      <c r="AX257" s="5">
        <v>29591.26</v>
      </c>
      <c r="AY257" s="5">
        <v>30312.81</v>
      </c>
      <c r="AZ257" s="5">
        <v>30942.58</v>
      </c>
      <c r="BA257" s="5">
        <v>31454.54</v>
      </c>
      <c r="BB257" s="5">
        <v>31822.31</v>
      </c>
      <c r="BC257" s="5">
        <v>32016.45</v>
      </c>
      <c r="BD257" s="5">
        <v>32006.41</v>
      </c>
      <c r="BE257" s="5">
        <v>31762.37</v>
      </c>
      <c r="BF257" s="5">
        <v>31256.47</v>
      </c>
      <c r="BG257" s="5">
        <v>30466.46</v>
      </c>
      <c r="BH257" s="5">
        <v>29378.21</v>
      </c>
      <c r="BI257" s="5">
        <v>27929.64</v>
      </c>
      <c r="BJ257" s="5">
        <v>26133.19</v>
      </c>
      <c r="BK257" s="5">
        <v>24023.29</v>
      </c>
      <c r="BL257" s="5">
        <v>21652.63</v>
      </c>
      <c r="BM257" s="5">
        <v>19088.28</v>
      </c>
      <c r="BN257" s="5">
        <v>16414.79</v>
      </c>
      <c r="BO257" s="5">
        <v>13735.98</v>
      </c>
      <c r="BP257" s="5">
        <v>11164.51</v>
      </c>
      <c r="BQ257" s="5">
        <v>8863.48</v>
      </c>
      <c r="BR257" s="5">
        <v>6827.8</v>
      </c>
      <c r="BS257" s="5">
        <v>5041.1099999999997</v>
      </c>
      <c r="BT257" s="5">
        <v>3532.41</v>
      </c>
      <c r="BU257" s="5">
        <v>2337.3000000000002</v>
      </c>
      <c r="BV257" s="5">
        <v>1405.39</v>
      </c>
      <c r="BW257" s="5">
        <v>749.01</v>
      </c>
      <c r="BX257" s="5">
        <v>346.95</v>
      </c>
      <c r="BY257" s="5">
        <v>137.9</v>
      </c>
      <c r="BZ257" s="5">
        <v>44.73</v>
      </c>
      <c r="CA257" s="5">
        <v>10.88</v>
      </c>
      <c r="CB257" s="5">
        <v>1.66</v>
      </c>
      <c r="CC257" s="5">
        <v>0</v>
      </c>
      <c r="CD257" s="5">
        <v>0</v>
      </c>
      <c r="CE257" s="5">
        <v>0</v>
      </c>
      <c r="CF257" s="5">
        <v>0</v>
      </c>
      <c r="CG257" s="5">
        <v>0</v>
      </c>
      <c r="CH257" s="5">
        <v>0</v>
      </c>
      <c r="CI257" s="5">
        <v>0</v>
      </c>
      <c r="CJ257" s="5">
        <v>0</v>
      </c>
      <c r="CK257" s="5">
        <v>0</v>
      </c>
      <c r="CL257" s="5">
        <v>0</v>
      </c>
      <c r="CM257" s="5">
        <v>0</v>
      </c>
      <c r="CN257" s="5">
        <v>0</v>
      </c>
      <c r="CO257" s="5">
        <v>0</v>
      </c>
      <c r="CP257" s="5">
        <v>0</v>
      </c>
      <c r="CQ257" s="5">
        <v>0</v>
      </c>
      <c r="CR257" s="5">
        <v>0</v>
      </c>
      <c r="CS257" s="5">
        <v>0</v>
      </c>
      <c r="CT257" s="5">
        <v>0</v>
      </c>
      <c r="CU257" s="5">
        <v>0</v>
      </c>
      <c r="CV257" s="5">
        <v>0</v>
      </c>
      <c r="CW257" s="5">
        <v>0</v>
      </c>
      <c r="CX257" s="5">
        <v>0</v>
      </c>
      <c r="CY257" s="5">
        <v>0</v>
      </c>
      <c r="CZ257" s="5">
        <v>0</v>
      </c>
      <c r="DA257" s="5">
        <v>0</v>
      </c>
      <c r="DB257" s="5">
        <v>0</v>
      </c>
      <c r="DC257" s="5">
        <v>0</v>
      </c>
      <c r="DD257" s="5">
        <v>0</v>
      </c>
      <c r="DE257" s="5">
        <v>0</v>
      </c>
      <c r="DF257" s="3">
        <v>0</v>
      </c>
      <c r="DG257" s="3">
        <v>0</v>
      </c>
      <c r="DH257" s="3">
        <v>0</v>
      </c>
      <c r="DI257" s="3">
        <v>0</v>
      </c>
      <c r="DJ257" s="3">
        <v>0</v>
      </c>
      <c r="DK257" s="3">
        <v>0</v>
      </c>
      <c r="DL257" s="3">
        <v>0</v>
      </c>
      <c r="DM257" s="3">
        <v>0</v>
      </c>
      <c r="DN257" s="3">
        <v>0</v>
      </c>
      <c r="DO257" s="3">
        <v>0</v>
      </c>
      <c r="DP257" s="3">
        <v>0</v>
      </c>
      <c r="DQ257" s="3">
        <v>0</v>
      </c>
      <c r="DR257" s="3">
        <v>0</v>
      </c>
      <c r="DS257" s="3">
        <v>0</v>
      </c>
      <c r="DT257" s="3">
        <v>0</v>
      </c>
      <c r="DU257" s="3">
        <v>0</v>
      </c>
      <c r="DV257" s="3">
        <v>0</v>
      </c>
      <c r="DW257" s="3">
        <v>0</v>
      </c>
      <c r="DX257" s="3">
        <v>0</v>
      </c>
      <c r="DY257" s="3">
        <v>0</v>
      </c>
      <c r="DZ257" s="3">
        <v>0</v>
      </c>
      <c r="EA257" s="3">
        <v>0</v>
      </c>
      <c r="EB257" s="3">
        <v>0</v>
      </c>
      <c r="EC257" s="3">
        <v>0</v>
      </c>
      <c r="ED257" s="3">
        <v>0</v>
      </c>
      <c r="EE257" s="3">
        <v>0</v>
      </c>
      <c r="EF257" s="3">
        <v>0</v>
      </c>
      <c r="EG257" s="3">
        <v>0</v>
      </c>
      <c r="EH257" s="3">
        <v>1</v>
      </c>
      <c r="EI257" s="3">
        <v>0.99195</v>
      </c>
      <c r="EJ257" s="3">
        <v>0.98305220849999997</v>
      </c>
      <c r="EK257" s="3">
        <v>0.97329050006959494</v>
      </c>
      <c r="EL257" s="3">
        <v>0.96256483875882792</v>
      </c>
      <c r="EM257" s="3">
        <v>0.95072529124209437</v>
      </c>
      <c r="EN257" s="3">
        <v>0.93762429672877834</v>
      </c>
      <c r="EO257" s="3">
        <v>0.9231567538302532</v>
      </c>
      <c r="EP257" s="3">
        <v>0.90725999452929618</v>
      </c>
      <c r="EQ257" s="3">
        <v>0.88986782043416957</v>
      </c>
      <c r="ER257" s="3">
        <v>0.87092253453712609</v>
      </c>
      <c r="ES257" s="3">
        <v>0.85038618117274067</v>
      </c>
      <c r="ET257" s="3">
        <v>0.82818259798232041</v>
      </c>
      <c r="EU257" s="3">
        <v>0.8041487389888734</v>
      </c>
      <c r="EV257" s="3">
        <v>0.77806215389607436</v>
      </c>
      <c r="EW257" s="3">
        <v>0.74970178838656243</v>
      </c>
      <c r="EX257" s="3">
        <v>0.71892652997329398</v>
      </c>
      <c r="EY257" s="3">
        <v>0.68560428530903184</v>
      </c>
      <c r="EZ257" s="3">
        <v>0.64965805263027931</v>
      </c>
      <c r="FA257" s="3">
        <v>0.61109435062614592</v>
      </c>
      <c r="FB257" s="3">
        <v>0.57001047743355016</v>
      </c>
      <c r="FC257" s="3">
        <v>0.52663838020563136</v>
      </c>
      <c r="FD257" s="3">
        <v>0.48135274589174909</v>
      </c>
      <c r="FE257" s="3">
        <v>0.43376139990543183</v>
      </c>
      <c r="FF257" s="3">
        <v>0.38470298557612748</v>
      </c>
      <c r="FG257" s="3">
        <v>0.33520709945190291</v>
      </c>
      <c r="FH257" s="3">
        <v>0.28637748127474422</v>
      </c>
      <c r="FI257" s="3">
        <v>0.239299887127989</v>
      </c>
      <c r="FJ257" s="3">
        <v>0.1950557309968951</v>
      </c>
      <c r="FK257" s="3">
        <v>0.15471430471211725</v>
      </c>
      <c r="FL257" s="3">
        <v>0.11919499463630936</v>
      </c>
      <c r="FM257" s="3">
        <v>8.9695425413769167E-2</v>
      </c>
      <c r="FN257" s="3">
        <v>6.5492908774371833E-2</v>
      </c>
      <c r="FO257" s="3">
        <v>4.5833902347568636E-2</v>
      </c>
      <c r="FP257" s="3">
        <v>3.0442419600231616E-2</v>
      </c>
      <c r="FQ257" s="3">
        <v>1.9092876724873267E-2</v>
      </c>
      <c r="FR257" s="3">
        <v>1.0881794160574269E-2</v>
      </c>
      <c r="FS257" s="3">
        <v>5.4971559560973039E-3</v>
      </c>
      <c r="FT257" s="3">
        <v>2.4136362656436432E-3</v>
      </c>
      <c r="FU257" s="3">
        <v>9.0931332671858602E-4</v>
      </c>
      <c r="FV257" s="3">
        <v>2.7959566169943081E-4</v>
      </c>
      <c r="FW257" s="3">
        <v>6.445239193495278E-5</v>
      </c>
      <c r="FX257" s="3">
        <v>9.3462413544875008E-6</v>
      </c>
      <c r="FY257" s="3">
        <v>0</v>
      </c>
      <c r="FZ257" s="3">
        <v>0</v>
      </c>
      <c r="GA257" s="3">
        <v>0</v>
      </c>
      <c r="GB257" s="3">
        <v>0</v>
      </c>
      <c r="GC257" s="3">
        <v>0</v>
      </c>
      <c r="GD257" s="3">
        <v>0</v>
      </c>
      <c r="GE257" s="3">
        <v>0</v>
      </c>
      <c r="GF257" s="3">
        <v>0</v>
      </c>
      <c r="GG257" s="3">
        <v>0</v>
      </c>
      <c r="GH257" s="3">
        <v>0</v>
      </c>
      <c r="GI257" s="3">
        <v>0</v>
      </c>
      <c r="GJ257" s="3">
        <v>0</v>
      </c>
      <c r="GK257" s="3">
        <v>0</v>
      </c>
      <c r="GL257" s="3">
        <v>0</v>
      </c>
      <c r="GM257" s="3">
        <v>0</v>
      </c>
      <c r="GN257" s="3">
        <v>0</v>
      </c>
      <c r="GO257" s="3">
        <v>0</v>
      </c>
      <c r="GP257" s="3">
        <v>0</v>
      </c>
      <c r="GQ257" s="3">
        <v>0</v>
      </c>
      <c r="GR257" s="3">
        <v>0</v>
      </c>
      <c r="GS257" s="3">
        <v>0</v>
      </c>
      <c r="GT257" s="3">
        <v>0</v>
      </c>
      <c r="GU257" s="3">
        <v>0</v>
      </c>
      <c r="GV257" s="3">
        <v>0</v>
      </c>
      <c r="GW257" s="3">
        <v>0</v>
      </c>
      <c r="GX257" s="3">
        <v>0</v>
      </c>
      <c r="GY257" s="3">
        <v>0</v>
      </c>
      <c r="GZ257" s="3">
        <v>0</v>
      </c>
      <c r="HA257" s="3">
        <v>0</v>
      </c>
      <c r="HB257">
        <f t="shared" si="1430"/>
        <v>33</v>
      </c>
      <c r="HC257">
        <f t="shared" si="1434"/>
        <v>5.6080112859642352E-2</v>
      </c>
      <c r="HD257">
        <f>IF(H257&gt;=$F$3,IF(HB257&lt;50,HC257*VLOOKUP(H257,Ret!$A$2:$AZ$27,HB257+2),HC257),0)</f>
        <v>2.0244920742330887E-2</v>
      </c>
      <c r="HE257">
        <f>IF(H257&lt;$F$3,HC257*VLOOKUP(H257,Withd!$A$2:$AZ$57,HB257+2),0)</f>
        <v>0</v>
      </c>
      <c r="HF257">
        <f>IF(HC257=HD257,0,HC257*VLOOKUP(H257,Mort!$A$2:$E$115,IF(HF256/HC256=VLOOKUP(H256,Mort!$A$2:$E$115,2),2,3)))</f>
        <v>1.6880113970752349E-4</v>
      </c>
      <c r="HH257">
        <f t="shared" ref="HH257:HI257" si="1485">HH256+1</f>
        <v>62</v>
      </c>
      <c r="HI257">
        <f t="shared" si="1485"/>
        <v>28</v>
      </c>
      <c r="HJ257">
        <f t="shared" si="1428"/>
        <v>0.16591237508072218</v>
      </c>
      <c r="HK257">
        <f>IF(HH257&gt;=$F$3,IF(HI257&lt;50,HJ257*VLOOKUP(HH257,Ret!$A$2:$AZ$27,HI257+2),HJ257),0)</f>
        <v>4.4132691771472103E-2</v>
      </c>
      <c r="HL257">
        <f>IF(HH257&lt;$F$3,HJ257*VLOOKUP(HH257,Withd!$A$2:$AZ$57,HI257+2),0)</f>
        <v>0</v>
      </c>
      <c r="HM257">
        <f>IF(HJ257=HK257,0,HJ257*VLOOKUP(HH257,Mort!$A$2:$E$115,IF(HM256/HJ256=VLOOKUP(HH256,Mort!$A$2:$E$115,2),2,3)))</f>
        <v>3.4509774016790211E-4</v>
      </c>
      <c r="HN257">
        <f>HN256/(1+Assumptions!$C$9)</f>
        <v>0.44020829587979071</v>
      </c>
      <c r="HO257">
        <f>HO256*(1+Assumptions!$C$10)</f>
        <v>2.0210698678761942</v>
      </c>
      <c r="HQ257">
        <f>HQ256/(1.01+Assumptions!$C$9)</f>
        <v>0.35649363630117004</v>
      </c>
      <c r="HR257">
        <f>HR256/(0.99+Assumptions!$C$9)</f>
        <v>0.54469260295183253</v>
      </c>
    </row>
    <row r="258" spans="2:226" x14ac:dyDescent="0.25">
      <c r="B258">
        <f t="shared" ref="B258:C258" si="1486">B257+1</f>
        <v>2059</v>
      </c>
      <c r="C258">
        <f t="shared" si="1486"/>
        <v>80</v>
      </c>
      <c r="D258">
        <f>IF(D257=0, 0, D257*(1-VLOOKUP(C257,Mort!$A$2:$E$111,IF(D257/D256=1-VLOOKUP(C256,Mort!$A$2:$E$111,4),4,5))))</f>
        <v>0.76246479101908582</v>
      </c>
      <c r="E258" s="3">
        <f>IF(C258&lt;65,Assumptions!$C$6,Assumptions!$C$7)*(1+Assumptions!$C$8)^(B258-$J$3)</f>
        <v>35730.356924378415</v>
      </c>
      <c r="F258" s="3">
        <f t="shared" si="1426"/>
        <v>27243.14</v>
      </c>
      <c r="H258">
        <f t="shared" si="1433"/>
        <v>68</v>
      </c>
      <c r="I258" s="5">
        <v>164592.37116748549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19827.150000000001</v>
      </c>
      <c r="AN258" s="5">
        <v>20730.009999999998</v>
      </c>
      <c r="AO258" s="5">
        <v>21652.99</v>
      </c>
      <c r="AP258" s="5">
        <v>22592.17</v>
      </c>
      <c r="AQ258" s="5">
        <v>23541.57</v>
      </c>
      <c r="AR258" s="5">
        <v>24494.11</v>
      </c>
      <c r="AS258" s="5">
        <v>25442.560000000001</v>
      </c>
      <c r="AT258" s="5">
        <v>26379.68</v>
      </c>
      <c r="AU258" s="5">
        <v>27297.05</v>
      </c>
      <c r="AV258" s="5">
        <v>28185.27</v>
      </c>
      <c r="AW258" s="5">
        <v>29034.3</v>
      </c>
      <c r="AX258" s="5">
        <v>29831.4</v>
      </c>
      <c r="AY258" s="5">
        <v>30558.81</v>
      </c>
      <c r="AZ258" s="5">
        <v>31193.69</v>
      </c>
      <c r="BA258" s="5">
        <v>31709.8</v>
      </c>
      <c r="BB258" s="5">
        <v>32080.560000000001</v>
      </c>
      <c r="BC258" s="5">
        <v>32276.27</v>
      </c>
      <c r="BD258" s="5">
        <v>32266.15</v>
      </c>
      <c r="BE258" s="5">
        <v>32020.13</v>
      </c>
      <c r="BF258" s="5">
        <v>31510.12</v>
      </c>
      <c r="BG258" s="5">
        <v>30713.71</v>
      </c>
      <c r="BH258" s="5">
        <v>29616.63</v>
      </c>
      <c r="BI258" s="5">
        <v>28156.3</v>
      </c>
      <c r="BJ258" s="5">
        <v>26345.27</v>
      </c>
      <c r="BK258" s="5">
        <v>24218.25</v>
      </c>
      <c r="BL258" s="5">
        <v>21828.35</v>
      </c>
      <c r="BM258" s="5">
        <v>19243.189999999999</v>
      </c>
      <c r="BN258" s="5">
        <v>16548</v>
      </c>
      <c r="BO258" s="5">
        <v>13847.45</v>
      </c>
      <c r="BP258" s="5">
        <v>11255.11</v>
      </c>
      <c r="BQ258" s="5">
        <v>8935.41</v>
      </c>
      <c r="BR258" s="5">
        <v>6883.21</v>
      </c>
      <c r="BS258" s="5">
        <v>5082.0200000000004</v>
      </c>
      <c r="BT258" s="5">
        <v>3561.07</v>
      </c>
      <c r="BU258" s="5">
        <v>2356.27</v>
      </c>
      <c r="BV258" s="5">
        <v>1416.8</v>
      </c>
      <c r="BW258" s="5">
        <v>755.09</v>
      </c>
      <c r="BX258" s="5">
        <v>349.77</v>
      </c>
      <c r="BY258" s="5">
        <v>139.02000000000001</v>
      </c>
      <c r="BZ258" s="5">
        <v>45.1</v>
      </c>
      <c r="CA258" s="5">
        <v>10.97</v>
      </c>
      <c r="CB258" s="5">
        <v>1.68</v>
      </c>
      <c r="CC258" s="5">
        <v>0</v>
      </c>
      <c r="CD258" s="5">
        <v>0</v>
      </c>
      <c r="CE258" s="5">
        <v>0</v>
      </c>
      <c r="CF258" s="5">
        <v>0</v>
      </c>
      <c r="CG258" s="5">
        <v>0</v>
      </c>
      <c r="CH258" s="5">
        <v>0</v>
      </c>
      <c r="CI258" s="5">
        <v>0</v>
      </c>
      <c r="CJ258" s="5">
        <v>0</v>
      </c>
      <c r="CK258" s="5">
        <v>0</v>
      </c>
      <c r="CL258" s="5">
        <v>0</v>
      </c>
      <c r="CM258" s="5">
        <v>0</v>
      </c>
      <c r="CN258" s="5">
        <v>0</v>
      </c>
      <c r="CO258" s="5">
        <v>0</v>
      </c>
      <c r="CP258" s="5">
        <v>0</v>
      </c>
      <c r="CQ258" s="5">
        <v>0</v>
      </c>
      <c r="CR258" s="5">
        <v>0</v>
      </c>
      <c r="CS258" s="5">
        <v>0</v>
      </c>
      <c r="CT258" s="5">
        <v>0</v>
      </c>
      <c r="CU258" s="5">
        <v>0</v>
      </c>
      <c r="CV258" s="5">
        <v>0</v>
      </c>
      <c r="CW258" s="5">
        <v>0</v>
      </c>
      <c r="CX258" s="5">
        <v>0</v>
      </c>
      <c r="CY258" s="5">
        <v>0</v>
      </c>
      <c r="CZ258" s="5">
        <v>0</v>
      </c>
      <c r="DA258" s="5">
        <v>0</v>
      </c>
      <c r="DB258" s="5">
        <v>0</v>
      </c>
      <c r="DC258" s="5">
        <v>0</v>
      </c>
      <c r="DD258" s="5">
        <v>0</v>
      </c>
      <c r="DE258" s="5">
        <v>0</v>
      </c>
      <c r="DF258" s="3">
        <v>0</v>
      </c>
      <c r="DG258" s="3">
        <v>0</v>
      </c>
      <c r="DH258" s="3">
        <v>0</v>
      </c>
      <c r="DI258" s="3">
        <v>0</v>
      </c>
      <c r="DJ258" s="3">
        <v>0</v>
      </c>
      <c r="DK258" s="3">
        <v>0</v>
      </c>
      <c r="DL258" s="3">
        <v>0</v>
      </c>
      <c r="DM258" s="3">
        <v>0</v>
      </c>
      <c r="DN258" s="3">
        <v>0</v>
      </c>
      <c r="DO258" s="3">
        <v>0</v>
      </c>
      <c r="DP258" s="3">
        <v>0</v>
      </c>
      <c r="DQ258" s="3">
        <v>0</v>
      </c>
      <c r="DR258" s="3">
        <v>0</v>
      </c>
      <c r="DS258" s="3">
        <v>0</v>
      </c>
      <c r="DT258" s="3">
        <v>0</v>
      </c>
      <c r="DU258" s="3">
        <v>0</v>
      </c>
      <c r="DV258" s="3">
        <v>0</v>
      </c>
      <c r="DW258" s="3">
        <v>0</v>
      </c>
      <c r="DX258" s="3">
        <v>0</v>
      </c>
      <c r="DY258" s="3">
        <v>0</v>
      </c>
      <c r="DZ258" s="3">
        <v>0</v>
      </c>
      <c r="EA258" s="3">
        <v>0</v>
      </c>
      <c r="EB258" s="3">
        <v>0</v>
      </c>
      <c r="EC258" s="3">
        <v>0</v>
      </c>
      <c r="ED258" s="3">
        <v>0</v>
      </c>
      <c r="EE258" s="3">
        <v>0</v>
      </c>
      <c r="EF258" s="3">
        <v>0</v>
      </c>
      <c r="EG258" s="3">
        <v>0</v>
      </c>
      <c r="EH258" s="3">
        <v>0</v>
      </c>
      <c r="EI258" s="3">
        <v>1</v>
      </c>
      <c r="EJ258" s="3">
        <v>0.99102999999999997</v>
      </c>
      <c r="EK258" s="3">
        <v>0.98118907209999995</v>
      </c>
      <c r="EL258" s="3">
        <v>0.97037636852545794</v>
      </c>
      <c r="EM258" s="3">
        <v>0.95844073919259487</v>
      </c>
      <c r="EN258" s="3">
        <v>0.94523342580652092</v>
      </c>
      <c r="EO258" s="3">
        <v>0.93064847404632622</v>
      </c>
      <c r="EP258" s="3">
        <v>0.91462270732324846</v>
      </c>
      <c r="EQ258" s="3">
        <v>0.89708939002386179</v>
      </c>
      <c r="ER258" s="3">
        <v>0.87799035691025373</v>
      </c>
      <c r="ES258" s="3">
        <v>0.85728734429430986</v>
      </c>
      <c r="ET258" s="3">
        <v>0.83490357173478547</v>
      </c>
      <c r="EU258" s="3">
        <v>0.81067467008304195</v>
      </c>
      <c r="EV258" s="3">
        <v>0.78437638378554808</v>
      </c>
      <c r="EW258" s="3">
        <v>0.75578586459656483</v>
      </c>
      <c r="EX258" s="3">
        <v>0.72476085485487585</v>
      </c>
      <c r="EY258" s="3">
        <v>0.69116818923235235</v>
      </c>
      <c r="EZ258" s="3">
        <v>0.65493024107090014</v>
      </c>
      <c r="FA258" s="3">
        <v>0.61605358196093152</v>
      </c>
      <c r="FB258" s="3">
        <v>0.57463629964569807</v>
      </c>
      <c r="FC258" s="3">
        <v>0.53091222360565693</v>
      </c>
      <c r="FD258" s="3">
        <v>0.4852590814978065</v>
      </c>
      <c r="FE258" s="3">
        <v>0.43728151611011834</v>
      </c>
      <c r="FF258" s="3">
        <v>0.38782497663806398</v>
      </c>
      <c r="FG258" s="3">
        <v>0.33792741514381069</v>
      </c>
      <c r="FH258" s="3">
        <v>0.28870152857981179</v>
      </c>
      <c r="FI258" s="3">
        <v>0.24124188429657653</v>
      </c>
      <c r="FJ258" s="3">
        <v>0.19663867230898249</v>
      </c>
      <c r="FK258" s="3">
        <v>0.15596986210203873</v>
      </c>
      <c r="FL258" s="3">
        <v>0.12016230116065267</v>
      </c>
      <c r="FM258" s="3">
        <v>9.042333324640274E-2</v>
      </c>
      <c r="FN258" s="3">
        <v>6.602440523652589E-2</v>
      </c>
      <c r="FO258" s="3">
        <v>4.6205859516677911E-2</v>
      </c>
      <c r="FP258" s="3">
        <v>3.0689469832382306E-2</v>
      </c>
      <c r="FQ258" s="3">
        <v>1.9247821689473536E-2</v>
      </c>
      <c r="FR258" s="3">
        <v>1.0970103493698547E-2</v>
      </c>
      <c r="FS258" s="3">
        <v>5.5417671819116953E-3</v>
      </c>
      <c r="FT258" s="3">
        <v>2.4332237165619677E-3</v>
      </c>
      <c r="FU258" s="3">
        <v>9.166927029775556E-4</v>
      </c>
      <c r="FV258" s="3">
        <v>2.8186467231153879E-4</v>
      </c>
      <c r="FW258" s="3">
        <v>6.497544426125591E-5</v>
      </c>
      <c r="FX258" s="3">
        <v>9.4220891723247169E-6</v>
      </c>
      <c r="FY258" s="3">
        <v>0</v>
      </c>
      <c r="FZ258" s="3">
        <v>0</v>
      </c>
      <c r="GA258" s="3">
        <v>0</v>
      </c>
      <c r="GB258" s="3">
        <v>0</v>
      </c>
      <c r="GC258" s="3">
        <v>0</v>
      </c>
      <c r="GD258" s="3">
        <v>0</v>
      </c>
      <c r="GE258" s="3">
        <v>0</v>
      </c>
      <c r="GF258" s="3">
        <v>0</v>
      </c>
      <c r="GG258" s="3">
        <v>0</v>
      </c>
      <c r="GH258" s="3">
        <v>0</v>
      </c>
      <c r="GI258" s="3">
        <v>0</v>
      </c>
      <c r="GJ258" s="3">
        <v>0</v>
      </c>
      <c r="GK258" s="3">
        <v>0</v>
      </c>
      <c r="GL258" s="3">
        <v>0</v>
      </c>
      <c r="GM258" s="3">
        <v>0</v>
      </c>
      <c r="GN258" s="3">
        <v>0</v>
      </c>
      <c r="GO258" s="3">
        <v>0</v>
      </c>
      <c r="GP258" s="3">
        <v>0</v>
      </c>
      <c r="GQ258" s="3">
        <v>0</v>
      </c>
      <c r="GR258" s="3">
        <v>0</v>
      </c>
      <c r="GS258" s="3">
        <v>0</v>
      </c>
      <c r="GT258" s="3">
        <v>0</v>
      </c>
      <c r="GU258" s="3">
        <v>0</v>
      </c>
      <c r="GV258" s="3">
        <v>0</v>
      </c>
      <c r="GW258" s="3">
        <v>0</v>
      </c>
      <c r="GX258" s="3">
        <v>0</v>
      </c>
      <c r="GY258" s="3">
        <v>0</v>
      </c>
      <c r="GZ258" s="3">
        <v>0</v>
      </c>
      <c r="HA258" s="3">
        <v>0</v>
      </c>
      <c r="HB258">
        <f t="shared" si="1430"/>
        <v>34</v>
      </c>
      <c r="HC258">
        <f t="shared" si="1434"/>
        <v>3.5666390977603941E-2</v>
      </c>
      <c r="HD258">
        <f>IF(H258&gt;=$F$3,IF(HB258&lt;50,HC258*VLOOKUP(H258,Ret!$A$2:$AZ$27,HB258+2),HC258),0)</f>
        <v>9.4515936090650444E-3</v>
      </c>
      <c r="HE258">
        <f>IF(H258&lt;$F$3,HC258*VLOOKUP(H258,Withd!$A$2:$AZ$57,HB258+2),0)</f>
        <v>0</v>
      </c>
      <c r="HF258">
        <f>IF(HC258=HD258,0,HC258*VLOOKUP(H258,Mort!$A$2:$E$115,IF(HF257/HC257=VLOOKUP(H257,Mort!$A$2:$E$115,2),2,3)))</f>
        <v>1.1520244285766073E-4</v>
      </c>
      <c r="HH258">
        <f t="shared" ref="HH258:HI258" si="1487">HH257+1</f>
        <v>63</v>
      </c>
      <c r="HI258">
        <f t="shared" si="1487"/>
        <v>29</v>
      </c>
      <c r="HJ258">
        <f t="shared" si="1428"/>
        <v>0.12143458556908217</v>
      </c>
      <c r="HK258">
        <f>IF(HH258&gt;=$F$3,IF(HI258&lt;50,HJ258*VLOOKUP(HH258,Ret!$A$2:$AZ$27,HI258+2),HJ258),0)</f>
        <v>3.4608856887188413E-2</v>
      </c>
      <c r="HL258">
        <f>IF(HH258&lt;$F$3,HJ258*VLOOKUP(HH258,Withd!$A$2:$AZ$57,HI258+2),0)</f>
        <v>0</v>
      </c>
      <c r="HM258">
        <f>IF(HJ258=HK258,0,HJ258*VLOOKUP(HH258,Mort!$A$2:$E$115,IF(HM257/HJ257=VLOOKUP(HH257,Mort!$A$2:$E$115,2),2,3)))</f>
        <v>2.7322781753043486E-4</v>
      </c>
      <c r="HN258">
        <f>HN257/(1+Assumptions!$C$9)</f>
        <v>0.42409277059710088</v>
      </c>
      <c r="HO258">
        <f>HO257*(1+Assumptions!$C$10)</f>
        <v>2.0867546385821707</v>
      </c>
      <c r="HQ258">
        <f>HQ257/(1.01+Assumptions!$C$9)</f>
        <v>0.34016568349348286</v>
      </c>
      <c r="HR258">
        <f>HR257/(0.99+Assumptions!$C$9)</f>
        <v>0.52985661765742464</v>
      </c>
    </row>
    <row r="259" spans="2:226" x14ac:dyDescent="0.25">
      <c r="B259">
        <f t="shared" ref="B259:C259" si="1488">B258+1</f>
        <v>2060</v>
      </c>
      <c r="C259">
        <f t="shared" si="1488"/>
        <v>81</v>
      </c>
      <c r="D259">
        <f>IF(D258=0, 0, D258*(1-VLOOKUP(C258,Mort!$A$2:$E$111,IF(D258/D257=1-VLOOKUP(C257,Mort!$A$2:$E$111,4),4,5))))</f>
        <v>0.74033806278371195</v>
      </c>
      <c r="E259" s="3">
        <f>IF(C259&lt;65,Assumptions!$C$6,Assumptions!$C$7)*(1+Assumptions!$C$8)^(B259-$J$3)</f>
        <v>37695.526555219221</v>
      </c>
      <c r="F259" s="3">
        <f t="shared" si="1426"/>
        <v>27907.43</v>
      </c>
      <c r="H259">
        <f t="shared" si="1433"/>
        <v>69</v>
      </c>
      <c r="I259" s="5">
        <v>159298.67912685228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20917.64</v>
      </c>
      <c r="AO259" s="5">
        <v>21848.98</v>
      </c>
      <c r="AP259" s="5">
        <v>22796.65</v>
      </c>
      <c r="AQ259" s="5">
        <v>23754.65</v>
      </c>
      <c r="AR259" s="5">
        <v>24715.81</v>
      </c>
      <c r="AS259" s="5">
        <v>25672.84</v>
      </c>
      <c r="AT259" s="5">
        <v>26618.45</v>
      </c>
      <c r="AU259" s="5">
        <v>27544.12</v>
      </c>
      <c r="AV259" s="5">
        <v>28440.38</v>
      </c>
      <c r="AW259" s="5">
        <v>29297.09</v>
      </c>
      <c r="AX259" s="5">
        <v>30101.41</v>
      </c>
      <c r="AY259" s="5">
        <v>30835.4</v>
      </c>
      <c r="AZ259" s="5">
        <v>31476.03</v>
      </c>
      <c r="BA259" s="5">
        <v>31996.81</v>
      </c>
      <c r="BB259" s="5">
        <v>32370.93</v>
      </c>
      <c r="BC259" s="5">
        <v>32568.41</v>
      </c>
      <c r="BD259" s="5">
        <v>32558.2</v>
      </c>
      <c r="BE259" s="5">
        <v>32309.95</v>
      </c>
      <c r="BF259" s="5">
        <v>31795.33</v>
      </c>
      <c r="BG259" s="5">
        <v>30991.7</v>
      </c>
      <c r="BH259" s="5">
        <v>29884.69</v>
      </c>
      <c r="BI259" s="5">
        <v>28411.14</v>
      </c>
      <c r="BJ259" s="5">
        <v>26583.73</v>
      </c>
      <c r="BK259" s="5">
        <v>24437.45</v>
      </c>
      <c r="BL259" s="5">
        <v>22025.919999999998</v>
      </c>
      <c r="BM259" s="5">
        <v>19417.36</v>
      </c>
      <c r="BN259" s="5">
        <v>16697.78</v>
      </c>
      <c r="BO259" s="5">
        <v>13972.79</v>
      </c>
      <c r="BP259" s="5">
        <v>11356.99</v>
      </c>
      <c r="BQ259" s="5">
        <v>9016.2900000000009</v>
      </c>
      <c r="BR259" s="5">
        <v>6945.51</v>
      </c>
      <c r="BS259" s="5">
        <v>5128.01</v>
      </c>
      <c r="BT259" s="5">
        <v>3593.3</v>
      </c>
      <c r="BU259" s="5">
        <v>2377.6</v>
      </c>
      <c r="BV259" s="5">
        <v>1429.62</v>
      </c>
      <c r="BW259" s="5">
        <v>761.92</v>
      </c>
      <c r="BX259" s="5">
        <v>352.94</v>
      </c>
      <c r="BY259" s="5">
        <v>140.28</v>
      </c>
      <c r="BZ259" s="5">
        <v>45.51</v>
      </c>
      <c r="CA259" s="5">
        <v>11.07</v>
      </c>
      <c r="CB259" s="5">
        <v>1.69</v>
      </c>
      <c r="CC259" s="5">
        <v>0</v>
      </c>
      <c r="CD259" s="5">
        <v>0</v>
      </c>
      <c r="CE259" s="5">
        <v>0</v>
      </c>
      <c r="CF259" s="5">
        <v>0</v>
      </c>
      <c r="CG259" s="5">
        <v>0</v>
      </c>
      <c r="CH259" s="5">
        <v>0</v>
      </c>
      <c r="CI259" s="5">
        <v>0</v>
      </c>
      <c r="CJ259" s="5">
        <v>0</v>
      </c>
      <c r="CK259" s="5">
        <v>0</v>
      </c>
      <c r="CL259" s="5">
        <v>0</v>
      </c>
      <c r="CM259" s="5">
        <v>0</v>
      </c>
      <c r="CN259" s="5">
        <v>0</v>
      </c>
      <c r="CO259" s="5">
        <v>0</v>
      </c>
      <c r="CP259" s="5">
        <v>0</v>
      </c>
      <c r="CQ259" s="5">
        <v>0</v>
      </c>
      <c r="CR259" s="5">
        <v>0</v>
      </c>
      <c r="CS259" s="5">
        <v>0</v>
      </c>
      <c r="CT259" s="5">
        <v>0</v>
      </c>
      <c r="CU259" s="5">
        <v>0</v>
      </c>
      <c r="CV259" s="5">
        <v>0</v>
      </c>
      <c r="CW259" s="5">
        <v>0</v>
      </c>
      <c r="CX259" s="5">
        <v>0</v>
      </c>
      <c r="CY259" s="5">
        <v>0</v>
      </c>
      <c r="CZ259" s="5">
        <v>0</v>
      </c>
      <c r="DA259" s="5">
        <v>0</v>
      </c>
      <c r="DB259" s="5">
        <v>0</v>
      </c>
      <c r="DC259" s="5">
        <v>0</v>
      </c>
      <c r="DD259" s="5">
        <v>0</v>
      </c>
      <c r="DE259" s="5">
        <v>0</v>
      </c>
      <c r="DF259" s="3">
        <v>0</v>
      </c>
      <c r="DG259" s="3">
        <v>0</v>
      </c>
      <c r="DH259" s="3">
        <v>0</v>
      </c>
      <c r="DI259" s="3">
        <v>0</v>
      </c>
      <c r="DJ259" s="3">
        <v>0</v>
      </c>
      <c r="DK259" s="3">
        <v>0</v>
      </c>
      <c r="DL259" s="3">
        <v>0</v>
      </c>
      <c r="DM259" s="3">
        <v>0</v>
      </c>
      <c r="DN259" s="3">
        <v>0</v>
      </c>
      <c r="DO259" s="3">
        <v>0</v>
      </c>
      <c r="DP259" s="3">
        <v>0</v>
      </c>
      <c r="DQ259" s="3">
        <v>0</v>
      </c>
      <c r="DR259" s="3">
        <v>0</v>
      </c>
      <c r="DS259" s="3">
        <v>0</v>
      </c>
      <c r="DT259" s="3">
        <v>0</v>
      </c>
      <c r="DU259" s="3">
        <v>0</v>
      </c>
      <c r="DV259" s="3">
        <v>0</v>
      </c>
      <c r="DW259" s="3">
        <v>0</v>
      </c>
      <c r="DX259" s="3">
        <v>0</v>
      </c>
      <c r="DY259" s="3">
        <v>0</v>
      </c>
      <c r="DZ259" s="3">
        <v>0</v>
      </c>
      <c r="EA259" s="3">
        <v>0</v>
      </c>
      <c r="EB259" s="3">
        <v>0</v>
      </c>
      <c r="EC259" s="3">
        <v>0</v>
      </c>
      <c r="ED259" s="3">
        <v>0</v>
      </c>
      <c r="EE259" s="3">
        <v>0</v>
      </c>
      <c r="EF259" s="3">
        <v>0</v>
      </c>
      <c r="EG259" s="3">
        <v>0</v>
      </c>
      <c r="EH259" s="3">
        <v>0</v>
      </c>
      <c r="EI259" s="3">
        <v>0</v>
      </c>
      <c r="EJ259" s="3">
        <v>1</v>
      </c>
      <c r="EK259" s="3">
        <v>0.99007000000000001</v>
      </c>
      <c r="EL259" s="3">
        <v>0.97915942859999994</v>
      </c>
      <c r="EM259" s="3">
        <v>0.96711576762821994</v>
      </c>
      <c r="EN259" s="3">
        <v>0.95378891235030305</v>
      </c>
      <c r="EO259" s="3">
        <v>0.93907194943273786</v>
      </c>
      <c r="EP259" s="3">
        <v>0.92290113046350608</v>
      </c>
      <c r="EQ259" s="3">
        <v>0.90520911579252061</v>
      </c>
      <c r="ER259" s="3">
        <v>0.88593721371729783</v>
      </c>
      <c r="ES259" s="3">
        <v>0.86504681421784391</v>
      </c>
      <c r="ET259" s="3">
        <v>0.84246044189861602</v>
      </c>
      <c r="EU259" s="3">
        <v>0.81801223987471816</v>
      </c>
      <c r="EV259" s="3">
        <v>0.79147592281318224</v>
      </c>
      <c r="EW259" s="3">
        <v>0.76262662542664172</v>
      </c>
      <c r="EX259" s="3">
        <v>0.731320802452878</v>
      </c>
      <c r="EY259" s="3">
        <v>0.69742408325918714</v>
      </c>
      <c r="EZ259" s="3">
        <v>0.66085813857390796</v>
      </c>
      <c r="FA259" s="3">
        <v>0.62162959946816077</v>
      </c>
      <c r="FB259" s="3">
        <v>0.57983744149591632</v>
      </c>
      <c r="FC259" s="3">
        <v>0.53571761057249201</v>
      </c>
      <c r="FD259" s="3">
        <v>0.48965125323936343</v>
      </c>
      <c r="FE259" s="3">
        <v>0.44123943383158754</v>
      </c>
      <c r="FF259" s="3">
        <v>0.39133525386523499</v>
      </c>
      <c r="FG259" s="3">
        <v>0.34098606010293386</v>
      </c>
      <c r="FH259" s="3">
        <v>0.2913146207277395</v>
      </c>
      <c r="FI259" s="3">
        <v>0.2434254102263064</v>
      </c>
      <c r="FJ259" s="3">
        <v>0.19841848612956461</v>
      </c>
      <c r="FK259" s="3">
        <v>0.15738157482824805</v>
      </c>
      <c r="FL259" s="3">
        <v>0.12124991287917886</v>
      </c>
      <c r="FM259" s="3">
        <v>9.1241771940710883E-2</v>
      </c>
      <c r="FN259" s="3">
        <v>6.6622004617948871E-2</v>
      </c>
      <c r="FO259" s="3">
        <v>4.6624077491779152E-2</v>
      </c>
      <c r="FP259" s="3">
        <v>3.0967246029264799E-2</v>
      </c>
      <c r="FQ259" s="3">
        <v>1.9422037364634298E-2</v>
      </c>
      <c r="FR259" s="3">
        <v>1.1069395975599671E-2</v>
      </c>
      <c r="FS259" s="3">
        <v>5.5919267649936861E-3</v>
      </c>
      <c r="FT259" s="3">
        <v>2.4552472847057774E-3</v>
      </c>
      <c r="FU259" s="3">
        <v>9.2498986204005455E-4</v>
      </c>
      <c r="FV259" s="3">
        <v>2.8441588278007597E-4</v>
      </c>
      <c r="FW259" s="3">
        <v>6.5563549298463102E-5</v>
      </c>
      <c r="FX259" s="3">
        <v>9.5073702837701331E-6</v>
      </c>
      <c r="FY259" s="3">
        <v>0</v>
      </c>
      <c r="FZ259" s="3">
        <v>0</v>
      </c>
      <c r="GA259" s="3">
        <v>0</v>
      </c>
      <c r="GB259" s="3">
        <v>0</v>
      </c>
      <c r="GC259" s="3">
        <v>0</v>
      </c>
      <c r="GD259" s="3">
        <v>0</v>
      </c>
      <c r="GE259" s="3">
        <v>0</v>
      </c>
      <c r="GF259" s="3">
        <v>0</v>
      </c>
      <c r="GG259" s="3">
        <v>0</v>
      </c>
      <c r="GH259" s="3">
        <v>0</v>
      </c>
      <c r="GI259" s="3">
        <v>0</v>
      </c>
      <c r="GJ259" s="3">
        <v>0</v>
      </c>
      <c r="GK259" s="3">
        <v>0</v>
      </c>
      <c r="GL259" s="3">
        <v>0</v>
      </c>
      <c r="GM259" s="3">
        <v>0</v>
      </c>
      <c r="GN259" s="3">
        <v>0</v>
      </c>
      <c r="GO259" s="3">
        <v>0</v>
      </c>
      <c r="GP259" s="3">
        <v>0</v>
      </c>
      <c r="GQ259" s="3">
        <v>0</v>
      </c>
      <c r="GR259" s="3">
        <v>0</v>
      </c>
      <c r="GS259" s="3">
        <v>0</v>
      </c>
      <c r="GT259" s="3">
        <v>0</v>
      </c>
      <c r="GU259" s="3">
        <v>0</v>
      </c>
      <c r="GV259" s="3">
        <v>0</v>
      </c>
      <c r="GW259" s="3">
        <v>0</v>
      </c>
      <c r="GX259" s="3">
        <v>0</v>
      </c>
      <c r="GY259" s="3">
        <v>0</v>
      </c>
      <c r="GZ259" s="3">
        <v>0</v>
      </c>
      <c r="HA259" s="3">
        <v>0</v>
      </c>
      <c r="HB259">
        <f t="shared" si="1430"/>
        <v>35</v>
      </c>
      <c r="HC259">
        <f t="shared" si="1434"/>
        <v>2.6099594925681237E-2</v>
      </c>
      <c r="HD259">
        <f>IF(H259&gt;=$F$3,IF(HB259&lt;50,HC259*VLOOKUP(H259,Ret!$A$2:$AZ$27,HB259+2),HC259),0)</f>
        <v>7.4644841487448328E-3</v>
      </c>
      <c r="HE259">
        <f>IF(H259&lt;$F$3,HC259*VLOOKUP(H259,Withd!$A$2:$AZ$57,HB259+2),0)</f>
        <v>0</v>
      </c>
      <c r="HF259">
        <f>IF(HC259=HD259,0,HC259*VLOOKUP(H259,Mort!$A$2:$E$115,IF(HF258/HC258=VLOOKUP(H258,Mort!$A$2:$E$115,2),2,3)))</f>
        <v>9.0043602493600263E-5</v>
      </c>
      <c r="HH259">
        <f t="shared" ref="HH259:HI259" si="1489">HH258+1</f>
        <v>64</v>
      </c>
      <c r="HI259">
        <f t="shared" si="1489"/>
        <v>30</v>
      </c>
      <c r="HJ259">
        <f t="shared" si="1428"/>
        <v>8.6552500864363321E-2</v>
      </c>
      <c r="HK259">
        <f>IF(HH259&gt;=$F$3,IF(HI259&lt;50,HJ259*VLOOKUP(HH259,Ret!$A$2:$AZ$27,HI259+2),HJ259),0)</f>
        <v>2.3455727734242461E-2</v>
      </c>
      <c r="HL259">
        <f>IF(HH259&lt;$F$3,HJ259*VLOOKUP(HH259,Withd!$A$2:$AZ$57,HI259+2),0)</f>
        <v>0</v>
      </c>
      <c r="HM259">
        <f>IF(HJ259=HK259,0,HJ259*VLOOKUP(HH259,Mort!$A$2:$E$115,IF(HM258/HJ258=VLOOKUP(HH258,Mort!$A$2:$E$115,2),2,3)))</f>
        <v>2.0859152708311559E-4</v>
      </c>
      <c r="HN259">
        <f>HN258/(1+Assumptions!$C$9)</f>
        <v>0.40856721637485632</v>
      </c>
      <c r="HO259">
        <f>HO258*(1+Assumptions!$C$10)</f>
        <v>2.1545741643360912</v>
      </c>
      <c r="HQ259">
        <f>HQ258/(1.01+Assumptions!$C$9)</f>
        <v>0.32458557585255998</v>
      </c>
      <c r="HR259">
        <f>HR258/(0.99+Assumptions!$C$9)</f>
        <v>0.51542472534768935</v>
      </c>
    </row>
    <row r="260" spans="2:226" x14ac:dyDescent="0.25">
      <c r="B260">
        <f t="shared" ref="B260:C260" si="1490">B259+1</f>
        <v>2061</v>
      </c>
      <c r="C260">
        <f t="shared" si="1490"/>
        <v>82</v>
      </c>
      <c r="D260">
        <f>IF(D259=0, 0, D259*(1-VLOOKUP(C259,Mort!$A$2:$E$111,IF(D259/D258=1-VLOOKUP(C258,Mort!$A$2:$E$111,4),4,5))))</f>
        <v>0.71632149602700834</v>
      </c>
      <c r="E260" s="3">
        <f>IF(C260&lt;65,Assumptions!$C$6,Assumptions!$C$7)*(1+Assumptions!$C$8)^(B260-$J$3)</f>
        <v>39768.780515756276</v>
      </c>
      <c r="F260" s="3">
        <f t="shared" si="1426"/>
        <v>28487.23</v>
      </c>
      <c r="H260">
        <f t="shared" si="1433"/>
        <v>70</v>
      </c>
      <c r="I260" s="5">
        <v>153995.15657123274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22068.11</v>
      </c>
      <c r="AP260" s="5">
        <v>23025.29</v>
      </c>
      <c r="AQ260" s="5">
        <v>23992.9</v>
      </c>
      <c r="AR260" s="5">
        <v>24963.7</v>
      </c>
      <c r="AS260" s="5">
        <v>25930.33</v>
      </c>
      <c r="AT260" s="5">
        <v>26885.42</v>
      </c>
      <c r="AU260" s="5">
        <v>27820.38</v>
      </c>
      <c r="AV260" s="5">
        <v>28725.62</v>
      </c>
      <c r="AW260" s="5">
        <v>29590.93</v>
      </c>
      <c r="AX260" s="5">
        <v>30403.32</v>
      </c>
      <c r="AY260" s="5">
        <v>31144.67</v>
      </c>
      <c r="AZ260" s="5">
        <v>31791.72</v>
      </c>
      <c r="BA260" s="5">
        <v>32317.73</v>
      </c>
      <c r="BB260" s="5">
        <v>32695.59</v>
      </c>
      <c r="BC260" s="5">
        <v>32895.06</v>
      </c>
      <c r="BD260" s="5">
        <v>32884.74</v>
      </c>
      <c r="BE260" s="5">
        <v>32634</v>
      </c>
      <c r="BF260" s="5">
        <v>32114.22</v>
      </c>
      <c r="BG260" s="5">
        <v>31302.54</v>
      </c>
      <c r="BH260" s="5">
        <v>30184.43</v>
      </c>
      <c r="BI260" s="5">
        <v>28696.1</v>
      </c>
      <c r="BJ260" s="5">
        <v>26850.35</v>
      </c>
      <c r="BK260" s="5">
        <v>24682.55</v>
      </c>
      <c r="BL260" s="5">
        <v>22246.83</v>
      </c>
      <c r="BM260" s="5">
        <v>19612.11</v>
      </c>
      <c r="BN260" s="5">
        <v>16865.259999999998</v>
      </c>
      <c r="BO260" s="5">
        <v>14112.93</v>
      </c>
      <c r="BP260" s="5">
        <v>11470.89</v>
      </c>
      <c r="BQ260" s="5">
        <v>9106.7199999999993</v>
      </c>
      <c r="BR260" s="5">
        <v>7015.17</v>
      </c>
      <c r="BS260" s="5">
        <v>5179.45</v>
      </c>
      <c r="BT260" s="5">
        <v>3629.34</v>
      </c>
      <c r="BU260" s="5">
        <v>2401.4499999999998</v>
      </c>
      <c r="BV260" s="5">
        <v>1443.96</v>
      </c>
      <c r="BW260" s="5">
        <v>769.56</v>
      </c>
      <c r="BX260" s="5">
        <v>356.48</v>
      </c>
      <c r="BY260" s="5">
        <v>141.69</v>
      </c>
      <c r="BZ260" s="5">
        <v>45.96</v>
      </c>
      <c r="CA260" s="5">
        <v>11.18</v>
      </c>
      <c r="CB260" s="5">
        <v>1.71</v>
      </c>
      <c r="CC260" s="5">
        <v>0</v>
      </c>
      <c r="CD260" s="5">
        <v>0</v>
      </c>
      <c r="CE260" s="5">
        <v>0</v>
      </c>
      <c r="CF260" s="5">
        <v>0</v>
      </c>
      <c r="CG260" s="5">
        <v>0</v>
      </c>
      <c r="CH260" s="5">
        <v>0</v>
      </c>
      <c r="CI260" s="5">
        <v>0</v>
      </c>
      <c r="CJ260" s="5">
        <v>0</v>
      </c>
      <c r="CK260" s="5">
        <v>0</v>
      </c>
      <c r="CL260" s="5">
        <v>0</v>
      </c>
      <c r="CM260" s="5">
        <v>0</v>
      </c>
      <c r="CN260" s="5">
        <v>0</v>
      </c>
      <c r="CO260" s="5">
        <v>0</v>
      </c>
      <c r="CP260" s="5">
        <v>0</v>
      </c>
      <c r="CQ260" s="5">
        <v>0</v>
      </c>
      <c r="CR260" s="5">
        <v>0</v>
      </c>
      <c r="CS260" s="5">
        <v>0</v>
      </c>
      <c r="CT260" s="5">
        <v>0</v>
      </c>
      <c r="CU260" s="5">
        <v>0</v>
      </c>
      <c r="CV260" s="5">
        <v>0</v>
      </c>
      <c r="CW260" s="5">
        <v>0</v>
      </c>
      <c r="CX260" s="5">
        <v>0</v>
      </c>
      <c r="CY260" s="5">
        <v>0</v>
      </c>
      <c r="CZ260" s="5">
        <v>0</v>
      </c>
      <c r="DA260" s="5">
        <v>0</v>
      </c>
      <c r="DB260" s="5">
        <v>0</v>
      </c>
      <c r="DC260" s="5">
        <v>0</v>
      </c>
      <c r="DD260" s="5">
        <v>0</v>
      </c>
      <c r="DE260" s="5">
        <v>0</v>
      </c>
      <c r="DF260" s="3">
        <v>0</v>
      </c>
      <c r="DG260" s="3">
        <v>0</v>
      </c>
      <c r="DH260" s="3">
        <v>0</v>
      </c>
      <c r="DI260" s="3">
        <v>0</v>
      </c>
      <c r="DJ260" s="3">
        <v>0</v>
      </c>
      <c r="DK260" s="3">
        <v>0</v>
      </c>
      <c r="DL260" s="3">
        <v>0</v>
      </c>
      <c r="DM260" s="3">
        <v>0</v>
      </c>
      <c r="DN260" s="3">
        <v>0</v>
      </c>
      <c r="DO260" s="3">
        <v>0</v>
      </c>
      <c r="DP260" s="3">
        <v>0</v>
      </c>
      <c r="DQ260" s="3">
        <v>0</v>
      </c>
      <c r="DR260" s="3">
        <v>0</v>
      </c>
      <c r="DS260" s="3">
        <v>0</v>
      </c>
      <c r="DT260" s="3">
        <v>0</v>
      </c>
      <c r="DU260" s="3">
        <v>0</v>
      </c>
      <c r="DV260" s="3">
        <v>0</v>
      </c>
      <c r="DW260" s="3">
        <v>0</v>
      </c>
      <c r="DX260" s="3">
        <v>0</v>
      </c>
      <c r="DY260" s="3">
        <v>0</v>
      </c>
      <c r="DZ260" s="3">
        <v>0</v>
      </c>
      <c r="EA260" s="3">
        <v>0</v>
      </c>
      <c r="EB260" s="3">
        <v>0</v>
      </c>
      <c r="EC260" s="3">
        <v>0</v>
      </c>
      <c r="ED260" s="3">
        <v>0</v>
      </c>
      <c r="EE260" s="3">
        <v>0</v>
      </c>
      <c r="EF260" s="3">
        <v>0</v>
      </c>
      <c r="EG260" s="3">
        <v>0</v>
      </c>
      <c r="EH260" s="3">
        <v>0</v>
      </c>
      <c r="EI260" s="3">
        <v>0</v>
      </c>
      <c r="EJ260" s="3">
        <v>0</v>
      </c>
      <c r="EK260" s="3">
        <v>1</v>
      </c>
      <c r="EL260" s="3">
        <v>0.98897999999999997</v>
      </c>
      <c r="EM260" s="3">
        <v>0.97681554599999998</v>
      </c>
      <c r="EN260" s="3">
        <v>0.96335502777611992</v>
      </c>
      <c r="EO260" s="3">
        <v>0.94849045969753432</v>
      </c>
      <c r="EP260" s="3">
        <v>0.93215745398154282</v>
      </c>
      <c r="EQ260" s="3">
        <v>0.91428799558871665</v>
      </c>
      <c r="ER260" s="3">
        <v>0.89482280416263282</v>
      </c>
      <c r="ES260" s="3">
        <v>0.87372288244047791</v>
      </c>
      <c r="ET260" s="3">
        <v>0.85090997797995704</v>
      </c>
      <c r="EU260" s="3">
        <v>0.82621657041897867</v>
      </c>
      <c r="EV260" s="3">
        <v>0.79941410487458697</v>
      </c>
      <c r="EW260" s="3">
        <v>0.77027546075190834</v>
      </c>
      <c r="EX260" s="3">
        <v>0.73865565308804249</v>
      </c>
      <c r="EY260" s="3">
        <v>0.70441896356741174</v>
      </c>
      <c r="EZ260" s="3">
        <v>0.66748627730757237</v>
      </c>
      <c r="FA260" s="3">
        <v>0.62786429188659487</v>
      </c>
      <c r="FB260" s="3">
        <v>0.58565297554305906</v>
      </c>
      <c r="FC260" s="3">
        <v>0.54109064063398771</v>
      </c>
      <c r="FD260" s="3">
        <v>0.4945622564458711</v>
      </c>
      <c r="FE260" s="3">
        <v>0.44566488615106781</v>
      </c>
      <c r="FF260" s="3">
        <v>0.39526018752738207</v>
      </c>
      <c r="FG260" s="3">
        <v>0.3444060118001091</v>
      </c>
      <c r="FH260" s="3">
        <v>0.29423638806118724</v>
      </c>
      <c r="FI260" s="3">
        <v>0.24586686822780865</v>
      </c>
      <c r="FJ260" s="3">
        <v>0.20040854296116911</v>
      </c>
      <c r="FK260" s="3">
        <v>0.15896004810594011</v>
      </c>
      <c r="FL260" s="3">
        <v>0.12246600026177838</v>
      </c>
      <c r="FM260" s="3">
        <v>9.2156889856990845E-2</v>
      </c>
      <c r="FN260" s="3">
        <v>6.7290196266879002E-2</v>
      </c>
      <c r="FO260" s="3">
        <v>4.7091698053449926E-2</v>
      </c>
      <c r="FP260" s="3">
        <v>3.1277834930120908E-2</v>
      </c>
      <c r="FQ260" s="3">
        <v>1.9616832511473233E-2</v>
      </c>
      <c r="FR260" s="3">
        <v>1.1180417521589055E-2</v>
      </c>
      <c r="FS260" s="3">
        <v>5.6480115193811428E-3</v>
      </c>
      <c r="FT260" s="3">
        <v>2.479872417814678E-3</v>
      </c>
      <c r="FU260" s="3">
        <v>9.3426713468750173E-4</v>
      </c>
      <c r="FV260" s="3">
        <v>2.8726845857371299E-4</v>
      </c>
      <c r="FW260" s="3">
        <v>6.6221125070412308E-5</v>
      </c>
      <c r="FX260" s="3">
        <v>9.6027253464604876E-6</v>
      </c>
      <c r="FY260" s="3">
        <v>0</v>
      </c>
      <c r="FZ260" s="3">
        <v>0</v>
      </c>
      <c r="GA260" s="3">
        <v>0</v>
      </c>
      <c r="GB260" s="3">
        <v>0</v>
      </c>
      <c r="GC260" s="3">
        <v>0</v>
      </c>
      <c r="GD260" s="3">
        <v>0</v>
      </c>
      <c r="GE260" s="3">
        <v>0</v>
      </c>
      <c r="GF260" s="3">
        <v>0</v>
      </c>
      <c r="GG260" s="3">
        <v>0</v>
      </c>
      <c r="GH260" s="3">
        <v>0</v>
      </c>
      <c r="GI260" s="3">
        <v>0</v>
      </c>
      <c r="GJ260" s="3">
        <v>0</v>
      </c>
      <c r="GK260" s="3">
        <v>0</v>
      </c>
      <c r="GL260" s="3">
        <v>0</v>
      </c>
      <c r="GM260" s="3">
        <v>0</v>
      </c>
      <c r="GN260" s="3">
        <v>0</v>
      </c>
      <c r="GO260" s="3">
        <v>0</v>
      </c>
      <c r="GP260" s="3">
        <v>0</v>
      </c>
      <c r="GQ260" s="3">
        <v>0</v>
      </c>
      <c r="GR260" s="3">
        <v>0</v>
      </c>
      <c r="GS260" s="3">
        <v>0</v>
      </c>
      <c r="GT260" s="3">
        <v>0</v>
      </c>
      <c r="GU260" s="3">
        <v>0</v>
      </c>
      <c r="GV260" s="3">
        <v>0</v>
      </c>
      <c r="GW260" s="3">
        <v>0</v>
      </c>
      <c r="GX260" s="3">
        <v>0</v>
      </c>
      <c r="GY260" s="3">
        <v>0</v>
      </c>
      <c r="GZ260" s="3">
        <v>0</v>
      </c>
      <c r="HA260" s="3">
        <v>0</v>
      </c>
      <c r="HB260">
        <f t="shared" si="1430"/>
        <v>36</v>
      </c>
      <c r="HC260">
        <f t="shared" si="1434"/>
        <v>1.8545067174442802E-2</v>
      </c>
      <c r="HD260">
        <f>IF(H260&gt;=$F$3,IF(HB260&lt;50,HC260*VLOOKUP(H260,Ret!$A$2:$AZ$27,HB260+2),HC260),0)</f>
        <v>5.6933356225539406E-3</v>
      </c>
      <c r="HE260">
        <f>IF(H260&lt;$F$3,HC260*VLOOKUP(H260,Withd!$A$2:$AZ$57,HB260+2),0)</f>
        <v>0</v>
      </c>
      <c r="HF260">
        <f>IF(HC260=HD260,0,HC260*VLOOKUP(H260,Mort!$A$2:$E$115,IF(HF259/HC259=VLOOKUP(H259,Mort!$A$2:$E$115,2),2,3)))</f>
        <v>6.8060396530205083E-5</v>
      </c>
      <c r="HH260">
        <f t="shared" ref="HH260:HI260" si="1491">HH259+1</f>
        <v>65</v>
      </c>
      <c r="HI260">
        <f t="shared" si="1491"/>
        <v>31</v>
      </c>
      <c r="HJ260">
        <f t="shared" si="1428"/>
        <v>6.2888181603037732E-2</v>
      </c>
      <c r="HK260">
        <f>IF(HH260&gt;=$F$3,IF(HI260&lt;50,HJ260*VLOOKUP(HH260,Ret!$A$2:$AZ$27,HI260+2),HJ260),0)</f>
        <v>2.3142850829917884E-2</v>
      </c>
      <c r="HL260">
        <f>IF(HH260&lt;$F$3,HJ260*VLOOKUP(HH260,Withd!$A$2:$AZ$57,HI260+2),0)</f>
        <v>0</v>
      </c>
      <c r="HM260">
        <f>IF(HJ260=HK260,0,HJ260*VLOOKUP(HH260,Mort!$A$2:$E$115,IF(HM259/HJ259=VLOOKUP(HH259,Mort!$A$2:$E$115,2),2,3)))</f>
        <v>1.6162262671980696E-4</v>
      </c>
      <c r="HN260">
        <f>HN259/(1+Assumptions!$C$9)</f>
        <v>0.39361003504321418</v>
      </c>
      <c r="HO260">
        <f>HO259*(1+Assumptions!$C$10)</f>
        <v>2.2245978246770139</v>
      </c>
      <c r="HQ260">
        <f>HQ259/(1.01+Assumptions!$C$9)</f>
        <v>0.30971906092801521</v>
      </c>
      <c r="HR260">
        <f>HR259/(0.99+Assumptions!$C$9)</f>
        <v>0.50138591959891954</v>
      </c>
    </row>
    <row r="261" spans="2:226" x14ac:dyDescent="0.25">
      <c r="B261">
        <f t="shared" ref="B261:C261" si="1492">B260+1</f>
        <v>2062</v>
      </c>
      <c r="C261">
        <f t="shared" si="1492"/>
        <v>83</v>
      </c>
      <c r="D261">
        <f>IF(D260=0, 0, D260*(1-VLOOKUP(C260,Mort!$A$2:$E$111,IF(D260/D259=1-VLOOKUP(C259,Mort!$A$2:$E$111,4),4,5))))</f>
        <v>0.69021157749682394</v>
      </c>
      <c r="E261" s="3">
        <f>IF(C261&lt;65,Assumptions!$C$6,Assumptions!$C$7)*(1+Assumptions!$C$8)^(B261-$J$3)</f>
        <v>41956.063444122869</v>
      </c>
      <c r="F261" s="3">
        <f t="shared" si="1426"/>
        <v>28958.560000000001</v>
      </c>
      <c r="H261">
        <f t="shared" si="1433"/>
        <v>71</v>
      </c>
      <c r="I261" s="5">
        <v>148689.11020625316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23281.86</v>
      </c>
      <c r="AQ261" s="5">
        <v>24260.25</v>
      </c>
      <c r="AR261" s="5">
        <v>25241.87</v>
      </c>
      <c r="AS261" s="5">
        <v>26219.27</v>
      </c>
      <c r="AT261" s="5">
        <v>27185</v>
      </c>
      <c r="AU261" s="5">
        <v>28130.37</v>
      </c>
      <c r="AV261" s="5">
        <v>29045.71</v>
      </c>
      <c r="AW261" s="5">
        <v>29920.65</v>
      </c>
      <c r="AX261" s="5">
        <v>30742.1</v>
      </c>
      <c r="AY261" s="5">
        <v>31491.71</v>
      </c>
      <c r="AZ261" s="5">
        <v>32145.97</v>
      </c>
      <c r="BA261" s="5">
        <v>32677.84</v>
      </c>
      <c r="BB261" s="5">
        <v>33059.910000000003</v>
      </c>
      <c r="BC261" s="5">
        <v>33261.599999999999</v>
      </c>
      <c r="BD261" s="5">
        <v>33251.17</v>
      </c>
      <c r="BE261" s="5">
        <v>32997.64</v>
      </c>
      <c r="BF261" s="5">
        <v>32472.06</v>
      </c>
      <c r="BG261" s="5">
        <v>31651.33</v>
      </c>
      <c r="BH261" s="5">
        <v>30520.76</v>
      </c>
      <c r="BI261" s="5">
        <v>29015.85</v>
      </c>
      <c r="BJ261" s="5">
        <v>27149.54</v>
      </c>
      <c r="BK261" s="5">
        <v>24957.58</v>
      </c>
      <c r="BL261" s="5">
        <v>22494.720000000001</v>
      </c>
      <c r="BM261" s="5">
        <v>19830.64</v>
      </c>
      <c r="BN261" s="5">
        <v>17053.18</v>
      </c>
      <c r="BO261" s="5">
        <v>14270.19</v>
      </c>
      <c r="BP261" s="5">
        <v>11598.71</v>
      </c>
      <c r="BQ261" s="5">
        <v>9208.19</v>
      </c>
      <c r="BR261" s="5">
        <v>7093.34</v>
      </c>
      <c r="BS261" s="5">
        <v>5237.16</v>
      </c>
      <c r="BT261" s="5">
        <v>3669.79</v>
      </c>
      <c r="BU261" s="5">
        <v>2428.1999999999998</v>
      </c>
      <c r="BV261" s="5">
        <v>1460.05</v>
      </c>
      <c r="BW261" s="5">
        <v>778.14</v>
      </c>
      <c r="BX261" s="5">
        <v>360.45</v>
      </c>
      <c r="BY261" s="5">
        <v>143.26</v>
      </c>
      <c r="BZ261" s="5">
        <v>46.47</v>
      </c>
      <c r="CA261" s="5">
        <v>11.3</v>
      </c>
      <c r="CB261" s="5">
        <v>1.73</v>
      </c>
      <c r="CC261" s="5">
        <v>0</v>
      </c>
      <c r="CD261" s="5">
        <v>0</v>
      </c>
      <c r="CE261" s="5">
        <v>0</v>
      </c>
      <c r="CF261" s="5">
        <v>0</v>
      </c>
      <c r="CG261" s="5">
        <v>0</v>
      </c>
      <c r="CH261" s="5">
        <v>0</v>
      </c>
      <c r="CI261" s="5">
        <v>0</v>
      </c>
      <c r="CJ261" s="5">
        <v>0</v>
      </c>
      <c r="CK261" s="5">
        <v>0</v>
      </c>
      <c r="CL261" s="5">
        <v>0</v>
      </c>
      <c r="CM261" s="5">
        <v>0</v>
      </c>
      <c r="CN261" s="5">
        <v>0</v>
      </c>
      <c r="CO261" s="5">
        <v>0</v>
      </c>
      <c r="CP261" s="5">
        <v>0</v>
      </c>
      <c r="CQ261" s="5">
        <v>0</v>
      </c>
      <c r="CR261" s="5">
        <v>0</v>
      </c>
      <c r="CS261" s="5">
        <v>0</v>
      </c>
      <c r="CT261" s="5">
        <v>0</v>
      </c>
      <c r="CU261" s="5">
        <v>0</v>
      </c>
      <c r="CV261" s="5">
        <v>0</v>
      </c>
      <c r="CW261" s="5">
        <v>0</v>
      </c>
      <c r="CX261" s="5">
        <v>0</v>
      </c>
      <c r="CY261" s="5">
        <v>0</v>
      </c>
      <c r="CZ261" s="5">
        <v>0</v>
      </c>
      <c r="DA261" s="5">
        <v>0</v>
      </c>
      <c r="DB261" s="5">
        <v>0</v>
      </c>
      <c r="DC261" s="5">
        <v>0</v>
      </c>
      <c r="DD261" s="5">
        <v>0</v>
      </c>
      <c r="DE261" s="5">
        <v>0</v>
      </c>
      <c r="DF261" s="3">
        <v>0</v>
      </c>
      <c r="DG261" s="3">
        <v>0</v>
      </c>
      <c r="DH261" s="3">
        <v>0</v>
      </c>
      <c r="DI261" s="3">
        <v>0</v>
      </c>
      <c r="DJ261" s="3">
        <v>0</v>
      </c>
      <c r="DK261" s="3">
        <v>0</v>
      </c>
      <c r="DL261" s="3">
        <v>0</v>
      </c>
      <c r="DM261" s="3">
        <v>0</v>
      </c>
      <c r="DN261" s="3">
        <v>0</v>
      </c>
      <c r="DO261" s="3">
        <v>0</v>
      </c>
      <c r="DP261" s="3">
        <v>0</v>
      </c>
      <c r="DQ261" s="3">
        <v>0</v>
      </c>
      <c r="DR261" s="3">
        <v>0</v>
      </c>
      <c r="DS261" s="3">
        <v>0</v>
      </c>
      <c r="DT261" s="3">
        <v>0</v>
      </c>
      <c r="DU261" s="3">
        <v>0</v>
      </c>
      <c r="DV261" s="3">
        <v>0</v>
      </c>
      <c r="DW261" s="3">
        <v>0</v>
      </c>
      <c r="DX261" s="3">
        <v>0</v>
      </c>
      <c r="DY261" s="3">
        <v>0</v>
      </c>
      <c r="DZ261" s="3">
        <v>0</v>
      </c>
      <c r="EA261" s="3">
        <v>0</v>
      </c>
      <c r="EB261" s="3">
        <v>0</v>
      </c>
      <c r="EC261" s="3">
        <v>0</v>
      </c>
      <c r="ED261" s="3">
        <v>0</v>
      </c>
      <c r="EE261" s="3">
        <v>0</v>
      </c>
      <c r="EF261" s="3">
        <v>0</v>
      </c>
      <c r="EG261" s="3">
        <v>0</v>
      </c>
      <c r="EH261" s="3">
        <v>0</v>
      </c>
      <c r="EI261" s="3">
        <v>0</v>
      </c>
      <c r="EJ261" s="3">
        <v>0</v>
      </c>
      <c r="EK261" s="3">
        <v>0</v>
      </c>
      <c r="EL261" s="3">
        <v>1</v>
      </c>
      <c r="EM261" s="3">
        <v>0.98770000000000002</v>
      </c>
      <c r="EN261" s="3">
        <v>0.974089494</v>
      </c>
      <c r="EO261" s="3">
        <v>0.95905929310757998</v>
      </c>
      <c r="EP261" s="3">
        <v>0.94254429208026747</v>
      </c>
      <c r="EQ261" s="3">
        <v>0.92447571800108874</v>
      </c>
      <c r="ER261" s="3">
        <v>0.90479362996484558</v>
      </c>
      <c r="ES261" s="3">
        <v>0.88345859617027445</v>
      </c>
      <c r="ET261" s="3">
        <v>0.86039149222426858</v>
      </c>
      <c r="EU261" s="3">
        <v>0.83542293111992028</v>
      </c>
      <c r="EV261" s="3">
        <v>0.80832181123439006</v>
      </c>
      <c r="EW261" s="3">
        <v>0.77885848121489654</v>
      </c>
      <c r="EX261" s="3">
        <v>0.74688634056102499</v>
      </c>
      <c r="EY261" s="3">
        <v>0.71226815867602145</v>
      </c>
      <c r="EZ261" s="3">
        <v>0.67492393911663762</v>
      </c>
      <c r="FA261" s="3">
        <v>0.63486045409067404</v>
      </c>
      <c r="FB261" s="3">
        <v>0.59217878576215799</v>
      </c>
      <c r="FC261" s="3">
        <v>0.54711990195351534</v>
      </c>
      <c r="FD261" s="3">
        <v>0.50007306158453257</v>
      </c>
      <c r="FE261" s="3">
        <v>0.45063083798566983</v>
      </c>
      <c r="FF261" s="3">
        <v>0.39966449020949057</v>
      </c>
      <c r="FG261" s="3">
        <v>0.3482436568991375</v>
      </c>
      <c r="FH261" s="3">
        <v>0.29751500339864018</v>
      </c>
      <c r="FI261" s="3">
        <v>0.24860651198993772</v>
      </c>
      <c r="FJ261" s="3">
        <v>0.20264165398811812</v>
      </c>
      <c r="FK261" s="3">
        <v>0.16073130711029554</v>
      </c>
      <c r="FL261" s="3">
        <v>0.12383061362391388</v>
      </c>
      <c r="FM261" s="3">
        <v>9.3183775058131441E-2</v>
      </c>
      <c r="FN261" s="3">
        <v>6.8039997034195832E-2</v>
      </c>
      <c r="FO261" s="3">
        <v>4.7616431124441264E-2</v>
      </c>
      <c r="FP261" s="3">
        <v>3.1626357388542643E-2</v>
      </c>
      <c r="FQ261" s="3">
        <v>1.9835418826946179E-2</v>
      </c>
      <c r="FR261" s="3">
        <v>1.1304998606229705E-2</v>
      </c>
      <c r="FS261" s="3">
        <v>5.7109461459090606E-3</v>
      </c>
      <c r="FT261" s="3">
        <v>2.5075051242842909E-3</v>
      </c>
      <c r="FU261" s="3">
        <v>9.4467748052286368E-4</v>
      </c>
      <c r="FV261" s="3">
        <v>2.9046943171117008E-4</v>
      </c>
      <c r="FW261" s="3">
        <v>6.6959013398058915E-5</v>
      </c>
      <c r="FX261" s="3">
        <v>9.7097265328525205E-6</v>
      </c>
      <c r="FY261" s="3">
        <v>0</v>
      </c>
      <c r="FZ261" s="3">
        <v>0</v>
      </c>
      <c r="GA261" s="3">
        <v>0</v>
      </c>
      <c r="GB261" s="3">
        <v>0</v>
      </c>
      <c r="GC261" s="3">
        <v>0</v>
      </c>
      <c r="GD261" s="3">
        <v>0</v>
      </c>
      <c r="GE261" s="3">
        <v>0</v>
      </c>
      <c r="GF261" s="3">
        <v>0</v>
      </c>
      <c r="GG261" s="3">
        <v>0</v>
      </c>
      <c r="GH261" s="3">
        <v>0</v>
      </c>
      <c r="GI261" s="3">
        <v>0</v>
      </c>
      <c r="GJ261" s="3">
        <v>0</v>
      </c>
      <c r="GK261" s="3">
        <v>0</v>
      </c>
      <c r="GL261" s="3">
        <v>0</v>
      </c>
      <c r="GM261" s="3">
        <v>0</v>
      </c>
      <c r="GN261" s="3">
        <v>0</v>
      </c>
      <c r="GO261" s="3">
        <v>0</v>
      </c>
      <c r="GP261" s="3">
        <v>0</v>
      </c>
      <c r="GQ261" s="3">
        <v>0</v>
      </c>
      <c r="GR261" s="3">
        <v>0</v>
      </c>
      <c r="GS261" s="3">
        <v>0</v>
      </c>
      <c r="GT261" s="3">
        <v>0</v>
      </c>
      <c r="GU261" s="3">
        <v>0</v>
      </c>
      <c r="GV261" s="3">
        <v>0</v>
      </c>
      <c r="GW261" s="3">
        <v>0</v>
      </c>
      <c r="GX261" s="3">
        <v>0</v>
      </c>
      <c r="GY261" s="3">
        <v>0</v>
      </c>
      <c r="GZ261" s="3">
        <v>0</v>
      </c>
      <c r="HA261" s="3">
        <v>0</v>
      </c>
      <c r="HB261">
        <f t="shared" si="1430"/>
        <v>37</v>
      </c>
      <c r="HC261">
        <f t="shared" si="1434"/>
        <v>1.2783671155358658E-2</v>
      </c>
      <c r="HD261">
        <f>IF(H261&gt;=$F$3,IF(HB261&lt;50,HC261*VLOOKUP(H261,Ret!$A$2:$AZ$27,HB261+2),HC261),0)</f>
        <v>3.3493218427039684E-3</v>
      </c>
      <c r="HE261">
        <f>IF(H261&lt;$F$3,HC261*VLOOKUP(H261,Withd!$A$2:$AZ$57,HB261+2),0)</f>
        <v>0</v>
      </c>
      <c r="HF261">
        <f>IF(HC261=HD261,0,HC261*VLOOKUP(H261,Mort!$A$2:$E$115,IF(HF260/HC260=VLOOKUP(H260,Mort!$A$2:$E$115,2),2,3)))</f>
        <v>5.011199092900594E-5</v>
      </c>
      <c r="HH261">
        <f t="shared" ref="HH261:HI261" si="1493">HH260+1</f>
        <v>66</v>
      </c>
      <c r="HI261">
        <f t="shared" si="1493"/>
        <v>32</v>
      </c>
      <c r="HJ261">
        <f t="shared" si="1428"/>
        <v>3.958370814640004E-2</v>
      </c>
      <c r="HK261">
        <f>IF(HH261&gt;=$F$3,IF(HI261&lt;50,HJ261*VLOOKUP(HH261,Ret!$A$2:$AZ$27,HI261+2),HJ261),0)</f>
        <v>1.1241773113577611E-2</v>
      </c>
      <c r="HL261">
        <f>IF(HH261&lt;$F$3,HJ261*VLOOKUP(HH261,Withd!$A$2:$AZ$57,HI261+2),0)</f>
        <v>0</v>
      </c>
      <c r="HM261">
        <f>IF(HJ261=HK261,0,HJ261*VLOOKUP(HH261,Mort!$A$2:$E$115,IF(HM260/HJ260=VLOOKUP(HH260,Mort!$A$2:$E$115,2),2,3)))</f>
        <v>1.1043854572845611E-4</v>
      </c>
      <c r="HN261">
        <f>HN260/(1+Assumptions!$C$9)</f>
        <v>0.37920041911677665</v>
      </c>
      <c r="HO261">
        <f>HO260*(1+Assumptions!$C$10)</f>
        <v>2.2968972539790169</v>
      </c>
      <c r="HQ261">
        <f>HQ260/(1.01+Assumptions!$C$9)</f>
        <v>0.29553345508398399</v>
      </c>
      <c r="HR261">
        <f>HR260/(0.99+Assumptions!$C$9)</f>
        <v>0.48772949377326802</v>
      </c>
    </row>
    <row r="262" spans="2:226" x14ac:dyDescent="0.25">
      <c r="B262">
        <f t="shared" ref="B262:C262" si="1494">B261+1</f>
        <v>2063</v>
      </c>
      <c r="C262">
        <f t="shared" si="1494"/>
        <v>84</v>
      </c>
      <c r="D262">
        <f>IF(D261=0, 0, D261*(1-VLOOKUP(C261,Mort!$A$2:$E$111,IF(D261/D260=1-VLOOKUP(C260,Mort!$A$2:$E$111,4),4,5))))</f>
        <v>0.66187839224057932</v>
      </c>
      <c r="E262" s="3">
        <f>IF(C262&lt;65,Assumptions!$C$6,Assumptions!$C$7)*(1+Assumptions!$C$8)^(B262-$J$3)</f>
        <v>44263.646933549629</v>
      </c>
      <c r="F262" s="3">
        <f t="shared" si="1426"/>
        <v>29297.15</v>
      </c>
      <c r="H262">
        <f t="shared" si="1433"/>
        <v>72</v>
      </c>
      <c r="I262" s="5">
        <v>143394.52810399127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s="5">
        <v>0</v>
      </c>
      <c r="AP262" s="5">
        <v>0</v>
      </c>
      <c r="AQ262" s="5">
        <v>24562.36</v>
      </c>
      <c r="AR262" s="5">
        <v>25556.21</v>
      </c>
      <c r="AS262" s="5">
        <v>26545.78</v>
      </c>
      <c r="AT262" s="5">
        <v>27523.54</v>
      </c>
      <c r="AU262" s="5">
        <v>28480.69</v>
      </c>
      <c r="AV262" s="5">
        <v>29407.42</v>
      </c>
      <c r="AW262" s="5">
        <v>30293.26</v>
      </c>
      <c r="AX262" s="5">
        <v>31124.93</v>
      </c>
      <c r="AY262" s="5">
        <v>31883.88</v>
      </c>
      <c r="AZ262" s="5">
        <v>32546.29</v>
      </c>
      <c r="BA262" s="5">
        <v>33084.78</v>
      </c>
      <c r="BB262" s="5">
        <v>33471.61</v>
      </c>
      <c r="BC262" s="5">
        <v>33675.82</v>
      </c>
      <c r="BD262" s="5">
        <v>33665.25</v>
      </c>
      <c r="BE262" s="5">
        <v>33408.559999999998</v>
      </c>
      <c r="BF262" s="5">
        <v>32876.44</v>
      </c>
      <c r="BG262" s="5">
        <v>32045.49</v>
      </c>
      <c r="BH262" s="5">
        <v>30900.85</v>
      </c>
      <c r="BI262" s="5">
        <v>29377.19</v>
      </c>
      <c r="BJ262" s="5">
        <v>27487.64</v>
      </c>
      <c r="BK262" s="5">
        <v>25268.39</v>
      </c>
      <c r="BL262" s="5">
        <v>22774.85</v>
      </c>
      <c r="BM262" s="5">
        <v>20077.599999999999</v>
      </c>
      <c r="BN262" s="5">
        <v>17265.55</v>
      </c>
      <c r="BO262" s="5">
        <v>14447.9</v>
      </c>
      <c r="BP262" s="5">
        <v>11743.15</v>
      </c>
      <c r="BQ262" s="5">
        <v>9322.86</v>
      </c>
      <c r="BR262" s="5">
        <v>7181.68</v>
      </c>
      <c r="BS262" s="5">
        <v>5302.38</v>
      </c>
      <c r="BT262" s="5">
        <v>3715.49</v>
      </c>
      <c r="BU262" s="5">
        <v>2458.44</v>
      </c>
      <c r="BV262" s="5">
        <v>1478.23</v>
      </c>
      <c r="BW262" s="5">
        <v>787.83</v>
      </c>
      <c r="BX262" s="5">
        <v>364.94</v>
      </c>
      <c r="BY262" s="5">
        <v>145.05000000000001</v>
      </c>
      <c r="BZ262" s="5">
        <v>47.05</v>
      </c>
      <c r="CA262" s="5">
        <v>11.44</v>
      </c>
      <c r="CB262" s="5">
        <v>1.75</v>
      </c>
      <c r="CC262" s="5">
        <v>0</v>
      </c>
      <c r="CD262" s="5">
        <v>0</v>
      </c>
      <c r="CE262" s="5">
        <v>0</v>
      </c>
      <c r="CF262" s="5">
        <v>0</v>
      </c>
      <c r="CG262" s="5">
        <v>0</v>
      </c>
      <c r="CH262" s="5">
        <v>0</v>
      </c>
      <c r="CI262" s="5">
        <v>0</v>
      </c>
      <c r="CJ262" s="5">
        <v>0</v>
      </c>
      <c r="CK262" s="5">
        <v>0</v>
      </c>
      <c r="CL262" s="5">
        <v>0</v>
      </c>
      <c r="CM262" s="5">
        <v>0</v>
      </c>
      <c r="CN262" s="5">
        <v>0</v>
      </c>
      <c r="CO262" s="5">
        <v>0</v>
      </c>
      <c r="CP262" s="5">
        <v>0</v>
      </c>
      <c r="CQ262" s="5">
        <v>0</v>
      </c>
      <c r="CR262" s="5">
        <v>0</v>
      </c>
      <c r="CS262" s="5">
        <v>0</v>
      </c>
      <c r="CT262" s="5">
        <v>0</v>
      </c>
      <c r="CU262" s="5">
        <v>0</v>
      </c>
      <c r="CV262" s="5">
        <v>0</v>
      </c>
      <c r="CW262" s="5">
        <v>0</v>
      </c>
      <c r="CX262" s="5">
        <v>0</v>
      </c>
      <c r="CY262" s="5">
        <v>0</v>
      </c>
      <c r="CZ262" s="5">
        <v>0</v>
      </c>
      <c r="DA262" s="5">
        <v>0</v>
      </c>
      <c r="DB262" s="5">
        <v>0</v>
      </c>
      <c r="DC262" s="5">
        <v>0</v>
      </c>
      <c r="DD262" s="5">
        <v>0</v>
      </c>
      <c r="DE262" s="5">
        <v>0</v>
      </c>
      <c r="DF262" s="3">
        <v>0</v>
      </c>
      <c r="DG262" s="3">
        <v>0</v>
      </c>
      <c r="DH262" s="3">
        <v>0</v>
      </c>
      <c r="DI262" s="3">
        <v>0</v>
      </c>
      <c r="DJ262" s="3">
        <v>0</v>
      </c>
      <c r="DK262" s="3">
        <v>0</v>
      </c>
      <c r="DL262" s="3">
        <v>0</v>
      </c>
      <c r="DM262" s="3">
        <v>0</v>
      </c>
      <c r="DN262" s="3">
        <v>0</v>
      </c>
      <c r="DO262" s="3">
        <v>0</v>
      </c>
      <c r="DP262" s="3">
        <v>0</v>
      </c>
      <c r="DQ262" s="3">
        <v>0</v>
      </c>
      <c r="DR262" s="3">
        <v>0</v>
      </c>
      <c r="DS262" s="3">
        <v>0</v>
      </c>
      <c r="DT262" s="3">
        <v>0</v>
      </c>
      <c r="DU262" s="3">
        <v>0</v>
      </c>
      <c r="DV262" s="3">
        <v>0</v>
      </c>
      <c r="DW262" s="3">
        <v>0</v>
      </c>
      <c r="DX262" s="3">
        <v>0</v>
      </c>
      <c r="DY262" s="3">
        <v>0</v>
      </c>
      <c r="DZ262" s="3">
        <v>0</v>
      </c>
      <c r="EA262" s="3">
        <v>0</v>
      </c>
      <c r="EB262" s="3">
        <v>0</v>
      </c>
      <c r="EC262" s="3">
        <v>0</v>
      </c>
      <c r="ED262" s="3">
        <v>0</v>
      </c>
      <c r="EE262" s="3">
        <v>0</v>
      </c>
      <c r="EF262" s="3">
        <v>0</v>
      </c>
      <c r="EG262" s="3">
        <v>0</v>
      </c>
      <c r="EH262" s="3">
        <v>0</v>
      </c>
      <c r="EI262" s="3">
        <v>0</v>
      </c>
      <c r="EJ262" s="3">
        <v>0</v>
      </c>
      <c r="EK262" s="3">
        <v>0</v>
      </c>
      <c r="EL262" s="3">
        <v>0</v>
      </c>
      <c r="EM262" s="3">
        <v>1</v>
      </c>
      <c r="EN262" s="3">
        <v>0.98621999999999999</v>
      </c>
      <c r="EO262" s="3">
        <v>0.97100262539999993</v>
      </c>
      <c r="EP262" s="3">
        <v>0.95428196019061196</v>
      </c>
      <c r="EQ262" s="3">
        <v>0.93598837501375787</v>
      </c>
      <c r="ER262" s="3">
        <v>0.91606118250971491</v>
      </c>
      <c r="ES262" s="3">
        <v>0.89446045982613576</v>
      </c>
      <c r="ET262" s="3">
        <v>0.87110609722007537</v>
      </c>
      <c r="EU262" s="3">
        <v>0.84582659827874873</v>
      </c>
      <c r="EV262" s="3">
        <v>0.81838798343058605</v>
      </c>
      <c r="EW262" s="3">
        <v>0.78855774143454116</v>
      </c>
      <c r="EX262" s="3">
        <v>0.75618744614865319</v>
      </c>
      <c r="EY262" s="3">
        <v>0.72113815801966308</v>
      </c>
      <c r="EZ262" s="3">
        <v>0.68332888439469219</v>
      </c>
      <c r="FA262" s="3">
        <v>0.64276648181702334</v>
      </c>
      <c r="FB262" s="3">
        <v>0.59955329124446488</v>
      </c>
      <c r="FC262" s="3">
        <v>0.55393328131367359</v>
      </c>
      <c r="FD262" s="3">
        <v>0.50630055845351074</v>
      </c>
      <c r="FE262" s="3">
        <v>0.45624262223921214</v>
      </c>
      <c r="FF262" s="3">
        <v>0.40464158166395725</v>
      </c>
      <c r="FG262" s="3">
        <v>0.35258039576707251</v>
      </c>
      <c r="FH262" s="3">
        <v>0.30122000951568306</v>
      </c>
      <c r="FI262" s="3">
        <v>0.25170245215139991</v>
      </c>
      <c r="FJ262" s="3">
        <v>0.20516518577312759</v>
      </c>
      <c r="FK262" s="3">
        <v>0.16273292205152934</v>
      </c>
      <c r="FL262" s="3">
        <v>0.12537269780693924</v>
      </c>
      <c r="FM262" s="3">
        <v>9.4344208826699846E-2</v>
      </c>
      <c r="FN262" s="3">
        <v>6.8887310958991421E-2</v>
      </c>
      <c r="FO262" s="3">
        <v>4.8209406828430966E-2</v>
      </c>
      <c r="FP262" s="3">
        <v>3.2020205921375569E-2</v>
      </c>
      <c r="FQ262" s="3">
        <v>2.0082432749768332E-2</v>
      </c>
      <c r="FR262" s="3">
        <v>1.1445781721402964E-2</v>
      </c>
      <c r="FS262" s="3">
        <v>5.7820655522011349E-3</v>
      </c>
      <c r="FT262" s="3">
        <v>2.5387315220049521E-3</v>
      </c>
      <c r="FU262" s="3">
        <v>9.5644171360014559E-4</v>
      </c>
      <c r="FV262" s="3">
        <v>2.9408669809777272E-4</v>
      </c>
      <c r="FW262" s="3">
        <v>6.7792865645498551E-5</v>
      </c>
      <c r="FX262" s="3">
        <v>9.8306434472537432E-6</v>
      </c>
      <c r="FY262" s="3">
        <v>0</v>
      </c>
      <c r="FZ262" s="3">
        <v>0</v>
      </c>
      <c r="GA262" s="3">
        <v>0</v>
      </c>
      <c r="GB262" s="3">
        <v>0</v>
      </c>
      <c r="GC262" s="3">
        <v>0</v>
      </c>
      <c r="GD262" s="3">
        <v>0</v>
      </c>
      <c r="GE262" s="3">
        <v>0</v>
      </c>
      <c r="GF262" s="3">
        <v>0</v>
      </c>
      <c r="GG262" s="3">
        <v>0</v>
      </c>
      <c r="GH262" s="3">
        <v>0</v>
      </c>
      <c r="GI262" s="3">
        <v>0</v>
      </c>
      <c r="GJ262" s="3">
        <v>0</v>
      </c>
      <c r="GK262" s="3">
        <v>0</v>
      </c>
      <c r="GL262" s="3">
        <v>0</v>
      </c>
      <c r="GM262" s="3">
        <v>0</v>
      </c>
      <c r="GN262" s="3">
        <v>0</v>
      </c>
      <c r="GO262" s="3">
        <v>0</v>
      </c>
      <c r="GP262" s="3">
        <v>0</v>
      </c>
      <c r="GQ262" s="3">
        <v>0</v>
      </c>
      <c r="GR262" s="3">
        <v>0</v>
      </c>
      <c r="GS262" s="3">
        <v>0</v>
      </c>
      <c r="GT262" s="3">
        <v>0</v>
      </c>
      <c r="GU262" s="3">
        <v>0</v>
      </c>
      <c r="GV262" s="3">
        <v>0</v>
      </c>
      <c r="GW262" s="3">
        <v>0</v>
      </c>
      <c r="GX262" s="3">
        <v>0</v>
      </c>
      <c r="GY262" s="3">
        <v>0</v>
      </c>
      <c r="GZ262" s="3">
        <v>0</v>
      </c>
      <c r="HA262" s="3">
        <v>0</v>
      </c>
      <c r="HB262">
        <f t="shared" si="1430"/>
        <v>38</v>
      </c>
      <c r="HC262">
        <f t="shared" si="1434"/>
        <v>9.3842373217256844E-3</v>
      </c>
      <c r="HD262">
        <f>IF(H262&gt;=$F$3,IF(HB262&lt;50,HC262*VLOOKUP(H262,Ret!$A$2:$AZ$27,HB262+2),HC262),0)</f>
        <v>2.7026603486569969E-3</v>
      </c>
      <c r="HE262">
        <f>IF(H262&lt;$F$3,HC262*VLOOKUP(H262,Withd!$A$2:$AZ$57,HB262+2),0)</f>
        <v>0</v>
      </c>
      <c r="HF262">
        <f>IF(HC262=HD262,0,HC262*VLOOKUP(H262,Mort!$A$2:$E$115,IF(HF261/HC261=VLOOKUP(H261,Mort!$A$2:$E$115,2),2,3)))</f>
        <v>3.9319954378030618E-5</v>
      </c>
      <c r="HH262">
        <f t="shared" ref="HH262:HI262" si="1495">HH261+1</f>
        <v>67</v>
      </c>
      <c r="HI262">
        <f t="shared" si="1495"/>
        <v>33</v>
      </c>
      <c r="HJ262">
        <f t="shared" si="1428"/>
        <v>2.8231496487093975E-2</v>
      </c>
      <c r="HK262">
        <f>IF(HH262&gt;=$F$3,IF(HI262&lt;50,HJ262*VLOOKUP(HH262,Ret!$A$2:$AZ$27,HI262+2),HJ262),0)</f>
        <v>1.0191570231840924E-2</v>
      </c>
      <c r="HL262">
        <f>IF(HH262&lt;$F$3,HJ262*VLOOKUP(HH262,Withd!$A$2:$AZ$57,HI262+2),0)</f>
        <v>0</v>
      </c>
      <c r="HM262">
        <f>IF(HJ262=HK262,0,HJ262*VLOOKUP(HH262,Mort!$A$2:$E$115,IF(HM261/HJ261=VLOOKUP(HH261,Mort!$A$2:$E$115,2),2,3)))</f>
        <v>8.4976804426152867E-5</v>
      </c>
      <c r="HN262">
        <f>HN261/(1+Assumptions!$C$9)</f>
        <v>0.36531832284853238</v>
      </c>
      <c r="HO262">
        <f>HO261*(1+Assumptions!$C$10)</f>
        <v>2.3715464147333347</v>
      </c>
      <c r="HQ262">
        <f>HQ261/(1.01+Assumptions!$C$9)</f>
        <v>0.28199757164502287</v>
      </c>
      <c r="HR262">
        <f>HR261/(0.99+Assumptions!$C$9)</f>
        <v>0.47444503285337353</v>
      </c>
    </row>
    <row r="263" spans="2:226" x14ac:dyDescent="0.25">
      <c r="B263">
        <f t="shared" ref="B263:C263" si="1496">B262+1</f>
        <v>2064</v>
      </c>
      <c r="C263">
        <f t="shared" si="1496"/>
        <v>85</v>
      </c>
      <c r="D263">
        <f>IF(D262=0, 0, D262*(1-VLOOKUP(C262,Mort!$A$2:$E$111,IF(D262/D261=1-VLOOKUP(C261,Mort!$A$2:$E$111,4),4,5))))</f>
        <v>0.63120032876022847</v>
      </c>
      <c r="E263" s="3">
        <f>IF(C263&lt;65,Assumptions!$C$6,Assumptions!$C$7)*(1+Assumptions!$C$8)^(B263-$J$3)</f>
        <v>46698.147514894852</v>
      </c>
      <c r="F263" s="3">
        <f t="shared" si="1426"/>
        <v>29475.89</v>
      </c>
      <c r="H263">
        <f t="shared" si="1433"/>
        <v>73</v>
      </c>
      <c r="I263" s="5">
        <v>138123.9408244369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  <c r="AQ263" s="5">
        <v>0</v>
      </c>
      <c r="AR263" s="5">
        <v>25913.29</v>
      </c>
      <c r="AS263" s="5">
        <v>26916.69</v>
      </c>
      <c r="AT263" s="5">
        <v>27908.11</v>
      </c>
      <c r="AU263" s="5">
        <v>28878.63</v>
      </c>
      <c r="AV263" s="5">
        <v>29818.32</v>
      </c>
      <c r="AW263" s="5">
        <v>30716.54</v>
      </c>
      <c r="AX263" s="5">
        <v>31559.83</v>
      </c>
      <c r="AY263" s="5">
        <v>32329.38</v>
      </c>
      <c r="AZ263" s="5">
        <v>33001.050000000003</v>
      </c>
      <c r="BA263" s="5">
        <v>33547.06</v>
      </c>
      <c r="BB263" s="5">
        <v>33939.300000000003</v>
      </c>
      <c r="BC263" s="5">
        <v>34146.35</v>
      </c>
      <c r="BD263" s="5">
        <v>34135.64</v>
      </c>
      <c r="BE263" s="5">
        <v>33875.370000000003</v>
      </c>
      <c r="BF263" s="5">
        <v>33335.81</v>
      </c>
      <c r="BG263" s="5">
        <v>32493.25</v>
      </c>
      <c r="BH263" s="5">
        <v>31332.61</v>
      </c>
      <c r="BI263" s="5">
        <v>29787.66</v>
      </c>
      <c r="BJ263" s="5">
        <v>27871.71</v>
      </c>
      <c r="BK263" s="5">
        <v>25621.45</v>
      </c>
      <c r="BL263" s="5">
        <v>23093.08</v>
      </c>
      <c r="BM263" s="5">
        <v>20358.13</v>
      </c>
      <c r="BN263" s="5">
        <v>17506.79</v>
      </c>
      <c r="BO263" s="5">
        <v>14649.77</v>
      </c>
      <c r="BP263" s="5">
        <v>11907.23</v>
      </c>
      <c r="BQ263" s="5">
        <v>9453.1299999999992</v>
      </c>
      <c r="BR263" s="5">
        <v>7282.02</v>
      </c>
      <c r="BS263" s="5">
        <v>5376.47</v>
      </c>
      <c r="BT263" s="5">
        <v>3767.4</v>
      </c>
      <c r="BU263" s="5">
        <v>2492.79</v>
      </c>
      <c r="BV263" s="5">
        <v>1498.88</v>
      </c>
      <c r="BW263" s="5">
        <v>798.84</v>
      </c>
      <c r="BX263" s="5">
        <v>370.04</v>
      </c>
      <c r="BY263" s="5">
        <v>147.07</v>
      </c>
      <c r="BZ263" s="5">
        <v>47.71</v>
      </c>
      <c r="CA263" s="5">
        <v>11.6</v>
      </c>
      <c r="CB263" s="5">
        <v>1.78</v>
      </c>
      <c r="CC263" s="5">
        <v>0</v>
      </c>
      <c r="CD263" s="5">
        <v>0</v>
      </c>
      <c r="CE263" s="5">
        <v>0</v>
      </c>
      <c r="CF263" s="5">
        <v>0</v>
      </c>
      <c r="CG263" s="5">
        <v>0</v>
      </c>
      <c r="CH263" s="5">
        <v>0</v>
      </c>
      <c r="CI263" s="5">
        <v>0</v>
      </c>
      <c r="CJ263" s="5">
        <v>0</v>
      </c>
      <c r="CK263" s="5">
        <v>0</v>
      </c>
      <c r="CL263" s="5">
        <v>0</v>
      </c>
      <c r="CM263" s="5">
        <v>0</v>
      </c>
      <c r="CN263" s="5">
        <v>0</v>
      </c>
      <c r="CO263" s="5">
        <v>0</v>
      </c>
      <c r="CP263" s="5">
        <v>0</v>
      </c>
      <c r="CQ263" s="5">
        <v>0</v>
      </c>
      <c r="CR263" s="5">
        <v>0</v>
      </c>
      <c r="CS263" s="5">
        <v>0</v>
      </c>
      <c r="CT263" s="5">
        <v>0</v>
      </c>
      <c r="CU263" s="5">
        <v>0</v>
      </c>
      <c r="CV263" s="5">
        <v>0</v>
      </c>
      <c r="CW263" s="5">
        <v>0</v>
      </c>
      <c r="CX263" s="5">
        <v>0</v>
      </c>
      <c r="CY263" s="5">
        <v>0</v>
      </c>
      <c r="CZ263" s="5">
        <v>0</v>
      </c>
      <c r="DA263" s="5">
        <v>0</v>
      </c>
      <c r="DB263" s="5">
        <v>0</v>
      </c>
      <c r="DC263" s="5">
        <v>0</v>
      </c>
      <c r="DD263" s="5">
        <v>0</v>
      </c>
      <c r="DE263" s="5">
        <v>0</v>
      </c>
      <c r="DF263" s="3">
        <v>0</v>
      </c>
      <c r="DG263" s="3">
        <v>0</v>
      </c>
      <c r="DH263" s="3">
        <v>0</v>
      </c>
      <c r="DI263" s="3">
        <v>0</v>
      </c>
      <c r="DJ263" s="3">
        <v>0</v>
      </c>
      <c r="DK263" s="3">
        <v>0</v>
      </c>
      <c r="DL263" s="3">
        <v>0</v>
      </c>
      <c r="DM263" s="3">
        <v>0</v>
      </c>
      <c r="DN263" s="3">
        <v>0</v>
      </c>
      <c r="DO263" s="3">
        <v>0</v>
      </c>
      <c r="DP263" s="3">
        <v>0</v>
      </c>
      <c r="DQ263" s="3">
        <v>0</v>
      </c>
      <c r="DR263" s="3">
        <v>0</v>
      </c>
      <c r="DS263" s="3">
        <v>0</v>
      </c>
      <c r="DT263" s="3">
        <v>0</v>
      </c>
      <c r="DU263" s="3">
        <v>0</v>
      </c>
      <c r="DV263" s="3">
        <v>0</v>
      </c>
      <c r="DW263" s="3">
        <v>0</v>
      </c>
      <c r="DX263" s="3">
        <v>0</v>
      </c>
      <c r="DY263" s="3">
        <v>0</v>
      </c>
      <c r="DZ263" s="3">
        <v>0</v>
      </c>
      <c r="EA263" s="3">
        <v>0</v>
      </c>
      <c r="EB263" s="3">
        <v>0</v>
      </c>
      <c r="EC263" s="3">
        <v>0</v>
      </c>
      <c r="ED263" s="3">
        <v>0</v>
      </c>
      <c r="EE263" s="3">
        <v>0</v>
      </c>
      <c r="EF263" s="3">
        <v>0</v>
      </c>
      <c r="EG263" s="3">
        <v>0</v>
      </c>
      <c r="EH263" s="3">
        <v>0</v>
      </c>
      <c r="EI263" s="3">
        <v>0</v>
      </c>
      <c r="EJ263" s="3">
        <v>0</v>
      </c>
      <c r="EK263" s="3">
        <v>0</v>
      </c>
      <c r="EL263" s="3">
        <v>0</v>
      </c>
      <c r="EM263" s="3">
        <v>0</v>
      </c>
      <c r="EN263" s="3">
        <v>1</v>
      </c>
      <c r="EO263" s="3">
        <v>0.98456999999999995</v>
      </c>
      <c r="EP263" s="3">
        <v>0.9676157045999999</v>
      </c>
      <c r="EQ263" s="3">
        <v>0.94906651154281785</v>
      </c>
      <c r="ER263" s="3">
        <v>0.92886088551207124</v>
      </c>
      <c r="ES263" s="3">
        <v>0.90695834583169654</v>
      </c>
      <c r="ET263" s="3">
        <v>0.88327766342203096</v>
      </c>
      <c r="EU263" s="3">
        <v>0.85764494562952354</v>
      </c>
      <c r="EV263" s="3">
        <v>0.82982294359330178</v>
      </c>
      <c r="EW263" s="3">
        <v>0.79957589729932599</v>
      </c>
      <c r="EX263" s="3">
        <v>0.7667533067151886</v>
      </c>
      <c r="EY263" s="3">
        <v>0.73121429094893964</v>
      </c>
      <c r="EZ263" s="3">
        <v>0.69287672567448677</v>
      </c>
      <c r="FA263" s="3">
        <v>0.65174756323844929</v>
      </c>
      <c r="FB263" s="3">
        <v>0.60793057456192834</v>
      </c>
      <c r="FC263" s="3">
        <v>0.56167313714351119</v>
      </c>
      <c r="FD263" s="3">
        <v>0.51337486408054067</v>
      </c>
      <c r="FE263" s="3">
        <v>0.46261749126889762</v>
      </c>
      <c r="FF263" s="3">
        <v>0.41029545300638531</v>
      </c>
      <c r="FG263" s="3">
        <v>0.35750684002258376</v>
      </c>
      <c r="FH263" s="3">
        <v>0.30542881863649401</v>
      </c>
      <c r="FI263" s="3">
        <v>0.25521937514084075</v>
      </c>
      <c r="FJ263" s="3">
        <v>0.20803186487105071</v>
      </c>
      <c r="FK263" s="3">
        <v>0.16500671457842001</v>
      </c>
      <c r="FL263" s="3">
        <v>0.12712447304550634</v>
      </c>
      <c r="FM263" s="3">
        <v>9.566243721147398E-2</v>
      </c>
      <c r="FN263" s="3">
        <v>6.984984177870196E-2</v>
      </c>
      <c r="FO263" s="3">
        <v>4.8883014771988989E-2</v>
      </c>
      <c r="FP263" s="3">
        <v>3.2467609581407368E-2</v>
      </c>
      <c r="FQ263" s="3">
        <v>2.0363035377267077E-2</v>
      </c>
      <c r="FR263" s="3">
        <v>1.1605708382919598E-2</v>
      </c>
      <c r="FS263" s="3">
        <v>5.8628557037994937E-3</v>
      </c>
      <c r="FT263" s="3">
        <v>2.5742040538672436E-3</v>
      </c>
      <c r="FU263" s="3">
        <v>9.6980563525394527E-4</v>
      </c>
      <c r="FV263" s="3">
        <v>2.9819583672788307E-4</v>
      </c>
      <c r="FW263" s="3">
        <v>6.874010428251159E-5</v>
      </c>
      <c r="FX263" s="3">
        <v>9.9680025220070038E-6</v>
      </c>
      <c r="FY263" s="3">
        <v>0</v>
      </c>
      <c r="FZ263" s="3">
        <v>0</v>
      </c>
      <c r="GA263" s="3">
        <v>0</v>
      </c>
      <c r="GB263" s="3">
        <v>0</v>
      </c>
      <c r="GC263" s="3">
        <v>0</v>
      </c>
      <c r="GD263" s="3">
        <v>0</v>
      </c>
      <c r="GE263" s="3">
        <v>0</v>
      </c>
      <c r="GF263" s="3">
        <v>0</v>
      </c>
      <c r="GG263" s="3">
        <v>0</v>
      </c>
      <c r="GH263" s="3">
        <v>0</v>
      </c>
      <c r="GI263" s="3">
        <v>0</v>
      </c>
      <c r="GJ263" s="3">
        <v>0</v>
      </c>
      <c r="GK263" s="3">
        <v>0</v>
      </c>
      <c r="GL263" s="3">
        <v>0</v>
      </c>
      <c r="GM263" s="3">
        <v>0</v>
      </c>
      <c r="GN263" s="3">
        <v>0</v>
      </c>
      <c r="GO263" s="3">
        <v>0</v>
      </c>
      <c r="GP263" s="3">
        <v>0</v>
      </c>
      <c r="GQ263" s="3">
        <v>0</v>
      </c>
      <c r="GR263" s="3">
        <v>0</v>
      </c>
      <c r="GS263" s="3">
        <v>0</v>
      </c>
      <c r="GT263" s="3">
        <v>0</v>
      </c>
      <c r="GU263" s="3">
        <v>0</v>
      </c>
      <c r="GV263" s="3">
        <v>0</v>
      </c>
      <c r="GW263" s="3">
        <v>0</v>
      </c>
      <c r="GX263" s="3">
        <v>0</v>
      </c>
      <c r="GY263" s="3">
        <v>0</v>
      </c>
      <c r="GZ263" s="3">
        <v>0</v>
      </c>
      <c r="HA263" s="3">
        <v>0</v>
      </c>
      <c r="HB263">
        <f t="shared" si="1430"/>
        <v>39</v>
      </c>
      <c r="HC263">
        <f t="shared" si="1434"/>
        <v>6.642257018690657E-3</v>
      </c>
      <c r="HD263">
        <f>IF(H263&gt;=$F$3,IF(HB263&lt;50,HC263*VLOOKUP(H263,Ret!$A$2:$AZ$27,HB263+2),HC263),0)</f>
        <v>1.4679388011306351E-3</v>
      </c>
      <c r="HE263">
        <f>IF(H263&lt;$F$3,HC263*VLOOKUP(H263,Withd!$A$2:$AZ$57,HB263+2),0)</f>
        <v>0</v>
      </c>
      <c r="HF263">
        <f>IF(HC263=HD263,0,HC263*VLOOKUP(H263,Mort!$A$2:$E$115,IF(HF262/HC262=VLOOKUP(H262,Mort!$A$2:$E$115,2),2,3)))</f>
        <v>2.9956579154294864E-5</v>
      </c>
      <c r="HH263">
        <f t="shared" ref="HH263:HI263" si="1497">HH262+1</f>
        <v>68</v>
      </c>
      <c r="HI263">
        <f t="shared" si="1497"/>
        <v>34</v>
      </c>
      <c r="HJ263">
        <f t="shared" si="1428"/>
        <v>1.7954949450826901E-2</v>
      </c>
      <c r="HK263">
        <f>IF(HH263&gt;=$F$3,IF(HI263&lt;50,HJ263*VLOOKUP(HH263,Ret!$A$2:$AZ$27,HI263+2),HJ263),0)</f>
        <v>4.7580616044691293E-3</v>
      </c>
      <c r="HL263">
        <f>IF(HH263&lt;$F$3,HJ263*VLOOKUP(HH263,Withd!$A$2:$AZ$57,HI263+2),0)</f>
        <v>0</v>
      </c>
      <c r="HM263">
        <f>IF(HJ263=HK263,0,HJ263*VLOOKUP(HH263,Mort!$A$2:$E$115,IF(HM262/HJ262=VLOOKUP(HH262,Mort!$A$2:$E$115,2),2,3)))</f>
        <v>5.799448672617089E-5</v>
      </c>
      <c r="HN263">
        <f>HN262/(1+Assumptions!$C$9)</f>
        <v>0.35194443434348011</v>
      </c>
      <c r="HO263">
        <f>HO262*(1+Assumptions!$C$10)</f>
        <v>2.4486216732121679</v>
      </c>
      <c r="HQ263">
        <f>HQ262/(1.01+Assumptions!$C$9)</f>
        <v>0.2690816523330371</v>
      </c>
      <c r="HR263">
        <f>HR262/(0.99+Assumptions!$C$9)</f>
        <v>0.46152240549939055</v>
      </c>
    </row>
    <row r="264" spans="2:226" x14ac:dyDescent="0.25">
      <c r="B264">
        <f t="shared" ref="B264:C264" si="1498">B263+1</f>
        <v>2065</v>
      </c>
      <c r="C264">
        <f t="shared" si="1498"/>
        <v>86</v>
      </c>
      <c r="D264">
        <f>IF(D263=0, 0, D263*(1-VLOOKUP(C263,Mort!$A$2:$E$111,IF(D263/D262=1-VLOOKUP(C262,Mort!$A$2:$E$111,4),4,5))))</f>
        <v>0.59810649552332973</v>
      </c>
      <c r="E264" s="3">
        <f>IF(C264&lt;65,Assumptions!$C$6,Assumptions!$C$7)*(1+Assumptions!$C$8)^(B264-$J$3)</f>
        <v>49266.545628214073</v>
      </c>
      <c r="F264" s="3">
        <f t="shared" si="1426"/>
        <v>29466.639999999999</v>
      </c>
      <c r="H264">
        <f t="shared" si="1433"/>
        <v>74</v>
      </c>
      <c r="I264" s="5">
        <v>132882.8920291109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>
        <v>27338.52</v>
      </c>
      <c r="AT264" s="5">
        <v>28345.48</v>
      </c>
      <c r="AU264" s="5">
        <v>29331.21</v>
      </c>
      <c r="AV264" s="5">
        <v>30285.62</v>
      </c>
      <c r="AW264" s="5">
        <v>31197.919999999998</v>
      </c>
      <c r="AX264" s="5">
        <v>32054.43</v>
      </c>
      <c r="AY264" s="5">
        <v>32836.04</v>
      </c>
      <c r="AZ264" s="5">
        <v>33518.230000000003</v>
      </c>
      <c r="BA264" s="5">
        <v>34072.800000000003</v>
      </c>
      <c r="BB264" s="5">
        <v>34471.19</v>
      </c>
      <c r="BC264" s="5">
        <v>34681.49</v>
      </c>
      <c r="BD264" s="5">
        <v>34670.61</v>
      </c>
      <c r="BE264" s="5">
        <v>34406.25</v>
      </c>
      <c r="BF264" s="5">
        <v>33858.239999999998</v>
      </c>
      <c r="BG264" s="5">
        <v>33002.480000000003</v>
      </c>
      <c r="BH264" s="5">
        <v>31823.65</v>
      </c>
      <c r="BI264" s="5">
        <v>30254.49</v>
      </c>
      <c r="BJ264" s="5">
        <v>28308.51</v>
      </c>
      <c r="BK264" s="5">
        <v>26022.98</v>
      </c>
      <c r="BL264" s="5">
        <v>23454.99</v>
      </c>
      <c r="BM264" s="5">
        <v>20677.18</v>
      </c>
      <c r="BN264" s="5">
        <v>17781.16</v>
      </c>
      <c r="BO264" s="5">
        <v>14879.36</v>
      </c>
      <c r="BP264" s="5">
        <v>12093.84</v>
      </c>
      <c r="BQ264" s="5">
        <v>9601.2800000000007</v>
      </c>
      <c r="BR264" s="5">
        <v>7396.14</v>
      </c>
      <c r="BS264" s="5">
        <v>5460.73</v>
      </c>
      <c r="BT264" s="5">
        <v>3826.44</v>
      </c>
      <c r="BU264" s="5">
        <v>2531.86</v>
      </c>
      <c r="BV264" s="5">
        <v>1522.37</v>
      </c>
      <c r="BW264" s="5">
        <v>811.36</v>
      </c>
      <c r="BX264" s="5">
        <v>375.84</v>
      </c>
      <c r="BY264" s="5">
        <v>149.38</v>
      </c>
      <c r="BZ264" s="5">
        <v>48.46</v>
      </c>
      <c r="CA264" s="5">
        <v>11.78</v>
      </c>
      <c r="CB264" s="5">
        <v>1.8</v>
      </c>
      <c r="CC264" s="5">
        <v>0</v>
      </c>
      <c r="CD264" s="5">
        <v>0</v>
      </c>
      <c r="CE264" s="5">
        <v>0</v>
      </c>
      <c r="CF264" s="5">
        <v>0</v>
      </c>
      <c r="CG264" s="5">
        <v>0</v>
      </c>
      <c r="CH264" s="5">
        <v>0</v>
      </c>
      <c r="CI264" s="5">
        <v>0</v>
      </c>
      <c r="CJ264" s="5">
        <v>0</v>
      </c>
      <c r="CK264" s="5">
        <v>0</v>
      </c>
      <c r="CL264" s="5">
        <v>0</v>
      </c>
      <c r="CM264" s="5">
        <v>0</v>
      </c>
      <c r="CN264" s="5">
        <v>0</v>
      </c>
      <c r="CO264" s="5">
        <v>0</v>
      </c>
      <c r="CP264" s="5">
        <v>0</v>
      </c>
      <c r="CQ264" s="5">
        <v>0</v>
      </c>
      <c r="CR264" s="5">
        <v>0</v>
      </c>
      <c r="CS264" s="5">
        <v>0</v>
      </c>
      <c r="CT264" s="5">
        <v>0</v>
      </c>
      <c r="CU264" s="5">
        <v>0</v>
      </c>
      <c r="CV264" s="5">
        <v>0</v>
      </c>
      <c r="CW264" s="5">
        <v>0</v>
      </c>
      <c r="CX264" s="5">
        <v>0</v>
      </c>
      <c r="CY264" s="5">
        <v>0</v>
      </c>
      <c r="CZ264" s="5">
        <v>0</v>
      </c>
      <c r="DA264" s="5">
        <v>0</v>
      </c>
      <c r="DB264" s="5">
        <v>0</v>
      </c>
      <c r="DC264" s="5">
        <v>0</v>
      </c>
      <c r="DD264" s="5">
        <v>0</v>
      </c>
      <c r="DE264" s="5">
        <v>0</v>
      </c>
      <c r="DF264" s="3">
        <v>0</v>
      </c>
      <c r="DG264" s="3">
        <v>0</v>
      </c>
      <c r="DH264" s="3">
        <v>0</v>
      </c>
      <c r="DI264" s="3">
        <v>0</v>
      </c>
      <c r="DJ264" s="3">
        <v>0</v>
      </c>
      <c r="DK264" s="3">
        <v>0</v>
      </c>
      <c r="DL264" s="3">
        <v>0</v>
      </c>
      <c r="DM264" s="3">
        <v>0</v>
      </c>
      <c r="DN264" s="3">
        <v>0</v>
      </c>
      <c r="DO264" s="3">
        <v>0</v>
      </c>
      <c r="DP264" s="3">
        <v>0</v>
      </c>
      <c r="DQ264" s="3">
        <v>0</v>
      </c>
      <c r="DR264" s="3">
        <v>0</v>
      </c>
      <c r="DS264" s="3">
        <v>0</v>
      </c>
      <c r="DT264" s="3">
        <v>0</v>
      </c>
      <c r="DU264" s="3">
        <v>0</v>
      </c>
      <c r="DV264" s="3">
        <v>0</v>
      </c>
      <c r="DW264" s="3">
        <v>0</v>
      </c>
      <c r="DX264" s="3">
        <v>0</v>
      </c>
      <c r="DY264" s="3">
        <v>0</v>
      </c>
      <c r="DZ264" s="3">
        <v>0</v>
      </c>
      <c r="EA264" s="3">
        <v>0</v>
      </c>
      <c r="EB264" s="3">
        <v>0</v>
      </c>
      <c r="EC264" s="3">
        <v>0</v>
      </c>
      <c r="ED264" s="3">
        <v>0</v>
      </c>
      <c r="EE264" s="3">
        <v>0</v>
      </c>
      <c r="EF264" s="3">
        <v>0</v>
      </c>
      <c r="EG264" s="3">
        <v>0</v>
      </c>
      <c r="EH264" s="3">
        <v>0</v>
      </c>
      <c r="EI264" s="3">
        <v>0</v>
      </c>
      <c r="EJ264" s="3">
        <v>0</v>
      </c>
      <c r="EK264" s="3">
        <v>0</v>
      </c>
      <c r="EL264" s="3">
        <v>0</v>
      </c>
      <c r="EM264" s="3">
        <v>0</v>
      </c>
      <c r="EN264" s="3">
        <v>0</v>
      </c>
      <c r="EO264" s="3">
        <v>1</v>
      </c>
      <c r="EP264" s="3">
        <v>0.98277999999999999</v>
      </c>
      <c r="EQ264" s="3">
        <v>0.96394010739999991</v>
      </c>
      <c r="ER264" s="3">
        <v>0.94341782251345385</v>
      </c>
      <c r="ES264" s="3">
        <v>0.92117203025858652</v>
      </c>
      <c r="ET264" s="3">
        <v>0.8971202285485349</v>
      </c>
      <c r="EU264" s="3">
        <v>0.87108579951605636</v>
      </c>
      <c r="EV264" s="3">
        <v>0.84282777617975546</v>
      </c>
      <c r="EW264" s="3">
        <v>0.81210670373800342</v>
      </c>
      <c r="EX264" s="3">
        <v>0.77876972354955831</v>
      </c>
      <c r="EY264" s="3">
        <v>0.74267374686303633</v>
      </c>
      <c r="EZ264" s="3">
        <v>0.70373536231500733</v>
      </c>
      <c r="FA264" s="3">
        <v>0.66196163120798857</v>
      </c>
      <c r="FB264" s="3">
        <v>0.61745795074187548</v>
      </c>
      <c r="FC264" s="3">
        <v>0.57047557526992621</v>
      </c>
      <c r="FD264" s="3">
        <v>0.5214203805524652</v>
      </c>
      <c r="FE264" s="3">
        <v>0.46986754752724297</v>
      </c>
      <c r="FF264" s="3">
        <v>0.41672552790191181</v>
      </c>
      <c r="FG264" s="3">
        <v>0.36310962148205184</v>
      </c>
      <c r="FH264" s="3">
        <v>0.31021544292076136</v>
      </c>
      <c r="FI264" s="3">
        <v>0.25921912625901739</v>
      </c>
      <c r="FJ264" s="3">
        <v>0.21129210200498766</v>
      </c>
      <c r="FK264" s="3">
        <v>0.16759266946831611</v>
      </c>
      <c r="FL264" s="3">
        <v>0.12911674441178009</v>
      </c>
      <c r="FM264" s="3">
        <v>9.7161641337308632E-2</v>
      </c>
      <c r="FN264" s="3">
        <v>7.0944515655262649E-2</v>
      </c>
      <c r="FO264" s="3">
        <v>4.9649100391022459E-2</v>
      </c>
      <c r="FP264" s="3">
        <v>3.2976435988713207E-2</v>
      </c>
      <c r="FQ264" s="3">
        <v>2.0682161123401151E-2</v>
      </c>
      <c r="FR264" s="3">
        <v>1.1787590910671253E-2</v>
      </c>
      <c r="FS264" s="3">
        <v>5.9547373003437966E-3</v>
      </c>
      <c r="FT264" s="3">
        <v>2.6145465064619506E-3</v>
      </c>
      <c r="FU264" s="3">
        <v>9.8500425084447523E-4</v>
      </c>
      <c r="FV264" s="3">
        <v>3.0286910704965922E-4</v>
      </c>
      <c r="FW264" s="3">
        <v>6.9817386557087432E-5</v>
      </c>
      <c r="FX264" s="3">
        <v>1.0124219224643247E-5</v>
      </c>
      <c r="FY264" s="3">
        <v>0</v>
      </c>
      <c r="FZ264" s="3">
        <v>0</v>
      </c>
      <c r="GA264" s="3">
        <v>0</v>
      </c>
      <c r="GB264" s="3">
        <v>0</v>
      </c>
      <c r="GC264" s="3">
        <v>0</v>
      </c>
      <c r="GD264" s="3">
        <v>0</v>
      </c>
      <c r="GE264" s="3">
        <v>0</v>
      </c>
      <c r="GF264" s="3">
        <v>0</v>
      </c>
      <c r="GG264" s="3">
        <v>0</v>
      </c>
      <c r="GH264" s="3">
        <v>0</v>
      </c>
      <c r="GI264" s="3">
        <v>0</v>
      </c>
      <c r="GJ264" s="3">
        <v>0</v>
      </c>
      <c r="GK264" s="3">
        <v>0</v>
      </c>
      <c r="GL264" s="3">
        <v>0</v>
      </c>
      <c r="GM264" s="3">
        <v>0</v>
      </c>
      <c r="GN264" s="3">
        <v>0</v>
      </c>
      <c r="GO264" s="3">
        <v>0</v>
      </c>
      <c r="GP264" s="3">
        <v>0</v>
      </c>
      <c r="GQ264" s="3">
        <v>0</v>
      </c>
      <c r="GR264" s="3">
        <v>0</v>
      </c>
      <c r="GS264" s="3">
        <v>0</v>
      </c>
      <c r="GT264" s="3">
        <v>0</v>
      </c>
      <c r="GU264" s="3">
        <v>0</v>
      </c>
      <c r="GV264" s="3">
        <v>0</v>
      </c>
      <c r="GW264" s="3">
        <v>0</v>
      </c>
      <c r="GX264" s="3">
        <v>0</v>
      </c>
      <c r="GY264" s="3">
        <v>0</v>
      </c>
      <c r="GZ264" s="3">
        <v>0</v>
      </c>
      <c r="HA264" s="3">
        <v>0</v>
      </c>
      <c r="HB264">
        <f t="shared" si="1430"/>
        <v>40</v>
      </c>
      <c r="HC264">
        <f t="shared" si="1434"/>
        <v>5.1443616384057268E-3</v>
      </c>
      <c r="HD264">
        <f>IF(H264&gt;=$F$3,IF(HB264&lt;50,HC264*VLOOKUP(H264,Ret!$A$2:$AZ$27,HB264+2),HC264),0)</f>
        <v>1.2809460479630259E-3</v>
      </c>
      <c r="HE264">
        <f>IF(H264&lt;$F$3,HC264*VLOOKUP(H264,Withd!$A$2:$AZ$57,HB264+2),0)</f>
        <v>0</v>
      </c>
      <c r="HF264">
        <f>IF(HC264=HD264,0,HC264*VLOOKUP(H264,Mort!$A$2:$E$115,IF(HF263/HC263=VLOOKUP(H263,Mort!$A$2:$E$115,2),2,3)))</f>
        <v>2.500159756265183E-5</v>
      </c>
      <c r="HH264">
        <f t="shared" ref="HH264:HI264" si="1499">HH263+1</f>
        <v>69</v>
      </c>
      <c r="HI264">
        <f t="shared" si="1499"/>
        <v>35</v>
      </c>
      <c r="HJ264">
        <f t="shared" si="1428"/>
        <v>1.3138893359631603E-2</v>
      </c>
      <c r="HK264">
        <f>IF(HH264&gt;=$F$3,IF(HI264&lt;50,HJ264*VLOOKUP(HH264,Ret!$A$2:$AZ$27,HI264+2),HJ264),0)</f>
        <v>3.7577235008546383E-3</v>
      </c>
      <c r="HL264">
        <f>IF(HH264&lt;$F$3,HJ264*VLOOKUP(HH264,Withd!$A$2:$AZ$57,HI264+2),0)</f>
        <v>0</v>
      </c>
      <c r="HM264">
        <f>IF(HJ264=HK264,0,HJ264*VLOOKUP(HH264,Mort!$A$2:$E$115,IF(HM263/HJ263=VLOOKUP(HH263,Mort!$A$2:$E$115,2),2,3)))</f>
        <v>4.532918209072903E-5</v>
      </c>
      <c r="HN264">
        <f>HN263/(1+Assumptions!$C$9)</f>
        <v>0.33906014869314077</v>
      </c>
      <c r="HO264">
        <f>HO263*(1+Assumptions!$C$10)</f>
        <v>2.5282018775915636</v>
      </c>
      <c r="HQ264">
        <f>HQ263/(1.01+Assumptions!$C$9)</f>
        <v>0.25675730184450102</v>
      </c>
      <c r="HR264">
        <f>HR263/(0.99+Assumptions!$C$9)</f>
        <v>0.44895175632236434</v>
      </c>
    </row>
    <row r="265" spans="2:226" x14ac:dyDescent="0.25">
      <c r="B265">
        <f t="shared" ref="B265:C265" si="1500">B264+1</f>
        <v>2066</v>
      </c>
      <c r="C265">
        <f t="shared" si="1500"/>
        <v>87</v>
      </c>
      <c r="D265">
        <f>IF(D264=0, 0, D264*(1-VLOOKUP(C264,Mort!$A$2:$E$111,IF(D264/D263=1-VLOOKUP(C263,Mort!$A$2:$E$111,4),4,5))))</f>
        <v>0.56260289394906493</v>
      </c>
      <c r="E265" s="3">
        <f>IF(C265&lt;65,Assumptions!$C$6,Assumptions!$C$7)*(1+Assumptions!$C$8)^(B265-$J$3)</f>
        <v>51976.205637765845</v>
      </c>
      <c r="F265" s="3">
        <f t="shared" si="1426"/>
        <v>29241.96</v>
      </c>
      <c r="H265">
        <f t="shared" si="1433"/>
        <v>75</v>
      </c>
      <c r="I265" s="5">
        <v>127670.53243718174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s="5">
        <v>0</v>
      </c>
      <c r="AP265" s="5">
        <v>0</v>
      </c>
      <c r="AQ265" s="5">
        <v>0</v>
      </c>
      <c r="AR265" s="5">
        <v>0</v>
      </c>
      <c r="AS265" s="5">
        <v>0</v>
      </c>
      <c r="AT265" s="5">
        <v>28842.14</v>
      </c>
      <c r="AU265" s="5">
        <v>29845.15</v>
      </c>
      <c r="AV265" s="5">
        <v>30816.28</v>
      </c>
      <c r="AW265" s="5">
        <v>31744.560000000001</v>
      </c>
      <c r="AX265" s="5">
        <v>32616.07</v>
      </c>
      <c r="AY265" s="5">
        <v>33411.379999999997</v>
      </c>
      <c r="AZ265" s="5">
        <v>34105.53</v>
      </c>
      <c r="BA265" s="5">
        <v>34669.81</v>
      </c>
      <c r="BB265" s="5">
        <v>35075.18</v>
      </c>
      <c r="BC265" s="5">
        <v>35289.17</v>
      </c>
      <c r="BD265" s="5">
        <v>35278.1</v>
      </c>
      <c r="BE265" s="5">
        <v>35009.11</v>
      </c>
      <c r="BF265" s="5">
        <v>34451.5</v>
      </c>
      <c r="BG265" s="5">
        <v>33580.74</v>
      </c>
      <c r="BH265" s="5">
        <v>32381.25</v>
      </c>
      <c r="BI265" s="5">
        <v>30784.6</v>
      </c>
      <c r="BJ265" s="5">
        <v>28804.52</v>
      </c>
      <c r="BK265" s="5">
        <v>26478.95</v>
      </c>
      <c r="BL265" s="5">
        <v>23865.96</v>
      </c>
      <c r="BM265" s="5">
        <v>21039.48</v>
      </c>
      <c r="BN265" s="5">
        <v>18092.71</v>
      </c>
      <c r="BO265" s="5">
        <v>15140.07</v>
      </c>
      <c r="BP265" s="5">
        <v>12305.74</v>
      </c>
      <c r="BQ265" s="5">
        <v>9769.51</v>
      </c>
      <c r="BR265" s="5">
        <v>7525.74</v>
      </c>
      <c r="BS265" s="5">
        <v>5556.41</v>
      </c>
      <c r="BT265" s="5">
        <v>3893.49</v>
      </c>
      <c r="BU265" s="5">
        <v>2576.2199999999998</v>
      </c>
      <c r="BV265" s="5">
        <v>1549.05</v>
      </c>
      <c r="BW265" s="5">
        <v>825.57</v>
      </c>
      <c r="BX265" s="5">
        <v>382.42</v>
      </c>
      <c r="BY265" s="5">
        <v>152</v>
      </c>
      <c r="BZ265" s="5">
        <v>49.31</v>
      </c>
      <c r="CA265" s="5">
        <v>11.99</v>
      </c>
      <c r="CB265" s="5">
        <v>1.83</v>
      </c>
      <c r="CC265" s="5">
        <v>0</v>
      </c>
      <c r="CD265" s="5">
        <v>0</v>
      </c>
      <c r="CE265" s="5">
        <v>0</v>
      </c>
      <c r="CF265" s="5">
        <v>0</v>
      </c>
      <c r="CG265" s="5">
        <v>0</v>
      </c>
      <c r="CH265" s="5">
        <v>0</v>
      </c>
      <c r="CI265" s="5">
        <v>0</v>
      </c>
      <c r="CJ265" s="5">
        <v>0</v>
      </c>
      <c r="CK265" s="5">
        <v>0</v>
      </c>
      <c r="CL265" s="5">
        <v>0</v>
      </c>
      <c r="CM265" s="5">
        <v>0</v>
      </c>
      <c r="CN265" s="5">
        <v>0</v>
      </c>
      <c r="CO265" s="5">
        <v>0</v>
      </c>
      <c r="CP265" s="5">
        <v>0</v>
      </c>
      <c r="CQ265" s="5">
        <v>0</v>
      </c>
      <c r="CR265" s="5">
        <v>0</v>
      </c>
      <c r="CS265" s="5">
        <v>0</v>
      </c>
      <c r="CT265" s="5">
        <v>0</v>
      </c>
      <c r="CU265" s="5">
        <v>0</v>
      </c>
      <c r="CV265" s="5">
        <v>0</v>
      </c>
      <c r="CW265" s="5">
        <v>0</v>
      </c>
      <c r="CX265" s="5">
        <v>0</v>
      </c>
      <c r="CY265" s="5">
        <v>0</v>
      </c>
      <c r="CZ265" s="5">
        <v>0</v>
      </c>
      <c r="DA265" s="5">
        <v>0</v>
      </c>
      <c r="DB265" s="5">
        <v>0</v>
      </c>
      <c r="DC265" s="5">
        <v>0</v>
      </c>
      <c r="DD265" s="5">
        <v>0</v>
      </c>
      <c r="DE265" s="5">
        <v>0</v>
      </c>
      <c r="DF265" s="3">
        <v>0</v>
      </c>
      <c r="DG265" s="3">
        <v>0</v>
      </c>
      <c r="DH265" s="3">
        <v>0</v>
      </c>
      <c r="DI265" s="3">
        <v>0</v>
      </c>
      <c r="DJ265" s="3">
        <v>0</v>
      </c>
      <c r="DK265" s="3">
        <v>0</v>
      </c>
      <c r="DL265" s="3">
        <v>0</v>
      </c>
      <c r="DM265" s="3">
        <v>0</v>
      </c>
      <c r="DN265" s="3">
        <v>0</v>
      </c>
      <c r="DO265" s="3">
        <v>0</v>
      </c>
      <c r="DP265" s="3">
        <v>0</v>
      </c>
      <c r="DQ265" s="3">
        <v>0</v>
      </c>
      <c r="DR265" s="3">
        <v>0</v>
      </c>
      <c r="DS265" s="3">
        <v>0</v>
      </c>
      <c r="DT265" s="3">
        <v>0</v>
      </c>
      <c r="DU265" s="3">
        <v>0</v>
      </c>
      <c r="DV265" s="3">
        <v>0</v>
      </c>
      <c r="DW265" s="3">
        <v>0</v>
      </c>
      <c r="DX265" s="3">
        <v>0</v>
      </c>
      <c r="DY265" s="3">
        <v>0</v>
      </c>
      <c r="DZ265" s="3">
        <v>0</v>
      </c>
      <c r="EA265" s="3">
        <v>0</v>
      </c>
      <c r="EB265" s="3">
        <v>0</v>
      </c>
      <c r="EC265" s="3">
        <v>0</v>
      </c>
      <c r="ED265" s="3">
        <v>0</v>
      </c>
      <c r="EE265" s="3">
        <v>0</v>
      </c>
      <c r="EF265" s="3">
        <v>0</v>
      </c>
      <c r="EG265" s="3">
        <v>0</v>
      </c>
      <c r="EH265" s="3">
        <v>0</v>
      </c>
      <c r="EI265" s="3">
        <v>0</v>
      </c>
      <c r="EJ265" s="3">
        <v>0</v>
      </c>
      <c r="EK265" s="3">
        <v>0</v>
      </c>
      <c r="EL265" s="3">
        <v>0</v>
      </c>
      <c r="EM265" s="3">
        <v>0</v>
      </c>
      <c r="EN265" s="3">
        <v>0</v>
      </c>
      <c r="EO265" s="3">
        <v>0</v>
      </c>
      <c r="EP265" s="3">
        <v>1</v>
      </c>
      <c r="EQ265" s="3">
        <v>0.98082999999999998</v>
      </c>
      <c r="ER265" s="3">
        <v>0.95994812929999995</v>
      </c>
      <c r="ES265" s="3">
        <v>0.93731255241110589</v>
      </c>
      <c r="ET265" s="3">
        <v>0.91283932166765192</v>
      </c>
      <c r="EU265" s="3">
        <v>0.88634872455285663</v>
      </c>
      <c r="EV265" s="3">
        <v>0.85759557192836189</v>
      </c>
      <c r="EW265" s="3">
        <v>0.82633621333157314</v>
      </c>
      <c r="EX265" s="3">
        <v>0.79241511177431201</v>
      </c>
      <c r="EY265" s="3">
        <v>0.75568667134357259</v>
      </c>
      <c r="EZ265" s="3">
        <v>0.7160660191650291</v>
      </c>
      <c r="FA265" s="3">
        <v>0.67356034026739298</v>
      </c>
      <c r="FB265" s="3">
        <v>0.62827687859121617</v>
      </c>
      <c r="FC265" s="3">
        <v>0.58047129089921057</v>
      </c>
      <c r="FD265" s="3">
        <v>0.53055656459478739</v>
      </c>
      <c r="FE265" s="3">
        <v>0.47810043705330074</v>
      </c>
      <c r="FF265" s="3">
        <v>0.42402727762257242</v>
      </c>
      <c r="FG265" s="3">
        <v>0.36947192808365226</v>
      </c>
      <c r="FH265" s="3">
        <v>0.31565095231970663</v>
      </c>
      <c r="FI265" s="3">
        <v>0.26376109226787003</v>
      </c>
      <c r="FJ265" s="3">
        <v>0.21499430391846355</v>
      </c>
      <c r="FK265" s="3">
        <v>0.17052918198204692</v>
      </c>
      <c r="FL265" s="3">
        <v>0.13137909238260859</v>
      </c>
      <c r="FM265" s="3">
        <v>9.8864080808836782E-2</v>
      </c>
      <c r="FN265" s="3">
        <v>7.2187585884188346E-2</v>
      </c>
      <c r="FO265" s="3">
        <v>5.0519038229331528E-2</v>
      </c>
      <c r="FP265" s="3">
        <v>3.3554240001539712E-2</v>
      </c>
      <c r="FQ265" s="3">
        <v>2.104454824416568E-2</v>
      </c>
      <c r="FR265" s="3">
        <v>1.1994129826279789E-2</v>
      </c>
      <c r="FS265" s="3">
        <v>6.0590745643417611E-3</v>
      </c>
      <c r="FT265" s="3">
        <v>2.6603578689655366E-3</v>
      </c>
      <c r="FU265" s="3">
        <v>1.0022632235540761E-3</v>
      </c>
      <c r="FV265" s="3">
        <v>3.0817589597840729E-4</v>
      </c>
      <c r="FW265" s="3">
        <v>7.1040707540942431E-5</v>
      </c>
      <c r="FX265" s="3">
        <v>1.0301613000512061E-5</v>
      </c>
      <c r="FY265" s="3">
        <v>0</v>
      </c>
      <c r="FZ265" s="3">
        <v>0</v>
      </c>
      <c r="GA265" s="3">
        <v>0</v>
      </c>
      <c r="GB265" s="3">
        <v>0</v>
      </c>
      <c r="GC265" s="3">
        <v>0</v>
      </c>
      <c r="GD265" s="3">
        <v>0</v>
      </c>
      <c r="GE265" s="3">
        <v>0</v>
      </c>
      <c r="GF265" s="3">
        <v>0</v>
      </c>
      <c r="GG265" s="3">
        <v>0</v>
      </c>
      <c r="GH265" s="3">
        <v>0</v>
      </c>
      <c r="GI265" s="3">
        <v>0</v>
      </c>
      <c r="GJ265" s="3">
        <v>0</v>
      </c>
      <c r="GK265" s="3">
        <v>0</v>
      </c>
      <c r="GL265" s="3">
        <v>0</v>
      </c>
      <c r="GM265" s="3">
        <v>0</v>
      </c>
      <c r="GN265" s="3">
        <v>0</v>
      </c>
      <c r="GO265" s="3">
        <v>0</v>
      </c>
      <c r="GP265" s="3">
        <v>0</v>
      </c>
      <c r="GQ265" s="3">
        <v>0</v>
      </c>
      <c r="GR265" s="3">
        <v>0</v>
      </c>
      <c r="GS265" s="3">
        <v>0</v>
      </c>
      <c r="GT265" s="3">
        <v>0</v>
      </c>
      <c r="GU265" s="3">
        <v>0</v>
      </c>
      <c r="GV265" s="3">
        <v>0</v>
      </c>
      <c r="GW265" s="3">
        <v>0</v>
      </c>
      <c r="GX265" s="3">
        <v>0</v>
      </c>
      <c r="GY265" s="3">
        <v>0</v>
      </c>
      <c r="GZ265" s="3">
        <v>0</v>
      </c>
      <c r="HA265" s="3">
        <v>0</v>
      </c>
      <c r="HB265">
        <f t="shared" si="1430"/>
        <v>41</v>
      </c>
      <c r="HC265">
        <f t="shared" si="1434"/>
        <v>3.8384139928800492E-3</v>
      </c>
      <c r="HD265">
        <f>IF(H265&gt;=$F$3,IF(HB265&lt;50,HC265*VLOOKUP(H265,Ret!$A$2:$AZ$27,HB265+2),HC265),0)</f>
        <v>3.8384139928800492E-3</v>
      </c>
      <c r="HE265">
        <f>IF(H265&lt;$F$3,HC265*VLOOKUP(H265,Withd!$A$2:$AZ$57,HB265+2),0)</f>
        <v>0</v>
      </c>
      <c r="HF265">
        <f>IF(HC265=HD265,0,HC265*VLOOKUP(H265,Mort!$A$2:$E$115,IF(HF264/HC264=VLOOKUP(H264,Mort!$A$2:$E$115,2),2,3)))</f>
        <v>0</v>
      </c>
      <c r="HH265">
        <f t="shared" ref="HH265:HI265" si="1501">HH264+1</f>
        <v>70</v>
      </c>
      <c r="HI265">
        <f t="shared" si="1501"/>
        <v>36</v>
      </c>
      <c r="HJ265">
        <f t="shared" si="1428"/>
        <v>9.3358406766862346E-3</v>
      </c>
      <c r="HK265">
        <f>IF(HH265&gt;=$F$3,IF(HI265&lt;50,HJ265*VLOOKUP(HH265,Ret!$A$2:$AZ$27,HI265+2),HJ265),0)</f>
        <v>2.8661030877426739E-3</v>
      </c>
      <c r="HL265">
        <f>IF(HH265&lt;$F$3,HJ265*VLOOKUP(HH265,Withd!$A$2:$AZ$57,HI265+2),0)</f>
        <v>0</v>
      </c>
      <c r="HM265">
        <f>IF(HJ265=HK265,0,HJ265*VLOOKUP(HH265,Mort!$A$2:$E$115,IF(HM264/HJ264=VLOOKUP(HH264,Mort!$A$2:$E$115,2),2,3)))</f>
        <v>3.4262535283438483E-5</v>
      </c>
      <c r="HN265">
        <f>HN264/(1+Assumptions!$C$9)</f>
        <v>0.32664754209358454</v>
      </c>
      <c r="HO265">
        <f>HO264*(1+Assumptions!$C$10)</f>
        <v>2.6103684386132895</v>
      </c>
      <c r="HQ265">
        <f>HQ264/(1.01+Assumptions!$C$9)</f>
        <v>0.24499742542414218</v>
      </c>
      <c r="HR265">
        <f>HR264/(0.99+Assumptions!$C$9)</f>
        <v>0.43672349836805868</v>
      </c>
    </row>
    <row r="266" spans="2:226" x14ac:dyDescent="0.25">
      <c r="B266">
        <f t="shared" ref="B266:C266" si="1502">B265+1</f>
        <v>2067</v>
      </c>
      <c r="C266">
        <f t="shared" si="1502"/>
        <v>88</v>
      </c>
      <c r="D266">
        <f>IF(D265=0, 0, D265*(1-VLOOKUP(C265,Mort!$A$2:$E$111,IF(D265/D264=1-VLOOKUP(C264,Mort!$A$2:$E$111,4),4,5))))</f>
        <v>0.5247791013888693</v>
      </c>
      <c r="E266" s="3">
        <f>IF(C266&lt;65,Assumptions!$C$6,Assumptions!$C$7)*(1+Assumptions!$C$8)^(B266-$J$3)</f>
        <v>54834.896947842957</v>
      </c>
      <c r="F266" s="3">
        <f t="shared" si="1426"/>
        <v>28776.21</v>
      </c>
      <c r="H266">
        <f t="shared" si="1433"/>
        <v>76</v>
      </c>
      <c r="I266" s="5">
        <v>122486.38421839525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  <c r="AQ266" s="5">
        <v>0</v>
      </c>
      <c r="AR266" s="5">
        <v>0</v>
      </c>
      <c r="AS266" s="5">
        <v>0</v>
      </c>
      <c r="AT266" s="5">
        <v>0</v>
      </c>
      <c r="AU266" s="5">
        <v>30428.46</v>
      </c>
      <c r="AV266" s="5">
        <v>31418.57</v>
      </c>
      <c r="AW266" s="5">
        <v>32365</v>
      </c>
      <c r="AX266" s="5">
        <v>33253.550000000003</v>
      </c>
      <c r="AY266" s="5">
        <v>34064.400000000001</v>
      </c>
      <c r="AZ266" s="5">
        <v>34772.11</v>
      </c>
      <c r="BA266" s="5">
        <v>35347.42</v>
      </c>
      <c r="BB266" s="5">
        <v>35760.720000000001</v>
      </c>
      <c r="BC266" s="5">
        <v>35978.879999999997</v>
      </c>
      <c r="BD266" s="5">
        <v>35967.599999999999</v>
      </c>
      <c r="BE266" s="5">
        <v>35693.35</v>
      </c>
      <c r="BF266" s="5">
        <v>35124.839999999997</v>
      </c>
      <c r="BG266" s="5">
        <v>34237.06</v>
      </c>
      <c r="BH266" s="5">
        <v>33014.129999999997</v>
      </c>
      <c r="BI266" s="5">
        <v>31386.28</v>
      </c>
      <c r="BJ266" s="5">
        <v>29367.5</v>
      </c>
      <c r="BK266" s="5">
        <v>26996.47</v>
      </c>
      <c r="BL266" s="5">
        <v>24332.41</v>
      </c>
      <c r="BM266" s="5">
        <v>21450.69</v>
      </c>
      <c r="BN266" s="5">
        <v>18446.330000000002</v>
      </c>
      <c r="BO266" s="5">
        <v>15435.98</v>
      </c>
      <c r="BP266" s="5">
        <v>12546.26</v>
      </c>
      <c r="BQ266" s="5">
        <v>9960.4500000000007</v>
      </c>
      <c r="BR266" s="5">
        <v>7672.83</v>
      </c>
      <c r="BS266" s="5">
        <v>5665.01</v>
      </c>
      <c r="BT266" s="5">
        <v>3969.59</v>
      </c>
      <c r="BU266" s="5">
        <v>2626.57</v>
      </c>
      <c r="BV266" s="5">
        <v>1579.32</v>
      </c>
      <c r="BW266" s="5">
        <v>841.71</v>
      </c>
      <c r="BX266" s="5">
        <v>389.89</v>
      </c>
      <c r="BY266" s="5">
        <v>154.97</v>
      </c>
      <c r="BZ266" s="5">
        <v>50.27</v>
      </c>
      <c r="CA266" s="5">
        <v>12.23</v>
      </c>
      <c r="CB266" s="5">
        <v>1.87</v>
      </c>
      <c r="CC266" s="5">
        <v>0</v>
      </c>
      <c r="CD266" s="5">
        <v>0</v>
      </c>
      <c r="CE266" s="5">
        <v>0</v>
      </c>
      <c r="CF266" s="5">
        <v>0</v>
      </c>
      <c r="CG266" s="5">
        <v>0</v>
      </c>
      <c r="CH266" s="5">
        <v>0</v>
      </c>
      <c r="CI266" s="5">
        <v>0</v>
      </c>
      <c r="CJ266" s="5">
        <v>0</v>
      </c>
      <c r="CK266" s="5">
        <v>0</v>
      </c>
      <c r="CL266" s="5">
        <v>0</v>
      </c>
      <c r="CM266" s="5">
        <v>0</v>
      </c>
      <c r="CN266" s="5">
        <v>0</v>
      </c>
      <c r="CO266" s="5">
        <v>0</v>
      </c>
      <c r="CP266" s="5">
        <v>0</v>
      </c>
      <c r="CQ266" s="5">
        <v>0</v>
      </c>
      <c r="CR266" s="5">
        <v>0</v>
      </c>
      <c r="CS266" s="5">
        <v>0</v>
      </c>
      <c r="CT266" s="5">
        <v>0</v>
      </c>
      <c r="CU266" s="5">
        <v>0</v>
      </c>
      <c r="CV266" s="5">
        <v>0</v>
      </c>
      <c r="CW266" s="5">
        <v>0</v>
      </c>
      <c r="CX266" s="5">
        <v>0</v>
      </c>
      <c r="CY266" s="5">
        <v>0</v>
      </c>
      <c r="CZ266" s="5">
        <v>0</v>
      </c>
      <c r="DA266" s="5">
        <v>0</v>
      </c>
      <c r="DB266" s="5">
        <v>0</v>
      </c>
      <c r="DC266" s="5">
        <v>0</v>
      </c>
      <c r="DD266" s="5">
        <v>0</v>
      </c>
      <c r="DE266" s="5">
        <v>0</v>
      </c>
      <c r="DF266" s="3">
        <v>0</v>
      </c>
      <c r="DG266" s="3">
        <v>0</v>
      </c>
      <c r="DH266" s="3">
        <v>0</v>
      </c>
      <c r="DI266" s="3">
        <v>0</v>
      </c>
      <c r="DJ266" s="3">
        <v>0</v>
      </c>
      <c r="DK266" s="3">
        <v>0</v>
      </c>
      <c r="DL266" s="3">
        <v>0</v>
      </c>
      <c r="DM266" s="3">
        <v>0</v>
      </c>
      <c r="DN266" s="3">
        <v>0</v>
      </c>
      <c r="DO266" s="3">
        <v>0</v>
      </c>
      <c r="DP266" s="3">
        <v>0</v>
      </c>
      <c r="DQ266" s="3">
        <v>0</v>
      </c>
      <c r="DR266" s="3">
        <v>0</v>
      </c>
      <c r="DS266" s="3">
        <v>0</v>
      </c>
      <c r="DT266" s="3">
        <v>0</v>
      </c>
      <c r="DU266" s="3">
        <v>0</v>
      </c>
      <c r="DV266" s="3">
        <v>0</v>
      </c>
      <c r="DW266" s="3">
        <v>0</v>
      </c>
      <c r="DX266" s="3">
        <v>0</v>
      </c>
      <c r="DY266" s="3">
        <v>0</v>
      </c>
      <c r="DZ266" s="3">
        <v>0</v>
      </c>
      <c r="EA266" s="3">
        <v>0</v>
      </c>
      <c r="EB266" s="3">
        <v>0</v>
      </c>
      <c r="EC266" s="3">
        <v>0</v>
      </c>
      <c r="ED266" s="3">
        <v>0</v>
      </c>
      <c r="EE266" s="3">
        <v>0</v>
      </c>
      <c r="EF266" s="3">
        <v>0</v>
      </c>
      <c r="EG266" s="3">
        <v>0</v>
      </c>
      <c r="EH266" s="3">
        <v>0</v>
      </c>
      <c r="EI266" s="3">
        <v>0</v>
      </c>
      <c r="EJ266" s="3">
        <v>0</v>
      </c>
      <c r="EK266" s="3">
        <v>0</v>
      </c>
      <c r="EL266" s="3">
        <v>0</v>
      </c>
      <c r="EM266" s="3">
        <v>0</v>
      </c>
      <c r="EN266" s="3">
        <v>0</v>
      </c>
      <c r="EO266" s="3">
        <v>0</v>
      </c>
      <c r="EP266" s="3">
        <v>0</v>
      </c>
      <c r="EQ266" s="3">
        <v>1</v>
      </c>
      <c r="ER266" s="3">
        <v>0.97870999999999997</v>
      </c>
      <c r="ES266" s="3">
        <v>0.95563201819999988</v>
      </c>
      <c r="ET266" s="3">
        <v>0.93068046620479794</v>
      </c>
      <c r="EU266" s="3">
        <v>0.90367211907553469</v>
      </c>
      <c r="EV266" s="3">
        <v>0.87435699553272428</v>
      </c>
      <c r="EW266" s="3">
        <v>0.84248668304555652</v>
      </c>
      <c r="EX266" s="3">
        <v>0.80790260470653641</v>
      </c>
      <c r="EY266" s="3">
        <v>0.7704563189783884</v>
      </c>
      <c r="EZ266" s="3">
        <v>0.7300612941743515</v>
      </c>
      <c r="FA266" s="3">
        <v>0.68672485575216202</v>
      </c>
      <c r="FB266" s="3">
        <v>0.64055634369994419</v>
      </c>
      <c r="FC266" s="3">
        <v>0.59181641150781539</v>
      </c>
      <c r="FD266" s="3">
        <v>0.54092611828225834</v>
      </c>
      <c r="FE266" s="3">
        <v>0.48744475296769146</v>
      </c>
      <c r="FF266" s="3">
        <v>0.43231475140704556</v>
      </c>
      <c r="FG266" s="3">
        <v>0.37669313549101507</v>
      </c>
      <c r="FH266" s="3">
        <v>0.32182024644403895</v>
      </c>
      <c r="FI266" s="3">
        <v>0.26891621613110339</v>
      </c>
      <c r="FJ266" s="3">
        <v>0.21919629693062367</v>
      </c>
      <c r="FK266" s="3">
        <v>0.17386211879943209</v>
      </c>
      <c r="FL266" s="3">
        <v>0.13394685356545846</v>
      </c>
      <c r="FM266" s="3">
        <v>0.10079634677654314</v>
      </c>
      <c r="FN266" s="3">
        <v>7.3598468525828506E-2</v>
      </c>
      <c r="FO266" s="3">
        <v>5.1506416228430559E-2</v>
      </c>
      <c r="FP266" s="3">
        <v>3.4210046594761297E-2</v>
      </c>
      <c r="FQ266" s="3">
        <v>2.1455857023302393E-2</v>
      </c>
      <c r="FR266" s="3">
        <v>1.2228551151860965E-2</v>
      </c>
      <c r="FS266" s="3">
        <v>6.1774971853856041E-3</v>
      </c>
      <c r="FT266" s="3">
        <v>2.712353689187257E-3</v>
      </c>
      <c r="FU266" s="3">
        <v>1.0218521288644072E-3</v>
      </c>
      <c r="FV266" s="3">
        <v>3.141990925832279E-4</v>
      </c>
      <c r="FW266" s="3">
        <v>7.2429174822285684E-5</v>
      </c>
      <c r="FX266" s="3">
        <v>1.0502954640979645E-5</v>
      </c>
      <c r="FY266" s="3">
        <v>0</v>
      </c>
      <c r="FZ266" s="3">
        <v>0</v>
      </c>
      <c r="GA266" s="3">
        <v>0</v>
      </c>
      <c r="GB266" s="3">
        <v>0</v>
      </c>
      <c r="GC266" s="3">
        <v>0</v>
      </c>
      <c r="GD266" s="3">
        <v>0</v>
      </c>
      <c r="GE266" s="3">
        <v>0</v>
      </c>
      <c r="GF266" s="3">
        <v>0</v>
      </c>
      <c r="GG266" s="3">
        <v>0</v>
      </c>
      <c r="GH266" s="3">
        <v>0</v>
      </c>
      <c r="GI266" s="3">
        <v>0</v>
      </c>
      <c r="GJ266" s="3">
        <v>0</v>
      </c>
      <c r="GK266" s="3">
        <v>0</v>
      </c>
      <c r="GL266" s="3">
        <v>0</v>
      </c>
      <c r="GM266" s="3">
        <v>0</v>
      </c>
      <c r="GN266" s="3">
        <v>0</v>
      </c>
      <c r="GO266" s="3">
        <v>0</v>
      </c>
      <c r="GP266" s="3">
        <v>0</v>
      </c>
      <c r="GQ266" s="3">
        <v>0</v>
      </c>
      <c r="GR266" s="3">
        <v>0</v>
      </c>
      <c r="GS266" s="3">
        <v>0</v>
      </c>
      <c r="GT266" s="3">
        <v>0</v>
      </c>
      <c r="GU266" s="3">
        <v>0</v>
      </c>
      <c r="GV266" s="3">
        <v>0</v>
      </c>
      <c r="GW266" s="3">
        <v>0</v>
      </c>
      <c r="GX266" s="3">
        <v>0</v>
      </c>
      <c r="GY266" s="3">
        <v>0</v>
      </c>
      <c r="GZ266" s="3">
        <v>0</v>
      </c>
      <c r="HA266" s="3">
        <v>0</v>
      </c>
      <c r="HB266">
        <f t="shared" si="1430"/>
        <v>42</v>
      </c>
      <c r="HC266">
        <f t="shared" si="1434"/>
        <v>0</v>
      </c>
      <c r="HD266">
        <f>IF(H266&gt;=$F$3,IF(HB266&lt;50,HC266*VLOOKUP(H266,Ret!$A$2:$AZ$27,HB266+2),HC266),0)</f>
        <v>0</v>
      </c>
      <c r="HE266">
        <f>IF(H266&lt;$F$3,HC266*VLOOKUP(H266,Withd!$A$2:$AZ$57,HB266+2),0)</f>
        <v>0</v>
      </c>
      <c r="HF266">
        <f>IF(HC266=HD266,0,HC266*VLOOKUP(H266,Mort!$A$2:$E$115,IF(HF265/HC265=VLOOKUP(H265,Mort!$A$2:$E$115,2),2,3)))</f>
        <v>0</v>
      </c>
      <c r="HH266">
        <f t="shared" ref="HH266:HI266" si="1503">HH265+1</f>
        <v>71</v>
      </c>
      <c r="HI266">
        <f t="shared" si="1503"/>
        <v>37</v>
      </c>
      <c r="HJ266">
        <f t="shared" si="1428"/>
        <v>6.4354750536601219E-3</v>
      </c>
      <c r="HK266">
        <f>IF(HH266&gt;=$F$3,IF(HI266&lt;50,HJ266*VLOOKUP(HH266,Ret!$A$2:$AZ$27,HI266+2),HJ266),0)</f>
        <v>1.686094464058952E-3</v>
      </c>
      <c r="HL266">
        <f>IF(HH266&lt;$F$3,HJ266*VLOOKUP(HH266,Withd!$A$2:$AZ$57,HI266+2),0)</f>
        <v>0</v>
      </c>
      <c r="HM266">
        <f>IF(HJ266=HK266,0,HJ266*VLOOKUP(HH266,Mort!$A$2:$E$115,IF(HM265/HJ265=VLOOKUP(HH265,Mort!$A$2:$E$115,2),2,3)))</f>
        <v>2.5227062210347677E-5</v>
      </c>
      <c r="HN266">
        <f>HN265/(1+Assumptions!$C$9)</f>
        <v>0.31468934691096778</v>
      </c>
      <c r="HO266">
        <f>HO265*(1+Assumptions!$C$10)</f>
        <v>2.6952054128682215</v>
      </c>
      <c r="HQ266">
        <f>HQ265/(1.01+Assumptions!$C$9)</f>
        <v>0.23377616929784559</v>
      </c>
      <c r="HR266">
        <f>HR265/(0.99+Assumptions!$C$9)</f>
        <v>0.42482830580550457</v>
      </c>
    </row>
    <row r="267" spans="2:226" x14ac:dyDescent="0.25">
      <c r="B267">
        <f t="shared" ref="B267:C267" si="1504">B266+1</f>
        <v>2068</v>
      </c>
      <c r="C267">
        <f t="shared" si="1504"/>
        <v>89</v>
      </c>
      <c r="D267">
        <f>IF(D266=0, 0, D266*(1-VLOOKUP(C266,Mort!$A$2:$E$111,IF(D266/D265=1-VLOOKUP(C265,Mort!$A$2:$E$111,4),4,5))))</f>
        <v>0.48484865956419021</v>
      </c>
      <c r="E267" s="3">
        <f>IF(C267&lt;65,Assumptions!$C$6,Assumptions!$C$7)*(1+Assumptions!$C$8)^(B267-$J$3)</f>
        <v>57850.816279974322</v>
      </c>
      <c r="F267" s="3">
        <f t="shared" si="1426"/>
        <v>28048.89</v>
      </c>
      <c r="H267">
        <f t="shared" si="1433"/>
        <v>77</v>
      </c>
      <c r="I267" s="5">
        <v>117328.73618623658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0</v>
      </c>
      <c r="AF267" s="5">
        <v>0</v>
      </c>
      <c r="AG267" s="5">
        <v>0</v>
      </c>
      <c r="AH267" s="5">
        <v>0</v>
      </c>
      <c r="AI267" s="5">
        <v>0</v>
      </c>
      <c r="AJ267" s="5">
        <v>0</v>
      </c>
      <c r="AK267" s="5">
        <v>0</v>
      </c>
      <c r="AL267" s="5">
        <v>0</v>
      </c>
      <c r="AM267" s="5">
        <v>0</v>
      </c>
      <c r="AN267" s="5">
        <v>0</v>
      </c>
      <c r="AO267" s="5">
        <v>0</v>
      </c>
      <c r="AP267" s="5">
        <v>0</v>
      </c>
      <c r="AQ267" s="5">
        <v>0</v>
      </c>
      <c r="AR267" s="5">
        <v>0</v>
      </c>
      <c r="AS267" s="5">
        <v>0</v>
      </c>
      <c r="AT267" s="5">
        <v>0</v>
      </c>
      <c r="AU267" s="5">
        <v>0</v>
      </c>
      <c r="AV267" s="5">
        <v>32102.03</v>
      </c>
      <c r="AW267" s="5">
        <v>33069.040000000001</v>
      </c>
      <c r="AX267" s="5">
        <v>33976.910000000003</v>
      </c>
      <c r="AY267" s="5">
        <v>34805.4</v>
      </c>
      <c r="AZ267" s="5">
        <v>35528.51</v>
      </c>
      <c r="BA267" s="5">
        <v>36116.339999999997</v>
      </c>
      <c r="BB267" s="5">
        <v>36538.620000000003</v>
      </c>
      <c r="BC267" s="5">
        <v>36761.54</v>
      </c>
      <c r="BD267" s="5">
        <v>36750.01</v>
      </c>
      <c r="BE267" s="5">
        <v>36469.79</v>
      </c>
      <c r="BF267" s="5">
        <v>35888.92</v>
      </c>
      <c r="BG267" s="5">
        <v>34981.83</v>
      </c>
      <c r="BH267" s="5">
        <v>33732.29</v>
      </c>
      <c r="BI267" s="5">
        <v>32069.03</v>
      </c>
      <c r="BJ267" s="5">
        <v>30006.33</v>
      </c>
      <c r="BK267" s="5">
        <v>27583.73</v>
      </c>
      <c r="BL267" s="5">
        <v>24861.72</v>
      </c>
      <c r="BM267" s="5">
        <v>21917.31</v>
      </c>
      <c r="BN267" s="5">
        <v>18847.59</v>
      </c>
      <c r="BO267" s="5">
        <v>15771.76</v>
      </c>
      <c r="BP267" s="5">
        <v>12819.18</v>
      </c>
      <c r="BQ267" s="5">
        <v>10177.120000000001</v>
      </c>
      <c r="BR267" s="5">
        <v>7839.73</v>
      </c>
      <c r="BS267" s="5">
        <v>5788.24</v>
      </c>
      <c r="BT267" s="5">
        <v>4055.94</v>
      </c>
      <c r="BU267" s="5">
        <v>2683.71</v>
      </c>
      <c r="BV267" s="5">
        <v>1613.68</v>
      </c>
      <c r="BW267" s="5">
        <v>860.02</v>
      </c>
      <c r="BX267" s="5">
        <v>398.38</v>
      </c>
      <c r="BY267" s="5">
        <v>158.34</v>
      </c>
      <c r="BZ267" s="5">
        <v>51.36</v>
      </c>
      <c r="CA267" s="5">
        <v>12.49</v>
      </c>
      <c r="CB267" s="5">
        <v>1.91</v>
      </c>
      <c r="CC267" s="5">
        <v>0</v>
      </c>
      <c r="CD267" s="5">
        <v>0</v>
      </c>
      <c r="CE267" s="5">
        <v>0</v>
      </c>
      <c r="CF267" s="5">
        <v>0</v>
      </c>
      <c r="CG267" s="5">
        <v>0</v>
      </c>
      <c r="CH267" s="5">
        <v>0</v>
      </c>
      <c r="CI267" s="5">
        <v>0</v>
      </c>
      <c r="CJ267" s="5">
        <v>0</v>
      </c>
      <c r="CK267" s="5">
        <v>0</v>
      </c>
      <c r="CL267" s="5">
        <v>0</v>
      </c>
      <c r="CM267" s="5">
        <v>0</v>
      </c>
      <c r="CN267" s="5">
        <v>0</v>
      </c>
      <c r="CO267" s="5">
        <v>0</v>
      </c>
      <c r="CP267" s="5">
        <v>0</v>
      </c>
      <c r="CQ267" s="5">
        <v>0</v>
      </c>
      <c r="CR267" s="5">
        <v>0</v>
      </c>
      <c r="CS267" s="5">
        <v>0</v>
      </c>
      <c r="CT267" s="5">
        <v>0</v>
      </c>
      <c r="CU267" s="5">
        <v>0</v>
      </c>
      <c r="CV267" s="5">
        <v>0</v>
      </c>
      <c r="CW267" s="5">
        <v>0</v>
      </c>
      <c r="CX267" s="5">
        <v>0</v>
      </c>
      <c r="CY267" s="5">
        <v>0</v>
      </c>
      <c r="CZ267" s="5">
        <v>0</v>
      </c>
      <c r="DA267" s="5">
        <v>0</v>
      </c>
      <c r="DB267" s="5">
        <v>0</v>
      </c>
      <c r="DC267" s="5">
        <v>0</v>
      </c>
      <c r="DD267" s="5">
        <v>0</v>
      </c>
      <c r="DE267" s="5">
        <v>0</v>
      </c>
      <c r="DF267" s="3">
        <v>0</v>
      </c>
      <c r="DG267" s="3">
        <v>0</v>
      </c>
      <c r="DH267" s="3">
        <v>0</v>
      </c>
      <c r="DI267" s="3">
        <v>0</v>
      </c>
      <c r="DJ267" s="3">
        <v>0</v>
      </c>
      <c r="DK267" s="3">
        <v>0</v>
      </c>
      <c r="DL267" s="3">
        <v>0</v>
      </c>
      <c r="DM267" s="3">
        <v>0</v>
      </c>
      <c r="DN267" s="3">
        <v>0</v>
      </c>
      <c r="DO267" s="3">
        <v>0</v>
      </c>
      <c r="DP267" s="3">
        <v>0</v>
      </c>
      <c r="DQ267" s="3">
        <v>0</v>
      </c>
      <c r="DR267" s="3">
        <v>0</v>
      </c>
      <c r="DS267" s="3">
        <v>0</v>
      </c>
      <c r="DT267" s="3">
        <v>0</v>
      </c>
      <c r="DU267" s="3">
        <v>0</v>
      </c>
      <c r="DV267" s="3">
        <v>0</v>
      </c>
      <c r="DW267" s="3">
        <v>0</v>
      </c>
      <c r="DX267" s="3">
        <v>0</v>
      </c>
      <c r="DY267" s="3">
        <v>0</v>
      </c>
      <c r="DZ267" s="3">
        <v>0</v>
      </c>
      <c r="EA267" s="3">
        <v>0</v>
      </c>
      <c r="EB267" s="3">
        <v>0</v>
      </c>
      <c r="EC267" s="3">
        <v>0</v>
      </c>
      <c r="ED267" s="3">
        <v>0</v>
      </c>
      <c r="EE267" s="3">
        <v>0</v>
      </c>
      <c r="EF267" s="3">
        <v>0</v>
      </c>
      <c r="EG267" s="3">
        <v>0</v>
      </c>
      <c r="EH267" s="3">
        <v>0</v>
      </c>
      <c r="EI267" s="3">
        <v>0</v>
      </c>
      <c r="EJ267" s="3">
        <v>0</v>
      </c>
      <c r="EK267" s="3">
        <v>0</v>
      </c>
      <c r="EL267" s="3">
        <v>0</v>
      </c>
      <c r="EM267" s="3">
        <v>0</v>
      </c>
      <c r="EN267" s="3">
        <v>0</v>
      </c>
      <c r="EO267" s="3">
        <v>0</v>
      </c>
      <c r="EP267" s="3">
        <v>0</v>
      </c>
      <c r="EQ267" s="3">
        <v>0</v>
      </c>
      <c r="ER267" s="3">
        <v>1</v>
      </c>
      <c r="ES267" s="3">
        <v>0.97641999999999995</v>
      </c>
      <c r="ET267" s="3">
        <v>0.95092567380000004</v>
      </c>
      <c r="EU267" s="3">
        <v>0.92332981074632403</v>
      </c>
      <c r="EV267" s="3">
        <v>0.89337699168571327</v>
      </c>
      <c r="EW267" s="3">
        <v>0.86081340033876907</v>
      </c>
      <c r="EX267" s="3">
        <v>0.82547701025486253</v>
      </c>
      <c r="EY267" s="3">
        <v>0.78721615082954965</v>
      </c>
      <c r="EZ267" s="3">
        <v>0.74594240804155643</v>
      </c>
      <c r="FA267" s="3">
        <v>0.70166326670020962</v>
      </c>
      <c r="FB267" s="3">
        <v>0.65449044527995448</v>
      </c>
      <c r="FC267" s="3">
        <v>0.60469026729860276</v>
      </c>
      <c r="FD267" s="3">
        <v>0.55269295121359585</v>
      </c>
      <c r="FE267" s="3">
        <v>0.49804819912710763</v>
      </c>
      <c r="FF267" s="3">
        <v>0.44171894780583176</v>
      </c>
      <c r="FG267" s="3">
        <v>0.38488738798113348</v>
      </c>
      <c r="FH267" s="3">
        <v>0.32882084217392177</v>
      </c>
      <c r="FI267" s="3">
        <v>0.27476598392895074</v>
      </c>
      <c r="FJ267" s="3">
        <v>0.22396450116032704</v>
      </c>
      <c r="FK267" s="3">
        <v>0.17764416303034819</v>
      </c>
      <c r="FL267" s="3">
        <v>0.13686061608184086</v>
      </c>
      <c r="FM267" s="3">
        <v>0.10298898220774606</v>
      </c>
      <c r="FN267" s="3">
        <v>7.5199465138629948E-2</v>
      </c>
      <c r="FO267" s="3">
        <v>5.2626841687967392E-2</v>
      </c>
      <c r="FP267" s="3">
        <v>3.4954221980731066E-2</v>
      </c>
      <c r="FQ267" s="3">
        <v>2.1922588941874911E-2</v>
      </c>
      <c r="FR267" s="3">
        <v>1.2494560341532186E-2</v>
      </c>
      <c r="FS267" s="3">
        <v>6.3118770477318146E-3</v>
      </c>
      <c r="FT267" s="3">
        <v>2.7713558553476075E-3</v>
      </c>
      <c r="FU267" s="3">
        <v>1.0440806049436576E-3</v>
      </c>
      <c r="FV267" s="3">
        <v>3.210339044080758E-4</v>
      </c>
      <c r="FW267" s="3">
        <v>7.4004735644149619E-5</v>
      </c>
      <c r="FX267" s="3">
        <v>1.0731426715758134E-5</v>
      </c>
      <c r="FY267" s="3">
        <v>0</v>
      </c>
      <c r="FZ267" s="3">
        <v>0</v>
      </c>
      <c r="GA267" s="3">
        <v>0</v>
      </c>
      <c r="GB267" s="3">
        <v>0</v>
      </c>
      <c r="GC267" s="3">
        <v>0</v>
      </c>
      <c r="GD267" s="3">
        <v>0</v>
      </c>
      <c r="GE267" s="3">
        <v>0</v>
      </c>
      <c r="GF267" s="3">
        <v>0</v>
      </c>
      <c r="GG267" s="3">
        <v>0</v>
      </c>
      <c r="GH267" s="3">
        <v>0</v>
      </c>
      <c r="GI267" s="3">
        <v>0</v>
      </c>
      <c r="GJ267" s="3">
        <v>0</v>
      </c>
      <c r="GK267" s="3">
        <v>0</v>
      </c>
      <c r="GL267" s="3">
        <v>0</v>
      </c>
      <c r="GM267" s="3">
        <v>0</v>
      </c>
      <c r="GN267" s="3">
        <v>0</v>
      </c>
      <c r="GO267" s="3">
        <v>0</v>
      </c>
      <c r="GP267" s="3">
        <v>0</v>
      </c>
      <c r="GQ267" s="3">
        <v>0</v>
      </c>
      <c r="GR267" s="3">
        <v>0</v>
      </c>
      <c r="GS267" s="3">
        <v>0</v>
      </c>
      <c r="GT267" s="3">
        <v>0</v>
      </c>
      <c r="GU267" s="3">
        <v>0</v>
      </c>
      <c r="GV267" s="3">
        <v>0</v>
      </c>
      <c r="GW267" s="3">
        <v>0</v>
      </c>
      <c r="GX267" s="3">
        <v>0</v>
      </c>
      <c r="GY267" s="3">
        <v>0</v>
      </c>
      <c r="GZ267" s="3">
        <v>0</v>
      </c>
      <c r="HA267" s="3">
        <v>0</v>
      </c>
      <c r="HB267">
        <f t="shared" si="1430"/>
        <v>43</v>
      </c>
      <c r="HC267">
        <f t="shared" si="1434"/>
        <v>0</v>
      </c>
      <c r="HD267">
        <f>IF(H267&gt;=$F$3,IF(HB267&lt;50,HC267*VLOOKUP(H267,Ret!$A$2:$AZ$27,HB267+2),HC267),0)</f>
        <v>0</v>
      </c>
      <c r="HE267">
        <f>IF(H267&lt;$F$3,HC267*VLOOKUP(H267,Withd!$A$2:$AZ$57,HB267+2),0)</f>
        <v>0</v>
      </c>
      <c r="HF267">
        <f>IF(HC267=HD267,0,HC267*VLOOKUP(H267,Mort!$A$2:$E$115,IF(HF266/HC266=VLOOKUP(H266,Mort!$A$2:$E$115,2),2,3)))</f>
        <v>0</v>
      </c>
      <c r="HH267">
        <f t="shared" ref="HH267:HI267" si="1505">HH266+1</f>
        <v>72</v>
      </c>
      <c r="HI267">
        <f t="shared" si="1505"/>
        <v>38</v>
      </c>
      <c r="HJ267">
        <f t="shared" si="1428"/>
        <v>4.724153527390822E-3</v>
      </c>
      <c r="HK267">
        <f>IF(HH267&gt;=$F$3,IF(HI267&lt;50,HJ267*VLOOKUP(HH267,Ret!$A$2:$AZ$27,HI267+2),HJ267),0)</f>
        <v>1.3605562158885566E-3</v>
      </c>
      <c r="HL267">
        <f>IF(HH267&lt;$F$3,HJ267*VLOOKUP(HH267,Withd!$A$2:$AZ$57,HI267+2),0)</f>
        <v>0</v>
      </c>
      <c r="HM267">
        <f>IF(HJ267=HK267,0,HJ267*VLOOKUP(HH267,Mort!$A$2:$E$115,IF(HM266/HJ266=VLOOKUP(HH266,Mort!$A$2:$E$115,2),2,3)))</f>
        <v>1.9794203279767545E-5</v>
      </c>
      <c r="HN267">
        <f>HN266/(1+Assumptions!$C$9)</f>
        <v>0.3031689276598919</v>
      </c>
      <c r="HO267">
        <f>HO266*(1+Assumptions!$C$10)</f>
        <v>2.7827995887864385</v>
      </c>
      <c r="HQ267">
        <f>HQ266/(1.01+Assumptions!$C$9)</f>
        <v>0.22306886383382213</v>
      </c>
      <c r="HR267">
        <f>HR266/(0.99+Assumptions!$C$9)</f>
        <v>0.41325710681469313</v>
      </c>
    </row>
    <row r="268" spans="2:226" x14ac:dyDescent="0.25">
      <c r="B268">
        <f t="shared" ref="B268:C268" si="1506">B267+1</f>
        <v>2069</v>
      </c>
      <c r="C268">
        <f t="shared" si="1506"/>
        <v>90</v>
      </c>
      <c r="D268">
        <f>IF(D267=0, 0, D267*(1-VLOOKUP(C267,Mort!$A$2:$E$111,IF(D267/D266=1-VLOOKUP(C266,Mort!$A$2:$E$111,4),4,5))))</f>
        <v>0.44315652332826549</v>
      </c>
      <c r="E268" s="3">
        <f>IF(C268&lt;65,Assumptions!$C$6,Assumptions!$C$7)*(1+Assumptions!$C$8)^(B268-$J$3)</f>
        <v>61032.611175372906</v>
      </c>
      <c r="F268" s="3">
        <f t="shared" si="1426"/>
        <v>27047</v>
      </c>
      <c r="H268">
        <f t="shared" si="1433"/>
        <v>78</v>
      </c>
      <c r="I268" s="5">
        <v>112193.29706035083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  <c r="AQ268" s="5">
        <v>0</v>
      </c>
      <c r="AR268" s="5">
        <v>0</v>
      </c>
      <c r="AS268" s="5">
        <v>0</v>
      </c>
      <c r="AT268" s="5">
        <v>0</v>
      </c>
      <c r="AU268" s="5">
        <v>0</v>
      </c>
      <c r="AV268" s="5">
        <v>0</v>
      </c>
      <c r="AW268" s="5">
        <v>33867.64</v>
      </c>
      <c r="AX268" s="5">
        <v>34797.440000000002</v>
      </c>
      <c r="AY268" s="5">
        <v>35645.93</v>
      </c>
      <c r="AZ268" s="5">
        <v>36386.51</v>
      </c>
      <c r="BA268" s="5">
        <v>36988.53</v>
      </c>
      <c r="BB268" s="5">
        <v>37421.01</v>
      </c>
      <c r="BC268" s="5">
        <v>37649.31</v>
      </c>
      <c r="BD268" s="5">
        <v>37637.5</v>
      </c>
      <c r="BE268" s="5">
        <v>37350.519999999997</v>
      </c>
      <c r="BF268" s="5">
        <v>36755.61</v>
      </c>
      <c r="BG268" s="5">
        <v>35826.620000000003</v>
      </c>
      <c r="BH268" s="5">
        <v>34546.910000000003</v>
      </c>
      <c r="BI268" s="5">
        <v>32843.480000000003</v>
      </c>
      <c r="BJ268" s="5">
        <v>30730.97</v>
      </c>
      <c r="BK268" s="5">
        <v>28249.86</v>
      </c>
      <c r="BL268" s="5">
        <v>25462.11</v>
      </c>
      <c r="BM268" s="5">
        <v>22446.6</v>
      </c>
      <c r="BN268" s="5">
        <v>19302.75</v>
      </c>
      <c r="BO268" s="5">
        <v>16152.64</v>
      </c>
      <c r="BP268" s="5">
        <v>13128.75</v>
      </c>
      <c r="BQ268" s="5">
        <v>10422.89</v>
      </c>
      <c r="BR268" s="5">
        <v>8029.06</v>
      </c>
      <c r="BS268" s="5">
        <v>5928.02</v>
      </c>
      <c r="BT268" s="5">
        <v>4153.88</v>
      </c>
      <c r="BU268" s="5">
        <v>2748.52</v>
      </c>
      <c r="BV268" s="5">
        <v>1652.65</v>
      </c>
      <c r="BW268" s="5">
        <v>880.79</v>
      </c>
      <c r="BX268" s="5">
        <v>408</v>
      </c>
      <c r="BY268" s="5">
        <v>162.16</v>
      </c>
      <c r="BZ268" s="5">
        <v>52.6</v>
      </c>
      <c r="CA268" s="5">
        <v>12.79</v>
      </c>
      <c r="CB268" s="5">
        <v>1.96</v>
      </c>
      <c r="CC268" s="5">
        <v>0</v>
      </c>
      <c r="CD268" s="5">
        <v>0</v>
      </c>
      <c r="CE268" s="5">
        <v>0</v>
      </c>
      <c r="CF268" s="5">
        <v>0</v>
      </c>
      <c r="CG268" s="5">
        <v>0</v>
      </c>
      <c r="CH268" s="5">
        <v>0</v>
      </c>
      <c r="CI268" s="5">
        <v>0</v>
      </c>
      <c r="CJ268" s="5">
        <v>0</v>
      </c>
      <c r="CK268" s="5">
        <v>0</v>
      </c>
      <c r="CL268" s="5">
        <v>0</v>
      </c>
      <c r="CM268" s="5">
        <v>0</v>
      </c>
      <c r="CN268" s="5">
        <v>0</v>
      </c>
      <c r="CO268" s="5">
        <v>0</v>
      </c>
      <c r="CP268" s="5">
        <v>0</v>
      </c>
      <c r="CQ268" s="5">
        <v>0</v>
      </c>
      <c r="CR268" s="5">
        <v>0</v>
      </c>
      <c r="CS268" s="5">
        <v>0</v>
      </c>
      <c r="CT268" s="5">
        <v>0</v>
      </c>
      <c r="CU268" s="5">
        <v>0</v>
      </c>
      <c r="CV268" s="5">
        <v>0</v>
      </c>
      <c r="CW268" s="5">
        <v>0</v>
      </c>
      <c r="CX268" s="5">
        <v>0</v>
      </c>
      <c r="CY268" s="5">
        <v>0</v>
      </c>
      <c r="CZ268" s="5">
        <v>0</v>
      </c>
      <c r="DA268" s="5">
        <v>0</v>
      </c>
      <c r="DB268" s="5">
        <v>0</v>
      </c>
      <c r="DC268" s="5">
        <v>0</v>
      </c>
      <c r="DD268" s="5">
        <v>0</v>
      </c>
      <c r="DE268" s="5">
        <v>0</v>
      </c>
      <c r="DF268" s="3">
        <v>0</v>
      </c>
      <c r="DG268" s="3">
        <v>0</v>
      </c>
      <c r="DH268" s="3">
        <v>0</v>
      </c>
      <c r="DI268" s="3">
        <v>0</v>
      </c>
      <c r="DJ268" s="3">
        <v>0</v>
      </c>
      <c r="DK268" s="3">
        <v>0</v>
      </c>
      <c r="DL268" s="3">
        <v>0</v>
      </c>
      <c r="DM268" s="3">
        <v>0</v>
      </c>
      <c r="DN268" s="3">
        <v>0</v>
      </c>
      <c r="DO268" s="3">
        <v>0</v>
      </c>
      <c r="DP268" s="3">
        <v>0</v>
      </c>
      <c r="DQ268" s="3">
        <v>0</v>
      </c>
      <c r="DR268" s="3">
        <v>0</v>
      </c>
      <c r="DS268" s="3">
        <v>0</v>
      </c>
      <c r="DT268" s="3">
        <v>0</v>
      </c>
      <c r="DU268" s="3">
        <v>0</v>
      </c>
      <c r="DV268" s="3">
        <v>0</v>
      </c>
      <c r="DW268" s="3">
        <v>0</v>
      </c>
      <c r="DX268" s="3">
        <v>0</v>
      </c>
      <c r="DY268" s="3">
        <v>0</v>
      </c>
      <c r="DZ268" s="3">
        <v>0</v>
      </c>
      <c r="EA268" s="3">
        <v>0</v>
      </c>
      <c r="EB268" s="3">
        <v>0</v>
      </c>
      <c r="EC268" s="3">
        <v>0</v>
      </c>
      <c r="ED268" s="3">
        <v>0</v>
      </c>
      <c r="EE268" s="3">
        <v>0</v>
      </c>
      <c r="EF268" s="3">
        <v>0</v>
      </c>
      <c r="EG268" s="3">
        <v>0</v>
      </c>
      <c r="EH268" s="3">
        <v>0</v>
      </c>
      <c r="EI268" s="3">
        <v>0</v>
      </c>
      <c r="EJ268" s="3">
        <v>0</v>
      </c>
      <c r="EK268" s="3">
        <v>0</v>
      </c>
      <c r="EL268" s="3">
        <v>0</v>
      </c>
      <c r="EM268" s="3">
        <v>0</v>
      </c>
      <c r="EN268" s="3">
        <v>0</v>
      </c>
      <c r="EO268" s="3">
        <v>0</v>
      </c>
      <c r="EP268" s="3">
        <v>0</v>
      </c>
      <c r="EQ268" s="3">
        <v>0</v>
      </c>
      <c r="ER268" s="3">
        <v>0</v>
      </c>
      <c r="ES268" s="3">
        <v>1</v>
      </c>
      <c r="ET268" s="3">
        <v>0.97389000000000003</v>
      </c>
      <c r="EU268" s="3">
        <v>0.94562771219999997</v>
      </c>
      <c r="EV268" s="3">
        <v>0.9149515492162319</v>
      </c>
      <c r="EW268" s="3">
        <v>0.88160156524730027</v>
      </c>
      <c r="EX268" s="3">
        <v>0.84541182099389856</v>
      </c>
      <c r="EY268" s="3">
        <v>0.80622698309083141</v>
      </c>
      <c r="EZ268" s="3">
        <v>0.76395650236737911</v>
      </c>
      <c r="FA268" s="3">
        <v>0.71860804438685155</v>
      </c>
      <c r="FB268" s="3">
        <v>0.6702960255627235</v>
      </c>
      <c r="FC268" s="3">
        <v>0.61929320097765583</v>
      </c>
      <c r="FD268" s="3">
        <v>0.5660401786255872</v>
      </c>
      <c r="FE268" s="3">
        <v>0.51007578616487537</v>
      </c>
      <c r="FF268" s="3">
        <v>0.45238621474962798</v>
      </c>
      <c r="FG268" s="3">
        <v>0.39418220435994084</v>
      </c>
      <c r="FH268" s="3">
        <v>0.33676168265082829</v>
      </c>
      <c r="FI268" s="3">
        <v>0.28140142963985859</v>
      </c>
      <c r="FJ268" s="3">
        <v>0.22937311931374513</v>
      </c>
      <c r="FK268" s="3">
        <v>0.18193417077727636</v>
      </c>
      <c r="FL268" s="3">
        <v>0.14016572385022924</v>
      </c>
      <c r="FM268" s="3">
        <v>0.10547610885453601</v>
      </c>
      <c r="FN268" s="3">
        <v>7.7015490402316561E-2</v>
      </c>
      <c r="FO268" s="3">
        <v>5.3897750648253195E-2</v>
      </c>
      <c r="FP268" s="3">
        <v>3.5798347003063294E-2</v>
      </c>
      <c r="FQ268" s="3">
        <v>2.2452007273381241E-2</v>
      </c>
      <c r="FR268" s="3">
        <v>1.2796297025390905E-2</v>
      </c>
      <c r="FS268" s="3">
        <v>6.4643053683167235E-3</v>
      </c>
      <c r="FT268" s="3">
        <v>2.8382825580668234E-3</v>
      </c>
      <c r="FU268" s="3">
        <v>1.069294570926095E-3</v>
      </c>
      <c r="FV268" s="3">
        <v>3.2878669466835563E-4</v>
      </c>
      <c r="FW268" s="3">
        <v>7.5791908854949328E-5</v>
      </c>
      <c r="FX268" s="3">
        <v>1.09905847030562E-5</v>
      </c>
      <c r="FY268" s="3">
        <v>0</v>
      </c>
      <c r="FZ268" s="3">
        <v>0</v>
      </c>
      <c r="GA268" s="3">
        <v>0</v>
      </c>
      <c r="GB268" s="3">
        <v>0</v>
      </c>
      <c r="GC268" s="3">
        <v>0</v>
      </c>
      <c r="GD268" s="3">
        <v>0</v>
      </c>
      <c r="GE268" s="3">
        <v>0</v>
      </c>
      <c r="GF268" s="3">
        <v>0</v>
      </c>
      <c r="GG268" s="3">
        <v>0</v>
      </c>
      <c r="GH268" s="3">
        <v>0</v>
      </c>
      <c r="GI268" s="3">
        <v>0</v>
      </c>
      <c r="GJ268" s="3">
        <v>0</v>
      </c>
      <c r="GK268" s="3">
        <v>0</v>
      </c>
      <c r="GL268" s="3">
        <v>0</v>
      </c>
      <c r="GM268" s="3">
        <v>0</v>
      </c>
      <c r="GN268" s="3">
        <v>0</v>
      </c>
      <c r="GO268" s="3">
        <v>0</v>
      </c>
      <c r="GP268" s="3">
        <v>0</v>
      </c>
      <c r="GQ268" s="3">
        <v>0</v>
      </c>
      <c r="GR268" s="3">
        <v>0</v>
      </c>
      <c r="GS268" s="3">
        <v>0</v>
      </c>
      <c r="GT268" s="3">
        <v>0</v>
      </c>
      <c r="GU268" s="3">
        <v>0</v>
      </c>
      <c r="GV268" s="3">
        <v>0</v>
      </c>
      <c r="GW268" s="3">
        <v>0</v>
      </c>
      <c r="GX268" s="3">
        <v>0</v>
      </c>
      <c r="GY268" s="3">
        <v>0</v>
      </c>
      <c r="GZ268" s="3">
        <v>0</v>
      </c>
      <c r="HA268" s="3">
        <v>0</v>
      </c>
      <c r="HB268">
        <f t="shared" si="1430"/>
        <v>44</v>
      </c>
      <c r="HC268">
        <f t="shared" si="1434"/>
        <v>0</v>
      </c>
      <c r="HD268">
        <f>IF(H268&gt;=$F$3,IF(HB268&lt;50,HC268*VLOOKUP(H268,Ret!$A$2:$AZ$27,HB268+2),HC268),0)</f>
        <v>0</v>
      </c>
      <c r="HE268">
        <f>IF(H268&lt;$F$3,HC268*VLOOKUP(H268,Withd!$A$2:$AZ$57,HB268+2),0)</f>
        <v>0</v>
      </c>
      <c r="HF268">
        <f>IF(HC268=HD268,0,HC268*VLOOKUP(H268,Mort!$A$2:$E$115,IF(HF267/HC267=VLOOKUP(H267,Mort!$A$2:$E$115,2),2,3)))</f>
        <v>0</v>
      </c>
      <c r="HH268">
        <f t="shared" ref="HH268:HI268" si="1507">HH267+1</f>
        <v>73</v>
      </c>
      <c r="HI268">
        <f t="shared" si="1507"/>
        <v>39</v>
      </c>
      <c r="HJ268">
        <f t="shared" si="1428"/>
        <v>3.3438031082224976E-3</v>
      </c>
      <c r="HK268">
        <f>IF(HH268&gt;=$F$3,IF(HI268&lt;50,HJ268*VLOOKUP(HH268,Ret!$A$2:$AZ$27,HI268+2),HJ268),0)</f>
        <v>7.3898048691717192E-4</v>
      </c>
      <c r="HL268">
        <f>IF(HH268&lt;$F$3,HJ268*VLOOKUP(HH268,Withd!$A$2:$AZ$57,HI268+2),0)</f>
        <v>0</v>
      </c>
      <c r="HM268">
        <f>IF(HJ268=HK268,0,HJ268*VLOOKUP(HH268,Mort!$A$2:$E$115,IF(HM267/HJ267=VLOOKUP(HH267,Mort!$A$2:$E$115,2),2,3)))</f>
        <v>1.5080552018083465E-5</v>
      </c>
      <c r="HN268">
        <f>HN267/(1+Assumptions!$C$9)</f>
        <v>0.29207025786116753</v>
      </c>
      <c r="HO268">
        <f>HO267*(1+Assumptions!$C$10)</f>
        <v>2.8732405754219976</v>
      </c>
      <c r="HQ268">
        <f>HQ267/(1.01+Assumptions!$C$9)</f>
        <v>0.21285196930708217</v>
      </c>
      <c r="HR268">
        <f>HR267/(0.99+Assumptions!$C$9)</f>
        <v>0.4020010766679894</v>
      </c>
    </row>
    <row r="269" spans="2:226" x14ac:dyDescent="0.25">
      <c r="B269">
        <f t="shared" ref="B269:C269" si="1508">B268+1</f>
        <v>2070</v>
      </c>
      <c r="C269">
        <f t="shared" si="1508"/>
        <v>91</v>
      </c>
      <c r="D269">
        <f>IF(D268=0, 0, D268*(1-VLOOKUP(C268,Mort!$A$2:$E$111,IF(D268/D267=1-VLOOKUP(C267,Mort!$A$2:$E$111,4),4,5))))</f>
        <v>0.39934163786679988</v>
      </c>
      <c r="E269" s="3">
        <f>IF(C269&lt;65,Assumptions!$C$6,Assumptions!$C$7)*(1+Assumptions!$C$8)^(B269-$J$3)</f>
        <v>64389.404790018416</v>
      </c>
      <c r="F269" s="3">
        <f t="shared" si="1426"/>
        <v>25713.37</v>
      </c>
      <c r="H269">
        <f t="shared" si="1433"/>
        <v>79</v>
      </c>
      <c r="I269" s="5">
        <v>107080.78244606152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  <c r="AQ269" s="5">
        <v>0</v>
      </c>
      <c r="AR269" s="5">
        <v>0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 s="5">
        <v>35730.36</v>
      </c>
      <c r="AY269" s="5">
        <v>36601.599999999999</v>
      </c>
      <c r="AZ269" s="5">
        <v>37362.03</v>
      </c>
      <c r="BA269" s="5">
        <v>37980.19</v>
      </c>
      <c r="BB269" s="5">
        <v>38424.269999999997</v>
      </c>
      <c r="BC269" s="5">
        <v>38658.68</v>
      </c>
      <c r="BD269" s="5">
        <v>38646.559999999998</v>
      </c>
      <c r="BE269" s="5">
        <v>38351.89</v>
      </c>
      <c r="BF269" s="5">
        <v>37741.03</v>
      </c>
      <c r="BG269" s="5">
        <v>36787.129999999997</v>
      </c>
      <c r="BH269" s="5">
        <v>35473.11</v>
      </c>
      <c r="BI269" s="5">
        <v>33724.01</v>
      </c>
      <c r="BJ269" s="5">
        <v>31554.86</v>
      </c>
      <c r="BK269" s="5">
        <v>29007.24</v>
      </c>
      <c r="BL269" s="5">
        <v>26144.75</v>
      </c>
      <c r="BM269" s="5">
        <v>23048.39</v>
      </c>
      <c r="BN269" s="5">
        <v>19820.259999999998</v>
      </c>
      <c r="BO269" s="5">
        <v>16585.689999999999</v>
      </c>
      <c r="BP269" s="5">
        <v>13480.73</v>
      </c>
      <c r="BQ269" s="5">
        <v>10702.33</v>
      </c>
      <c r="BR269" s="5">
        <v>8244.32</v>
      </c>
      <c r="BS269" s="5">
        <v>6086.95</v>
      </c>
      <c r="BT269" s="5">
        <v>4265.25</v>
      </c>
      <c r="BU269" s="5">
        <v>2822.21</v>
      </c>
      <c r="BV269" s="5">
        <v>1696.96</v>
      </c>
      <c r="BW269" s="5">
        <v>904.4</v>
      </c>
      <c r="BX269" s="5">
        <v>418.94</v>
      </c>
      <c r="BY269" s="5">
        <v>166.51</v>
      </c>
      <c r="BZ269" s="5">
        <v>54.01</v>
      </c>
      <c r="CA269" s="5">
        <v>13.14</v>
      </c>
      <c r="CB269" s="5">
        <v>2.0099999999999998</v>
      </c>
      <c r="CC269" s="5">
        <v>0</v>
      </c>
      <c r="CD269" s="5">
        <v>0</v>
      </c>
      <c r="CE269" s="5">
        <v>0</v>
      </c>
      <c r="CF269" s="5">
        <v>0</v>
      </c>
      <c r="CG269" s="5">
        <v>0</v>
      </c>
      <c r="CH269" s="5">
        <v>0</v>
      </c>
      <c r="CI269" s="5">
        <v>0</v>
      </c>
      <c r="CJ269" s="5">
        <v>0</v>
      </c>
      <c r="CK269" s="5">
        <v>0</v>
      </c>
      <c r="CL269" s="5">
        <v>0</v>
      </c>
      <c r="CM269" s="5">
        <v>0</v>
      </c>
      <c r="CN269" s="5">
        <v>0</v>
      </c>
      <c r="CO269" s="5">
        <v>0</v>
      </c>
      <c r="CP269" s="5">
        <v>0</v>
      </c>
      <c r="CQ269" s="5">
        <v>0</v>
      </c>
      <c r="CR269" s="5">
        <v>0</v>
      </c>
      <c r="CS269" s="5">
        <v>0</v>
      </c>
      <c r="CT269" s="5">
        <v>0</v>
      </c>
      <c r="CU269" s="5">
        <v>0</v>
      </c>
      <c r="CV269" s="5">
        <v>0</v>
      </c>
      <c r="CW269" s="5">
        <v>0</v>
      </c>
      <c r="CX269" s="5">
        <v>0</v>
      </c>
      <c r="CY269" s="5">
        <v>0</v>
      </c>
      <c r="CZ269" s="5">
        <v>0</v>
      </c>
      <c r="DA269" s="5">
        <v>0</v>
      </c>
      <c r="DB269" s="5">
        <v>0</v>
      </c>
      <c r="DC269" s="5">
        <v>0</v>
      </c>
      <c r="DD269" s="5">
        <v>0</v>
      </c>
      <c r="DE269" s="5">
        <v>0</v>
      </c>
      <c r="DF269" s="3">
        <v>0</v>
      </c>
      <c r="DG269" s="3">
        <v>0</v>
      </c>
      <c r="DH269" s="3">
        <v>0</v>
      </c>
      <c r="DI269" s="3">
        <v>0</v>
      </c>
      <c r="DJ269" s="3">
        <v>0</v>
      </c>
      <c r="DK269" s="3">
        <v>0</v>
      </c>
      <c r="DL269" s="3">
        <v>0</v>
      </c>
      <c r="DM269" s="3">
        <v>0</v>
      </c>
      <c r="DN269" s="3">
        <v>0</v>
      </c>
      <c r="DO269" s="3">
        <v>0</v>
      </c>
      <c r="DP269" s="3">
        <v>0</v>
      </c>
      <c r="DQ269" s="3">
        <v>0</v>
      </c>
      <c r="DR269" s="3">
        <v>0</v>
      </c>
      <c r="DS269" s="3">
        <v>0</v>
      </c>
      <c r="DT269" s="3">
        <v>0</v>
      </c>
      <c r="DU269" s="3">
        <v>0</v>
      </c>
      <c r="DV269" s="3">
        <v>0</v>
      </c>
      <c r="DW269" s="3">
        <v>0</v>
      </c>
      <c r="DX269" s="3">
        <v>0</v>
      </c>
      <c r="DY269" s="3">
        <v>0</v>
      </c>
      <c r="DZ269" s="3">
        <v>0</v>
      </c>
      <c r="EA269" s="3">
        <v>0</v>
      </c>
      <c r="EB269" s="3">
        <v>0</v>
      </c>
      <c r="EC269" s="3">
        <v>0</v>
      </c>
      <c r="ED269" s="3">
        <v>0</v>
      </c>
      <c r="EE269" s="3">
        <v>0</v>
      </c>
      <c r="EF269" s="3">
        <v>0</v>
      </c>
      <c r="EG269" s="3">
        <v>0</v>
      </c>
      <c r="EH269" s="3">
        <v>0</v>
      </c>
      <c r="EI269" s="3">
        <v>0</v>
      </c>
      <c r="EJ269" s="3">
        <v>0</v>
      </c>
      <c r="EK269" s="3">
        <v>0</v>
      </c>
      <c r="EL269" s="3">
        <v>0</v>
      </c>
      <c r="EM269" s="3">
        <v>0</v>
      </c>
      <c r="EN269" s="3">
        <v>0</v>
      </c>
      <c r="EO269" s="3">
        <v>0</v>
      </c>
      <c r="EP269" s="3">
        <v>0</v>
      </c>
      <c r="EQ269" s="3">
        <v>0</v>
      </c>
      <c r="ER269" s="3">
        <v>0</v>
      </c>
      <c r="ES269" s="3">
        <v>0</v>
      </c>
      <c r="ET269" s="3">
        <v>1</v>
      </c>
      <c r="EU269" s="3">
        <v>0.97097999999999995</v>
      </c>
      <c r="EV269" s="3">
        <v>0.93948140879999997</v>
      </c>
      <c r="EW269" s="3">
        <v>0.90523731144924002</v>
      </c>
      <c r="EX269" s="3">
        <v>0.86807731981424874</v>
      </c>
      <c r="EY269" s="3">
        <v>0.82784193604085832</v>
      </c>
      <c r="EZ269" s="3">
        <v>0.78443818333423609</v>
      </c>
      <c r="FA269" s="3">
        <v>0.73787393277151592</v>
      </c>
      <c r="FB269" s="3">
        <v>0.68826666827128691</v>
      </c>
      <c r="FC269" s="3">
        <v>0.63589645748252466</v>
      </c>
      <c r="FD269" s="3">
        <v>0.58121572110360231</v>
      </c>
      <c r="FE269" s="3">
        <v>0.5237509227580891</v>
      </c>
      <c r="FF269" s="3">
        <v>0.46451469339414925</v>
      </c>
      <c r="FG269" s="3">
        <v>0.40475023294205803</v>
      </c>
      <c r="FH269" s="3">
        <v>0.34579026650938843</v>
      </c>
      <c r="FI269" s="3">
        <v>0.28894580459791008</v>
      </c>
      <c r="FJ269" s="3">
        <v>0.2355226147858025</v>
      </c>
      <c r="FK269" s="3">
        <v>0.18681182759580284</v>
      </c>
      <c r="FL269" s="3">
        <v>0.14392356821635843</v>
      </c>
      <c r="FM269" s="3">
        <v>0.10830392431849188</v>
      </c>
      <c r="FN269" s="3">
        <v>7.9080276419633222E-2</v>
      </c>
      <c r="FO269" s="3">
        <v>5.5342749846751915E-2</v>
      </c>
      <c r="FP269" s="3">
        <v>3.6758101020714161E-2</v>
      </c>
      <c r="FQ269" s="3">
        <v>2.3053945798171511E-2</v>
      </c>
      <c r="FR269" s="3">
        <v>1.313936586820987E-2</v>
      </c>
      <c r="FS269" s="3">
        <v>6.6376134556435807E-3</v>
      </c>
      <c r="FT269" s="3">
        <v>2.9143769399694267E-3</v>
      </c>
      <c r="FU269" s="3">
        <v>1.0979623683640817E-3</v>
      </c>
      <c r="FV269" s="3">
        <v>3.3760146902458781E-4</v>
      </c>
      <c r="FW269" s="3">
        <v>7.7823890639547969E-5</v>
      </c>
      <c r="FX269" s="3">
        <v>1.1285242381640848E-5</v>
      </c>
      <c r="FY269" s="3">
        <v>0</v>
      </c>
      <c r="FZ269" s="3">
        <v>0</v>
      </c>
      <c r="GA269" s="3">
        <v>0</v>
      </c>
      <c r="GB269" s="3">
        <v>0</v>
      </c>
      <c r="GC269" s="3">
        <v>0</v>
      </c>
      <c r="GD269" s="3">
        <v>0</v>
      </c>
      <c r="GE269" s="3">
        <v>0</v>
      </c>
      <c r="GF269" s="3">
        <v>0</v>
      </c>
      <c r="GG269" s="3">
        <v>0</v>
      </c>
      <c r="GH269" s="3">
        <v>0</v>
      </c>
      <c r="GI269" s="3">
        <v>0</v>
      </c>
      <c r="GJ269" s="3">
        <v>0</v>
      </c>
      <c r="GK269" s="3">
        <v>0</v>
      </c>
      <c r="GL269" s="3">
        <v>0</v>
      </c>
      <c r="GM269" s="3">
        <v>0</v>
      </c>
      <c r="GN269" s="3">
        <v>0</v>
      </c>
      <c r="GO269" s="3">
        <v>0</v>
      </c>
      <c r="GP269" s="3">
        <v>0</v>
      </c>
      <c r="GQ269" s="3">
        <v>0</v>
      </c>
      <c r="GR269" s="3">
        <v>0</v>
      </c>
      <c r="GS269" s="3">
        <v>0</v>
      </c>
      <c r="GT269" s="3">
        <v>0</v>
      </c>
      <c r="GU269" s="3">
        <v>0</v>
      </c>
      <c r="GV269" s="3">
        <v>0</v>
      </c>
      <c r="GW269" s="3">
        <v>0</v>
      </c>
      <c r="GX269" s="3">
        <v>0</v>
      </c>
      <c r="GY269" s="3">
        <v>0</v>
      </c>
      <c r="GZ269" s="3">
        <v>0</v>
      </c>
      <c r="HA269" s="3">
        <v>0</v>
      </c>
      <c r="HB269">
        <f t="shared" si="1430"/>
        <v>45</v>
      </c>
      <c r="HC269">
        <f t="shared" si="1434"/>
        <v>0</v>
      </c>
      <c r="HD269">
        <f>IF(H269&gt;=$F$3,IF(HB269&lt;50,HC269*VLOOKUP(H269,Ret!$A$2:$AZ$27,HB269+2),HC269),0)</f>
        <v>0</v>
      </c>
      <c r="HE269">
        <f>IF(H269&lt;$F$3,HC269*VLOOKUP(H269,Withd!$A$2:$AZ$57,HB269+2),0)</f>
        <v>0</v>
      </c>
      <c r="HF269">
        <f>IF(HC269=HD269,0,HC269*VLOOKUP(H269,Mort!$A$2:$E$115,IF(HF268/HC268=VLOOKUP(H268,Mort!$A$2:$E$115,2),2,3)))</f>
        <v>0</v>
      </c>
      <c r="HH269">
        <f t="shared" ref="HH269:HI269" si="1509">HH268+1</f>
        <v>74</v>
      </c>
      <c r="HI269">
        <f t="shared" si="1509"/>
        <v>40</v>
      </c>
      <c r="HJ269">
        <f t="shared" si="1428"/>
        <v>2.5897420692872421E-3</v>
      </c>
      <c r="HK269">
        <f>IF(HH269&gt;=$F$3,IF(HI269&lt;50,HJ269*VLOOKUP(HH269,Ret!$A$2:$AZ$27,HI269+2),HJ269),0)</f>
        <v>6.4484577525252332E-4</v>
      </c>
      <c r="HL269">
        <f>IF(HH269&lt;$F$3,HJ269*VLOOKUP(HH269,Withd!$A$2:$AZ$57,HI269+2),0)</f>
        <v>0</v>
      </c>
      <c r="HM269">
        <f>IF(HJ269=HK269,0,HJ269*VLOOKUP(HH269,Mort!$A$2:$E$115,IF(HM268/HJ268=VLOOKUP(HH268,Mort!$A$2:$E$115,2),2,3)))</f>
        <v>1.2586146456735997E-5</v>
      </c>
      <c r="HN269">
        <f>HN268/(1+Assumptions!$C$9)</f>
        <v>0.28137789774678951</v>
      </c>
      <c r="HO269">
        <f>HO268*(1+Assumptions!$C$10)</f>
        <v>2.9666208941232126</v>
      </c>
      <c r="HQ269">
        <f>HQ268/(1.01+Assumptions!$C$9)</f>
        <v>0.20310302414797915</v>
      </c>
      <c r="HR269">
        <f>HR268/(0.99+Assumptions!$C$9)</f>
        <v>0.39105163099998969</v>
      </c>
    </row>
    <row r="270" spans="2:226" x14ac:dyDescent="0.25">
      <c r="B270">
        <f t="shared" ref="B270:C270" si="1510">B269+1</f>
        <v>2071</v>
      </c>
      <c r="C270">
        <f t="shared" si="1510"/>
        <v>92</v>
      </c>
      <c r="D270">
        <f>IF(D269=0, 0, D269*(1-VLOOKUP(C269,Mort!$A$2:$E$111,IF(D269/D268=1-VLOOKUP(C268,Mort!$A$2:$E$111,4),4,5))))</f>
        <v>0.35417609862406485</v>
      </c>
      <c r="E270" s="3">
        <f>IF(C270&lt;65,Assumptions!$C$6,Assumptions!$C$7)*(1+Assumptions!$C$8)^(B270-$J$3)</f>
        <v>67930.822053469426</v>
      </c>
      <c r="F270" s="3">
        <f t="shared" si="1426"/>
        <v>24059.47</v>
      </c>
      <c r="H270">
        <f t="shared" si="1433"/>
        <v>80</v>
      </c>
      <c r="I270" s="5">
        <v>102003.00163289047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 s="5">
        <v>0</v>
      </c>
      <c r="AY270" s="5">
        <v>37695.53</v>
      </c>
      <c r="AZ270" s="5">
        <v>38478.68</v>
      </c>
      <c r="BA270" s="5">
        <v>39115.32</v>
      </c>
      <c r="BB270" s="5">
        <v>39572.67</v>
      </c>
      <c r="BC270" s="5">
        <v>39814.089999999997</v>
      </c>
      <c r="BD270" s="5">
        <v>39801.599999999999</v>
      </c>
      <c r="BE270" s="5">
        <v>39498.120000000003</v>
      </c>
      <c r="BF270" s="5">
        <v>38869.01</v>
      </c>
      <c r="BG270" s="5">
        <v>37886.6</v>
      </c>
      <c r="BH270" s="5">
        <v>36533.31</v>
      </c>
      <c r="BI270" s="5">
        <v>34731.93</v>
      </c>
      <c r="BJ270" s="5">
        <v>32497.96</v>
      </c>
      <c r="BK270" s="5">
        <v>29874.19</v>
      </c>
      <c r="BL270" s="5">
        <v>26926.15</v>
      </c>
      <c r="BM270" s="5">
        <v>23737.25</v>
      </c>
      <c r="BN270" s="5">
        <v>20412.63</v>
      </c>
      <c r="BO270" s="5">
        <v>17081.39</v>
      </c>
      <c r="BP270" s="5">
        <v>13883.64</v>
      </c>
      <c r="BQ270" s="5">
        <v>11022.19</v>
      </c>
      <c r="BR270" s="5">
        <v>8490.7199999999993</v>
      </c>
      <c r="BS270" s="5">
        <v>6268.87</v>
      </c>
      <c r="BT270" s="5">
        <v>4392.7299999999996</v>
      </c>
      <c r="BU270" s="5">
        <v>2906.56</v>
      </c>
      <c r="BV270" s="5">
        <v>1747.67</v>
      </c>
      <c r="BW270" s="5">
        <v>931.43</v>
      </c>
      <c r="BX270" s="5">
        <v>431.46</v>
      </c>
      <c r="BY270" s="5">
        <v>171.49</v>
      </c>
      <c r="BZ270" s="5">
        <v>55.63</v>
      </c>
      <c r="CA270" s="5">
        <v>13.53</v>
      </c>
      <c r="CB270" s="5">
        <v>2.0699999999999998</v>
      </c>
      <c r="CC270" s="5">
        <v>0</v>
      </c>
      <c r="CD270" s="5">
        <v>0</v>
      </c>
      <c r="CE270" s="5">
        <v>0</v>
      </c>
      <c r="CF270" s="5">
        <v>0</v>
      </c>
      <c r="CG270" s="5">
        <v>0</v>
      </c>
      <c r="CH270" s="5">
        <v>0</v>
      </c>
      <c r="CI270" s="5">
        <v>0</v>
      </c>
      <c r="CJ270" s="5">
        <v>0</v>
      </c>
      <c r="CK270" s="5">
        <v>0</v>
      </c>
      <c r="CL270" s="5">
        <v>0</v>
      </c>
      <c r="CM270" s="5">
        <v>0</v>
      </c>
      <c r="CN270" s="5">
        <v>0</v>
      </c>
      <c r="CO270" s="5">
        <v>0</v>
      </c>
      <c r="CP270" s="5">
        <v>0</v>
      </c>
      <c r="CQ270" s="5">
        <v>0</v>
      </c>
      <c r="CR270" s="5">
        <v>0</v>
      </c>
      <c r="CS270" s="5">
        <v>0</v>
      </c>
      <c r="CT270" s="5">
        <v>0</v>
      </c>
      <c r="CU270" s="5">
        <v>0</v>
      </c>
      <c r="CV270" s="5">
        <v>0</v>
      </c>
      <c r="CW270" s="5">
        <v>0</v>
      </c>
      <c r="CX270" s="5">
        <v>0</v>
      </c>
      <c r="CY270" s="5">
        <v>0</v>
      </c>
      <c r="CZ270" s="5">
        <v>0</v>
      </c>
      <c r="DA270" s="5">
        <v>0</v>
      </c>
      <c r="DB270" s="5">
        <v>0</v>
      </c>
      <c r="DC270" s="5">
        <v>0</v>
      </c>
      <c r="DD270" s="5">
        <v>0</v>
      </c>
      <c r="DE270" s="5">
        <v>0</v>
      </c>
      <c r="DF270" s="3">
        <v>0</v>
      </c>
      <c r="DG270" s="3">
        <v>0</v>
      </c>
      <c r="DH270" s="3">
        <v>0</v>
      </c>
      <c r="DI270" s="3">
        <v>0</v>
      </c>
      <c r="DJ270" s="3">
        <v>0</v>
      </c>
      <c r="DK270" s="3">
        <v>0</v>
      </c>
      <c r="DL270" s="3">
        <v>0</v>
      </c>
      <c r="DM270" s="3">
        <v>0</v>
      </c>
      <c r="DN270" s="3">
        <v>0</v>
      </c>
      <c r="DO270" s="3">
        <v>0</v>
      </c>
      <c r="DP270" s="3">
        <v>0</v>
      </c>
      <c r="DQ270" s="3">
        <v>0</v>
      </c>
      <c r="DR270" s="3">
        <v>0</v>
      </c>
      <c r="DS270" s="3">
        <v>0</v>
      </c>
      <c r="DT270" s="3">
        <v>0</v>
      </c>
      <c r="DU270" s="3">
        <v>0</v>
      </c>
      <c r="DV270" s="3">
        <v>0</v>
      </c>
      <c r="DW270" s="3">
        <v>0</v>
      </c>
      <c r="DX270" s="3">
        <v>0</v>
      </c>
      <c r="DY270" s="3">
        <v>0</v>
      </c>
      <c r="DZ270" s="3">
        <v>0</v>
      </c>
      <c r="EA270" s="3">
        <v>0</v>
      </c>
      <c r="EB270" s="3">
        <v>0</v>
      </c>
      <c r="EC270" s="3">
        <v>0</v>
      </c>
      <c r="ED270" s="3">
        <v>0</v>
      </c>
      <c r="EE270" s="3">
        <v>0</v>
      </c>
      <c r="EF270" s="3">
        <v>0</v>
      </c>
      <c r="EG270" s="3">
        <v>0</v>
      </c>
      <c r="EH270" s="3">
        <v>0</v>
      </c>
      <c r="EI270" s="3">
        <v>0</v>
      </c>
      <c r="EJ270" s="3">
        <v>0</v>
      </c>
      <c r="EK270" s="3">
        <v>0</v>
      </c>
      <c r="EL270" s="3">
        <v>0</v>
      </c>
      <c r="EM270" s="3">
        <v>0</v>
      </c>
      <c r="EN270" s="3">
        <v>0</v>
      </c>
      <c r="EO270" s="3">
        <v>0</v>
      </c>
      <c r="EP270" s="3">
        <v>0</v>
      </c>
      <c r="EQ270" s="3">
        <v>0</v>
      </c>
      <c r="ER270" s="3">
        <v>0</v>
      </c>
      <c r="ES270" s="3">
        <v>0</v>
      </c>
      <c r="ET270" s="3">
        <v>0</v>
      </c>
      <c r="EU270" s="3">
        <v>1</v>
      </c>
      <c r="EV270" s="3">
        <v>0.96755999999999998</v>
      </c>
      <c r="EW270" s="3">
        <v>0.93229243799999995</v>
      </c>
      <c r="EX270" s="3">
        <v>0.89402183342009989</v>
      </c>
      <c r="EY270" s="3">
        <v>0.85258392144107831</v>
      </c>
      <c r="EZ270" s="3">
        <v>0.80788294643992264</v>
      </c>
      <c r="FA270" s="3">
        <v>0.75992701473924884</v>
      </c>
      <c r="FB270" s="3">
        <v>0.70883712153832912</v>
      </c>
      <c r="FC270" s="3">
        <v>0.65490170496047762</v>
      </c>
      <c r="FD270" s="3">
        <v>0.59858670735092612</v>
      </c>
      <c r="FE270" s="3">
        <v>0.53940443959514006</v>
      </c>
      <c r="FF270" s="3">
        <v>0.47839779747692973</v>
      </c>
      <c r="FG270" s="3">
        <v>0.41684713685354796</v>
      </c>
      <c r="FH270" s="3">
        <v>0.35612501442809164</v>
      </c>
      <c r="FI270" s="3">
        <v>0.29758162330625765</v>
      </c>
      <c r="FJ270" s="3">
        <v>0.24256175697316368</v>
      </c>
      <c r="FK270" s="3">
        <v>0.19239513439597397</v>
      </c>
      <c r="FL270" s="3">
        <v>0.14822505944134626</v>
      </c>
      <c r="FM270" s="3">
        <v>0.11154083948020747</v>
      </c>
      <c r="FN270" s="3">
        <v>8.1443774763263088E-2</v>
      </c>
      <c r="FO270" s="3">
        <v>5.6996796892574406E-2</v>
      </c>
      <c r="FP270" s="3">
        <v>3.7856702528078996E-2</v>
      </c>
      <c r="FQ270" s="3">
        <v>2.3742966691560587E-2</v>
      </c>
      <c r="FR270" s="3">
        <v>1.3532066436188041E-2</v>
      </c>
      <c r="FS270" s="3">
        <v>6.8359940015691126E-3</v>
      </c>
      <c r="FT270" s="3">
        <v>3.0014798862689502E-3</v>
      </c>
      <c r="FU270" s="3">
        <v>1.1307775323529641E-3</v>
      </c>
      <c r="FV270" s="3">
        <v>3.4769147564788936E-4</v>
      </c>
      <c r="FW270" s="3">
        <v>8.0149838966351436E-5</v>
      </c>
      <c r="FX270" s="3">
        <v>1.162252814851062E-5</v>
      </c>
      <c r="FY270" s="3">
        <v>0</v>
      </c>
      <c r="FZ270" s="3">
        <v>0</v>
      </c>
      <c r="GA270" s="3">
        <v>0</v>
      </c>
      <c r="GB270" s="3">
        <v>0</v>
      </c>
      <c r="GC270" s="3">
        <v>0</v>
      </c>
      <c r="GD270" s="3">
        <v>0</v>
      </c>
      <c r="GE270" s="3">
        <v>0</v>
      </c>
      <c r="GF270" s="3">
        <v>0</v>
      </c>
      <c r="GG270" s="3">
        <v>0</v>
      </c>
      <c r="GH270" s="3">
        <v>0</v>
      </c>
      <c r="GI270" s="3">
        <v>0</v>
      </c>
      <c r="GJ270" s="3">
        <v>0</v>
      </c>
      <c r="GK270" s="3">
        <v>0</v>
      </c>
      <c r="GL270" s="3">
        <v>0</v>
      </c>
      <c r="GM270" s="3">
        <v>0</v>
      </c>
      <c r="GN270" s="3">
        <v>0</v>
      </c>
      <c r="GO270" s="3">
        <v>0</v>
      </c>
      <c r="GP270" s="3">
        <v>0</v>
      </c>
      <c r="GQ270" s="3">
        <v>0</v>
      </c>
      <c r="GR270" s="3">
        <v>0</v>
      </c>
      <c r="GS270" s="3">
        <v>0</v>
      </c>
      <c r="GT270" s="3">
        <v>0</v>
      </c>
      <c r="GU270" s="3">
        <v>0</v>
      </c>
      <c r="GV270" s="3">
        <v>0</v>
      </c>
      <c r="GW270" s="3">
        <v>0</v>
      </c>
      <c r="GX270" s="3">
        <v>0</v>
      </c>
      <c r="GY270" s="3">
        <v>0</v>
      </c>
      <c r="GZ270" s="3">
        <v>0</v>
      </c>
      <c r="HA270" s="3">
        <v>0</v>
      </c>
      <c r="HB270">
        <f t="shared" si="1430"/>
        <v>46</v>
      </c>
      <c r="HC270">
        <f t="shared" si="1434"/>
        <v>0</v>
      </c>
      <c r="HD270">
        <f>IF(H270&gt;=$F$3,IF(HB270&lt;50,HC270*VLOOKUP(H270,Ret!$A$2:$AZ$27,HB270+2),HC270),0)</f>
        <v>0</v>
      </c>
      <c r="HE270">
        <f>IF(H270&lt;$F$3,HC270*VLOOKUP(H270,Withd!$A$2:$AZ$57,HB270+2),0)</f>
        <v>0</v>
      </c>
      <c r="HF270">
        <f>IF(HC270=HD270,0,HC270*VLOOKUP(H270,Mort!$A$2:$E$115,IF(HF269/HC269=VLOOKUP(H269,Mort!$A$2:$E$115,2),2,3)))</f>
        <v>0</v>
      </c>
      <c r="HH270">
        <f t="shared" ref="HH270:HI270" si="1511">HH269+1</f>
        <v>75</v>
      </c>
      <c r="HI270">
        <f t="shared" si="1511"/>
        <v>41</v>
      </c>
      <c r="HJ270">
        <f t="shared" si="1428"/>
        <v>1.9323101475779826E-3</v>
      </c>
      <c r="HK270">
        <f>IF(HH270&gt;=$F$3,IF(HI270&lt;50,HJ270*VLOOKUP(HH270,Ret!$A$2:$AZ$27,HI270+2),HJ270),0)</f>
        <v>1.9323101475779826E-3</v>
      </c>
      <c r="HL270">
        <f>IF(HH270&lt;$F$3,HJ270*VLOOKUP(HH270,Withd!$A$2:$AZ$57,HI270+2),0)</f>
        <v>0</v>
      </c>
      <c r="HM270">
        <f>IF(HJ270=HK270,0,HJ270*VLOOKUP(HH270,Mort!$A$2:$E$115,IF(HM269/HJ269=VLOOKUP(HH269,Mort!$A$2:$E$115,2),2,3)))</f>
        <v>0</v>
      </c>
      <c r="HN270">
        <f>HN269/(1+Assumptions!$C$9)</f>
        <v>0.27107697278110743</v>
      </c>
      <c r="HO270">
        <f>HO269*(1+Assumptions!$C$10)</f>
        <v>3.063036073182217</v>
      </c>
      <c r="HQ270">
        <f>HQ269/(1.01+Assumptions!$C$9)</f>
        <v>0.19380059556104881</v>
      </c>
      <c r="HR270">
        <f>HR269/(0.99+Assumptions!$C$9)</f>
        <v>0.38040041926069035</v>
      </c>
    </row>
    <row r="271" spans="2:226" x14ac:dyDescent="0.25">
      <c r="B271">
        <f t="shared" ref="B271:C271" si="1512">B270+1</f>
        <v>2072</v>
      </c>
      <c r="C271">
        <f t="shared" si="1512"/>
        <v>93</v>
      </c>
      <c r="D271">
        <f>IF(D270=0, 0, D270*(1-VLOOKUP(C270,Mort!$A$2:$E$111,IF(D270/D269=1-VLOOKUP(C269,Mort!$A$2:$E$111,4),4,5))))</f>
        <v>0.30860780177509267</v>
      </c>
      <c r="E271" s="3">
        <f>IF(C271&lt;65,Assumptions!$C$6,Assumptions!$C$7)*(1+Assumptions!$C$8)^(B271-$J$3)</f>
        <v>71667.017266410243</v>
      </c>
      <c r="F271" s="3">
        <f t="shared" si="1426"/>
        <v>22117</v>
      </c>
      <c r="H271">
        <f t="shared" si="1433"/>
        <v>81</v>
      </c>
      <c r="I271" s="5">
        <v>96979.460210744321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  <c r="AQ271" s="5">
        <v>0</v>
      </c>
      <c r="AR271" s="5">
        <v>0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 s="5">
        <v>0</v>
      </c>
      <c r="AY271" s="5">
        <v>0</v>
      </c>
      <c r="AZ271" s="5">
        <v>39768.78</v>
      </c>
      <c r="BA271" s="5">
        <v>40426.76</v>
      </c>
      <c r="BB271" s="5">
        <v>40899.440000000002</v>
      </c>
      <c r="BC271" s="5">
        <v>41148.959999999999</v>
      </c>
      <c r="BD271" s="5">
        <v>41136.06</v>
      </c>
      <c r="BE271" s="5">
        <v>40822.400000000001</v>
      </c>
      <c r="BF271" s="5">
        <v>40172.199999999997</v>
      </c>
      <c r="BG271" s="5">
        <v>39156.85</v>
      </c>
      <c r="BH271" s="5">
        <v>37758.19</v>
      </c>
      <c r="BI271" s="5">
        <v>35896.410000000003</v>
      </c>
      <c r="BJ271" s="5">
        <v>33587.54</v>
      </c>
      <c r="BK271" s="5">
        <v>30875.8</v>
      </c>
      <c r="BL271" s="5">
        <v>27828.92</v>
      </c>
      <c r="BM271" s="5">
        <v>24533.1</v>
      </c>
      <c r="BN271" s="5">
        <v>21097.02</v>
      </c>
      <c r="BO271" s="5">
        <v>17654.09</v>
      </c>
      <c r="BP271" s="5">
        <v>14349.12</v>
      </c>
      <c r="BQ271" s="5">
        <v>11391.74</v>
      </c>
      <c r="BR271" s="5">
        <v>8775.39</v>
      </c>
      <c r="BS271" s="5">
        <v>6479.05</v>
      </c>
      <c r="BT271" s="5">
        <v>4540.01</v>
      </c>
      <c r="BU271" s="5">
        <v>3004.01</v>
      </c>
      <c r="BV271" s="5">
        <v>1806.27</v>
      </c>
      <c r="BW271" s="5">
        <v>962.66</v>
      </c>
      <c r="BX271" s="5">
        <v>445.92</v>
      </c>
      <c r="BY271" s="5">
        <v>177.24</v>
      </c>
      <c r="BZ271" s="5">
        <v>57.49</v>
      </c>
      <c r="CA271" s="5">
        <v>13.98</v>
      </c>
      <c r="CB271" s="5">
        <v>2.14</v>
      </c>
      <c r="CC271" s="5">
        <v>0</v>
      </c>
      <c r="CD271" s="5">
        <v>0</v>
      </c>
      <c r="CE271" s="5">
        <v>0</v>
      </c>
      <c r="CF271" s="5">
        <v>0</v>
      </c>
      <c r="CG271" s="5">
        <v>0</v>
      </c>
      <c r="CH271" s="5">
        <v>0</v>
      </c>
      <c r="CI271" s="5">
        <v>0</v>
      </c>
      <c r="CJ271" s="5">
        <v>0</v>
      </c>
      <c r="CK271" s="5">
        <v>0</v>
      </c>
      <c r="CL271" s="5">
        <v>0</v>
      </c>
      <c r="CM271" s="5">
        <v>0</v>
      </c>
      <c r="CN271" s="5">
        <v>0</v>
      </c>
      <c r="CO271" s="5">
        <v>0</v>
      </c>
      <c r="CP271" s="5">
        <v>0</v>
      </c>
      <c r="CQ271" s="5">
        <v>0</v>
      </c>
      <c r="CR271" s="5">
        <v>0</v>
      </c>
      <c r="CS271" s="5">
        <v>0</v>
      </c>
      <c r="CT271" s="5">
        <v>0</v>
      </c>
      <c r="CU271" s="5">
        <v>0</v>
      </c>
      <c r="CV271" s="5">
        <v>0</v>
      </c>
      <c r="CW271" s="5">
        <v>0</v>
      </c>
      <c r="CX271" s="5">
        <v>0</v>
      </c>
      <c r="CY271" s="5">
        <v>0</v>
      </c>
      <c r="CZ271" s="5">
        <v>0</v>
      </c>
      <c r="DA271" s="5">
        <v>0</v>
      </c>
      <c r="DB271" s="5">
        <v>0</v>
      </c>
      <c r="DC271" s="5">
        <v>0</v>
      </c>
      <c r="DD271" s="5">
        <v>0</v>
      </c>
      <c r="DE271" s="5">
        <v>0</v>
      </c>
      <c r="DF271" s="3">
        <v>0</v>
      </c>
      <c r="DG271" s="3">
        <v>0</v>
      </c>
      <c r="DH271" s="3">
        <v>0</v>
      </c>
      <c r="DI271" s="3">
        <v>0</v>
      </c>
      <c r="DJ271" s="3">
        <v>0</v>
      </c>
      <c r="DK271" s="3">
        <v>0</v>
      </c>
      <c r="DL271" s="3">
        <v>0</v>
      </c>
      <c r="DM271" s="3">
        <v>0</v>
      </c>
      <c r="DN271" s="3">
        <v>0</v>
      </c>
      <c r="DO271" s="3">
        <v>0</v>
      </c>
      <c r="DP271" s="3">
        <v>0</v>
      </c>
      <c r="DQ271" s="3">
        <v>0</v>
      </c>
      <c r="DR271" s="3">
        <v>0</v>
      </c>
      <c r="DS271" s="3">
        <v>0</v>
      </c>
      <c r="DT271" s="3">
        <v>0</v>
      </c>
      <c r="DU271" s="3">
        <v>0</v>
      </c>
      <c r="DV271" s="3">
        <v>0</v>
      </c>
      <c r="DW271" s="3">
        <v>0</v>
      </c>
      <c r="DX271" s="3">
        <v>0</v>
      </c>
      <c r="DY271" s="3">
        <v>0</v>
      </c>
      <c r="DZ271" s="3">
        <v>0</v>
      </c>
      <c r="EA271" s="3">
        <v>0</v>
      </c>
      <c r="EB271" s="3">
        <v>0</v>
      </c>
      <c r="EC271" s="3">
        <v>0</v>
      </c>
      <c r="ED271" s="3">
        <v>0</v>
      </c>
      <c r="EE271" s="3">
        <v>0</v>
      </c>
      <c r="EF271" s="3">
        <v>0</v>
      </c>
      <c r="EG271" s="3">
        <v>0</v>
      </c>
      <c r="EH271" s="3">
        <v>0</v>
      </c>
      <c r="EI271" s="3">
        <v>0</v>
      </c>
      <c r="EJ271" s="3">
        <v>0</v>
      </c>
      <c r="EK271" s="3">
        <v>0</v>
      </c>
      <c r="EL271" s="3">
        <v>0</v>
      </c>
      <c r="EM271" s="3">
        <v>0</v>
      </c>
      <c r="EN271" s="3">
        <v>0</v>
      </c>
      <c r="EO271" s="3">
        <v>0</v>
      </c>
      <c r="EP271" s="3">
        <v>0</v>
      </c>
      <c r="EQ271" s="3">
        <v>0</v>
      </c>
      <c r="ER271" s="3">
        <v>0</v>
      </c>
      <c r="ES271" s="3">
        <v>0</v>
      </c>
      <c r="ET271" s="3">
        <v>0</v>
      </c>
      <c r="EU271" s="3">
        <v>0</v>
      </c>
      <c r="EV271" s="3">
        <v>1</v>
      </c>
      <c r="EW271" s="3">
        <v>0.96355000000000002</v>
      </c>
      <c r="EX271" s="3">
        <v>0.92399627249999994</v>
      </c>
      <c r="EY271" s="3">
        <v>0.88116904526962492</v>
      </c>
      <c r="EZ271" s="3">
        <v>0.83496935222613855</v>
      </c>
      <c r="FA271" s="3">
        <v>0.78540557147799495</v>
      </c>
      <c r="FB271" s="3">
        <v>0.73260275490752935</v>
      </c>
      <c r="FC271" s="3">
        <v>0.67685901128661541</v>
      </c>
      <c r="FD271" s="3">
        <v>0.61865590490607936</v>
      </c>
      <c r="FE271" s="3">
        <v>0.55748939558801525</v>
      </c>
      <c r="FF271" s="3">
        <v>0.49443734494701075</v>
      </c>
      <c r="FG271" s="3">
        <v>0.43082303614612832</v>
      </c>
      <c r="FH271" s="3">
        <v>0.3680650444707218</v>
      </c>
      <c r="FI271" s="3">
        <v>0.30755883181017984</v>
      </c>
      <c r="FJ271" s="3">
        <v>0.25069427939679567</v>
      </c>
      <c r="FK271" s="3">
        <v>0.19884568853195039</v>
      </c>
      <c r="FL271" s="3">
        <v>0.15319469535878522</v>
      </c>
      <c r="FM271" s="3">
        <v>0.11528054020443947</v>
      </c>
      <c r="FN271" s="3">
        <v>8.417439204107556E-2</v>
      </c>
      <c r="FO271" s="3">
        <v>5.8907764782105902E-2</v>
      </c>
      <c r="FP271" s="3">
        <v>3.9125948290626926E-2</v>
      </c>
      <c r="FQ271" s="3">
        <v>2.4539012248915398E-2</v>
      </c>
      <c r="FR271" s="3">
        <v>1.3985764641146842E-2</v>
      </c>
      <c r="FS271" s="3">
        <v>7.0651887237681505E-3</v>
      </c>
      <c r="FT271" s="3">
        <v>3.1021124129448816E-3</v>
      </c>
      <c r="FU271" s="3">
        <v>1.1686898304528546E-3</v>
      </c>
      <c r="FV271" s="3">
        <v>3.5934874906764369E-4</v>
      </c>
      <c r="FW271" s="3">
        <v>8.2837073635073211E-5</v>
      </c>
      <c r="FX271" s="3">
        <v>1.2012204047821963E-5</v>
      </c>
      <c r="FY271" s="3">
        <v>0</v>
      </c>
      <c r="FZ271" s="3">
        <v>0</v>
      </c>
      <c r="GA271" s="3">
        <v>0</v>
      </c>
      <c r="GB271" s="3">
        <v>0</v>
      </c>
      <c r="GC271" s="3">
        <v>0</v>
      </c>
      <c r="GD271" s="3">
        <v>0</v>
      </c>
      <c r="GE271" s="3">
        <v>0</v>
      </c>
      <c r="GF271" s="3">
        <v>0</v>
      </c>
      <c r="GG271" s="3">
        <v>0</v>
      </c>
      <c r="GH271" s="3">
        <v>0</v>
      </c>
      <c r="GI271" s="3">
        <v>0</v>
      </c>
      <c r="GJ271" s="3">
        <v>0</v>
      </c>
      <c r="GK271" s="3">
        <v>0</v>
      </c>
      <c r="GL271" s="3">
        <v>0</v>
      </c>
      <c r="GM271" s="3">
        <v>0</v>
      </c>
      <c r="GN271" s="3">
        <v>0</v>
      </c>
      <c r="GO271" s="3">
        <v>0</v>
      </c>
      <c r="GP271" s="3">
        <v>0</v>
      </c>
      <c r="GQ271" s="3">
        <v>0</v>
      </c>
      <c r="GR271" s="3">
        <v>0</v>
      </c>
      <c r="GS271" s="3">
        <v>0</v>
      </c>
      <c r="GT271" s="3">
        <v>0</v>
      </c>
      <c r="GU271" s="3">
        <v>0</v>
      </c>
      <c r="GV271" s="3">
        <v>0</v>
      </c>
      <c r="GW271" s="3">
        <v>0</v>
      </c>
      <c r="GX271" s="3">
        <v>0</v>
      </c>
      <c r="GY271" s="3">
        <v>0</v>
      </c>
      <c r="GZ271" s="3">
        <v>0</v>
      </c>
      <c r="HA271" s="3">
        <v>0</v>
      </c>
      <c r="HB271">
        <f t="shared" si="1430"/>
        <v>47</v>
      </c>
      <c r="HC271">
        <f t="shared" si="1434"/>
        <v>0</v>
      </c>
      <c r="HD271">
        <f>IF(H271&gt;=$F$3,IF(HB271&lt;50,HC271*VLOOKUP(H271,Ret!$A$2:$AZ$27,HB271+2),HC271),0)</f>
        <v>0</v>
      </c>
      <c r="HE271">
        <f>IF(H271&lt;$F$3,HC271*VLOOKUP(H271,Withd!$A$2:$AZ$57,HB271+2),0)</f>
        <v>0</v>
      </c>
      <c r="HF271">
        <f>IF(HC271=HD271,0,HC271*VLOOKUP(H271,Mort!$A$2:$E$115,IF(HF270/HC270=VLOOKUP(H270,Mort!$A$2:$E$115,2),2,3)))</f>
        <v>0</v>
      </c>
      <c r="HH271">
        <f t="shared" ref="HH271:HI271" si="1513">HH270+1</f>
        <v>76</v>
      </c>
      <c r="HI271">
        <f t="shared" si="1513"/>
        <v>42</v>
      </c>
      <c r="HJ271">
        <f t="shared" si="1428"/>
        <v>0</v>
      </c>
      <c r="HK271">
        <f>IF(HH271&gt;=$F$3,IF(HI271&lt;50,HJ271*VLOOKUP(HH271,Ret!$A$2:$AZ$27,HI271+2),HJ271),0)</f>
        <v>0</v>
      </c>
      <c r="HL271">
        <f>IF(HH271&lt;$F$3,HJ271*VLOOKUP(HH271,Withd!$A$2:$AZ$57,HI271+2),0)</f>
        <v>0</v>
      </c>
      <c r="HM271">
        <f>IF(HJ271=HK271,0,HJ271*VLOOKUP(HH271,Mort!$A$2:$E$115,IF(HM270/HJ270=VLOOKUP(HH270,Mort!$A$2:$E$115,2),2,3)))</f>
        <v>0</v>
      </c>
      <c r="HN271">
        <f>HN270/(1+Assumptions!$C$9)</f>
        <v>0.2611531529683116</v>
      </c>
      <c r="HO271">
        <f>HO270*(1+Assumptions!$C$10)</f>
        <v>3.1625847455606388</v>
      </c>
      <c r="HQ271">
        <f>HQ270/(1.01+Assumptions!$C$9)</f>
        <v>0.18492423240558092</v>
      </c>
      <c r="HR271">
        <f>HR270/(0.99+Assumptions!$C$9)</f>
        <v>0.37003931834697501</v>
      </c>
    </row>
    <row r="272" spans="2:226" x14ac:dyDescent="0.25">
      <c r="B272">
        <f t="shared" ref="B272:C272" si="1514">B271+1</f>
        <v>2073</v>
      </c>
      <c r="C272">
        <f t="shared" si="1514"/>
        <v>94</v>
      </c>
      <c r="D272">
        <f>IF(D271=0, 0, D271*(1-VLOOKUP(C271,Mort!$A$2:$E$111,IF(D271/D270=1-VLOOKUP(C270,Mort!$A$2:$E$111,4),4,5))))</f>
        <v>0.26365290329051494</v>
      </c>
      <c r="E272" s="3">
        <f>IF(C272&lt;65,Assumptions!$C$6,Assumptions!$C$7)*(1+Assumptions!$C$8)^(B272-$J$3)</f>
        <v>75608.7032160628</v>
      </c>
      <c r="F272" s="3">
        <f t="shared" si="1426"/>
        <v>19934.45</v>
      </c>
      <c r="H272">
        <f t="shared" si="1433"/>
        <v>82</v>
      </c>
      <c r="I272" s="5">
        <v>92030.627277343607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>
        <v>0</v>
      </c>
      <c r="AN272" s="5">
        <v>0</v>
      </c>
      <c r="AO272" s="5">
        <v>0</v>
      </c>
      <c r="AP272" s="5">
        <v>0</v>
      </c>
      <c r="AQ272" s="5">
        <v>0</v>
      </c>
      <c r="AR272" s="5">
        <v>0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5">
        <v>0</v>
      </c>
      <c r="AZ272" s="5">
        <v>0</v>
      </c>
      <c r="BA272" s="5">
        <v>41956.06</v>
      </c>
      <c r="BB272" s="5">
        <v>42446.62</v>
      </c>
      <c r="BC272" s="5">
        <v>42705.58</v>
      </c>
      <c r="BD272" s="5">
        <v>42692.19</v>
      </c>
      <c r="BE272" s="5">
        <v>42366.67</v>
      </c>
      <c r="BF272" s="5">
        <v>41691.870000000003</v>
      </c>
      <c r="BG272" s="5">
        <v>40638.11</v>
      </c>
      <c r="BH272" s="5">
        <v>39186.53</v>
      </c>
      <c r="BI272" s="5">
        <v>37254.33</v>
      </c>
      <c r="BJ272" s="5">
        <v>34858.11</v>
      </c>
      <c r="BK272" s="5">
        <v>32043.8</v>
      </c>
      <c r="BL272" s="5">
        <v>28881.66</v>
      </c>
      <c r="BM272" s="5">
        <v>25461.16</v>
      </c>
      <c r="BN272" s="5">
        <v>21895.1</v>
      </c>
      <c r="BO272" s="5">
        <v>18321.919999999998</v>
      </c>
      <c r="BP272" s="5">
        <v>14891.93</v>
      </c>
      <c r="BQ272" s="5">
        <v>11822.68</v>
      </c>
      <c r="BR272" s="5">
        <v>9107.36</v>
      </c>
      <c r="BS272" s="5">
        <v>6724.15</v>
      </c>
      <c r="BT272" s="5">
        <v>4711.75</v>
      </c>
      <c r="BU272" s="5">
        <v>3117.65</v>
      </c>
      <c r="BV272" s="5">
        <v>1874.6</v>
      </c>
      <c r="BW272" s="5">
        <v>999.08</v>
      </c>
      <c r="BX272" s="5">
        <v>462.79</v>
      </c>
      <c r="BY272" s="5">
        <v>183.94</v>
      </c>
      <c r="BZ272" s="5">
        <v>59.67</v>
      </c>
      <c r="CA272" s="5">
        <v>14.51</v>
      </c>
      <c r="CB272" s="5">
        <v>2.2200000000000002</v>
      </c>
      <c r="CC272" s="5">
        <v>0</v>
      </c>
      <c r="CD272" s="5">
        <v>0</v>
      </c>
      <c r="CE272" s="5">
        <v>0</v>
      </c>
      <c r="CF272" s="5">
        <v>0</v>
      </c>
      <c r="CG272" s="5">
        <v>0</v>
      </c>
      <c r="CH272" s="5">
        <v>0</v>
      </c>
      <c r="CI272" s="5">
        <v>0</v>
      </c>
      <c r="CJ272" s="5">
        <v>0</v>
      </c>
      <c r="CK272" s="5">
        <v>0</v>
      </c>
      <c r="CL272" s="5">
        <v>0</v>
      </c>
      <c r="CM272" s="5">
        <v>0</v>
      </c>
      <c r="CN272" s="5">
        <v>0</v>
      </c>
      <c r="CO272" s="5">
        <v>0</v>
      </c>
      <c r="CP272" s="5">
        <v>0</v>
      </c>
      <c r="CQ272" s="5">
        <v>0</v>
      </c>
      <c r="CR272" s="5">
        <v>0</v>
      </c>
      <c r="CS272" s="5">
        <v>0</v>
      </c>
      <c r="CT272" s="5">
        <v>0</v>
      </c>
      <c r="CU272" s="5">
        <v>0</v>
      </c>
      <c r="CV272" s="5">
        <v>0</v>
      </c>
      <c r="CW272" s="5">
        <v>0</v>
      </c>
      <c r="CX272" s="5">
        <v>0</v>
      </c>
      <c r="CY272" s="5">
        <v>0</v>
      </c>
      <c r="CZ272" s="5">
        <v>0</v>
      </c>
      <c r="DA272" s="5">
        <v>0</v>
      </c>
      <c r="DB272" s="5">
        <v>0</v>
      </c>
      <c r="DC272" s="5">
        <v>0</v>
      </c>
      <c r="DD272" s="5">
        <v>0</v>
      </c>
      <c r="DE272" s="5">
        <v>0</v>
      </c>
      <c r="DF272" s="3">
        <v>0</v>
      </c>
      <c r="DG272" s="3">
        <v>0</v>
      </c>
      <c r="DH272" s="3">
        <v>0</v>
      </c>
      <c r="DI272" s="3">
        <v>0</v>
      </c>
      <c r="DJ272" s="3">
        <v>0</v>
      </c>
      <c r="DK272" s="3">
        <v>0</v>
      </c>
      <c r="DL272" s="3">
        <v>0</v>
      </c>
      <c r="DM272" s="3">
        <v>0</v>
      </c>
      <c r="DN272" s="3">
        <v>0</v>
      </c>
      <c r="DO272" s="3">
        <v>0</v>
      </c>
      <c r="DP272" s="3">
        <v>0</v>
      </c>
      <c r="DQ272" s="3">
        <v>0</v>
      </c>
      <c r="DR272" s="3">
        <v>0</v>
      </c>
      <c r="DS272" s="3">
        <v>0</v>
      </c>
      <c r="DT272" s="3">
        <v>0</v>
      </c>
      <c r="DU272" s="3">
        <v>0</v>
      </c>
      <c r="DV272" s="3">
        <v>0</v>
      </c>
      <c r="DW272" s="3">
        <v>0</v>
      </c>
      <c r="DX272" s="3">
        <v>0</v>
      </c>
      <c r="DY272" s="3">
        <v>0</v>
      </c>
      <c r="DZ272" s="3">
        <v>0</v>
      </c>
      <c r="EA272" s="3">
        <v>0</v>
      </c>
      <c r="EB272" s="3">
        <v>0</v>
      </c>
      <c r="EC272" s="3">
        <v>0</v>
      </c>
      <c r="ED272" s="3">
        <v>0</v>
      </c>
      <c r="EE272" s="3">
        <v>0</v>
      </c>
      <c r="EF272" s="3">
        <v>0</v>
      </c>
      <c r="EG272" s="3">
        <v>0</v>
      </c>
      <c r="EH272" s="3">
        <v>0</v>
      </c>
      <c r="EI272" s="3">
        <v>0</v>
      </c>
      <c r="EJ272" s="3">
        <v>0</v>
      </c>
      <c r="EK272" s="3">
        <v>0</v>
      </c>
      <c r="EL272" s="3">
        <v>0</v>
      </c>
      <c r="EM272" s="3">
        <v>0</v>
      </c>
      <c r="EN272" s="3">
        <v>0</v>
      </c>
      <c r="EO272" s="3">
        <v>0</v>
      </c>
      <c r="EP272" s="3">
        <v>0</v>
      </c>
      <c r="EQ272" s="3">
        <v>0</v>
      </c>
      <c r="ER272" s="3">
        <v>0</v>
      </c>
      <c r="ES272" s="3">
        <v>0</v>
      </c>
      <c r="ET272" s="3">
        <v>0</v>
      </c>
      <c r="EU272" s="3">
        <v>0</v>
      </c>
      <c r="EV272" s="3">
        <v>0</v>
      </c>
      <c r="EW272" s="3">
        <v>1</v>
      </c>
      <c r="EX272" s="3">
        <v>0.95894999999999997</v>
      </c>
      <c r="EY272" s="3">
        <v>0.91450266749999998</v>
      </c>
      <c r="EZ272" s="3">
        <v>0.86655529264297504</v>
      </c>
      <c r="FA272" s="3">
        <v>0.81511657047168806</v>
      </c>
      <c r="FB272" s="3">
        <v>0.76031628343887647</v>
      </c>
      <c r="FC272" s="3">
        <v>0.70246381743201236</v>
      </c>
      <c r="FD272" s="3">
        <v>0.64205895377103361</v>
      </c>
      <c r="FE272" s="3">
        <v>0.57857858501169146</v>
      </c>
      <c r="FF272" s="3">
        <v>0.5131413470468692</v>
      </c>
      <c r="FG272" s="3">
        <v>0.447120581335819</v>
      </c>
      <c r="FH272" s="3">
        <v>0.38198852625263024</v>
      </c>
      <c r="FI272" s="3">
        <v>0.31919343242196035</v>
      </c>
      <c r="FJ272" s="3">
        <v>0.26017775870146409</v>
      </c>
      <c r="FK272" s="3">
        <v>0.20636779464682728</v>
      </c>
      <c r="FL272" s="3">
        <v>0.15898987635180867</v>
      </c>
      <c r="FM272" s="3">
        <v>0.11964147185349955</v>
      </c>
      <c r="FN272" s="3">
        <v>8.7358613503269761E-2</v>
      </c>
      <c r="FO272" s="3">
        <v>6.113617848799327E-2</v>
      </c>
      <c r="FP272" s="3">
        <v>4.0606038389940251E-2</v>
      </c>
      <c r="FQ272" s="3">
        <v>2.5467295157402731E-2</v>
      </c>
      <c r="FR272" s="3">
        <v>1.4514830202010113E-2</v>
      </c>
      <c r="FS272" s="3">
        <v>7.3324567731494492E-3</v>
      </c>
      <c r="FT272" s="3">
        <v>3.2194617953867286E-3</v>
      </c>
      <c r="FU272" s="3">
        <v>1.2129000367939961E-3</v>
      </c>
      <c r="FV272" s="3">
        <v>3.7294250331341787E-4</v>
      </c>
      <c r="FW272" s="3">
        <v>8.5970705863809072E-5</v>
      </c>
      <c r="FX272" s="3">
        <v>1.2466612057310952E-5</v>
      </c>
      <c r="FY272" s="3">
        <v>0</v>
      </c>
      <c r="FZ272" s="3">
        <v>0</v>
      </c>
      <c r="GA272" s="3">
        <v>0</v>
      </c>
      <c r="GB272" s="3">
        <v>0</v>
      </c>
      <c r="GC272" s="3">
        <v>0</v>
      </c>
      <c r="GD272" s="3">
        <v>0</v>
      </c>
      <c r="GE272" s="3">
        <v>0</v>
      </c>
      <c r="GF272" s="3">
        <v>0</v>
      </c>
      <c r="GG272" s="3">
        <v>0</v>
      </c>
      <c r="GH272" s="3">
        <v>0</v>
      </c>
      <c r="GI272" s="3">
        <v>0</v>
      </c>
      <c r="GJ272" s="3">
        <v>0</v>
      </c>
      <c r="GK272" s="3">
        <v>0</v>
      </c>
      <c r="GL272" s="3">
        <v>0</v>
      </c>
      <c r="GM272" s="3">
        <v>0</v>
      </c>
      <c r="GN272" s="3">
        <v>0</v>
      </c>
      <c r="GO272" s="3">
        <v>0</v>
      </c>
      <c r="GP272" s="3">
        <v>0</v>
      </c>
      <c r="GQ272" s="3">
        <v>0</v>
      </c>
      <c r="GR272" s="3">
        <v>0</v>
      </c>
      <c r="GS272" s="3">
        <v>0</v>
      </c>
      <c r="GT272" s="3">
        <v>0</v>
      </c>
      <c r="GU272" s="3">
        <v>0</v>
      </c>
      <c r="GV272" s="3">
        <v>0</v>
      </c>
      <c r="GW272" s="3">
        <v>0</v>
      </c>
      <c r="GX272" s="3">
        <v>0</v>
      </c>
      <c r="GY272" s="3">
        <v>0</v>
      </c>
      <c r="GZ272" s="3">
        <v>0</v>
      </c>
      <c r="HA272" s="3">
        <v>0</v>
      </c>
      <c r="HB272">
        <f t="shared" si="1430"/>
        <v>48</v>
      </c>
      <c r="HC272">
        <f t="shared" si="1434"/>
        <v>0</v>
      </c>
      <c r="HD272">
        <f>IF(H272&gt;=$F$3,IF(HB272&lt;50,HC272*VLOOKUP(H272,Ret!$A$2:$AZ$27,HB272+2),HC272),0)</f>
        <v>0</v>
      </c>
      <c r="HE272">
        <f>IF(H272&lt;$F$3,HC272*VLOOKUP(H272,Withd!$A$2:$AZ$57,HB272+2),0)</f>
        <v>0</v>
      </c>
      <c r="HF272">
        <f>IF(HC272=HD272,0,HC272*VLOOKUP(H272,Mort!$A$2:$E$115,IF(HF271/HC271=VLOOKUP(H271,Mort!$A$2:$E$115,2),2,3)))</f>
        <v>0</v>
      </c>
      <c r="HH272">
        <f t="shared" ref="HH272:HI272" si="1515">HH271+1</f>
        <v>77</v>
      </c>
      <c r="HI272">
        <f t="shared" si="1515"/>
        <v>43</v>
      </c>
      <c r="HJ272">
        <f t="shared" si="1428"/>
        <v>0</v>
      </c>
      <c r="HK272">
        <f>IF(HH272&gt;=$F$3,IF(HI272&lt;50,HJ272*VLOOKUP(HH272,Ret!$A$2:$AZ$27,HI272+2),HJ272),0)</f>
        <v>0</v>
      </c>
      <c r="HL272">
        <f>IF(HH272&lt;$F$3,HJ272*VLOOKUP(HH272,Withd!$A$2:$AZ$57,HI272+2),0)</f>
        <v>0</v>
      </c>
      <c r="HM272">
        <f>IF(HJ272=HK272,0,HJ272*VLOOKUP(HH272,Mort!$A$2:$E$115,IF(HM271/HJ271=VLOOKUP(HH271,Mort!$A$2:$E$115,2),2,3)))</f>
        <v>0</v>
      </c>
      <c r="HN272">
        <f>HN271/(1+Assumptions!$C$9)</f>
        <v>0.25159263291744854</v>
      </c>
      <c r="HO272">
        <f>HO271*(1+Assumptions!$C$10)</f>
        <v>3.2653687497913597</v>
      </c>
      <c r="HQ272">
        <f>HQ271/(1.01+Assumptions!$C$9)</f>
        <v>0.17645442023433294</v>
      </c>
      <c r="HR272">
        <f>HR271/(0.99+Assumptions!$C$9)</f>
        <v>0.35996042640756321</v>
      </c>
    </row>
    <row r="273" spans="2:226" x14ac:dyDescent="0.25">
      <c r="B273">
        <f t="shared" ref="B273:C273" si="1516">B272+1</f>
        <v>2074</v>
      </c>
      <c r="C273">
        <f t="shared" si="1516"/>
        <v>95</v>
      </c>
      <c r="D273">
        <f>IF(D272=0, 0, D272*(1-VLOOKUP(C272,Mort!$A$2:$E$111,IF(D272/D271=1-VLOOKUP(C271,Mort!$A$2:$E$111,4),4,5))))</f>
        <v>0.22031100251858718</v>
      </c>
      <c r="E273" s="3">
        <f>IF(C273&lt;65,Assumptions!$C$6,Assumptions!$C$7)*(1+Assumptions!$C$8)^(B273-$J$3)</f>
        <v>79767.181892946246</v>
      </c>
      <c r="F273" s="3">
        <f t="shared" si="1426"/>
        <v>17573.59</v>
      </c>
      <c r="H273">
        <f t="shared" si="1433"/>
        <v>83</v>
      </c>
      <c r="I273" s="5">
        <v>87169.598829855124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0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5">
        <v>0</v>
      </c>
      <c r="AZ273" s="5">
        <v>0</v>
      </c>
      <c r="BA273" s="5">
        <v>0</v>
      </c>
      <c r="BB273" s="5">
        <v>44263.65</v>
      </c>
      <c r="BC273" s="5">
        <v>44533.69</v>
      </c>
      <c r="BD273" s="5">
        <v>44519.72</v>
      </c>
      <c r="BE273" s="5">
        <v>44180.27</v>
      </c>
      <c r="BF273" s="5">
        <v>43476.58</v>
      </c>
      <c r="BG273" s="5">
        <v>42377.71</v>
      </c>
      <c r="BH273" s="5">
        <v>40864</v>
      </c>
      <c r="BI273" s="5">
        <v>38849.089999999997</v>
      </c>
      <c r="BJ273" s="5">
        <v>36350.29</v>
      </c>
      <c r="BK273" s="5">
        <v>33415.5</v>
      </c>
      <c r="BL273" s="5">
        <v>30118</v>
      </c>
      <c r="BM273" s="5">
        <v>26551.08</v>
      </c>
      <c r="BN273" s="5">
        <v>22832.37</v>
      </c>
      <c r="BO273" s="5">
        <v>19106.240000000002</v>
      </c>
      <c r="BP273" s="5">
        <v>15529.42</v>
      </c>
      <c r="BQ273" s="5">
        <v>12328.77</v>
      </c>
      <c r="BR273" s="5">
        <v>9497.2199999999993</v>
      </c>
      <c r="BS273" s="5">
        <v>7011.99</v>
      </c>
      <c r="BT273" s="5">
        <v>4913.45</v>
      </c>
      <c r="BU273" s="5">
        <v>3251.1</v>
      </c>
      <c r="BV273" s="5">
        <v>1954.85</v>
      </c>
      <c r="BW273" s="5">
        <v>1041.8399999999999</v>
      </c>
      <c r="BX273" s="5">
        <v>482.6</v>
      </c>
      <c r="BY273" s="5">
        <v>191.82</v>
      </c>
      <c r="BZ273" s="5">
        <v>62.22</v>
      </c>
      <c r="CA273" s="5">
        <v>15.13</v>
      </c>
      <c r="CB273" s="5">
        <v>2.3199999999999998</v>
      </c>
      <c r="CC273" s="5">
        <v>0</v>
      </c>
      <c r="CD273" s="5">
        <v>0</v>
      </c>
      <c r="CE273" s="5">
        <v>0</v>
      </c>
      <c r="CF273" s="5">
        <v>0</v>
      </c>
      <c r="CG273" s="5">
        <v>0</v>
      </c>
      <c r="CH273" s="5">
        <v>0</v>
      </c>
      <c r="CI273" s="5">
        <v>0</v>
      </c>
      <c r="CJ273" s="5">
        <v>0</v>
      </c>
      <c r="CK273" s="5">
        <v>0</v>
      </c>
      <c r="CL273" s="5">
        <v>0</v>
      </c>
      <c r="CM273" s="5">
        <v>0</v>
      </c>
      <c r="CN273" s="5">
        <v>0</v>
      </c>
      <c r="CO273" s="5">
        <v>0</v>
      </c>
      <c r="CP273" s="5">
        <v>0</v>
      </c>
      <c r="CQ273" s="5">
        <v>0</v>
      </c>
      <c r="CR273" s="5">
        <v>0</v>
      </c>
      <c r="CS273" s="5">
        <v>0</v>
      </c>
      <c r="CT273" s="5">
        <v>0</v>
      </c>
      <c r="CU273" s="5">
        <v>0</v>
      </c>
      <c r="CV273" s="5">
        <v>0</v>
      </c>
      <c r="CW273" s="5">
        <v>0</v>
      </c>
      <c r="CX273" s="5">
        <v>0</v>
      </c>
      <c r="CY273" s="5">
        <v>0</v>
      </c>
      <c r="CZ273" s="5">
        <v>0</v>
      </c>
      <c r="DA273" s="5">
        <v>0</v>
      </c>
      <c r="DB273" s="5">
        <v>0</v>
      </c>
      <c r="DC273" s="5">
        <v>0</v>
      </c>
      <c r="DD273" s="5">
        <v>0</v>
      </c>
      <c r="DE273" s="5">
        <v>0</v>
      </c>
      <c r="DF273" s="3">
        <v>0</v>
      </c>
      <c r="DG273" s="3">
        <v>0</v>
      </c>
      <c r="DH273" s="3">
        <v>0</v>
      </c>
      <c r="DI273" s="3">
        <v>0</v>
      </c>
      <c r="DJ273" s="3">
        <v>0</v>
      </c>
      <c r="DK273" s="3">
        <v>0</v>
      </c>
      <c r="DL273" s="3">
        <v>0</v>
      </c>
      <c r="DM273" s="3">
        <v>0</v>
      </c>
      <c r="DN273" s="3">
        <v>0</v>
      </c>
      <c r="DO273" s="3">
        <v>0</v>
      </c>
      <c r="DP273" s="3">
        <v>0</v>
      </c>
      <c r="DQ273" s="3">
        <v>0</v>
      </c>
      <c r="DR273" s="3">
        <v>0</v>
      </c>
      <c r="DS273" s="3">
        <v>0</v>
      </c>
      <c r="DT273" s="3">
        <v>0</v>
      </c>
      <c r="DU273" s="3">
        <v>0</v>
      </c>
      <c r="DV273" s="3">
        <v>0</v>
      </c>
      <c r="DW273" s="3">
        <v>0</v>
      </c>
      <c r="DX273" s="3">
        <v>0</v>
      </c>
      <c r="DY273" s="3">
        <v>0</v>
      </c>
      <c r="DZ273" s="3">
        <v>0</v>
      </c>
      <c r="EA273" s="3">
        <v>0</v>
      </c>
      <c r="EB273" s="3">
        <v>0</v>
      </c>
      <c r="EC273" s="3">
        <v>0</v>
      </c>
      <c r="ED273" s="3">
        <v>0</v>
      </c>
      <c r="EE273" s="3">
        <v>0</v>
      </c>
      <c r="EF273" s="3">
        <v>0</v>
      </c>
      <c r="EG273" s="3">
        <v>0</v>
      </c>
      <c r="EH273" s="3">
        <v>0</v>
      </c>
      <c r="EI273" s="3">
        <v>0</v>
      </c>
      <c r="EJ273" s="3">
        <v>0</v>
      </c>
      <c r="EK273" s="3">
        <v>0</v>
      </c>
      <c r="EL273" s="3">
        <v>0</v>
      </c>
      <c r="EM273" s="3">
        <v>0</v>
      </c>
      <c r="EN273" s="3">
        <v>0</v>
      </c>
      <c r="EO273" s="3">
        <v>0</v>
      </c>
      <c r="EP273" s="3">
        <v>0</v>
      </c>
      <c r="EQ273" s="3">
        <v>0</v>
      </c>
      <c r="ER273" s="3">
        <v>0</v>
      </c>
      <c r="ES273" s="3">
        <v>0</v>
      </c>
      <c r="ET273" s="3">
        <v>0</v>
      </c>
      <c r="EU273" s="3">
        <v>0</v>
      </c>
      <c r="EV273" s="3">
        <v>0</v>
      </c>
      <c r="EW273" s="3">
        <v>0</v>
      </c>
      <c r="EX273" s="3">
        <v>1</v>
      </c>
      <c r="EY273" s="3">
        <v>0.95365</v>
      </c>
      <c r="EZ273" s="3">
        <v>0.90365013049999998</v>
      </c>
      <c r="FA273" s="3">
        <v>0.85000945875351996</v>
      </c>
      <c r="FB273" s="3">
        <v>0.79286332284152083</v>
      </c>
      <c r="FC273" s="3">
        <v>0.73253435260650956</v>
      </c>
      <c r="FD273" s="3">
        <v>0.66954372362587578</v>
      </c>
      <c r="FE273" s="3">
        <v>0.60334593567098538</v>
      </c>
      <c r="FF273" s="3">
        <v>0.53510751034659698</v>
      </c>
      <c r="FG273" s="3">
        <v>0.46626057806540383</v>
      </c>
      <c r="FH273" s="3">
        <v>0.39834039965861645</v>
      </c>
      <c r="FI273" s="3">
        <v>0.33285722135873647</v>
      </c>
      <c r="FJ273" s="3">
        <v>0.27131524970171966</v>
      </c>
      <c r="FK273" s="3">
        <v>0.21520182975841001</v>
      </c>
      <c r="FL273" s="3">
        <v>0.16579579368247424</v>
      </c>
      <c r="FM273" s="3">
        <v>0.1247629927039987</v>
      </c>
      <c r="FN273" s="3">
        <v>9.1098194382678729E-2</v>
      </c>
      <c r="FO273" s="3">
        <v>6.3753249374830054E-2</v>
      </c>
      <c r="FP273" s="3">
        <v>4.2344270702268379E-2</v>
      </c>
      <c r="FQ273" s="3">
        <v>2.6557479699048685E-2</v>
      </c>
      <c r="FR273" s="3">
        <v>1.5136169979675807E-2</v>
      </c>
      <c r="FS273" s="3">
        <v>7.6463389886328274E-3</v>
      </c>
      <c r="FT273" s="3">
        <v>3.3572780597390154E-3</v>
      </c>
      <c r="FU273" s="3">
        <v>1.2648209362260765E-3</v>
      </c>
      <c r="FV273" s="3">
        <v>3.8890714147079398E-4</v>
      </c>
      <c r="FW273" s="3">
        <v>8.9650874251847413E-5</v>
      </c>
      <c r="FX273" s="3">
        <v>1.3000273275260391E-5</v>
      </c>
      <c r="FY273" s="3">
        <v>0</v>
      </c>
      <c r="FZ273" s="3">
        <v>0</v>
      </c>
      <c r="GA273" s="3">
        <v>0</v>
      </c>
      <c r="GB273" s="3">
        <v>0</v>
      </c>
      <c r="GC273" s="3">
        <v>0</v>
      </c>
      <c r="GD273" s="3">
        <v>0</v>
      </c>
      <c r="GE273" s="3">
        <v>0</v>
      </c>
      <c r="GF273" s="3">
        <v>0</v>
      </c>
      <c r="GG273" s="3">
        <v>0</v>
      </c>
      <c r="GH273" s="3">
        <v>0</v>
      </c>
      <c r="GI273" s="3">
        <v>0</v>
      </c>
      <c r="GJ273" s="3">
        <v>0</v>
      </c>
      <c r="GK273" s="3">
        <v>0</v>
      </c>
      <c r="GL273" s="3">
        <v>0</v>
      </c>
      <c r="GM273" s="3">
        <v>0</v>
      </c>
      <c r="GN273" s="3">
        <v>0</v>
      </c>
      <c r="GO273" s="3">
        <v>0</v>
      </c>
      <c r="GP273" s="3">
        <v>0</v>
      </c>
      <c r="GQ273" s="3">
        <v>0</v>
      </c>
      <c r="GR273" s="3">
        <v>0</v>
      </c>
      <c r="GS273" s="3">
        <v>0</v>
      </c>
      <c r="GT273" s="3">
        <v>0</v>
      </c>
      <c r="GU273" s="3">
        <v>0</v>
      </c>
      <c r="GV273" s="3">
        <v>0</v>
      </c>
      <c r="GW273" s="3">
        <v>0</v>
      </c>
      <c r="GX273" s="3">
        <v>0</v>
      </c>
      <c r="GY273" s="3">
        <v>0</v>
      </c>
      <c r="GZ273" s="3">
        <v>0</v>
      </c>
      <c r="HA273" s="3">
        <v>0</v>
      </c>
      <c r="HB273">
        <f t="shared" si="1430"/>
        <v>49</v>
      </c>
      <c r="HC273">
        <f t="shared" si="1434"/>
        <v>0</v>
      </c>
      <c r="HD273">
        <f>IF(H273&gt;=$F$3,IF(HB273&lt;50,HC273*VLOOKUP(H273,Ret!$A$2:$AZ$27,HB273+2),HC273),0)</f>
        <v>0</v>
      </c>
      <c r="HE273">
        <f>IF(H273&lt;$F$3,HC273*VLOOKUP(H273,Withd!$A$2:$AZ$57,HB273+2),0)</f>
        <v>0</v>
      </c>
      <c r="HF273">
        <f>IF(HC273=HD273,0,HC273*VLOOKUP(H273,Mort!$A$2:$E$115,IF(HF272/HC272=VLOOKUP(H272,Mort!$A$2:$E$115,2),2,3)))</f>
        <v>0</v>
      </c>
      <c r="HH273">
        <f t="shared" ref="HH273:HI273" si="1517">HH272+1</f>
        <v>78</v>
      </c>
      <c r="HI273">
        <f t="shared" si="1517"/>
        <v>44</v>
      </c>
      <c r="HJ273">
        <f t="shared" si="1428"/>
        <v>0</v>
      </c>
      <c r="HK273">
        <f>IF(HH273&gt;=$F$3,IF(HI273&lt;50,HJ273*VLOOKUP(HH273,Ret!$A$2:$AZ$27,HI273+2),HJ273),0)</f>
        <v>0</v>
      </c>
      <c r="HL273">
        <f>IF(HH273&lt;$F$3,HJ273*VLOOKUP(HH273,Withd!$A$2:$AZ$57,HI273+2),0)</f>
        <v>0</v>
      </c>
      <c r="HM273">
        <f>IF(HJ273=HK273,0,HJ273*VLOOKUP(HH273,Mort!$A$2:$E$115,IF(HM272/HJ272=VLOOKUP(HH272,Mort!$A$2:$E$115,2),2,3)))</f>
        <v>0</v>
      </c>
      <c r="HN273">
        <f>HN272/(1+Assumptions!$C$9)</f>
        <v>0.24238211263723367</v>
      </c>
      <c r="HO273">
        <f>HO272*(1+Assumptions!$C$10)</f>
        <v>3.3714932341595789</v>
      </c>
      <c r="HQ273">
        <f>HQ272/(1.01+Assumptions!$C$9)</f>
        <v>0.16837253839153907</v>
      </c>
      <c r="HR273">
        <f>HR272/(0.99+Assumptions!$C$9)</f>
        <v>0.3501560568166957</v>
      </c>
    </row>
    <row r="274" spans="2:226" x14ac:dyDescent="0.25">
      <c r="B274">
        <f t="shared" ref="B274:C274" si="1518">B273+1</f>
        <v>2075</v>
      </c>
      <c r="C274">
        <f t="shared" si="1518"/>
        <v>96</v>
      </c>
      <c r="D274">
        <f>IF(D273=0, 0, D273*(1-VLOOKUP(C273,Mort!$A$2:$E$111,IF(D273/D272=1-VLOOKUP(C272,Mort!$A$2:$E$111,4),4,5))))</f>
        <v>0.1795777012629256</v>
      </c>
      <c r="E274" s="3">
        <f>IF(C274&lt;65,Assumptions!$C$6,Assumptions!$C$7)*(1+Assumptions!$C$8)^(B274-$J$3)</f>
        <v>84154.37689705829</v>
      </c>
      <c r="F274" s="3">
        <f t="shared" si="1426"/>
        <v>15112.25</v>
      </c>
      <c r="H274">
        <f t="shared" si="1433"/>
        <v>84</v>
      </c>
      <c r="I274" s="5">
        <v>82411.83014222933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s="5">
        <v>0</v>
      </c>
      <c r="AP274" s="5">
        <v>0</v>
      </c>
      <c r="AQ274" s="5">
        <v>0</v>
      </c>
      <c r="AR274" s="5">
        <v>0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5">
        <v>0</v>
      </c>
      <c r="AZ274" s="5">
        <v>0</v>
      </c>
      <c r="BA274" s="5">
        <v>0</v>
      </c>
      <c r="BB274" s="5">
        <v>0</v>
      </c>
      <c r="BC274" s="5">
        <v>46698.15</v>
      </c>
      <c r="BD274" s="5">
        <v>46683.5</v>
      </c>
      <c r="BE274" s="5">
        <v>46327.55</v>
      </c>
      <c r="BF274" s="5">
        <v>45589.66</v>
      </c>
      <c r="BG274" s="5">
        <v>44437.38</v>
      </c>
      <c r="BH274" s="5">
        <v>42850.1</v>
      </c>
      <c r="BI274" s="5">
        <v>40737.26</v>
      </c>
      <c r="BJ274" s="5">
        <v>38117.019999999997</v>
      </c>
      <c r="BK274" s="5">
        <v>35039.589999999997</v>
      </c>
      <c r="BL274" s="5">
        <v>31581.82</v>
      </c>
      <c r="BM274" s="5">
        <v>27841.54</v>
      </c>
      <c r="BN274" s="5">
        <v>23942.080000000002</v>
      </c>
      <c r="BO274" s="5">
        <v>20034.849999999999</v>
      </c>
      <c r="BP274" s="5">
        <v>16284.19</v>
      </c>
      <c r="BQ274" s="5">
        <v>12927.99</v>
      </c>
      <c r="BR274" s="5">
        <v>9958.81</v>
      </c>
      <c r="BS274" s="5">
        <v>7352.79</v>
      </c>
      <c r="BT274" s="5">
        <v>5152.25</v>
      </c>
      <c r="BU274" s="5">
        <v>3409.12</v>
      </c>
      <c r="BV274" s="5">
        <v>2049.86</v>
      </c>
      <c r="BW274" s="5">
        <v>1092.48</v>
      </c>
      <c r="BX274" s="5">
        <v>506.06</v>
      </c>
      <c r="BY274" s="5">
        <v>201.14</v>
      </c>
      <c r="BZ274" s="5">
        <v>65.25</v>
      </c>
      <c r="CA274" s="5">
        <v>15.87</v>
      </c>
      <c r="CB274" s="5">
        <v>2.4300000000000002</v>
      </c>
      <c r="CC274" s="5">
        <v>0</v>
      </c>
      <c r="CD274" s="5">
        <v>0</v>
      </c>
      <c r="CE274" s="5">
        <v>0</v>
      </c>
      <c r="CF274" s="5">
        <v>0</v>
      </c>
      <c r="CG274" s="5">
        <v>0</v>
      </c>
      <c r="CH274" s="5">
        <v>0</v>
      </c>
      <c r="CI274" s="5">
        <v>0</v>
      </c>
      <c r="CJ274" s="5">
        <v>0</v>
      </c>
      <c r="CK274" s="5">
        <v>0</v>
      </c>
      <c r="CL274" s="5">
        <v>0</v>
      </c>
      <c r="CM274" s="5">
        <v>0</v>
      </c>
      <c r="CN274" s="5">
        <v>0</v>
      </c>
      <c r="CO274" s="5">
        <v>0</v>
      </c>
      <c r="CP274" s="5">
        <v>0</v>
      </c>
      <c r="CQ274" s="5">
        <v>0</v>
      </c>
      <c r="CR274" s="5">
        <v>0</v>
      </c>
      <c r="CS274" s="5">
        <v>0</v>
      </c>
      <c r="CT274" s="5">
        <v>0</v>
      </c>
      <c r="CU274" s="5">
        <v>0</v>
      </c>
      <c r="CV274" s="5">
        <v>0</v>
      </c>
      <c r="CW274" s="5">
        <v>0</v>
      </c>
      <c r="CX274" s="5">
        <v>0</v>
      </c>
      <c r="CY274" s="5">
        <v>0</v>
      </c>
      <c r="CZ274" s="5">
        <v>0</v>
      </c>
      <c r="DA274" s="5">
        <v>0</v>
      </c>
      <c r="DB274" s="5">
        <v>0</v>
      </c>
      <c r="DC274" s="5">
        <v>0</v>
      </c>
      <c r="DD274" s="5">
        <v>0</v>
      </c>
      <c r="DE274" s="5">
        <v>0</v>
      </c>
      <c r="DF274" s="3">
        <v>0</v>
      </c>
      <c r="DG274" s="3">
        <v>0</v>
      </c>
      <c r="DH274" s="3">
        <v>0</v>
      </c>
      <c r="DI274" s="3">
        <v>0</v>
      </c>
      <c r="DJ274" s="3">
        <v>0</v>
      </c>
      <c r="DK274" s="3">
        <v>0</v>
      </c>
      <c r="DL274" s="3">
        <v>0</v>
      </c>
      <c r="DM274" s="3">
        <v>0</v>
      </c>
      <c r="DN274" s="3">
        <v>0</v>
      </c>
      <c r="DO274" s="3">
        <v>0</v>
      </c>
      <c r="DP274" s="3">
        <v>0</v>
      </c>
      <c r="DQ274" s="3">
        <v>0</v>
      </c>
      <c r="DR274" s="3">
        <v>0</v>
      </c>
      <c r="DS274" s="3">
        <v>0</v>
      </c>
      <c r="DT274" s="3">
        <v>0</v>
      </c>
      <c r="DU274" s="3">
        <v>0</v>
      </c>
      <c r="DV274" s="3">
        <v>0</v>
      </c>
      <c r="DW274" s="3">
        <v>0</v>
      </c>
      <c r="DX274" s="3">
        <v>0</v>
      </c>
      <c r="DY274" s="3">
        <v>0</v>
      </c>
      <c r="DZ274" s="3">
        <v>0</v>
      </c>
      <c r="EA274" s="3">
        <v>0</v>
      </c>
      <c r="EB274" s="3">
        <v>0</v>
      </c>
      <c r="EC274" s="3">
        <v>0</v>
      </c>
      <c r="ED274" s="3">
        <v>0</v>
      </c>
      <c r="EE274" s="3">
        <v>0</v>
      </c>
      <c r="EF274" s="3">
        <v>0</v>
      </c>
      <c r="EG274" s="3">
        <v>0</v>
      </c>
      <c r="EH274" s="3">
        <v>0</v>
      </c>
      <c r="EI274" s="3">
        <v>0</v>
      </c>
      <c r="EJ274" s="3">
        <v>0</v>
      </c>
      <c r="EK274" s="3">
        <v>0</v>
      </c>
      <c r="EL274" s="3">
        <v>0</v>
      </c>
      <c r="EM274" s="3">
        <v>0</v>
      </c>
      <c r="EN274" s="3">
        <v>0</v>
      </c>
      <c r="EO274" s="3">
        <v>0</v>
      </c>
      <c r="EP274" s="3">
        <v>0</v>
      </c>
      <c r="EQ274" s="3">
        <v>0</v>
      </c>
      <c r="ER274" s="3">
        <v>0</v>
      </c>
      <c r="ES274" s="3">
        <v>0</v>
      </c>
      <c r="ET274" s="3">
        <v>0</v>
      </c>
      <c r="EU274" s="3">
        <v>0</v>
      </c>
      <c r="EV274" s="3">
        <v>0</v>
      </c>
      <c r="EW274" s="3">
        <v>0</v>
      </c>
      <c r="EX274" s="3">
        <v>0</v>
      </c>
      <c r="EY274" s="3">
        <v>1</v>
      </c>
      <c r="EZ274" s="3">
        <v>0.94757000000000002</v>
      </c>
      <c r="FA274" s="3">
        <v>0.89132224480000011</v>
      </c>
      <c r="FB274" s="3">
        <v>0.83139865028209614</v>
      </c>
      <c r="FC274" s="3">
        <v>0.76813752698213145</v>
      </c>
      <c r="FD274" s="3">
        <v>0.70208538103693796</v>
      </c>
      <c r="FE274" s="3">
        <v>0.63267019941381586</v>
      </c>
      <c r="FF274" s="3">
        <v>0.56111519986011327</v>
      </c>
      <c r="FG274" s="3">
        <v>0.48892211824611109</v>
      </c>
      <c r="FH274" s="3">
        <v>0.41770083328120011</v>
      </c>
      <c r="FI274" s="3">
        <v>0.34903499329810361</v>
      </c>
      <c r="FJ274" s="3">
        <v>0.28450191338721725</v>
      </c>
      <c r="FK274" s="3">
        <v>0.22566122766047297</v>
      </c>
      <c r="FL274" s="3">
        <v>0.17385392301418159</v>
      </c>
      <c r="FM274" s="3">
        <v>0.13082681560740178</v>
      </c>
      <c r="FN274" s="3">
        <v>9.5525815952056559E-2</v>
      </c>
      <c r="FO274" s="3">
        <v>6.6851831777727744E-2</v>
      </c>
      <c r="FP274" s="3">
        <v>4.4402318148448992E-2</v>
      </c>
      <c r="FQ274" s="3">
        <v>2.7848245896344243E-2</v>
      </c>
      <c r="FR274" s="3">
        <v>1.5871829266162436E-2</v>
      </c>
      <c r="FS274" s="3">
        <v>8.0179719903872779E-3</v>
      </c>
      <c r="FT274" s="3">
        <v>3.5204509618193417E-3</v>
      </c>
      <c r="FU274" s="3">
        <v>1.3262946953558187E-3</v>
      </c>
      <c r="FV274" s="3">
        <v>4.0780909292800711E-4</v>
      </c>
      <c r="FW274" s="3">
        <v>9.4008152101764179E-5</v>
      </c>
      <c r="FX274" s="3">
        <v>1.3632122136276822E-5</v>
      </c>
      <c r="FY274" s="3">
        <v>0</v>
      </c>
      <c r="FZ274" s="3">
        <v>0</v>
      </c>
      <c r="GA274" s="3">
        <v>0</v>
      </c>
      <c r="GB274" s="3">
        <v>0</v>
      </c>
      <c r="GC274" s="3">
        <v>0</v>
      </c>
      <c r="GD274" s="3">
        <v>0</v>
      </c>
      <c r="GE274" s="3">
        <v>0</v>
      </c>
      <c r="GF274" s="3">
        <v>0</v>
      </c>
      <c r="GG274" s="3">
        <v>0</v>
      </c>
      <c r="GH274" s="3">
        <v>0</v>
      </c>
      <c r="GI274" s="3">
        <v>0</v>
      </c>
      <c r="GJ274" s="3">
        <v>0</v>
      </c>
      <c r="GK274" s="3">
        <v>0</v>
      </c>
      <c r="GL274" s="3">
        <v>0</v>
      </c>
      <c r="GM274" s="3">
        <v>0</v>
      </c>
      <c r="GN274" s="3">
        <v>0</v>
      </c>
      <c r="GO274" s="3">
        <v>0</v>
      </c>
      <c r="GP274" s="3">
        <v>0</v>
      </c>
      <c r="GQ274" s="3">
        <v>0</v>
      </c>
      <c r="GR274" s="3">
        <v>0</v>
      </c>
      <c r="GS274" s="3">
        <v>0</v>
      </c>
      <c r="GT274" s="3">
        <v>0</v>
      </c>
      <c r="GU274" s="3">
        <v>0</v>
      </c>
      <c r="GV274" s="3">
        <v>0</v>
      </c>
      <c r="GW274" s="3">
        <v>0</v>
      </c>
      <c r="GX274" s="3">
        <v>0</v>
      </c>
      <c r="GY274" s="3">
        <v>0</v>
      </c>
      <c r="GZ274" s="3">
        <v>0</v>
      </c>
      <c r="HA274" s="3">
        <v>0</v>
      </c>
      <c r="HB274">
        <f t="shared" si="1430"/>
        <v>50</v>
      </c>
      <c r="HC274">
        <f t="shared" si="1434"/>
        <v>0</v>
      </c>
      <c r="HD274">
        <f>IF(H274&gt;=$F$3,IF(HB274&lt;50,HC274*VLOOKUP(H274,Ret!$A$2:$AZ$27,HB274+2),HC274),0)</f>
        <v>0</v>
      </c>
      <c r="HE274">
        <f>IF(H274&lt;$F$3,HC274*VLOOKUP(H274,Withd!$A$2:$AZ$57,HB274+2),0)</f>
        <v>0</v>
      </c>
      <c r="HF274">
        <f>IF(HC274=HD274,0,HC274*VLOOKUP(H274,Mort!$A$2:$E$115,IF(HF273/HC273=VLOOKUP(H273,Mort!$A$2:$E$115,2),2,3)))</f>
        <v>0</v>
      </c>
      <c r="HH274">
        <f t="shared" ref="HH274:HI274" si="1519">HH273+1</f>
        <v>79</v>
      </c>
      <c r="HI274">
        <f t="shared" si="1519"/>
        <v>45</v>
      </c>
      <c r="HJ274">
        <f t="shared" si="1428"/>
        <v>0</v>
      </c>
      <c r="HK274">
        <f>IF(HH274&gt;=$F$3,IF(HI274&lt;50,HJ274*VLOOKUP(HH274,Ret!$A$2:$AZ$27,HI274+2),HJ274),0)</f>
        <v>0</v>
      </c>
      <c r="HL274">
        <f>IF(HH274&lt;$F$3,HJ274*VLOOKUP(HH274,Withd!$A$2:$AZ$57,HI274+2),0)</f>
        <v>0</v>
      </c>
      <c r="HM274">
        <f>IF(HJ274=HK274,0,HJ274*VLOOKUP(HH274,Mort!$A$2:$E$115,IF(HM273/HJ273=VLOOKUP(HH273,Mort!$A$2:$E$115,2),2,3)))</f>
        <v>0</v>
      </c>
      <c r="HN274">
        <f>HN273/(1+Assumptions!$C$9)</f>
        <v>0.23350877903394379</v>
      </c>
      <c r="HO274">
        <f>HO273*(1+Assumptions!$C$10)</f>
        <v>3.481066764269765</v>
      </c>
      <c r="HQ274">
        <f>HQ273/(1.01+Assumptions!$C$9)</f>
        <v>0.16066081907589605</v>
      </c>
      <c r="HR274">
        <f>HR273/(0.99+Assumptions!$C$9)</f>
        <v>0.34061873231196077</v>
      </c>
    </row>
    <row r="275" spans="2:226" x14ac:dyDescent="0.25">
      <c r="B275">
        <f t="shared" ref="B275:C275" si="1520">B274+1</f>
        <v>2076</v>
      </c>
      <c r="C275">
        <f t="shared" si="1520"/>
        <v>97</v>
      </c>
      <c r="D275">
        <f>IF(D274=0, 0, D274*(1-VLOOKUP(C274,Mort!$A$2:$E$111,IF(D274/D273=1-VLOOKUP(C273,Mort!$A$2:$E$111,4),4,5))))</f>
        <v>0.14243744108772732</v>
      </c>
      <c r="E275" s="3">
        <f>IF(C275&lt;65,Assumptions!$C$6,Assumptions!$C$7)*(1+Assumptions!$C$8)^(B275-$J$3)</f>
        <v>88782.867626396503</v>
      </c>
      <c r="F275" s="3">
        <f t="shared" si="1426"/>
        <v>12646</v>
      </c>
      <c r="H275">
        <f t="shared" si="1433"/>
        <v>85</v>
      </c>
      <c r="I275" s="5">
        <v>77771.343555366009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s="5">
        <v>0</v>
      </c>
      <c r="AP275" s="5">
        <v>0</v>
      </c>
      <c r="AQ275" s="5">
        <v>0</v>
      </c>
      <c r="AR275" s="5">
        <v>0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5">
        <v>0</v>
      </c>
      <c r="AZ275" s="5">
        <v>0</v>
      </c>
      <c r="BA275" s="5">
        <v>0</v>
      </c>
      <c r="BB275" s="5">
        <v>0</v>
      </c>
      <c r="BC275" s="5">
        <v>0</v>
      </c>
      <c r="BD275" s="5">
        <v>49266.55</v>
      </c>
      <c r="BE275" s="5">
        <v>48890.9</v>
      </c>
      <c r="BF275" s="5">
        <v>48112.18</v>
      </c>
      <c r="BG275" s="5">
        <v>46896.15</v>
      </c>
      <c r="BH275" s="5">
        <v>45221.04</v>
      </c>
      <c r="BI275" s="5">
        <v>42991.29</v>
      </c>
      <c r="BJ275" s="5">
        <v>40226.07</v>
      </c>
      <c r="BK275" s="5">
        <v>36978.370000000003</v>
      </c>
      <c r="BL275" s="5">
        <v>33329.269999999997</v>
      </c>
      <c r="BM275" s="5">
        <v>29382.04</v>
      </c>
      <c r="BN275" s="5">
        <v>25266.82</v>
      </c>
      <c r="BO275" s="5">
        <v>21143.4</v>
      </c>
      <c r="BP275" s="5">
        <v>17185.21</v>
      </c>
      <c r="BQ275" s="5">
        <v>13643.3</v>
      </c>
      <c r="BR275" s="5">
        <v>10509.84</v>
      </c>
      <c r="BS275" s="5">
        <v>7759.63</v>
      </c>
      <c r="BT275" s="5">
        <v>5437.33</v>
      </c>
      <c r="BU275" s="5">
        <v>3597.75</v>
      </c>
      <c r="BV275" s="5">
        <v>2163.2800000000002</v>
      </c>
      <c r="BW275" s="5">
        <v>1152.93</v>
      </c>
      <c r="BX275" s="5">
        <v>534.05999999999995</v>
      </c>
      <c r="BY275" s="5">
        <v>212.27</v>
      </c>
      <c r="BZ275" s="5">
        <v>68.86</v>
      </c>
      <c r="CA275" s="5">
        <v>16.75</v>
      </c>
      <c r="CB275" s="5">
        <v>2.56</v>
      </c>
      <c r="CC275" s="5">
        <v>0</v>
      </c>
      <c r="CD275" s="5">
        <v>0</v>
      </c>
      <c r="CE275" s="5">
        <v>0</v>
      </c>
      <c r="CF275" s="5">
        <v>0</v>
      </c>
      <c r="CG275" s="5">
        <v>0</v>
      </c>
      <c r="CH275" s="5">
        <v>0</v>
      </c>
      <c r="CI275" s="5">
        <v>0</v>
      </c>
      <c r="CJ275" s="5">
        <v>0</v>
      </c>
      <c r="CK275" s="5">
        <v>0</v>
      </c>
      <c r="CL275" s="5">
        <v>0</v>
      </c>
      <c r="CM275" s="5">
        <v>0</v>
      </c>
      <c r="CN275" s="5">
        <v>0</v>
      </c>
      <c r="CO275" s="5">
        <v>0</v>
      </c>
      <c r="CP275" s="5">
        <v>0</v>
      </c>
      <c r="CQ275" s="5">
        <v>0</v>
      </c>
      <c r="CR275" s="5">
        <v>0</v>
      </c>
      <c r="CS275" s="5">
        <v>0</v>
      </c>
      <c r="CT275" s="5">
        <v>0</v>
      </c>
      <c r="CU275" s="5">
        <v>0</v>
      </c>
      <c r="CV275" s="5">
        <v>0</v>
      </c>
      <c r="CW275" s="5">
        <v>0</v>
      </c>
      <c r="CX275" s="5">
        <v>0</v>
      </c>
      <c r="CY275" s="5">
        <v>0</v>
      </c>
      <c r="CZ275" s="5">
        <v>0</v>
      </c>
      <c r="DA275" s="5">
        <v>0</v>
      </c>
      <c r="DB275" s="5">
        <v>0</v>
      </c>
      <c r="DC275" s="5">
        <v>0</v>
      </c>
      <c r="DD275" s="5">
        <v>0</v>
      </c>
      <c r="DE275" s="5">
        <v>0</v>
      </c>
      <c r="DF275" s="3">
        <v>0</v>
      </c>
      <c r="DG275" s="3">
        <v>0</v>
      </c>
      <c r="DH275" s="3">
        <v>0</v>
      </c>
      <c r="DI275" s="3">
        <v>0</v>
      </c>
      <c r="DJ275" s="3">
        <v>0</v>
      </c>
      <c r="DK275" s="3">
        <v>0</v>
      </c>
      <c r="DL275" s="3">
        <v>0</v>
      </c>
      <c r="DM275" s="3">
        <v>0</v>
      </c>
      <c r="DN275" s="3">
        <v>0</v>
      </c>
      <c r="DO275" s="3">
        <v>0</v>
      </c>
      <c r="DP275" s="3">
        <v>0</v>
      </c>
      <c r="DQ275" s="3">
        <v>0</v>
      </c>
      <c r="DR275" s="3">
        <v>0</v>
      </c>
      <c r="DS275" s="3">
        <v>0</v>
      </c>
      <c r="DT275" s="3">
        <v>0</v>
      </c>
      <c r="DU275" s="3">
        <v>0</v>
      </c>
      <c r="DV275" s="3">
        <v>0</v>
      </c>
      <c r="DW275" s="3">
        <v>0</v>
      </c>
      <c r="DX275" s="3">
        <v>0</v>
      </c>
      <c r="DY275" s="3">
        <v>0</v>
      </c>
      <c r="DZ275" s="3">
        <v>0</v>
      </c>
      <c r="EA275" s="3">
        <v>0</v>
      </c>
      <c r="EB275" s="3">
        <v>0</v>
      </c>
      <c r="EC275" s="3">
        <v>0</v>
      </c>
      <c r="ED275" s="3">
        <v>0</v>
      </c>
      <c r="EE275" s="3">
        <v>0</v>
      </c>
      <c r="EF275" s="3">
        <v>0</v>
      </c>
      <c r="EG275" s="3">
        <v>0</v>
      </c>
      <c r="EH275" s="3">
        <v>0</v>
      </c>
      <c r="EI275" s="3">
        <v>0</v>
      </c>
      <c r="EJ275" s="3">
        <v>0</v>
      </c>
      <c r="EK275" s="3">
        <v>0</v>
      </c>
      <c r="EL275" s="3">
        <v>0</v>
      </c>
      <c r="EM275" s="3">
        <v>0</v>
      </c>
      <c r="EN275" s="3">
        <v>0</v>
      </c>
      <c r="EO275" s="3">
        <v>0</v>
      </c>
      <c r="EP275" s="3">
        <v>0</v>
      </c>
      <c r="EQ275" s="3">
        <v>0</v>
      </c>
      <c r="ER275" s="3">
        <v>0</v>
      </c>
      <c r="ES275" s="3">
        <v>0</v>
      </c>
      <c r="ET275" s="3">
        <v>0</v>
      </c>
      <c r="EU275" s="3">
        <v>0</v>
      </c>
      <c r="EV275" s="3">
        <v>0</v>
      </c>
      <c r="EW275" s="3">
        <v>0</v>
      </c>
      <c r="EX275" s="3">
        <v>0</v>
      </c>
      <c r="EY275" s="3">
        <v>0</v>
      </c>
      <c r="EZ275" s="3">
        <v>1</v>
      </c>
      <c r="FA275" s="3">
        <v>0.94064000000000003</v>
      </c>
      <c r="FB275" s="3">
        <v>0.87740077280000006</v>
      </c>
      <c r="FC275" s="3">
        <v>0.81063934799764803</v>
      </c>
      <c r="FD275" s="3">
        <v>0.74093247046333022</v>
      </c>
      <c r="FE275" s="3">
        <v>0.66767647710862077</v>
      </c>
      <c r="FF275" s="3">
        <v>0.59216226754763579</v>
      </c>
      <c r="FG275" s="3">
        <v>0.51597467020495702</v>
      </c>
      <c r="FH275" s="3">
        <v>0.44081263999620096</v>
      </c>
      <c r="FI275" s="3">
        <v>0.36834745010722547</v>
      </c>
      <c r="FJ275" s="3">
        <v>0.30024369005690055</v>
      </c>
      <c r="FK275" s="3">
        <v>0.23814729007933239</v>
      </c>
      <c r="FL275" s="3">
        <v>0.18347343522291926</v>
      </c>
      <c r="FM275" s="3">
        <v>0.13806559473959898</v>
      </c>
      <c r="FN275" s="3">
        <v>0.10081135531101298</v>
      </c>
      <c r="FO275" s="3">
        <v>7.0550810787306212E-2</v>
      </c>
      <c r="FP275" s="3">
        <v>4.6859143016820919E-2</v>
      </c>
      <c r="FQ275" s="3">
        <v>2.9389117317289746E-2</v>
      </c>
      <c r="FR275" s="3">
        <v>1.6750033523816116E-2</v>
      </c>
      <c r="FS275" s="3">
        <v>8.4616144352261877E-3</v>
      </c>
      <c r="FT275" s="3">
        <v>3.7152410500747618E-3</v>
      </c>
      <c r="FU275" s="3">
        <v>1.3996799132051656E-3</v>
      </c>
      <c r="FV275" s="3">
        <v>4.3037357971232427E-4</v>
      </c>
      <c r="FW275" s="3">
        <v>9.920971759528497E-5</v>
      </c>
      <c r="FX275" s="3">
        <v>1.4386401148492271E-5</v>
      </c>
      <c r="FY275" s="3">
        <v>0</v>
      </c>
      <c r="FZ275" s="3">
        <v>0</v>
      </c>
      <c r="GA275" s="3">
        <v>0</v>
      </c>
      <c r="GB275" s="3">
        <v>0</v>
      </c>
      <c r="GC275" s="3">
        <v>0</v>
      </c>
      <c r="GD275" s="3">
        <v>0</v>
      </c>
      <c r="GE275" s="3">
        <v>0</v>
      </c>
      <c r="GF275" s="3">
        <v>0</v>
      </c>
      <c r="GG275" s="3">
        <v>0</v>
      </c>
      <c r="GH275" s="3">
        <v>0</v>
      </c>
      <c r="GI275" s="3">
        <v>0</v>
      </c>
      <c r="GJ275" s="3">
        <v>0</v>
      </c>
      <c r="GK275" s="3">
        <v>0</v>
      </c>
      <c r="GL275" s="3">
        <v>0</v>
      </c>
      <c r="GM275" s="3">
        <v>0</v>
      </c>
      <c r="GN275" s="3">
        <v>0</v>
      </c>
      <c r="GO275" s="3">
        <v>0</v>
      </c>
      <c r="GP275" s="3">
        <v>0</v>
      </c>
      <c r="GQ275" s="3">
        <v>0</v>
      </c>
      <c r="GR275" s="3">
        <v>0</v>
      </c>
      <c r="GS275" s="3">
        <v>0</v>
      </c>
      <c r="GT275" s="3">
        <v>0</v>
      </c>
      <c r="GU275" s="3">
        <v>0</v>
      </c>
      <c r="GV275" s="3">
        <v>0</v>
      </c>
      <c r="GW275" s="3">
        <v>0</v>
      </c>
      <c r="GX275" s="3">
        <v>0</v>
      </c>
      <c r="GY275" s="3">
        <v>0</v>
      </c>
      <c r="GZ275" s="3">
        <v>0</v>
      </c>
      <c r="HA275" s="3">
        <v>0</v>
      </c>
      <c r="HB275">
        <f t="shared" si="1430"/>
        <v>51</v>
      </c>
      <c r="HC275">
        <f t="shared" si="1434"/>
        <v>0</v>
      </c>
      <c r="HD275">
        <f>IF(H275&gt;=$F$3,IF(HB275&lt;50,HC275*VLOOKUP(H275,Ret!$A$2:$AZ$27,HB275+2),HC275),0)</f>
        <v>0</v>
      </c>
      <c r="HE275">
        <f>IF(H275&lt;$F$3,HC275*VLOOKUP(H275,Withd!$A$2:$AZ$57,HB275+2),0)</f>
        <v>0</v>
      </c>
      <c r="HF275">
        <f>IF(HC275=HD275,0,HC275*VLOOKUP(H275,Mort!$A$2:$E$115,IF(HF274/HC274=VLOOKUP(H274,Mort!$A$2:$E$115,2),2,3)))</f>
        <v>0</v>
      </c>
      <c r="HH275">
        <f t="shared" ref="HH275:HI275" si="1521">HH274+1</f>
        <v>80</v>
      </c>
      <c r="HI275">
        <f t="shared" si="1521"/>
        <v>46</v>
      </c>
      <c r="HJ275">
        <f t="shared" si="1428"/>
        <v>0</v>
      </c>
      <c r="HK275">
        <f>IF(HH275&gt;=$F$3,IF(HI275&lt;50,HJ275*VLOOKUP(HH275,Ret!$A$2:$AZ$27,HI275+2),HJ275),0)</f>
        <v>0</v>
      </c>
      <c r="HL275">
        <f>IF(HH275&lt;$F$3,HJ275*VLOOKUP(HH275,Withd!$A$2:$AZ$57,HI275+2),0)</f>
        <v>0</v>
      </c>
      <c r="HM275">
        <f>IF(HJ275=HK275,0,HJ275*VLOOKUP(HH275,Mort!$A$2:$E$115,IF(HM274/HJ274=VLOOKUP(HH274,Mort!$A$2:$E$115,2),2,3)))</f>
        <v>0</v>
      </c>
      <c r="HN275">
        <f>HN274/(1+Assumptions!$C$9)</f>
        <v>0.22496028808665106</v>
      </c>
      <c r="HO275">
        <f>HO274*(1+Assumptions!$C$10)</f>
        <v>3.5942014341085322</v>
      </c>
      <c r="HQ275">
        <f>HQ274/(1.01+Assumptions!$C$9)</f>
        <v>0.15330230827852676</v>
      </c>
      <c r="HR275">
        <f>HR274/(0.99+Assumptions!$C$9)</f>
        <v>0.33134117929179063</v>
      </c>
    </row>
    <row r="276" spans="2:226" x14ac:dyDescent="0.25">
      <c r="B276">
        <f t="shared" ref="B276:C276" si="1522">B275+1</f>
        <v>2077</v>
      </c>
      <c r="C276">
        <f t="shared" si="1522"/>
        <v>98</v>
      </c>
      <c r="D276">
        <f>IF(D275=0, 0, D275*(1-VLOOKUP(C275,Mort!$A$2:$E$111,IF(D275/D274=1-VLOOKUP(C274,Mort!$A$2:$E$111,4),4,5))))</f>
        <v>0.10973665336280689</v>
      </c>
      <c r="E276" s="3">
        <f>IF(C276&lt;65,Assumptions!$C$6,Assumptions!$C$7)*(1+Assumptions!$C$8)^(B276-$J$3)</f>
        <v>93665.925345848314</v>
      </c>
      <c r="F276" s="3">
        <f t="shared" si="1426"/>
        <v>10278.59</v>
      </c>
      <c r="H276">
        <f t="shared" si="1433"/>
        <v>86</v>
      </c>
      <c r="I276" s="5">
        <v>73259.185712837818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s="5">
        <v>0</v>
      </c>
      <c r="AP276" s="5">
        <v>0</v>
      </c>
      <c r="AQ276" s="5">
        <v>0</v>
      </c>
      <c r="AR276" s="5">
        <v>0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 s="5">
        <v>0</v>
      </c>
      <c r="AY276" s="5">
        <v>0</v>
      </c>
      <c r="AZ276" s="5">
        <v>0</v>
      </c>
      <c r="BA276" s="5">
        <v>0</v>
      </c>
      <c r="BB276" s="5">
        <v>0</v>
      </c>
      <c r="BC276" s="5">
        <v>0</v>
      </c>
      <c r="BD276" s="5">
        <v>0</v>
      </c>
      <c r="BE276" s="5">
        <v>51976.21</v>
      </c>
      <c r="BF276" s="5">
        <v>51148.35</v>
      </c>
      <c r="BG276" s="5">
        <v>49855.57</v>
      </c>
      <c r="BH276" s="5">
        <v>48074.76</v>
      </c>
      <c r="BI276" s="5">
        <v>45704.3</v>
      </c>
      <c r="BJ276" s="5">
        <v>42764.57</v>
      </c>
      <c r="BK276" s="5">
        <v>39311.919999999998</v>
      </c>
      <c r="BL276" s="5">
        <v>35432.550000000003</v>
      </c>
      <c r="BM276" s="5">
        <v>31236.22</v>
      </c>
      <c r="BN276" s="5">
        <v>26861.31</v>
      </c>
      <c r="BO276" s="5">
        <v>22477.67</v>
      </c>
      <c r="BP276" s="5">
        <v>18269.7</v>
      </c>
      <c r="BQ276" s="5">
        <v>14504.28</v>
      </c>
      <c r="BR276" s="5">
        <v>11173.07</v>
      </c>
      <c r="BS276" s="5">
        <v>8249.31</v>
      </c>
      <c r="BT276" s="5">
        <v>5780.46</v>
      </c>
      <c r="BU276" s="5">
        <v>3824.78</v>
      </c>
      <c r="BV276" s="5">
        <v>2299.79</v>
      </c>
      <c r="BW276" s="5">
        <v>1225.68</v>
      </c>
      <c r="BX276" s="5">
        <v>567.76</v>
      </c>
      <c r="BY276" s="5">
        <v>225.66</v>
      </c>
      <c r="BZ276" s="5">
        <v>73.2</v>
      </c>
      <c r="CA276" s="5">
        <v>17.8</v>
      </c>
      <c r="CB276" s="5">
        <v>2.72</v>
      </c>
      <c r="CC276" s="5">
        <v>0</v>
      </c>
      <c r="CD276" s="5">
        <v>0</v>
      </c>
      <c r="CE276" s="5">
        <v>0</v>
      </c>
      <c r="CF276" s="5">
        <v>0</v>
      </c>
      <c r="CG276" s="5">
        <v>0</v>
      </c>
      <c r="CH276" s="5">
        <v>0</v>
      </c>
      <c r="CI276" s="5">
        <v>0</v>
      </c>
      <c r="CJ276" s="5">
        <v>0</v>
      </c>
      <c r="CK276" s="5">
        <v>0</v>
      </c>
      <c r="CL276" s="5">
        <v>0</v>
      </c>
      <c r="CM276" s="5">
        <v>0</v>
      </c>
      <c r="CN276" s="5">
        <v>0</v>
      </c>
      <c r="CO276" s="5">
        <v>0</v>
      </c>
      <c r="CP276" s="5">
        <v>0</v>
      </c>
      <c r="CQ276" s="5">
        <v>0</v>
      </c>
      <c r="CR276" s="5">
        <v>0</v>
      </c>
      <c r="CS276" s="5">
        <v>0</v>
      </c>
      <c r="CT276" s="5">
        <v>0</v>
      </c>
      <c r="CU276" s="5">
        <v>0</v>
      </c>
      <c r="CV276" s="5">
        <v>0</v>
      </c>
      <c r="CW276" s="5">
        <v>0</v>
      </c>
      <c r="CX276" s="5">
        <v>0</v>
      </c>
      <c r="CY276" s="5">
        <v>0</v>
      </c>
      <c r="CZ276" s="5">
        <v>0</v>
      </c>
      <c r="DA276" s="5">
        <v>0</v>
      </c>
      <c r="DB276" s="5">
        <v>0</v>
      </c>
      <c r="DC276" s="5">
        <v>0</v>
      </c>
      <c r="DD276" s="5">
        <v>0</v>
      </c>
      <c r="DE276" s="5">
        <v>0</v>
      </c>
      <c r="DF276" s="3">
        <v>0</v>
      </c>
      <c r="DG276" s="3">
        <v>0</v>
      </c>
      <c r="DH276" s="3">
        <v>0</v>
      </c>
      <c r="DI276" s="3">
        <v>0</v>
      </c>
      <c r="DJ276" s="3">
        <v>0</v>
      </c>
      <c r="DK276" s="3">
        <v>0</v>
      </c>
      <c r="DL276" s="3">
        <v>0</v>
      </c>
      <c r="DM276" s="3">
        <v>0</v>
      </c>
      <c r="DN276" s="3">
        <v>0</v>
      </c>
      <c r="DO276" s="3">
        <v>0</v>
      </c>
      <c r="DP276" s="3">
        <v>0</v>
      </c>
      <c r="DQ276" s="3">
        <v>0</v>
      </c>
      <c r="DR276" s="3">
        <v>0</v>
      </c>
      <c r="DS276" s="3">
        <v>0</v>
      </c>
      <c r="DT276" s="3">
        <v>0</v>
      </c>
      <c r="DU276" s="3">
        <v>0</v>
      </c>
      <c r="DV276" s="3">
        <v>0</v>
      </c>
      <c r="DW276" s="3">
        <v>0</v>
      </c>
      <c r="DX276" s="3">
        <v>0</v>
      </c>
      <c r="DY276" s="3">
        <v>0</v>
      </c>
      <c r="DZ276" s="3">
        <v>0</v>
      </c>
      <c r="EA276" s="3">
        <v>0</v>
      </c>
      <c r="EB276" s="3">
        <v>0</v>
      </c>
      <c r="EC276" s="3">
        <v>0</v>
      </c>
      <c r="ED276" s="3">
        <v>0</v>
      </c>
      <c r="EE276" s="3">
        <v>0</v>
      </c>
      <c r="EF276" s="3">
        <v>0</v>
      </c>
      <c r="EG276" s="3">
        <v>0</v>
      </c>
      <c r="EH276" s="3">
        <v>0</v>
      </c>
      <c r="EI276" s="3">
        <v>0</v>
      </c>
      <c r="EJ276" s="3">
        <v>0</v>
      </c>
      <c r="EK276" s="3">
        <v>0</v>
      </c>
      <c r="EL276" s="3">
        <v>0</v>
      </c>
      <c r="EM276" s="3">
        <v>0</v>
      </c>
      <c r="EN276" s="3">
        <v>0</v>
      </c>
      <c r="EO276" s="3">
        <v>0</v>
      </c>
      <c r="EP276" s="3">
        <v>0</v>
      </c>
      <c r="EQ276" s="3">
        <v>0</v>
      </c>
      <c r="ER276" s="3">
        <v>0</v>
      </c>
      <c r="ES276" s="3">
        <v>0</v>
      </c>
      <c r="ET276" s="3">
        <v>0</v>
      </c>
      <c r="EU276" s="3">
        <v>0</v>
      </c>
      <c r="EV276" s="3">
        <v>0</v>
      </c>
      <c r="EW276" s="3">
        <v>0</v>
      </c>
      <c r="EX276" s="3">
        <v>0</v>
      </c>
      <c r="EY276" s="3">
        <v>0</v>
      </c>
      <c r="EZ276" s="3">
        <v>0</v>
      </c>
      <c r="FA276" s="3">
        <v>1</v>
      </c>
      <c r="FB276" s="3">
        <v>0.93276999999999999</v>
      </c>
      <c r="FC276" s="3">
        <v>0.86179553070000003</v>
      </c>
      <c r="FD276" s="3">
        <v>0.78768973301510703</v>
      </c>
      <c r="FE276" s="3">
        <v>0.7098108491119034</v>
      </c>
      <c r="FF276" s="3">
        <v>0.62953124207734712</v>
      </c>
      <c r="FG276" s="3">
        <v>0.54853575247167563</v>
      </c>
      <c r="FH276" s="3">
        <v>0.46863054940912668</v>
      </c>
      <c r="FI276" s="3">
        <v>0.39159237339176034</v>
      </c>
      <c r="FJ276" s="3">
        <v>0.31919085947535775</v>
      </c>
      <c r="FK276" s="3">
        <v>0.25317580591866423</v>
      </c>
      <c r="FL276" s="3">
        <v>0.19505170439585728</v>
      </c>
      <c r="FM276" s="3">
        <v>0.14677835807492656</v>
      </c>
      <c r="FN276" s="3">
        <v>0.10717315371556912</v>
      </c>
      <c r="FO276" s="3">
        <v>7.5002988164766735E-2</v>
      </c>
      <c r="FP276" s="3">
        <v>4.9816234709156422E-2</v>
      </c>
      <c r="FQ276" s="3">
        <v>3.1243746084888727E-2</v>
      </c>
      <c r="FR276" s="3">
        <v>1.7807060643621482E-2</v>
      </c>
      <c r="FS276" s="3">
        <v>8.9955928253382649E-3</v>
      </c>
      <c r="FT276" s="3">
        <v>3.9496949418212713E-3</v>
      </c>
      <c r="FU276" s="3">
        <v>1.4880080723817456E-3</v>
      </c>
      <c r="FV276" s="3">
        <v>4.5753272209593911E-4</v>
      </c>
      <c r="FW276" s="3">
        <v>1.0547044309755586E-4</v>
      </c>
      <c r="FX276" s="3">
        <v>1.5294268953576573E-5</v>
      </c>
      <c r="FY276" s="3">
        <v>0</v>
      </c>
      <c r="FZ276" s="3">
        <v>0</v>
      </c>
      <c r="GA276" s="3">
        <v>0</v>
      </c>
      <c r="GB276" s="3">
        <v>0</v>
      </c>
      <c r="GC276" s="3">
        <v>0</v>
      </c>
      <c r="GD276" s="3">
        <v>0</v>
      </c>
      <c r="GE276" s="3">
        <v>0</v>
      </c>
      <c r="GF276" s="3">
        <v>0</v>
      </c>
      <c r="GG276" s="3">
        <v>0</v>
      </c>
      <c r="GH276" s="3">
        <v>0</v>
      </c>
      <c r="GI276" s="3">
        <v>0</v>
      </c>
      <c r="GJ276" s="3">
        <v>0</v>
      </c>
      <c r="GK276" s="3">
        <v>0</v>
      </c>
      <c r="GL276" s="3">
        <v>0</v>
      </c>
      <c r="GM276" s="3">
        <v>0</v>
      </c>
      <c r="GN276" s="3">
        <v>0</v>
      </c>
      <c r="GO276" s="3">
        <v>0</v>
      </c>
      <c r="GP276" s="3">
        <v>0</v>
      </c>
      <c r="GQ276" s="3">
        <v>0</v>
      </c>
      <c r="GR276" s="3">
        <v>0</v>
      </c>
      <c r="GS276" s="3">
        <v>0</v>
      </c>
      <c r="GT276" s="3">
        <v>0</v>
      </c>
      <c r="GU276" s="3">
        <v>0</v>
      </c>
      <c r="GV276" s="3">
        <v>0</v>
      </c>
      <c r="GW276" s="3">
        <v>0</v>
      </c>
      <c r="GX276" s="3">
        <v>0</v>
      </c>
      <c r="GY276" s="3">
        <v>0</v>
      </c>
      <c r="GZ276" s="3">
        <v>0</v>
      </c>
      <c r="HA276" s="3">
        <v>0</v>
      </c>
      <c r="HB276">
        <f t="shared" si="1430"/>
        <v>52</v>
      </c>
      <c r="HC276">
        <f t="shared" si="1434"/>
        <v>0</v>
      </c>
      <c r="HD276">
        <f>IF(H276&gt;=$F$3,IF(HB276&lt;50,HC276*VLOOKUP(H276,Ret!$A$2:$AZ$27,HB276+2),HC276),0)</f>
        <v>0</v>
      </c>
      <c r="HE276">
        <f>IF(H276&lt;$F$3,HC276*VLOOKUP(H276,Withd!$A$2:$AZ$57,HB276+2),0)</f>
        <v>0</v>
      </c>
      <c r="HF276">
        <f>IF(HC276=HD276,0,HC276*VLOOKUP(H276,Mort!$A$2:$E$115,IF(HF275/HC275=VLOOKUP(H275,Mort!$A$2:$E$115,2),2,3)))</f>
        <v>0</v>
      </c>
      <c r="HH276">
        <f t="shared" ref="HH276:HI276" si="1523">HH275+1</f>
        <v>81</v>
      </c>
      <c r="HI276">
        <f t="shared" si="1523"/>
        <v>47</v>
      </c>
      <c r="HJ276">
        <f t="shared" si="1428"/>
        <v>0</v>
      </c>
      <c r="HK276">
        <f>IF(HH276&gt;=$F$3,IF(HI276&lt;50,HJ276*VLOOKUP(HH276,Ret!$A$2:$AZ$27,HI276+2),HJ276),0)</f>
        <v>0</v>
      </c>
      <c r="HL276">
        <f>IF(HH276&lt;$F$3,HJ276*VLOOKUP(HH276,Withd!$A$2:$AZ$57,HI276+2),0)</f>
        <v>0</v>
      </c>
      <c r="HM276">
        <f>IF(HJ276=HK276,0,HJ276*VLOOKUP(HH276,Mort!$A$2:$E$115,IF(HM275/HJ275=VLOOKUP(HH275,Mort!$A$2:$E$115,2),2,3)))</f>
        <v>0</v>
      </c>
      <c r="HN276">
        <f>HN275/(1+Assumptions!$C$9)</f>
        <v>0.21672474767500102</v>
      </c>
      <c r="HO276">
        <f>HO275*(1+Assumptions!$C$10)</f>
        <v>3.7110129807170593</v>
      </c>
      <c r="HQ276">
        <f>HQ275/(1.01+Assumptions!$C$9)</f>
        <v>0.14628082851004462</v>
      </c>
      <c r="HR276">
        <f>HR275/(0.99+Assumptions!$C$9)</f>
        <v>0.32231632226827883</v>
      </c>
    </row>
    <row r="277" spans="2:226" x14ac:dyDescent="0.25">
      <c r="B277">
        <f t="shared" ref="B277:C277" si="1524">B276+1</f>
        <v>2078</v>
      </c>
      <c r="C277">
        <f t="shared" si="1524"/>
        <v>99</v>
      </c>
      <c r="D277">
        <f>IF(D276=0, 0, D276*(1-VLOOKUP(C276,Mort!$A$2:$E$111,IF(D276/D275=1-VLOOKUP(C275,Mort!$A$2:$E$111,4),4,5))))</f>
        <v>8.2577929022045804E-2</v>
      </c>
      <c r="E277" s="3">
        <f>IF(C277&lt;65,Assumptions!$C$6,Assumptions!$C$7)*(1+Assumptions!$C$8)^(B277-$J$3)</f>
        <v>98817.55123986995</v>
      </c>
      <c r="F277" s="3">
        <f t="shared" si="1426"/>
        <v>8160.15</v>
      </c>
      <c r="H277">
        <f t="shared" si="1433"/>
        <v>87</v>
      </c>
      <c r="I277" s="5">
        <v>68884.343624244662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s="5">
        <v>0</v>
      </c>
      <c r="AP277" s="5">
        <v>0</v>
      </c>
      <c r="AQ277" s="5">
        <v>0</v>
      </c>
      <c r="AR277" s="5">
        <v>0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 s="5">
        <v>0</v>
      </c>
      <c r="AY277" s="5">
        <v>0</v>
      </c>
      <c r="AZ277" s="5">
        <v>0</v>
      </c>
      <c r="BA277" s="5">
        <v>0</v>
      </c>
      <c r="BB277" s="5">
        <v>0</v>
      </c>
      <c r="BC277" s="5">
        <v>0</v>
      </c>
      <c r="BD277" s="5">
        <v>0</v>
      </c>
      <c r="BE277" s="5">
        <v>0</v>
      </c>
      <c r="BF277" s="5">
        <v>54834.9</v>
      </c>
      <c r="BG277" s="5">
        <v>53448.95</v>
      </c>
      <c r="BH277" s="5">
        <v>51539.78</v>
      </c>
      <c r="BI277" s="5">
        <v>48998.46</v>
      </c>
      <c r="BJ277" s="5">
        <v>45846.86</v>
      </c>
      <c r="BK277" s="5">
        <v>42145.35</v>
      </c>
      <c r="BL277" s="5">
        <v>37986.370000000003</v>
      </c>
      <c r="BM277" s="5">
        <v>33487.589999999997</v>
      </c>
      <c r="BN277" s="5">
        <v>28797.35</v>
      </c>
      <c r="BO277" s="5">
        <v>24097.77</v>
      </c>
      <c r="BP277" s="5">
        <v>19586.5</v>
      </c>
      <c r="BQ277" s="5">
        <v>15549.68</v>
      </c>
      <c r="BR277" s="5">
        <v>11978.38</v>
      </c>
      <c r="BS277" s="5">
        <v>8843.8799999999992</v>
      </c>
      <c r="BT277" s="5">
        <v>6197.09</v>
      </c>
      <c r="BU277" s="5">
        <v>4100.46</v>
      </c>
      <c r="BV277" s="5">
        <v>2465.5500000000002</v>
      </c>
      <c r="BW277" s="5">
        <v>1314.03</v>
      </c>
      <c r="BX277" s="5">
        <v>608.67999999999995</v>
      </c>
      <c r="BY277" s="5">
        <v>241.93</v>
      </c>
      <c r="BZ277" s="5">
        <v>78.48</v>
      </c>
      <c r="CA277" s="5">
        <v>19.09</v>
      </c>
      <c r="CB277" s="5">
        <v>2.92</v>
      </c>
      <c r="CC277" s="5">
        <v>0</v>
      </c>
      <c r="CD277" s="5">
        <v>0</v>
      </c>
      <c r="CE277" s="5">
        <v>0</v>
      </c>
      <c r="CF277" s="5">
        <v>0</v>
      </c>
      <c r="CG277" s="5">
        <v>0</v>
      </c>
      <c r="CH277" s="5">
        <v>0</v>
      </c>
      <c r="CI277" s="5">
        <v>0</v>
      </c>
      <c r="CJ277" s="5">
        <v>0</v>
      </c>
      <c r="CK277" s="5">
        <v>0</v>
      </c>
      <c r="CL277" s="5">
        <v>0</v>
      </c>
      <c r="CM277" s="5">
        <v>0</v>
      </c>
      <c r="CN277" s="5">
        <v>0</v>
      </c>
      <c r="CO277" s="5">
        <v>0</v>
      </c>
      <c r="CP277" s="5">
        <v>0</v>
      </c>
      <c r="CQ277" s="5">
        <v>0</v>
      </c>
      <c r="CR277" s="5">
        <v>0</v>
      </c>
      <c r="CS277" s="5">
        <v>0</v>
      </c>
      <c r="CT277" s="5">
        <v>0</v>
      </c>
      <c r="CU277" s="5">
        <v>0</v>
      </c>
      <c r="CV277" s="5">
        <v>0</v>
      </c>
      <c r="CW277" s="5">
        <v>0</v>
      </c>
      <c r="CX277" s="5">
        <v>0</v>
      </c>
      <c r="CY277" s="5">
        <v>0</v>
      </c>
      <c r="CZ277" s="5">
        <v>0</v>
      </c>
      <c r="DA277" s="5">
        <v>0</v>
      </c>
      <c r="DB277" s="5">
        <v>0</v>
      </c>
      <c r="DC277" s="5">
        <v>0</v>
      </c>
      <c r="DD277" s="5">
        <v>0</v>
      </c>
      <c r="DE277" s="5">
        <v>0</v>
      </c>
      <c r="DF277" s="3">
        <v>0</v>
      </c>
      <c r="DG277" s="3">
        <v>0</v>
      </c>
      <c r="DH277" s="3">
        <v>0</v>
      </c>
      <c r="DI277" s="3">
        <v>0</v>
      </c>
      <c r="DJ277" s="3">
        <v>0</v>
      </c>
      <c r="DK277" s="3">
        <v>0</v>
      </c>
      <c r="DL277" s="3">
        <v>0</v>
      </c>
      <c r="DM277" s="3">
        <v>0</v>
      </c>
      <c r="DN277" s="3">
        <v>0</v>
      </c>
      <c r="DO277" s="3">
        <v>0</v>
      </c>
      <c r="DP277" s="3">
        <v>0</v>
      </c>
      <c r="DQ277" s="3">
        <v>0</v>
      </c>
      <c r="DR277" s="3">
        <v>0</v>
      </c>
      <c r="DS277" s="3">
        <v>0</v>
      </c>
      <c r="DT277" s="3">
        <v>0</v>
      </c>
      <c r="DU277" s="3">
        <v>0</v>
      </c>
      <c r="DV277" s="3">
        <v>0</v>
      </c>
      <c r="DW277" s="3">
        <v>0</v>
      </c>
      <c r="DX277" s="3">
        <v>0</v>
      </c>
      <c r="DY277" s="3">
        <v>0</v>
      </c>
      <c r="DZ277" s="3">
        <v>0</v>
      </c>
      <c r="EA277" s="3">
        <v>0</v>
      </c>
      <c r="EB277" s="3">
        <v>0</v>
      </c>
      <c r="EC277" s="3">
        <v>0</v>
      </c>
      <c r="ED277" s="3">
        <v>0</v>
      </c>
      <c r="EE277" s="3">
        <v>0</v>
      </c>
      <c r="EF277" s="3">
        <v>0</v>
      </c>
      <c r="EG277" s="3">
        <v>0</v>
      </c>
      <c r="EH277" s="3">
        <v>0</v>
      </c>
      <c r="EI277" s="3">
        <v>0</v>
      </c>
      <c r="EJ277" s="3">
        <v>0</v>
      </c>
      <c r="EK277" s="3">
        <v>0</v>
      </c>
      <c r="EL277" s="3">
        <v>0</v>
      </c>
      <c r="EM277" s="3">
        <v>0</v>
      </c>
      <c r="EN277" s="3">
        <v>0</v>
      </c>
      <c r="EO277" s="3">
        <v>0</v>
      </c>
      <c r="EP277" s="3">
        <v>0</v>
      </c>
      <c r="EQ277" s="3">
        <v>0</v>
      </c>
      <c r="ER277" s="3">
        <v>0</v>
      </c>
      <c r="ES277" s="3">
        <v>0</v>
      </c>
      <c r="ET277" s="3">
        <v>0</v>
      </c>
      <c r="EU277" s="3">
        <v>0</v>
      </c>
      <c r="EV277" s="3">
        <v>0</v>
      </c>
      <c r="EW277" s="3">
        <v>0</v>
      </c>
      <c r="EX277" s="3">
        <v>0</v>
      </c>
      <c r="EY277" s="3">
        <v>0</v>
      </c>
      <c r="EZ277" s="3">
        <v>0</v>
      </c>
      <c r="FA277" s="3">
        <v>0</v>
      </c>
      <c r="FB277" s="3">
        <v>1</v>
      </c>
      <c r="FC277" s="3">
        <v>0.92391000000000001</v>
      </c>
      <c r="FD277" s="3">
        <v>0.84446297910000001</v>
      </c>
      <c r="FE277" s="3">
        <v>0.76097092435638303</v>
      </c>
      <c r="FF277" s="3">
        <v>0.67490511281167609</v>
      </c>
      <c r="FG277" s="3">
        <v>0.5880718209973258</v>
      </c>
      <c r="FH277" s="3">
        <v>0.5024073988326454</v>
      </c>
      <c r="FI277" s="3">
        <v>0.41981664653854683</v>
      </c>
      <c r="FJ277" s="3">
        <v>0.34219674676003492</v>
      </c>
      <c r="FK277" s="3">
        <v>0.27142361559512451</v>
      </c>
      <c r="FL277" s="3">
        <v>0.20911018192679581</v>
      </c>
      <c r="FM277" s="3">
        <v>0.15735750300173312</v>
      </c>
      <c r="FN277" s="3">
        <v>0.11489772796677547</v>
      </c>
      <c r="FO277" s="3">
        <v>8.0408876962988471E-2</v>
      </c>
      <c r="FP277" s="3">
        <v>5.3406771990047314E-2</v>
      </c>
      <c r="FQ277" s="3">
        <v>3.349565925671788E-2</v>
      </c>
      <c r="FR277" s="3">
        <v>1.9090516036773787E-2</v>
      </c>
      <c r="FS277" s="3">
        <v>9.6439559862970137E-3</v>
      </c>
      <c r="FT277" s="3">
        <v>4.2343717549034295E-3</v>
      </c>
      <c r="FU277" s="3">
        <v>1.5952572149423179E-3</v>
      </c>
      <c r="FV277" s="3">
        <v>4.9050968845046393E-4</v>
      </c>
      <c r="FW277" s="3">
        <v>1.1307229338160092E-4</v>
      </c>
      <c r="FX277" s="3">
        <v>1.6396613263265945E-5</v>
      </c>
      <c r="FY277" s="3">
        <v>0</v>
      </c>
      <c r="FZ277" s="3">
        <v>0</v>
      </c>
      <c r="GA277" s="3">
        <v>0</v>
      </c>
      <c r="GB277" s="3">
        <v>0</v>
      </c>
      <c r="GC277" s="3">
        <v>0</v>
      </c>
      <c r="GD277" s="3">
        <v>0</v>
      </c>
      <c r="GE277" s="3">
        <v>0</v>
      </c>
      <c r="GF277" s="3">
        <v>0</v>
      </c>
      <c r="GG277" s="3">
        <v>0</v>
      </c>
      <c r="GH277" s="3">
        <v>0</v>
      </c>
      <c r="GI277" s="3">
        <v>0</v>
      </c>
      <c r="GJ277" s="3">
        <v>0</v>
      </c>
      <c r="GK277" s="3">
        <v>0</v>
      </c>
      <c r="GL277" s="3">
        <v>0</v>
      </c>
      <c r="GM277" s="3">
        <v>0</v>
      </c>
      <c r="GN277" s="3">
        <v>0</v>
      </c>
      <c r="GO277" s="3">
        <v>0</v>
      </c>
      <c r="GP277" s="3">
        <v>0</v>
      </c>
      <c r="GQ277" s="3">
        <v>0</v>
      </c>
      <c r="GR277" s="3">
        <v>0</v>
      </c>
      <c r="GS277" s="3">
        <v>0</v>
      </c>
      <c r="GT277" s="3">
        <v>0</v>
      </c>
      <c r="GU277" s="3">
        <v>0</v>
      </c>
      <c r="GV277" s="3">
        <v>0</v>
      </c>
      <c r="GW277" s="3">
        <v>0</v>
      </c>
      <c r="GX277" s="3">
        <v>0</v>
      </c>
      <c r="GY277" s="3">
        <v>0</v>
      </c>
      <c r="GZ277" s="3">
        <v>0</v>
      </c>
      <c r="HA277" s="3">
        <v>0</v>
      </c>
      <c r="HB277">
        <f t="shared" si="1430"/>
        <v>53</v>
      </c>
      <c r="HC277">
        <f t="shared" si="1434"/>
        <v>0</v>
      </c>
      <c r="HD277">
        <f>IF(H277&gt;=$F$3,IF(HB277&lt;50,HC277*VLOOKUP(H277,Ret!$A$2:$AZ$27,HB277+2),HC277),0)</f>
        <v>0</v>
      </c>
      <c r="HE277">
        <f>IF(H277&lt;$F$3,HC277*VLOOKUP(H277,Withd!$A$2:$AZ$57,HB277+2),0)</f>
        <v>0</v>
      </c>
      <c r="HF277">
        <f>IF(HC277=HD277,0,HC277*VLOOKUP(H277,Mort!$A$2:$E$115,IF(HF276/HC276=VLOOKUP(H276,Mort!$A$2:$E$115,2),2,3)))</f>
        <v>0</v>
      </c>
      <c r="HH277">
        <f t="shared" ref="HH277:HI277" si="1525">HH276+1</f>
        <v>82</v>
      </c>
      <c r="HI277">
        <f t="shared" si="1525"/>
        <v>48</v>
      </c>
      <c r="HJ277">
        <f t="shared" si="1428"/>
        <v>0</v>
      </c>
      <c r="HK277">
        <f>IF(HH277&gt;=$F$3,IF(HI277&lt;50,HJ277*VLOOKUP(HH277,Ret!$A$2:$AZ$27,HI277+2),HJ277),0)</f>
        <v>0</v>
      </c>
      <c r="HL277">
        <f>IF(HH277&lt;$F$3,HJ277*VLOOKUP(HH277,Withd!$A$2:$AZ$57,HI277+2),0)</f>
        <v>0</v>
      </c>
      <c r="HM277">
        <f>IF(HJ277=HK277,0,HJ277*VLOOKUP(HH277,Mort!$A$2:$E$115,IF(HM276/HJ276=VLOOKUP(HH276,Mort!$A$2:$E$115,2),2,3)))</f>
        <v>0</v>
      </c>
      <c r="HN277">
        <f>HN276/(1+Assumptions!$C$9)</f>
        <v>0.20879070103564645</v>
      </c>
      <c r="HO277">
        <f>HO276*(1+Assumptions!$C$10)</f>
        <v>3.8316209025903638</v>
      </c>
      <c r="HQ277">
        <f>HQ276/(1.01+Assumptions!$C$9)</f>
        <v>0.13958094323477541</v>
      </c>
      <c r="HR277">
        <f>HR276/(0.99+Assumptions!$C$9)</f>
        <v>0.31353727847108837</v>
      </c>
    </row>
    <row r="278" spans="2:226" x14ac:dyDescent="0.25">
      <c r="B278">
        <f t="shared" ref="B278:C278" si="1526">B277+1</f>
        <v>2079</v>
      </c>
      <c r="C278">
        <f t="shared" si="1526"/>
        <v>100</v>
      </c>
      <c r="D278">
        <f>IF(D277=0, 0, D277*(1-VLOOKUP(C277,Mort!$A$2:$E$111,IF(D277/D276=1-VLOOKUP(C276,Mort!$A$2:$E$111,4),4,5))))</f>
        <v>6.0295926434027182E-2</v>
      </c>
      <c r="E278" s="3">
        <f>IF(C278&lt;65,Assumptions!$C$6,Assumptions!$C$7)*(1+Assumptions!$C$8)^(B278-$J$3)</f>
        <v>104252.51655806279</v>
      </c>
      <c r="F278" s="3">
        <f t="shared" si="1426"/>
        <v>6286</v>
      </c>
      <c r="H278">
        <f t="shared" si="1433"/>
        <v>88</v>
      </c>
      <c r="I278" s="5">
        <v>64650.138599000471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  <c r="AQ278" s="5">
        <v>0</v>
      </c>
      <c r="AR278" s="5">
        <v>0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 s="5">
        <v>0</v>
      </c>
      <c r="AY278" s="5">
        <v>0</v>
      </c>
      <c r="AZ278" s="5">
        <v>0</v>
      </c>
      <c r="BA278" s="5">
        <v>0</v>
      </c>
      <c r="BB278" s="5">
        <v>0</v>
      </c>
      <c r="BC278" s="5">
        <v>0</v>
      </c>
      <c r="BD278" s="5">
        <v>0</v>
      </c>
      <c r="BE278" s="5">
        <v>0</v>
      </c>
      <c r="BF278" s="5">
        <v>0</v>
      </c>
      <c r="BG278" s="5">
        <v>57850.82</v>
      </c>
      <c r="BH278" s="5">
        <v>55784.42</v>
      </c>
      <c r="BI278" s="5">
        <v>53033.81</v>
      </c>
      <c r="BJ278" s="5">
        <v>49622.65</v>
      </c>
      <c r="BK278" s="5">
        <v>45616.3</v>
      </c>
      <c r="BL278" s="5">
        <v>41114.800000000003</v>
      </c>
      <c r="BM278" s="5">
        <v>36245.51</v>
      </c>
      <c r="BN278" s="5">
        <v>31169</v>
      </c>
      <c r="BO278" s="5">
        <v>26082.37</v>
      </c>
      <c r="BP278" s="5">
        <v>21199.57</v>
      </c>
      <c r="BQ278" s="5">
        <v>16830.3</v>
      </c>
      <c r="BR278" s="5">
        <v>12964.87</v>
      </c>
      <c r="BS278" s="5">
        <v>9572.23</v>
      </c>
      <c r="BT278" s="5">
        <v>6707.46</v>
      </c>
      <c r="BU278" s="5">
        <v>4438.16</v>
      </c>
      <c r="BV278" s="5">
        <v>2668.61</v>
      </c>
      <c r="BW278" s="5">
        <v>1422.24</v>
      </c>
      <c r="BX278" s="5">
        <v>658.81</v>
      </c>
      <c r="BY278" s="5">
        <v>261.85000000000002</v>
      </c>
      <c r="BZ278" s="5">
        <v>84.94</v>
      </c>
      <c r="CA278" s="5">
        <v>20.66</v>
      </c>
      <c r="CB278" s="5">
        <v>3.16</v>
      </c>
      <c r="CC278" s="5">
        <v>0</v>
      </c>
      <c r="CD278" s="5">
        <v>0</v>
      </c>
      <c r="CE278" s="5">
        <v>0</v>
      </c>
      <c r="CF278" s="5">
        <v>0</v>
      </c>
      <c r="CG278" s="5">
        <v>0</v>
      </c>
      <c r="CH278" s="5">
        <v>0</v>
      </c>
      <c r="CI278" s="5">
        <v>0</v>
      </c>
      <c r="CJ278" s="5">
        <v>0</v>
      </c>
      <c r="CK278" s="5">
        <v>0</v>
      </c>
      <c r="CL278" s="5">
        <v>0</v>
      </c>
      <c r="CM278" s="5">
        <v>0</v>
      </c>
      <c r="CN278" s="5">
        <v>0</v>
      </c>
      <c r="CO278" s="5">
        <v>0</v>
      </c>
      <c r="CP278" s="5">
        <v>0</v>
      </c>
      <c r="CQ278" s="5">
        <v>0</v>
      </c>
      <c r="CR278" s="5">
        <v>0</v>
      </c>
      <c r="CS278" s="5">
        <v>0</v>
      </c>
      <c r="CT278" s="5">
        <v>0</v>
      </c>
      <c r="CU278" s="5">
        <v>0</v>
      </c>
      <c r="CV278" s="5">
        <v>0</v>
      </c>
      <c r="CW278" s="5">
        <v>0</v>
      </c>
      <c r="CX278" s="5">
        <v>0</v>
      </c>
      <c r="CY278" s="5">
        <v>0</v>
      </c>
      <c r="CZ278" s="5">
        <v>0</v>
      </c>
      <c r="DA278" s="5">
        <v>0</v>
      </c>
      <c r="DB278" s="5">
        <v>0</v>
      </c>
      <c r="DC278" s="5">
        <v>0</v>
      </c>
      <c r="DD278" s="5">
        <v>0</v>
      </c>
      <c r="DE278" s="5">
        <v>0</v>
      </c>
      <c r="DF278" s="3">
        <v>0</v>
      </c>
      <c r="DG278" s="3">
        <v>0</v>
      </c>
      <c r="DH278" s="3">
        <v>0</v>
      </c>
      <c r="DI278" s="3">
        <v>0</v>
      </c>
      <c r="DJ278" s="3">
        <v>0</v>
      </c>
      <c r="DK278" s="3">
        <v>0</v>
      </c>
      <c r="DL278" s="3">
        <v>0</v>
      </c>
      <c r="DM278" s="3">
        <v>0</v>
      </c>
      <c r="DN278" s="3">
        <v>0</v>
      </c>
      <c r="DO278" s="3">
        <v>0</v>
      </c>
      <c r="DP278" s="3">
        <v>0</v>
      </c>
      <c r="DQ278" s="3">
        <v>0</v>
      </c>
      <c r="DR278" s="3">
        <v>0</v>
      </c>
      <c r="DS278" s="3">
        <v>0</v>
      </c>
      <c r="DT278" s="3">
        <v>0</v>
      </c>
      <c r="DU278" s="3">
        <v>0</v>
      </c>
      <c r="DV278" s="3">
        <v>0</v>
      </c>
      <c r="DW278" s="3">
        <v>0</v>
      </c>
      <c r="DX278" s="3">
        <v>0</v>
      </c>
      <c r="DY278" s="3">
        <v>0</v>
      </c>
      <c r="DZ278" s="3">
        <v>0</v>
      </c>
      <c r="EA278" s="3">
        <v>0</v>
      </c>
      <c r="EB278" s="3">
        <v>0</v>
      </c>
      <c r="EC278" s="3">
        <v>0</v>
      </c>
      <c r="ED278" s="3">
        <v>0</v>
      </c>
      <c r="EE278" s="3">
        <v>0</v>
      </c>
      <c r="EF278" s="3">
        <v>0</v>
      </c>
      <c r="EG278" s="3">
        <v>0</v>
      </c>
      <c r="EH278" s="3">
        <v>0</v>
      </c>
      <c r="EI278" s="3">
        <v>0</v>
      </c>
      <c r="EJ278" s="3">
        <v>0</v>
      </c>
      <c r="EK278" s="3">
        <v>0</v>
      </c>
      <c r="EL278" s="3">
        <v>0</v>
      </c>
      <c r="EM278" s="3">
        <v>0</v>
      </c>
      <c r="EN278" s="3">
        <v>0</v>
      </c>
      <c r="EO278" s="3">
        <v>0</v>
      </c>
      <c r="EP278" s="3">
        <v>0</v>
      </c>
      <c r="EQ278" s="3">
        <v>0</v>
      </c>
      <c r="ER278" s="3">
        <v>0</v>
      </c>
      <c r="ES278" s="3">
        <v>0</v>
      </c>
      <c r="ET278" s="3">
        <v>0</v>
      </c>
      <c r="EU278" s="3">
        <v>0</v>
      </c>
      <c r="EV278" s="3">
        <v>0</v>
      </c>
      <c r="EW278" s="3">
        <v>0</v>
      </c>
      <c r="EX278" s="3">
        <v>0</v>
      </c>
      <c r="EY278" s="3">
        <v>0</v>
      </c>
      <c r="EZ278" s="3">
        <v>0</v>
      </c>
      <c r="FA278" s="3">
        <v>0</v>
      </c>
      <c r="FB278" s="3">
        <v>0</v>
      </c>
      <c r="FC278" s="3">
        <v>1</v>
      </c>
      <c r="FD278" s="3">
        <v>0.91400999999999999</v>
      </c>
      <c r="FE278" s="3">
        <v>0.82364183130000002</v>
      </c>
      <c r="FF278" s="3">
        <v>0.73048794017996999</v>
      </c>
      <c r="FG278" s="3">
        <v>0.63650336179641509</v>
      </c>
      <c r="FH278" s="3">
        <v>0.54378391708353135</v>
      </c>
      <c r="FI278" s="3">
        <v>0.45439127895416964</v>
      </c>
      <c r="FJ278" s="3">
        <v>0.3703788753883332</v>
      </c>
      <c r="FK278" s="3">
        <v>0.29377711638051812</v>
      </c>
      <c r="FL278" s="3">
        <v>0.22633176600187876</v>
      </c>
      <c r="FM278" s="3">
        <v>0.1703169172340738</v>
      </c>
      <c r="FN278" s="3">
        <v>0.12436030345680367</v>
      </c>
      <c r="FO278" s="3">
        <v>8.7031071168174906E-2</v>
      </c>
      <c r="FP278" s="3">
        <v>5.7805167159190096E-2</v>
      </c>
      <c r="FQ278" s="3">
        <v>3.6254244738900848E-2</v>
      </c>
      <c r="FR278" s="3">
        <v>2.0662744246489149E-2</v>
      </c>
      <c r="FS278" s="3">
        <v>1.0438198510998923E-2</v>
      </c>
      <c r="FT278" s="3">
        <v>4.5830998202242967E-3</v>
      </c>
      <c r="FU278" s="3">
        <v>1.7266370262713014E-3</v>
      </c>
      <c r="FV278" s="3">
        <v>5.3090635283789967E-4</v>
      </c>
      <c r="FW278" s="3">
        <v>1.2238453245619259E-4</v>
      </c>
      <c r="FX278" s="3">
        <v>1.7746981051472484E-5</v>
      </c>
      <c r="FY278" s="3">
        <v>0</v>
      </c>
      <c r="FZ278" s="3">
        <v>0</v>
      </c>
      <c r="GA278" s="3">
        <v>0</v>
      </c>
      <c r="GB278" s="3">
        <v>0</v>
      </c>
      <c r="GC278" s="3">
        <v>0</v>
      </c>
      <c r="GD278" s="3">
        <v>0</v>
      </c>
      <c r="GE278" s="3">
        <v>0</v>
      </c>
      <c r="GF278" s="3">
        <v>0</v>
      </c>
      <c r="GG278" s="3">
        <v>0</v>
      </c>
      <c r="GH278" s="3">
        <v>0</v>
      </c>
      <c r="GI278" s="3">
        <v>0</v>
      </c>
      <c r="GJ278" s="3">
        <v>0</v>
      </c>
      <c r="GK278" s="3">
        <v>0</v>
      </c>
      <c r="GL278" s="3">
        <v>0</v>
      </c>
      <c r="GM278" s="3">
        <v>0</v>
      </c>
      <c r="GN278" s="3">
        <v>0</v>
      </c>
      <c r="GO278" s="3">
        <v>0</v>
      </c>
      <c r="GP278" s="3">
        <v>0</v>
      </c>
      <c r="GQ278" s="3">
        <v>0</v>
      </c>
      <c r="GR278" s="3">
        <v>0</v>
      </c>
      <c r="GS278" s="3">
        <v>0</v>
      </c>
      <c r="GT278" s="3">
        <v>0</v>
      </c>
      <c r="GU278" s="3">
        <v>0</v>
      </c>
      <c r="GV278" s="3">
        <v>0</v>
      </c>
      <c r="GW278" s="3">
        <v>0</v>
      </c>
      <c r="GX278" s="3">
        <v>0</v>
      </c>
      <c r="GY278" s="3">
        <v>0</v>
      </c>
      <c r="GZ278" s="3">
        <v>0</v>
      </c>
      <c r="HA278" s="3">
        <v>0</v>
      </c>
      <c r="HB278">
        <f t="shared" si="1430"/>
        <v>54</v>
      </c>
      <c r="HC278">
        <f t="shared" si="1434"/>
        <v>0</v>
      </c>
      <c r="HD278">
        <f>IF(H278&gt;=$F$3,IF(HB278&lt;50,HC278*VLOOKUP(H278,Ret!$A$2:$AZ$27,HB278+2),HC278),0)</f>
        <v>0</v>
      </c>
      <c r="HE278">
        <f>IF(H278&lt;$F$3,HC278*VLOOKUP(H278,Withd!$A$2:$AZ$57,HB278+2),0)</f>
        <v>0</v>
      </c>
      <c r="HF278">
        <f>IF(HC278=HD278,0,HC278*VLOOKUP(H278,Mort!$A$2:$E$115,IF(HF277/HC277=VLOOKUP(H277,Mort!$A$2:$E$115,2),2,3)))</f>
        <v>0</v>
      </c>
      <c r="HH278">
        <f t="shared" ref="HH278:HI278" si="1527">HH277+1</f>
        <v>83</v>
      </c>
      <c r="HI278">
        <f t="shared" si="1527"/>
        <v>49</v>
      </c>
      <c r="HJ278">
        <f t="shared" si="1428"/>
        <v>0</v>
      </c>
      <c r="HK278">
        <f>IF(HH278&gt;=$F$3,IF(HI278&lt;50,HJ278*VLOOKUP(HH278,Ret!$A$2:$AZ$27,HI278+2),HJ278),0)</f>
        <v>0</v>
      </c>
      <c r="HL278">
        <f>IF(HH278&lt;$F$3,HJ278*VLOOKUP(HH278,Withd!$A$2:$AZ$57,HI278+2),0)</f>
        <v>0</v>
      </c>
      <c r="HM278">
        <f>IF(HJ278=HK278,0,HJ278*VLOOKUP(HH278,Mort!$A$2:$E$115,IF(HM277/HJ277=VLOOKUP(HH277,Mort!$A$2:$E$115,2),2,3)))</f>
        <v>0</v>
      </c>
      <c r="HN278">
        <f>HN277/(1+Assumptions!$C$9)</f>
        <v>0.20114711082432221</v>
      </c>
      <c r="HO278">
        <f>HO277*(1+Assumptions!$C$10)</f>
        <v>3.9561485819245505</v>
      </c>
      <c r="HQ278">
        <f>HQ277/(1.01+Assumptions!$C$9)</f>
        <v>0.13318792293394599</v>
      </c>
      <c r="HR278">
        <f>HR277/(0.99+Assumptions!$C$9)</f>
        <v>0.30499735259833499</v>
      </c>
    </row>
    <row r="279" spans="2:226" x14ac:dyDescent="0.25">
      <c r="B279">
        <f t="shared" ref="B279:C279" si="1528">B278+1</f>
        <v>2080</v>
      </c>
      <c r="C279">
        <f t="shared" si="1528"/>
        <v>101</v>
      </c>
      <c r="D279">
        <f>IF(D278=0, 0, D278*(1-VLOOKUP(C278,Mort!$A$2:$E$111,IF(D278/D277=1-VLOOKUP(C277,Mort!$A$2:$E$111,4),4,5))))</f>
        <v>4.2196898196325237E-2</v>
      </c>
      <c r="E279" s="3">
        <f>IF(C279&lt;65,Assumptions!$C$6,Assumptions!$C$7)*(1+Assumptions!$C$8)^(B279-$J$3)</f>
        <v>109986.40496875624</v>
      </c>
      <c r="F279" s="3">
        <f t="shared" si="1426"/>
        <v>4641.09</v>
      </c>
      <c r="H279">
        <f t="shared" si="1433"/>
        <v>89</v>
      </c>
      <c r="I279" s="5">
        <v>60553.81440238496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 s="5">
        <v>0</v>
      </c>
      <c r="AY279" s="5">
        <v>0</v>
      </c>
      <c r="AZ279" s="5">
        <v>0</v>
      </c>
      <c r="BA279" s="5">
        <v>0</v>
      </c>
      <c r="BB279" s="5">
        <v>0</v>
      </c>
      <c r="BC279" s="5">
        <v>0</v>
      </c>
      <c r="BD279" s="5">
        <v>0</v>
      </c>
      <c r="BE279" s="5">
        <v>0</v>
      </c>
      <c r="BF279" s="5">
        <v>0</v>
      </c>
      <c r="BG279" s="5">
        <v>0</v>
      </c>
      <c r="BH279" s="5">
        <v>61032.61</v>
      </c>
      <c r="BI279" s="5">
        <v>58023.22</v>
      </c>
      <c r="BJ279" s="5">
        <v>54291.14</v>
      </c>
      <c r="BK279" s="5">
        <v>49907.88</v>
      </c>
      <c r="BL279" s="5">
        <v>44982.87</v>
      </c>
      <c r="BM279" s="5">
        <v>39655.49</v>
      </c>
      <c r="BN279" s="5">
        <v>34101.379999999997</v>
      </c>
      <c r="BO279" s="5">
        <v>28536.2</v>
      </c>
      <c r="BP279" s="5">
        <v>23194.03</v>
      </c>
      <c r="BQ279" s="5">
        <v>18413.689999999999</v>
      </c>
      <c r="BR279" s="5">
        <v>14184.61</v>
      </c>
      <c r="BS279" s="5">
        <v>10472.790000000001</v>
      </c>
      <c r="BT279" s="5">
        <v>7338.5</v>
      </c>
      <c r="BU279" s="5">
        <v>4855.7</v>
      </c>
      <c r="BV279" s="5">
        <v>2919.67</v>
      </c>
      <c r="BW279" s="5">
        <v>1556.05</v>
      </c>
      <c r="BX279" s="5">
        <v>720.79</v>
      </c>
      <c r="BY279" s="5">
        <v>286.49</v>
      </c>
      <c r="BZ279" s="5">
        <v>92.93</v>
      </c>
      <c r="CA279" s="5">
        <v>22.6</v>
      </c>
      <c r="CB279" s="5">
        <v>3.46</v>
      </c>
      <c r="CC279" s="5">
        <v>0</v>
      </c>
      <c r="CD279" s="5">
        <v>0</v>
      </c>
      <c r="CE279" s="5">
        <v>0</v>
      </c>
      <c r="CF279" s="5">
        <v>0</v>
      </c>
      <c r="CG279" s="5">
        <v>0</v>
      </c>
      <c r="CH279" s="5">
        <v>0</v>
      </c>
      <c r="CI279" s="5">
        <v>0</v>
      </c>
      <c r="CJ279" s="5">
        <v>0</v>
      </c>
      <c r="CK279" s="5">
        <v>0</v>
      </c>
      <c r="CL279" s="5">
        <v>0</v>
      </c>
      <c r="CM279" s="5">
        <v>0</v>
      </c>
      <c r="CN279" s="5">
        <v>0</v>
      </c>
      <c r="CO279" s="5">
        <v>0</v>
      </c>
      <c r="CP279" s="5">
        <v>0</v>
      </c>
      <c r="CQ279" s="5">
        <v>0</v>
      </c>
      <c r="CR279" s="5">
        <v>0</v>
      </c>
      <c r="CS279" s="5">
        <v>0</v>
      </c>
      <c r="CT279" s="5">
        <v>0</v>
      </c>
      <c r="CU279" s="5">
        <v>0</v>
      </c>
      <c r="CV279" s="5">
        <v>0</v>
      </c>
      <c r="CW279" s="5">
        <v>0</v>
      </c>
      <c r="CX279" s="5">
        <v>0</v>
      </c>
      <c r="CY279" s="5">
        <v>0</v>
      </c>
      <c r="CZ279" s="5">
        <v>0</v>
      </c>
      <c r="DA279" s="5">
        <v>0</v>
      </c>
      <c r="DB279" s="5">
        <v>0</v>
      </c>
      <c r="DC279" s="5">
        <v>0</v>
      </c>
      <c r="DD279" s="5">
        <v>0</v>
      </c>
      <c r="DE279" s="5">
        <v>0</v>
      </c>
      <c r="DF279" s="3">
        <v>0</v>
      </c>
      <c r="DG279" s="3">
        <v>0</v>
      </c>
      <c r="DH279" s="3">
        <v>0</v>
      </c>
      <c r="DI279" s="3">
        <v>0</v>
      </c>
      <c r="DJ279" s="3">
        <v>0</v>
      </c>
      <c r="DK279" s="3">
        <v>0</v>
      </c>
      <c r="DL279" s="3">
        <v>0</v>
      </c>
      <c r="DM279" s="3">
        <v>0</v>
      </c>
      <c r="DN279" s="3">
        <v>0</v>
      </c>
      <c r="DO279" s="3">
        <v>0</v>
      </c>
      <c r="DP279" s="3">
        <v>0</v>
      </c>
      <c r="DQ279" s="3">
        <v>0</v>
      </c>
      <c r="DR279" s="3">
        <v>0</v>
      </c>
      <c r="DS279" s="3">
        <v>0</v>
      </c>
      <c r="DT279" s="3">
        <v>0</v>
      </c>
      <c r="DU279" s="3">
        <v>0</v>
      </c>
      <c r="DV279" s="3">
        <v>0</v>
      </c>
      <c r="DW279" s="3">
        <v>0</v>
      </c>
      <c r="DX279" s="3">
        <v>0</v>
      </c>
      <c r="DY279" s="3">
        <v>0</v>
      </c>
      <c r="DZ279" s="3">
        <v>0</v>
      </c>
      <c r="EA279" s="3">
        <v>0</v>
      </c>
      <c r="EB279" s="3">
        <v>0</v>
      </c>
      <c r="EC279" s="3">
        <v>0</v>
      </c>
      <c r="ED279" s="3">
        <v>0</v>
      </c>
      <c r="EE279" s="3">
        <v>0</v>
      </c>
      <c r="EF279" s="3">
        <v>0</v>
      </c>
      <c r="EG279" s="3">
        <v>0</v>
      </c>
      <c r="EH279" s="3">
        <v>0</v>
      </c>
      <c r="EI279" s="3">
        <v>0</v>
      </c>
      <c r="EJ279" s="3">
        <v>0</v>
      </c>
      <c r="EK279" s="3">
        <v>0</v>
      </c>
      <c r="EL279" s="3">
        <v>0</v>
      </c>
      <c r="EM279" s="3">
        <v>0</v>
      </c>
      <c r="EN279" s="3">
        <v>0</v>
      </c>
      <c r="EO279" s="3">
        <v>0</v>
      </c>
      <c r="EP279" s="3">
        <v>0</v>
      </c>
      <c r="EQ279" s="3">
        <v>0</v>
      </c>
      <c r="ER279" s="3">
        <v>0</v>
      </c>
      <c r="ES279" s="3">
        <v>0</v>
      </c>
      <c r="ET279" s="3">
        <v>0</v>
      </c>
      <c r="EU279" s="3">
        <v>0</v>
      </c>
      <c r="EV279" s="3">
        <v>0</v>
      </c>
      <c r="EW279" s="3">
        <v>0</v>
      </c>
      <c r="EX279" s="3">
        <v>0</v>
      </c>
      <c r="EY279" s="3">
        <v>0</v>
      </c>
      <c r="EZ279" s="3">
        <v>0</v>
      </c>
      <c r="FA279" s="3">
        <v>0</v>
      </c>
      <c r="FB279" s="3">
        <v>0</v>
      </c>
      <c r="FC279" s="3">
        <v>0</v>
      </c>
      <c r="FD279" s="3">
        <v>1</v>
      </c>
      <c r="FE279" s="3">
        <v>0.90112999999999999</v>
      </c>
      <c r="FF279" s="3">
        <v>0.79921219700000001</v>
      </c>
      <c r="FG279" s="3">
        <v>0.69638555573397998</v>
      </c>
      <c r="FH279" s="3">
        <v>0.59494307183021111</v>
      </c>
      <c r="FI279" s="3">
        <v>0.49714038025204271</v>
      </c>
      <c r="FJ279" s="3">
        <v>0.40522409534724252</v>
      </c>
      <c r="FK279" s="3">
        <v>0.32141564794752581</v>
      </c>
      <c r="FL279" s="3">
        <v>0.24762504349173284</v>
      </c>
      <c r="FM279" s="3">
        <v>0.18634032147796389</v>
      </c>
      <c r="FN279" s="3">
        <v>0.1360601125335649</v>
      </c>
      <c r="FO279" s="3">
        <v>9.5218948554364718E-2</v>
      </c>
      <c r="FP279" s="3">
        <v>6.3243473440323508E-2</v>
      </c>
      <c r="FQ279" s="3">
        <v>3.9665041672302101E-2</v>
      </c>
      <c r="FR279" s="3">
        <v>2.2606693850711859E-2</v>
      </c>
      <c r="FS279" s="3">
        <v>1.1420223532564109E-2</v>
      </c>
      <c r="FT279" s="3">
        <v>5.0142775464429232E-3</v>
      </c>
      <c r="FU279" s="3">
        <v>1.8890789228469067E-3</v>
      </c>
      <c r="FV279" s="3">
        <v>5.8085398719696685E-4</v>
      </c>
      <c r="FW279" s="3">
        <v>1.3389846112864476E-4</v>
      </c>
      <c r="FX279" s="3">
        <v>1.9416615848264775E-5</v>
      </c>
      <c r="FY279" s="3">
        <v>0</v>
      </c>
      <c r="FZ279" s="3">
        <v>0</v>
      </c>
      <c r="GA279" s="3">
        <v>0</v>
      </c>
      <c r="GB279" s="3">
        <v>0</v>
      </c>
      <c r="GC279" s="3">
        <v>0</v>
      </c>
      <c r="GD279" s="3">
        <v>0</v>
      </c>
      <c r="GE279" s="3">
        <v>0</v>
      </c>
      <c r="GF279" s="3">
        <v>0</v>
      </c>
      <c r="GG279" s="3">
        <v>0</v>
      </c>
      <c r="GH279" s="3">
        <v>0</v>
      </c>
      <c r="GI279" s="3">
        <v>0</v>
      </c>
      <c r="GJ279" s="3">
        <v>0</v>
      </c>
      <c r="GK279" s="3">
        <v>0</v>
      </c>
      <c r="GL279" s="3">
        <v>0</v>
      </c>
      <c r="GM279" s="3">
        <v>0</v>
      </c>
      <c r="GN279" s="3">
        <v>0</v>
      </c>
      <c r="GO279" s="3">
        <v>0</v>
      </c>
      <c r="GP279" s="3">
        <v>0</v>
      </c>
      <c r="GQ279" s="3">
        <v>0</v>
      </c>
      <c r="GR279" s="3">
        <v>0</v>
      </c>
      <c r="GS279" s="3">
        <v>0</v>
      </c>
      <c r="GT279" s="3">
        <v>0</v>
      </c>
      <c r="GU279" s="3">
        <v>0</v>
      </c>
      <c r="GV279" s="3">
        <v>0</v>
      </c>
      <c r="GW279" s="3">
        <v>0</v>
      </c>
      <c r="GX279" s="3">
        <v>0</v>
      </c>
      <c r="GY279" s="3">
        <v>0</v>
      </c>
      <c r="GZ279" s="3">
        <v>0</v>
      </c>
      <c r="HA279" s="3">
        <v>0</v>
      </c>
      <c r="HB279">
        <f t="shared" si="1430"/>
        <v>55</v>
      </c>
      <c r="HC279">
        <f t="shared" si="1434"/>
        <v>0</v>
      </c>
      <c r="HD279">
        <f>IF(H279&gt;=$F$3,IF(HB279&lt;50,HC279*VLOOKUP(H279,Ret!$A$2:$AZ$27,HB279+2),HC279),0)</f>
        <v>0</v>
      </c>
      <c r="HE279">
        <f>IF(H279&lt;$F$3,HC279*VLOOKUP(H279,Withd!$A$2:$AZ$57,HB279+2),0)</f>
        <v>0</v>
      </c>
      <c r="HF279">
        <f>IF(HC279=HD279,0,HC279*VLOOKUP(H279,Mort!$A$2:$E$115,IF(HF278/HC278=VLOOKUP(H278,Mort!$A$2:$E$115,2),2,3)))</f>
        <v>0</v>
      </c>
      <c r="HH279">
        <f t="shared" ref="HH279:HI279" si="1529">HH278+1</f>
        <v>84</v>
      </c>
      <c r="HI279">
        <f t="shared" si="1529"/>
        <v>50</v>
      </c>
      <c r="HJ279">
        <f t="shared" si="1428"/>
        <v>0</v>
      </c>
      <c r="HK279">
        <f>IF(HH279&gt;=$F$3,IF(HI279&lt;50,HJ279*VLOOKUP(HH279,Ret!$A$2:$AZ$27,HI279+2),HJ279),0)</f>
        <v>0</v>
      </c>
      <c r="HL279">
        <f>IF(HH279&lt;$F$3,HJ279*VLOOKUP(HH279,Withd!$A$2:$AZ$57,HI279+2),0)</f>
        <v>0</v>
      </c>
      <c r="HM279">
        <f>IF(HJ279=HK279,0,HJ279*VLOOKUP(HH279,Mort!$A$2:$E$115,IF(HM278/HJ278=VLOOKUP(HH278,Mort!$A$2:$E$115,2),2,3)))</f>
        <v>0</v>
      </c>
      <c r="HN279">
        <f>HN278/(1+Assumptions!$C$9)</f>
        <v>0.19378334376138942</v>
      </c>
      <c r="HO279">
        <f>HO278*(1+Assumptions!$C$10)</f>
        <v>4.084723410837098</v>
      </c>
      <c r="HQ279">
        <f>HQ278/(1.01+Assumptions!$C$9)</f>
        <v>0.12708771272323091</v>
      </c>
      <c r="HR279">
        <f>HR278/(0.99+Assumptions!$C$9)</f>
        <v>0.29669003171044261</v>
      </c>
    </row>
    <row r="280" spans="2:226" x14ac:dyDescent="0.25">
      <c r="B280">
        <f t="shared" ref="B280:C280" si="1530">B279+1</f>
        <v>2081</v>
      </c>
      <c r="C280">
        <f t="shared" si="1530"/>
        <v>102</v>
      </c>
      <c r="D280">
        <f>IF(D279=0, 0, D279*(1-VLOOKUP(C279,Mort!$A$2:$E$111,IF(D279/D278=1-VLOOKUP(C278,Mort!$A$2:$E$111,4),4,5))))</f>
        <v>2.8026757813017261E-2</v>
      </c>
      <c r="E280" s="3">
        <f>IF(C280&lt;65,Assumptions!$C$6,Assumptions!$C$7)*(1+Assumptions!$C$8)^(B280-$J$3)</f>
        <v>116035.65724203784</v>
      </c>
      <c r="F280" s="3">
        <f t="shared" si="1426"/>
        <v>3252.1</v>
      </c>
      <c r="H280">
        <f t="shared" si="1433"/>
        <v>90</v>
      </c>
      <c r="I280" s="5">
        <v>56704.475086842584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s="5">
        <v>0</v>
      </c>
      <c r="AP280" s="5">
        <v>0</v>
      </c>
      <c r="AQ280" s="5">
        <v>0</v>
      </c>
      <c r="AR280" s="5">
        <v>0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 s="5">
        <v>0</v>
      </c>
      <c r="AY280" s="5">
        <v>0</v>
      </c>
      <c r="AZ280" s="5">
        <v>0</v>
      </c>
      <c r="BA280" s="5">
        <v>0</v>
      </c>
      <c r="BB280" s="5">
        <v>0</v>
      </c>
      <c r="BC280" s="5">
        <v>0</v>
      </c>
      <c r="BD280" s="5">
        <v>0</v>
      </c>
      <c r="BE280" s="5">
        <v>0</v>
      </c>
      <c r="BF280" s="5">
        <v>0</v>
      </c>
      <c r="BG280" s="5">
        <v>0</v>
      </c>
      <c r="BH280" s="5">
        <v>0</v>
      </c>
      <c r="BI280" s="5">
        <v>64389.4</v>
      </c>
      <c r="BJ280" s="5">
        <v>60247.85</v>
      </c>
      <c r="BK280" s="5">
        <v>55383.66</v>
      </c>
      <c r="BL280" s="5">
        <v>49918.3</v>
      </c>
      <c r="BM280" s="5">
        <v>44006.400000000001</v>
      </c>
      <c r="BN280" s="5">
        <v>37842.910000000003</v>
      </c>
      <c r="BO280" s="5">
        <v>31667.13</v>
      </c>
      <c r="BP280" s="5">
        <v>25738.83</v>
      </c>
      <c r="BQ280" s="5">
        <v>20434</v>
      </c>
      <c r="BR280" s="5">
        <v>15740.91</v>
      </c>
      <c r="BS280" s="5">
        <v>11621.84</v>
      </c>
      <c r="BT280" s="5">
        <v>8143.66</v>
      </c>
      <c r="BU280" s="5">
        <v>5388.46</v>
      </c>
      <c r="BV280" s="5">
        <v>3240.01</v>
      </c>
      <c r="BW280" s="5">
        <v>1726.78</v>
      </c>
      <c r="BX280" s="5">
        <v>799.88</v>
      </c>
      <c r="BY280" s="5">
        <v>317.92</v>
      </c>
      <c r="BZ280" s="5">
        <v>103.13</v>
      </c>
      <c r="CA280" s="5">
        <v>25.08</v>
      </c>
      <c r="CB280" s="5">
        <v>3.84</v>
      </c>
      <c r="CC280" s="5">
        <v>0</v>
      </c>
      <c r="CD280" s="5">
        <v>0</v>
      </c>
      <c r="CE280" s="5">
        <v>0</v>
      </c>
      <c r="CF280" s="5">
        <v>0</v>
      </c>
      <c r="CG280" s="5">
        <v>0</v>
      </c>
      <c r="CH280" s="5">
        <v>0</v>
      </c>
      <c r="CI280" s="5">
        <v>0</v>
      </c>
      <c r="CJ280" s="5">
        <v>0</v>
      </c>
      <c r="CK280" s="5">
        <v>0</v>
      </c>
      <c r="CL280" s="5">
        <v>0</v>
      </c>
      <c r="CM280" s="5">
        <v>0</v>
      </c>
      <c r="CN280" s="5">
        <v>0</v>
      </c>
      <c r="CO280" s="5">
        <v>0</v>
      </c>
      <c r="CP280" s="5">
        <v>0</v>
      </c>
      <c r="CQ280" s="5">
        <v>0</v>
      </c>
      <c r="CR280" s="5">
        <v>0</v>
      </c>
      <c r="CS280" s="5">
        <v>0</v>
      </c>
      <c r="CT280" s="5">
        <v>0</v>
      </c>
      <c r="CU280" s="5">
        <v>0</v>
      </c>
      <c r="CV280" s="5">
        <v>0</v>
      </c>
      <c r="CW280" s="5">
        <v>0</v>
      </c>
      <c r="CX280" s="5">
        <v>0</v>
      </c>
      <c r="CY280" s="5">
        <v>0</v>
      </c>
      <c r="CZ280" s="5">
        <v>0</v>
      </c>
      <c r="DA280" s="5">
        <v>0</v>
      </c>
      <c r="DB280" s="5">
        <v>0</v>
      </c>
      <c r="DC280" s="5">
        <v>0</v>
      </c>
      <c r="DD280" s="5">
        <v>0</v>
      </c>
      <c r="DE280" s="5">
        <v>0</v>
      </c>
      <c r="DF280" s="3">
        <v>0</v>
      </c>
      <c r="DG280" s="3">
        <v>0</v>
      </c>
      <c r="DH280" s="3">
        <v>0</v>
      </c>
      <c r="DI280" s="3">
        <v>0</v>
      </c>
      <c r="DJ280" s="3">
        <v>0</v>
      </c>
      <c r="DK280" s="3">
        <v>0</v>
      </c>
      <c r="DL280" s="3">
        <v>0</v>
      </c>
      <c r="DM280" s="3">
        <v>0</v>
      </c>
      <c r="DN280" s="3">
        <v>0</v>
      </c>
      <c r="DO280" s="3">
        <v>0</v>
      </c>
      <c r="DP280" s="3">
        <v>0</v>
      </c>
      <c r="DQ280" s="3">
        <v>0</v>
      </c>
      <c r="DR280" s="3">
        <v>0</v>
      </c>
      <c r="DS280" s="3">
        <v>0</v>
      </c>
      <c r="DT280" s="3">
        <v>0</v>
      </c>
      <c r="DU280" s="3">
        <v>0</v>
      </c>
      <c r="DV280" s="3">
        <v>0</v>
      </c>
      <c r="DW280" s="3">
        <v>0</v>
      </c>
      <c r="DX280" s="3">
        <v>0</v>
      </c>
      <c r="DY280" s="3">
        <v>0</v>
      </c>
      <c r="DZ280" s="3">
        <v>0</v>
      </c>
      <c r="EA280" s="3">
        <v>0</v>
      </c>
      <c r="EB280" s="3">
        <v>0</v>
      </c>
      <c r="EC280" s="3">
        <v>0</v>
      </c>
      <c r="ED280" s="3">
        <v>0</v>
      </c>
      <c r="EE280" s="3">
        <v>0</v>
      </c>
      <c r="EF280" s="3">
        <v>0</v>
      </c>
      <c r="EG280" s="3">
        <v>0</v>
      </c>
      <c r="EH280" s="3">
        <v>0</v>
      </c>
      <c r="EI280" s="3">
        <v>0</v>
      </c>
      <c r="EJ280" s="3">
        <v>0</v>
      </c>
      <c r="EK280" s="3">
        <v>0</v>
      </c>
      <c r="EL280" s="3">
        <v>0</v>
      </c>
      <c r="EM280" s="3">
        <v>0</v>
      </c>
      <c r="EN280" s="3">
        <v>0</v>
      </c>
      <c r="EO280" s="3">
        <v>0</v>
      </c>
      <c r="EP280" s="3">
        <v>0</v>
      </c>
      <c r="EQ280" s="3">
        <v>0</v>
      </c>
      <c r="ER280" s="3">
        <v>0</v>
      </c>
      <c r="ES280" s="3">
        <v>0</v>
      </c>
      <c r="ET280" s="3">
        <v>0</v>
      </c>
      <c r="EU280" s="3">
        <v>0</v>
      </c>
      <c r="EV280" s="3">
        <v>0</v>
      </c>
      <c r="EW280" s="3">
        <v>0</v>
      </c>
      <c r="EX280" s="3">
        <v>0</v>
      </c>
      <c r="EY280" s="3">
        <v>0</v>
      </c>
      <c r="EZ280" s="3">
        <v>0</v>
      </c>
      <c r="FA280" s="3">
        <v>0</v>
      </c>
      <c r="FB280" s="3">
        <v>0</v>
      </c>
      <c r="FC280" s="3">
        <v>0</v>
      </c>
      <c r="FD280" s="3">
        <v>0</v>
      </c>
      <c r="FE280" s="3">
        <v>1</v>
      </c>
      <c r="FF280" s="3">
        <v>0.88690000000000002</v>
      </c>
      <c r="FG280" s="3">
        <v>0.77279144600000005</v>
      </c>
      <c r="FH280" s="3">
        <v>0.66021891606118011</v>
      </c>
      <c r="FI280" s="3">
        <v>0.55168552844988272</v>
      </c>
      <c r="FJ280" s="3">
        <v>0.44968439109478392</v>
      </c>
      <c r="FK280" s="3">
        <v>0.35668066532856069</v>
      </c>
      <c r="FL280" s="3">
        <v>0.27479391818242971</v>
      </c>
      <c r="FM280" s="3">
        <v>0.20678517137146019</v>
      </c>
      <c r="FN280" s="3">
        <v>0.15098832858029909</v>
      </c>
      <c r="FO280" s="3">
        <v>0.10566616199035071</v>
      </c>
      <c r="FP280" s="3">
        <v>7.0182408132371046E-2</v>
      </c>
      <c r="FQ280" s="3">
        <v>4.4017002732460481E-2</v>
      </c>
      <c r="FR280" s="3">
        <v>2.5087050537338527E-2</v>
      </c>
      <c r="FS280" s="3">
        <v>1.2673225319947305E-2</v>
      </c>
      <c r="FT280" s="3">
        <v>5.5644330412292628E-3</v>
      </c>
      <c r="FU280" s="3">
        <v>2.0963445039527124E-3</v>
      </c>
      <c r="FV280" s="3">
        <v>6.4458400807538001E-4</v>
      </c>
      <c r="FW280" s="3">
        <v>1.4858950554153655E-4</v>
      </c>
      <c r="FX280" s="3">
        <v>2.1546964198578211E-5</v>
      </c>
      <c r="FY280" s="3">
        <v>0</v>
      </c>
      <c r="FZ280" s="3">
        <v>0</v>
      </c>
      <c r="GA280" s="3">
        <v>0</v>
      </c>
      <c r="GB280" s="3">
        <v>0</v>
      </c>
      <c r="GC280" s="3">
        <v>0</v>
      </c>
      <c r="GD280" s="3">
        <v>0</v>
      </c>
      <c r="GE280" s="3">
        <v>0</v>
      </c>
      <c r="GF280" s="3">
        <v>0</v>
      </c>
      <c r="GG280" s="3">
        <v>0</v>
      </c>
      <c r="GH280" s="3">
        <v>0</v>
      </c>
      <c r="GI280" s="3">
        <v>0</v>
      </c>
      <c r="GJ280" s="3">
        <v>0</v>
      </c>
      <c r="GK280" s="3">
        <v>0</v>
      </c>
      <c r="GL280" s="3">
        <v>0</v>
      </c>
      <c r="GM280" s="3">
        <v>0</v>
      </c>
      <c r="GN280" s="3">
        <v>0</v>
      </c>
      <c r="GO280" s="3">
        <v>0</v>
      </c>
      <c r="GP280" s="3">
        <v>0</v>
      </c>
      <c r="GQ280" s="3">
        <v>0</v>
      </c>
      <c r="GR280" s="3">
        <v>0</v>
      </c>
      <c r="GS280" s="3">
        <v>0</v>
      </c>
      <c r="GT280" s="3">
        <v>0</v>
      </c>
      <c r="GU280" s="3">
        <v>0</v>
      </c>
      <c r="GV280" s="3">
        <v>0</v>
      </c>
      <c r="GW280" s="3">
        <v>0</v>
      </c>
      <c r="GX280" s="3">
        <v>0</v>
      </c>
      <c r="GY280" s="3">
        <v>0</v>
      </c>
      <c r="GZ280" s="3">
        <v>0</v>
      </c>
      <c r="HA280" s="3">
        <v>0</v>
      </c>
      <c r="HB280">
        <f t="shared" si="1430"/>
        <v>56</v>
      </c>
      <c r="HC280">
        <f t="shared" si="1434"/>
        <v>0</v>
      </c>
      <c r="HD280">
        <f>IF(H280&gt;=$F$3,IF(HB280&lt;50,HC280*VLOOKUP(H280,Ret!$A$2:$AZ$27,HB280+2),HC280),0)</f>
        <v>0</v>
      </c>
      <c r="HE280">
        <f>IF(H280&lt;$F$3,HC280*VLOOKUP(H280,Withd!$A$2:$AZ$57,HB280+2),0)</f>
        <v>0</v>
      </c>
      <c r="HF280">
        <f>IF(HC280=HD280,0,HC280*VLOOKUP(H280,Mort!$A$2:$E$115,IF(HF279/HC279=VLOOKUP(H279,Mort!$A$2:$E$115,2),2,3)))</f>
        <v>0</v>
      </c>
      <c r="HH280">
        <f t="shared" ref="HH280:HI280" si="1531">HH279+1</f>
        <v>85</v>
      </c>
      <c r="HI280">
        <f t="shared" si="1531"/>
        <v>51</v>
      </c>
      <c r="HJ280">
        <f t="shared" si="1428"/>
        <v>0</v>
      </c>
      <c r="HK280">
        <f>IF(HH280&gt;=$F$3,IF(HI280&lt;50,HJ280*VLOOKUP(HH280,Ret!$A$2:$AZ$27,HI280+2),HJ280),0)</f>
        <v>0</v>
      </c>
      <c r="HL280">
        <f>IF(HH280&lt;$F$3,HJ280*VLOOKUP(HH280,Withd!$A$2:$AZ$57,HI280+2),0)</f>
        <v>0</v>
      </c>
      <c r="HM280">
        <f>IF(HJ280=HK280,0,HJ280*VLOOKUP(HH280,Mort!$A$2:$E$115,IF(HM279/HJ279=VLOOKUP(HH279,Mort!$A$2:$E$115,2),2,3)))</f>
        <v>0</v>
      </c>
      <c r="HN280">
        <f>HN279/(1+Assumptions!$C$9)</f>
        <v>0.18668915583948884</v>
      </c>
      <c r="HO280">
        <f>HO279*(1+Assumptions!$C$10)</f>
        <v>4.217476921689304</v>
      </c>
      <c r="HQ280">
        <f>HQ279/(1.01+Assumptions!$C$9)</f>
        <v>0.12126690145346461</v>
      </c>
      <c r="HR280">
        <f>HR279/(0.99+Assumptions!$C$9)</f>
        <v>0.28860898026307646</v>
      </c>
    </row>
    <row r="281" spans="2:226" x14ac:dyDescent="0.25">
      <c r="B281">
        <f t="shared" ref="B281:C281" si="1532">B280+1</f>
        <v>2082</v>
      </c>
      <c r="C281">
        <f t="shared" si="1532"/>
        <v>103</v>
      </c>
      <c r="D281">
        <f>IF(D280=0, 0, D280*(1-VLOOKUP(C280,Mort!$A$2:$E$111,IF(D280/D279=1-VLOOKUP(C279,Mort!$A$2:$E$111,4),4,5))))</f>
        <v>1.7577821965168168E-2</v>
      </c>
      <c r="E281" s="3">
        <f>IF(C281&lt;65,Assumptions!$C$6,Assumptions!$C$7)*(1+Assumptions!$C$8)^(B281-$J$3)</f>
        <v>122417.61839034989</v>
      </c>
      <c r="F281" s="3">
        <f t="shared" si="1426"/>
        <v>2151.84</v>
      </c>
    </row>
    <row r="282" spans="2:226" x14ac:dyDescent="0.25">
      <c r="B282">
        <f t="shared" ref="B282:C282" si="1533">B281+1</f>
        <v>2083</v>
      </c>
      <c r="C282">
        <f t="shared" si="1533"/>
        <v>104</v>
      </c>
      <c r="D282">
        <f>IF(D281=0, 0, D281*(1-VLOOKUP(C281,Mort!$A$2:$E$111,IF(D281/D280=1-VLOOKUP(C280,Mort!$A$2:$E$111,4),4,5))))</f>
        <v>1.0018303850827946E-2</v>
      </c>
      <c r="E282" s="3">
        <f>IF(C282&lt;65,Assumptions!$C$6,Assumptions!$C$7)*(1+Assumptions!$C$8)^(B282-$J$3)</f>
        <v>129150.58740181915</v>
      </c>
      <c r="F282" s="3">
        <f t="shared" si="1426"/>
        <v>1293.8699999999999</v>
      </c>
    </row>
    <row r="283" spans="2:226" x14ac:dyDescent="0.25">
      <c r="B283">
        <f t="shared" ref="B283:C283" si="1534">B282+1</f>
        <v>2084</v>
      </c>
      <c r="C283">
        <f t="shared" si="1534"/>
        <v>105</v>
      </c>
      <c r="D283">
        <f>IF(D282=0, 0, D282*(1-VLOOKUP(C282,Mort!$A$2:$E$111,IF(D282/D281=1-VLOOKUP(C281,Mort!$A$2:$E$111,4),4,5))))</f>
        <v>5.0609465563227537E-3</v>
      </c>
      <c r="E283" s="3">
        <f>IF(C283&lt;65,Assumptions!$C$6,Assumptions!$C$7)*(1+Assumptions!$C$8)^(B283-$J$3)</f>
        <v>136253.8697089192</v>
      </c>
      <c r="F283" s="3">
        <f t="shared" si="1426"/>
        <v>689.57</v>
      </c>
    </row>
    <row r="284" spans="2:226" x14ac:dyDescent="0.25">
      <c r="B284">
        <f t="shared" ref="B284:C284" si="1535">B283+1</f>
        <v>2085</v>
      </c>
      <c r="C284">
        <f t="shared" si="1535"/>
        <v>106</v>
      </c>
      <c r="D284">
        <f>IF(D283=0, 0, D283*(1-VLOOKUP(C283,Mort!$A$2:$E$111,IF(D283/D282=1-VLOOKUP(C282,Mort!$A$2:$E$111,4),4,5))))</f>
        <v>2.2221098044846311E-3</v>
      </c>
      <c r="E284" s="3">
        <f>IF(C284&lt;65,Assumptions!$C$6,Assumptions!$C$7)*(1+Assumptions!$C$8)^(B284-$J$3)</f>
        <v>143747.83254290977</v>
      </c>
      <c r="F284" s="3">
        <f t="shared" si="1426"/>
        <v>319.42</v>
      </c>
    </row>
    <row r="285" spans="2:226" x14ac:dyDescent="0.25">
      <c r="B285">
        <f t="shared" ref="B285:C285" si="1536">B284+1</f>
        <v>2086</v>
      </c>
      <c r="C285">
        <f t="shared" si="1536"/>
        <v>107</v>
      </c>
      <c r="D285">
        <f>IF(D284=0, 0, D284*(1-VLOOKUP(C284,Mort!$A$2:$E$111,IF(D284/D283=1-VLOOKUP(C283,Mort!$A$2:$E$111,4),4,5))))</f>
        <v>8.3715764774153982E-4</v>
      </c>
      <c r="E285" s="3">
        <f>IF(C285&lt;65,Assumptions!$C$6,Assumptions!$C$7)*(1+Assumptions!$C$8)^(B285-$J$3)</f>
        <v>151653.96333276975</v>
      </c>
      <c r="F285" s="3">
        <f t="shared" si="1426"/>
        <v>126.96</v>
      </c>
    </row>
    <row r="286" spans="2:226" x14ac:dyDescent="0.25">
      <c r="B286">
        <f t="shared" ref="B286:C286" si="1537">B285+1</f>
        <v>2087</v>
      </c>
      <c r="C286">
        <f t="shared" si="1537"/>
        <v>108</v>
      </c>
      <c r="D286">
        <f>IF(D285=0, 0, D285*(1-VLOOKUP(C285,Mort!$A$2:$E$111,IF(D285/D284=1-VLOOKUP(C284,Mort!$A$2:$E$111,4),4,5))))</f>
        <v>2.5740923352756865E-4</v>
      </c>
      <c r="E286" s="3">
        <f>IF(C286&lt;65,Assumptions!$C$6,Assumptions!$C$7)*(1+Assumptions!$C$8)^(B286-$J$3)</f>
        <v>159994.93131607212</v>
      </c>
      <c r="F286" s="3">
        <f t="shared" si="1426"/>
        <v>41.18</v>
      </c>
    </row>
    <row r="287" spans="2:226" x14ac:dyDescent="0.25">
      <c r="B287">
        <f t="shared" ref="B287:C287" si="1538">B286+1</f>
        <v>2088</v>
      </c>
      <c r="C287">
        <f t="shared" si="1538"/>
        <v>109</v>
      </c>
      <c r="D287">
        <f>IF(D286=0, 0, D286*(1-VLOOKUP(C286,Mort!$A$2:$E$111,IF(D286/D285=1-VLOOKUP(C285,Mort!$A$2:$E$111,4),4,5))))</f>
        <v>5.9337976512775113E-5</v>
      </c>
      <c r="E287" s="3">
        <f>IF(C287&lt;65,Assumptions!$C$6,Assumptions!$C$7)*(1+Assumptions!$C$8)^(B287-$J$3)</f>
        <v>168794.65253845608</v>
      </c>
      <c r="F287" s="3">
        <f t="shared" si="1426"/>
        <v>10.02</v>
      </c>
    </row>
    <row r="288" spans="2:226" x14ac:dyDescent="0.25">
      <c r="B288">
        <f t="shared" ref="B288:C288" si="1539">B287+1</f>
        <v>2089</v>
      </c>
      <c r="C288">
        <f t="shared" si="1539"/>
        <v>110</v>
      </c>
      <c r="D288">
        <f>IF(D287=0, 0, D287*(1-VLOOKUP(C287,Mort!$A$2:$E$111,IF(D287/D286=1-VLOOKUP(C286,Mort!$A$2:$E$111,4),4,5))))</f>
        <v>8.6045999741175181E-6</v>
      </c>
      <c r="E288" s="3">
        <f>IF(C288&lt;65,Assumptions!$C$6,Assumptions!$C$7)*(1+Assumptions!$C$8)^(B288-$J$3)</f>
        <v>178078.35842807117</v>
      </c>
      <c r="F288" s="3">
        <f t="shared" si="1426"/>
        <v>1.53</v>
      </c>
    </row>
    <row r="289" spans="2:6" x14ac:dyDescent="0.25">
      <c r="B289">
        <f t="shared" ref="B289:C289" si="1540">B288+1</f>
        <v>2090</v>
      </c>
      <c r="C289">
        <f t="shared" si="1540"/>
        <v>111</v>
      </c>
      <c r="D289">
        <f>IF(D288=0, 0, D288*(1-VLOOKUP(C288,Mort!$A$2:$E$111,IF(D288/D287=1-VLOOKUP(C287,Mort!$A$2:$E$111,4),4,5))))</f>
        <v>0</v>
      </c>
      <c r="E289" s="3">
        <f>IF(C289&lt;65,Assumptions!$C$6,Assumptions!$C$7)*(1+Assumptions!$C$8)^(B289-$J$3)</f>
        <v>187872.66814161502</v>
      </c>
      <c r="F289" s="3">
        <f t="shared" si="1426"/>
        <v>0</v>
      </c>
    </row>
    <row r="290" spans="2:6" x14ac:dyDescent="0.25">
      <c r="B290">
        <f t="shared" ref="B290:C290" si="1541">B289+1</f>
        <v>2091</v>
      </c>
      <c r="C290">
        <f t="shared" si="1541"/>
        <v>112</v>
      </c>
      <c r="D290">
        <f>IF(D289=0, 0, D289*(1-VLOOKUP(C289,Mort!$A$2:$E$111,IF(D289/D288=1-VLOOKUP(C288,Mort!$A$2:$E$111,4),4,5))))</f>
        <v>0</v>
      </c>
      <c r="E290" s="3">
        <f>IF(C290&lt;65,Assumptions!$C$6,Assumptions!$C$7)*(1+Assumptions!$C$8)^(B290-$J$3)</f>
        <v>198205.66488940388</v>
      </c>
      <c r="F290" s="3">
        <f t="shared" si="1426"/>
        <v>0</v>
      </c>
    </row>
    <row r="291" spans="2:6" x14ac:dyDescent="0.25">
      <c r="B291">
        <f t="shared" ref="B291:C291" si="1542">B290+1</f>
        <v>2092</v>
      </c>
      <c r="C291">
        <f t="shared" si="1542"/>
        <v>113</v>
      </c>
      <c r="D291">
        <f>IF(D290=0, 0, D290*(1-VLOOKUP(C290,Mort!$A$2:$E$111,IF(D290/D289=1-VLOOKUP(C289,Mort!$A$2:$E$111,4),4,5))))</f>
        <v>0</v>
      </c>
      <c r="E291" s="3">
        <f>IF(C291&lt;65,Assumptions!$C$6,Assumptions!$C$7)*(1+Assumptions!$C$8)^(B291-$J$3)</f>
        <v>209106.97645832106</v>
      </c>
      <c r="F291" s="3">
        <f t="shared" si="1426"/>
        <v>0</v>
      </c>
    </row>
    <row r="292" spans="2:6" x14ac:dyDescent="0.25">
      <c r="B292">
        <f t="shared" ref="B292:C292" si="1543">B291+1</f>
        <v>2093</v>
      </c>
      <c r="C292">
        <f t="shared" si="1543"/>
        <v>114</v>
      </c>
      <c r="D292">
        <f>IF(D291=0, 0, D291*(1-VLOOKUP(C291,Mort!$A$2:$E$111,IF(D291/D290=1-VLOOKUP(C290,Mort!$A$2:$E$111,4),4,5))))</f>
        <v>0</v>
      </c>
      <c r="E292" s="3">
        <f>IF(C292&lt;65,Assumptions!$C$6,Assumptions!$C$7)*(1+Assumptions!$C$8)^(B292-$J$3)</f>
        <v>220607.86016352873</v>
      </c>
      <c r="F292" s="3">
        <f t="shared" si="1426"/>
        <v>0</v>
      </c>
    </row>
    <row r="293" spans="2:6" x14ac:dyDescent="0.25">
      <c r="B293">
        <f t="shared" ref="B293:C293" si="1544">B292+1</f>
        <v>2094</v>
      </c>
      <c r="C293">
        <f t="shared" si="1544"/>
        <v>115</v>
      </c>
      <c r="D293">
        <f>IF(D292=0, 0, D292*(1-VLOOKUP(C292,Mort!$A$2:$E$111,IF(D292/D291=1-VLOOKUP(C291,Mort!$A$2:$E$111,4),4,5))))</f>
        <v>0</v>
      </c>
      <c r="E293" s="3">
        <f>IF(C293&lt;65,Assumptions!$C$6,Assumptions!$C$7)*(1+Assumptions!$C$8)^(B293-$J$3)</f>
        <v>232741.29247252279</v>
      </c>
      <c r="F293" s="3">
        <f t="shared" si="1426"/>
        <v>0</v>
      </c>
    </row>
    <row r="294" spans="2:6" x14ac:dyDescent="0.25">
      <c r="B294">
        <f t="shared" ref="B294:C294" si="1545">B293+1</f>
        <v>2095</v>
      </c>
      <c r="C294">
        <f t="shared" si="1545"/>
        <v>116</v>
      </c>
      <c r="D294">
        <f>IF(D293=0, 0, D293*(1-VLOOKUP(C293,Mort!$A$2:$E$111,IF(D293/D292=1-VLOOKUP(C292,Mort!$A$2:$E$111,4),4,5))))</f>
        <v>0</v>
      </c>
      <c r="E294" s="3">
        <f>IF(C294&lt;65,Assumptions!$C$6,Assumptions!$C$7)*(1+Assumptions!$C$8)^(B294-$J$3)</f>
        <v>245542.06355851155</v>
      </c>
      <c r="F294" s="3">
        <f t="shared" ref="F294:F328" si="1546">ROUND(D294*E294, 2)</f>
        <v>0</v>
      </c>
    </row>
    <row r="295" spans="2:6" x14ac:dyDescent="0.25">
      <c r="B295">
        <f t="shared" ref="B295:C295" si="1547">B294+1</f>
        <v>2096</v>
      </c>
      <c r="C295">
        <f t="shared" si="1547"/>
        <v>117</v>
      </c>
      <c r="D295">
        <f>IF(D294=0, 0, D294*(1-VLOOKUP(C294,Mort!$A$2:$E$111,IF(D294/D293=1-VLOOKUP(C293,Mort!$A$2:$E$111,4),4,5))))</f>
        <v>0</v>
      </c>
      <c r="E295" s="3">
        <f>IF(C295&lt;65,Assumptions!$C$6,Assumptions!$C$7)*(1+Assumptions!$C$8)^(B295-$J$3)</f>
        <v>259046.87705422964</v>
      </c>
      <c r="F295" s="3">
        <f t="shared" si="1546"/>
        <v>0</v>
      </c>
    </row>
    <row r="296" spans="2:6" x14ac:dyDescent="0.25">
      <c r="B296">
        <f t="shared" ref="B296:C296" si="1548">B295+1</f>
        <v>2097</v>
      </c>
      <c r="C296">
        <f t="shared" si="1548"/>
        <v>118</v>
      </c>
      <c r="D296">
        <f>IF(D295=0, 0, D295*(1-VLOOKUP(C295,Mort!$A$2:$E$111,IF(D295/D294=1-VLOOKUP(C294,Mort!$A$2:$E$111,4),4,5))))</f>
        <v>0</v>
      </c>
      <c r="E296" s="3">
        <f>IF(C296&lt;65,Assumptions!$C$6,Assumptions!$C$7)*(1+Assumptions!$C$8)^(B296-$J$3)</f>
        <v>273294.45529221225</v>
      </c>
      <c r="F296" s="3">
        <f t="shared" si="1546"/>
        <v>0</v>
      </c>
    </row>
    <row r="297" spans="2:6" x14ac:dyDescent="0.25">
      <c r="B297">
        <f t="shared" ref="B297:C297" si="1549">B296+1</f>
        <v>2098</v>
      </c>
      <c r="C297">
        <f t="shared" si="1549"/>
        <v>119</v>
      </c>
      <c r="D297">
        <f>IF(D296=0, 0, D296*(1-VLOOKUP(C296,Mort!$A$2:$E$111,IF(D296/D295=1-VLOOKUP(C295,Mort!$A$2:$E$111,4),4,5))))</f>
        <v>0</v>
      </c>
      <c r="E297" s="3">
        <f>IF(C297&lt;65,Assumptions!$C$6,Assumptions!$C$7)*(1+Assumptions!$C$8)^(B297-$J$3)</f>
        <v>288325.65033328393</v>
      </c>
      <c r="F297" s="3">
        <f t="shared" si="1546"/>
        <v>0</v>
      </c>
    </row>
    <row r="298" spans="2:6" x14ac:dyDescent="0.25">
      <c r="B298">
        <f t="shared" ref="B298:C298" si="1550">B297+1</f>
        <v>2099</v>
      </c>
      <c r="C298">
        <f t="shared" si="1550"/>
        <v>120</v>
      </c>
      <c r="D298">
        <f>IF(D297=0, 0, D297*(1-VLOOKUP(C297,Mort!$A$2:$E$111,IF(D297/D296=1-VLOOKUP(C296,Mort!$A$2:$E$111,4),4,5))))</f>
        <v>0</v>
      </c>
      <c r="E298" s="3">
        <f>IF(C298&lt;65,Assumptions!$C$6,Assumptions!$C$7)*(1+Assumptions!$C$8)^(B298-$J$3)</f>
        <v>304183.56110161456</v>
      </c>
      <c r="F298" s="3">
        <f t="shared" si="1546"/>
        <v>0</v>
      </c>
    </row>
    <row r="299" spans="2:6" x14ac:dyDescent="0.25">
      <c r="B299">
        <f t="shared" ref="B299:C299" si="1551">B298+1</f>
        <v>2100</v>
      </c>
      <c r="C299">
        <f t="shared" si="1551"/>
        <v>121</v>
      </c>
      <c r="D299">
        <f>IF(D298=0, 0, D298*(1-VLOOKUP(C298,Mort!$A$2:$E$111,IF(D298/D297=1-VLOOKUP(C297,Mort!$A$2:$E$111,4),4,5))))</f>
        <v>0</v>
      </c>
      <c r="E299" s="3">
        <f>IF(C299&lt;65,Assumptions!$C$6,Assumptions!$C$7)*(1+Assumptions!$C$8)^(B299-$J$3)</f>
        <v>320913.65696220333</v>
      </c>
      <c r="F299" s="3">
        <f t="shared" si="1546"/>
        <v>0</v>
      </c>
    </row>
    <row r="300" spans="2:6" x14ac:dyDescent="0.25">
      <c r="B300">
        <f t="shared" ref="B300:C300" si="1552">B299+1</f>
        <v>2101</v>
      </c>
      <c r="C300">
        <f t="shared" si="1552"/>
        <v>122</v>
      </c>
      <c r="D300">
        <f>IF(D299=0, 0, D299*(1-VLOOKUP(C299,Mort!$A$2:$E$111,IF(D299/D298=1-VLOOKUP(C298,Mort!$A$2:$E$111,4),4,5))))</f>
        <v>0</v>
      </c>
      <c r="E300" s="3">
        <f>IF(C300&lt;65,Assumptions!$C$6,Assumptions!$C$7)*(1+Assumptions!$C$8)^(B300-$J$3)</f>
        <v>338563.90809512453</v>
      </c>
      <c r="F300" s="3">
        <f t="shared" si="1546"/>
        <v>0</v>
      </c>
    </row>
    <row r="301" spans="2:6" x14ac:dyDescent="0.25">
      <c r="B301">
        <f t="shared" ref="B301:C301" si="1553">B300+1</f>
        <v>2102</v>
      </c>
      <c r="C301">
        <f t="shared" si="1553"/>
        <v>123</v>
      </c>
      <c r="D301">
        <f>IF(D300=0, 0, D300*(1-VLOOKUP(C300,Mort!$A$2:$E$111,IF(D300/D299=1-VLOOKUP(C299,Mort!$A$2:$E$111,4),4,5))))</f>
        <v>0</v>
      </c>
      <c r="E301" s="3">
        <f>IF(C301&lt;65,Assumptions!$C$6,Assumptions!$C$7)*(1+Assumptions!$C$8)^(B301-$J$3)</f>
        <v>357184.92304035631</v>
      </c>
      <c r="F301" s="3">
        <f t="shared" si="1546"/>
        <v>0</v>
      </c>
    </row>
    <row r="302" spans="2:6" x14ac:dyDescent="0.25">
      <c r="B302">
        <f t="shared" ref="B302:C302" si="1554">B301+1</f>
        <v>2103</v>
      </c>
      <c r="C302">
        <f t="shared" si="1554"/>
        <v>124</v>
      </c>
      <c r="D302">
        <f>IF(D301=0, 0, D301*(1-VLOOKUP(C301,Mort!$A$2:$E$111,IF(D301/D300=1-VLOOKUP(C300,Mort!$A$2:$E$111,4),4,5))))</f>
        <v>0</v>
      </c>
      <c r="E302" s="3">
        <f>IF(C302&lt;65,Assumptions!$C$6,Assumptions!$C$7)*(1+Assumptions!$C$8)^(B302-$J$3)</f>
        <v>376830.09380757593</v>
      </c>
      <c r="F302" s="3">
        <f t="shared" si="1546"/>
        <v>0</v>
      </c>
    </row>
    <row r="303" spans="2:6" x14ac:dyDescent="0.25">
      <c r="B303">
        <f t="shared" ref="B303:C303" si="1555">B302+1</f>
        <v>2104</v>
      </c>
      <c r="C303">
        <f t="shared" si="1555"/>
        <v>125</v>
      </c>
      <c r="D303">
        <f>IF(D302=0, 0, D302*(1-VLOOKUP(C302,Mort!$A$2:$E$111,IF(D302/D301=1-VLOOKUP(C301,Mort!$A$2:$E$111,4),4,5))))</f>
        <v>0</v>
      </c>
      <c r="E303" s="3">
        <f>IF(C303&lt;65,Assumptions!$C$6,Assumptions!$C$7)*(1+Assumptions!$C$8)^(B303-$J$3)</f>
        <v>397555.7489669926</v>
      </c>
      <c r="F303" s="3">
        <f t="shared" si="1546"/>
        <v>0</v>
      </c>
    </row>
    <row r="304" spans="2:6" x14ac:dyDescent="0.25">
      <c r="B304">
        <f t="shared" ref="B304:C304" si="1556">B303+1</f>
        <v>2105</v>
      </c>
      <c r="C304">
        <f t="shared" si="1556"/>
        <v>126</v>
      </c>
      <c r="D304">
        <f>IF(D303=0, 0, D303*(1-VLOOKUP(C303,Mort!$A$2:$E$111,IF(D303/D302=1-VLOOKUP(C302,Mort!$A$2:$E$111,4),4,5))))</f>
        <v>0</v>
      </c>
      <c r="E304" s="3">
        <f>IF(C304&lt;65,Assumptions!$C$6,Assumptions!$C$7)*(1+Assumptions!$C$8)^(B304-$J$3)</f>
        <v>419421.31516017712</v>
      </c>
      <c r="F304" s="3">
        <f t="shared" si="1546"/>
        <v>0</v>
      </c>
    </row>
    <row r="305" spans="2:6" x14ac:dyDescent="0.25">
      <c r="B305">
        <f t="shared" ref="B305:C305" si="1557">B304+1</f>
        <v>2106</v>
      </c>
      <c r="C305">
        <f t="shared" si="1557"/>
        <v>127</v>
      </c>
      <c r="D305">
        <f>IF(D304=0, 0, D304*(1-VLOOKUP(C304,Mort!$A$2:$E$111,IF(D304/D303=1-VLOOKUP(C303,Mort!$A$2:$E$111,4),4,5))))</f>
        <v>0</v>
      </c>
      <c r="E305" s="3">
        <f>IF(C305&lt;65,Assumptions!$C$6,Assumptions!$C$7)*(1+Assumptions!$C$8)^(B305-$J$3)</f>
        <v>442489.4874939869</v>
      </c>
      <c r="F305" s="3">
        <f t="shared" si="1546"/>
        <v>0</v>
      </c>
    </row>
    <row r="306" spans="2:6" x14ac:dyDescent="0.25">
      <c r="B306">
        <f t="shared" ref="B306:C306" si="1558">B305+1</f>
        <v>2107</v>
      </c>
      <c r="C306">
        <f t="shared" si="1558"/>
        <v>128</v>
      </c>
      <c r="D306">
        <f>IF(D305=0, 0, D305*(1-VLOOKUP(C305,Mort!$A$2:$E$111,IF(D305/D304=1-VLOOKUP(C304,Mort!$A$2:$E$111,4),4,5))))</f>
        <v>0</v>
      </c>
      <c r="E306" s="3">
        <f>IF(C306&lt;65,Assumptions!$C$6,Assumptions!$C$7)*(1+Assumptions!$C$8)^(B306-$J$3)</f>
        <v>466826.40930615616</v>
      </c>
      <c r="F306" s="3">
        <f t="shared" si="1546"/>
        <v>0</v>
      </c>
    </row>
    <row r="307" spans="2:6" x14ac:dyDescent="0.25">
      <c r="B307">
        <f t="shared" ref="B307:C307" si="1559">B306+1</f>
        <v>2108</v>
      </c>
      <c r="C307">
        <f t="shared" si="1559"/>
        <v>129</v>
      </c>
      <c r="D307">
        <f>IF(D306=0, 0, D306*(1-VLOOKUP(C306,Mort!$A$2:$E$111,IF(D306/D305=1-VLOOKUP(C305,Mort!$A$2:$E$111,4),4,5))))</f>
        <v>0</v>
      </c>
      <c r="E307" s="3">
        <f>IF(C307&lt;65,Assumptions!$C$6,Assumptions!$C$7)*(1+Assumptions!$C$8)^(B307-$J$3)</f>
        <v>492501.86181799474</v>
      </c>
      <c r="F307" s="3">
        <f t="shared" si="1546"/>
        <v>0</v>
      </c>
    </row>
    <row r="308" spans="2:6" x14ac:dyDescent="0.25">
      <c r="B308">
        <f t="shared" ref="B308:C308" si="1560">B307+1</f>
        <v>2109</v>
      </c>
      <c r="C308">
        <f t="shared" si="1560"/>
        <v>130</v>
      </c>
      <c r="D308">
        <f>IF(D307=0, 0, D307*(1-VLOOKUP(C307,Mort!$A$2:$E$111,IF(D307/D306=1-VLOOKUP(C306,Mort!$A$2:$E$111,4),4,5))))</f>
        <v>0</v>
      </c>
      <c r="E308" s="3">
        <f>IF(C308&lt;65,Assumptions!$C$6,Assumptions!$C$7)*(1+Assumptions!$C$8)^(B308-$J$3)</f>
        <v>519589.46421798447</v>
      </c>
      <c r="F308" s="3">
        <f t="shared" si="1546"/>
        <v>0</v>
      </c>
    </row>
    <row r="309" spans="2:6" x14ac:dyDescent="0.25">
      <c r="B309">
        <f t="shared" ref="B309:C309" si="1561">B308+1</f>
        <v>2110</v>
      </c>
      <c r="C309">
        <f t="shared" si="1561"/>
        <v>131</v>
      </c>
      <c r="D309">
        <f>IF(D308=0, 0, D308*(1-VLOOKUP(C308,Mort!$A$2:$E$111,IF(D308/D307=1-VLOOKUP(C307,Mort!$A$2:$E$111,4),4,5))))</f>
        <v>0</v>
      </c>
      <c r="E309" s="3">
        <f>IF(C309&lt;65,Assumptions!$C$6,Assumptions!$C$7)*(1+Assumptions!$C$8)^(B309-$J$3)</f>
        <v>548166.88474997354</v>
      </c>
      <c r="F309" s="3">
        <f t="shared" si="1546"/>
        <v>0</v>
      </c>
    </row>
    <row r="310" spans="2:6" x14ac:dyDescent="0.25">
      <c r="B310">
        <f t="shared" ref="B310:C310" si="1562">B309+1</f>
        <v>2111</v>
      </c>
      <c r="C310">
        <f t="shared" si="1562"/>
        <v>132</v>
      </c>
      <c r="D310">
        <f>IF(D309=0, 0, D309*(1-VLOOKUP(C309,Mort!$A$2:$E$111,IF(D309/D308=1-VLOOKUP(C308,Mort!$A$2:$E$111,4),4,5))))</f>
        <v>0</v>
      </c>
      <c r="E310" s="3">
        <f>IF(C310&lt;65,Assumptions!$C$6,Assumptions!$C$7)*(1+Assumptions!$C$8)^(B310-$J$3)</f>
        <v>578316.06341122207</v>
      </c>
      <c r="F310" s="3">
        <f t="shared" si="1546"/>
        <v>0</v>
      </c>
    </row>
    <row r="311" spans="2:6" x14ac:dyDescent="0.25">
      <c r="B311">
        <f t="shared" ref="B311:C311" si="1563">B310+1</f>
        <v>2112</v>
      </c>
      <c r="C311">
        <f t="shared" si="1563"/>
        <v>133</v>
      </c>
      <c r="D311">
        <f>IF(D310=0, 0, D310*(1-VLOOKUP(C310,Mort!$A$2:$E$111,IF(D310/D309=1-VLOOKUP(C309,Mort!$A$2:$E$111,4),4,5))))</f>
        <v>0</v>
      </c>
      <c r="E311" s="3">
        <f>IF(C311&lt;65,Assumptions!$C$6,Assumptions!$C$7)*(1+Assumptions!$C$8)^(B311-$J$3)</f>
        <v>610123.4468988392</v>
      </c>
      <c r="F311" s="3">
        <f t="shared" si="1546"/>
        <v>0</v>
      </c>
    </row>
    <row r="312" spans="2:6" x14ac:dyDescent="0.25">
      <c r="B312">
        <f t="shared" ref="B312:C312" si="1564">B311+1</f>
        <v>2113</v>
      </c>
      <c r="C312">
        <f t="shared" si="1564"/>
        <v>134</v>
      </c>
      <c r="D312">
        <f>IF(D311=0, 0, D311*(1-VLOOKUP(C311,Mort!$A$2:$E$111,IF(D311/D310=1-VLOOKUP(C310,Mort!$A$2:$E$111,4),4,5))))</f>
        <v>0</v>
      </c>
      <c r="E312" s="3">
        <f>IF(C312&lt;65,Assumptions!$C$6,Assumptions!$C$7)*(1+Assumptions!$C$8)^(B312-$J$3)</f>
        <v>643680.23647827539</v>
      </c>
      <c r="F312" s="3">
        <f t="shared" si="1546"/>
        <v>0</v>
      </c>
    </row>
    <row r="313" spans="2:6" x14ac:dyDescent="0.25">
      <c r="B313">
        <f t="shared" ref="B313:C313" si="1565">B312+1</f>
        <v>2114</v>
      </c>
      <c r="C313">
        <f t="shared" si="1565"/>
        <v>135</v>
      </c>
      <c r="D313">
        <f>IF(D312=0, 0, D312*(1-VLOOKUP(C312,Mort!$A$2:$E$111,IF(D312/D311=1-VLOOKUP(C311,Mort!$A$2:$E$111,4),4,5))))</f>
        <v>0</v>
      </c>
      <c r="E313" s="3">
        <f>IF(C313&lt;65,Assumptions!$C$6,Assumptions!$C$7)*(1+Assumptions!$C$8)^(B313-$J$3)</f>
        <v>679082.6494845805</v>
      </c>
      <c r="F313" s="3">
        <f t="shared" si="1546"/>
        <v>0</v>
      </c>
    </row>
    <row r="314" spans="2:6" x14ac:dyDescent="0.25">
      <c r="B314">
        <f t="shared" ref="B314:C314" si="1566">B313+1</f>
        <v>2115</v>
      </c>
      <c r="C314">
        <f t="shared" si="1566"/>
        <v>136</v>
      </c>
      <c r="D314">
        <f>IF(D313=0, 0, D313*(1-VLOOKUP(C313,Mort!$A$2:$E$111,IF(D313/D312=1-VLOOKUP(C312,Mort!$A$2:$E$111,4),4,5))))</f>
        <v>0</v>
      </c>
      <c r="E314" s="3">
        <f>IF(C314&lt;65,Assumptions!$C$6,Assumptions!$C$7)*(1+Assumptions!$C$8)^(B314-$J$3)</f>
        <v>716432.19520623237</v>
      </c>
      <c r="F314" s="3">
        <f t="shared" si="1546"/>
        <v>0</v>
      </c>
    </row>
    <row r="315" spans="2:6" x14ac:dyDescent="0.25">
      <c r="B315">
        <f t="shared" ref="B315:C315" si="1567">B314+1</f>
        <v>2116</v>
      </c>
      <c r="C315">
        <f t="shared" si="1567"/>
        <v>137</v>
      </c>
      <c r="D315">
        <f>IF(D314=0, 0, D314*(1-VLOOKUP(C314,Mort!$A$2:$E$111,IF(D314/D313=1-VLOOKUP(C313,Mort!$A$2:$E$111,4),4,5))))</f>
        <v>0</v>
      </c>
      <c r="E315" s="3">
        <f>IF(C315&lt;65,Assumptions!$C$6,Assumptions!$C$7)*(1+Assumptions!$C$8)^(B315-$J$3)</f>
        <v>755835.96594257513</v>
      </c>
      <c r="F315" s="3">
        <f t="shared" si="1546"/>
        <v>0</v>
      </c>
    </row>
    <row r="316" spans="2:6" x14ac:dyDescent="0.25">
      <c r="B316">
        <f t="shared" ref="B316:C316" si="1568">B315+1</f>
        <v>2117</v>
      </c>
      <c r="C316">
        <f t="shared" si="1568"/>
        <v>138</v>
      </c>
      <c r="D316">
        <f>IF(D315=0, 0, D315*(1-VLOOKUP(C315,Mort!$A$2:$E$111,IF(D315/D314=1-VLOOKUP(C314,Mort!$A$2:$E$111,4),4,5))))</f>
        <v>0</v>
      </c>
      <c r="E316" s="3">
        <f>IF(C316&lt;65,Assumptions!$C$6,Assumptions!$C$7)*(1+Assumptions!$C$8)^(B316-$J$3)</f>
        <v>797406.94406941684</v>
      </c>
      <c r="F316" s="3">
        <f t="shared" si="1546"/>
        <v>0</v>
      </c>
    </row>
    <row r="317" spans="2:6" x14ac:dyDescent="0.25">
      <c r="B317">
        <f t="shared" ref="B317:C317" si="1569">B316+1</f>
        <v>2118</v>
      </c>
      <c r="C317">
        <f t="shared" si="1569"/>
        <v>139</v>
      </c>
      <c r="D317">
        <f>IF(D316=0, 0, D316*(1-VLOOKUP(C316,Mort!$A$2:$E$111,IF(D316/D315=1-VLOOKUP(C315,Mort!$A$2:$E$111,4),4,5))))</f>
        <v>0</v>
      </c>
      <c r="E317" s="3">
        <f>IF(C317&lt;65,Assumptions!$C$6,Assumptions!$C$7)*(1+Assumptions!$C$8)^(B317-$J$3)</f>
        <v>841264.32599323452</v>
      </c>
      <c r="F317" s="3">
        <f t="shared" si="1546"/>
        <v>0</v>
      </c>
    </row>
    <row r="318" spans="2:6" x14ac:dyDescent="0.25">
      <c r="B318">
        <f t="shared" ref="B318:C318" si="1570">B317+1</f>
        <v>2119</v>
      </c>
      <c r="C318">
        <f t="shared" si="1570"/>
        <v>140</v>
      </c>
      <c r="D318">
        <f>IF(D317=0, 0, D317*(1-VLOOKUP(C317,Mort!$A$2:$E$111,IF(D317/D316=1-VLOOKUP(C316,Mort!$A$2:$E$111,4),4,5))))</f>
        <v>0</v>
      </c>
      <c r="E318" s="3">
        <f>IF(C318&lt;65,Assumptions!$C$6,Assumptions!$C$7)*(1+Assumptions!$C$8)^(B318-$J$3)</f>
        <v>887533.86392286257</v>
      </c>
      <c r="F318" s="3">
        <f t="shared" si="1546"/>
        <v>0</v>
      </c>
    </row>
    <row r="319" spans="2:6" x14ac:dyDescent="0.25">
      <c r="B319">
        <f t="shared" ref="B319:C319" si="1571">B318+1</f>
        <v>2120</v>
      </c>
      <c r="C319">
        <f t="shared" si="1571"/>
        <v>141</v>
      </c>
      <c r="D319">
        <f>IF(D318=0, 0, D318*(1-VLOOKUP(C318,Mort!$A$2:$E$111,IF(D318/D317=1-VLOOKUP(C317,Mort!$A$2:$E$111,4),4,5))))</f>
        <v>0</v>
      </c>
      <c r="E319" s="3">
        <f>IF(C319&lt;65,Assumptions!$C$6,Assumptions!$C$7)*(1+Assumptions!$C$8)^(B319-$J$3)</f>
        <v>936348.22643861989</v>
      </c>
      <c r="F319" s="3">
        <f t="shared" si="1546"/>
        <v>0</v>
      </c>
    </row>
    <row r="320" spans="2:6" x14ac:dyDescent="0.25">
      <c r="B320">
        <f t="shared" ref="B320:C320" si="1572">B319+1</f>
        <v>2121</v>
      </c>
      <c r="C320">
        <f t="shared" si="1572"/>
        <v>142</v>
      </c>
      <c r="D320">
        <f>IF(D319=0, 0, D319*(1-VLOOKUP(C319,Mort!$A$2:$E$111,IF(D319/D318=1-VLOOKUP(C318,Mort!$A$2:$E$111,4),4,5))))</f>
        <v>0</v>
      </c>
      <c r="E320" s="3">
        <f>IF(C320&lt;65,Assumptions!$C$6,Assumptions!$C$7)*(1+Assumptions!$C$8)^(B320-$J$3)</f>
        <v>987847.37889274396</v>
      </c>
      <c r="F320" s="3">
        <f t="shared" si="1546"/>
        <v>0</v>
      </c>
    </row>
    <row r="321" spans="2:226" x14ac:dyDescent="0.25">
      <c r="B321">
        <f t="shared" ref="B321:C321" si="1573">B320+1</f>
        <v>2122</v>
      </c>
      <c r="C321">
        <f t="shared" si="1573"/>
        <v>143</v>
      </c>
      <c r="D321">
        <f>IF(D320=0, 0, D320*(1-VLOOKUP(C320,Mort!$A$2:$E$111,IF(D320/D319=1-VLOOKUP(C319,Mort!$A$2:$E$111,4),4,5))))</f>
        <v>0</v>
      </c>
      <c r="E321" s="3">
        <f>IF(C321&lt;65,Assumptions!$C$6,Assumptions!$C$7)*(1+Assumptions!$C$8)^(B321-$J$3)</f>
        <v>1042178.9847318449</v>
      </c>
      <c r="F321" s="3">
        <f t="shared" si="1546"/>
        <v>0</v>
      </c>
    </row>
    <row r="322" spans="2:226" x14ac:dyDescent="0.25">
      <c r="B322">
        <f t="shared" ref="B322:C322" si="1574">B321+1</f>
        <v>2123</v>
      </c>
      <c r="C322">
        <f t="shared" si="1574"/>
        <v>144</v>
      </c>
      <c r="D322">
        <f>IF(D321=0, 0, D321*(1-VLOOKUP(C321,Mort!$A$2:$E$111,IF(D321/D320=1-VLOOKUP(C320,Mort!$A$2:$E$111,4),4,5))))</f>
        <v>0</v>
      </c>
      <c r="E322" s="3">
        <f>IF(C322&lt;65,Assumptions!$C$6,Assumptions!$C$7)*(1+Assumptions!$C$8)^(B322-$J$3)</f>
        <v>1099498.8288920962</v>
      </c>
      <c r="F322" s="3">
        <f t="shared" si="1546"/>
        <v>0</v>
      </c>
    </row>
    <row r="323" spans="2:226" x14ac:dyDescent="0.25">
      <c r="B323">
        <f t="shared" ref="B323:C323" si="1575">B322+1</f>
        <v>2124</v>
      </c>
      <c r="C323">
        <f t="shared" si="1575"/>
        <v>145</v>
      </c>
      <c r="D323">
        <f>IF(D322=0, 0, D322*(1-VLOOKUP(C322,Mort!$A$2:$E$111,IF(D322/D321=1-VLOOKUP(C321,Mort!$A$2:$E$111,4),4,5))))</f>
        <v>0</v>
      </c>
      <c r="E323" s="3">
        <f>IF(C323&lt;65,Assumptions!$C$6,Assumptions!$C$7)*(1+Assumptions!$C$8)^(B323-$J$3)</f>
        <v>1159971.2644811615</v>
      </c>
      <c r="F323" s="3">
        <f t="shared" si="1546"/>
        <v>0</v>
      </c>
    </row>
    <row r="324" spans="2:226" x14ac:dyDescent="0.25">
      <c r="B324">
        <f t="shared" ref="B324:C324" si="1576">B323+1</f>
        <v>2125</v>
      </c>
      <c r="C324">
        <f t="shared" si="1576"/>
        <v>146</v>
      </c>
      <c r="D324">
        <f>IF(D323=0, 0, D323*(1-VLOOKUP(C323,Mort!$A$2:$E$111,IF(D323/D322=1-VLOOKUP(C322,Mort!$A$2:$E$111,4),4,5))))</f>
        <v>0</v>
      </c>
      <c r="E324" s="3">
        <f>IF(C324&lt;65,Assumptions!$C$6,Assumptions!$C$7)*(1+Assumptions!$C$8)^(B324-$J$3)</f>
        <v>1223769.6840276255</v>
      </c>
      <c r="F324" s="3">
        <f t="shared" si="1546"/>
        <v>0</v>
      </c>
    </row>
    <row r="325" spans="2:226" x14ac:dyDescent="0.25">
      <c r="B325">
        <f t="shared" ref="B325:C325" si="1577">B324+1</f>
        <v>2126</v>
      </c>
      <c r="C325">
        <f t="shared" si="1577"/>
        <v>147</v>
      </c>
      <c r="D325">
        <f>IF(D324=0, 0, D324*(1-VLOOKUP(C324,Mort!$A$2:$E$111,IF(D324/D323=1-VLOOKUP(C323,Mort!$A$2:$E$111,4),4,5))))</f>
        <v>0</v>
      </c>
      <c r="E325" s="3">
        <f>IF(C325&lt;65,Assumptions!$C$6,Assumptions!$C$7)*(1+Assumptions!$C$8)^(B325-$J$3)</f>
        <v>1291077.0166491447</v>
      </c>
      <c r="F325" s="3">
        <f t="shared" si="1546"/>
        <v>0</v>
      </c>
    </row>
    <row r="326" spans="2:226" x14ac:dyDescent="0.25">
      <c r="B326">
        <f t="shared" ref="B326:C326" si="1578">B325+1</f>
        <v>2127</v>
      </c>
      <c r="C326">
        <f t="shared" si="1578"/>
        <v>148</v>
      </c>
      <c r="D326">
        <f>IF(D325=0, 0, D325*(1-VLOOKUP(C325,Mort!$A$2:$E$111,IF(D325/D324=1-VLOOKUP(C324,Mort!$A$2:$E$111,4),4,5))))</f>
        <v>0</v>
      </c>
      <c r="E326" s="3">
        <f>IF(C326&lt;65,Assumptions!$C$6,Assumptions!$C$7)*(1+Assumptions!$C$8)^(B326-$J$3)</f>
        <v>1362086.2525648475</v>
      </c>
      <c r="F326" s="3">
        <f t="shared" si="1546"/>
        <v>0</v>
      </c>
    </row>
    <row r="327" spans="2:226" x14ac:dyDescent="0.25">
      <c r="B327">
        <f t="shared" ref="B327:C327" si="1579">B326+1</f>
        <v>2128</v>
      </c>
      <c r="C327">
        <f t="shared" si="1579"/>
        <v>149</v>
      </c>
      <c r="D327">
        <f>IF(D326=0, 0, D326*(1-VLOOKUP(C326,Mort!$A$2:$E$111,IF(D326/D325=1-VLOOKUP(C325,Mort!$A$2:$E$111,4),4,5))))</f>
        <v>0</v>
      </c>
      <c r="E327" s="3">
        <f>IF(C327&lt;65,Assumptions!$C$6,Assumptions!$C$7)*(1+Assumptions!$C$8)^(B327-$J$3)</f>
        <v>1437000.9964559141</v>
      </c>
      <c r="F327" s="3">
        <f t="shared" si="1546"/>
        <v>0</v>
      </c>
    </row>
    <row r="328" spans="2:226" x14ac:dyDescent="0.25">
      <c r="B328">
        <f t="shared" ref="B328:C328" si="1580">B327+1</f>
        <v>2129</v>
      </c>
      <c r="C328">
        <f t="shared" si="1580"/>
        <v>150</v>
      </c>
      <c r="D328">
        <f>IF(D327=0, 0, D327*(1-VLOOKUP(C327,Mort!$A$2:$E$111,IF(D327/D326=1-VLOOKUP(C326,Mort!$A$2:$E$111,4),4,5))))</f>
        <v>0</v>
      </c>
      <c r="E328" s="3">
        <f>IF(C328&lt;65,Assumptions!$C$6,Assumptions!$C$7)*(1+Assumptions!$C$8)^(B328-$J$3)</f>
        <v>1516036.0512609896</v>
      </c>
      <c r="F328" s="3">
        <f t="shared" si="1546"/>
        <v>0</v>
      </c>
    </row>
    <row r="332" spans="2:226" x14ac:dyDescent="0.25">
      <c r="H332" t="s">
        <v>40</v>
      </c>
      <c r="I332" s="4">
        <f>NPV(Assumptions!$C$9, J334:DE334)*(1+Assumptions!$C$9)-I334</f>
        <v>0</v>
      </c>
      <c r="J332" t="s">
        <v>26</v>
      </c>
      <c r="DF332" t="s">
        <v>55</v>
      </c>
    </row>
    <row r="333" spans="2:226" x14ac:dyDescent="0.25">
      <c r="B333" t="s">
        <v>3</v>
      </c>
      <c r="C333">
        <v>4</v>
      </c>
      <c r="E333" t="s">
        <v>30</v>
      </c>
      <c r="F333">
        <f>C334+MAX(Assumptions!$C$4-C334,Assumptions!$C$5-C336,0)</f>
        <v>50</v>
      </c>
      <c r="I333" t="s">
        <v>21</v>
      </c>
      <c r="J333">
        <f>J338</f>
        <v>2019</v>
      </c>
      <c r="K333">
        <f>J333+1</f>
        <v>2020</v>
      </c>
      <c r="L333">
        <f t="shared" ref="L333" si="1581">K333+1</f>
        <v>2021</v>
      </c>
      <c r="M333">
        <f t="shared" ref="M333" si="1582">L333+1</f>
        <v>2022</v>
      </c>
      <c r="N333">
        <f t="shared" ref="N333" si="1583">M333+1</f>
        <v>2023</v>
      </c>
      <c r="O333">
        <f t="shared" ref="O333" si="1584">N333+1</f>
        <v>2024</v>
      </c>
      <c r="P333">
        <f t="shared" ref="P333" si="1585">O333+1</f>
        <v>2025</v>
      </c>
      <c r="Q333">
        <f t="shared" ref="Q333" si="1586">P333+1</f>
        <v>2026</v>
      </c>
      <c r="R333">
        <f t="shared" ref="R333" si="1587">Q333+1</f>
        <v>2027</v>
      </c>
      <c r="S333">
        <f t="shared" ref="S333" si="1588">R333+1</f>
        <v>2028</v>
      </c>
      <c r="T333">
        <f t="shared" ref="T333" si="1589">S333+1</f>
        <v>2029</v>
      </c>
      <c r="U333">
        <f t="shared" ref="U333" si="1590">T333+1</f>
        <v>2030</v>
      </c>
      <c r="V333">
        <f t="shared" ref="V333" si="1591">U333+1</f>
        <v>2031</v>
      </c>
      <c r="W333">
        <f t="shared" ref="W333" si="1592">V333+1</f>
        <v>2032</v>
      </c>
      <c r="X333">
        <f t="shared" ref="X333" si="1593">W333+1</f>
        <v>2033</v>
      </c>
      <c r="Y333">
        <f t="shared" ref="Y333" si="1594">X333+1</f>
        <v>2034</v>
      </c>
      <c r="Z333">
        <f t="shared" ref="Z333" si="1595">Y333+1</f>
        <v>2035</v>
      </c>
      <c r="AA333">
        <f t="shared" ref="AA333" si="1596">Z333+1</f>
        <v>2036</v>
      </c>
      <c r="AB333">
        <f t="shared" ref="AB333" si="1597">AA333+1</f>
        <v>2037</v>
      </c>
      <c r="AC333">
        <f t="shared" ref="AC333" si="1598">AB333+1</f>
        <v>2038</v>
      </c>
      <c r="AD333">
        <f t="shared" ref="AD333" si="1599">AC333+1</f>
        <v>2039</v>
      </c>
      <c r="AE333">
        <f t="shared" ref="AE333" si="1600">AD333+1</f>
        <v>2040</v>
      </c>
      <c r="AF333">
        <f t="shared" ref="AF333" si="1601">AE333+1</f>
        <v>2041</v>
      </c>
      <c r="AG333">
        <f t="shared" ref="AG333" si="1602">AF333+1</f>
        <v>2042</v>
      </c>
      <c r="AH333">
        <f t="shared" ref="AH333" si="1603">AG333+1</f>
        <v>2043</v>
      </c>
      <c r="AI333">
        <f t="shared" ref="AI333" si="1604">AH333+1</f>
        <v>2044</v>
      </c>
      <c r="AJ333">
        <f t="shared" ref="AJ333" si="1605">AI333+1</f>
        <v>2045</v>
      </c>
      <c r="AK333">
        <f t="shared" ref="AK333" si="1606">AJ333+1</f>
        <v>2046</v>
      </c>
      <c r="AL333">
        <f t="shared" ref="AL333" si="1607">AK333+1</f>
        <v>2047</v>
      </c>
      <c r="AM333">
        <f t="shared" ref="AM333" si="1608">AL333+1</f>
        <v>2048</v>
      </c>
      <c r="AN333">
        <f t="shared" ref="AN333" si="1609">AM333+1</f>
        <v>2049</v>
      </c>
      <c r="AO333">
        <f t="shared" ref="AO333" si="1610">AN333+1</f>
        <v>2050</v>
      </c>
      <c r="AP333">
        <f t="shared" ref="AP333" si="1611">AO333+1</f>
        <v>2051</v>
      </c>
      <c r="AQ333">
        <f t="shared" ref="AQ333" si="1612">AP333+1</f>
        <v>2052</v>
      </c>
      <c r="AR333">
        <f t="shared" ref="AR333" si="1613">AQ333+1</f>
        <v>2053</v>
      </c>
      <c r="AS333">
        <f t="shared" ref="AS333" si="1614">AR333+1</f>
        <v>2054</v>
      </c>
      <c r="AT333">
        <f t="shared" ref="AT333" si="1615">AS333+1</f>
        <v>2055</v>
      </c>
      <c r="AU333">
        <f t="shared" ref="AU333" si="1616">AT333+1</f>
        <v>2056</v>
      </c>
      <c r="AV333">
        <f t="shared" ref="AV333" si="1617">AU333+1</f>
        <v>2057</v>
      </c>
      <c r="AW333">
        <f t="shared" ref="AW333" si="1618">AV333+1</f>
        <v>2058</v>
      </c>
      <c r="AX333">
        <f t="shared" ref="AX333" si="1619">AW333+1</f>
        <v>2059</v>
      </c>
      <c r="AY333">
        <f t="shared" ref="AY333" si="1620">AX333+1</f>
        <v>2060</v>
      </c>
      <c r="AZ333">
        <f t="shared" ref="AZ333" si="1621">AY333+1</f>
        <v>2061</v>
      </c>
      <c r="BA333">
        <f t="shared" ref="BA333" si="1622">AZ333+1</f>
        <v>2062</v>
      </c>
      <c r="BB333">
        <f t="shared" ref="BB333" si="1623">BA333+1</f>
        <v>2063</v>
      </c>
      <c r="BC333">
        <f t="shared" ref="BC333" si="1624">BB333+1</f>
        <v>2064</v>
      </c>
      <c r="BD333">
        <f t="shared" ref="BD333" si="1625">BC333+1</f>
        <v>2065</v>
      </c>
      <c r="BE333">
        <f t="shared" ref="BE333" si="1626">BD333+1</f>
        <v>2066</v>
      </c>
      <c r="BF333">
        <f t="shared" ref="BF333" si="1627">BE333+1</f>
        <v>2067</v>
      </c>
      <c r="BG333">
        <f t="shared" ref="BG333" si="1628">BF333+1</f>
        <v>2068</v>
      </c>
      <c r="BH333">
        <f t="shared" ref="BH333" si="1629">BG333+1</f>
        <v>2069</v>
      </c>
      <c r="BI333">
        <f t="shared" ref="BI333" si="1630">BH333+1</f>
        <v>2070</v>
      </c>
      <c r="BJ333">
        <f t="shared" ref="BJ333" si="1631">BI333+1</f>
        <v>2071</v>
      </c>
      <c r="BK333">
        <f t="shared" ref="BK333" si="1632">BJ333+1</f>
        <v>2072</v>
      </c>
      <c r="BL333">
        <f t="shared" ref="BL333" si="1633">BK333+1</f>
        <v>2073</v>
      </c>
      <c r="BM333">
        <f t="shared" ref="BM333" si="1634">BL333+1</f>
        <v>2074</v>
      </c>
      <c r="BN333">
        <f t="shared" ref="BN333" si="1635">BM333+1</f>
        <v>2075</v>
      </c>
      <c r="BO333">
        <f t="shared" ref="BO333" si="1636">BN333+1</f>
        <v>2076</v>
      </c>
      <c r="BP333">
        <f t="shared" ref="BP333" si="1637">BO333+1</f>
        <v>2077</v>
      </c>
      <c r="BQ333">
        <f t="shared" ref="BQ333" si="1638">BP333+1</f>
        <v>2078</v>
      </c>
      <c r="BR333">
        <f t="shared" ref="BR333" si="1639">BQ333+1</f>
        <v>2079</v>
      </c>
      <c r="BS333">
        <f t="shared" ref="BS333" si="1640">BR333+1</f>
        <v>2080</v>
      </c>
      <c r="BT333">
        <f t="shared" ref="BT333" si="1641">BS333+1</f>
        <v>2081</v>
      </c>
      <c r="BU333">
        <f t="shared" ref="BU333" si="1642">BT333+1</f>
        <v>2082</v>
      </c>
      <c r="BV333">
        <f t="shared" ref="BV333" si="1643">BU333+1</f>
        <v>2083</v>
      </c>
      <c r="BW333">
        <f t="shared" ref="BW333" si="1644">BV333+1</f>
        <v>2084</v>
      </c>
      <c r="BX333">
        <f t="shared" ref="BX333" si="1645">BW333+1</f>
        <v>2085</v>
      </c>
      <c r="BY333">
        <f t="shared" ref="BY333" si="1646">BX333+1</f>
        <v>2086</v>
      </c>
      <c r="BZ333">
        <f t="shared" ref="BZ333" si="1647">BY333+1</f>
        <v>2087</v>
      </c>
      <c r="CA333">
        <f t="shared" ref="CA333" si="1648">BZ333+1</f>
        <v>2088</v>
      </c>
      <c r="CB333">
        <f t="shared" ref="CB333" si="1649">CA333+1</f>
        <v>2089</v>
      </c>
      <c r="CC333">
        <f t="shared" ref="CC333" si="1650">CB333+1</f>
        <v>2090</v>
      </c>
      <c r="CD333">
        <f t="shared" ref="CD333" si="1651">CC333+1</f>
        <v>2091</v>
      </c>
      <c r="CE333">
        <f t="shared" ref="CE333" si="1652">CD333+1</f>
        <v>2092</v>
      </c>
      <c r="CF333">
        <f t="shared" ref="CF333" si="1653">CE333+1</f>
        <v>2093</v>
      </c>
      <c r="CG333">
        <f t="shared" ref="CG333" si="1654">CF333+1</f>
        <v>2094</v>
      </c>
      <c r="CH333">
        <f t="shared" ref="CH333" si="1655">CG333+1</f>
        <v>2095</v>
      </c>
      <c r="CI333">
        <f t="shared" ref="CI333" si="1656">CH333+1</f>
        <v>2096</v>
      </c>
      <c r="CJ333">
        <f t="shared" ref="CJ333" si="1657">CI333+1</f>
        <v>2097</v>
      </c>
      <c r="CK333">
        <f t="shared" ref="CK333" si="1658">CJ333+1</f>
        <v>2098</v>
      </c>
      <c r="CL333">
        <f t="shared" ref="CL333" si="1659">CK333+1</f>
        <v>2099</v>
      </c>
      <c r="CM333">
        <f t="shared" ref="CM333" si="1660">CL333+1</f>
        <v>2100</v>
      </c>
      <c r="CN333">
        <f t="shared" ref="CN333" si="1661">CM333+1</f>
        <v>2101</v>
      </c>
      <c r="CO333">
        <f t="shared" ref="CO333" si="1662">CN333+1</f>
        <v>2102</v>
      </c>
      <c r="CP333">
        <f t="shared" ref="CP333" si="1663">CO333+1</f>
        <v>2103</v>
      </c>
      <c r="CQ333">
        <f t="shared" ref="CQ333" si="1664">CP333+1</f>
        <v>2104</v>
      </c>
      <c r="CR333">
        <f t="shared" ref="CR333" si="1665">CQ333+1</f>
        <v>2105</v>
      </c>
      <c r="CS333">
        <f t="shared" ref="CS333" si="1666">CR333+1</f>
        <v>2106</v>
      </c>
      <c r="CT333">
        <f t="shared" ref="CT333" si="1667">CS333+1</f>
        <v>2107</v>
      </c>
      <c r="CU333">
        <f t="shared" ref="CU333" si="1668">CT333+1</f>
        <v>2108</v>
      </c>
      <c r="CV333">
        <f t="shared" ref="CV333" si="1669">CU333+1</f>
        <v>2109</v>
      </c>
      <c r="CW333">
        <f t="shared" ref="CW333" si="1670">CV333+1</f>
        <v>2110</v>
      </c>
      <c r="CX333">
        <f t="shared" ref="CX333" si="1671">CW333+1</f>
        <v>2111</v>
      </c>
      <c r="CY333">
        <f t="shared" ref="CY333" si="1672">CX333+1</f>
        <v>2112</v>
      </c>
      <c r="CZ333">
        <f t="shared" ref="CZ333" si="1673">CY333+1</f>
        <v>2113</v>
      </c>
      <c r="DA333">
        <f t="shared" ref="DA333" si="1674">CZ333+1</f>
        <v>2114</v>
      </c>
      <c r="DB333">
        <f t="shared" ref="DB333" si="1675">DA333+1</f>
        <v>2115</v>
      </c>
      <c r="DC333">
        <f t="shared" ref="DC333" si="1676">DB333+1</f>
        <v>2116</v>
      </c>
      <c r="DD333">
        <f t="shared" ref="DD333" si="1677">DC333+1</f>
        <v>2117</v>
      </c>
      <c r="DE333">
        <f t="shared" ref="DE333" si="1678">DD333+1</f>
        <v>2118</v>
      </c>
      <c r="DF333">
        <f>J333</f>
        <v>2019</v>
      </c>
      <c r="DG333">
        <f>DF333+1</f>
        <v>2020</v>
      </c>
      <c r="DH333">
        <f t="shared" ref="DH333" si="1679">DG333+1</f>
        <v>2021</v>
      </c>
      <c r="DI333">
        <f t="shared" ref="DI333" si="1680">DH333+1</f>
        <v>2022</v>
      </c>
      <c r="DJ333">
        <f t="shared" ref="DJ333" si="1681">DI333+1</f>
        <v>2023</v>
      </c>
      <c r="DK333">
        <f t="shared" ref="DK333" si="1682">DJ333+1</f>
        <v>2024</v>
      </c>
      <c r="DL333">
        <f t="shared" ref="DL333" si="1683">DK333+1</f>
        <v>2025</v>
      </c>
      <c r="DM333">
        <f t="shared" ref="DM333" si="1684">DL333+1</f>
        <v>2026</v>
      </c>
      <c r="DN333">
        <f t="shared" ref="DN333" si="1685">DM333+1</f>
        <v>2027</v>
      </c>
      <c r="DO333">
        <f t="shared" ref="DO333" si="1686">DN333+1</f>
        <v>2028</v>
      </c>
      <c r="DP333">
        <f t="shared" ref="DP333" si="1687">DO333+1</f>
        <v>2029</v>
      </c>
      <c r="DQ333">
        <f t="shared" ref="DQ333" si="1688">DP333+1</f>
        <v>2030</v>
      </c>
      <c r="DR333">
        <f t="shared" ref="DR333" si="1689">DQ333+1</f>
        <v>2031</v>
      </c>
      <c r="DS333">
        <f t="shared" ref="DS333" si="1690">DR333+1</f>
        <v>2032</v>
      </c>
      <c r="DT333">
        <f t="shared" ref="DT333" si="1691">DS333+1</f>
        <v>2033</v>
      </c>
      <c r="DU333">
        <f t="shared" ref="DU333" si="1692">DT333+1</f>
        <v>2034</v>
      </c>
      <c r="DV333">
        <f t="shared" ref="DV333" si="1693">DU333+1</f>
        <v>2035</v>
      </c>
      <c r="DW333">
        <f t="shared" ref="DW333" si="1694">DV333+1</f>
        <v>2036</v>
      </c>
      <c r="DX333">
        <f t="shared" ref="DX333" si="1695">DW333+1</f>
        <v>2037</v>
      </c>
      <c r="DY333">
        <f t="shared" ref="DY333" si="1696">DX333+1</f>
        <v>2038</v>
      </c>
      <c r="DZ333">
        <f t="shared" ref="DZ333" si="1697">DY333+1</f>
        <v>2039</v>
      </c>
      <c r="EA333">
        <f t="shared" ref="EA333" si="1698">DZ333+1</f>
        <v>2040</v>
      </c>
      <c r="EB333">
        <f t="shared" ref="EB333" si="1699">EA333+1</f>
        <v>2041</v>
      </c>
      <c r="EC333">
        <f t="shared" ref="EC333" si="1700">EB333+1</f>
        <v>2042</v>
      </c>
      <c r="ED333">
        <f t="shared" ref="ED333" si="1701">EC333+1</f>
        <v>2043</v>
      </c>
      <c r="EE333">
        <f t="shared" ref="EE333" si="1702">ED333+1</f>
        <v>2044</v>
      </c>
      <c r="EF333">
        <f t="shared" ref="EF333" si="1703">EE333+1</f>
        <v>2045</v>
      </c>
      <c r="EG333">
        <f t="shared" ref="EG333" si="1704">EF333+1</f>
        <v>2046</v>
      </c>
      <c r="EH333">
        <f t="shared" ref="EH333" si="1705">EG333+1</f>
        <v>2047</v>
      </c>
      <c r="EI333">
        <f t="shared" ref="EI333" si="1706">EH333+1</f>
        <v>2048</v>
      </c>
      <c r="EJ333">
        <f t="shared" ref="EJ333" si="1707">EI333+1</f>
        <v>2049</v>
      </c>
      <c r="EK333">
        <f t="shared" ref="EK333" si="1708">EJ333+1</f>
        <v>2050</v>
      </c>
      <c r="EL333">
        <f t="shared" ref="EL333" si="1709">EK333+1</f>
        <v>2051</v>
      </c>
      <c r="EM333">
        <f t="shared" ref="EM333" si="1710">EL333+1</f>
        <v>2052</v>
      </c>
      <c r="EN333">
        <f t="shared" ref="EN333" si="1711">EM333+1</f>
        <v>2053</v>
      </c>
      <c r="EO333">
        <f t="shared" ref="EO333" si="1712">EN333+1</f>
        <v>2054</v>
      </c>
      <c r="EP333">
        <f t="shared" ref="EP333" si="1713">EO333+1</f>
        <v>2055</v>
      </c>
      <c r="EQ333">
        <f t="shared" ref="EQ333" si="1714">EP333+1</f>
        <v>2056</v>
      </c>
      <c r="ER333">
        <f t="shared" ref="ER333" si="1715">EQ333+1</f>
        <v>2057</v>
      </c>
      <c r="ES333">
        <f t="shared" ref="ES333" si="1716">ER333+1</f>
        <v>2058</v>
      </c>
      <c r="ET333">
        <f t="shared" ref="ET333" si="1717">ES333+1</f>
        <v>2059</v>
      </c>
      <c r="EU333">
        <f t="shared" ref="EU333" si="1718">ET333+1</f>
        <v>2060</v>
      </c>
      <c r="EV333">
        <f t="shared" ref="EV333" si="1719">EU333+1</f>
        <v>2061</v>
      </c>
      <c r="EW333">
        <f t="shared" ref="EW333" si="1720">EV333+1</f>
        <v>2062</v>
      </c>
      <c r="EX333">
        <f t="shared" ref="EX333" si="1721">EW333+1</f>
        <v>2063</v>
      </c>
      <c r="EY333">
        <f t="shared" ref="EY333" si="1722">EX333+1</f>
        <v>2064</v>
      </c>
      <c r="EZ333">
        <f t="shared" ref="EZ333" si="1723">EY333+1</f>
        <v>2065</v>
      </c>
      <c r="FA333">
        <f t="shared" ref="FA333" si="1724">EZ333+1</f>
        <v>2066</v>
      </c>
      <c r="FB333">
        <f t="shared" ref="FB333" si="1725">FA333+1</f>
        <v>2067</v>
      </c>
      <c r="FC333">
        <f t="shared" ref="FC333" si="1726">FB333+1</f>
        <v>2068</v>
      </c>
      <c r="FD333">
        <f t="shared" ref="FD333" si="1727">FC333+1</f>
        <v>2069</v>
      </c>
      <c r="FE333">
        <f t="shared" ref="FE333" si="1728">FD333+1</f>
        <v>2070</v>
      </c>
      <c r="FF333">
        <f t="shared" ref="FF333" si="1729">FE333+1</f>
        <v>2071</v>
      </c>
      <c r="FG333">
        <f t="shared" ref="FG333" si="1730">FF333+1</f>
        <v>2072</v>
      </c>
      <c r="FH333">
        <f t="shared" ref="FH333" si="1731">FG333+1</f>
        <v>2073</v>
      </c>
      <c r="FI333">
        <f t="shared" ref="FI333" si="1732">FH333+1</f>
        <v>2074</v>
      </c>
      <c r="FJ333">
        <f t="shared" ref="FJ333" si="1733">FI333+1</f>
        <v>2075</v>
      </c>
      <c r="FK333">
        <f t="shared" ref="FK333" si="1734">FJ333+1</f>
        <v>2076</v>
      </c>
      <c r="FL333">
        <f t="shared" ref="FL333" si="1735">FK333+1</f>
        <v>2077</v>
      </c>
      <c r="FM333">
        <f t="shared" ref="FM333" si="1736">FL333+1</f>
        <v>2078</v>
      </c>
      <c r="FN333">
        <f t="shared" ref="FN333" si="1737">FM333+1</f>
        <v>2079</v>
      </c>
      <c r="FO333">
        <f t="shared" ref="FO333" si="1738">FN333+1</f>
        <v>2080</v>
      </c>
      <c r="FP333">
        <f t="shared" ref="FP333" si="1739">FO333+1</f>
        <v>2081</v>
      </c>
      <c r="FQ333">
        <f t="shared" ref="FQ333" si="1740">FP333+1</f>
        <v>2082</v>
      </c>
      <c r="FR333">
        <f t="shared" ref="FR333" si="1741">FQ333+1</f>
        <v>2083</v>
      </c>
      <c r="FS333">
        <f t="shared" ref="FS333" si="1742">FR333+1</f>
        <v>2084</v>
      </c>
      <c r="FT333">
        <f t="shared" ref="FT333" si="1743">FS333+1</f>
        <v>2085</v>
      </c>
      <c r="FU333">
        <f t="shared" ref="FU333" si="1744">FT333+1</f>
        <v>2086</v>
      </c>
      <c r="FV333">
        <f t="shared" ref="FV333" si="1745">FU333+1</f>
        <v>2087</v>
      </c>
      <c r="FW333">
        <f t="shared" ref="FW333" si="1746">FV333+1</f>
        <v>2088</v>
      </c>
      <c r="FX333">
        <f t="shared" ref="FX333" si="1747">FW333+1</f>
        <v>2089</v>
      </c>
      <c r="FY333">
        <f t="shared" ref="FY333" si="1748">FX333+1</f>
        <v>2090</v>
      </c>
      <c r="FZ333">
        <f t="shared" ref="FZ333" si="1749">FY333+1</f>
        <v>2091</v>
      </c>
      <c r="GA333">
        <f t="shared" ref="GA333" si="1750">FZ333+1</f>
        <v>2092</v>
      </c>
      <c r="GB333">
        <f t="shared" ref="GB333" si="1751">GA333+1</f>
        <v>2093</v>
      </c>
      <c r="GC333">
        <f t="shared" ref="GC333" si="1752">GB333+1</f>
        <v>2094</v>
      </c>
      <c r="GD333">
        <f t="shared" ref="GD333" si="1753">GC333+1</f>
        <v>2095</v>
      </c>
      <c r="GE333">
        <f t="shared" ref="GE333" si="1754">GD333+1</f>
        <v>2096</v>
      </c>
      <c r="GF333">
        <f t="shared" ref="GF333" si="1755">GE333+1</f>
        <v>2097</v>
      </c>
      <c r="GG333">
        <f t="shared" ref="GG333" si="1756">GF333+1</f>
        <v>2098</v>
      </c>
      <c r="GH333">
        <f t="shared" ref="GH333" si="1757">GG333+1</f>
        <v>2099</v>
      </c>
      <c r="GI333">
        <f t="shared" ref="GI333" si="1758">GH333+1</f>
        <v>2100</v>
      </c>
      <c r="GJ333">
        <f t="shared" ref="GJ333" si="1759">GI333+1</f>
        <v>2101</v>
      </c>
      <c r="GK333">
        <f t="shared" ref="GK333" si="1760">GJ333+1</f>
        <v>2102</v>
      </c>
      <c r="GL333">
        <f t="shared" ref="GL333" si="1761">GK333+1</f>
        <v>2103</v>
      </c>
      <c r="GM333">
        <f t="shared" ref="GM333" si="1762">GL333+1</f>
        <v>2104</v>
      </c>
      <c r="GN333">
        <f t="shared" ref="GN333" si="1763">GM333+1</f>
        <v>2105</v>
      </c>
      <c r="GO333">
        <f t="shared" ref="GO333" si="1764">GN333+1</f>
        <v>2106</v>
      </c>
      <c r="GP333">
        <f t="shared" ref="GP333" si="1765">GO333+1</f>
        <v>2107</v>
      </c>
      <c r="GQ333">
        <f t="shared" ref="GQ333" si="1766">GP333+1</f>
        <v>2108</v>
      </c>
      <c r="GR333">
        <f t="shared" ref="GR333" si="1767">GQ333+1</f>
        <v>2109</v>
      </c>
      <c r="GS333">
        <f t="shared" ref="GS333" si="1768">GR333+1</f>
        <v>2110</v>
      </c>
      <c r="GT333">
        <f t="shared" ref="GT333" si="1769">GS333+1</f>
        <v>2111</v>
      </c>
      <c r="GU333">
        <f t="shared" ref="GU333" si="1770">GT333+1</f>
        <v>2112</v>
      </c>
      <c r="GV333">
        <f t="shared" ref="GV333" si="1771">GU333+1</f>
        <v>2113</v>
      </c>
      <c r="GW333">
        <f t="shared" ref="GW333" si="1772">GV333+1</f>
        <v>2114</v>
      </c>
      <c r="GX333">
        <f t="shared" ref="GX333" si="1773">GW333+1</f>
        <v>2115</v>
      </c>
      <c r="GY333">
        <f t="shared" ref="GY333" si="1774">GX333+1</f>
        <v>2116</v>
      </c>
      <c r="GZ333">
        <f t="shared" ref="GZ333" si="1775">GY333+1</f>
        <v>2117</v>
      </c>
      <c r="HA333">
        <f t="shared" ref="HA333" si="1776">GZ333+1</f>
        <v>2118</v>
      </c>
      <c r="HB333" t="s">
        <v>36</v>
      </c>
      <c r="HC333" t="s">
        <v>37</v>
      </c>
      <c r="HD333" t="s">
        <v>42</v>
      </c>
      <c r="HE333" t="s">
        <v>43</v>
      </c>
      <c r="HF333" t="s">
        <v>41</v>
      </c>
      <c r="HH333" t="s">
        <v>44</v>
      </c>
      <c r="HI333" t="s">
        <v>45</v>
      </c>
      <c r="HJ333" t="s">
        <v>46</v>
      </c>
    </row>
    <row r="334" spans="2:226" x14ac:dyDescent="0.25">
      <c r="B334" t="s">
        <v>5</v>
      </c>
      <c r="C334">
        <f>VLOOKUP(C333,AMMset!A:E,3)</f>
        <v>34</v>
      </c>
      <c r="E334" t="s">
        <v>34</v>
      </c>
      <c r="F334">
        <f>C334-C336</f>
        <v>33</v>
      </c>
      <c r="I334" s="6">
        <f t="shared" ref="I334:AN334" si="1777">SUMPRODUCT(I340:I390,$HD340:$HD390)</f>
        <v>80081.954725142437</v>
      </c>
      <c r="J334" s="6">
        <f t="shared" si="1777"/>
        <v>0</v>
      </c>
      <c r="K334" s="6">
        <f t="shared" si="1777"/>
        <v>0</v>
      </c>
      <c r="L334" s="6">
        <f t="shared" si="1777"/>
        <v>0</v>
      </c>
      <c r="M334" s="6">
        <f t="shared" si="1777"/>
        <v>0</v>
      </c>
      <c r="N334" s="6">
        <f t="shared" si="1777"/>
        <v>0</v>
      </c>
      <c r="O334" s="6">
        <f t="shared" si="1777"/>
        <v>0</v>
      </c>
      <c r="P334" s="6">
        <f t="shared" si="1777"/>
        <v>0</v>
      </c>
      <c r="Q334" s="6">
        <f t="shared" si="1777"/>
        <v>0</v>
      </c>
      <c r="R334" s="6">
        <f t="shared" si="1777"/>
        <v>0</v>
      </c>
      <c r="S334" s="6">
        <f t="shared" si="1777"/>
        <v>0</v>
      </c>
      <c r="T334" s="6">
        <f t="shared" si="1777"/>
        <v>0</v>
      </c>
      <c r="U334" s="6">
        <f t="shared" si="1777"/>
        <v>0</v>
      </c>
      <c r="V334" s="6">
        <f t="shared" si="1777"/>
        <v>0</v>
      </c>
      <c r="W334" s="6">
        <f t="shared" si="1777"/>
        <v>0</v>
      </c>
      <c r="X334" s="6">
        <f t="shared" si="1777"/>
        <v>0</v>
      </c>
      <c r="Y334" s="6">
        <f t="shared" si="1777"/>
        <v>0</v>
      </c>
      <c r="Z334" s="6">
        <f t="shared" si="1777"/>
        <v>0</v>
      </c>
      <c r="AA334" s="6">
        <f t="shared" si="1777"/>
        <v>144.74439554771357</v>
      </c>
      <c r="AB334" s="6">
        <f t="shared" si="1777"/>
        <v>292.56468345720509</v>
      </c>
      <c r="AC334" s="6">
        <f t="shared" si="1777"/>
        <v>491.82234837494104</v>
      </c>
      <c r="AD334" s="6">
        <f t="shared" si="1777"/>
        <v>686.81608347486224</v>
      </c>
      <c r="AE334" s="6">
        <f t="shared" si="1777"/>
        <v>990.78882077831895</v>
      </c>
      <c r="AF334" s="6">
        <f t="shared" si="1777"/>
        <v>1486.8587951026777</v>
      </c>
      <c r="AG334" s="6">
        <f t="shared" si="1777"/>
        <v>1935.2788040143223</v>
      </c>
      <c r="AH334" s="6">
        <f t="shared" si="1777"/>
        <v>2552.9853647282398</v>
      </c>
      <c r="AI334" s="6">
        <f t="shared" si="1777"/>
        <v>3277.333205608641</v>
      </c>
      <c r="AJ334" s="6">
        <f t="shared" si="1777"/>
        <v>4184.1689499025906</v>
      </c>
      <c r="AK334" s="6">
        <f t="shared" si="1777"/>
        <v>5670.6151597797334</v>
      </c>
      <c r="AL334" s="6">
        <f t="shared" si="1777"/>
        <v>7492.5456101006766</v>
      </c>
      <c r="AM334" s="6">
        <f t="shared" si="1777"/>
        <v>10220.66387082284</v>
      </c>
      <c r="AN334" s="6">
        <f t="shared" si="1777"/>
        <v>12639.181014498952</v>
      </c>
      <c r="AO334" s="6">
        <f t="shared" ref="AO334:BT334" si="1778">SUMPRODUCT(AO340:AO390,$HD340:$HD390)</f>
        <v>6015.6904563976077</v>
      </c>
      <c r="AP334" s="6">
        <f t="shared" si="1778"/>
        <v>6873.8052787339193</v>
      </c>
      <c r="AQ334" s="6">
        <f t="shared" si="1778"/>
        <v>7478.9025551685691</v>
      </c>
      <c r="AR334" s="6">
        <f t="shared" si="1778"/>
        <v>8087.4009181904994</v>
      </c>
      <c r="AS334" s="6">
        <f t="shared" si="1778"/>
        <v>8576.3001892987886</v>
      </c>
      <c r="AT334" s="6">
        <f t="shared" si="1778"/>
        <v>9053.3046617125583</v>
      </c>
      <c r="AU334" s="6">
        <f t="shared" si="1778"/>
        <v>9514.9124612986088</v>
      </c>
      <c r="AV334" s="6">
        <f t="shared" si="1778"/>
        <v>9945.2505932257209</v>
      </c>
      <c r="AW334" s="6">
        <f t="shared" si="1778"/>
        <v>10366.428628324487</v>
      </c>
      <c r="AX334" s="6">
        <f t="shared" si="1778"/>
        <v>10765.52967125603</v>
      </c>
      <c r="AY334" s="6">
        <f t="shared" si="1778"/>
        <v>11154.952740000339</v>
      </c>
      <c r="AZ334" s="6">
        <f t="shared" si="1778"/>
        <v>11584.362864332039</v>
      </c>
      <c r="BA334" s="6">
        <f t="shared" si="1778"/>
        <v>11923.420321752765</v>
      </c>
      <c r="BB334" s="6">
        <f t="shared" si="1778"/>
        <v>12236.299329055308</v>
      </c>
      <c r="BC334" s="6">
        <f t="shared" si="1778"/>
        <v>12513.754698129285</v>
      </c>
      <c r="BD334" s="6">
        <f t="shared" si="1778"/>
        <v>12745.354094206812</v>
      </c>
      <c r="BE334" s="6">
        <f t="shared" si="1778"/>
        <v>12922.075215999659</v>
      </c>
      <c r="BF334" s="6">
        <f t="shared" si="1778"/>
        <v>13032.810520726463</v>
      </c>
      <c r="BG334" s="6">
        <f t="shared" si="1778"/>
        <v>13066.671358972813</v>
      </c>
      <c r="BH334" s="6">
        <f t="shared" si="1778"/>
        <v>13015.289690646729</v>
      </c>
      <c r="BI334" s="6">
        <f t="shared" si="1778"/>
        <v>12873.483746067321</v>
      </c>
      <c r="BJ334" s="6">
        <f t="shared" si="1778"/>
        <v>12635.028969223171</v>
      </c>
      <c r="BK334" s="6">
        <f t="shared" si="1778"/>
        <v>12294.484484343495</v>
      </c>
      <c r="BL334" s="6">
        <f t="shared" si="1778"/>
        <v>11825.110407223376</v>
      </c>
      <c r="BM334" s="6">
        <f t="shared" si="1778"/>
        <v>11221.57983656527</v>
      </c>
      <c r="BN334" s="6">
        <f t="shared" si="1778"/>
        <v>10485.832313756913</v>
      </c>
      <c r="BO334" s="6">
        <f t="shared" si="1778"/>
        <v>9627.2981094087754</v>
      </c>
      <c r="BP334" s="6">
        <f t="shared" si="1778"/>
        <v>8666.3904735377873</v>
      </c>
      <c r="BQ334" s="6">
        <f t="shared" si="1778"/>
        <v>7635.2621263839828</v>
      </c>
      <c r="BR334" s="6">
        <f t="shared" si="1778"/>
        <v>6573.6094176977276</v>
      </c>
      <c r="BS334" s="6">
        <f t="shared" si="1778"/>
        <v>5522.188642217845</v>
      </c>
      <c r="BT334" s="6">
        <f t="shared" si="1778"/>
        <v>4518.3418127195255</v>
      </c>
      <c r="BU334" s="6">
        <f t="shared" ref="BU334:CZ334" si="1779">SUMPRODUCT(BU340:BU390,$HD340:$HD390)</f>
        <v>3593.8716797452271</v>
      </c>
      <c r="BV334" s="6">
        <f t="shared" si="1779"/>
        <v>2773.0529450411232</v>
      </c>
      <c r="BW334" s="6">
        <f t="shared" si="1779"/>
        <v>2087.9500046042667</v>
      </c>
      <c r="BX334" s="6">
        <f t="shared" si="1779"/>
        <v>1519.6592165500424</v>
      </c>
      <c r="BY334" s="6">
        <f t="shared" si="1779"/>
        <v>1081.6105823108305</v>
      </c>
      <c r="BZ334" s="6">
        <f t="shared" si="1779"/>
        <v>729.80133507799133</v>
      </c>
      <c r="CA334" s="6">
        <f t="shared" si="1779"/>
        <v>464.15079445218231</v>
      </c>
      <c r="CB334" s="6">
        <f t="shared" si="1779"/>
        <v>266.74736754714428</v>
      </c>
      <c r="CC334" s="6">
        <f t="shared" si="1779"/>
        <v>134.88123100963716</v>
      </c>
      <c r="CD334" s="6">
        <f t="shared" si="1779"/>
        <v>59.016148439154719</v>
      </c>
      <c r="CE334" s="6">
        <f t="shared" si="1779"/>
        <v>22.114743234792446</v>
      </c>
      <c r="CF334" s="6">
        <f t="shared" si="1779"/>
        <v>6.7566419183023978</v>
      </c>
      <c r="CG334" s="6">
        <f t="shared" si="1779"/>
        <v>1.5490653938708674</v>
      </c>
      <c r="CH334" s="6">
        <f t="shared" si="1779"/>
        <v>0.22507564636140595</v>
      </c>
      <c r="CI334" s="6">
        <f t="shared" si="1779"/>
        <v>0</v>
      </c>
      <c r="CJ334" s="6">
        <f t="shared" si="1779"/>
        <v>0</v>
      </c>
      <c r="CK334" s="6">
        <f t="shared" si="1779"/>
        <v>0</v>
      </c>
      <c r="CL334" s="6">
        <f t="shared" si="1779"/>
        <v>0</v>
      </c>
      <c r="CM334" s="6">
        <f t="shared" si="1779"/>
        <v>0</v>
      </c>
      <c r="CN334" s="6">
        <f t="shared" si="1779"/>
        <v>0</v>
      </c>
      <c r="CO334" s="6">
        <f t="shared" si="1779"/>
        <v>0</v>
      </c>
      <c r="CP334" s="6">
        <f t="shared" si="1779"/>
        <v>0</v>
      </c>
      <c r="CQ334" s="6">
        <f t="shared" si="1779"/>
        <v>0</v>
      </c>
      <c r="CR334" s="6">
        <f t="shared" si="1779"/>
        <v>0</v>
      </c>
      <c r="CS334" s="6">
        <f t="shared" si="1779"/>
        <v>0</v>
      </c>
      <c r="CT334" s="6">
        <f t="shared" si="1779"/>
        <v>0</v>
      </c>
      <c r="CU334" s="6">
        <f t="shared" si="1779"/>
        <v>0</v>
      </c>
      <c r="CV334" s="6">
        <f t="shared" si="1779"/>
        <v>0</v>
      </c>
      <c r="CW334" s="6">
        <f t="shared" si="1779"/>
        <v>0</v>
      </c>
      <c r="CX334" s="6">
        <f t="shared" si="1779"/>
        <v>0</v>
      </c>
      <c r="CY334" s="6">
        <f t="shared" si="1779"/>
        <v>0</v>
      </c>
      <c r="CZ334" s="6">
        <f t="shared" si="1779"/>
        <v>0</v>
      </c>
      <c r="DA334" s="6">
        <f t="shared" ref="DA334:DF334" si="1780">SUMPRODUCT(DA340:DA390,$HD340:$HD390)</f>
        <v>0</v>
      </c>
      <c r="DB334" s="6">
        <f t="shared" si="1780"/>
        <v>0</v>
      </c>
      <c r="DC334" s="6">
        <f t="shared" si="1780"/>
        <v>0</v>
      </c>
      <c r="DD334" s="6">
        <f t="shared" si="1780"/>
        <v>0</v>
      </c>
      <c r="DE334" s="6">
        <f t="shared" si="1780"/>
        <v>0</v>
      </c>
      <c r="DF334" s="7">
        <f t="shared" si="1780"/>
        <v>0</v>
      </c>
      <c r="DG334" s="7">
        <f t="shared" ref="DG334:FR334" si="1781">SUMPRODUCT(DG340:DG390,$HD340:$HD390)</f>
        <v>0</v>
      </c>
      <c r="DH334" s="7">
        <f t="shared" si="1781"/>
        <v>0</v>
      </c>
      <c r="DI334" s="7">
        <f t="shared" si="1781"/>
        <v>0</v>
      </c>
      <c r="DJ334" s="7">
        <f t="shared" si="1781"/>
        <v>0</v>
      </c>
      <c r="DK334" s="7">
        <f t="shared" si="1781"/>
        <v>0</v>
      </c>
      <c r="DL334" s="7">
        <f t="shared" si="1781"/>
        <v>0</v>
      </c>
      <c r="DM334" s="7">
        <f t="shared" si="1781"/>
        <v>0</v>
      </c>
      <c r="DN334" s="7">
        <f t="shared" si="1781"/>
        <v>0</v>
      </c>
      <c r="DO334" s="7">
        <f t="shared" si="1781"/>
        <v>0</v>
      </c>
      <c r="DP334" s="7">
        <f t="shared" si="1781"/>
        <v>0</v>
      </c>
      <c r="DQ334" s="7">
        <f t="shared" si="1781"/>
        <v>0</v>
      </c>
      <c r="DR334" s="7">
        <f t="shared" si="1781"/>
        <v>0</v>
      </c>
      <c r="DS334" s="7">
        <f t="shared" si="1781"/>
        <v>0</v>
      </c>
      <c r="DT334" s="7">
        <f t="shared" si="1781"/>
        <v>0</v>
      </c>
      <c r="DU334" s="7">
        <f t="shared" si="1781"/>
        <v>0</v>
      </c>
      <c r="DV334" s="7">
        <f t="shared" si="1781"/>
        <v>0</v>
      </c>
      <c r="DW334" s="7">
        <f t="shared" si="1781"/>
        <v>5.7165739491745722E-3</v>
      </c>
      <c r="DX334" s="7">
        <f t="shared" si="1781"/>
        <v>1.0952251833450988E-2</v>
      </c>
      <c r="DY334" s="7">
        <f t="shared" si="1781"/>
        <v>1.7451684179681203E-2</v>
      </c>
      <c r="DZ334" s="7">
        <f t="shared" si="1781"/>
        <v>2.3100272454336088E-2</v>
      </c>
      <c r="EA334" s="7">
        <f t="shared" si="1781"/>
        <v>3.1586774398476521E-2</v>
      </c>
      <c r="EB334" s="7">
        <f t="shared" si="1781"/>
        <v>4.4930519357182029E-2</v>
      </c>
      <c r="EC334" s="7">
        <f t="shared" si="1781"/>
        <v>5.5432288932287375E-2</v>
      </c>
      <c r="ED334" s="7">
        <f t="shared" si="1781"/>
        <v>6.9313066735578077E-2</v>
      </c>
      <c r="EE334" s="7">
        <f t="shared" si="1781"/>
        <v>8.4340253971837004E-2</v>
      </c>
      <c r="EF334" s="7">
        <f t="shared" si="1781"/>
        <v>0.10206364939734339</v>
      </c>
      <c r="EG334" s="7">
        <f t="shared" si="1781"/>
        <v>0.13111113270471073</v>
      </c>
      <c r="EH334" s="7">
        <f t="shared" si="1781"/>
        <v>0.16420498612196191</v>
      </c>
      <c r="EI334" s="7">
        <f t="shared" si="1781"/>
        <v>0.21231642547891544</v>
      </c>
      <c r="EJ334" s="7">
        <f t="shared" si="1781"/>
        <v>0.24886909569417714</v>
      </c>
      <c r="EK334" s="7">
        <f t="shared" si="1781"/>
        <v>0.27259651241609656</v>
      </c>
      <c r="EL334" s="7">
        <f t="shared" si="1781"/>
        <v>0.29524294145949748</v>
      </c>
      <c r="EM334" s="7">
        <f t="shared" si="1781"/>
        <v>0.30448629769608443</v>
      </c>
      <c r="EN334" s="7">
        <f t="shared" si="1781"/>
        <v>0.31209468061245377</v>
      </c>
      <c r="EO334" s="7">
        <f t="shared" si="1781"/>
        <v>0.3137075000118475</v>
      </c>
      <c r="EP334" s="7">
        <f t="shared" si="1781"/>
        <v>0.31389154824109794</v>
      </c>
      <c r="EQ334" s="7">
        <f t="shared" si="1781"/>
        <v>0.31269779699212014</v>
      </c>
      <c r="ER334" s="7">
        <f t="shared" si="1781"/>
        <v>0.3098013540757506</v>
      </c>
      <c r="ES334" s="7">
        <f t="shared" si="1781"/>
        <v>0.30608656575527421</v>
      </c>
      <c r="ET334" s="7">
        <f t="shared" si="1781"/>
        <v>0.30129924509014028</v>
      </c>
      <c r="EU334" s="7">
        <f t="shared" si="1781"/>
        <v>0.29592245013752544</v>
      </c>
      <c r="EV334" s="7">
        <f t="shared" si="1781"/>
        <v>0.29129288448558477</v>
      </c>
      <c r="EW334" s="7">
        <f t="shared" si="1781"/>
        <v>0.28418825103298129</v>
      </c>
      <c r="EX334" s="7">
        <f t="shared" si="1781"/>
        <v>0.27644127930982232</v>
      </c>
      <c r="EY334" s="7">
        <f t="shared" si="1781"/>
        <v>0.26797111851176941</v>
      </c>
      <c r="EZ334" s="7">
        <f t="shared" si="1781"/>
        <v>0.25870199752244721</v>
      </c>
      <c r="FA334" s="7">
        <f t="shared" si="1781"/>
        <v>0.24861520663904707</v>
      </c>
      <c r="FB334" s="7">
        <f t="shared" si="1781"/>
        <v>0.2376736513948626</v>
      </c>
      <c r="FC334" s="7">
        <f t="shared" si="1781"/>
        <v>0.22586840113007972</v>
      </c>
      <c r="FD334" s="7">
        <f t="shared" si="1781"/>
        <v>0.2132513922429535</v>
      </c>
      <c r="FE334" s="7">
        <f t="shared" si="1781"/>
        <v>0.19993171028345863</v>
      </c>
      <c r="FF334" s="7">
        <f t="shared" si="1781"/>
        <v>0.18599846939380443</v>
      </c>
      <c r="FG334" s="7">
        <f t="shared" si="1781"/>
        <v>0.17155010829129369</v>
      </c>
      <c r="FH334" s="7">
        <f t="shared" si="1781"/>
        <v>0.15639880272700671</v>
      </c>
      <c r="FI334" s="7">
        <f t="shared" si="1781"/>
        <v>0.14067915906491524</v>
      </c>
      <c r="FJ334" s="7">
        <f t="shared" si="1781"/>
        <v>0.12460234476697671</v>
      </c>
      <c r="FK334" s="7">
        <f t="shared" si="1781"/>
        <v>0.10843643655690914</v>
      </c>
      <c r="FL334" s="7">
        <f t="shared" si="1781"/>
        <v>9.25244738565483E-2</v>
      </c>
      <c r="FM334" s="7">
        <f t="shared" si="1781"/>
        <v>7.7266262872864921E-2</v>
      </c>
      <c r="FN334" s="7">
        <f t="shared" si="1781"/>
        <v>6.3054679142658859E-2</v>
      </c>
      <c r="FO334" s="7">
        <f t="shared" si="1781"/>
        <v>5.0207918814133543E-2</v>
      </c>
      <c r="FP334" s="7">
        <f t="shared" si="1781"/>
        <v>3.8939253515489415E-2</v>
      </c>
      <c r="FQ334" s="7">
        <f t="shared" si="1781"/>
        <v>2.9357471402932923E-2</v>
      </c>
      <c r="FR334" s="7">
        <f t="shared" si="1781"/>
        <v>2.1471467434677094E-2</v>
      </c>
      <c r="FS334" s="7">
        <f t="shared" ref="FS334:HA334" si="1782">SUMPRODUCT(FS340:FS390,$HD340:$HD390)</f>
        <v>1.532397159345469E-2</v>
      </c>
      <c r="FT334" s="7">
        <f t="shared" si="1782"/>
        <v>1.057170152289252E-2</v>
      </c>
      <c r="FU334" s="7">
        <f t="shared" si="1782"/>
        <v>7.1320927154042094E-3</v>
      </c>
      <c r="FV334" s="7">
        <f t="shared" si="1782"/>
        <v>4.5614012170639177E-3</v>
      </c>
      <c r="FW334" s="7">
        <f t="shared" si="1782"/>
        <v>2.749795109694812E-3</v>
      </c>
      <c r="FX334" s="7">
        <f t="shared" si="1782"/>
        <v>1.497923388055152E-3</v>
      </c>
      <c r="FY334" s="7">
        <f t="shared" si="1782"/>
        <v>7.1793970066095375E-4</v>
      </c>
      <c r="FZ334" s="7">
        <f t="shared" si="1782"/>
        <v>2.9775113205511745E-4</v>
      </c>
      <c r="GA334" s="7">
        <f t="shared" si="1782"/>
        <v>1.0575822459465718E-4</v>
      </c>
      <c r="GB334" s="7">
        <f t="shared" si="1782"/>
        <v>3.0627581842612702E-5</v>
      </c>
      <c r="GC334" s="7">
        <f t="shared" si="1782"/>
        <v>6.6562923618550211E-6</v>
      </c>
      <c r="GD334" s="7">
        <f t="shared" si="1782"/>
        <v>9.167045840746731E-7</v>
      </c>
      <c r="GE334" s="7">
        <f t="shared" si="1782"/>
        <v>0</v>
      </c>
      <c r="GF334" s="7">
        <f t="shared" si="1782"/>
        <v>0</v>
      </c>
      <c r="GG334" s="7">
        <f t="shared" si="1782"/>
        <v>0</v>
      </c>
      <c r="GH334" s="7">
        <f t="shared" si="1782"/>
        <v>0</v>
      </c>
      <c r="GI334" s="7">
        <f t="shared" si="1782"/>
        <v>0</v>
      </c>
      <c r="GJ334" s="7">
        <f t="shared" si="1782"/>
        <v>0</v>
      </c>
      <c r="GK334" s="7">
        <f t="shared" si="1782"/>
        <v>0</v>
      </c>
      <c r="GL334" s="7">
        <f t="shared" si="1782"/>
        <v>0</v>
      </c>
      <c r="GM334" s="7">
        <f t="shared" si="1782"/>
        <v>0</v>
      </c>
      <c r="GN334" s="7">
        <f t="shared" si="1782"/>
        <v>0</v>
      </c>
      <c r="GO334" s="7">
        <f t="shared" si="1782"/>
        <v>0</v>
      </c>
      <c r="GP334" s="7">
        <f t="shared" si="1782"/>
        <v>0</v>
      </c>
      <c r="GQ334" s="7">
        <f t="shared" si="1782"/>
        <v>0</v>
      </c>
      <c r="GR334" s="7">
        <f t="shared" si="1782"/>
        <v>0</v>
      </c>
      <c r="GS334" s="7">
        <f t="shared" si="1782"/>
        <v>0</v>
      </c>
      <c r="GT334" s="7">
        <f t="shared" si="1782"/>
        <v>0</v>
      </c>
      <c r="GU334" s="7">
        <f t="shared" si="1782"/>
        <v>0</v>
      </c>
      <c r="GV334" s="7">
        <f t="shared" si="1782"/>
        <v>0</v>
      </c>
      <c r="GW334" s="7">
        <f t="shared" si="1782"/>
        <v>0</v>
      </c>
      <c r="GX334" s="7">
        <f t="shared" si="1782"/>
        <v>0</v>
      </c>
      <c r="GY334" s="7">
        <f t="shared" si="1782"/>
        <v>0</v>
      </c>
      <c r="GZ334" s="7">
        <f t="shared" si="1782"/>
        <v>0</v>
      </c>
      <c r="HA334" s="7">
        <f t="shared" si="1782"/>
        <v>0</v>
      </c>
      <c r="HB334" s="6">
        <f>IF(OR(C334&gt;=F333,C336=0), 0, I334/(F333-F334))</f>
        <v>4710.7032191260259</v>
      </c>
      <c r="HC334" s="6">
        <f>IF(C334&gt;=F333,I334,HB334*C336)</f>
        <v>4710.7032191260259</v>
      </c>
      <c r="HD334" s="6">
        <f>I334*HH334/HJ334</f>
        <v>6078.3032720142028</v>
      </c>
      <c r="HE334" s="6">
        <f>I334-HD334*HI334</f>
        <v>4205.1025056730577</v>
      </c>
      <c r="HF334" s="7">
        <f>SUMPRODUCT(HB340:HB390,HD340:HD390)/SUM(HD340:HD390)-HB340</f>
        <v>27.01552797455313</v>
      </c>
      <c r="HH334">
        <f>VLOOKUP(C334,HH339:HO389,3)*HN339</f>
        <v>0.87509628000000006</v>
      </c>
      <c r="HI334">
        <f>SUMPRODUCT(HC340:HC390,HN340:HN390,HO340:HO390)/HN340/HO340</f>
        <v>12.483229089410939</v>
      </c>
      <c r="HJ334">
        <f>SUMPRODUCT(HJ339:HJ389,HN339:HN389,HO339:HO389)</f>
        <v>11.529437992632102</v>
      </c>
      <c r="HL334" t="s">
        <v>44</v>
      </c>
      <c r="HM334" t="s">
        <v>129</v>
      </c>
    </row>
    <row r="335" spans="2:226" x14ac:dyDescent="0.25">
      <c r="B335" t="s">
        <v>7</v>
      </c>
      <c r="C335" t="str">
        <f>VLOOKUP(C333,AMMset!A:E,5)</f>
        <v>M</v>
      </c>
      <c r="E335" t="s">
        <v>21</v>
      </c>
      <c r="F335" s="3">
        <f>NPV(Assumptions!$C$9,F339:F438)*(1+Assumptions!$C$9)^(1+C334-C339)</f>
        <v>369228.52910646918</v>
      </c>
      <c r="HC335" s="10" t="s">
        <v>119</v>
      </c>
      <c r="HD335" s="6">
        <f>NPV(Assumptions!$C$9+0.01, J334:DE334)*(1.01+Assumptions!$C$9)*HH335/HJ335</f>
        <v>4591.3582104855695</v>
      </c>
      <c r="HE335" s="6">
        <f>NPV(Assumptions!$C$9+0.01, J334:DE334)*(1.01+Assumptions!$C$9)-HD335*HI335</f>
        <v>2902.1766564873324</v>
      </c>
      <c r="HG335" t="s">
        <v>125</v>
      </c>
      <c r="HH335">
        <f>HH334*HQ339/HN339</f>
        <v>0.88352688000000013</v>
      </c>
      <c r="HI335">
        <f>SUMPRODUCT(HC340:HC390,HQ340:HQ390,HO340:HO390)/HQ340/HO340</f>
        <v>11.281788500667128</v>
      </c>
      <c r="HJ335">
        <f>SUMPRODUCT(HJ339:HJ389,HQ339:HQ389,HO339:HO389)</f>
        <v>10.526236719909956</v>
      </c>
      <c r="HK335" s="5"/>
      <c r="HL335" t="s">
        <v>45</v>
      </c>
      <c r="HM335" s="5" t="s">
        <v>130</v>
      </c>
      <c r="HN335" s="5"/>
      <c r="HO335" s="5"/>
      <c r="HP335" s="5"/>
      <c r="HQ335" s="5"/>
      <c r="HR335" s="5"/>
    </row>
    <row r="336" spans="2:226" x14ac:dyDescent="0.25">
      <c r="B336" t="s">
        <v>6</v>
      </c>
      <c r="C336">
        <f>VLOOKUP(C333,AMMset!A:E,4)</f>
        <v>1</v>
      </c>
      <c r="E336" t="s">
        <v>35</v>
      </c>
      <c r="H336" t="s">
        <v>29</v>
      </c>
      <c r="I336">
        <v>50</v>
      </c>
      <c r="HC336" s="10" t="s">
        <v>120</v>
      </c>
      <c r="HD336" s="6">
        <f>NPV(Assumptions!$C$9-0.01, J334:DE334)*(0.99+Assumptions!$C$9)*HH336/HJ336</f>
        <v>8092.2274859338213</v>
      </c>
      <c r="HE336" s="6">
        <f>NPV(Assumptions!$C$9-0.01, J334:DE334)*(0.99+Assumptions!$C$9)-HD336*HI336</f>
        <v>6227.3175372501428</v>
      </c>
      <c r="HG336" t="s">
        <v>126</v>
      </c>
      <c r="HH336">
        <f>HH334*HR339/HN339</f>
        <v>0.86666567999999999</v>
      </c>
      <c r="HI336">
        <f>SUMPRODUCT(HC340:HC390,HR340:HR390,HO340:HO390)/HR340/HO340</f>
        <v>13.924830096062493</v>
      </c>
      <c r="HJ336">
        <f>SUMPRODUCT(HJ339:HJ389,HR339:HR389,HO339:HO389)</f>
        <v>12.735108907275558</v>
      </c>
      <c r="HK336" s="5"/>
      <c r="HL336" t="s">
        <v>46</v>
      </c>
      <c r="HM336" s="5" t="s">
        <v>131</v>
      </c>
      <c r="HN336" s="5"/>
      <c r="HO336" s="5"/>
      <c r="HP336" s="5"/>
      <c r="HQ336" s="5"/>
      <c r="HR336" s="5"/>
    </row>
    <row r="337" spans="2:226" x14ac:dyDescent="0.25">
      <c r="J337" t="s">
        <v>26</v>
      </c>
      <c r="HH337" s="5"/>
      <c r="HI337" s="5"/>
      <c r="HJ337" s="5"/>
      <c r="HK337" s="5"/>
      <c r="HL337" s="5"/>
      <c r="HM337" s="5"/>
      <c r="HN337" s="5"/>
      <c r="HO337" s="5"/>
      <c r="HP337" s="5"/>
      <c r="HQ337" s="5" t="s">
        <v>118</v>
      </c>
      <c r="HR337" s="5"/>
    </row>
    <row r="338" spans="2:226" x14ac:dyDescent="0.25">
      <c r="B338" t="s">
        <v>16</v>
      </c>
      <c r="C338" t="s">
        <v>5</v>
      </c>
      <c r="D338" t="s">
        <v>27</v>
      </c>
      <c r="E338" t="s">
        <v>26</v>
      </c>
      <c r="F338" t="s">
        <v>28</v>
      </c>
      <c r="H338" t="s">
        <v>29</v>
      </c>
      <c r="I338" t="s">
        <v>21</v>
      </c>
      <c r="J338">
        <f>Assumptions!C3</f>
        <v>2019</v>
      </c>
      <c r="K338">
        <f>J338+1</f>
        <v>2020</v>
      </c>
      <c r="L338">
        <f t="shared" ref="L338" si="1783">K338+1</f>
        <v>2021</v>
      </c>
      <c r="M338">
        <f t="shared" ref="M338" si="1784">L338+1</f>
        <v>2022</v>
      </c>
      <c r="N338">
        <f t="shared" ref="N338" si="1785">M338+1</f>
        <v>2023</v>
      </c>
      <c r="O338">
        <f t="shared" ref="O338" si="1786">N338+1</f>
        <v>2024</v>
      </c>
      <c r="P338">
        <f t="shared" ref="P338" si="1787">O338+1</f>
        <v>2025</v>
      </c>
      <c r="Q338">
        <f t="shared" ref="Q338" si="1788">P338+1</f>
        <v>2026</v>
      </c>
      <c r="R338">
        <f t="shared" ref="R338" si="1789">Q338+1</f>
        <v>2027</v>
      </c>
      <c r="S338">
        <f t="shared" ref="S338" si="1790">R338+1</f>
        <v>2028</v>
      </c>
      <c r="T338">
        <f t="shared" ref="T338" si="1791">S338+1</f>
        <v>2029</v>
      </c>
      <c r="U338">
        <f t="shared" ref="U338" si="1792">T338+1</f>
        <v>2030</v>
      </c>
      <c r="V338">
        <f t="shared" ref="V338" si="1793">U338+1</f>
        <v>2031</v>
      </c>
      <c r="W338">
        <f t="shared" ref="W338" si="1794">V338+1</f>
        <v>2032</v>
      </c>
      <c r="X338">
        <f t="shared" ref="X338" si="1795">W338+1</f>
        <v>2033</v>
      </c>
      <c r="Y338">
        <f t="shared" ref="Y338" si="1796">X338+1</f>
        <v>2034</v>
      </c>
      <c r="Z338">
        <f t="shared" ref="Z338" si="1797">Y338+1</f>
        <v>2035</v>
      </c>
      <c r="AA338">
        <f t="shared" ref="AA338" si="1798">Z338+1</f>
        <v>2036</v>
      </c>
      <c r="AB338">
        <f t="shared" ref="AB338" si="1799">AA338+1</f>
        <v>2037</v>
      </c>
      <c r="AC338">
        <f t="shared" ref="AC338" si="1800">AB338+1</f>
        <v>2038</v>
      </c>
      <c r="AD338">
        <f t="shared" ref="AD338" si="1801">AC338+1</f>
        <v>2039</v>
      </c>
      <c r="AE338">
        <f t="shared" ref="AE338" si="1802">AD338+1</f>
        <v>2040</v>
      </c>
      <c r="AF338">
        <f t="shared" ref="AF338" si="1803">AE338+1</f>
        <v>2041</v>
      </c>
      <c r="AG338">
        <f t="shared" ref="AG338" si="1804">AF338+1</f>
        <v>2042</v>
      </c>
      <c r="AH338">
        <f t="shared" ref="AH338" si="1805">AG338+1</f>
        <v>2043</v>
      </c>
      <c r="AI338">
        <f t="shared" ref="AI338" si="1806">AH338+1</f>
        <v>2044</v>
      </c>
      <c r="AJ338">
        <f t="shared" ref="AJ338" si="1807">AI338+1</f>
        <v>2045</v>
      </c>
      <c r="AK338">
        <f t="shared" ref="AK338" si="1808">AJ338+1</f>
        <v>2046</v>
      </c>
      <c r="AL338">
        <f t="shared" ref="AL338" si="1809">AK338+1</f>
        <v>2047</v>
      </c>
      <c r="AM338">
        <f t="shared" ref="AM338" si="1810">AL338+1</f>
        <v>2048</v>
      </c>
      <c r="AN338">
        <f t="shared" ref="AN338" si="1811">AM338+1</f>
        <v>2049</v>
      </c>
      <c r="AO338">
        <f t="shared" ref="AO338" si="1812">AN338+1</f>
        <v>2050</v>
      </c>
      <c r="AP338">
        <f t="shared" ref="AP338" si="1813">AO338+1</f>
        <v>2051</v>
      </c>
      <c r="AQ338">
        <f t="shared" ref="AQ338" si="1814">AP338+1</f>
        <v>2052</v>
      </c>
      <c r="AR338">
        <f t="shared" ref="AR338" si="1815">AQ338+1</f>
        <v>2053</v>
      </c>
      <c r="AS338">
        <f t="shared" ref="AS338" si="1816">AR338+1</f>
        <v>2054</v>
      </c>
      <c r="AT338">
        <f t="shared" ref="AT338" si="1817">AS338+1</f>
        <v>2055</v>
      </c>
      <c r="AU338">
        <f t="shared" ref="AU338" si="1818">AT338+1</f>
        <v>2056</v>
      </c>
      <c r="AV338">
        <f t="shared" ref="AV338" si="1819">AU338+1</f>
        <v>2057</v>
      </c>
      <c r="AW338">
        <f t="shared" ref="AW338" si="1820">AV338+1</f>
        <v>2058</v>
      </c>
      <c r="AX338">
        <f t="shared" ref="AX338" si="1821">AW338+1</f>
        <v>2059</v>
      </c>
      <c r="AY338">
        <f t="shared" ref="AY338" si="1822">AX338+1</f>
        <v>2060</v>
      </c>
      <c r="AZ338">
        <f t="shared" ref="AZ338" si="1823">AY338+1</f>
        <v>2061</v>
      </c>
      <c r="BA338">
        <f t="shared" ref="BA338" si="1824">AZ338+1</f>
        <v>2062</v>
      </c>
      <c r="BB338">
        <f t="shared" ref="BB338" si="1825">BA338+1</f>
        <v>2063</v>
      </c>
      <c r="BC338">
        <f t="shared" ref="BC338" si="1826">BB338+1</f>
        <v>2064</v>
      </c>
      <c r="BD338">
        <f t="shared" ref="BD338" si="1827">BC338+1</f>
        <v>2065</v>
      </c>
      <c r="BE338">
        <f t="shared" ref="BE338" si="1828">BD338+1</f>
        <v>2066</v>
      </c>
      <c r="BF338">
        <f t="shared" ref="BF338" si="1829">BE338+1</f>
        <v>2067</v>
      </c>
      <c r="BG338">
        <f t="shared" ref="BG338" si="1830">BF338+1</f>
        <v>2068</v>
      </c>
      <c r="BH338">
        <f t="shared" ref="BH338" si="1831">BG338+1</f>
        <v>2069</v>
      </c>
      <c r="BI338">
        <f t="shared" ref="BI338" si="1832">BH338+1</f>
        <v>2070</v>
      </c>
      <c r="BJ338">
        <f t="shared" ref="BJ338" si="1833">BI338+1</f>
        <v>2071</v>
      </c>
      <c r="BK338">
        <f t="shared" ref="BK338" si="1834">BJ338+1</f>
        <v>2072</v>
      </c>
      <c r="BL338">
        <f t="shared" ref="BL338" si="1835">BK338+1</f>
        <v>2073</v>
      </c>
      <c r="BM338">
        <f t="shared" ref="BM338" si="1836">BL338+1</f>
        <v>2074</v>
      </c>
      <c r="BN338">
        <f t="shared" ref="BN338" si="1837">BM338+1</f>
        <v>2075</v>
      </c>
      <c r="BO338">
        <f t="shared" ref="BO338" si="1838">BN338+1</f>
        <v>2076</v>
      </c>
      <c r="BP338">
        <f t="shared" ref="BP338" si="1839">BO338+1</f>
        <v>2077</v>
      </c>
      <c r="BQ338">
        <f t="shared" ref="BQ338" si="1840">BP338+1</f>
        <v>2078</v>
      </c>
      <c r="BR338">
        <f t="shared" ref="BR338" si="1841">BQ338+1</f>
        <v>2079</v>
      </c>
      <c r="BS338">
        <f t="shared" ref="BS338" si="1842">BR338+1</f>
        <v>2080</v>
      </c>
      <c r="BT338">
        <f t="shared" ref="BT338" si="1843">BS338+1</f>
        <v>2081</v>
      </c>
      <c r="BU338">
        <f t="shared" ref="BU338" si="1844">BT338+1</f>
        <v>2082</v>
      </c>
      <c r="BV338">
        <f t="shared" ref="BV338" si="1845">BU338+1</f>
        <v>2083</v>
      </c>
      <c r="BW338">
        <f t="shared" ref="BW338" si="1846">BV338+1</f>
        <v>2084</v>
      </c>
      <c r="BX338">
        <f t="shared" ref="BX338" si="1847">BW338+1</f>
        <v>2085</v>
      </c>
      <c r="BY338">
        <f t="shared" ref="BY338" si="1848">BX338+1</f>
        <v>2086</v>
      </c>
      <c r="BZ338">
        <f t="shared" ref="BZ338" si="1849">BY338+1</f>
        <v>2087</v>
      </c>
      <c r="CA338">
        <f t="shared" ref="CA338" si="1850">BZ338+1</f>
        <v>2088</v>
      </c>
      <c r="CB338">
        <f t="shared" ref="CB338" si="1851">CA338+1</f>
        <v>2089</v>
      </c>
      <c r="CC338">
        <f t="shared" ref="CC338" si="1852">CB338+1</f>
        <v>2090</v>
      </c>
      <c r="CD338">
        <f t="shared" ref="CD338" si="1853">CC338+1</f>
        <v>2091</v>
      </c>
      <c r="CE338">
        <f t="shared" ref="CE338" si="1854">CD338+1</f>
        <v>2092</v>
      </c>
      <c r="CF338">
        <f t="shared" ref="CF338" si="1855">CE338+1</f>
        <v>2093</v>
      </c>
      <c r="CG338">
        <f t="shared" ref="CG338" si="1856">CF338+1</f>
        <v>2094</v>
      </c>
      <c r="CH338">
        <f t="shared" ref="CH338" si="1857">CG338+1</f>
        <v>2095</v>
      </c>
      <c r="CI338">
        <f t="shared" ref="CI338" si="1858">CH338+1</f>
        <v>2096</v>
      </c>
      <c r="CJ338">
        <f t="shared" ref="CJ338" si="1859">CI338+1</f>
        <v>2097</v>
      </c>
      <c r="CK338">
        <f t="shared" ref="CK338" si="1860">CJ338+1</f>
        <v>2098</v>
      </c>
      <c r="CL338">
        <f t="shared" ref="CL338" si="1861">CK338+1</f>
        <v>2099</v>
      </c>
      <c r="CM338">
        <f t="shared" ref="CM338" si="1862">CL338+1</f>
        <v>2100</v>
      </c>
      <c r="CN338">
        <f t="shared" ref="CN338" si="1863">CM338+1</f>
        <v>2101</v>
      </c>
      <c r="CO338">
        <f t="shared" ref="CO338" si="1864">CN338+1</f>
        <v>2102</v>
      </c>
      <c r="CP338">
        <f t="shared" ref="CP338" si="1865">CO338+1</f>
        <v>2103</v>
      </c>
      <c r="CQ338">
        <f t="shared" ref="CQ338" si="1866">CP338+1</f>
        <v>2104</v>
      </c>
      <c r="CR338">
        <f t="shared" ref="CR338" si="1867">CQ338+1</f>
        <v>2105</v>
      </c>
      <c r="CS338">
        <f t="shared" ref="CS338" si="1868">CR338+1</f>
        <v>2106</v>
      </c>
      <c r="CT338">
        <f t="shared" ref="CT338" si="1869">CS338+1</f>
        <v>2107</v>
      </c>
      <c r="CU338">
        <f t="shared" ref="CU338" si="1870">CT338+1</f>
        <v>2108</v>
      </c>
      <c r="CV338">
        <f t="shared" ref="CV338" si="1871">CU338+1</f>
        <v>2109</v>
      </c>
      <c r="CW338">
        <f t="shared" ref="CW338" si="1872">CV338+1</f>
        <v>2110</v>
      </c>
      <c r="CX338">
        <f t="shared" ref="CX338" si="1873">CW338+1</f>
        <v>2111</v>
      </c>
      <c r="CY338">
        <f t="shared" ref="CY338" si="1874">CX338+1</f>
        <v>2112</v>
      </c>
      <c r="CZ338">
        <f t="shared" ref="CZ338" si="1875">CY338+1</f>
        <v>2113</v>
      </c>
      <c r="DA338">
        <f t="shared" ref="DA338" si="1876">CZ338+1</f>
        <v>2114</v>
      </c>
      <c r="DB338">
        <f t="shared" ref="DB338" si="1877">DA338+1</f>
        <v>2115</v>
      </c>
      <c r="DC338">
        <f t="shared" ref="DC338" si="1878">DB338+1</f>
        <v>2116</v>
      </c>
      <c r="DD338">
        <f t="shared" ref="DD338" si="1879">DC338+1</f>
        <v>2117</v>
      </c>
      <c r="DE338">
        <f t="shared" ref="DE338" si="1880">DD338+1</f>
        <v>2118</v>
      </c>
      <c r="DF338">
        <f>J338</f>
        <v>2019</v>
      </c>
      <c r="DG338">
        <f>DF338+1</f>
        <v>2020</v>
      </c>
      <c r="DH338">
        <f t="shared" ref="DH338" si="1881">DG338+1</f>
        <v>2021</v>
      </c>
      <c r="DI338">
        <f t="shared" ref="DI338" si="1882">DH338+1</f>
        <v>2022</v>
      </c>
      <c r="DJ338">
        <f t="shared" ref="DJ338" si="1883">DI338+1</f>
        <v>2023</v>
      </c>
      <c r="DK338">
        <f t="shared" ref="DK338" si="1884">DJ338+1</f>
        <v>2024</v>
      </c>
      <c r="DL338">
        <f t="shared" ref="DL338" si="1885">DK338+1</f>
        <v>2025</v>
      </c>
      <c r="DM338">
        <f t="shared" ref="DM338" si="1886">DL338+1</f>
        <v>2026</v>
      </c>
      <c r="DN338">
        <f t="shared" ref="DN338" si="1887">DM338+1</f>
        <v>2027</v>
      </c>
      <c r="DO338">
        <f t="shared" ref="DO338" si="1888">DN338+1</f>
        <v>2028</v>
      </c>
      <c r="DP338">
        <f t="shared" ref="DP338" si="1889">DO338+1</f>
        <v>2029</v>
      </c>
      <c r="DQ338">
        <f t="shared" ref="DQ338" si="1890">DP338+1</f>
        <v>2030</v>
      </c>
      <c r="DR338">
        <f t="shared" ref="DR338" si="1891">DQ338+1</f>
        <v>2031</v>
      </c>
      <c r="DS338">
        <f t="shared" ref="DS338" si="1892">DR338+1</f>
        <v>2032</v>
      </c>
      <c r="DT338">
        <f t="shared" ref="DT338" si="1893">DS338+1</f>
        <v>2033</v>
      </c>
      <c r="DU338">
        <f t="shared" ref="DU338" si="1894">DT338+1</f>
        <v>2034</v>
      </c>
      <c r="DV338">
        <f t="shared" ref="DV338" si="1895">DU338+1</f>
        <v>2035</v>
      </c>
      <c r="DW338">
        <f t="shared" ref="DW338" si="1896">DV338+1</f>
        <v>2036</v>
      </c>
      <c r="DX338">
        <f t="shared" ref="DX338" si="1897">DW338+1</f>
        <v>2037</v>
      </c>
      <c r="DY338">
        <f t="shared" ref="DY338" si="1898">DX338+1</f>
        <v>2038</v>
      </c>
      <c r="DZ338">
        <f t="shared" ref="DZ338" si="1899">DY338+1</f>
        <v>2039</v>
      </c>
      <c r="EA338">
        <f t="shared" ref="EA338" si="1900">DZ338+1</f>
        <v>2040</v>
      </c>
      <c r="EB338">
        <f t="shared" ref="EB338" si="1901">EA338+1</f>
        <v>2041</v>
      </c>
      <c r="EC338">
        <f t="shared" ref="EC338" si="1902">EB338+1</f>
        <v>2042</v>
      </c>
      <c r="ED338">
        <f t="shared" ref="ED338" si="1903">EC338+1</f>
        <v>2043</v>
      </c>
      <c r="EE338">
        <f t="shared" ref="EE338" si="1904">ED338+1</f>
        <v>2044</v>
      </c>
      <c r="EF338">
        <f t="shared" ref="EF338" si="1905">EE338+1</f>
        <v>2045</v>
      </c>
      <c r="EG338">
        <f t="shared" ref="EG338" si="1906">EF338+1</f>
        <v>2046</v>
      </c>
      <c r="EH338">
        <f t="shared" ref="EH338" si="1907">EG338+1</f>
        <v>2047</v>
      </c>
      <c r="EI338">
        <f t="shared" ref="EI338" si="1908">EH338+1</f>
        <v>2048</v>
      </c>
      <c r="EJ338">
        <f t="shared" ref="EJ338" si="1909">EI338+1</f>
        <v>2049</v>
      </c>
      <c r="EK338">
        <f t="shared" ref="EK338" si="1910">EJ338+1</f>
        <v>2050</v>
      </c>
      <c r="EL338">
        <f t="shared" ref="EL338" si="1911">EK338+1</f>
        <v>2051</v>
      </c>
      <c r="EM338">
        <f t="shared" ref="EM338" si="1912">EL338+1</f>
        <v>2052</v>
      </c>
      <c r="EN338">
        <f t="shared" ref="EN338" si="1913">EM338+1</f>
        <v>2053</v>
      </c>
      <c r="EO338">
        <f t="shared" ref="EO338" si="1914">EN338+1</f>
        <v>2054</v>
      </c>
      <c r="EP338">
        <f t="shared" ref="EP338" si="1915">EO338+1</f>
        <v>2055</v>
      </c>
      <c r="EQ338">
        <f t="shared" ref="EQ338" si="1916">EP338+1</f>
        <v>2056</v>
      </c>
      <c r="ER338">
        <f t="shared" ref="ER338" si="1917">EQ338+1</f>
        <v>2057</v>
      </c>
      <c r="ES338">
        <f t="shared" ref="ES338" si="1918">ER338+1</f>
        <v>2058</v>
      </c>
      <c r="ET338">
        <f t="shared" ref="ET338" si="1919">ES338+1</f>
        <v>2059</v>
      </c>
      <c r="EU338">
        <f t="shared" ref="EU338" si="1920">ET338+1</f>
        <v>2060</v>
      </c>
      <c r="EV338">
        <f t="shared" ref="EV338" si="1921">EU338+1</f>
        <v>2061</v>
      </c>
      <c r="EW338">
        <f t="shared" ref="EW338" si="1922">EV338+1</f>
        <v>2062</v>
      </c>
      <c r="EX338">
        <f t="shared" ref="EX338" si="1923">EW338+1</f>
        <v>2063</v>
      </c>
      <c r="EY338">
        <f t="shared" ref="EY338" si="1924">EX338+1</f>
        <v>2064</v>
      </c>
      <c r="EZ338">
        <f t="shared" ref="EZ338" si="1925">EY338+1</f>
        <v>2065</v>
      </c>
      <c r="FA338">
        <f t="shared" ref="FA338" si="1926">EZ338+1</f>
        <v>2066</v>
      </c>
      <c r="FB338">
        <f t="shared" ref="FB338" si="1927">FA338+1</f>
        <v>2067</v>
      </c>
      <c r="FC338">
        <f t="shared" ref="FC338" si="1928">FB338+1</f>
        <v>2068</v>
      </c>
      <c r="FD338">
        <f t="shared" ref="FD338" si="1929">FC338+1</f>
        <v>2069</v>
      </c>
      <c r="FE338">
        <f t="shared" ref="FE338" si="1930">FD338+1</f>
        <v>2070</v>
      </c>
      <c r="FF338">
        <f t="shared" ref="FF338" si="1931">FE338+1</f>
        <v>2071</v>
      </c>
      <c r="FG338">
        <f t="shared" ref="FG338" si="1932">FF338+1</f>
        <v>2072</v>
      </c>
      <c r="FH338">
        <f t="shared" ref="FH338" si="1933">FG338+1</f>
        <v>2073</v>
      </c>
      <c r="FI338">
        <f t="shared" ref="FI338" si="1934">FH338+1</f>
        <v>2074</v>
      </c>
      <c r="FJ338">
        <f t="shared" ref="FJ338" si="1935">FI338+1</f>
        <v>2075</v>
      </c>
      <c r="FK338">
        <f t="shared" ref="FK338" si="1936">FJ338+1</f>
        <v>2076</v>
      </c>
      <c r="FL338">
        <f t="shared" ref="FL338" si="1937">FK338+1</f>
        <v>2077</v>
      </c>
      <c r="FM338">
        <f t="shared" ref="FM338" si="1938">FL338+1</f>
        <v>2078</v>
      </c>
      <c r="FN338">
        <f t="shared" ref="FN338" si="1939">FM338+1</f>
        <v>2079</v>
      </c>
      <c r="FO338">
        <f t="shared" ref="FO338" si="1940">FN338+1</f>
        <v>2080</v>
      </c>
      <c r="FP338">
        <f t="shared" ref="FP338" si="1941">FO338+1</f>
        <v>2081</v>
      </c>
      <c r="FQ338">
        <f t="shared" ref="FQ338" si="1942">FP338+1</f>
        <v>2082</v>
      </c>
      <c r="FR338">
        <f t="shared" ref="FR338" si="1943">FQ338+1</f>
        <v>2083</v>
      </c>
      <c r="FS338">
        <f t="shared" ref="FS338" si="1944">FR338+1</f>
        <v>2084</v>
      </c>
      <c r="FT338">
        <f t="shared" ref="FT338" si="1945">FS338+1</f>
        <v>2085</v>
      </c>
      <c r="FU338">
        <f t="shared" ref="FU338" si="1946">FT338+1</f>
        <v>2086</v>
      </c>
      <c r="FV338">
        <f t="shared" ref="FV338" si="1947">FU338+1</f>
        <v>2087</v>
      </c>
      <c r="FW338">
        <f t="shared" ref="FW338" si="1948">FV338+1</f>
        <v>2088</v>
      </c>
      <c r="FX338">
        <f t="shared" ref="FX338" si="1949">FW338+1</f>
        <v>2089</v>
      </c>
      <c r="FY338">
        <f t="shared" ref="FY338" si="1950">FX338+1</f>
        <v>2090</v>
      </c>
      <c r="FZ338">
        <f t="shared" ref="FZ338" si="1951">FY338+1</f>
        <v>2091</v>
      </c>
      <c r="GA338">
        <f t="shared" ref="GA338" si="1952">FZ338+1</f>
        <v>2092</v>
      </c>
      <c r="GB338">
        <f t="shared" ref="GB338" si="1953">GA338+1</f>
        <v>2093</v>
      </c>
      <c r="GC338">
        <f t="shared" ref="GC338" si="1954">GB338+1</f>
        <v>2094</v>
      </c>
      <c r="GD338">
        <f t="shared" ref="GD338" si="1955">GC338+1</f>
        <v>2095</v>
      </c>
      <c r="GE338">
        <f t="shared" ref="GE338" si="1956">GD338+1</f>
        <v>2096</v>
      </c>
      <c r="GF338">
        <f t="shared" ref="GF338" si="1957">GE338+1</f>
        <v>2097</v>
      </c>
      <c r="GG338">
        <f t="shared" ref="GG338" si="1958">GF338+1</f>
        <v>2098</v>
      </c>
      <c r="GH338">
        <f t="shared" ref="GH338" si="1959">GG338+1</f>
        <v>2099</v>
      </c>
      <c r="GI338">
        <f t="shared" ref="GI338" si="1960">GH338+1</f>
        <v>2100</v>
      </c>
      <c r="GJ338">
        <f t="shared" ref="GJ338" si="1961">GI338+1</f>
        <v>2101</v>
      </c>
      <c r="GK338">
        <f t="shared" ref="GK338" si="1962">GJ338+1</f>
        <v>2102</v>
      </c>
      <c r="GL338">
        <f t="shared" ref="GL338" si="1963">GK338+1</f>
        <v>2103</v>
      </c>
      <c r="GM338">
        <f t="shared" ref="GM338" si="1964">GL338+1</f>
        <v>2104</v>
      </c>
      <c r="GN338">
        <f t="shared" ref="GN338" si="1965">GM338+1</f>
        <v>2105</v>
      </c>
      <c r="GO338">
        <f t="shared" ref="GO338" si="1966">GN338+1</f>
        <v>2106</v>
      </c>
      <c r="GP338">
        <f t="shared" ref="GP338" si="1967">GO338+1</f>
        <v>2107</v>
      </c>
      <c r="GQ338">
        <f t="shared" ref="GQ338" si="1968">GP338+1</f>
        <v>2108</v>
      </c>
      <c r="GR338">
        <f t="shared" ref="GR338" si="1969">GQ338+1</f>
        <v>2109</v>
      </c>
      <c r="GS338">
        <f t="shared" ref="GS338" si="1970">GR338+1</f>
        <v>2110</v>
      </c>
      <c r="GT338">
        <f t="shared" ref="GT338" si="1971">GS338+1</f>
        <v>2111</v>
      </c>
      <c r="GU338">
        <f t="shared" ref="GU338" si="1972">GT338+1</f>
        <v>2112</v>
      </c>
      <c r="GV338">
        <f t="shared" ref="GV338" si="1973">GU338+1</f>
        <v>2113</v>
      </c>
      <c r="GW338">
        <f t="shared" ref="GW338" si="1974">GV338+1</f>
        <v>2114</v>
      </c>
      <c r="GX338">
        <f t="shared" ref="GX338" si="1975">GW338+1</f>
        <v>2115</v>
      </c>
      <c r="GY338">
        <f t="shared" ref="GY338" si="1976">GX338+1</f>
        <v>2116</v>
      </c>
      <c r="GZ338">
        <f t="shared" ref="GZ338" si="1977">GY338+1</f>
        <v>2117</v>
      </c>
      <c r="HA338">
        <f t="shared" ref="HA338" si="1978">GZ338+1</f>
        <v>2118</v>
      </c>
      <c r="HB338" t="s">
        <v>6</v>
      </c>
      <c r="HC338" t="s">
        <v>22</v>
      </c>
      <c r="HD338" t="s">
        <v>31</v>
      </c>
      <c r="HE338" t="s">
        <v>32</v>
      </c>
      <c r="HF338" t="s">
        <v>33</v>
      </c>
      <c r="HH338" s="5" t="s">
        <v>5</v>
      </c>
      <c r="HI338" s="5" t="s">
        <v>6</v>
      </c>
      <c r="HJ338" t="s">
        <v>22</v>
      </c>
      <c r="HK338" t="s">
        <v>31</v>
      </c>
      <c r="HL338" t="s">
        <v>32</v>
      </c>
      <c r="HM338" t="s">
        <v>33</v>
      </c>
      <c r="HN338" s="5" t="s">
        <v>47</v>
      </c>
      <c r="HO338" s="5" t="s">
        <v>128</v>
      </c>
      <c r="HP338" s="5"/>
      <c r="HQ338" s="5" t="s">
        <v>125</v>
      </c>
      <c r="HR338" s="5" t="s">
        <v>126</v>
      </c>
    </row>
    <row r="339" spans="2:226" x14ac:dyDescent="0.25">
      <c r="B339">
        <f>J338+C339-C334</f>
        <v>2036</v>
      </c>
      <c r="C339">
        <f>I336+1</f>
        <v>51</v>
      </c>
      <c r="D339">
        <v>1</v>
      </c>
      <c r="E339" s="3">
        <f>IF(C339&lt;65,Assumptions!$C$6,Assumptions!$C$7)*(1+Assumptions!$C$8)^(B339-$J$3)</f>
        <v>25320.133885808333</v>
      </c>
      <c r="F339" s="3">
        <f>ROUND(D339*E339, 2)</f>
        <v>25320.13</v>
      </c>
      <c r="I339" s="5">
        <f>F335</f>
        <v>369228.52910646918</v>
      </c>
      <c r="J339" s="5">
        <f>IF(J338&lt;$B339,0,VLOOKUP(J338,$B339:$F438,5))</f>
        <v>0</v>
      </c>
      <c r="K339" s="5">
        <f t="shared" ref="K339:BV339" si="1979">IF(K338&lt;$B339,0,VLOOKUP(K338,$B339:$F438,5))</f>
        <v>0</v>
      </c>
      <c r="L339" s="5">
        <f t="shared" si="1979"/>
        <v>0</v>
      </c>
      <c r="M339" s="5">
        <f t="shared" si="1979"/>
        <v>0</v>
      </c>
      <c r="N339" s="5">
        <f t="shared" si="1979"/>
        <v>0</v>
      </c>
      <c r="O339" s="5">
        <f t="shared" si="1979"/>
        <v>0</v>
      </c>
      <c r="P339" s="5">
        <f t="shared" si="1979"/>
        <v>0</v>
      </c>
      <c r="Q339" s="5">
        <f t="shared" si="1979"/>
        <v>0</v>
      </c>
      <c r="R339" s="5">
        <f t="shared" si="1979"/>
        <v>0</v>
      </c>
      <c r="S339" s="5">
        <f t="shared" si="1979"/>
        <v>0</v>
      </c>
      <c r="T339" s="5">
        <f t="shared" si="1979"/>
        <v>0</v>
      </c>
      <c r="U339" s="5">
        <f t="shared" si="1979"/>
        <v>0</v>
      </c>
      <c r="V339" s="5">
        <f t="shared" si="1979"/>
        <v>0</v>
      </c>
      <c r="W339" s="5">
        <f t="shared" si="1979"/>
        <v>0</v>
      </c>
      <c r="X339" s="5">
        <f t="shared" si="1979"/>
        <v>0</v>
      </c>
      <c r="Y339" s="5">
        <f t="shared" si="1979"/>
        <v>0</v>
      </c>
      <c r="Z339" s="5">
        <f t="shared" si="1979"/>
        <v>0</v>
      </c>
      <c r="AA339" s="5">
        <f t="shared" si="1979"/>
        <v>25320.13</v>
      </c>
      <c r="AB339" s="5">
        <f t="shared" si="1979"/>
        <v>26574.639999999999</v>
      </c>
      <c r="AC339" s="5">
        <f t="shared" si="1979"/>
        <v>27886.53</v>
      </c>
      <c r="AD339" s="5">
        <f t="shared" si="1979"/>
        <v>29257.3</v>
      </c>
      <c r="AE339" s="5">
        <f t="shared" si="1979"/>
        <v>30688.04</v>
      </c>
      <c r="AF339" s="5">
        <f t="shared" si="1979"/>
        <v>32181.95</v>
      </c>
      <c r="AG339" s="5">
        <f t="shared" si="1979"/>
        <v>33743.160000000003</v>
      </c>
      <c r="AH339" s="5">
        <f t="shared" si="1979"/>
        <v>35376.54</v>
      </c>
      <c r="AI339" s="5">
        <f t="shared" si="1979"/>
        <v>37080.400000000001</v>
      </c>
      <c r="AJ339" s="5">
        <f t="shared" si="1979"/>
        <v>38855.370000000003</v>
      </c>
      <c r="AK339" s="5">
        <f t="shared" si="1979"/>
        <v>40701.370000000003</v>
      </c>
      <c r="AL339" s="5">
        <f t="shared" si="1979"/>
        <v>42626.05</v>
      </c>
      <c r="AM339" s="5">
        <f t="shared" si="1979"/>
        <v>44631.86</v>
      </c>
      <c r="AN339" s="5">
        <f t="shared" si="1979"/>
        <v>46723.57</v>
      </c>
      <c r="AO339" s="5">
        <f t="shared" si="1979"/>
        <v>20141.68</v>
      </c>
      <c r="AP339" s="5">
        <f t="shared" si="1979"/>
        <v>21073.31</v>
      </c>
      <c r="AQ339" s="5">
        <f t="shared" si="1979"/>
        <v>22035.360000000001</v>
      </c>
      <c r="AR339" s="5">
        <f t="shared" si="1979"/>
        <v>23023.9</v>
      </c>
      <c r="AS339" s="5">
        <f t="shared" si="1979"/>
        <v>24036.14</v>
      </c>
      <c r="AT339" s="5">
        <f t="shared" si="1979"/>
        <v>25062.71</v>
      </c>
      <c r="AU339" s="5">
        <f t="shared" si="1979"/>
        <v>26096.1</v>
      </c>
      <c r="AV339" s="5">
        <f t="shared" si="1979"/>
        <v>27128.6</v>
      </c>
      <c r="AW339" s="5">
        <f t="shared" si="1979"/>
        <v>28153.3</v>
      </c>
      <c r="AX339" s="5">
        <f t="shared" si="1979"/>
        <v>29166.5</v>
      </c>
      <c r="AY339" s="5">
        <f t="shared" si="1979"/>
        <v>30156.78</v>
      </c>
      <c r="AZ339" s="5">
        <f t="shared" si="1979"/>
        <v>31113.88</v>
      </c>
      <c r="BA339" s="5">
        <f t="shared" si="1979"/>
        <v>32024.54</v>
      </c>
      <c r="BB339" s="5">
        <f t="shared" si="1979"/>
        <v>32864.879999999997</v>
      </c>
      <c r="BC339" s="5">
        <f t="shared" si="1979"/>
        <v>33610.089999999997</v>
      </c>
      <c r="BD339" s="5">
        <f t="shared" si="1979"/>
        <v>34232.129999999997</v>
      </c>
      <c r="BE339" s="5">
        <f t="shared" si="1979"/>
        <v>34706.769999999997</v>
      </c>
      <c r="BF339" s="5">
        <f t="shared" si="1979"/>
        <v>35004.19</v>
      </c>
      <c r="BG339" s="5">
        <f t="shared" si="1979"/>
        <v>35095.14</v>
      </c>
      <c r="BH339" s="5">
        <f t="shared" si="1979"/>
        <v>34957.129999999997</v>
      </c>
      <c r="BI339" s="5">
        <f t="shared" si="1979"/>
        <v>34576.269999999997</v>
      </c>
      <c r="BJ339" s="5">
        <f t="shared" si="1979"/>
        <v>33935.81</v>
      </c>
      <c r="BK339" s="5">
        <f t="shared" si="1979"/>
        <v>33021.160000000003</v>
      </c>
      <c r="BL339" s="5">
        <f t="shared" si="1979"/>
        <v>31760.49</v>
      </c>
      <c r="BM339" s="5">
        <f t="shared" si="1979"/>
        <v>30139.5</v>
      </c>
      <c r="BN339" s="5">
        <f t="shared" si="1979"/>
        <v>28163.39</v>
      </c>
      <c r="BO339" s="5">
        <f t="shared" si="1979"/>
        <v>25857.49</v>
      </c>
      <c r="BP339" s="5">
        <f t="shared" si="1979"/>
        <v>23276.639999999999</v>
      </c>
      <c r="BQ339" s="5">
        <f t="shared" si="1979"/>
        <v>20507.18</v>
      </c>
      <c r="BR339" s="5">
        <f t="shared" si="1979"/>
        <v>17655.740000000002</v>
      </c>
      <c r="BS339" s="5">
        <f t="shared" si="1979"/>
        <v>14831.78</v>
      </c>
      <c r="BT339" s="5">
        <f t="shared" si="1979"/>
        <v>12135.6</v>
      </c>
      <c r="BU339" s="5">
        <f t="shared" si="1979"/>
        <v>9652.61</v>
      </c>
      <c r="BV339" s="5">
        <f t="shared" si="1979"/>
        <v>7448.01</v>
      </c>
      <c r="BW339" s="5">
        <f t="shared" ref="BW339:DE339" si="1980">IF(BW338&lt;$B339,0,VLOOKUP(BW338,$B339:$F438,5))</f>
        <v>5607.92</v>
      </c>
      <c r="BX339" s="5">
        <f t="shared" si="1980"/>
        <v>4081.58</v>
      </c>
      <c r="BY339" s="5">
        <f t="shared" si="1980"/>
        <v>2905.04</v>
      </c>
      <c r="BZ339" s="5">
        <f t="shared" si="1980"/>
        <v>1960.14</v>
      </c>
      <c r="CA339" s="5">
        <f t="shared" si="1980"/>
        <v>1246.6400000000001</v>
      </c>
      <c r="CB339" s="5">
        <f t="shared" si="1980"/>
        <v>716.44</v>
      </c>
      <c r="CC339" s="5">
        <f t="shared" si="1980"/>
        <v>362.27</v>
      </c>
      <c r="CD339" s="5">
        <f t="shared" si="1980"/>
        <v>158.51</v>
      </c>
      <c r="CE339" s="5">
        <f t="shared" si="1980"/>
        <v>59.4</v>
      </c>
      <c r="CF339" s="5">
        <f t="shared" si="1980"/>
        <v>18.149999999999999</v>
      </c>
      <c r="CG339" s="5">
        <f t="shared" si="1980"/>
        <v>4.16</v>
      </c>
      <c r="CH339" s="5">
        <f t="shared" si="1980"/>
        <v>0.6</v>
      </c>
      <c r="CI339" s="5">
        <f t="shared" si="1980"/>
        <v>0</v>
      </c>
      <c r="CJ339" s="5">
        <f t="shared" si="1980"/>
        <v>0</v>
      </c>
      <c r="CK339" s="5">
        <f t="shared" si="1980"/>
        <v>0</v>
      </c>
      <c r="CL339" s="5">
        <f t="shared" si="1980"/>
        <v>0</v>
      </c>
      <c r="CM339" s="5">
        <f t="shared" si="1980"/>
        <v>0</v>
      </c>
      <c r="CN339" s="5">
        <f t="shared" si="1980"/>
        <v>0</v>
      </c>
      <c r="CO339" s="5">
        <f t="shared" si="1980"/>
        <v>0</v>
      </c>
      <c r="CP339" s="5">
        <f t="shared" si="1980"/>
        <v>0</v>
      </c>
      <c r="CQ339" s="5">
        <f t="shared" si="1980"/>
        <v>0</v>
      </c>
      <c r="CR339" s="5">
        <f t="shared" si="1980"/>
        <v>0</v>
      </c>
      <c r="CS339" s="5">
        <f t="shared" si="1980"/>
        <v>0</v>
      </c>
      <c r="CT339" s="5">
        <f t="shared" si="1980"/>
        <v>0</v>
      </c>
      <c r="CU339" s="5">
        <f t="shared" si="1980"/>
        <v>0</v>
      </c>
      <c r="CV339" s="5">
        <f t="shared" si="1980"/>
        <v>0</v>
      </c>
      <c r="CW339" s="5">
        <f t="shared" si="1980"/>
        <v>0</v>
      </c>
      <c r="CX339" s="5">
        <f t="shared" si="1980"/>
        <v>0</v>
      </c>
      <c r="CY339" s="5">
        <f t="shared" si="1980"/>
        <v>0</v>
      </c>
      <c r="CZ339" s="5">
        <f t="shared" si="1980"/>
        <v>0</v>
      </c>
      <c r="DA339" s="5">
        <f t="shared" si="1980"/>
        <v>0</v>
      </c>
      <c r="DB339" s="5">
        <f t="shared" si="1980"/>
        <v>0</v>
      </c>
      <c r="DC339" s="5">
        <f t="shared" si="1980"/>
        <v>0</v>
      </c>
      <c r="DD339" s="5">
        <f t="shared" si="1980"/>
        <v>0</v>
      </c>
      <c r="DE339" s="5">
        <f t="shared" si="1980"/>
        <v>0</v>
      </c>
      <c r="DF339" s="3">
        <f>IF(DF338&lt;$B339,0,VLOOKUP(DF338,$B339:$F438,3))</f>
        <v>0</v>
      </c>
      <c r="DG339" s="3">
        <f t="shared" ref="DG339" si="1981">IF(DG338&lt;$B339,0,VLOOKUP(DG338,$B339:$F438,3))</f>
        <v>0</v>
      </c>
      <c r="DH339" s="3">
        <f t="shared" ref="DH339" si="1982">IF(DH338&lt;$B339,0,VLOOKUP(DH338,$B339:$F438,3))</f>
        <v>0</v>
      </c>
      <c r="DI339" s="3">
        <f t="shared" ref="DI339" si="1983">IF(DI338&lt;$B339,0,VLOOKUP(DI338,$B339:$F438,3))</f>
        <v>0</v>
      </c>
      <c r="DJ339" s="3">
        <f t="shared" ref="DJ339" si="1984">IF(DJ338&lt;$B339,0,VLOOKUP(DJ338,$B339:$F438,3))</f>
        <v>0</v>
      </c>
      <c r="DK339" s="3">
        <f t="shared" ref="DK339" si="1985">IF(DK338&lt;$B339,0,VLOOKUP(DK338,$B339:$F438,3))</f>
        <v>0</v>
      </c>
      <c r="DL339" s="3">
        <f t="shared" ref="DL339" si="1986">IF(DL338&lt;$B339,0,VLOOKUP(DL338,$B339:$F438,3))</f>
        <v>0</v>
      </c>
      <c r="DM339" s="3">
        <f t="shared" ref="DM339" si="1987">IF(DM338&lt;$B339,0,VLOOKUP(DM338,$B339:$F438,3))</f>
        <v>0</v>
      </c>
      <c r="DN339" s="3">
        <f t="shared" ref="DN339" si="1988">IF(DN338&lt;$B339,0,VLOOKUP(DN338,$B339:$F438,3))</f>
        <v>0</v>
      </c>
      <c r="DO339" s="3">
        <f t="shared" ref="DO339" si="1989">IF(DO338&lt;$B339,0,VLOOKUP(DO338,$B339:$F438,3))</f>
        <v>0</v>
      </c>
      <c r="DP339" s="3">
        <f t="shared" ref="DP339" si="1990">IF(DP338&lt;$B339,0,VLOOKUP(DP338,$B339:$F438,3))</f>
        <v>0</v>
      </c>
      <c r="DQ339" s="3">
        <f t="shared" ref="DQ339" si="1991">IF(DQ338&lt;$B339,0,VLOOKUP(DQ338,$B339:$F438,3))</f>
        <v>0</v>
      </c>
      <c r="DR339" s="3">
        <f t="shared" ref="DR339" si="1992">IF(DR338&lt;$B339,0,VLOOKUP(DR338,$B339:$F438,3))</f>
        <v>0</v>
      </c>
      <c r="DS339" s="3">
        <f t="shared" ref="DS339" si="1993">IF(DS338&lt;$B339,0,VLOOKUP(DS338,$B339:$F438,3))</f>
        <v>0</v>
      </c>
      <c r="DT339" s="3">
        <f t="shared" ref="DT339" si="1994">IF(DT338&lt;$B339,0,VLOOKUP(DT338,$B339:$F438,3))</f>
        <v>0</v>
      </c>
      <c r="DU339" s="3">
        <f t="shared" ref="DU339" si="1995">IF(DU338&lt;$B339,0,VLOOKUP(DU338,$B339:$F438,3))</f>
        <v>0</v>
      </c>
      <c r="DV339" s="3">
        <f t="shared" ref="DV339" si="1996">IF(DV338&lt;$B339,0,VLOOKUP(DV338,$B339:$F438,3))</f>
        <v>0</v>
      </c>
      <c r="DW339" s="3">
        <f t="shared" ref="DW339" si="1997">IF(DW338&lt;$B339,0,VLOOKUP(DW338,$B339:$F438,3))</f>
        <v>1</v>
      </c>
      <c r="DX339" s="3">
        <f t="shared" ref="DX339" si="1998">IF(DX338&lt;$B339,0,VLOOKUP(DX338,$B339:$F438,3))</f>
        <v>0.99482999999999999</v>
      </c>
      <c r="DY339" s="3">
        <f t="shared" ref="DY339" si="1999">IF(DY338&lt;$B339,0,VLOOKUP(DY338,$B339:$F438,3))</f>
        <v>0.98951760779999998</v>
      </c>
      <c r="DZ339" s="3">
        <f t="shared" ref="DZ339" si="2000">IF(DZ338&lt;$B339,0,VLOOKUP(DZ338,$B339:$F438,3))</f>
        <v>0.98403568025278798</v>
      </c>
      <c r="EA339" s="3">
        <f t="shared" ref="EA339" si="2001">IF(EA338&lt;$B339,0,VLOOKUP(EA338,$B339:$F438,3))</f>
        <v>0.97834795402092689</v>
      </c>
      <c r="EB339" s="3">
        <f t="shared" ref="EB339" si="2002">IF(EB338&lt;$B339,0,VLOOKUP(EB338,$B339:$F438,3))</f>
        <v>0.9724876497763415</v>
      </c>
      <c r="EC339" s="3">
        <f t="shared" ref="EC339" si="2003">IF(EC338&lt;$B339,0,VLOOKUP(EC338,$B339:$F438,3))</f>
        <v>0.96650685073021703</v>
      </c>
      <c r="ED339" s="3">
        <f t="shared" ref="ED339" si="2004">IF(ED338&lt;$B339,0,VLOOKUP(ED338,$B339:$F438,3))</f>
        <v>0.96046618291315322</v>
      </c>
      <c r="EE339" s="3">
        <f t="shared" ref="EE339" si="2005">IF(EE338&lt;$B339,0,VLOOKUP(EE338,$B339:$F438,3))</f>
        <v>0.95424236204787594</v>
      </c>
      <c r="EF339" s="3">
        <f t="shared" ref="EF339" si="2006">IF(EF338&lt;$B339,0,VLOOKUP(EF338,$B339:$F438,3))</f>
        <v>0.94779168368043232</v>
      </c>
      <c r="EG339" s="3">
        <f t="shared" ref="EG339" si="2007">IF(EG338&lt;$B339,0,VLOOKUP(EG338,$B339:$F438,3))</f>
        <v>0.94106236272630128</v>
      </c>
      <c r="EH339" s="3">
        <f t="shared" ref="EH339" si="2008">IF(EH338&lt;$B339,0,VLOOKUP(EH338,$B339:$F438,3))</f>
        <v>0.93418319685477202</v>
      </c>
      <c r="EI339" s="3">
        <f t="shared" ref="EI339" si="2009">IF(EI338&lt;$B339,0,VLOOKUP(EI338,$B339:$F438,3))</f>
        <v>0.92714879738245559</v>
      </c>
      <c r="EJ339" s="3">
        <f t="shared" ref="EJ339" si="2010">IF(EJ338&lt;$B339,0,VLOOKUP(EJ338,$B339:$F438,3))</f>
        <v>0.92000048015463687</v>
      </c>
      <c r="EK339" s="3">
        <f t="shared" ref="EK339" si="2011">IF(EK338&lt;$B339,0,VLOOKUP(EK338,$B339:$F438,3))</f>
        <v>0.91270487634701059</v>
      </c>
      <c r="EL339" s="3">
        <f t="shared" ref="EL339" si="2012">IF(EL338&lt;$B339,0,VLOOKUP(EL338,$B339:$F438,3))</f>
        <v>0.90513855292209389</v>
      </c>
      <c r="EM339" s="3">
        <f t="shared" ref="EM339" si="2013">IF(EM338&lt;$B339,0,VLOOKUP(EM338,$B339:$F438,3))</f>
        <v>0.8971190253432042</v>
      </c>
      <c r="EN339" s="3">
        <f t="shared" ref="EN339" si="2014">IF(EN338&lt;$B339,0,VLOOKUP(EN338,$B339:$F438,3))</f>
        <v>0.88849771150965595</v>
      </c>
      <c r="EO339" s="3">
        <f t="shared" ref="EO339" si="2015">IF(EO338&lt;$B339,0,VLOOKUP(EO338,$B339:$F438,3))</f>
        <v>0.87920402544726495</v>
      </c>
      <c r="EP339" s="3">
        <f t="shared" ref="EP339" si="2016">IF(EP338&lt;$B339,0,VLOOKUP(EP338,$B339:$F438,3))</f>
        <v>0.86896129855080428</v>
      </c>
      <c r="EQ339" s="3">
        <f t="shared" ref="EQ339" si="2017">IF(EQ338&lt;$B339,0,VLOOKUP(EQ338,$B339:$F438,3))</f>
        <v>0.85762135360471625</v>
      </c>
      <c r="ER339" s="3">
        <f t="shared" ref="ER339" si="2018">IF(ER338&lt;$B339,0,VLOOKUP(ER338,$B339:$F438,3))</f>
        <v>0.84507435320147928</v>
      </c>
      <c r="ES339" s="3">
        <f t="shared" ref="ES339" si="2019">IF(ES338&lt;$B339,0,VLOOKUP(ES338,$B339:$F438,3))</f>
        <v>0.83127428901369915</v>
      </c>
      <c r="ET339" s="3">
        <f t="shared" ref="ET339" si="2020">IF(ET338&lt;$B339,0,VLOOKUP(ET338,$B339:$F438,3))</f>
        <v>0.81629472632567224</v>
      </c>
      <c r="EU339" s="3">
        <f t="shared" ref="EU339" si="2021">IF(EU338&lt;$B339,0,VLOOKUP(EU338,$B339:$F438,3))</f>
        <v>0.80000964653547502</v>
      </c>
      <c r="EV339" s="3">
        <f t="shared" ref="EV339" si="2022">IF(EV338&lt;$B339,0,VLOOKUP(EV338,$B339:$F438,3))</f>
        <v>0.78236943382936774</v>
      </c>
      <c r="EW339" s="3">
        <f t="shared" ref="EW339" si="2023">IF(EW338&lt;$B339,0,VLOOKUP(EW338,$B339:$F438,3))</f>
        <v>0.76328744333826948</v>
      </c>
      <c r="EX339" s="3">
        <f t="shared" ref="EX339" si="2024">IF(EX338&lt;$B339,0,VLOOKUP(EX338,$B339:$F438,3))</f>
        <v>0.74248022763286825</v>
      </c>
      <c r="EY339" s="3">
        <f t="shared" ref="EY339" si="2025">IF(EY338&lt;$B339,0,VLOOKUP(EY338,$B339:$F438,3))</f>
        <v>0.71973063345819721</v>
      </c>
      <c r="EZ339" s="3">
        <f t="shared" ref="EZ339" si="2026">IF(EZ338&lt;$B339,0,VLOOKUP(EZ338,$B339:$F438,3))</f>
        <v>0.69483515084687819</v>
      </c>
      <c r="FA339" s="3">
        <f t="shared" ref="FA339" si="2027">IF(FA338&lt;$B339,0,VLOOKUP(FA338,$B339:$F438,3))</f>
        <v>0.66774352831535844</v>
      </c>
      <c r="FB339" s="3">
        <f t="shared" ref="FB339" si="2028">IF(FB338&lt;$B339,0,VLOOKUP(FB338,$B339:$F438,3))</f>
        <v>0.63835613563419946</v>
      </c>
      <c r="FC339" s="3">
        <f t="shared" ref="FC339" si="2029">IF(FC338&lt;$B339,0,VLOOKUP(FC338,$B339:$F438,3))</f>
        <v>0.60664898637724873</v>
      </c>
      <c r="FD339" s="3">
        <f t="shared" ref="FD339" si="2030">IF(FD338&lt;$B339,0,VLOOKUP(FD338,$B339:$F438,3))</f>
        <v>0.57276157399821559</v>
      </c>
      <c r="FE339" s="3">
        <f t="shared" ref="FE339" si="2031">IF(FE338&lt;$B339,0,VLOOKUP(FE338,$B339:$F438,3))</f>
        <v>0.53698688608628709</v>
      </c>
      <c r="FF339" s="3">
        <f t="shared" ref="FF339" si="2032">IF(FF338&lt;$B339,0,VLOOKUP(FF338,$B339:$F438,3))</f>
        <v>0.4995642699949337</v>
      </c>
      <c r="FG339" s="3">
        <f t="shared" ref="FG339" si="2033">IF(FG338&lt;$B339,0,VLOOKUP(FG338,$B339:$F438,3))</f>
        <v>0.46075811750172724</v>
      </c>
      <c r="FH339" s="3">
        <f t="shared" ref="FH339" si="2034">IF(FH338&lt;$B339,0,VLOOKUP(FH338,$B339:$F438,3))</f>
        <v>0.42006396056397471</v>
      </c>
      <c r="FI339" s="3">
        <f t="shared" ref="FI339" si="2035">IF(FI338&lt;$B339,0,VLOOKUP(FI338,$B339:$F438,3))</f>
        <v>0.37784333188768959</v>
      </c>
      <c r="FJ339" s="3">
        <f t="shared" ref="FJ339" si="2036">IF(FJ338&lt;$B339,0,VLOOKUP(FJ338,$B339:$F438,3))</f>
        <v>0.3346633959195644</v>
      </c>
      <c r="FK339" s="3">
        <f t="shared" ref="FK339" si="2037">IF(FK338&lt;$B339,0,VLOOKUP(FK338,$B339:$F438,3))</f>
        <v>0.29124416693296012</v>
      </c>
      <c r="FL339" s="3">
        <f t="shared" ref="FL339" si="2038">IF(FL338&lt;$B339,0,VLOOKUP(FL338,$B339:$F438,3))</f>
        <v>0.24850699787721756</v>
      </c>
      <c r="FM339" s="3">
        <f t="shared" ref="FM339" si="2039">IF(FM338&lt;$B339,0,VLOOKUP(FM338,$B339:$F438,3))</f>
        <v>0.20752570885728561</v>
      </c>
      <c r="FN339" s="3">
        <f t="shared" ref="FN339" si="2040">IF(FN338&lt;$B339,0,VLOOKUP(FN338,$B339:$F438,3))</f>
        <v>0.16935550522716505</v>
      </c>
      <c r="FO339" s="3">
        <f t="shared" ref="FO339" si="2041">IF(FO338&lt;$B339,0,VLOOKUP(FO338,$B339:$F438,3))</f>
        <v>0.13485101459218243</v>
      </c>
      <c r="FP339" s="3">
        <f t="shared" ref="FP339" si="2042">IF(FP338&lt;$B339,0,VLOOKUP(FP338,$B339:$F438,3))</f>
        <v>0.10458505287711301</v>
      </c>
      <c r="FQ339" s="3">
        <f t="shared" ref="FQ339" si="2043">IF(FQ338&lt;$B339,0,VLOOKUP(FQ338,$B339:$F438,3))</f>
        <v>7.8849808915641806E-2</v>
      </c>
      <c r="FR339" s="3">
        <f t="shared" ref="FR339" si="2044">IF(FR338&lt;$B339,0,VLOOKUP(FR338,$B339:$F438,3))</f>
        <v>5.7669173244722101E-2</v>
      </c>
      <c r="FS339" s="3">
        <f t="shared" ref="FS339" si="2045">IF(FS338&lt;$B339,0,VLOOKUP(FS338,$B339:$F438,3))</f>
        <v>4.1157912253025709E-2</v>
      </c>
      <c r="FT339" s="3">
        <f t="shared" ref="FT339" si="2046">IF(FT338&lt;$B339,0,VLOOKUP(FT338,$B339:$F438,3))</f>
        <v>2.8394020505117377E-2</v>
      </c>
      <c r="FU339" s="3">
        <f t="shared" ref="FU339" si="2047">IF(FU338&lt;$B339,0,VLOOKUP(FU338,$B339:$F438,3))</f>
        <v>1.9155741993572388E-2</v>
      </c>
      <c r="FV339" s="3">
        <f t="shared" ref="FV339" si="2048">IF(FV338&lt;$B339,0,VLOOKUP(FV338,$B339:$F438,3))</f>
        <v>1.2251246349409156E-2</v>
      </c>
      <c r="FW339" s="3">
        <f t="shared" ref="FW339" si="2049">IF(FW338&lt;$B339,0,VLOOKUP(FW338,$B339:$F438,3))</f>
        <v>7.3855413492778165E-3</v>
      </c>
      <c r="FX339" s="3">
        <f t="shared" ref="FX339" si="2050">IF(FX338&lt;$B339,0,VLOOKUP(FX338,$B339:$F438,3))</f>
        <v>4.0231997946055982E-3</v>
      </c>
      <c r="FY339" s="3">
        <f t="shared" ref="FY339" si="2051">IF(FY338&lt;$B339,0,VLOOKUP(FY338,$B339:$F438,3))</f>
        <v>1.9282794295565171E-3</v>
      </c>
      <c r="FZ339" s="3">
        <f t="shared" ref="FZ339" si="2052">IF(FZ338&lt;$B339,0,VLOOKUP(FZ338,$B339:$F438,3))</f>
        <v>7.997153278199744E-4</v>
      </c>
      <c r="GA339" s="3">
        <f t="shared" ref="GA339" si="2053">IF(GA338&lt;$B339,0,VLOOKUP(GA338,$B339:$F438,3))</f>
        <v>2.8405088728837672E-4</v>
      </c>
      <c r="GB339" s="3">
        <f t="shared" ref="GB339" si="2054">IF(GB338&lt;$B339,0,VLOOKUP(GB338,$B339:$F438,3))</f>
        <v>8.2261136958713892E-5</v>
      </c>
      <c r="GC339" s="3">
        <f t="shared" ref="GC339" si="2055">IF(GC338&lt;$B339,0,VLOOKUP(GC338,$B339:$F438,3))</f>
        <v>1.787781289523729E-5</v>
      </c>
      <c r="GD339" s="3">
        <f t="shared" ref="GD339" si="2056">IF(GD338&lt;$B339,0,VLOOKUP(GD338,$B339:$F438,3))</f>
        <v>2.4621323919320788E-6</v>
      </c>
      <c r="GE339" s="3">
        <f t="shared" ref="GE339" si="2057">IF(GE338&lt;$B339,0,VLOOKUP(GE338,$B339:$F438,3))</f>
        <v>0</v>
      </c>
      <c r="GF339" s="3">
        <f t="shared" ref="GF339" si="2058">IF(GF338&lt;$B339,0,VLOOKUP(GF338,$B339:$F438,3))</f>
        <v>0</v>
      </c>
      <c r="GG339" s="3">
        <f t="shared" ref="GG339" si="2059">IF(GG338&lt;$B339,0,VLOOKUP(GG338,$B339:$F438,3))</f>
        <v>0</v>
      </c>
      <c r="GH339" s="3">
        <f t="shared" ref="GH339" si="2060">IF(GH338&lt;$B339,0,VLOOKUP(GH338,$B339:$F438,3))</f>
        <v>0</v>
      </c>
      <c r="GI339" s="3">
        <f t="shared" ref="GI339" si="2061">IF(GI338&lt;$B339,0,VLOOKUP(GI338,$B339:$F438,3))</f>
        <v>0</v>
      </c>
      <c r="GJ339" s="3">
        <f t="shared" ref="GJ339" si="2062">IF(GJ338&lt;$B339,0,VLOOKUP(GJ338,$B339:$F438,3))</f>
        <v>0</v>
      </c>
      <c r="GK339" s="3">
        <f t="shared" ref="GK339" si="2063">IF(GK338&lt;$B339,0,VLOOKUP(GK338,$B339:$F438,3))</f>
        <v>0</v>
      </c>
      <c r="GL339" s="3">
        <f t="shared" ref="GL339" si="2064">IF(GL338&lt;$B339,0,VLOOKUP(GL338,$B339:$F438,3))</f>
        <v>0</v>
      </c>
      <c r="GM339" s="3">
        <f t="shared" ref="GM339" si="2065">IF(GM338&lt;$B339,0,VLOOKUP(GM338,$B339:$F438,3))</f>
        <v>0</v>
      </c>
      <c r="GN339" s="3">
        <f t="shared" ref="GN339" si="2066">IF(GN338&lt;$B339,0,VLOOKUP(GN338,$B339:$F438,3))</f>
        <v>0</v>
      </c>
      <c r="GO339" s="3">
        <f t="shared" ref="GO339" si="2067">IF(GO338&lt;$B339,0,VLOOKUP(GO338,$B339:$F438,3))</f>
        <v>0</v>
      </c>
      <c r="GP339" s="3">
        <f t="shared" ref="GP339" si="2068">IF(GP338&lt;$B339,0,VLOOKUP(GP338,$B339:$F438,3))</f>
        <v>0</v>
      </c>
      <c r="GQ339" s="3">
        <f t="shared" ref="GQ339" si="2069">IF(GQ338&lt;$B339,0,VLOOKUP(GQ338,$B339:$F438,3))</f>
        <v>0</v>
      </c>
      <c r="GR339" s="3">
        <f t="shared" ref="GR339" si="2070">IF(GR338&lt;$B339,0,VLOOKUP(GR338,$B339:$F438,3))</f>
        <v>0</v>
      </c>
      <c r="GS339" s="3">
        <f t="shared" ref="GS339" si="2071">IF(GS338&lt;$B339,0,VLOOKUP(GS338,$B339:$F438,3))</f>
        <v>0</v>
      </c>
      <c r="GT339" s="3">
        <f t="shared" ref="GT339" si="2072">IF(GT338&lt;$B339,0,VLOOKUP(GT338,$B339:$F438,3))</f>
        <v>0</v>
      </c>
      <c r="GU339" s="3">
        <f t="shared" ref="GU339" si="2073">IF(GU338&lt;$B339,0,VLOOKUP(GU338,$B339:$F438,3))</f>
        <v>0</v>
      </c>
      <c r="GV339" s="3">
        <f t="shared" ref="GV339" si="2074">IF(GV338&lt;$B339,0,VLOOKUP(GV338,$B339:$F438,3))</f>
        <v>0</v>
      </c>
      <c r="GW339" s="3">
        <f t="shared" ref="GW339" si="2075">IF(GW338&lt;$B339,0,VLOOKUP(GW338,$B339:$F438,3))</f>
        <v>0</v>
      </c>
      <c r="GX339" s="3">
        <f t="shared" ref="GX339" si="2076">IF(GX338&lt;$B339,0,VLOOKUP(GX338,$B339:$F438,3))</f>
        <v>0</v>
      </c>
      <c r="GY339" s="3">
        <f t="shared" ref="GY339" si="2077">IF(GY338&lt;$B339,0,VLOOKUP(GY338,$B339:$F438,3))</f>
        <v>0</v>
      </c>
      <c r="GZ339" s="3">
        <f t="shared" ref="GZ339" si="2078">IF(GZ338&lt;$B339,0,VLOOKUP(GZ338,$B339:$F438,3))</f>
        <v>0</v>
      </c>
      <c r="HA339" s="3">
        <f t="shared" ref="HA339" si="2079">IF(HA338&lt;$B339,0,VLOOKUP(HA338,$B339:$F438,3))</f>
        <v>0</v>
      </c>
      <c r="HH339" s="16">
        <f>F334</f>
        <v>33</v>
      </c>
      <c r="HI339" s="16">
        <v>0</v>
      </c>
      <c r="HJ339" s="3">
        <v>1</v>
      </c>
      <c r="HK339">
        <f>IF(HH339&gt;=$F$3,IF(HI339&lt;50,HJ339*VLOOKUP(HH339,Ret!$A$2:$AZ$27,HI339+2),HJ339),0)</f>
        <v>0</v>
      </c>
      <c r="HL339">
        <f>IF(HH339&lt;$F$3,HJ339*VLOOKUP(HH339,Withd!$A$2:$AZ$57,HI339+2),0)</f>
        <v>0.15640000000000001</v>
      </c>
      <c r="HM339">
        <f>IF(HJ339=HK339,0,HJ339*VLOOKUP(HH339,Mort!$A$2:$E$115,IF(C335="M",2,3)))</f>
        <v>5.4000000000000001E-4</v>
      </c>
      <c r="HN339" s="17">
        <f>(1+Assumptions!$C$9)^HB340</f>
        <v>1.038</v>
      </c>
      <c r="HO339" s="17">
        <f>(1+Assumptions!$C$10)^-HB340</f>
        <v>0.96852300242130751</v>
      </c>
      <c r="HP339" s="3"/>
      <c r="HQ339" s="17">
        <f>(1.01+Assumptions!$C$9)^HB340</f>
        <v>1.048</v>
      </c>
      <c r="HR339" s="17">
        <f>(0.99+Assumptions!$C$9)^HB340</f>
        <v>1.028</v>
      </c>
    </row>
    <row r="340" spans="2:226" x14ac:dyDescent="0.25">
      <c r="B340">
        <f t="shared" ref="B340" si="2080">B339+1</f>
        <v>2037</v>
      </c>
      <c r="C340">
        <f>C339+1</f>
        <v>52</v>
      </c>
      <c r="D340">
        <f>D339*(1-VLOOKUP(C339,Mort!$A$2:$E$111,IF(C335="M",4,5)))</f>
        <v>0.99482999999999999</v>
      </c>
      <c r="E340" s="3">
        <f>IF(C340&lt;65,Assumptions!$C$6,Assumptions!$C$7)*(1+Assumptions!$C$8)^(B340-$J$3)</f>
        <v>26712.741249527793</v>
      </c>
      <c r="F340" s="3">
        <f t="shared" ref="F340:F403" si="2081">ROUND(D340*E340, 2)</f>
        <v>26574.639999999999</v>
      </c>
      <c r="H340">
        <f>C334</f>
        <v>34</v>
      </c>
      <c r="I340" s="5">
        <f t="dataTable" ref="I340:HA390" dt2D="0" dtr="0" r1="I336"/>
        <v>543373.32471638569</v>
      </c>
      <c r="J340" s="5">
        <v>0</v>
      </c>
      <c r="K340" s="5">
        <v>10750.45</v>
      </c>
      <c r="L340" s="5">
        <v>11334.92</v>
      </c>
      <c r="M340" s="5">
        <v>11950.33</v>
      </c>
      <c r="N340" s="5">
        <v>12598.14</v>
      </c>
      <c r="O340" s="5">
        <v>13279.74</v>
      </c>
      <c r="P340" s="5">
        <v>13996.68</v>
      </c>
      <c r="Q340" s="5">
        <v>14750.25</v>
      </c>
      <c r="R340" s="5">
        <v>15541.91</v>
      </c>
      <c r="S340" s="5">
        <v>16372.94</v>
      </c>
      <c r="T340" s="5">
        <v>17244.43</v>
      </c>
      <c r="U340" s="5">
        <v>18157.400000000001</v>
      </c>
      <c r="V340" s="5">
        <v>19112.57</v>
      </c>
      <c r="W340" s="5">
        <v>20110.330000000002</v>
      </c>
      <c r="X340" s="5">
        <v>21150.62</v>
      </c>
      <c r="Y340" s="5">
        <v>22232.91</v>
      </c>
      <c r="Z340" s="5">
        <v>23355.56</v>
      </c>
      <c r="AA340" s="5">
        <v>24516.67</v>
      </c>
      <c r="AB340" s="5">
        <v>25731.37</v>
      </c>
      <c r="AC340" s="5">
        <v>27001.63</v>
      </c>
      <c r="AD340" s="5">
        <v>28328.9</v>
      </c>
      <c r="AE340" s="5">
        <v>29714.240000000002</v>
      </c>
      <c r="AF340" s="5">
        <v>31160.75</v>
      </c>
      <c r="AG340" s="5">
        <v>32672.41</v>
      </c>
      <c r="AH340" s="5">
        <v>34253.96</v>
      </c>
      <c r="AI340" s="5">
        <v>35903.760000000002</v>
      </c>
      <c r="AJ340" s="5">
        <v>37622.400000000001</v>
      </c>
      <c r="AK340" s="5">
        <v>39409.83</v>
      </c>
      <c r="AL340" s="5">
        <v>41273.440000000002</v>
      </c>
      <c r="AM340" s="5">
        <v>43215.59</v>
      </c>
      <c r="AN340" s="5">
        <v>45240.93</v>
      </c>
      <c r="AO340" s="5">
        <v>19502.54</v>
      </c>
      <c r="AP340" s="5">
        <v>20404.61</v>
      </c>
      <c r="AQ340" s="5">
        <v>21336.13</v>
      </c>
      <c r="AR340" s="5">
        <v>22293.3</v>
      </c>
      <c r="AS340" s="5">
        <v>23273.42</v>
      </c>
      <c r="AT340" s="5">
        <v>24267.41</v>
      </c>
      <c r="AU340" s="5">
        <v>25268.01</v>
      </c>
      <c r="AV340" s="5">
        <v>26267.75</v>
      </c>
      <c r="AW340" s="5">
        <v>27259.93</v>
      </c>
      <c r="AX340" s="5">
        <v>28240.99</v>
      </c>
      <c r="AY340" s="5">
        <v>29199.85</v>
      </c>
      <c r="AZ340" s="5">
        <v>30126.57</v>
      </c>
      <c r="BA340" s="5">
        <v>31008.33</v>
      </c>
      <c r="BB340" s="5">
        <v>31822.01</v>
      </c>
      <c r="BC340" s="5">
        <v>32543.57</v>
      </c>
      <c r="BD340" s="5">
        <v>33145.870000000003</v>
      </c>
      <c r="BE340" s="5">
        <v>33605.449999999997</v>
      </c>
      <c r="BF340" s="5">
        <v>33893.43</v>
      </c>
      <c r="BG340" s="5">
        <v>33981.49</v>
      </c>
      <c r="BH340" s="5">
        <v>33847.870000000003</v>
      </c>
      <c r="BI340" s="5">
        <v>33479.089999999997</v>
      </c>
      <c r="BJ340" s="5">
        <v>32858.959999999999</v>
      </c>
      <c r="BK340" s="5">
        <v>31973.33</v>
      </c>
      <c r="BL340" s="5">
        <v>30752.66</v>
      </c>
      <c r="BM340" s="5">
        <v>29183.11</v>
      </c>
      <c r="BN340" s="5">
        <v>27269.7</v>
      </c>
      <c r="BO340" s="5">
        <v>25036.98</v>
      </c>
      <c r="BP340" s="5">
        <v>22538.02</v>
      </c>
      <c r="BQ340" s="5">
        <v>19856.45</v>
      </c>
      <c r="BR340" s="5">
        <v>17095.48</v>
      </c>
      <c r="BS340" s="5">
        <v>14361.13</v>
      </c>
      <c r="BT340" s="5">
        <v>11750.51</v>
      </c>
      <c r="BU340" s="5">
        <v>9346.31</v>
      </c>
      <c r="BV340" s="5">
        <v>7211.67</v>
      </c>
      <c r="BW340" s="5">
        <v>5429.97</v>
      </c>
      <c r="BX340" s="5">
        <v>3952.06</v>
      </c>
      <c r="BY340" s="5">
        <v>2812.86</v>
      </c>
      <c r="BZ340" s="5">
        <v>1897.94</v>
      </c>
      <c r="CA340" s="5">
        <v>1207.08</v>
      </c>
      <c r="CB340" s="5">
        <v>693.71</v>
      </c>
      <c r="CC340" s="5">
        <v>350.78</v>
      </c>
      <c r="CD340" s="5">
        <v>153.47999999999999</v>
      </c>
      <c r="CE340" s="5">
        <v>57.51</v>
      </c>
      <c r="CF340" s="5">
        <v>17.57</v>
      </c>
      <c r="CG340" s="5">
        <v>4.03</v>
      </c>
      <c r="CH340" s="5">
        <v>0.59</v>
      </c>
      <c r="CI340" s="5">
        <v>0</v>
      </c>
      <c r="CJ340" s="5">
        <v>0</v>
      </c>
      <c r="CK340" s="5">
        <v>0</v>
      </c>
      <c r="CL340" s="5">
        <v>0</v>
      </c>
      <c r="CM340" s="5">
        <v>0</v>
      </c>
      <c r="CN340" s="5">
        <v>0</v>
      </c>
      <c r="CO340" s="5">
        <v>0</v>
      </c>
      <c r="CP340" s="5">
        <v>0</v>
      </c>
      <c r="CQ340" s="5">
        <v>0</v>
      </c>
      <c r="CR340" s="5">
        <v>0</v>
      </c>
      <c r="CS340" s="5">
        <v>0</v>
      </c>
      <c r="CT340" s="5">
        <v>0</v>
      </c>
      <c r="CU340" s="5">
        <v>0</v>
      </c>
      <c r="CV340" s="5">
        <v>0</v>
      </c>
      <c r="CW340" s="5">
        <v>0</v>
      </c>
      <c r="CX340" s="5">
        <v>0</v>
      </c>
      <c r="CY340" s="5">
        <v>0</v>
      </c>
      <c r="CZ340" s="5">
        <v>0</v>
      </c>
      <c r="DA340" s="5">
        <v>0</v>
      </c>
      <c r="DB340" s="5">
        <v>0</v>
      </c>
      <c r="DC340" s="5">
        <v>0</v>
      </c>
      <c r="DD340" s="5">
        <v>0</v>
      </c>
      <c r="DE340" s="5">
        <v>0</v>
      </c>
      <c r="DF340" s="3">
        <v>0</v>
      </c>
      <c r="DG340" s="3">
        <v>1</v>
      </c>
      <c r="DH340" s="3">
        <v>0.99939999999999996</v>
      </c>
      <c r="DI340" s="3">
        <v>0.99873040199999996</v>
      </c>
      <c r="DJ340" s="3">
        <v>0.99798135419849998</v>
      </c>
      <c r="DK340" s="3">
        <v>0.99713307004743124</v>
      </c>
      <c r="DL340" s="3">
        <v>0.99617582230018575</v>
      </c>
      <c r="DM340" s="3">
        <v>0.99508002889565561</v>
      </c>
      <c r="DN340" s="3">
        <v>0.99382622805924703</v>
      </c>
      <c r="DO340" s="3">
        <v>0.99238518002856113</v>
      </c>
      <c r="DP340" s="3">
        <v>0.99071797292611319</v>
      </c>
      <c r="DQ340" s="3">
        <v>0.9887860728789073</v>
      </c>
      <c r="DR340" s="3">
        <v>0.98654152849347221</v>
      </c>
      <c r="DS340" s="3">
        <v>0.98392719344296442</v>
      </c>
      <c r="DT340" s="3">
        <v>0.98087701914329128</v>
      </c>
      <c r="DU340" s="3">
        <v>0.9773164355638011</v>
      </c>
      <c r="DV340" s="3">
        <v>0.97314329438394365</v>
      </c>
      <c r="DW340" s="3">
        <v>0.96826784647908015</v>
      </c>
      <c r="DX340" s="3">
        <v>0.96326190171278325</v>
      </c>
      <c r="DY340" s="3">
        <v>0.95811808315763702</v>
      </c>
      <c r="DZ340" s="3">
        <v>0.95281010897694374</v>
      </c>
      <c r="EA340" s="3">
        <v>0.94730286654705698</v>
      </c>
      <c r="EB340" s="3">
        <v>0.94162852237644001</v>
      </c>
      <c r="EC340" s="3">
        <v>0.93583750696382495</v>
      </c>
      <c r="ED340" s="3">
        <v>0.92998852254530107</v>
      </c>
      <c r="EE340" s="3">
        <v>0.92396219691920745</v>
      </c>
      <c r="EF340" s="3">
        <v>0.91771621246803359</v>
      </c>
      <c r="EG340" s="3">
        <v>0.91120042735951057</v>
      </c>
      <c r="EH340" s="3">
        <v>0.90453955223551252</v>
      </c>
      <c r="EI340" s="3">
        <v>0.89772836940717904</v>
      </c>
      <c r="EJ340" s="3">
        <v>0.8908068836790497</v>
      </c>
      <c r="EK340" s="3">
        <v>0.88374278509147486</v>
      </c>
      <c r="EL340" s="3">
        <v>0.87641655740306657</v>
      </c>
      <c r="EM340" s="3">
        <v>0.86865150670447544</v>
      </c>
      <c r="EN340" s="3">
        <v>0.86030376572504541</v>
      </c>
      <c r="EO340" s="3">
        <v>0.85130498833556145</v>
      </c>
      <c r="EP340" s="3">
        <v>0.84138728522145212</v>
      </c>
      <c r="EQ340" s="3">
        <v>0.83040718114931211</v>
      </c>
      <c r="ER340" s="3">
        <v>0.8182583240890976</v>
      </c>
      <c r="ES340" s="3">
        <v>0.80489616565672262</v>
      </c>
      <c r="ET340" s="3">
        <v>0.79039193675158848</v>
      </c>
      <c r="EU340" s="3">
        <v>0.77462361761339427</v>
      </c>
      <c r="EV340" s="3">
        <v>0.75754316684501888</v>
      </c>
      <c r="EW340" s="3">
        <v>0.73906668900566885</v>
      </c>
      <c r="EX340" s="3">
        <v>0.71891973106337437</v>
      </c>
      <c r="EY340" s="3">
        <v>0.69689203050359261</v>
      </c>
      <c r="EZ340" s="3">
        <v>0.67278653516847331</v>
      </c>
      <c r="FA340" s="3">
        <v>0.64655458816225453</v>
      </c>
      <c r="FB340" s="3">
        <v>0.61809972073723374</v>
      </c>
      <c r="FC340" s="3">
        <v>0.58739870760821533</v>
      </c>
      <c r="FD340" s="3">
        <v>0.55458661580122037</v>
      </c>
      <c r="FE340" s="3">
        <v>0.51994713577827623</v>
      </c>
      <c r="FF340" s="3">
        <v>0.48371201988588813</v>
      </c>
      <c r="FG340" s="3">
        <v>0.44613727018115235</v>
      </c>
      <c r="FH340" s="3">
        <v>0.40673442647875296</v>
      </c>
      <c r="FI340" s="3">
        <v>0.36585354927337349</v>
      </c>
      <c r="FJ340" s="3">
        <v>0.32404380566241237</v>
      </c>
      <c r="FK340" s="3">
        <v>0.28200236231577097</v>
      </c>
      <c r="FL340" s="3">
        <v>0.24062133566955474</v>
      </c>
      <c r="FM340" s="3">
        <v>0.20094047120428846</v>
      </c>
      <c r="FN340" s="3">
        <v>0.16398149033568368</v>
      </c>
      <c r="FO340" s="3">
        <v>0.13057190149469147</v>
      </c>
      <c r="FP340" s="3">
        <v>0.10126634392322292</v>
      </c>
      <c r="FQ340" s="3">
        <v>7.6347734674035453E-2</v>
      </c>
      <c r="FR340" s="3">
        <v>5.5839206185896044E-2</v>
      </c>
      <c r="FS340" s="3">
        <v>3.9851883062812142E-2</v>
      </c>
      <c r="FT340" s="3">
        <v>2.7493017087372843E-2</v>
      </c>
      <c r="FU340" s="3">
        <v>1.8547889047825214E-2</v>
      </c>
      <c r="FV340" s="3">
        <v>1.1862487919427095E-2</v>
      </c>
      <c r="FW340" s="3">
        <v>7.1511822173474307E-3</v>
      </c>
      <c r="FX340" s="3">
        <v>3.8955350010778395E-3</v>
      </c>
      <c r="FY340" s="3">
        <v>1.8670909706665977E-3</v>
      </c>
      <c r="FZ340" s="3">
        <v>7.7433863826455813E-4</v>
      </c>
      <c r="GA340" s="3">
        <v>2.7503734092518842E-4</v>
      </c>
      <c r="GB340" s="3">
        <v>7.9650813931934558E-5</v>
      </c>
      <c r="GC340" s="3">
        <v>1.7310511391827338E-5</v>
      </c>
      <c r="GD340" s="3">
        <v>2.3840036288824601E-6</v>
      </c>
      <c r="GE340" s="3">
        <v>0</v>
      </c>
      <c r="GF340" s="3">
        <v>0</v>
      </c>
      <c r="GG340" s="3">
        <v>0</v>
      </c>
      <c r="GH340" s="3">
        <v>0</v>
      </c>
      <c r="GI340" s="3">
        <v>0</v>
      </c>
      <c r="GJ340" s="3">
        <v>0</v>
      </c>
      <c r="GK340" s="3">
        <v>0</v>
      </c>
      <c r="GL340" s="3">
        <v>0</v>
      </c>
      <c r="GM340" s="3">
        <v>0</v>
      </c>
      <c r="GN340" s="3">
        <v>0</v>
      </c>
      <c r="GO340" s="3">
        <v>0</v>
      </c>
      <c r="GP340" s="3">
        <v>0</v>
      </c>
      <c r="GQ340" s="3">
        <v>0</v>
      </c>
      <c r="GR340" s="3">
        <v>0</v>
      </c>
      <c r="GS340" s="3">
        <v>0</v>
      </c>
      <c r="GT340" s="3">
        <v>0</v>
      </c>
      <c r="GU340" s="3">
        <v>0</v>
      </c>
      <c r="GV340" s="3">
        <v>0</v>
      </c>
      <c r="GW340" s="3">
        <v>0</v>
      </c>
      <c r="GX340" s="3">
        <v>0</v>
      </c>
      <c r="GY340" s="3">
        <v>0</v>
      </c>
      <c r="GZ340" s="3">
        <v>0</v>
      </c>
      <c r="HA340" s="3">
        <v>0</v>
      </c>
      <c r="HB340">
        <f>C336</f>
        <v>1</v>
      </c>
      <c r="HC340">
        <v>1</v>
      </c>
      <c r="HD340">
        <f>IF(H340&gt;=$F$3,IF(HB340&lt;50,HC340*VLOOKUP(H340,Ret!$A$2:$AZ$27,HB340+2),HC340),0)</f>
        <v>0</v>
      </c>
      <c r="HE340">
        <f>IF(H340&lt;$F$3,HC340*VLOOKUP(H340,Withd!$A$2:$AZ$57,HB340+2),0)</f>
        <v>0.13669999999999999</v>
      </c>
      <c r="HF340">
        <f>IF(HC340=HD340,0,HC340*VLOOKUP(H340,Mort!$A$2:$E$115,IF(C335="M",2,3)))</f>
        <v>5.5999999999999995E-4</v>
      </c>
      <c r="HH340">
        <f t="shared" ref="HH340:HI340" si="2082">HH339+1</f>
        <v>34</v>
      </c>
      <c r="HI340">
        <f t="shared" si="2082"/>
        <v>1</v>
      </c>
      <c r="HJ340">
        <f t="shared" ref="HJ340:HJ390" si="2083">HJ339-HK339-HL339-HM339</f>
        <v>0.84306000000000003</v>
      </c>
      <c r="HK340">
        <f>IF(HH340&gt;=$F$3,IF(HI340&lt;50,HJ340*VLOOKUP(HH340,Ret!$A$2:$AZ$27,HI340+2),HJ340),0)</f>
        <v>0</v>
      </c>
      <c r="HL340">
        <f>IF(HH340&lt;$F$3,HJ340*VLOOKUP(HH340,Withd!$A$2:$AZ$57,HI340+2),0)</f>
        <v>0.11524630199999999</v>
      </c>
      <c r="HM340">
        <f>IF(HJ340=HK340,0,HJ340*VLOOKUP(HH340,Mort!$A$2:$E$115,IF(HM339/HJ339=VLOOKUP(HH339,Mort!$A$2:$E$115,2),2,3)))</f>
        <v>4.7211359999999996E-4</v>
      </c>
      <c r="HN340">
        <f>HN339/(1+Assumptions!$C$9)</f>
        <v>1</v>
      </c>
      <c r="HO340">
        <f>HO339*(1+Assumptions!$C$10)</f>
        <v>1</v>
      </c>
      <c r="HQ340">
        <f>HQ339/(1.01+Assumptions!$C$9)</f>
        <v>1</v>
      </c>
      <c r="HR340">
        <f>HR339/(0.99+Assumptions!$C$9)</f>
        <v>1</v>
      </c>
    </row>
    <row r="341" spans="2:226" x14ac:dyDescent="0.25">
      <c r="B341">
        <f t="shared" ref="B341:C341" si="2084">B340+1</f>
        <v>2038</v>
      </c>
      <c r="C341">
        <f t="shared" si="2084"/>
        <v>53</v>
      </c>
      <c r="D341">
        <f>IF(D340=0, 0, D340*(1-VLOOKUP(C340,Mort!$A$2:$E$111,IF(D340/D339=1-VLOOKUP(C339,Mort!$A$2:$E$111,4),4,5))))</f>
        <v>0.98951760779999998</v>
      </c>
      <c r="E341" s="3">
        <f>IF(C341&lt;65,Assumptions!$C$6,Assumptions!$C$7)*(1+Assumptions!$C$8)^(B341-$J$3)</f>
        <v>28181.942018251819</v>
      </c>
      <c r="F341" s="3">
        <f t="shared" si="2081"/>
        <v>27886.53</v>
      </c>
      <c r="H341">
        <f>H340+1</f>
        <v>35</v>
      </c>
      <c r="I341" s="5">
        <v>533336.42196573748</v>
      </c>
      <c r="J341" s="5">
        <v>0</v>
      </c>
      <c r="K341" s="5">
        <v>0</v>
      </c>
      <c r="L341" s="5">
        <v>11341.72</v>
      </c>
      <c r="M341" s="5">
        <v>11957.5</v>
      </c>
      <c r="N341" s="5">
        <v>12605.7</v>
      </c>
      <c r="O341" s="5">
        <v>13287.71</v>
      </c>
      <c r="P341" s="5">
        <v>14005.08</v>
      </c>
      <c r="Q341" s="5">
        <v>14759.11</v>
      </c>
      <c r="R341" s="5">
        <v>15551.24</v>
      </c>
      <c r="S341" s="5">
        <v>16382.77</v>
      </c>
      <c r="T341" s="5">
        <v>17254.78</v>
      </c>
      <c r="U341" s="5">
        <v>18168.3</v>
      </c>
      <c r="V341" s="5">
        <v>19124.04</v>
      </c>
      <c r="W341" s="5">
        <v>20122.400000000001</v>
      </c>
      <c r="X341" s="5">
        <v>21163.32</v>
      </c>
      <c r="Y341" s="5">
        <v>22246.26</v>
      </c>
      <c r="Z341" s="5">
        <v>23369.58</v>
      </c>
      <c r="AA341" s="5">
        <v>24531.39</v>
      </c>
      <c r="AB341" s="5">
        <v>25746.81</v>
      </c>
      <c r="AC341" s="5">
        <v>27017.84</v>
      </c>
      <c r="AD341" s="5">
        <v>28345.91</v>
      </c>
      <c r="AE341" s="5">
        <v>29732.080000000002</v>
      </c>
      <c r="AF341" s="5">
        <v>31179.46</v>
      </c>
      <c r="AG341" s="5">
        <v>32692.03</v>
      </c>
      <c r="AH341" s="5">
        <v>34274.53</v>
      </c>
      <c r="AI341" s="5">
        <v>35925.31</v>
      </c>
      <c r="AJ341" s="5">
        <v>37644.99</v>
      </c>
      <c r="AK341" s="5">
        <v>39433.49</v>
      </c>
      <c r="AL341" s="5">
        <v>41298.21</v>
      </c>
      <c r="AM341" s="5">
        <v>43241.54</v>
      </c>
      <c r="AN341" s="5">
        <v>45268.09</v>
      </c>
      <c r="AO341" s="5">
        <v>19514.25</v>
      </c>
      <c r="AP341" s="5">
        <v>20416.86</v>
      </c>
      <c r="AQ341" s="5">
        <v>21348.94</v>
      </c>
      <c r="AR341" s="5">
        <v>22306.69</v>
      </c>
      <c r="AS341" s="5">
        <v>23287.39</v>
      </c>
      <c r="AT341" s="5">
        <v>24281.98</v>
      </c>
      <c r="AU341" s="5">
        <v>25283.18</v>
      </c>
      <c r="AV341" s="5">
        <v>26283.52</v>
      </c>
      <c r="AW341" s="5">
        <v>27276.3</v>
      </c>
      <c r="AX341" s="5">
        <v>28257.94</v>
      </c>
      <c r="AY341" s="5">
        <v>29217.38</v>
      </c>
      <c r="AZ341" s="5">
        <v>30144.65</v>
      </c>
      <c r="BA341" s="5">
        <v>31026.95</v>
      </c>
      <c r="BB341" s="5">
        <v>31841.11</v>
      </c>
      <c r="BC341" s="5">
        <v>32563.1</v>
      </c>
      <c r="BD341" s="5">
        <v>33165.769999999997</v>
      </c>
      <c r="BE341" s="5">
        <v>33625.629999999997</v>
      </c>
      <c r="BF341" s="5">
        <v>33913.78</v>
      </c>
      <c r="BG341" s="5">
        <v>34001.9</v>
      </c>
      <c r="BH341" s="5">
        <v>33868.19</v>
      </c>
      <c r="BI341" s="5">
        <v>33499.19</v>
      </c>
      <c r="BJ341" s="5">
        <v>32878.68</v>
      </c>
      <c r="BK341" s="5">
        <v>31992.52</v>
      </c>
      <c r="BL341" s="5">
        <v>30771.13</v>
      </c>
      <c r="BM341" s="5">
        <v>29200.63</v>
      </c>
      <c r="BN341" s="5">
        <v>27286.080000000002</v>
      </c>
      <c r="BO341" s="5">
        <v>25052.01</v>
      </c>
      <c r="BP341" s="5">
        <v>22551.55</v>
      </c>
      <c r="BQ341" s="5">
        <v>19868.37</v>
      </c>
      <c r="BR341" s="5">
        <v>17105.75</v>
      </c>
      <c r="BS341" s="5">
        <v>14369.76</v>
      </c>
      <c r="BT341" s="5">
        <v>11757.56</v>
      </c>
      <c r="BU341" s="5">
        <v>9351.92</v>
      </c>
      <c r="BV341" s="5">
        <v>7216</v>
      </c>
      <c r="BW341" s="5">
        <v>5433.23</v>
      </c>
      <c r="BX341" s="5">
        <v>3954.43</v>
      </c>
      <c r="BY341" s="5">
        <v>2814.55</v>
      </c>
      <c r="BZ341" s="5">
        <v>1899.08</v>
      </c>
      <c r="CA341" s="5">
        <v>1207.81</v>
      </c>
      <c r="CB341" s="5">
        <v>694.13</v>
      </c>
      <c r="CC341" s="5">
        <v>350.99</v>
      </c>
      <c r="CD341" s="5">
        <v>153.57</v>
      </c>
      <c r="CE341" s="5">
        <v>57.55</v>
      </c>
      <c r="CF341" s="5">
        <v>17.579999999999998</v>
      </c>
      <c r="CG341" s="5">
        <v>4.03</v>
      </c>
      <c r="CH341" s="5">
        <v>0.59</v>
      </c>
      <c r="CI341" s="5">
        <v>0</v>
      </c>
      <c r="CJ341" s="5">
        <v>0</v>
      </c>
      <c r="CK341" s="5">
        <v>0</v>
      </c>
      <c r="CL341" s="5">
        <v>0</v>
      </c>
      <c r="CM341" s="5">
        <v>0</v>
      </c>
      <c r="CN341" s="5">
        <v>0</v>
      </c>
      <c r="CO341" s="5">
        <v>0</v>
      </c>
      <c r="CP341" s="5">
        <v>0</v>
      </c>
      <c r="CQ341" s="5">
        <v>0</v>
      </c>
      <c r="CR341" s="5">
        <v>0</v>
      </c>
      <c r="CS341" s="5">
        <v>0</v>
      </c>
      <c r="CT341" s="5">
        <v>0</v>
      </c>
      <c r="CU341" s="5">
        <v>0</v>
      </c>
      <c r="CV341" s="5">
        <v>0</v>
      </c>
      <c r="CW341" s="5">
        <v>0</v>
      </c>
      <c r="CX341" s="5">
        <v>0</v>
      </c>
      <c r="CY341" s="5">
        <v>0</v>
      </c>
      <c r="CZ341" s="5">
        <v>0</v>
      </c>
      <c r="DA341" s="5">
        <v>0</v>
      </c>
      <c r="DB341" s="5">
        <v>0</v>
      </c>
      <c r="DC341" s="5">
        <v>0</v>
      </c>
      <c r="DD341" s="5">
        <v>0</v>
      </c>
      <c r="DE341" s="5">
        <v>0</v>
      </c>
      <c r="DF341" s="3">
        <v>0</v>
      </c>
      <c r="DG341" s="3">
        <v>0</v>
      </c>
      <c r="DH341" s="3">
        <v>1</v>
      </c>
      <c r="DI341" s="3">
        <v>0.99933000000000005</v>
      </c>
      <c r="DJ341" s="3">
        <v>0.99858050250000008</v>
      </c>
      <c r="DK341" s="3">
        <v>0.99773170907287501</v>
      </c>
      <c r="DL341" s="3">
        <v>0.99677388663216504</v>
      </c>
      <c r="DM341" s="3">
        <v>0.9956774353568697</v>
      </c>
      <c r="DN341" s="3">
        <v>0.99442288178832006</v>
      </c>
      <c r="DO341" s="3">
        <v>0.99298096860972707</v>
      </c>
      <c r="DP341" s="3">
        <v>0.99131276058246276</v>
      </c>
      <c r="DQ341" s="3">
        <v>0.9893797006993269</v>
      </c>
      <c r="DR341" s="3">
        <v>0.98713380877873946</v>
      </c>
      <c r="DS341" s="3">
        <v>0.9845179041854758</v>
      </c>
      <c r="DT341" s="3">
        <v>0.98146589868250078</v>
      </c>
      <c r="DU341" s="3">
        <v>0.97790317747028332</v>
      </c>
      <c r="DV341" s="3">
        <v>0.97372753090248521</v>
      </c>
      <c r="DW341" s="3">
        <v>0.96884915597266374</v>
      </c>
      <c r="DX341" s="3">
        <v>0.96384020583628505</v>
      </c>
      <c r="DY341" s="3">
        <v>0.95869329913711931</v>
      </c>
      <c r="DZ341" s="3">
        <v>0.9533821382598997</v>
      </c>
      <c r="EA341" s="3">
        <v>0.94787158950075745</v>
      </c>
      <c r="EB341" s="3">
        <v>0.9421938386796479</v>
      </c>
      <c r="EC341" s="3">
        <v>0.93639934657176804</v>
      </c>
      <c r="ED341" s="3">
        <v>0.93054685065569454</v>
      </c>
      <c r="EE341" s="3">
        <v>0.92451690706344558</v>
      </c>
      <c r="EF341" s="3">
        <v>0.91826717277169667</v>
      </c>
      <c r="EG341" s="3">
        <v>0.91174747584501759</v>
      </c>
      <c r="EH341" s="3">
        <v>0.9050826017965905</v>
      </c>
      <c r="EI341" s="3">
        <v>0.89826732980506219</v>
      </c>
      <c r="EJ341" s="3">
        <v>0.89134168869226515</v>
      </c>
      <c r="EK341" s="3">
        <v>0.88427334910093547</v>
      </c>
      <c r="EL341" s="3">
        <v>0.87694272303688869</v>
      </c>
      <c r="EM341" s="3">
        <v>0.86917301051078188</v>
      </c>
      <c r="EN341" s="3">
        <v>0.86082025787977323</v>
      </c>
      <c r="EO341" s="3">
        <v>0.85181607798235082</v>
      </c>
      <c r="EP341" s="3">
        <v>0.84189242067385639</v>
      </c>
      <c r="EQ341" s="3">
        <v>0.83090572458406253</v>
      </c>
      <c r="ER341" s="3">
        <v>0.81874957383339764</v>
      </c>
      <c r="ES341" s="3">
        <v>0.80537939329269825</v>
      </c>
      <c r="ET341" s="3">
        <v>0.79086645662556376</v>
      </c>
      <c r="EU341" s="3">
        <v>0.77508867081588373</v>
      </c>
      <c r="EV341" s="3">
        <v>0.75799796562439348</v>
      </c>
      <c r="EW341" s="3">
        <v>0.73951039524281448</v>
      </c>
      <c r="EX341" s="3">
        <v>0.71935134186849536</v>
      </c>
      <c r="EY341" s="3">
        <v>0.69731041675364469</v>
      </c>
      <c r="EZ341" s="3">
        <v>0.67319044943813611</v>
      </c>
      <c r="FA341" s="3">
        <v>0.64694275381454325</v>
      </c>
      <c r="FB341" s="3">
        <v>0.61847080321916525</v>
      </c>
      <c r="FC341" s="3">
        <v>0.58775135842326931</v>
      </c>
      <c r="FD341" s="3">
        <v>0.55491956754174543</v>
      </c>
      <c r="FE341" s="3">
        <v>0.52025929135308802</v>
      </c>
      <c r="FF341" s="3">
        <v>0.48400242133869131</v>
      </c>
      <c r="FG341" s="3">
        <v>0.44640511324910176</v>
      </c>
      <c r="FH341" s="3">
        <v>0.4069786136469411</v>
      </c>
      <c r="FI341" s="3">
        <v>0.36607319318928705</v>
      </c>
      <c r="FJ341" s="3">
        <v>0.32423834867161533</v>
      </c>
      <c r="FK341" s="3">
        <v>0.28217166531495996</v>
      </c>
      <c r="FL341" s="3">
        <v>0.24076579514664273</v>
      </c>
      <c r="FM341" s="3">
        <v>0.20106110786900988</v>
      </c>
      <c r="FN341" s="3">
        <v>0.16407993829866288</v>
      </c>
      <c r="FO341" s="3">
        <v>0.1306502916696933</v>
      </c>
      <c r="FP341" s="3">
        <v>0.10132714020734734</v>
      </c>
      <c r="FQ341" s="3">
        <v>7.6393570816525383E-2</v>
      </c>
      <c r="FR341" s="3">
        <v>5.5872729823790331E-2</v>
      </c>
      <c r="FS341" s="3">
        <v>3.9875808547940921E-2</v>
      </c>
      <c r="FT341" s="3">
        <v>2.7509522801053485E-2</v>
      </c>
      <c r="FU341" s="3">
        <v>1.8559024462502724E-2</v>
      </c>
      <c r="FV341" s="3">
        <v>1.1869609685238243E-2</v>
      </c>
      <c r="FW341" s="3">
        <v>7.1554755026490228E-3</v>
      </c>
      <c r="FX341" s="3">
        <v>3.8978737253130289E-3</v>
      </c>
      <c r="FY341" s="3">
        <v>1.8682118978052816E-3</v>
      </c>
      <c r="FZ341" s="3">
        <v>7.7480352037678454E-4</v>
      </c>
      <c r="GA341" s="3">
        <v>2.7520246240263013E-4</v>
      </c>
      <c r="GB341" s="3">
        <v>7.9698633111801681E-5</v>
      </c>
      <c r="GC341" s="3">
        <v>1.7320903934187861E-5</v>
      </c>
      <c r="GD341" s="3">
        <v>2.3854348898163512E-6</v>
      </c>
      <c r="GE341" s="3">
        <v>0</v>
      </c>
      <c r="GF341" s="3">
        <v>0</v>
      </c>
      <c r="GG341" s="3">
        <v>0</v>
      </c>
      <c r="GH341" s="3">
        <v>0</v>
      </c>
      <c r="GI341" s="3">
        <v>0</v>
      </c>
      <c r="GJ341" s="3">
        <v>0</v>
      </c>
      <c r="GK341" s="3">
        <v>0</v>
      </c>
      <c r="GL341" s="3">
        <v>0</v>
      </c>
      <c r="GM341" s="3">
        <v>0</v>
      </c>
      <c r="GN341" s="3">
        <v>0</v>
      </c>
      <c r="GO341" s="3">
        <v>0</v>
      </c>
      <c r="GP341" s="3">
        <v>0</v>
      </c>
      <c r="GQ341" s="3">
        <v>0</v>
      </c>
      <c r="GR341" s="3">
        <v>0</v>
      </c>
      <c r="GS341" s="3">
        <v>0</v>
      </c>
      <c r="GT341" s="3">
        <v>0</v>
      </c>
      <c r="GU341" s="3">
        <v>0</v>
      </c>
      <c r="GV341" s="3">
        <v>0</v>
      </c>
      <c r="GW341" s="3">
        <v>0</v>
      </c>
      <c r="GX341" s="3">
        <v>0</v>
      </c>
      <c r="GY341" s="3">
        <v>0</v>
      </c>
      <c r="GZ341" s="3">
        <v>0</v>
      </c>
      <c r="HA341" s="3">
        <v>0</v>
      </c>
      <c r="HB341">
        <f t="shared" ref="HB341:HB390" si="2085">HB340+1</f>
        <v>2</v>
      </c>
      <c r="HC341">
        <f>HC340-HD340-HE340-HF340</f>
        <v>0.86273999999999995</v>
      </c>
      <c r="HD341">
        <f>IF(H341&gt;=$F$3,IF(HB341&lt;50,HC341*VLOOKUP(H341,Ret!$A$2:$AZ$27,HB341+2),HC341),0)</f>
        <v>0</v>
      </c>
      <c r="HE341">
        <f>IF(H341&lt;$F$3,HC341*VLOOKUP(H341,Withd!$A$2:$AZ$57,HB341+2),0)</f>
        <v>0.10094058</v>
      </c>
      <c r="HF341">
        <f>IF(HC341=HD341,0,HC341*VLOOKUP(H341,Mort!$A$2:$E$115,IF(HF340/HC340=VLOOKUP(H340,Mort!$A$2:$E$115,2),2,3)))</f>
        <v>4.917617999999999E-4</v>
      </c>
      <c r="HH341">
        <f t="shared" ref="HH341:HI341" si="2086">HH340+1</f>
        <v>35</v>
      </c>
      <c r="HI341">
        <f t="shared" si="2086"/>
        <v>2</v>
      </c>
      <c r="HJ341">
        <f t="shared" si="2083"/>
        <v>0.72734158440000007</v>
      </c>
      <c r="HK341">
        <f>IF(HH341&gt;=$F$3,IF(HI341&lt;50,HJ341*VLOOKUP(HH341,Ret!$A$2:$AZ$27,HI341+2),HJ341),0)</f>
        <v>0</v>
      </c>
      <c r="HL341">
        <f>IF(HH341&lt;$F$3,HJ341*VLOOKUP(HH341,Withd!$A$2:$AZ$57,HI341+2),0)</f>
        <v>8.5098965374800009E-2</v>
      </c>
      <c r="HM341">
        <f>IF(HJ341=HK341,0,HJ341*VLOOKUP(HH341,Mort!$A$2:$E$115,IF(HM340/HJ340=VLOOKUP(HH340,Mort!$A$2:$E$115,2),2,3)))</f>
        <v>4.14584703108E-4</v>
      </c>
      <c r="HN341">
        <f>HN340/(1+Assumptions!$C$9)</f>
        <v>0.96339113680154143</v>
      </c>
      <c r="HO341">
        <f>HO340*(1+Assumptions!$C$10)</f>
        <v>1.0325</v>
      </c>
      <c r="HQ341">
        <f>HQ340/(1.01+Assumptions!$C$9)</f>
        <v>0.95419847328244267</v>
      </c>
      <c r="HR341">
        <f>HR340/(0.99+Assumptions!$C$9)</f>
        <v>0.97276264591439687</v>
      </c>
    </row>
    <row r="342" spans="2:226" x14ac:dyDescent="0.25">
      <c r="B342">
        <f t="shared" ref="B342:C342" si="2087">B341+1</f>
        <v>2039</v>
      </c>
      <c r="C342">
        <f t="shared" si="2087"/>
        <v>54</v>
      </c>
      <c r="D342">
        <f>IF(D341=0, 0, D341*(1-VLOOKUP(C341,Mort!$A$2:$E$111,IF(D341/D340=1-VLOOKUP(C340,Mort!$A$2:$E$111,4),4,5))))</f>
        <v>0.98403568025278798</v>
      </c>
      <c r="E342" s="3">
        <f>IF(C342&lt;65,Assumptions!$C$6,Assumptions!$C$7)*(1+Assumptions!$C$8)^(B342-$J$3)</f>
        <v>29731.948829255671</v>
      </c>
      <c r="F342" s="3">
        <f t="shared" si="2081"/>
        <v>29257.3</v>
      </c>
      <c r="H342">
        <f t="shared" ref="H342:H390" si="2088">H341+1</f>
        <v>36</v>
      </c>
      <c r="I342" s="5">
        <v>523160.43950113939</v>
      </c>
      <c r="J342" s="5">
        <v>0</v>
      </c>
      <c r="K342" s="5">
        <v>0</v>
      </c>
      <c r="L342" s="5">
        <v>0</v>
      </c>
      <c r="M342" s="5">
        <v>11965.52</v>
      </c>
      <c r="N342" s="5">
        <v>12614.16</v>
      </c>
      <c r="O342" s="5">
        <v>13296.62</v>
      </c>
      <c r="P342" s="5">
        <v>14014.47</v>
      </c>
      <c r="Q342" s="5">
        <v>14769</v>
      </c>
      <c r="R342" s="5">
        <v>15561.66</v>
      </c>
      <c r="S342" s="5">
        <v>16393.75</v>
      </c>
      <c r="T342" s="5">
        <v>17266.349999999999</v>
      </c>
      <c r="U342" s="5">
        <v>18180.48</v>
      </c>
      <c r="V342" s="5">
        <v>19136.87</v>
      </c>
      <c r="W342" s="5">
        <v>20135.89</v>
      </c>
      <c r="X342" s="5">
        <v>21177.51</v>
      </c>
      <c r="Y342" s="5">
        <v>22261.17</v>
      </c>
      <c r="Z342" s="5">
        <v>23385.25</v>
      </c>
      <c r="AA342" s="5">
        <v>24547.84</v>
      </c>
      <c r="AB342" s="5">
        <v>25764.080000000002</v>
      </c>
      <c r="AC342" s="5">
        <v>27035.95</v>
      </c>
      <c r="AD342" s="5">
        <v>28364.91</v>
      </c>
      <c r="AE342" s="5">
        <v>29752.02</v>
      </c>
      <c r="AF342" s="5">
        <v>31200.36</v>
      </c>
      <c r="AG342" s="5">
        <v>32713.95</v>
      </c>
      <c r="AH342" s="5">
        <v>34297.51</v>
      </c>
      <c r="AI342" s="5">
        <v>35949.4</v>
      </c>
      <c r="AJ342" s="5">
        <v>37670.230000000003</v>
      </c>
      <c r="AK342" s="5">
        <v>39459.919999999998</v>
      </c>
      <c r="AL342" s="5">
        <v>41325.9</v>
      </c>
      <c r="AM342" s="5">
        <v>43270.53</v>
      </c>
      <c r="AN342" s="5">
        <v>45298.44</v>
      </c>
      <c r="AO342" s="5">
        <v>19527.330000000002</v>
      </c>
      <c r="AP342" s="5">
        <v>20430.55</v>
      </c>
      <c r="AQ342" s="5">
        <v>21363.26</v>
      </c>
      <c r="AR342" s="5">
        <v>22321.64</v>
      </c>
      <c r="AS342" s="5">
        <v>23303.01</v>
      </c>
      <c r="AT342" s="5">
        <v>24298.26</v>
      </c>
      <c r="AU342" s="5">
        <v>25300.13</v>
      </c>
      <c r="AV342" s="5">
        <v>26301.14</v>
      </c>
      <c r="AW342" s="5">
        <v>27294.58</v>
      </c>
      <c r="AX342" s="5">
        <v>28276.89</v>
      </c>
      <c r="AY342" s="5">
        <v>29236.959999999999</v>
      </c>
      <c r="AZ342" s="5">
        <v>30164.87</v>
      </c>
      <c r="BA342" s="5">
        <v>31047.75</v>
      </c>
      <c r="BB342" s="5">
        <v>31862.46</v>
      </c>
      <c r="BC342" s="5">
        <v>32584.94</v>
      </c>
      <c r="BD342" s="5">
        <v>33188</v>
      </c>
      <c r="BE342" s="5">
        <v>33648.17</v>
      </c>
      <c r="BF342" s="5">
        <v>33936.519999999997</v>
      </c>
      <c r="BG342" s="5">
        <v>34024.69</v>
      </c>
      <c r="BH342" s="5">
        <v>33890.9</v>
      </c>
      <c r="BI342" s="5">
        <v>33521.65</v>
      </c>
      <c r="BJ342" s="5">
        <v>32900.730000000003</v>
      </c>
      <c r="BK342" s="5">
        <v>32013.97</v>
      </c>
      <c r="BL342" s="5">
        <v>30791.759999999998</v>
      </c>
      <c r="BM342" s="5">
        <v>29220.2</v>
      </c>
      <c r="BN342" s="5">
        <v>27304.37</v>
      </c>
      <c r="BO342" s="5">
        <v>25068.81</v>
      </c>
      <c r="BP342" s="5">
        <v>22566.67</v>
      </c>
      <c r="BQ342" s="5">
        <v>19881.689999999999</v>
      </c>
      <c r="BR342" s="5">
        <v>17117.22</v>
      </c>
      <c r="BS342" s="5">
        <v>14379.39</v>
      </c>
      <c r="BT342" s="5">
        <v>11765.44</v>
      </c>
      <c r="BU342" s="5">
        <v>9358.19</v>
      </c>
      <c r="BV342" s="5">
        <v>7220.83</v>
      </c>
      <c r="BW342" s="5">
        <v>5436.88</v>
      </c>
      <c r="BX342" s="5">
        <v>3957.09</v>
      </c>
      <c r="BY342" s="5">
        <v>2816.44</v>
      </c>
      <c r="BZ342" s="5">
        <v>1900.35</v>
      </c>
      <c r="CA342" s="5">
        <v>1208.6199999999999</v>
      </c>
      <c r="CB342" s="5">
        <v>694.59</v>
      </c>
      <c r="CC342" s="5">
        <v>351.22</v>
      </c>
      <c r="CD342" s="5">
        <v>153.66999999999999</v>
      </c>
      <c r="CE342" s="5">
        <v>57.59</v>
      </c>
      <c r="CF342" s="5">
        <v>17.59</v>
      </c>
      <c r="CG342" s="5">
        <v>4.03</v>
      </c>
      <c r="CH342" s="5">
        <v>0.59</v>
      </c>
      <c r="CI342" s="5">
        <v>0</v>
      </c>
      <c r="CJ342" s="5">
        <v>0</v>
      </c>
      <c r="CK342" s="5">
        <v>0</v>
      </c>
      <c r="CL342" s="5">
        <v>0</v>
      </c>
      <c r="CM342" s="5">
        <v>0</v>
      </c>
      <c r="CN342" s="5">
        <v>0</v>
      </c>
      <c r="CO342" s="5">
        <v>0</v>
      </c>
      <c r="CP342" s="5">
        <v>0</v>
      </c>
      <c r="CQ342" s="5">
        <v>0</v>
      </c>
      <c r="CR342" s="5">
        <v>0</v>
      </c>
      <c r="CS342" s="5">
        <v>0</v>
      </c>
      <c r="CT342" s="5">
        <v>0</v>
      </c>
      <c r="CU342" s="5">
        <v>0</v>
      </c>
      <c r="CV342" s="5">
        <v>0</v>
      </c>
      <c r="CW342" s="5">
        <v>0</v>
      </c>
      <c r="CX342" s="5">
        <v>0</v>
      </c>
      <c r="CY342" s="5">
        <v>0</v>
      </c>
      <c r="CZ342" s="5">
        <v>0</v>
      </c>
      <c r="DA342" s="5">
        <v>0</v>
      </c>
      <c r="DB342" s="5">
        <v>0</v>
      </c>
      <c r="DC342" s="5">
        <v>0</v>
      </c>
      <c r="DD342" s="5">
        <v>0</v>
      </c>
      <c r="DE342" s="5">
        <v>0</v>
      </c>
      <c r="DF342" s="3">
        <v>0</v>
      </c>
      <c r="DG342" s="3">
        <v>0</v>
      </c>
      <c r="DH342" s="3">
        <v>0</v>
      </c>
      <c r="DI342" s="3">
        <v>1</v>
      </c>
      <c r="DJ342" s="3">
        <v>0.99924999999999997</v>
      </c>
      <c r="DK342" s="3">
        <v>0.99840063749999997</v>
      </c>
      <c r="DL342" s="3">
        <v>0.99744217288799997</v>
      </c>
      <c r="DM342" s="3">
        <v>0.99634498649782322</v>
      </c>
      <c r="DN342" s="3">
        <v>0.99508959181483592</v>
      </c>
      <c r="DO342" s="3">
        <v>0.99364671190670451</v>
      </c>
      <c r="DP342" s="3">
        <v>0.99197738543070124</v>
      </c>
      <c r="DQ342" s="3">
        <v>0.99004302952911138</v>
      </c>
      <c r="DR342" s="3">
        <v>0.9877956318520803</v>
      </c>
      <c r="DS342" s="3">
        <v>0.98517797342767222</v>
      </c>
      <c r="DT342" s="3">
        <v>0.98212392171004648</v>
      </c>
      <c r="DU342" s="3">
        <v>0.97855881187423899</v>
      </c>
      <c r="DV342" s="3">
        <v>0.97438036574753595</v>
      </c>
      <c r="DW342" s="3">
        <v>0.96949872011514082</v>
      </c>
      <c r="DX342" s="3">
        <v>0.96448641173214555</v>
      </c>
      <c r="DY342" s="3">
        <v>0.95933605429349589</v>
      </c>
      <c r="DZ342" s="3">
        <v>0.95402133255270993</v>
      </c>
      <c r="EA342" s="3">
        <v>0.94850708925055527</v>
      </c>
      <c r="EB342" s="3">
        <v>0.94282553178594442</v>
      </c>
      <c r="EC342" s="3">
        <v>0.93702715476546083</v>
      </c>
      <c r="ED342" s="3">
        <v>0.93117073504817671</v>
      </c>
      <c r="EE342" s="3">
        <v>0.92513674868506446</v>
      </c>
      <c r="EF342" s="3">
        <v>0.9188828242639534</v>
      </c>
      <c r="EG342" s="3">
        <v>0.91235875621167939</v>
      </c>
      <c r="EH342" s="3">
        <v>0.90568941370377198</v>
      </c>
      <c r="EI342" s="3">
        <v>0.89886957241858256</v>
      </c>
      <c r="EJ342" s="3">
        <v>0.89193928801523525</v>
      </c>
      <c r="EK342" s="3">
        <v>0.88486620946127448</v>
      </c>
      <c r="EL342" s="3">
        <v>0.87753066858484052</v>
      </c>
      <c r="EM342" s="3">
        <v>0.86975574686117885</v>
      </c>
      <c r="EN342" s="3">
        <v>0.86139739413384286</v>
      </c>
      <c r="EO342" s="3">
        <v>0.85238717739120284</v>
      </c>
      <c r="EP342" s="3">
        <v>0.8424568667745953</v>
      </c>
      <c r="EQ342" s="3">
        <v>0.83146280466318678</v>
      </c>
      <c r="ER342" s="3">
        <v>0.81929850383096436</v>
      </c>
      <c r="ES342" s="3">
        <v>0.80591935926340474</v>
      </c>
      <c r="ET342" s="3">
        <v>0.79139669240947819</v>
      </c>
      <c r="EU342" s="3">
        <v>0.7756083283959091</v>
      </c>
      <c r="EV342" s="3">
        <v>0.75850616475477928</v>
      </c>
      <c r="EW342" s="3">
        <v>0.74000619939641021</v>
      </c>
      <c r="EX342" s="3">
        <v>0.71983363040086412</v>
      </c>
      <c r="EY342" s="3">
        <v>0.69777792796538163</v>
      </c>
      <c r="EZ342" s="3">
        <v>0.6736417894370591</v>
      </c>
      <c r="FA342" s="3">
        <v>0.64737649606690817</v>
      </c>
      <c r="FB342" s="3">
        <v>0.61888545647500359</v>
      </c>
      <c r="FC342" s="3">
        <v>0.58814541585189017</v>
      </c>
      <c r="FD342" s="3">
        <v>0.55529161292240359</v>
      </c>
      <c r="FE342" s="3">
        <v>0.52060809877927028</v>
      </c>
      <c r="FF342" s="3">
        <v>0.48432692037534292</v>
      </c>
      <c r="FG342" s="3">
        <v>0.4467044052005863</v>
      </c>
      <c r="FH342" s="3">
        <v>0.40725147213327051</v>
      </c>
      <c r="FI342" s="3">
        <v>0.36631862666915549</v>
      </c>
      <c r="FJ342" s="3">
        <v>0.32445573401340438</v>
      </c>
      <c r="FK342" s="3">
        <v>0.28236084708250531</v>
      </c>
      <c r="FL342" s="3">
        <v>0.24092721638161849</v>
      </c>
      <c r="FM342" s="3">
        <v>0.20119590912812579</v>
      </c>
      <c r="FN342" s="3">
        <v>0.1641899455621896</v>
      </c>
      <c r="FO342" s="3">
        <v>0.1307378860533491</v>
      </c>
      <c r="FP342" s="3">
        <v>0.10139507490753544</v>
      </c>
      <c r="FQ342" s="3">
        <v>7.644478882503819E-2</v>
      </c>
      <c r="FR342" s="3">
        <v>5.5910189650856423E-2</v>
      </c>
      <c r="FS342" s="3">
        <v>3.990254325191972E-2</v>
      </c>
      <c r="FT342" s="3">
        <v>2.7527966538634378E-2</v>
      </c>
      <c r="FU342" s="3">
        <v>1.8571467345624298E-2</v>
      </c>
      <c r="FV342" s="3">
        <v>1.1877567655567476E-2</v>
      </c>
      <c r="FW342" s="3">
        <v>7.1602728854822974E-3</v>
      </c>
      <c r="FX342" s="3">
        <v>3.9004870516376267E-3</v>
      </c>
      <c r="FY342" s="3">
        <v>1.8694644389793981E-3</v>
      </c>
      <c r="FZ342" s="3">
        <v>7.7532298677792581E-4</v>
      </c>
      <c r="GA342" s="3">
        <v>2.7538697167365145E-4</v>
      </c>
      <c r="GB342" s="3">
        <v>7.9752066996689451E-5</v>
      </c>
      <c r="GC342" s="3">
        <v>1.7332516720390521E-5</v>
      </c>
      <c r="GD342" s="3">
        <v>2.3870342027321816E-6</v>
      </c>
      <c r="GE342" s="3">
        <v>0</v>
      </c>
      <c r="GF342" s="3">
        <v>0</v>
      </c>
      <c r="GG342" s="3">
        <v>0</v>
      </c>
      <c r="GH342" s="3">
        <v>0</v>
      </c>
      <c r="GI342" s="3">
        <v>0</v>
      </c>
      <c r="GJ342" s="3">
        <v>0</v>
      </c>
      <c r="GK342" s="3">
        <v>0</v>
      </c>
      <c r="GL342" s="3">
        <v>0</v>
      </c>
      <c r="GM342" s="3">
        <v>0</v>
      </c>
      <c r="GN342" s="3">
        <v>0</v>
      </c>
      <c r="GO342" s="3">
        <v>0</v>
      </c>
      <c r="GP342" s="3">
        <v>0</v>
      </c>
      <c r="GQ342" s="3">
        <v>0</v>
      </c>
      <c r="GR342" s="3">
        <v>0</v>
      </c>
      <c r="GS342" s="3">
        <v>0</v>
      </c>
      <c r="GT342" s="3">
        <v>0</v>
      </c>
      <c r="GU342" s="3">
        <v>0</v>
      </c>
      <c r="GV342" s="3">
        <v>0</v>
      </c>
      <c r="GW342" s="3">
        <v>0</v>
      </c>
      <c r="GX342" s="3">
        <v>0</v>
      </c>
      <c r="GY342" s="3">
        <v>0</v>
      </c>
      <c r="GZ342" s="3">
        <v>0</v>
      </c>
      <c r="HA342" s="3">
        <v>0</v>
      </c>
      <c r="HB342">
        <f t="shared" si="2085"/>
        <v>3</v>
      </c>
      <c r="HC342">
        <f t="shared" ref="HC342:HC390" si="2089">HC341-HD341-HE341-HF341</f>
        <v>0.76130765820000001</v>
      </c>
      <c r="HD342">
        <f>IF(H342&gt;=$F$3,IF(HB342&lt;50,HC342*VLOOKUP(H342,Ret!$A$2:$AZ$27,HB342+2),HC342),0)</f>
        <v>0</v>
      </c>
      <c r="HE342">
        <f>IF(H342&lt;$F$3,HC342*VLOOKUP(H342,Withd!$A$2:$AZ$57,HB342+2),0)</f>
        <v>7.4075235142860005E-2</v>
      </c>
      <c r="HF342">
        <f>IF(HC342=HD342,0,HC342*VLOOKUP(H342,Mort!$A$2:$E$115,IF(HF341/HC341=VLOOKUP(H341,Mort!$A$2:$E$115,2),2,3)))</f>
        <v>4.6439767150199997E-4</v>
      </c>
      <c r="HH342">
        <f t="shared" ref="HH342:HI342" si="2090">HH341+1</f>
        <v>36</v>
      </c>
      <c r="HI342">
        <f t="shared" si="2090"/>
        <v>3</v>
      </c>
      <c r="HJ342">
        <f t="shared" si="2083"/>
        <v>0.64182803432209212</v>
      </c>
      <c r="HK342">
        <f>IF(HH342&gt;=$F$3,IF(HI342&lt;50,HJ342*VLOOKUP(HH342,Ret!$A$2:$AZ$27,HI342+2),HJ342),0)</f>
        <v>0</v>
      </c>
      <c r="HL342">
        <f>IF(HH342&lt;$F$3,HJ342*VLOOKUP(HH342,Withd!$A$2:$AZ$57,HI342+2),0)</f>
        <v>6.2449867739539561E-2</v>
      </c>
      <c r="HM342">
        <f>IF(HJ342=HK342,0,HJ342*VLOOKUP(HH342,Mort!$A$2:$E$115,IF(HM341/HJ341=VLOOKUP(HH341,Mort!$A$2:$E$115,2),2,3)))</f>
        <v>3.9151510093647619E-4</v>
      </c>
      <c r="HN342">
        <f>HN341/(1+Assumptions!$C$9)</f>
        <v>0.9281224824677663</v>
      </c>
      <c r="HO342">
        <f>HO341*(1+Assumptions!$C$10)</f>
        <v>1.0660562499999999</v>
      </c>
      <c r="HQ342">
        <f>HQ341/(1.01+Assumptions!$C$9)</f>
        <v>0.91049472641454454</v>
      </c>
      <c r="HR342">
        <f>HR341/(0.99+Assumptions!$C$9)</f>
        <v>0.94626716528637822</v>
      </c>
    </row>
    <row r="343" spans="2:226" x14ac:dyDescent="0.25">
      <c r="B343">
        <f t="shared" ref="B343:C343" si="2091">B342+1</f>
        <v>2040</v>
      </c>
      <c r="C343">
        <f t="shared" si="2091"/>
        <v>55</v>
      </c>
      <c r="D343">
        <f>IF(D342=0, 0, D342*(1-VLOOKUP(C342,Mort!$A$2:$E$111,IF(D342/D341=1-VLOOKUP(C341,Mort!$A$2:$E$111,4),4,5))))</f>
        <v>0.97834795402092689</v>
      </c>
      <c r="E343" s="3">
        <f>IF(C343&lt;65,Assumptions!$C$6,Assumptions!$C$7)*(1+Assumptions!$C$8)^(B343-$J$3)</f>
        <v>31367.206014864729</v>
      </c>
      <c r="F343" s="3">
        <f t="shared" si="2081"/>
        <v>30688.04</v>
      </c>
      <c r="H343">
        <f t="shared" si="2088"/>
        <v>37</v>
      </c>
      <c r="I343" s="5">
        <v>512846.15367490565</v>
      </c>
      <c r="J343" s="5">
        <v>0</v>
      </c>
      <c r="K343" s="5">
        <v>0</v>
      </c>
      <c r="L343" s="5">
        <v>0</v>
      </c>
      <c r="M343" s="5">
        <v>0</v>
      </c>
      <c r="N343" s="5">
        <v>12623.62</v>
      </c>
      <c r="O343" s="5">
        <v>13306.6</v>
      </c>
      <c r="P343" s="5">
        <v>14024.99</v>
      </c>
      <c r="Q343" s="5">
        <v>14780.09</v>
      </c>
      <c r="R343" s="5">
        <v>15573.34</v>
      </c>
      <c r="S343" s="5">
        <v>16406.060000000001</v>
      </c>
      <c r="T343" s="5">
        <v>17279.310000000001</v>
      </c>
      <c r="U343" s="5">
        <v>18194.12</v>
      </c>
      <c r="V343" s="5">
        <v>19151.23</v>
      </c>
      <c r="W343" s="5">
        <v>20151</v>
      </c>
      <c r="X343" s="5">
        <v>21193.41</v>
      </c>
      <c r="Y343" s="5">
        <v>22277.88</v>
      </c>
      <c r="Z343" s="5">
        <v>23402.799999999999</v>
      </c>
      <c r="AA343" s="5">
        <v>24566.26</v>
      </c>
      <c r="AB343" s="5">
        <v>25783.41</v>
      </c>
      <c r="AC343" s="5">
        <v>27056.25</v>
      </c>
      <c r="AD343" s="5">
        <v>28386.2</v>
      </c>
      <c r="AE343" s="5">
        <v>29774.35</v>
      </c>
      <c r="AF343" s="5">
        <v>31223.78</v>
      </c>
      <c r="AG343" s="5">
        <v>32738.5</v>
      </c>
      <c r="AH343" s="5">
        <v>34323.25</v>
      </c>
      <c r="AI343" s="5">
        <v>35976.379999999997</v>
      </c>
      <c r="AJ343" s="5">
        <v>37698.5</v>
      </c>
      <c r="AK343" s="5">
        <v>39489.54</v>
      </c>
      <c r="AL343" s="5">
        <v>41356.92</v>
      </c>
      <c r="AM343" s="5">
        <v>43303.01</v>
      </c>
      <c r="AN343" s="5">
        <v>45332.44</v>
      </c>
      <c r="AO343" s="5">
        <v>19541.98</v>
      </c>
      <c r="AP343" s="5">
        <v>20445.88</v>
      </c>
      <c r="AQ343" s="5">
        <v>21379.29</v>
      </c>
      <c r="AR343" s="5">
        <v>22338.400000000001</v>
      </c>
      <c r="AS343" s="5">
        <v>23320.5</v>
      </c>
      <c r="AT343" s="5">
        <v>24316.5</v>
      </c>
      <c r="AU343" s="5">
        <v>25319.119999999999</v>
      </c>
      <c r="AV343" s="5">
        <v>26320.880000000001</v>
      </c>
      <c r="AW343" s="5">
        <v>27315.07</v>
      </c>
      <c r="AX343" s="5">
        <v>28298.11</v>
      </c>
      <c r="AY343" s="5">
        <v>29258.91</v>
      </c>
      <c r="AZ343" s="5">
        <v>30187.51</v>
      </c>
      <c r="BA343" s="5">
        <v>31071.05</v>
      </c>
      <c r="BB343" s="5">
        <v>31886.38</v>
      </c>
      <c r="BC343" s="5">
        <v>32609.39</v>
      </c>
      <c r="BD343" s="5">
        <v>33212.910000000003</v>
      </c>
      <c r="BE343" s="5">
        <v>33673.43</v>
      </c>
      <c r="BF343" s="5">
        <v>33961.99</v>
      </c>
      <c r="BG343" s="5">
        <v>34050.230000000003</v>
      </c>
      <c r="BH343" s="5">
        <v>33916.33</v>
      </c>
      <c r="BI343" s="5">
        <v>33546.81</v>
      </c>
      <c r="BJ343" s="5">
        <v>32925.42</v>
      </c>
      <c r="BK343" s="5">
        <v>32038</v>
      </c>
      <c r="BL343" s="5">
        <v>30814.87</v>
      </c>
      <c r="BM343" s="5">
        <v>29242.14</v>
      </c>
      <c r="BN343" s="5">
        <v>27324.86</v>
      </c>
      <c r="BO343" s="5">
        <v>25087.62</v>
      </c>
      <c r="BP343" s="5">
        <v>22583.61</v>
      </c>
      <c r="BQ343" s="5">
        <v>19896.61</v>
      </c>
      <c r="BR343" s="5">
        <v>17130.060000000001</v>
      </c>
      <c r="BS343" s="5">
        <v>14390.18</v>
      </c>
      <c r="BT343" s="5">
        <v>11774.27</v>
      </c>
      <c r="BU343" s="5">
        <v>9365.2099999999991</v>
      </c>
      <c r="BV343" s="5">
        <v>7226.25</v>
      </c>
      <c r="BW343" s="5">
        <v>5440.96</v>
      </c>
      <c r="BX343" s="5">
        <v>3960.06</v>
      </c>
      <c r="BY343" s="5">
        <v>2818.55</v>
      </c>
      <c r="BZ343" s="5">
        <v>1901.78</v>
      </c>
      <c r="CA343" s="5">
        <v>1209.52</v>
      </c>
      <c r="CB343" s="5">
        <v>695.11</v>
      </c>
      <c r="CC343" s="5">
        <v>351.48</v>
      </c>
      <c r="CD343" s="5">
        <v>153.79</v>
      </c>
      <c r="CE343" s="5">
        <v>57.63</v>
      </c>
      <c r="CF343" s="5">
        <v>17.61</v>
      </c>
      <c r="CG343" s="5">
        <v>4.04</v>
      </c>
      <c r="CH343" s="5">
        <v>0.59</v>
      </c>
      <c r="CI343" s="5">
        <v>0</v>
      </c>
      <c r="CJ343" s="5">
        <v>0</v>
      </c>
      <c r="CK343" s="5">
        <v>0</v>
      </c>
      <c r="CL343" s="5">
        <v>0</v>
      </c>
      <c r="CM343" s="5">
        <v>0</v>
      </c>
      <c r="CN343" s="5">
        <v>0</v>
      </c>
      <c r="CO343" s="5">
        <v>0</v>
      </c>
      <c r="CP343" s="5">
        <v>0</v>
      </c>
      <c r="CQ343" s="5">
        <v>0</v>
      </c>
      <c r="CR343" s="5">
        <v>0</v>
      </c>
      <c r="CS343" s="5">
        <v>0</v>
      </c>
      <c r="CT343" s="5">
        <v>0</v>
      </c>
      <c r="CU343" s="5">
        <v>0</v>
      </c>
      <c r="CV343" s="5">
        <v>0</v>
      </c>
      <c r="CW343" s="5">
        <v>0</v>
      </c>
      <c r="CX343" s="5">
        <v>0</v>
      </c>
      <c r="CY343" s="5">
        <v>0</v>
      </c>
      <c r="CZ343" s="5">
        <v>0</v>
      </c>
      <c r="DA343" s="5">
        <v>0</v>
      </c>
      <c r="DB343" s="5">
        <v>0</v>
      </c>
      <c r="DC343" s="5">
        <v>0</v>
      </c>
      <c r="DD343" s="5">
        <v>0</v>
      </c>
      <c r="DE343" s="5">
        <v>0</v>
      </c>
      <c r="DF343" s="3">
        <v>0</v>
      </c>
      <c r="DG343" s="3">
        <v>0</v>
      </c>
      <c r="DH343" s="3">
        <v>0</v>
      </c>
      <c r="DI343" s="3">
        <v>0</v>
      </c>
      <c r="DJ343" s="3">
        <v>1</v>
      </c>
      <c r="DK343" s="3">
        <v>0.99914999999999998</v>
      </c>
      <c r="DL343" s="3">
        <v>0.99819081600000004</v>
      </c>
      <c r="DM343" s="3">
        <v>0.99709280610240003</v>
      </c>
      <c r="DN343" s="3">
        <v>0.99583646916671098</v>
      </c>
      <c r="DO343" s="3">
        <v>0.99439250628641929</v>
      </c>
      <c r="DP343" s="3">
        <v>0.99272192687585814</v>
      </c>
      <c r="DQ343" s="3">
        <v>0.99078611911845016</v>
      </c>
      <c r="DR343" s="3">
        <v>0.98853703462805131</v>
      </c>
      <c r="DS343" s="3">
        <v>0.98591741148628698</v>
      </c>
      <c r="DT343" s="3">
        <v>0.98286106751067948</v>
      </c>
      <c r="DU343" s="3">
        <v>0.9792932818356157</v>
      </c>
      <c r="DV343" s="3">
        <v>0.97511169952217758</v>
      </c>
      <c r="DW343" s="3">
        <v>0.97022638990757148</v>
      </c>
      <c r="DX343" s="3">
        <v>0.96521031947174929</v>
      </c>
      <c r="DY343" s="3">
        <v>0.96005609636577016</v>
      </c>
      <c r="DZ343" s="3">
        <v>0.9547373855919038</v>
      </c>
      <c r="EA343" s="3">
        <v>0.94921900350318256</v>
      </c>
      <c r="EB343" s="3">
        <v>0.94353318167219846</v>
      </c>
      <c r="EC343" s="3">
        <v>0.9377304526049145</v>
      </c>
      <c r="ED343" s="3">
        <v>0.93186963727613381</v>
      </c>
      <c r="EE343" s="3">
        <v>0.92583112202658446</v>
      </c>
      <c r="EF343" s="3">
        <v>0.91957250364168475</v>
      </c>
      <c r="EG343" s="3">
        <v>0.91304353886582879</v>
      </c>
      <c r="EH343" s="3">
        <v>0.9063691905967195</v>
      </c>
      <c r="EI343" s="3">
        <v>0.89954423059152622</v>
      </c>
      <c r="EJ343" s="3">
        <v>0.89260874457366557</v>
      </c>
      <c r="EK343" s="3">
        <v>0.88553035722919637</v>
      </c>
      <c r="EL343" s="3">
        <v>0.87818931056776628</v>
      </c>
      <c r="EM343" s="3">
        <v>0.87040855327613587</v>
      </c>
      <c r="EN343" s="3">
        <v>0.86204392707915223</v>
      </c>
      <c r="EO343" s="3">
        <v>0.85302694760190423</v>
      </c>
      <c r="EP343" s="3">
        <v>0.84308918366234198</v>
      </c>
      <c r="EQ343" s="3">
        <v>0.83208686981554836</v>
      </c>
      <c r="ER343" s="3">
        <v>0.8199134389101469</v>
      </c>
      <c r="ES343" s="3">
        <v>0.80652425245274428</v>
      </c>
      <c r="ET343" s="3">
        <v>0.79199068542354578</v>
      </c>
      <c r="EU343" s="3">
        <v>0.77619047124934604</v>
      </c>
      <c r="EV343" s="3">
        <v>0.75907547135829789</v>
      </c>
      <c r="EW343" s="3">
        <v>0.74056162061186903</v>
      </c>
      <c r="EX343" s="3">
        <v>0.72037391083398949</v>
      </c>
      <c r="EY343" s="3">
        <v>0.69830165420603607</v>
      </c>
      <c r="EZ343" s="3">
        <v>0.67414739998704931</v>
      </c>
      <c r="FA343" s="3">
        <v>0.64786239286155423</v>
      </c>
      <c r="FB343" s="3">
        <v>0.61934996895171723</v>
      </c>
      <c r="FC343" s="3">
        <v>0.58858685599388549</v>
      </c>
      <c r="FD343" s="3">
        <v>0.55570839421806706</v>
      </c>
      <c r="FE343" s="3">
        <v>0.52099884791520656</v>
      </c>
      <c r="FF343" s="3">
        <v>0.48469043820399582</v>
      </c>
      <c r="FG343" s="3">
        <v>0.44703968496430946</v>
      </c>
      <c r="FH343" s="3">
        <v>0.40755713998826165</v>
      </c>
      <c r="FI343" s="3">
        <v>0.36659357184804148</v>
      </c>
      <c r="FJ343" s="3">
        <v>0.32469925845724729</v>
      </c>
      <c r="FK343" s="3">
        <v>0.28257277666500402</v>
      </c>
      <c r="FL343" s="3">
        <v>0.24110804741718134</v>
      </c>
      <c r="FM343" s="3">
        <v>0.20134691931761398</v>
      </c>
      <c r="FN343" s="3">
        <v>0.16431318044752524</v>
      </c>
      <c r="FO343" s="3">
        <v>0.13083601306314643</v>
      </c>
      <c r="FP343" s="3">
        <v>0.10147117829125385</v>
      </c>
      <c r="FQ343" s="3">
        <v>7.6502165449125012E-2</v>
      </c>
      <c r="FR343" s="3">
        <v>5.5952153766181047E-2</v>
      </c>
      <c r="FS343" s="3">
        <v>3.9932492621385748E-2</v>
      </c>
      <c r="FT343" s="3">
        <v>2.7548628009641602E-2</v>
      </c>
      <c r="FU343" s="3">
        <v>1.8585406400424612E-2</v>
      </c>
      <c r="FV343" s="3">
        <v>1.1886482517455565E-2</v>
      </c>
      <c r="FW343" s="3">
        <v>7.1656471208229131E-3</v>
      </c>
      <c r="FX343" s="3">
        <v>3.9034146125970738E-3</v>
      </c>
      <c r="FY343" s="3">
        <v>1.8708675896716514E-3</v>
      </c>
      <c r="FZ343" s="3">
        <v>7.7590491546452407E-4</v>
      </c>
      <c r="GA343" s="3">
        <v>2.755936669238443E-4</v>
      </c>
      <c r="GB343" s="3">
        <v>7.9811925941145303E-5</v>
      </c>
      <c r="GC343" s="3">
        <v>1.7345525864789109E-5</v>
      </c>
      <c r="GD343" s="3">
        <v>2.3888258220987553E-6</v>
      </c>
      <c r="GE343" s="3">
        <v>0</v>
      </c>
      <c r="GF343" s="3">
        <v>0</v>
      </c>
      <c r="GG343" s="3">
        <v>0</v>
      </c>
      <c r="GH343" s="3">
        <v>0</v>
      </c>
      <c r="GI343" s="3">
        <v>0</v>
      </c>
      <c r="GJ343" s="3">
        <v>0</v>
      </c>
      <c r="GK343" s="3">
        <v>0</v>
      </c>
      <c r="GL343" s="3">
        <v>0</v>
      </c>
      <c r="GM343" s="3">
        <v>0</v>
      </c>
      <c r="GN343" s="3">
        <v>0</v>
      </c>
      <c r="GO343" s="3">
        <v>0</v>
      </c>
      <c r="GP343" s="3">
        <v>0</v>
      </c>
      <c r="GQ343" s="3">
        <v>0</v>
      </c>
      <c r="GR343" s="3">
        <v>0</v>
      </c>
      <c r="GS343" s="3">
        <v>0</v>
      </c>
      <c r="GT343" s="3">
        <v>0</v>
      </c>
      <c r="GU343" s="3">
        <v>0</v>
      </c>
      <c r="GV343" s="3">
        <v>0</v>
      </c>
      <c r="GW343" s="3">
        <v>0</v>
      </c>
      <c r="GX343" s="3">
        <v>0</v>
      </c>
      <c r="GY343" s="3">
        <v>0</v>
      </c>
      <c r="GZ343" s="3">
        <v>0</v>
      </c>
      <c r="HA343" s="3">
        <v>0</v>
      </c>
      <c r="HB343">
        <f t="shared" si="2085"/>
        <v>4</v>
      </c>
      <c r="HC343">
        <f t="shared" si="2089"/>
        <v>0.68676802538563808</v>
      </c>
      <c r="HD343">
        <f>IF(H343&gt;=$F$3,IF(HB343&lt;50,HC343*VLOOKUP(H343,Ret!$A$2:$AZ$27,HB343+2),HC343),0)</f>
        <v>0</v>
      </c>
      <c r="HE343">
        <f>IF(H343&lt;$F$3,HC343*VLOOKUP(H343,Withd!$A$2:$AZ$57,HB343+2),0)</f>
        <v>5.3293198769925519E-2</v>
      </c>
      <c r="HF343">
        <f>IF(HC343=HD343,0,HC343*VLOOKUP(H343,Mort!$A$2:$E$115,IF(HF342/HC342=VLOOKUP(H342,Mort!$A$2:$E$115,2),2,3)))</f>
        <v>4.4639921650066472E-4</v>
      </c>
      <c r="HH343">
        <f t="shared" ref="HH343:HI343" si="2092">HH342+1</f>
        <v>37</v>
      </c>
      <c r="HI343">
        <f t="shared" si="2092"/>
        <v>4</v>
      </c>
      <c r="HJ343">
        <f t="shared" si="2083"/>
        <v>0.5789866514816161</v>
      </c>
      <c r="HK343">
        <f>IF(HH343&gt;=$F$3,IF(HI343&lt;50,HJ343*VLOOKUP(HH343,Ret!$A$2:$AZ$27,HI343+2),HJ343),0)</f>
        <v>0</v>
      </c>
      <c r="HL343">
        <f>IF(HH343&lt;$F$3,HJ343*VLOOKUP(HH343,Withd!$A$2:$AZ$57,HI343+2),0)</f>
        <v>4.4929364154973409E-2</v>
      </c>
      <c r="HM343">
        <f>IF(HJ343=HK343,0,HJ343*VLOOKUP(HH343,Mort!$A$2:$E$115,IF(HM342/HJ342=VLOOKUP(HH342,Mort!$A$2:$E$115,2),2,3)))</f>
        <v>3.7634132346305043E-4</v>
      </c>
      <c r="HN343">
        <f>HN342/(1+Assumptions!$C$9)</f>
        <v>0.89414497347569</v>
      </c>
      <c r="HO343">
        <f>HO342*(1+Assumptions!$C$10)</f>
        <v>1.1007030781249998</v>
      </c>
      <c r="HQ343">
        <f>HQ342/(1.01+Assumptions!$C$9)</f>
        <v>0.86879267787647374</v>
      </c>
      <c r="HR343">
        <f>HR342/(0.99+Assumptions!$C$9)</f>
        <v>0.92049335144589317</v>
      </c>
    </row>
    <row r="344" spans="2:226" x14ac:dyDescent="0.25">
      <c r="B344">
        <f t="shared" ref="B344:C344" si="2093">B343+1</f>
        <v>2041</v>
      </c>
      <c r="C344">
        <f t="shared" si="2093"/>
        <v>56</v>
      </c>
      <c r="D344">
        <f>IF(D343=0, 0, D343*(1-VLOOKUP(C343,Mort!$A$2:$E$111,IF(D343/D342=1-VLOOKUP(C342,Mort!$A$2:$E$111,4),4,5))))</f>
        <v>0.9724876497763415</v>
      </c>
      <c r="E344" s="3">
        <f>IF(C344&lt;65,Assumptions!$C$6,Assumptions!$C$7)*(1+Assumptions!$C$8)^(B344-$J$3)</f>
        <v>33092.402345682291</v>
      </c>
      <c r="F344" s="3">
        <f t="shared" si="2081"/>
        <v>32181.95</v>
      </c>
      <c r="H344">
        <f t="shared" si="2088"/>
        <v>38</v>
      </c>
      <c r="I344" s="5">
        <v>502399.05201255518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13317.92</v>
      </c>
      <c r="P344" s="5">
        <v>14036.92</v>
      </c>
      <c r="Q344" s="5">
        <v>14792.66</v>
      </c>
      <c r="R344" s="5">
        <v>15586.59</v>
      </c>
      <c r="S344" s="5">
        <v>16420.009999999998</v>
      </c>
      <c r="T344" s="5">
        <v>17294.009999999998</v>
      </c>
      <c r="U344" s="5">
        <v>18209.599999999999</v>
      </c>
      <c r="V344" s="5">
        <v>19167.52</v>
      </c>
      <c r="W344" s="5">
        <v>20168.150000000001</v>
      </c>
      <c r="X344" s="5">
        <v>21211.439999999999</v>
      </c>
      <c r="Y344" s="5">
        <v>22296.83</v>
      </c>
      <c r="Z344" s="5">
        <v>23422.71</v>
      </c>
      <c r="AA344" s="5">
        <v>24587.16</v>
      </c>
      <c r="AB344" s="5">
        <v>25805.35</v>
      </c>
      <c r="AC344" s="5">
        <v>27079.26</v>
      </c>
      <c r="AD344" s="5">
        <v>28410.35</v>
      </c>
      <c r="AE344" s="5">
        <v>29799.68</v>
      </c>
      <c r="AF344" s="5">
        <v>31250.34</v>
      </c>
      <c r="AG344" s="5">
        <v>32766.35</v>
      </c>
      <c r="AH344" s="5">
        <v>34352.449999999997</v>
      </c>
      <c r="AI344" s="5">
        <v>36006.980000000003</v>
      </c>
      <c r="AJ344" s="5">
        <v>37730.57</v>
      </c>
      <c r="AK344" s="5">
        <v>39523.14</v>
      </c>
      <c r="AL344" s="5">
        <v>41392.1</v>
      </c>
      <c r="AM344" s="5">
        <v>43339.839999999997</v>
      </c>
      <c r="AN344" s="5">
        <v>45371.01</v>
      </c>
      <c r="AO344" s="5">
        <v>19558.61</v>
      </c>
      <c r="AP344" s="5">
        <v>20463.27</v>
      </c>
      <c r="AQ344" s="5">
        <v>21397.48</v>
      </c>
      <c r="AR344" s="5">
        <v>22357.4</v>
      </c>
      <c r="AS344" s="5">
        <v>23340.34</v>
      </c>
      <c r="AT344" s="5">
        <v>24337.18</v>
      </c>
      <c r="AU344" s="5">
        <v>25340.66</v>
      </c>
      <c r="AV344" s="5">
        <v>26343.27</v>
      </c>
      <c r="AW344" s="5">
        <v>27338.31</v>
      </c>
      <c r="AX344" s="5">
        <v>28322.18</v>
      </c>
      <c r="AY344" s="5">
        <v>29283.8</v>
      </c>
      <c r="AZ344" s="5">
        <v>30213.19</v>
      </c>
      <c r="BA344" s="5">
        <v>31097.48</v>
      </c>
      <c r="BB344" s="5">
        <v>31913.5</v>
      </c>
      <c r="BC344" s="5">
        <v>32637.14</v>
      </c>
      <c r="BD344" s="5">
        <v>33241.17</v>
      </c>
      <c r="BE344" s="5">
        <v>33702.080000000002</v>
      </c>
      <c r="BF344" s="5">
        <v>33990.879999999997</v>
      </c>
      <c r="BG344" s="5">
        <v>34079.199999999997</v>
      </c>
      <c r="BH344" s="5">
        <v>33945.19</v>
      </c>
      <c r="BI344" s="5">
        <v>33575.339999999997</v>
      </c>
      <c r="BJ344" s="5">
        <v>32953.43</v>
      </c>
      <c r="BK344" s="5">
        <v>32065.26</v>
      </c>
      <c r="BL344" s="5">
        <v>30841.08</v>
      </c>
      <c r="BM344" s="5">
        <v>29267.01</v>
      </c>
      <c r="BN344" s="5">
        <v>27348.11</v>
      </c>
      <c r="BO344" s="5">
        <v>25108.959999999999</v>
      </c>
      <c r="BP344" s="5">
        <v>22602.82</v>
      </c>
      <c r="BQ344" s="5">
        <v>19913.54</v>
      </c>
      <c r="BR344" s="5">
        <v>17144.64</v>
      </c>
      <c r="BS344" s="5">
        <v>14402.42</v>
      </c>
      <c r="BT344" s="5">
        <v>11784.29</v>
      </c>
      <c r="BU344" s="5">
        <v>9373.18</v>
      </c>
      <c r="BV344" s="5">
        <v>7232.4</v>
      </c>
      <c r="BW344" s="5">
        <v>5445.59</v>
      </c>
      <c r="BX344" s="5">
        <v>3963.42</v>
      </c>
      <c r="BY344" s="5">
        <v>2820.95</v>
      </c>
      <c r="BZ344" s="5">
        <v>1903.39</v>
      </c>
      <c r="CA344" s="5">
        <v>1210.55</v>
      </c>
      <c r="CB344" s="5">
        <v>695.71</v>
      </c>
      <c r="CC344" s="5">
        <v>351.78</v>
      </c>
      <c r="CD344" s="5">
        <v>153.91999999999999</v>
      </c>
      <c r="CE344" s="5">
        <v>57.68</v>
      </c>
      <c r="CF344" s="5">
        <v>17.62</v>
      </c>
      <c r="CG344" s="5">
        <v>4.04</v>
      </c>
      <c r="CH344" s="5">
        <v>0.59</v>
      </c>
      <c r="CI344" s="5">
        <v>0</v>
      </c>
      <c r="CJ344" s="5">
        <v>0</v>
      </c>
      <c r="CK344" s="5">
        <v>0</v>
      </c>
      <c r="CL344" s="5">
        <v>0</v>
      </c>
      <c r="CM344" s="5">
        <v>0</v>
      </c>
      <c r="CN344" s="5">
        <v>0</v>
      </c>
      <c r="CO344" s="5">
        <v>0</v>
      </c>
      <c r="CP344" s="5">
        <v>0</v>
      </c>
      <c r="CQ344" s="5">
        <v>0</v>
      </c>
      <c r="CR344" s="5">
        <v>0</v>
      </c>
      <c r="CS344" s="5">
        <v>0</v>
      </c>
      <c r="CT344" s="5">
        <v>0</v>
      </c>
      <c r="CU344" s="5">
        <v>0</v>
      </c>
      <c r="CV344" s="5">
        <v>0</v>
      </c>
      <c r="CW344" s="5">
        <v>0</v>
      </c>
      <c r="CX344" s="5">
        <v>0</v>
      </c>
      <c r="CY344" s="5">
        <v>0</v>
      </c>
      <c r="CZ344" s="5">
        <v>0</v>
      </c>
      <c r="DA344" s="5">
        <v>0</v>
      </c>
      <c r="DB344" s="5">
        <v>0</v>
      </c>
      <c r="DC344" s="5">
        <v>0</v>
      </c>
      <c r="DD344" s="5">
        <v>0</v>
      </c>
      <c r="DE344" s="5">
        <v>0</v>
      </c>
      <c r="DF344" s="3">
        <v>0</v>
      </c>
      <c r="DG344" s="3">
        <v>0</v>
      </c>
      <c r="DH344" s="3">
        <v>0</v>
      </c>
      <c r="DI344" s="3">
        <v>0</v>
      </c>
      <c r="DJ344" s="3">
        <v>0</v>
      </c>
      <c r="DK344" s="3">
        <v>1</v>
      </c>
      <c r="DL344" s="3">
        <v>0.99904000000000004</v>
      </c>
      <c r="DM344" s="3">
        <v>0.99794105600000005</v>
      </c>
      <c r="DN344" s="3">
        <v>0.99668365026944006</v>
      </c>
      <c r="DO344" s="3">
        <v>0.99523845897654939</v>
      </c>
      <c r="DP344" s="3">
        <v>0.99356645836546875</v>
      </c>
      <c r="DQ344" s="3">
        <v>0.99162900377165608</v>
      </c>
      <c r="DR344" s="3">
        <v>0.98937800593309444</v>
      </c>
      <c r="DS344" s="3">
        <v>0.98675615421737173</v>
      </c>
      <c r="DT344" s="3">
        <v>0.9836972101392979</v>
      </c>
      <c r="DU344" s="3">
        <v>0.9801263892664922</v>
      </c>
      <c r="DV344" s="3">
        <v>0.97594124958432427</v>
      </c>
      <c r="DW344" s="3">
        <v>0.9710517839239069</v>
      </c>
      <c r="DX344" s="3">
        <v>0.96603144620102033</v>
      </c>
      <c r="DY344" s="3">
        <v>0.96087283827830683</v>
      </c>
      <c r="DZ344" s="3">
        <v>0.95554960275424505</v>
      </c>
      <c r="EA344" s="3">
        <v>0.95002652605032556</v>
      </c>
      <c r="EB344" s="3">
        <v>0.94433586715928408</v>
      </c>
      <c r="EC344" s="3">
        <v>0.93852820157625449</v>
      </c>
      <c r="ED344" s="3">
        <v>0.93266240031640291</v>
      </c>
      <c r="EE344" s="3">
        <v>0.92661874796235255</v>
      </c>
      <c r="EF344" s="3">
        <v>0.920354805226127</v>
      </c>
      <c r="EG344" s="3">
        <v>0.91382028610902155</v>
      </c>
      <c r="EH344" s="3">
        <v>0.90714025981756452</v>
      </c>
      <c r="EI344" s="3">
        <v>0.90030949366113822</v>
      </c>
      <c r="EJ344" s="3">
        <v>0.89336810746501083</v>
      </c>
      <c r="EK344" s="3">
        <v>0.88628369837281329</v>
      </c>
      <c r="EL344" s="3">
        <v>0.87893640651330263</v>
      </c>
      <c r="EM344" s="3">
        <v>0.87114902995159482</v>
      </c>
      <c r="EN344" s="3">
        <v>0.86277728777375995</v>
      </c>
      <c r="EO344" s="3">
        <v>0.85375263734364637</v>
      </c>
      <c r="EP344" s="3">
        <v>0.84380641911859289</v>
      </c>
      <c r="EQ344" s="3">
        <v>0.83279474534909526</v>
      </c>
      <c r="ER344" s="3">
        <v>0.82061095822463792</v>
      </c>
      <c r="ES344" s="3">
        <v>0.80721038127682965</v>
      </c>
      <c r="ET344" s="3">
        <v>0.79266445020622112</v>
      </c>
      <c r="EU344" s="3">
        <v>0.77685079442460703</v>
      </c>
      <c r="EV344" s="3">
        <v>0.75972123440754447</v>
      </c>
      <c r="EW344" s="3">
        <v>0.74119163350034445</v>
      </c>
      <c r="EX344" s="3">
        <v>0.72098674957112507</v>
      </c>
      <c r="EY344" s="3">
        <v>0.69889571556426577</v>
      </c>
      <c r="EZ344" s="3">
        <v>0.67472091276289781</v>
      </c>
      <c r="FA344" s="3">
        <v>0.64841354437427245</v>
      </c>
      <c r="FB344" s="3">
        <v>0.61987686428636068</v>
      </c>
      <c r="FC344" s="3">
        <v>0.58908758043725717</v>
      </c>
      <c r="FD344" s="3">
        <v>0.55618114819403197</v>
      </c>
      <c r="FE344" s="3">
        <v>0.5214420736778328</v>
      </c>
      <c r="FF344" s="3">
        <v>0.48510277556322462</v>
      </c>
      <c r="FG344" s="3">
        <v>0.44741999195747334</v>
      </c>
      <c r="FH344" s="3">
        <v>0.4079038582677893</v>
      </c>
      <c r="FI344" s="3">
        <v>0.36690544147329379</v>
      </c>
      <c r="FJ344" s="3">
        <v>0.32497548762172573</v>
      </c>
      <c r="FK344" s="3">
        <v>0.28281316785768307</v>
      </c>
      <c r="FL344" s="3">
        <v>0.24131316360624666</v>
      </c>
      <c r="FM344" s="3">
        <v>0.20151820979594051</v>
      </c>
      <c r="FN344" s="3">
        <v>0.16445296546817317</v>
      </c>
      <c r="FO344" s="3">
        <v>0.13094731828368755</v>
      </c>
      <c r="FP344" s="3">
        <v>0.10155750216809672</v>
      </c>
      <c r="FQ344" s="3">
        <v>7.6567247609593159E-2</v>
      </c>
      <c r="FR344" s="3">
        <v>5.5999753556704238E-2</v>
      </c>
      <c r="FS344" s="3">
        <v>3.9966464115884247E-2</v>
      </c>
      <c r="FT344" s="3">
        <v>2.7572064264266227E-2</v>
      </c>
      <c r="FU344" s="3">
        <v>1.8601217435244569E-2</v>
      </c>
      <c r="FV344" s="3">
        <v>1.1896594622885018E-2</v>
      </c>
      <c r="FW344" s="3">
        <v>7.1717431024600044E-3</v>
      </c>
      <c r="FX344" s="3">
        <v>3.9067353376340628E-3</v>
      </c>
      <c r="FY344" s="3">
        <v>1.87245917997463E-3</v>
      </c>
      <c r="FZ344" s="3">
        <v>7.7656499571087832E-4</v>
      </c>
      <c r="GA344" s="3">
        <v>2.7582812082654689E-4</v>
      </c>
      <c r="GB344" s="3">
        <v>7.9879823791367965E-5</v>
      </c>
      <c r="GC344" s="3">
        <v>1.7360282104578002E-5</v>
      </c>
      <c r="GD344" s="3">
        <v>2.3908580514424818E-6</v>
      </c>
      <c r="GE344" s="3">
        <v>0</v>
      </c>
      <c r="GF344" s="3">
        <v>0</v>
      </c>
      <c r="GG344" s="3">
        <v>0</v>
      </c>
      <c r="GH344" s="3">
        <v>0</v>
      </c>
      <c r="GI344" s="3">
        <v>0</v>
      </c>
      <c r="GJ344" s="3">
        <v>0</v>
      </c>
      <c r="GK344" s="3">
        <v>0</v>
      </c>
      <c r="GL344" s="3">
        <v>0</v>
      </c>
      <c r="GM344" s="3">
        <v>0</v>
      </c>
      <c r="GN344" s="3">
        <v>0</v>
      </c>
      <c r="GO344" s="3">
        <v>0</v>
      </c>
      <c r="GP344" s="3">
        <v>0</v>
      </c>
      <c r="GQ344" s="3">
        <v>0</v>
      </c>
      <c r="GR344" s="3">
        <v>0</v>
      </c>
      <c r="GS344" s="3">
        <v>0</v>
      </c>
      <c r="GT344" s="3">
        <v>0</v>
      </c>
      <c r="GU344" s="3">
        <v>0</v>
      </c>
      <c r="GV344" s="3">
        <v>0</v>
      </c>
      <c r="GW344" s="3">
        <v>0</v>
      </c>
      <c r="GX344" s="3">
        <v>0</v>
      </c>
      <c r="GY344" s="3">
        <v>0</v>
      </c>
      <c r="GZ344" s="3">
        <v>0</v>
      </c>
      <c r="HA344" s="3">
        <v>0</v>
      </c>
      <c r="HB344">
        <f t="shared" si="2085"/>
        <v>5</v>
      </c>
      <c r="HC344">
        <f t="shared" si="2089"/>
        <v>0.63302842739921183</v>
      </c>
      <c r="HD344">
        <f>IF(H344&gt;=$F$3,IF(HB344&lt;50,HC344*VLOOKUP(H344,Ret!$A$2:$AZ$27,HB344+2),HC344),0)</f>
        <v>0</v>
      </c>
      <c r="HE344">
        <f>IF(H344&lt;$F$3,HC344*VLOOKUP(H344,Withd!$A$2:$AZ$57,HB344+2),0)</f>
        <v>4.2033087579307668E-2</v>
      </c>
      <c r="HF344">
        <f>IF(HC344=HD344,0,HC344*VLOOKUP(H344,Mort!$A$2:$E$115,IF(HF343/HC343=VLOOKUP(H343,Mort!$A$2:$E$115,2),2,3)))</f>
        <v>4.3678961490545612E-4</v>
      </c>
      <c r="HH344">
        <f t="shared" ref="HH344:HI344" si="2094">HH343+1</f>
        <v>38</v>
      </c>
      <c r="HI344">
        <f t="shared" si="2094"/>
        <v>5</v>
      </c>
      <c r="HJ344">
        <f t="shared" si="2083"/>
        <v>0.53368094600317961</v>
      </c>
      <c r="HK344">
        <f>IF(HH344&gt;=$F$3,IF(HI344&lt;50,HJ344*VLOOKUP(HH344,Ret!$A$2:$AZ$27,HI344+2),HJ344),0)</f>
        <v>0</v>
      </c>
      <c r="HL344">
        <f>IF(HH344&lt;$F$3,HJ344*VLOOKUP(HH344,Withd!$A$2:$AZ$57,HI344+2),0)</f>
        <v>3.5436414814611128E-2</v>
      </c>
      <c r="HM344">
        <f>IF(HJ344=HK344,0,HJ344*VLOOKUP(HH344,Mort!$A$2:$E$115,IF(HM343/HJ343=VLOOKUP(HH343,Mort!$A$2:$E$115,2),2,3)))</f>
        <v>3.6823985274219394E-4</v>
      </c>
      <c r="HN344">
        <f>HN343/(1+Assumptions!$C$9)</f>
        <v>0.86141134246212903</v>
      </c>
      <c r="HO344">
        <f>HO343*(1+Assumptions!$C$10)</f>
        <v>1.1364759281640622</v>
      </c>
      <c r="HQ344">
        <f>HQ343/(1.01+Assumptions!$C$9)</f>
        <v>0.82900064682869623</v>
      </c>
      <c r="HR344">
        <f>HR343/(0.99+Assumptions!$C$9)</f>
        <v>0.89542154809911789</v>
      </c>
    </row>
    <row r="345" spans="2:226" x14ac:dyDescent="0.25">
      <c r="B345">
        <f t="shared" ref="B345:C345" si="2095">B344+1</f>
        <v>2042</v>
      </c>
      <c r="C345">
        <f t="shared" si="2095"/>
        <v>57</v>
      </c>
      <c r="D345">
        <f>IF(D344=0, 0, D344*(1-VLOOKUP(C344,Mort!$A$2:$E$111,IF(D344/D343=1-VLOOKUP(C343,Mort!$A$2:$E$111,4),4,5))))</f>
        <v>0.96650685073021703</v>
      </c>
      <c r="E345" s="3">
        <f>IF(C345&lt;65,Assumptions!$C$6,Assumptions!$C$7)*(1+Assumptions!$C$8)^(B345-$J$3)</f>
        <v>34912.484474694815</v>
      </c>
      <c r="F345" s="3">
        <f t="shared" si="2081"/>
        <v>33743.160000000003</v>
      </c>
      <c r="H345">
        <f t="shared" si="2088"/>
        <v>39</v>
      </c>
      <c r="I345" s="5">
        <v>491818.99472051312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14050.41</v>
      </c>
      <c r="Q345" s="5">
        <v>14806.88</v>
      </c>
      <c r="R345" s="5">
        <v>15601.57</v>
      </c>
      <c r="S345" s="5">
        <v>16435.79</v>
      </c>
      <c r="T345" s="5">
        <v>17310.63</v>
      </c>
      <c r="U345" s="5">
        <v>18227.099999999999</v>
      </c>
      <c r="V345" s="5">
        <v>19185.939999999999</v>
      </c>
      <c r="W345" s="5">
        <v>20187.53</v>
      </c>
      <c r="X345" s="5">
        <v>21231.82</v>
      </c>
      <c r="Y345" s="5">
        <v>22318.26</v>
      </c>
      <c r="Z345" s="5">
        <v>23445.22</v>
      </c>
      <c r="AA345" s="5">
        <v>24610.79</v>
      </c>
      <c r="AB345" s="5">
        <v>25830.15</v>
      </c>
      <c r="AC345" s="5">
        <v>27105.279999999999</v>
      </c>
      <c r="AD345" s="5">
        <v>28437.65</v>
      </c>
      <c r="AE345" s="5">
        <v>29828.31</v>
      </c>
      <c r="AF345" s="5">
        <v>31280.37</v>
      </c>
      <c r="AG345" s="5">
        <v>32797.839999999997</v>
      </c>
      <c r="AH345" s="5">
        <v>34385.46</v>
      </c>
      <c r="AI345" s="5">
        <v>36041.58</v>
      </c>
      <c r="AJ345" s="5">
        <v>37766.83</v>
      </c>
      <c r="AK345" s="5">
        <v>39561.11</v>
      </c>
      <c r="AL345" s="5">
        <v>41431.879999999997</v>
      </c>
      <c r="AM345" s="5">
        <v>43381.49</v>
      </c>
      <c r="AN345" s="5">
        <v>45414.6</v>
      </c>
      <c r="AO345" s="5">
        <v>19577.400000000001</v>
      </c>
      <c r="AP345" s="5">
        <v>20482.939999999999</v>
      </c>
      <c r="AQ345" s="5">
        <v>21418.04</v>
      </c>
      <c r="AR345" s="5">
        <v>22378.880000000001</v>
      </c>
      <c r="AS345" s="5">
        <v>23362.76</v>
      </c>
      <c r="AT345" s="5">
        <v>24360.57</v>
      </c>
      <c r="AU345" s="5">
        <v>25365.01</v>
      </c>
      <c r="AV345" s="5">
        <v>26368.59</v>
      </c>
      <c r="AW345" s="5">
        <v>27364.58</v>
      </c>
      <c r="AX345" s="5">
        <v>28349.4</v>
      </c>
      <c r="AY345" s="5">
        <v>29311.94</v>
      </c>
      <c r="AZ345" s="5">
        <v>30242.22</v>
      </c>
      <c r="BA345" s="5">
        <v>31127.37</v>
      </c>
      <c r="BB345" s="5">
        <v>31944.17</v>
      </c>
      <c r="BC345" s="5">
        <v>32668.5</v>
      </c>
      <c r="BD345" s="5">
        <v>33273.11</v>
      </c>
      <c r="BE345" s="5">
        <v>33734.46</v>
      </c>
      <c r="BF345" s="5">
        <v>34023.550000000003</v>
      </c>
      <c r="BG345" s="5">
        <v>34111.94</v>
      </c>
      <c r="BH345" s="5">
        <v>33977.81</v>
      </c>
      <c r="BI345" s="5">
        <v>33607.61</v>
      </c>
      <c r="BJ345" s="5">
        <v>32985.1</v>
      </c>
      <c r="BK345" s="5">
        <v>32096.07</v>
      </c>
      <c r="BL345" s="5">
        <v>30870.720000000001</v>
      </c>
      <c r="BM345" s="5">
        <v>29295.14</v>
      </c>
      <c r="BN345" s="5">
        <v>27374.39</v>
      </c>
      <c r="BO345" s="5">
        <v>25133.09</v>
      </c>
      <c r="BP345" s="5">
        <v>22624.54</v>
      </c>
      <c r="BQ345" s="5">
        <v>19932.669999999998</v>
      </c>
      <c r="BR345" s="5">
        <v>17161.11</v>
      </c>
      <c r="BS345" s="5">
        <v>14416.26</v>
      </c>
      <c r="BT345" s="5">
        <v>11795.62</v>
      </c>
      <c r="BU345" s="5">
        <v>9382.19</v>
      </c>
      <c r="BV345" s="5">
        <v>7239.35</v>
      </c>
      <c r="BW345" s="5">
        <v>5450.82</v>
      </c>
      <c r="BX345" s="5">
        <v>3967.23</v>
      </c>
      <c r="BY345" s="5">
        <v>2823.66</v>
      </c>
      <c r="BZ345" s="5">
        <v>1905.22</v>
      </c>
      <c r="CA345" s="5">
        <v>1211.72</v>
      </c>
      <c r="CB345" s="5">
        <v>696.37</v>
      </c>
      <c r="CC345" s="5">
        <v>352.12</v>
      </c>
      <c r="CD345" s="5">
        <v>154.07</v>
      </c>
      <c r="CE345" s="5">
        <v>57.73</v>
      </c>
      <c r="CF345" s="5">
        <v>17.64</v>
      </c>
      <c r="CG345" s="5">
        <v>4.04</v>
      </c>
      <c r="CH345" s="5">
        <v>0.59</v>
      </c>
      <c r="CI345" s="5">
        <v>0</v>
      </c>
      <c r="CJ345" s="5">
        <v>0</v>
      </c>
      <c r="CK345" s="5">
        <v>0</v>
      </c>
      <c r="CL345" s="5">
        <v>0</v>
      </c>
      <c r="CM345" s="5">
        <v>0</v>
      </c>
      <c r="CN345" s="5">
        <v>0</v>
      </c>
      <c r="CO345" s="5">
        <v>0</v>
      </c>
      <c r="CP345" s="5">
        <v>0</v>
      </c>
      <c r="CQ345" s="5">
        <v>0</v>
      </c>
      <c r="CR345" s="5">
        <v>0</v>
      </c>
      <c r="CS345" s="5">
        <v>0</v>
      </c>
      <c r="CT345" s="5">
        <v>0</v>
      </c>
      <c r="CU345" s="5">
        <v>0</v>
      </c>
      <c r="CV345" s="5">
        <v>0</v>
      </c>
      <c r="CW345" s="5">
        <v>0</v>
      </c>
      <c r="CX345" s="5">
        <v>0</v>
      </c>
      <c r="CY345" s="5">
        <v>0</v>
      </c>
      <c r="CZ345" s="5">
        <v>0</v>
      </c>
      <c r="DA345" s="5">
        <v>0</v>
      </c>
      <c r="DB345" s="5">
        <v>0</v>
      </c>
      <c r="DC345" s="5">
        <v>0</v>
      </c>
      <c r="DD345" s="5">
        <v>0</v>
      </c>
      <c r="DE345" s="5">
        <v>0</v>
      </c>
      <c r="DF345" s="3">
        <v>0</v>
      </c>
      <c r="DG345" s="3">
        <v>0</v>
      </c>
      <c r="DH345" s="3">
        <v>0</v>
      </c>
      <c r="DI345" s="3">
        <v>0</v>
      </c>
      <c r="DJ345" s="3">
        <v>0</v>
      </c>
      <c r="DK345" s="3">
        <v>0</v>
      </c>
      <c r="DL345" s="3">
        <v>1</v>
      </c>
      <c r="DM345" s="3">
        <v>0.99890000000000001</v>
      </c>
      <c r="DN345" s="3">
        <v>0.99764138599999996</v>
      </c>
      <c r="DO345" s="3">
        <v>0.99619480599029997</v>
      </c>
      <c r="DP345" s="3">
        <v>0.99452119871623623</v>
      </c>
      <c r="DQ345" s="3">
        <v>0.99258188237873957</v>
      </c>
      <c r="DR345" s="3">
        <v>0.99032872150573981</v>
      </c>
      <c r="DS345" s="3">
        <v>0.9877043503937496</v>
      </c>
      <c r="DT345" s="3">
        <v>0.98464246690752899</v>
      </c>
      <c r="DU345" s="3">
        <v>0.9810682147526546</v>
      </c>
      <c r="DV345" s="3">
        <v>0.97687905347566073</v>
      </c>
      <c r="DW345" s="3">
        <v>0.97198488941774774</v>
      </c>
      <c r="DX345" s="3">
        <v>0.96695972753945802</v>
      </c>
      <c r="DY345" s="3">
        <v>0.96179616259439726</v>
      </c>
      <c r="DZ345" s="3">
        <v>0.95646781185362428</v>
      </c>
      <c r="EA345" s="3">
        <v>0.9509394279011103</v>
      </c>
      <c r="EB345" s="3">
        <v>0.94524330072798257</v>
      </c>
      <c r="EC345" s="3">
        <v>0.93943005442850547</v>
      </c>
      <c r="ED345" s="3">
        <v>0.93355861658832728</v>
      </c>
      <c r="EE345" s="3">
        <v>0.92750915675283485</v>
      </c>
      <c r="EF345" s="3">
        <v>0.92123919485318573</v>
      </c>
      <c r="EG345" s="3">
        <v>0.91469839656972807</v>
      </c>
      <c r="EH345" s="3">
        <v>0.90801195129080337</v>
      </c>
      <c r="EI345" s="3">
        <v>0.90117462129758363</v>
      </c>
      <c r="EJ345" s="3">
        <v>0.89422656496737929</v>
      </c>
      <c r="EK345" s="3">
        <v>0.88713534830718799</v>
      </c>
      <c r="EL345" s="3">
        <v>0.87978099626972139</v>
      </c>
      <c r="EM345" s="3">
        <v>0.87198613664277169</v>
      </c>
      <c r="EN345" s="3">
        <v>0.86360634986963469</v>
      </c>
      <c r="EO345" s="3">
        <v>0.8545730274499983</v>
      </c>
      <c r="EP345" s="3">
        <v>0.84461725168020574</v>
      </c>
      <c r="EQ345" s="3">
        <v>0.83359499654577907</v>
      </c>
      <c r="ER345" s="3">
        <v>0.82139950174631426</v>
      </c>
      <c r="ES345" s="3">
        <v>0.80798604788279704</v>
      </c>
      <c r="ET345" s="3">
        <v>0.79342613929994898</v>
      </c>
      <c r="EU345" s="3">
        <v>0.77759728782091497</v>
      </c>
      <c r="EV345" s="3">
        <v>0.7604512676244638</v>
      </c>
      <c r="EW345" s="3">
        <v>0.74190386120710317</v>
      </c>
      <c r="EX345" s="3">
        <v>0.72167956195059757</v>
      </c>
      <c r="EY345" s="3">
        <v>0.69956730017243129</v>
      </c>
      <c r="EZ345" s="3">
        <v>0.67536926725946689</v>
      </c>
      <c r="FA345" s="3">
        <v>0.64903661952902025</v>
      </c>
      <c r="FB345" s="3">
        <v>0.62047251790354807</v>
      </c>
      <c r="FC345" s="3">
        <v>0.58965364793927888</v>
      </c>
      <c r="FD345" s="3">
        <v>0.55671559516539071</v>
      </c>
      <c r="FE345" s="3">
        <v>0.52194313909136048</v>
      </c>
      <c r="FF345" s="3">
        <v>0.48556892172808352</v>
      </c>
      <c r="FG345" s="3">
        <v>0.44784992788824601</v>
      </c>
      <c r="FH345" s="3">
        <v>0.40829582225715616</v>
      </c>
      <c r="FI345" s="3">
        <v>0.36725800916208939</v>
      </c>
      <c r="FJ345" s="3">
        <v>0.32528776387504582</v>
      </c>
      <c r="FK345" s="3">
        <v>0.28308492938989738</v>
      </c>
      <c r="FL345" s="3">
        <v>0.24154504685122385</v>
      </c>
      <c r="FM345" s="3">
        <v>0.20171185317498852</v>
      </c>
      <c r="FN345" s="3">
        <v>0.16461099202051288</v>
      </c>
      <c r="FO345" s="3">
        <v>0.13107314850625357</v>
      </c>
      <c r="FP345" s="3">
        <v>0.10165509105551002</v>
      </c>
      <c r="FQ345" s="3">
        <v>7.664082279948066E-2</v>
      </c>
      <c r="FR345" s="3">
        <v>5.6053564979084161E-2</v>
      </c>
      <c r="FS345" s="3">
        <v>4.0004868789922571E-2</v>
      </c>
      <c r="FT345" s="3">
        <v>2.7598558880791785E-2</v>
      </c>
      <c r="FU345" s="3">
        <v>1.861909176333737E-2</v>
      </c>
      <c r="FV345" s="3">
        <v>1.1908026328160048E-2</v>
      </c>
      <c r="FW345" s="3">
        <v>7.1786345916680042E-3</v>
      </c>
      <c r="FX345" s="3">
        <v>3.9104894074652287E-3</v>
      </c>
      <c r="FY345" s="3">
        <v>1.8742584681040095E-3</v>
      </c>
      <c r="FZ345" s="3">
        <v>7.773112144767759E-4</v>
      </c>
      <c r="GA345" s="3">
        <v>2.7609317027000604E-4</v>
      </c>
      <c r="GB345" s="3">
        <v>7.9956582110193738E-5</v>
      </c>
      <c r="GC345" s="3">
        <v>1.7376963990008407E-5</v>
      </c>
      <c r="GD345" s="3">
        <v>2.3931554807039569E-6</v>
      </c>
      <c r="GE345" s="3">
        <v>0</v>
      </c>
      <c r="GF345" s="3">
        <v>0</v>
      </c>
      <c r="GG345" s="3">
        <v>0</v>
      </c>
      <c r="GH345" s="3">
        <v>0</v>
      </c>
      <c r="GI345" s="3">
        <v>0</v>
      </c>
      <c r="GJ345" s="3">
        <v>0</v>
      </c>
      <c r="GK345" s="3">
        <v>0</v>
      </c>
      <c r="GL345" s="3">
        <v>0</v>
      </c>
      <c r="GM345" s="3">
        <v>0</v>
      </c>
      <c r="GN345" s="3">
        <v>0</v>
      </c>
      <c r="GO345" s="3">
        <v>0</v>
      </c>
      <c r="GP345" s="3">
        <v>0</v>
      </c>
      <c r="GQ345" s="3">
        <v>0</v>
      </c>
      <c r="GR345" s="3">
        <v>0</v>
      </c>
      <c r="GS345" s="3">
        <v>0</v>
      </c>
      <c r="GT345" s="3">
        <v>0</v>
      </c>
      <c r="GU345" s="3">
        <v>0</v>
      </c>
      <c r="GV345" s="3">
        <v>0</v>
      </c>
      <c r="GW345" s="3">
        <v>0</v>
      </c>
      <c r="GX345" s="3">
        <v>0</v>
      </c>
      <c r="GY345" s="3">
        <v>0</v>
      </c>
      <c r="GZ345" s="3">
        <v>0</v>
      </c>
      <c r="HA345" s="3">
        <v>0</v>
      </c>
      <c r="HB345">
        <f t="shared" si="2085"/>
        <v>6</v>
      </c>
      <c r="HC345">
        <f t="shared" si="2089"/>
        <v>0.5905585502049987</v>
      </c>
      <c r="HD345">
        <f>IF(H345&gt;=$F$3,IF(HB345&lt;50,HC345*VLOOKUP(H345,Ret!$A$2:$AZ$27,HB345+2),HC345),0)</f>
        <v>0</v>
      </c>
      <c r="HE345">
        <f>IF(H345&lt;$F$3,HC345*VLOOKUP(H345,Withd!$A$2:$AZ$57,HB345+2),0)</f>
        <v>3.6850853532791918E-2</v>
      </c>
      <c r="HF345">
        <f>IF(HC345=HD345,0,HC345*VLOOKUP(H345,Mort!$A$2:$E$115,IF(HF344/HC344=VLOOKUP(H344,Mort!$A$2:$E$115,2),2,3)))</f>
        <v>4.3110774164964905E-4</v>
      </c>
      <c r="HH345">
        <f t="shared" ref="HH345:HI345" si="2096">HH344+1</f>
        <v>39</v>
      </c>
      <c r="HI345">
        <f t="shared" si="2096"/>
        <v>6</v>
      </c>
      <c r="HJ345">
        <f t="shared" si="2083"/>
        <v>0.49787629133582628</v>
      </c>
      <c r="HK345">
        <f>IF(HH345&gt;=$F$3,IF(HI345&lt;50,HJ345*VLOOKUP(HH345,Ret!$A$2:$AZ$27,HI345+2),HJ345),0)</f>
        <v>0</v>
      </c>
      <c r="HL345">
        <f>IF(HH345&lt;$F$3,HJ345*VLOOKUP(HH345,Withd!$A$2:$AZ$57,HI345+2),0)</f>
        <v>3.1067480579355558E-2</v>
      </c>
      <c r="HM345">
        <f>IF(HJ345=HK345,0,HJ345*VLOOKUP(HH345,Mort!$A$2:$E$115,IF(HM344/HJ344=VLOOKUP(HH344,Mort!$A$2:$E$115,2),2,3)))</f>
        <v>3.6344969267515319E-4</v>
      </c>
      <c r="HN345">
        <f>HN344/(1+Assumptions!$C$9)</f>
        <v>0.8298760524683324</v>
      </c>
      <c r="HO345">
        <f>HO344*(1+Assumptions!$C$10)</f>
        <v>1.1734113958293941</v>
      </c>
      <c r="HQ345">
        <f>HQ344/(1.01+Assumptions!$C$9)</f>
        <v>0.79103115155409942</v>
      </c>
      <c r="HR345">
        <f>HR344/(0.99+Assumptions!$C$9)</f>
        <v>0.87103263433766331</v>
      </c>
    </row>
    <row r="346" spans="2:226" x14ac:dyDescent="0.25">
      <c r="B346">
        <f t="shared" ref="B346:C346" si="2097">B345+1</f>
        <v>2043</v>
      </c>
      <c r="C346">
        <f t="shared" si="2097"/>
        <v>58</v>
      </c>
      <c r="D346">
        <f>IF(D345=0, 0, D345*(1-VLOOKUP(C345,Mort!$A$2:$E$111,IF(D345/D344=1-VLOOKUP(C344,Mort!$A$2:$E$111,4),4,5))))</f>
        <v>0.96046618291315322</v>
      </c>
      <c r="E346" s="3">
        <f>IF(C346&lt;65,Assumptions!$C$6,Assumptions!$C$7)*(1+Assumptions!$C$8)^(B346-$J$3)</f>
        <v>36832.671120803025</v>
      </c>
      <c r="F346" s="3">
        <f t="shared" si="2081"/>
        <v>35376.54</v>
      </c>
      <c r="H346">
        <f t="shared" si="2088"/>
        <v>40</v>
      </c>
      <c r="I346" s="5">
        <v>481114.97200109396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14823.18</v>
      </c>
      <c r="R346" s="5">
        <v>15618.75</v>
      </c>
      <c r="S346" s="5">
        <v>16453.89</v>
      </c>
      <c r="T346" s="5">
        <v>17329.689999999999</v>
      </c>
      <c r="U346" s="5">
        <v>18247.169999999998</v>
      </c>
      <c r="V346" s="5">
        <v>19207.07</v>
      </c>
      <c r="W346" s="5">
        <v>20209.759999999998</v>
      </c>
      <c r="X346" s="5">
        <v>21255.200000000001</v>
      </c>
      <c r="Y346" s="5">
        <v>22342.83</v>
      </c>
      <c r="Z346" s="5">
        <v>23471.040000000001</v>
      </c>
      <c r="AA346" s="5">
        <v>24637.89</v>
      </c>
      <c r="AB346" s="5">
        <v>25858.59</v>
      </c>
      <c r="AC346" s="5">
        <v>27135.13</v>
      </c>
      <c r="AD346" s="5">
        <v>28468.97</v>
      </c>
      <c r="AE346" s="5">
        <v>29861.16</v>
      </c>
      <c r="AF346" s="5">
        <v>31314.82</v>
      </c>
      <c r="AG346" s="5">
        <v>32833.949999999997</v>
      </c>
      <c r="AH346" s="5">
        <v>34423.32</v>
      </c>
      <c r="AI346" s="5">
        <v>36081.269999999997</v>
      </c>
      <c r="AJ346" s="5">
        <v>37808.42</v>
      </c>
      <c r="AK346" s="5">
        <v>39604.68</v>
      </c>
      <c r="AL346" s="5">
        <v>41477.5</v>
      </c>
      <c r="AM346" s="5">
        <v>43429.26</v>
      </c>
      <c r="AN346" s="5">
        <v>45464.62</v>
      </c>
      <c r="AO346" s="5">
        <v>19598.96</v>
      </c>
      <c r="AP346" s="5">
        <v>20505.490000000002</v>
      </c>
      <c r="AQ346" s="5">
        <v>21441.63</v>
      </c>
      <c r="AR346" s="5">
        <v>22403.53</v>
      </c>
      <c r="AS346" s="5">
        <v>23388.49</v>
      </c>
      <c r="AT346" s="5">
        <v>24387.4</v>
      </c>
      <c r="AU346" s="5">
        <v>25392.94</v>
      </c>
      <c r="AV346" s="5">
        <v>26397.63</v>
      </c>
      <c r="AW346" s="5">
        <v>27394.71</v>
      </c>
      <c r="AX346" s="5">
        <v>28380.62</v>
      </c>
      <c r="AY346" s="5">
        <v>29344.22</v>
      </c>
      <c r="AZ346" s="5">
        <v>30275.52</v>
      </c>
      <c r="BA346" s="5">
        <v>31161.64</v>
      </c>
      <c r="BB346" s="5">
        <v>31979.35</v>
      </c>
      <c r="BC346" s="5">
        <v>32704.47</v>
      </c>
      <c r="BD346" s="5">
        <v>33309.75</v>
      </c>
      <c r="BE346" s="5">
        <v>33771.61</v>
      </c>
      <c r="BF346" s="5">
        <v>34061.01</v>
      </c>
      <c r="BG346" s="5">
        <v>34149.51</v>
      </c>
      <c r="BH346" s="5">
        <v>34015.22</v>
      </c>
      <c r="BI346" s="5">
        <v>33644.620000000003</v>
      </c>
      <c r="BJ346" s="5">
        <v>33021.42</v>
      </c>
      <c r="BK346" s="5">
        <v>32131.41</v>
      </c>
      <c r="BL346" s="5">
        <v>30904.71</v>
      </c>
      <c r="BM346" s="5">
        <v>29327.4</v>
      </c>
      <c r="BN346" s="5">
        <v>27404.53</v>
      </c>
      <c r="BO346" s="5">
        <v>25160.77</v>
      </c>
      <c r="BP346" s="5">
        <v>22649.45</v>
      </c>
      <c r="BQ346" s="5">
        <v>19954.62</v>
      </c>
      <c r="BR346" s="5">
        <v>17180.009999999998</v>
      </c>
      <c r="BS346" s="5">
        <v>14432.14</v>
      </c>
      <c r="BT346" s="5">
        <v>11808.6</v>
      </c>
      <c r="BU346" s="5">
        <v>9392.52</v>
      </c>
      <c r="BV346" s="5">
        <v>7247.32</v>
      </c>
      <c r="BW346" s="5">
        <v>5456.82</v>
      </c>
      <c r="BX346" s="5">
        <v>3971.6</v>
      </c>
      <c r="BY346" s="5">
        <v>2826.77</v>
      </c>
      <c r="BZ346" s="5">
        <v>1907.32</v>
      </c>
      <c r="CA346" s="5">
        <v>1213.05</v>
      </c>
      <c r="CB346" s="5">
        <v>697.14</v>
      </c>
      <c r="CC346" s="5">
        <v>352.51</v>
      </c>
      <c r="CD346" s="5">
        <v>154.24</v>
      </c>
      <c r="CE346" s="5">
        <v>57.8</v>
      </c>
      <c r="CF346" s="5">
        <v>17.66</v>
      </c>
      <c r="CG346" s="5">
        <v>4.05</v>
      </c>
      <c r="CH346" s="5">
        <v>0.59</v>
      </c>
      <c r="CI346" s="5">
        <v>0</v>
      </c>
      <c r="CJ346" s="5">
        <v>0</v>
      </c>
      <c r="CK346" s="5">
        <v>0</v>
      </c>
      <c r="CL346" s="5">
        <v>0</v>
      </c>
      <c r="CM346" s="5">
        <v>0</v>
      </c>
      <c r="CN346" s="5">
        <v>0</v>
      </c>
      <c r="CO346" s="5">
        <v>0</v>
      </c>
      <c r="CP346" s="5">
        <v>0</v>
      </c>
      <c r="CQ346" s="5">
        <v>0</v>
      </c>
      <c r="CR346" s="5">
        <v>0</v>
      </c>
      <c r="CS346" s="5">
        <v>0</v>
      </c>
      <c r="CT346" s="5">
        <v>0</v>
      </c>
      <c r="CU346" s="5">
        <v>0</v>
      </c>
      <c r="CV346" s="5">
        <v>0</v>
      </c>
      <c r="CW346" s="5">
        <v>0</v>
      </c>
      <c r="CX346" s="5">
        <v>0</v>
      </c>
      <c r="CY346" s="5">
        <v>0</v>
      </c>
      <c r="CZ346" s="5">
        <v>0</v>
      </c>
      <c r="DA346" s="5">
        <v>0</v>
      </c>
      <c r="DB346" s="5">
        <v>0</v>
      </c>
      <c r="DC346" s="5">
        <v>0</v>
      </c>
      <c r="DD346" s="5">
        <v>0</v>
      </c>
      <c r="DE346" s="5">
        <v>0</v>
      </c>
      <c r="DF346" s="3">
        <v>0</v>
      </c>
      <c r="DG346" s="3">
        <v>0</v>
      </c>
      <c r="DH346" s="3">
        <v>0</v>
      </c>
      <c r="DI346" s="3">
        <v>0</v>
      </c>
      <c r="DJ346" s="3">
        <v>0</v>
      </c>
      <c r="DK346" s="3">
        <v>0</v>
      </c>
      <c r="DL346" s="3">
        <v>0</v>
      </c>
      <c r="DM346" s="3">
        <v>1</v>
      </c>
      <c r="DN346" s="3">
        <v>0.99873999999999996</v>
      </c>
      <c r="DO346" s="3">
        <v>0.99729182699999996</v>
      </c>
      <c r="DP346" s="3">
        <v>0.99561637673063996</v>
      </c>
      <c r="DQ346" s="3">
        <v>0.99367492479601516</v>
      </c>
      <c r="DR346" s="3">
        <v>0.99141928271672819</v>
      </c>
      <c r="DS346" s="3">
        <v>0.98879202161752877</v>
      </c>
      <c r="DT346" s="3">
        <v>0.98572676635051448</v>
      </c>
      <c r="DU346" s="3">
        <v>0.98214857818866208</v>
      </c>
      <c r="DV346" s="3">
        <v>0.97795480375979649</v>
      </c>
      <c r="DW346" s="3">
        <v>0.97305525019295991</v>
      </c>
      <c r="DX346" s="3">
        <v>0.96802455454946235</v>
      </c>
      <c r="DY346" s="3">
        <v>0.96285530342816816</v>
      </c>
      <c r="DZ346" s="3">
        <v>0.95752108504717615</v>
      </c>
      <c r="EA346" s="3">
        <v>0.95198661317560351</v>
      </c>
      <c r="EB346" s="3">
        <v>0.94628421336268165</v>
      </c>
      <c r="EC346" s="3">
        <v>0.94046456545050117</v>
      </c>
      <c r="ED346" s="3">
        <v>0.93458666191643558</v>
      </c>
      <c r="EE346" s="3">
        <v>0.92853054034721705</v>
      </c>
      <c r="EF346" s="3">
        <v>0.92225367389446988</v>
      </c>
      <c r="EG346" s="3">
        <v>0.91570567280981918</v>
      </c>
      <c r="EH346" s="3">
        <v>0.90901186434157932</v>
      </c>
      <c r="EI346" s="3">
        <v>0.90216700500308722</v>
      </c>
      <c r="EJ346" s="3">
        <v>0.89521129739451344</v>
      </c>
      <c r="EK346" s="3">
        <v>0.88811227180617491</v>
      </c>
      <c r="EL346" s="3">
        <v>0.88074982107290167</v>
      </c>
      <c r="EM346" s="3">
        <v>0.87294637765819583</v>
      </c>
      <c r="EN346" s="3">
        <v>0.86455736296890051</v>
      </c>
      <c r="EO346" s="3">
        <v>0.85551409295224579</v>
      </c>
      <c r="EP346" s="3">
        <v>0.84554735376935208</v>
      </c>
      <c r="EQ346" s="3">
        <v>0.83451296080266202</v>
      </c>
      <c r="ER346" s="3">
        <v>0.82230403618611903</v>
      </c>
      <c r="ES346" s="3">
        <v>0.8088758112751997</v>
      </c>
      <c r="ET346" s="3">
        <v>0.79429986915602058</v>
      </c>
      <c r="EU346" s="3">
        <v>0.7784535867663579</v>
      </c>
      <c r="EV346" s="3">
        <v>0.76128868517815973</v>
      </c>
      <c r="EW346" s="3">
        <v>0.74272085414666444</v>
      </c>
      <c r="EX346" s="3">
        <v>0.72247428366262645</v>
      </c>
      <c r="EY346" s="3">
        <v>0.70033767161120353</v>
      </c>
      <c r="EZ346" s="3">
        <v>0.67611299155017202</v>
      </c>
      <c r="FA346" s="3">
        <v>0.6497513460096308</v>
      </c>
      <c r="FB346" s="3">
        <v>0.62115578927174697</v>
      </c>
      <c r="FC346" s="3">
        <v>0.59030298121861935</v>
      </c>
      <c r="FD346" s="3">
        <v>0.55732865668774723</v>
      </c>
      <c r="FE346" s="3">
        <v>0.52251790879103055</v>
      </c>
      <c r="FF346" s="3">
        <v>0.48610363572738363</v>
      </c>
      <c r="FG346" s="3">
        <v>0.4483431053040805</v>
      </c>
      <c r="FH346" s="3">
        <v>0.40874544224362414</v>
      </c>
      <c r="FI346" s="3">
        <v>0.36766243784371749</v>
      </c>
      <c r="FJ346" s="3">
        <v>0.32564597444693744</v>
      </c>
      <c r="FK346" s="3">
        <v>0.2833966657221918</v>
      </c>
      <c r="FL346" s="3">
        <v>0.24181103899411738</v>
      </c>
      <c r="FM346" s="3">
        <v>0.20193398055359749</v>
      </c>
      <c r="FN346" s="3">
        <v>0.16479226351037429</v>
      </c>
      <c r="FO346" s="3">
        <v>0.13121748774277062</v>
      </c>
      <c r="FP346" s="3">
        <v>0.10176703479378318</v>
      </c>
      <c r="FQ346" s="3">
        <v>7.672522054207695E-2</v>
      </c>
      <c r="FR346" s="3">
        <v>5.6115291800064235E-2</v>
      </c>
      <c r="FS346" s="3">
        <v>4.0048922604787839E-2</v>
      </c>
      <c r="FT346" s="3">
        <v>2.7628950726591037E-2</v>
      </c>
      <c r="FU346" s="3">
        <v>1.8639595318187378E-2</v>
      </c>
      <c r="FV346" s="3">
        <v>1.192113958169992E-2</v>
      </c>
      <c r="FW346" s="3">
        <v>7.1865397854319803E-3</v>
      </c>
      <c r="FX346" s="3">
        <v>3.9147956827162173E-3</v>
      </c>
      <c r="FY346" s="3">
        <v>1.8763224227690558E-3</v>
      </c>
      <c r="FZ346" s="3">
        <v>7.7816719839501056E-4</v>
      </c>
      <c r="GA346" s="3">
        <v>2.7639720719792381E-4</v>
      </c>
      <c r="GB346" s="3">
        <v>8.0044631204518728E-5</v>
      </c>
      <c r="GC346" s="3">
        <v>1.7396099699678056E-5</v>
      </c>
      <c r="GD346" s="3">
        <v>2.3957908506396611E-6</v>
      </c>
      <c r="GE346" s="3">
        <v>0</v>
      </c>
      <c r="GF346" s="3">
        <v>0</v>
      </c>
      <c r="GG346" s="3">
        <v>0</v>
      </c>
      <c r="GH346" s="3">
        <v>0</v>
      </c>
      <c r="GI346" s="3">
        <v>0</v>
      </c>
      <c r="GJ346" s="3">
        <v>0</v>
      </c>
      <c r="GK346" s="3">
        <v>0</v>
      </c>
      <c r="GL346" s="3">
        <v>0</v>
      </c>
      <c r="GM346" s="3">
        <v>0</v>
      </c>
      <c r="GN346" s="3">
        <v>0</v>
      </c>
      <c r="GO346" s="3">
        <v>0</v>
      </c>
      <c r="GP346" s="3">
        <v>0</v>
      </c>
      <c r="GQ346" s="3">
        <v>0</v>
      </c>
      <c r="GR346" s="3">
        <v>0</v>
      </c>
      <c r="GS346" s="3">
        <v>0</v>
      </c>
      <c r="GT346" s="3">
        <v>0</v>
      </c>
      <c r="GU346" s="3">
        <v>0</v>
      </c>
      <c r="GV346" s="3">
        <v>0</v>
      </c>
      <c r="GW346" s="3">
        <v>0</v>
      </c>
      <c r="GX346" s="3">
        <v>0</v>
      </c>
      <c r="GY346" s="3">
        <v>0</v>
      </c>
      <c r="GZ346" s="3">
        <v>0</v>
      </c>
      <c r="HA346" s="3">
        <v>0</v>
      </c>
      <c r="HB346">
        <f t="shared" si="2085"/>
        <v>7</v>
      </c>
      <c r="HC346">
        <f t="shared" si="2089"/>
        <v>0.55327658893055709</v>
      </c>
      <c r="HD346">
        <f>IF(H346&gt;=$F$3,IF(HB346&lt;50,HC346*VLOOKUP(H346,Ret!$A$2:$AZ$27,HB346+2),HC346),0)</f>
        <v>0</v>
      </c>
      <c r="HE346">
        <f>IF(H346&lt;$F$3,HC346*VLOOKUP(H346,Withd!$A$2:$AZ$57,HB346+2),0)</f>
        <v>3.2256025134651478E-2</v>
      </c>
      <c r="HF346">
        <f>IF(HC346=HD346,0,HC346*VLOOKUP(H346,Mort!$A$2:$E$115,IF(HF345/HC345=VLOOKUP(H345,Mort!$A$2:$E$115,2),2,3)))</f>
        <v>4.149574416979178E-4</v>
      </c>
      <c r="HH346">
        <f t="shared" ref="HH346:HI346" si="2098">HH345+1</f>
        <v>40</v>
      </c>
      <c r="HI346">
        <f t="shared" si="2098"/>
        <v>7</v>
      </c>
      <c r="HJ346">
        <f t="shared" si="2083"/>
        <v>0.46644536106379558</v>
      </c>
      <c r="HK346">
        <f>IF(HH346&gt;=$F$3,IF(HI346&lt;50,HJ346*VLOOKUP(HH346,Ret!$A$2:$AZ$27,HI346+2),HJ346),0)</f>
        <v>0</v>
      </c>
      <c r="HL346">
        <f>IF(HH346&lt;$F$3,HJ346*VLOOKUP(HH346,Withd!$A$2:$AZ$57,HI346+2),0)</f>
        <v>2.7193764550019282E-2</v>
      </c>
      <c r="HM346">
        <f>IF(HJ346=HK346,0,HJ346*VLOOKUP(HH346,Mort!$A$2:$E$115,IF(HM345/HJ345=VLOOKUP(HH345,Mort!$A$2:$E$115,2),2,3)))</f>
        <v>3.4983402079784672E-4</v>
      </c>
      <c r="HN346">
        <f>HN345/(1+Assumptions!$C$9)</f>
        <v>0.79949523359184238</v>
      </c>
      <c r="HO346">
        <f>HO345*(1+Assumptions!$C$10)</f>
        <v>1.2115472661938493</v>
      </c>
      <c r="HQ346">
        <f>HQ345/(1.01+Assumptions!$C$9)</f>
        <v>0.75480071713177421</v>
      </c>
      <c r="HR346">
        <f>HR345/(0.99+Assumptions!$C$9)</f>
        <v>0.84730801005609269</v>
      </c>
    </row>
    <row r="347" spans="2:226" x14ac:dyDescent="0.25">
      <c r="B347">
        <f t="shared" ref="B347:C347" si="2099">B346+1</f>
        <v>2044</v>
      </c>
      <c r="C347">
        <f t="shared" si="2099"/>
        <v>59</v>
      </c>
      <c r="D347">
        <f>IF(D346=0, 0, D346*(1-VLOOKUP(C346,Mort!$A$2:$E$111,IF(D346/D345=1-VLOOKUP(C345,Mort!$A$2:$E$111,4),4,5))))</f>
        <v>0.95424236204787594</v>
      </c>
      <c r="E347" s="3">
        <f>IF(C347&lt;65,Assumptions!$C$6,Assumptions!$C$7)*(1+Assumptions!$C$8)^(B347-$J$3)</f>
        <v>38858.468032447192</v>
      </c>
      <c r="F347" s="3">
        <f t="shared" si="2081"/>
        <v>37080.400000000001</v>
      </c>
      <c r="H347">
        <f t="shared" si="2088"/>
        <v>41</v>
      </c>
      <c r="I347" s="5">
        <v>470290.32119718561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15638.46</v>
      </c>
      <c r="S347" s="5">
        <v>16474.650000000001</v>
      </c>
      <c r="T347" s="5">
        <v>17351.55</v>
      </c>
      <c r="U347" s="5">
        <v>18270.189999999999</v>
      </c>
      <c r="V347" s="5">
        <v>19231.3</v>
      </c>
      <c r="W347" s="5">
        <v>20235.25</v>
      </c>
      <c r="X347" s="5">
        <v>21282.01</v>
      </c>
      <c r="Y347" s="5">
        <v>22371.02</v>
      </c>
      <c r="Z347" s="5">
        <v>23500.65</v>
      </c>
      <c r="AA347" s="5">
        <v>24668.97</v>
      </c>
      <c r="AB347" s="5">
        <v>25891.21</v>
      </c>
      <c r="AC347" s="5">
        <v>27169.37</v>
      </c>
      <c r="AD347" s="5">
        <v>28504.880000000001</v>
      </c>
      <c r="AE347" s="5">
        <v>29898.83</v>
      </c>
      <c r="AF347" s="5">
        <v>31354.32</v>
      </c>
      <c r="AG347" s="5">
        <v>32875.379999999997</v>
      </c>
      <c r="AH347" s="5">
        <v>34466.75</v>
      </c>
      <c r="AI347" s="5">
        <v>36126.79</v>
      </c>
      <c r="AJ347" s="5">
        <v>37856.120000000003</v>
      </c>
      <c r="AK347" s="5">
        <v>39654.639999999999</v>
      </c>
      <c r="AL347" s="5">
        <v>41529.83</v>
      </c>
      <c r="AM347" s="5">
        <v>43484.05</v>
      </c>
      <c r="AN347" s="5">
        <v>45521.97</v>
      </c>
      <c r="AO347" s="5">
        <v>19623.689999999999</v>
      </c>
      <c r="AP347" s="5">
        <v>20531.36</v>
      </c>
      <c r="AQ347" s="5">
        <v>21468.68</v>
      </c>
      <c r="AR347" s="5">
        <v>22431.79</v>
      </c>
      <c r="AS347" s="5">
        <v>23418</v>
      </c>
      <c r="AT347" s="5">
        <v>24418.16</v>
      </c>
      <c r="AU347" s="5">
        <v>25424.98</v>
      </c>
      <c r="AV347" s="5">
        <v>26430.93</v>
      </c>
      <c r="AW347" s="5">
        <v>27429.27</v>
      </c>
      <c r="AX347" s="5">
        <v>28416.42</v>
      </c>
      <c r="AY347" s="5">
        <v>29381.24</v>
      </c>
      <c r="AZ347" s="5">
        <v>30313.72</v>
      </c>
      <c r="BA347" s="5">
        <v>31200.959999999999</v>
      </c>
      <c r="BB347" s="5">
        <v>32019.69</v>
      </c>
      <c r="BC347" s="5">
        <v>32745.73</v>
      </c>
      <c r="BD347" s="5">
        <v>33351.769999999997</v>
      </c>
      <c r="BE347" s="5">
        <v>33814.22</v>
      </c>
      <c r="BF347" s="5">
        <v>34103.980000000003</v>
      </c>
      <c r="BG347" s="5">
        <v>34192.589999999997</v>
      </c>
      <c r="BH347" s="5">
        <v>34058.14</v>
      </c>
      <c r="BI347" s="5">
        <v>33687.06</v>
      </c>
      <c r="BJ347" s="5">
        <v>33063.08</v>
      </c>
      <c r="BK347" s="5">
        <v>32171.95</v>
      </c>
      <c r="BL347" s="5">
        <v>30943.7</v>
      </c>
      <c r="BM347" s="5">
        <v>29364.400000000001</v>
      </c>
      <c r="BN347" s="5">
        <v>27439.11</v>
      </c>
      <c r="BO347" s="5">
        <v>25192.51</v>
      </c>
      <c r="BP347" s="5">
        <v>22678.03</v>
      </c>
      <c r="BQ347" s="5">
        <v>19979.8</v>
      </c>
      <c r="BR347" s="5">
        <v>17201.68</v>
      </c>
      <c r="BS347" s="5">
        <v>14450.35</v>
      </c>
      <c r="BT347" s="5">
        <v>11823.5</v>
      </c>
      <c r="BU347" s="5">
        <v>9404.3700000000008</v>
      </c>
      <c r="BV347" s="5">
        <v>7256.47</v>
      </c>
      <c r="BW347" s="5">
        <v>5463.7</v>
      </c>
      <c r="BX347" s="5">
        <v>3976.61</v>
      </c>
      <c r="BY347" s="5">
        <v>2830.33</v>
      </c>
      <c r="BZ347" s="5">
        <v>1909.73</v>
      </c>
      <c r="CA347" s="5">
        <v>1214.58</v>
      </c>
      <c r="CB347" s="5">
        <v>698.02</v>
      </c>
      <c r="CC347" s="5">
        <v>352.95</v>
      </c>
      <c r="CD347" s="5">
        <v>154.43</v>
      </c>
      <c r="CE347" s="5">
        <v>57.87</v>
      </c>
      <c r="CF347" s="5">
        <v>17.68</v>
      </c>
      <c r="CG347" s="5">
        <v>4.05</v>
      </c>
      <c r="CH347" s="5">
        <v>0.59</v>
      </c>
      <c r="CI347" s="5">
        <v>0</v>
      </c>
      <c r="CJ347" s="5">
        <v>0</v>
      </c>
      <c r="CK347" s="5">
        <v>0</v>
      </c>
      <c r="CL347" s="5">
        <v>0</v>
      </c>
      <c r="CM347" s="5">
        <v>0</v>
      </c>
      <c r="CN347" s="5">
        <v>0</v>
      </c>
      <c r="CO347" s="5">
        <v>0</v>
      </c>
      <c r="CP347" s="5">
        <v>0</v>
      </c>
      <c r="CQ347" s="5">
        <v>0</v>
      </c>
      <c r="CR347" s="5">
        <v>0</v>
      </c>
      <c r="CS347" s="5">
        <v>0</v>
      </c>
      <c r="CT347" s="5">
        <v>0</v>
      </c>
      <c r="CU347" s="5">
        <v>0</v>
      </c>
      <c r="CV347" s="5">
        <v>0</v>
      </c>
      <c r="CW347" s="5">
        <v>0</v>
      </c>
      <c r="CX347" s="5">
        <v>0</v>
      </c>
      <c r="CY347" s="5">
        <v>0</v>
      </c>
      <c r="CZ347" s="5">
        <v>0</v>
      </c>
      <c r="DA347" s="5">
        <v>0</v>
      </c>
      <c r="DB347" s="5">
        <v>0</v>
      </c>
      <c r="DC347" s="5">
        <v>0</v>
      </c>
      <c r="DD347" s="5">
        <v>0</v>
      </c>
      <c r="DE347" s="5">
        <v>0</v>
      </c>
      <c r="DF347" s="3">
        <v>0</v>
      </c>
      <c r="DG347" s="3">
        <v>0</v>
      </c>
      <c r="DH347" s="3">
        <v>0</v>
      </c>
      <c r="DI347" s="3">
        <v>0</v>
      </c>
      <c r="DJ347" s="3">
        <v>0</v>
      </c>
      <c r="DK347" s="3">
        <v>0</v>
      </c>
      <c r="DL347" s="3">
        <v>0</v>
      </c>
      <c r="DM347" s="3">
        <v>0</v>
      </c>
      <c r="DN347" s="3">
        <v>1</v>
      </c>
      <c r="DO347" s="3">
        <v>0.99855000000000005</v>
      </c>
      <c r="DP347" s="3">
        <v>0.99687243600000008</v>
      </c>
      <c r="DQ347" s="3">
        <v>0.99492853474980003</v>
      </c>
      <c r="DR347" s="3">
        <v>0.99267004697591799</v>
      </c>
      <c r="DS347" s="3">
        <v>0.99003947135143178</v>
      </c>
      <c r="DT347" s="3">
        <v>0.98697034899024239</v>
      </c>
      <c r="DU347" s="3">
        <v>0.98338764662340783</v>
      </c>
      <c r="DV347" s="3">
        <v>0.97918858137232589</v>
      </c>
      <c r="DW347" s="3">
        <v>0.97428284657965059</v>
      </c>
      <c r="DX347" s="3">
        <v>0.9692458042628338</v>
      </c>
      <c r="DY347" s="3">
        <v>0.96407003166807026</v>
      </c>
      <c r="DZ347" s="3">
        <v>0.95872908369262921</v>
      </c>
      <c r="EA347" s="3">
        <v>0.95318762958888581</v>
      </c>
      <c r="EB347" s="3">
        <v>0.94747803568764832</v>
      </c>
      <c r="EC347" s="3">
        <v>0.94165104576816927</v>
      </c>
      <c r="ED347" s="3">
        <v>0.93576572673211822</v>
      </c>
      <c r="EE347" s="3">
        <v>0.92970196482289402</v>
      </c>
      <c r="EF347" s="3">
        <v>0.92341717954069125</v>
      </c>
      <c r="EG347" s="3">
        <v>0.91686091756595234</v>
      </c>
      <c r="EH347" s="3">
        <v>0.91015866425854519</v>
      </c>
      <c r="EI347" s="3">
        <v>0.90330516951667827</v>
      </c>
      <c r="EJ347" s="3">
        <v>0.89634068665970468</v>
      </c>
      <c r="EK347" s="3">
        <v>0.88923270501449325</v>
      </c>
      <c r="EL347" s="3">
        <v>0.88186096588992313</v>
      </c>
      <c r="EM347" s="3">
        <v>0.87404767773213843</v>
      </c>
      <c r="EN347" s="3">
        <v>0.86564807954913259</v>
      </c>
      <c r="EO347" s="3">
        <v>0.85659340063704859</v>
      </c>
      <c r="EP347" s="3">
        <v>0.84661408751962697</v>
      </c>
      <c r="EQ347" s="3">
        <v>0.83556577367749585</v>
      </c>
      <c r="ER347" s="3">
        <v>0.82334144640859408</v>
      </c>
      <c r="ES347" s="3">
        <v>0.80989628058874175</v>
      </c>
      <c r="ET347" s="3">
        <v>0.79530194961253264</v>
      </c>
      <c r="EU347" s="3">
        <v>0.77943567571776262</v>
      </c>
      <c r="EV347" s="3">
        <v>0.76224911906818593</v>
      </c>
      <c r="EW347" s="3">
        <v>0.74365786305411286</v>
      </c>
      <c r="EX347" s="3">
        <v>0.72338574970725777</v>
      </c>
      <c r="EY347" s="3">
        <v>0.70122121033622742</v>
      </c>
      <c r="EZ347" s="3">
        <v>0.67696596867069736</v>
      </c>
      <c r="FA347" s="3">
        <v>0.65057106555222688</v>
      </c>
      <c r="FB347" s="3">
        <v>0.62193943295727339</v>
      </c>
      <c r="FC347" s="3">
        <v>0.59104770132228557</v>
      </c>
      <c r="FD347" s="3">
        <v>0.55803177672642268</v>
      </c>
      <c r="FE347" s="3">
        <v>0.52317711195209038</v>
      </c>
      <c r="FF347" s="3">
        <v>0.4867168990201492</v>
      </c>
      <c r="FG347" s="3">
        <v>0.44890873030426404</v>
      </c>
      <c r="FH347" s="3">
        <v>0.40926111124379144</v>
      </c>
      <c r="FI347" s="3">
        <v>0.36812627695267797</v>
      </c>
      <c r="FJ347" s="3">
        <v>0.3260568060225259</v>
      </c>
      <c r="FK347" s="3">
        <v>0.28375419600916341</v>
      </c>
      <c r="FL347" s="3">
        <v>0.24211610528677877</v>
      </c>
      <c r="FM347" s="3">
        <v>0.20218873836393608</v>
      </c>
      <c r="FN347" s="3">
        <v>0.16500016371665732</v>
      </c>
      <c r="FO347" s="3">
        <v>0.13138303036102555</v>
      </c>
      <c r="FP347" s="3">
        <v>0.10189542302679698</v>
      </c>
      <c r="FQ347" s="3">
        <v>7.6822016282593053E-2</v>
      </c>
      <c r="FR347" s="3">
        <v>5.6186086268762904E-2</v>
      </c>
      <c r="FS347" s="3">
        <v>4.0099447909153395E-2</v>
      </c>
      <c r="FT347" s="3">
        <v>2.7663807123566746E-2</v>
      </c>
      <c r="FU347" s="3">
        <v>1.8663110837843069E-2</v>
      </c>
      <c r="FV347" s="3">
        <v>1.1936179167450914E-2</v>
      </c>
      <c r="FW347" s="3">
        <v>7.1956062493061098E-3</v>
      </c>
      <c r="FX347" s="3">
        <v>3.9197345482470105E-3</v>
      </c>
      <c r="FY347" s="3">
        <v>1.8786895716293097E-3</v>
      </c>
      <c r="FZ347" s="3">
        <v>7.7914892604182364E-4</v>
      </c>
      <c r="GA347" s="3">
        <v>2.7674590704079534E-4</v>
      </c>
      <c r="GB347" s="3">
        <v>8.0145614679014325E-5</v>
      </c>
      <c r="GC347" s="3">
        <v>1.7418046438190185E-5</v>
      </c>
      <c r="GD347" s="3">
        <v>2.3988133554675517E-6</v>
      </c>
      <c r="GE347" s="3">
        <v>0</v>
      </c>
      <c r="GF347" s="3">
        <v>0</v>
      </c>
      <c r="GG347" s="3">
        <v>0</v>
      </c>
      <c r="GH347" s="3">
        <v>0</v>
      </c>
      <c r="GI347" s="3">
        <v>0</v>
      </c>
      <c r="GJ347" s="3">
        <v>0</v>
      </c>
      <c r="GK347" s="3">
        <v>0</v>
      </c>
      <c r="GL347" s="3">
        <v>0</v>
      </c>
      <c r="GM347" s="3">
        <v>0</v>
      </c>
      <c r="GN347" s="3">
        <v>0</v>
      </c>
      <c r="GO347" s="3">
        <v>0</v>
      </c>
      <c r="GP347" s="3">
        <v>0</v>
      </c>
      <c r="GQ347" s="3">
        <v>0</v>
      </c>
      <c r="GR347" s="3">
        <v>0</v>
      </c>
      <c r="GS347" s="3">
        <v>0</v>
      </c>
      <c r="GT347" s="3">
        <v>0</v>
      </c>
      <c r="GU347" s="3">
        <v>0</v>
      </c>
      <c r="GV347" s="3">
        <v>0</v>
      </c>
      <c r="GW347" s="3">
        <v>0</v>
      </c>
      <c r="GX347" s="3">
        <v>0</v>
      </c>
      <c r="GY347" s="3">
        <v>0</v>
      </c>
      <c r="GZ347" s="3">
        <v>0</v>
      </c>
      <c r="HA347" s="3">
        <v>0</v>
      </c>
      <c r="HB347">
        <f t="shared" si="2085"/>
        <v>8</v>
      </c>
      <c r="HC347">
        <f t="shared" si="2089"/>
        <v>0.52060560635420761</v>
      </c>
      <c r="HD347">
        <f>IF(H347&gt;=$F$3,IF(HB347&lt;50,HC347*VLOOKUP(H347,Ret!$A$2:$AZ$27,HB347+2),HC347),0)</f>
        <v>0</v>
      </c>
      <c r="HE347">
        <f>IF(H347&lt;$F$3,HC347*VLOOKUP(H347,Withd!$A$2:$AZ$57,HB347+2),0)</f>
        <v>2.8216823864398052E-2</v>
      </c>
      <c r="HF347">
        <f>IF(HC347=HD347,0,HC347*VLOOKUP(H347,Mort!$A$2:$E$115,IF(HF346/HC346=VLOOKUP(H346,Mort!$A$2:$E$115,2),2,3)))</f>
        <v>4.2689659721045021E-4</v>
      </c>
      <c r="HH347">
        <f t="shared" ref="HH347:HI347" si="2100">HH346+1</f>
        <v>41</v>
      </c>
      <c r="HI347">
        <f t="shared" si="2100"/>
        <v>8</v>
      </c>
      <c r="HJ347">
        <f t="shared" si="2083"/>
        <v>0.43890176249297846</v>
      </c>
      <c r="HK347">
        <f>IF(HH347&gt;=$F$3,IF(HI347&lt;50,HJ347*VLOOKUP(HH347,Ret!$A$2:$AZ$27,HI347+2),HJ347),0)</f>
        <v>0</v>
      </c>
      <c r="HL347">
        <f>IF(HH347&lt;$F$3,HJ347*VLOOKUP(HH347,Withd!$A$2:$AZ$57,HI347+2),0)</f>
        <v>2.3788475527119431E-2</v>
      </c>
      <c r="HM347">
        <f>IF(HJ347=HK347,0,HJ347*VLOOKUP(HH347,Mort!$A$2:$E$115,IF(HM346/HJ346=VLOOKUP(HH346,Mort!$A$2:$E$115,2),2,3)))</f>
        <v>3.5989944524424236E-4</v>
      </c>
      <c r="HN347">
        <f>HN346/(1+Assumptions!$C$9)</f>
        <v>0.77022662195745895</v>
      </c>
      <c r="HO347">
        <f>HO346*(1+Assumptions!$C$10)</f>
        <v>1.2509225523451495</v>
      </c>
      <c r="HQ347">
        <f>HQ346/(1.01+Assumptions!$C$9)</f>
        <v>0.72022969191963182</v>
      </c>
      <c r="HR347">
        <f>HR346/(0.99+Assumptions!$C$9)</f>
        <v>0.82422958176662708</v>
      </c>
    </row>
    <row r="348" spans="2:226" x14ac:dyDescent="0.25">
      <c r="B348">
        <f t="shared" ref="B348:C348" si="2101">B347+1</f>
        <v>2045</v>
      </c>
      <c r="C348">
        <f t="shared" si="2101"/>
        <v>60</v>
      </c>
      <c r="D348">
        <f>IF(D347=0, 0, D347*(1-VLOOKUP(C347,Mort!$A$2:$E$111,IF(D347/D346=1-VLOOKUP(C346,Mort!$A$2:$E$111,4),4,5))))</f>
        <v>0.94779168368043232</v>
      </c>
      <c r="E348" s="3">
        <f>IF(C348&lt;65,Assumptions!$C$6,Assumptions!$C$7)*(1+Assumptions!$C$8)^(B348-$J$3)</f>
        <v>40995.683774231788</v>
      </c>
      <c r="F348" s="3">
        <f t="shared" si="2081"/>
        <v>38855.370000000003</v>
      </c>
      <c r="H348">
        <f t="shared" si="2088"/>
        <v>42</v>
      </c>
      <c r="I348" s="5">
        <v>459352.20820094185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16498.57</v>
      </c>
      <c r="T348" s="5">
        <v>17376.75</v>
      </c>
      <c r="U348" s="5">
        <v>18296.72</v>
      </c>
      <c r="V348" s="5">
        <v>19259.22</v>
      </c>
      <c r="W348" s="5">
        <v>20264.64</v>
      </c>
      <c r="X348" s="5">
        <v>21312.92</v>
      </c>
      <c r="Y348" s="5">
        <v>22403.51</v>
      </c>
      <c r="Z348" s="5">
        <v>23534.78</v>
      </c>
      <c r="AA348" s="5">
        <v>24704.79</v>
      </c>
      <c r="AB348" s="5">
        <v>25928.81</v>
      </c>
      <c r="AC348" s="5">
        <v>27208.82</v>
      </c>
      <c r="AD348" s="5">
        <v>28546.28</v>
      </c>
      <c r="AE348" s="5">
        <v>29942.25</v>
      </c>
      <c r="AF348" s="5">
        <v>31399.85</v>
      </c>
      <c r="AG348" s="5">
        <v>32923.120000000003</v>
      </c>
      <c r="AH348" s="5">
        <v>34516.800000000003</v>
      </c>
      <c r="AI348" s="5">
        <v>36179.25</v>
      </c>
      <c r="AJ348" s="5">
        <v>37911.089999999997</v>
      </c>
      <c r="AK348" s="5">
        <v>39712.230000000003</v>
      </c>
      <c r="AL348" s="5">
        <v>41590.14</v>
      </c>
      <c r="AM348" s="5">
        <v>43547.199999999997</v>
      </c>
      <c r="AN348" s="5">
        <v>45588.08</v>
      </c>
      <c r="AO348" s="5">
        <v>19652.18</v>
      </c>
      <c r="AP348" s="5">
        <v>20561.18</v>
      </c>
      <c r="AQ348" s="5">
        <v>21499.85</v>
      </c>
      <c r="AR348" s="5">
        <v>22464.37</v>
      </c>
      <c r="AS348" s="5">
        <v>23452</v>
      </c>
      <c r="AT348" s="5">
        <v>24453.62</v>
      </c>
      <c r="AU348" s="5">
        <v>25461.9</v>
      </c>
      <c r="AV348" s="5">
        <v>26469.31</v>
      </c>
      <c r="AW348" s="5">
        <v>27469.1</v>
      </c>
      <c r="AX348" s="5">
        <v>28457.69</v>
      </c>
      <c r="AY348" s="5">
        <v>29423.9</v>
      </c>
      <c r="AZ348" s="5">
        <v>30357.74</v>
      </c>
      <c r="BA348" s="5">
        <v>31246.26</v>
      </c>
      <c r="BB348" s="5">
        <v>32066.19</v>
      </c>
      <c r="BC348" s="5">
        <v>32793.279999999999</v>
      </c>
      <c r="BD348" s="5">
        <v>33400.21</v>
      </c>
      <c r="BE348" s="5">
        <v>33863.32</v>
      </c>
      <c r="BF348" s="5">
        <v>34153.51</v>
      </c>
      <c r="BG348" s="5">
        <v>34242.239999999998</v>
      </c>
      <c r="BH348" s="5">
        <v>34107.589999999997</v>
      </c>
      <c r="BI348" s="5">
        <v>33735.980000000003</v>
      </c>
      <c r="BJ348" s="5">
        <v>33111.089999999997</v>
      </c>
      <c r="BK348" s="5">
        <v>32218.67</v>
      </c>
      <c r="BL348" s="5">
        <v>30988.639999999999</v>
      </c>
      <c r="BM348" s="5">
        <v>29407.040000000001</v>
      </c>
      <c r="BN348" s="5">
        <v>27478.95</v>
      </c>
      <c r="BO348" s="5">
        <v>25229.09</v>
      </c>
      <c r="BP348" s="5">
        <v>22710.959999999999</v>
      </c>
      <c r="BQ348" s="5">
        <v>20008.810000000001</v>
      </c>
      <c r="BR348" s="5">
        <v>17226.66</v>
      </c>
      <c r="BS348" s="5">
        <v>14471.33</v>
      </c>
      <c r="BT348" s="5">
        <v>11840.67</v>
      </c>
      <c r="BU348" s="5">
        <v>9418.02</v>
      </c>
      <c r="BV348" s="5">
        <v>7267</v>
      </c>
      <c r="BW348" s="5">
        <v>5471.64</v>
      </c>
      <c r="BX348" s="5">
        <v>3982.39</v>
      </c>
      <c r="BY348" s="5">
        <v>2834.44</v>
      </c>
      <c r="BZ348" s="5">
        <v>1912.5</v>
      </c>
      <c r="CA348" s="5">
        <v>1216.3399999999999</v>
      </c>
      <c r="CB348" s="5">
        <v>699.03</v>
      </c>
      <c r="CC348" s="5">
        <v>353.47</v>
      </c>
      <c r="CD348" s="5">
        <v>154.66</v>
      </c>
      <c r="CE348" s="5">
        <v>57.95</v>
      </c>
      <c r="CF348" s="5">
        <v>17.71</v>
      </c>
      <c r="CG348" s="5">
        <v>4.0599999999999996</v>
      </c>
      <c r="CH348" s="5">
        <v>0.59</v>
      </c>
      <c r="CI348" s="5">
        <v>0</v>
      </c>
      <c r="CJ348" s="5">
        <v>0</v>
      </c>
      <c r="CK348" s="5">
        <v>0</v>
      </c>
      <c r="CL348" s="5">
        <v>0</v>
      </c>
      <c r="CM348" s="5">
        <v>0</v>
      </c>
      <c r="CN348" s="5">
        <v>0</v>
      </c>
      <c r="CO348" s="5">
        <v>0</v>
      </c>
      <c r="CP348" s="5">
        <v>0</v>
      </c>
      <c r="CQ348" s="5">
        <v>0</v>
      </c>
      <c r="CR348" s="5">
        <v>0</v>
      </c>
      <c r="CS348" s="5">
        <v>0</v>
      </c>
      <c r="CT348" s="5">
        <v>0</v>
      </c>
      <c r="CU348" s="5">
        <v>0</v>
      </c>
      <c r="CV348" s="5">
        <v>0</v>
      </c>
      <c r="CW348" s="5">
        <v>0</v>
      </c>
      <c r="CX348" s="5">
        <v>0</v>
      </c>
      <c r="CY348" s="5">
        <v>0</v>
      </c>
      <c r="CZ348" s="5">
        <v>0</v>
      </c>
      <c r="DA348" s="5">
        <v>0</v>
      </c>
      <c r="DB348" s="5">
        <v>0</v>
      </c>
      <c r="DC348" s="5">
        <v>0</v>
      </c>
      <c r="DD348" s="5">
        <v>0</v>
      </c>
      <c r="DE348" s="5">
        <v>0</v>
      </c>
      <c r="DF348" s="3">
        <v>0</v>
      </c>
      <c r="DG348" s="3">
        <v>0</v>
      </c>
      <c r="DH348" s="3">
        <v>0</v>
      </c>
      <c r="DI348" s="3">
        <v>0</v>
      </c>
      <c r="DJ348" s="3">
        <v>0</v>
      </c>
      <c r="DK348" s="3">
        <v>0</v>
      </c>
      <c r="DL348" s="3">
        <v>0</v>
      </c>
      <c r="DM348" s="3">
        <v>0</v>
      </c>
      <c r="DN348" s="3">
        <v>0</v>
      </c>
      <c r="DO348" s="3">
        <v>1</v>
      </c>
      <c r="DP348" s="3">
        <v>0.99831999999999999</v>
      </c>
      <c r="DQ348" s="3">
        <v>0.99637327600000003</v>
      </c>
      <c r="DR348" s="3">
        <v>0.99411150866348008</v>
      </c>
      <c r="DS348" s="3">
        <v>0.99147711316552178</v>
      </c>
      <c r="DT348" s="3">
        <v>0.98840353411470872</v>
      </c>
      <c r="DU348" s="3">
        <v>0.9848156292858723</v>
      </c>
      <c r="DV348" s="3">
        <v>0.98061046654882167</v>
      </c>
      <c r="DW348" s="3">
        <v>0.97569760811141215</v>
      </c>
      <c r="DX348" s="3">
        <v>0.97065325147747616</v>
      </c>
      <c r="DY348" s="3">
        <v>0.96546996311458644</v>
      </c>
      <c r="DZ348" s="3">
        <v>0.96012125951893168</v>
      </c>
      <c r="EA348" s="3">
        <v>0.95457175863891219</v>
      </c>
      <c r="EB348" s="3">
        <v>0.94885387380466502</v>
      </c>
      <c r="EC348" s="3">
        <v>0.94301842248076628</v>
      </c>
      <c r="ED348" s="3">
        <v>0.93712455734026157</v>
      </c>
      <c r="EE348" s="3">
        <v>0.93105199020869667</v>
      </c>
      <c r="EF348" s="3">
        <v>0.92475807875488591</v>
      </c>
      <c r="EG348" s="3">
        <v>0.91819229639572619</v>
      </c>
      <c r="EH348" s="3">
        <v>0.91148031070907343</v>
      </c>
      <c r="EI348" s="3">
        <v>0.90461686396943408</v>
      </c>
      <c r="EJ348" s="3">
        <v>0.89764226794822977</v>
      </c>
      <c r="EK348" s="3">
        <v>0.89052396476340034</v>
      </c>
      <c r="EL348" s="3">
        <v>0.88314152109551169</v>
      </c>
      <c r="EM348" s="3">
        <v>0.87531688721860545</v>
      </c>
      <c r="EN348" s="3">
        <v>0.8669050919324347</v>
      </c>
      <c r="EO348" s="3">
        <v>0.85783726467082144</v>
      </c>
      <c r="EP348" s="3">
        <v>0.84784346053740633</v>
      </c>
      <c r="EQ348" s="3">
        <v>0.83677910337739314</v>
      </c>
      <c r="ER348" s="3">
        <v>0.82453702509498183</v>
      </c>
      <c r="ES348" s="3">
        <v>0.81107233547518087</v>
      </c>
      <c r="ET348" s="3">
        <v>0.79645681198991813</v>
      </c>
      <c r="EU348" s="3">
        <v>0.78056749859071928</v>
      </c>
      <c r="EV348" s="3">
        <v>0.76335598524679393</v>
      </c>
      <c r="EW348" s="3">
        <v>0.74473773276662458</v>
      </c>
      <c r="EX348" s="3">
        <v>0.72443618217140648</v>
      </c>
      <c r="EY348" s="3">
        <v>0.70223945754967454</v>
      </c>
      <c r="EZ348" s="3">
        <v>0.67794899471303127</v>
      </c>
      <c r="FA348" s="3">
        <v>0.65151576340917017</v>
      </c>
      <c r="FB348" s="3">
        <v>0.6228425546615326</v>
      </c>
      <c r="FC348" s="3">
        <v>0.59190596497149428</v>
      </c>
      <c r="FD348" s="3">
        <v>0.55884209776818661</v>
      </c>
      <c r="FE348" s="3">
        <v>0.52393682034158573</v>
      </c>
      <c r="FF348" s="3">
        <v>0.48742366333198062</v>
      </c>
      <c r="FG348" s="3">
        <v>0.44956059316435237</v>
      </c>
      <c r="FH348" s="3">
        <v>0.40985540157607681</v>
      </c>
      <c r="FI348" s="3">
        <v>0.36866083516366532</v>
      </c>
      <c r="FJ348" s="3">
        <v>0.32653027492116166</v>
      </c>
      <c r="FK348" s="3">
        <v>0.28416623705289018</v>
      </c>
      <c r="FL348" s="3">
        <v>0.24246768342774908</v>
      </c>
      <c r="FM348" s="3">
        <v>0.20248233775367896</v>
      </c>
      <c r="FN348" s="3">
        <v>0.16523976137064478</v>
      </c>
      <c r="FO348" s="3">
        <v>0.1315738123889896</v>
      </c>
      <c r="FP348" s="3">
        <v>0.10204338593640477</v>
      </c>
      <c r="FQ348" s="3">
        <v>7.6933569959033651E-2</v>
      </c>
      <c r="FR348" s="3">
        <v>5.6267674396638025E-2</v>
      </c>
      <c r="FS348" s="3">
        <v>4.0157676540136591E-2</v>
      </c>
      <c r="FT348" s="3">
        <v>2.7703977891509433E-2</v>
      </c>
      <c r="FU348" s="3">
        <v>1.8690211644727926E-2</v>
      </c>
      <c r="FV348" s="3">
        <v>1.1953511759502192E-2</v>
      </c>
      <c r="FW348" s="3">
        <v>7.2060550290983022E-3</v>
      </c>
      <c r="FX348" s="3">
        <v>3.9254264165510091E-3</v>
      </c>
      <c r="FY348" s="3">
        <v>1.8814176271887331E-3</v>
      </c>
      <c r="FZ348" s="3">
        <v>7.8028033252398334E-4</v>
      </c>
      <c r="GA348" s="3">
        <v>2.7714777130919365E-4</v>
      </c>
      <c r="GB348" s="3">
        <v>8.0261994571142467E-5</v>
      </c>
      <c r="GC348" s="3">
        <v>1.7443339280146396E-5</v>
      </c>
      <c r="GD348" s="3">
        <v>2.402296685661761E-6</v>
      </c>
      <c r="GE348" s="3">
        <v>0</v>
      </c>
      <c r="GF348" s="3">
        <v>0</v>
      </c>
      <c r="GG348" s="3">
        <v>0</v>
      </c>
      <c r="GH348" s="3">
        <v>0</v>
      </c>
      <c r="GI348" s="3">
        <v>0</v>
      </c>
      <c r="GJ348" s="3">
        <v>0</v>
      </c>
      <c r="GK348" s="3">
        <v>0</v>
      </c>
      <c r="GL348" s="3">
        <v>0</v>
      </c>
      <c r="GM348" s="3">
        <v>0</v>
      </c>
      <c r="GN348" s="3">
        <v>0</v>
      </c>
      <c r="GO348" s="3">
        <v>0</v>
      </c>
      <c r="GP348" s="3">
        <v>0</v>
      </c>
      <c r="GQ348" s="3">
        <v>0</v>
      </c>
      <c r="GR348" s="3">
        <v>0</v>
      </c>
      <c r="GS348" s="3">
        <v>0</v>
      </c>
      <c r="GT348" s="3">
        <v>0</v>
      </c>
      <c r="GU348" s="3">
        <v>0</v>
      </c>
      <c r="GV348" s="3">
        <v>0</v>
      </c>
      <c r="GW348" s="3">
        <v>0</v>
      </c>
      <c r="GX348" s="3">
        <v>0</v>
      </c>
      <c r="GY348" s="3">
        <v>0</v>
      </c>
      <c r="GZ348" s="3">
        <v>0</v>
      </c>
      <c r="HA348" s="3">
        <v>0</v>
      </c>
      <c r="HB348">
        <f t="shared" si="2085"/>
        <v>9</v>
      </c>
      <c r="HC348">
        <f t="shared" si="2089"/>
        <v>0.49196188589259909</v>
      </c>
      <c r="HD348">
        <f>IF(H348&gt;=$F$3,IF(HB348&lt;50,HC348*VLOOKUP(H348,Ret!$A$2:$AZ$27,HB348+2),HC348),0)</f>
        <v>0</v>
      </c>
      <c r="HE348">
        <f>IF(H348&lt;$F$3,HC348*VLOOKUP(H348,Withd!$A$2:$AZ$57,HB348+2),0)</f>
        <v>2.4598094294629957E-2</v>
      </c>
      <c r="HF348">
        <f>IF(HC348=HD348,0,HC348*VLOOKUP(H348,Mort!$A$2:$E$115,IF(HF347/HC347=VLOOKUP(H347,Mort!$A$2:$E$115,2),2,3)))</f>
        <v>4.3784607844441316E-4</v>
      </c>
      <c r="HH348">
        <f t="shared" ref="HH348:HI348" si="2102">HH347+1</f>
        <v>42</v>
      </c>
      <c r="HI348">
        <f t="shared" si="2102"/>
        <v>9</v>
      </c>
      <c r="HJ348">
        <f t="shared" si="2083"/>
        <v>0.4147533875206148</v>
      </c>
      <c r="HK348">
        <f>IF(HH348&gt;=$F$3,IF(HI348&lt;50,HJ348*VLOOKUP(HH348,Ret!$A$2:$AZ$27,HI348+2),HJ348),0)</f>
        <v>0</v>
      </c>
      <c r="HL348">
        <f>IF(HH348&lt;$F$3,HJ348*VLOOKUP(HH348,Withd!$A$2:$AZ$57,HI348+2),0)</f>
        <v>2.0737669376030742E-2</v>
      </c>
      <c r="HM348">
        <f>IF(HJ348=HK348,0,HJ348*VLOOKUP(HH348,Mort!$A$2:$E$115,IF(HM347/HJ347=VLOOKUP(HH347,Mort!$A$2:$E$115,2),2,3)))</f>
        <v>3.6913051489334715E-4</v>
      </c>
      <c r="HN348">
        <f>HN347/(1+Assumptions!$C$9)</f>
        <v>0.74202950092240749</v>
      </c>
      <c r="HO348">
        <f>HO347*(1+Assumptions!$C$10)</f>
        <v>1.2915775352963668</v>
      </c>
      <c r="HQ348">
        <f>HQ347/(1.01+Assumptions!$C$9)</f>
        <v>0.68724207244239677</v>
      </c>
      <c r="HR348">
        <f>HR347/(0.99+Assumptions!$C$9)</f>
        <v>0.80177974880022085</v>
      </c>
    </row>
    <row r="349" spans="2:226" x14ac:dyDescent="0.25">
      <c r="B349">
        <f t="shared" ref="B349:C349" si="2103">B348+1</f>
        <v>2046</v>
      </c>
      <c r="C349">
        <f t="shared" si="2103"/>
        <v>61</v>
      </c>
      <c r="D349">
        <f>IF(D348=0, 0, D348*(1-VLOOKUP(C348,Mort!$A$2:$E$111,IF(D348/D347=1-VLOOKUP(C347,Mort!$A$2:$E$111,4),4,5))))</f>
        <v>0.94106236272630128</v>
      </c>
      <c r="E349" s="3">
        <f>IF(C349&lt;65,Assumptions!$C$6,Assumptions!$C$7)*(1+Assumptions!$C$8)^(B349-$J$3)</f>
        <v>43250.44638181453</v>
      </c>
      <c r="F349" s="3">
        <f t="shared" si="2081"/>
        <v>40701.370000000003</v>
      </c>
      <c r="H349">
        <f t="shared" si="2088"/>
        <v>43</v>
      </c>
      <c r="I349" s="5">
        <v>448311.11951147072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17405.990000000002</v>
      </c>
      <c r="U349" s="5">
        <v>18327.509999999998</v>
      </c>
      <c r="V349" s="5">
        <v>19291.63</v>
      </c>
      <c r="W349" s="5">
        <v>20298.740000000002</v>
      </c>
      <c r="X349" s="5">
        <v>21348.78</v>
      </c>
      <c r="Y349" s="5">
        <v>22441.21</v>
      </c>
      <c r="Z349" s="5">
        <v>23574.38</v>
      </c>
      <c r="AA349" s="5">
        <v>24746.37</v>
      </c>
      <c r="AB349" s="5">
        <v>25972.44</v>
      </c>
      <c r="AC349" s="5">
        <v>27254.61</v>
      </c>
      <c r="AD349" s="5">
        <v>28594.31</v>
      </c>
      <c r="AE349" s="5">
        <v>29992.639999999999</v>
      </c>
      <c r="AF349" s="5">
        <v>31452.69</v>
      </c>
      <c r="AG349" s="5">
        <v>32978.519999999997</v>
      </c>
      <c r="AH349" s="5">
        <v>34574.89</v>
      </c>
      <c r="AI349" s="5">
        <v>36240.14</v>
      </c>
      <c r="AJ349" s="5">
        <v>37974.89</v>
      </c>
      <c r="AK349" s="5">
        <v>39779.06</v>
      </c>
      <c r="AL349" s="5">
        <v>41660.129999999997</v>
      </c>
      <c r="AM349" s="5">
        <v>43620.480000000003</v>
      </c>
      <c r="AN349" s="5">
        <v>45664.79</v>
      </c>
      <c r="AO349" s="5">
        <v>19685.259999999998</v>
      </c>
      <c r="AP349" s="5">
        <v>20595.78</v>
      </c>
      <c r="AQ349" s="5">
        <v>21536.03</v>
      </c>
      <c r="AR349" s="5">
        <v>22502.17</v>
      </c>
      <c r="AS349" s="5">
        <v>23491.47</v>
      </c>
      <c r="AT349" s="5">
        <v>24494.77</v>
      </c>
      <c r="AU349" s="5">
        <v>25504.75</v>
      </c>
      <c r="AV349" s="5">
        <v>26513.85</v>
      </c>
      <c r="AW349" s="5">
        <v>27515.33</v>
      </c>
      <c r="AX349" s="5">
        <v>28505.58</v>
      </c>
      <c r="AY349" s="5">
        <v>29473.42</v>
      </c>
      <c r="AZ349" s="5">
        <v>30408.82</v>
      </c>
      <c r="BA349" s="5">
        <v>31298.85</v>
      </c>
      <c r="BB349" s="5">
        <v>32120.15</v>
      </c>
      <c r="BC349" s="5">
        <v>32848.47</v>
      </c>
      <c r="BD349" s="5">
        <v>33456.410000000003</v>
      </c>
      <c r="BE349" s="5">
        <v>33920.300000000003</v>
      </c>
      <c r="BF349" s="5">
        <v>34210.980000000003</v>
      </c>
      <c r="BG349" s="5">
        <v>34299.870000000003</v>
      </c>
      <c r="BH349" s="5">
        <v>34164.99</v>
      </c>
      <c r="BI349" s="5">
        <v>33792.75</v>
      </c>
      <c r="BJ349" s="5">
        <v>33166.81</v>
      </c>
      <c r="BK349" s="5">
        <v>32272.89</v>
      </c>
      <c r="BL349" s="5">
        <v>31040.78</v>
      </c>
      <c r="BM349" s="5">
        <v>29456.52</v>
      </c>
      <c r="BN349" s="5">
        <v>27525.19</v>
      </c>
      <c r="BO349" s="5">
        <v>25271.55</v>
      </c>
      <c r="BP349" s="5">
        <v>22749.18</v>
      </c>
      <c r="BQ349" s="5">
        <v>20042.48</v>
      </c>
      <c r="BR349" s="5">
        <v>17255.650000000001</v>
      </c>
      <c r="BS349" s="5">
        <v>14495.68</v>
      </c>
      <c r="BT349" s="5">
        <v>11860.6</v>
      </c>
      <c r="BU349" s="5">
        <v>9433.8700000000008</v>
      </c>
      <c r="BV349" s="5">
        <v>7279.23</v>
      </c>
      <c r="BW349" s="5">
        <v>5480.85</v>
      </c>
      <c r="BX349" s="5">
        <v>3989.09</v>
      </c>
      <c r="BY349" s="5">
        <v>2839.21</v>
      </c>
      <c r="BZ349" s="5">
        <v>1915.72</v>
      </c>
      <c r="CA349" s="5">
        <v>1218.3900000000001</v>
      </c>
      <c r="CB349" s="5">
        <v>700.21</v>
      </c>
      <c r="CC349" s="5">
        <v>354.06</v>
      </c>
      <c r="CD349" s="5">
        <v>154.91999999999999</v>
      </c>
      <c r="CE349" s="5">
        <v>58.05</v>
      </c>
      <c r="CF349" s="5">
        <v>17.739999999999998</v>
      </c>
      <c r="CG349" s="5">
        <v>4.07</v>
      </c>
      <c r="CH349" s="5">
        <v>0.59</v>
      </c>
      <c r="CI349" s="5">
        <v>0</v>
      </c>
      <c r="CJ349" s="5">
        <v>0</v>
      </c>
      <c r="CK349" s="5">
        <v>0</v>
      </c>
      <c r="CL349" s="5">
        <v>0</v>
      </c>
      <c r="CM349" s="5">
        <v>0</v>
      </c>
      <c r="CN349" s="5">
        <v>0</v>
      </c>
      <c r="CO349" s="5">
        <v>0</v>
      </c>
      <c r="CP349" s="5">
        <v>0</v>
      </c>
      <c r="CQ349" s="5">
        <v>0</v>
      </c>
      <c r="CR349" s="5">
        <v>0</v>
      </c>
      <c r="CS349" s="5">
        <v>0</v>
      </c>
      <c r="CT349" s="5">
        <v>0</v>
      </c>
      <c r="CU349" s="5">
        <v>0</v>
      </c>
      <c r="CV349" s="5">
        <v>0</v>
      </c>
      <c r="CW349" s="5">
        <v>0</v>
      </c>
      <c r="CX349" s="5">
        <v>0</v>
      </c>
      <c r="CY349" s="5">
        <v>0</v>
      </c>
      <c r="CZ349" s="5">
        <v>0</v>
      </c>
      <c r="DA349" s="5">
        <v>0</v>
      </c>
      <c r="DB349" s="5">
        <v>0</v>
      </c>
      <c r="DC349" s="5">
        <v>0</v>
      </c>
      <c r="DD349" s="5">
        <v>0</v>
      </c>
      <c r="DE349" s="5">
        <v>0</v>
      </c>
      <c r="DF349" s="3">
        <v>0</v>
      </c>
      <c r="DG349" s="3">
        <v>0</v>
      </c>
      <c r="DH349" s="3">
        <v>0</v>
      </c>
      <c r="DI349" s="3">
        <v>0</v>
      </c>
      <c r="DJ349" s="3">
        <v>0</v>
      </c>
      <c r="DK349" s="3">
        <v>0</v>
      </c>
      <c r="DL349" s="3">
        <v>0</v>
      </c>
      <c r="DM349" s="3">
        <v>0</v>
      </c>
      <c r="DN349" s="3">
        <v>0</v>
      </c>
      <c r="DO349" s="3">
        <v>0</v>
      </c>
      <c r="DP349" s="3">
        <v>1</v>
      </c>
      <c r="DQ349" s="3">
        <v>0.99804999999999999</v>
      </c>
      <c r="DR349" s="3">
        <v>0.99578442649999999</v>
      </c>
      <c r="DS349" s="3">
        <v>0.99314559776977496</v>
      </c>
      <c r="DT349" s="3">
        <v>0.99006684641668863</v>
      </c>
      <c r="DU349" s="3">
        <v>0.98647290376419605</v>
      </c>
      <c r="DV349" s="3">
        <v>0.98226066446512295</v>
      </c>
      <c r="DW349" s="3">
        <v>0.97733953853615274</v>
      </c>
      <c r="DX349" s="3">
        <v>0.97228669312192084</v>
      </c>
      <c r="DY349" s="3">
        <v>0.96709468218064976</v>
      </c>
      <c r="DZ349" s="3">
        <v>0.96173697764136901</v>
      </c>
      <c r="EA349" s="3">
        <v>0.95617813791060191</v>
      </c>
      <c r="EB349" s="3">
        <v>0.95045063086451731</v>
      </c>
      <c r="EC349" s="3">
        <v>0.94460535948470059</v>
      </c>
      <c r="ED349" s="3">
        <v>0.93870157598792126</v>
      </c>
      <c r="EE349" s="3">
        <v>0.93261878977551949</v>
      </c>
      <c r="EF349" s="3">
        <v>0.92631428675663696</v>
      </c>
      <c r="EG349" s="3">
        <v>0.91973745532066487</v>
      </c>
      <c r="EH349" s="3">
        <v>0.91301417452227074</v>
      </c>
      <c r="EI349" s="3">
        <v>0.90613917778811803</v>
      </c>
      <c r="EJ349" s="3">
        <v>0.89915284472737167</v>
      </c>
      <c r="EK349" s="3">
        <v>0.89202256266868363</v>
      </c>
      <c r="EL349" s="3">
        <v>0.88462769562416022</v>
      </c>
      <c r="EM349" s="3">
        <v>0.87678989424093012</v>
      </c>
      <c r="EN349" s="3">
        <v>0.86836394335727474</v>
      </c>
      <c r="EO349" s="3">
        <v>0.85928085650975761</v>
      </c>
      <c r="EP349" s="3">
        <v>0.84927023453141892</v>
      </c>
      <c r="EQ349" s="3">
        <v>0.83818725797078386</v>
      </c>
      <c r="ER349" s="3">
        <v>0.82592457838667122</v>
      </c>
      <c r="ES349" s="3">
        <v>0.81243723002161694</v>
      </c>
      <c r="ET349" s="3">
        <v>0.79779711113662732</v>
      </c>
      <c r="EU349" s="3">
        <v>0.78188105876945158</v>
      </c>
      <c r="EV349" s="3">
        <v>0.76464058142358515</v>
      </c>
      <c r="EW349" s="3">
        <v>0.74599099764266386</v>
      </c>
      <c r="EX349" s="3">
        <v>0.72565528304692484</v>
      </c>
      <c r="EY349" s="3">
        <v>0.70342120517436701</v>
      </c>
      <c r="EZ349" s="3">
        <v>0.67908986568738561</v>
      </c>
      <c r="FA349" s="3">
        <v>0.65261215182423449</v>
      </c>
      <c r="FB349" s="3">
        <v>0.62389069102244998</v>
      </c>
      <c r="FC349" s="3">
        <v>0.59290204039936489</v>
      </c>
      <c r="FD349" s="3">
        <v>0.55978253242265641</v>
      </c>
      <c r="FE349" s="3">
        <v>0.52481851544753733</v>
      </c>
      <c r="FF349" s="3">
        <v>0.48824391310599846</v>
      </c>
      <c r="FG349" s="3">
        <v>0.45031712593592449</v>
      </c>
      <c r="FH349" s="3">
        <v>0.41054511737326366</v>
      </c>
      <c r="FI349" s="3">
        <v>0.36928122762607696</v>
      </c>
      <c r="FJ349" s="3">
        <v>0.32707976893296886</v>
      </c>
      <c r="FK349" s="3">
        <v>0.28464443971160547</v>
      </c>
      <c r="FL349" s="3">
        <v>0.2428757146283245</v>
      </c>
      <c r="FM349" s="3">
        <v>0.2028230805289675</v>
      </c>
      <c r="FN349" s="3">
        <v>0.16551783132727449</v>
      </c>
      <c r="FO349" s="3">
        <v>0.13179522837265559</v>
      </c>
      <c r="FP349" s="3">
        <v>0.10221510731669677</v>
      </c>
      <c r="FQ349" s="3">
        <v>7.7063035859277193E-2</v>
      </c>
      <c r="FR349" s="3">
        <v>5.6362363166758148E-2</v>
      </c>
      <c r="FS349" s="3">
        <v>4.0225254968483622E-2</v>
      </c>
      <c r="FT349" s="3">
        <v>2.7750598897657484E-2</v>
      </c>
      <c r="FU349" s="3">
        <v>1.8721664040315646E-2</v>
      </c>
      <c r="FV349" s="3">
        <v>1.1973627453624274E-2</v>
      </c>
      <c r="FW349" s="3">
        <v>7.218181574142858E-3</v>
      </c>
      <c r="FX349" s="3">
        <v>3.9320322306985803E-3</v>
      </c>
      <c r="FY349" s="3">
        <v>1.8845837278515225E-3</v>
      </c>
      <c r="FZ349" s="3">
        <v>7.8159340945186198E-4</v>
      </c>
      <c r="GA349" s="3">
        <v>2.7761416310320686E-4</v>
      </c>
      <c r="GB349" s="3">
        <v>8.0397061634688696E-5</v>
      </c>
      <c r="GC349" s="3">
        <v>1.7472693405066897E-5</v>
      </c>
      <c r="GD349" s="3">
        <v>2.4063393357458123E-6</v>
      </c>
      <c r="GE349" s="3">
        <v>0</v>
      </c>
      <c r="GF349" s="3">
        <v>0</v>
      </c>
      <c r="GG349" s="3">
        <v>0</v>
      </c>
      <c r="GH349" s="3">
        <v>0</v>
      </c>
      <c r="GI349" s="3">
        <v>0</v>
      </c>
      <c r="GJ349" s="3">
        <v>0</v>
      </c>
      <c r="GK349" s="3">
        <v>0</v>
      </c>
      <c r="GL349" s="3">
        <v>0</v>
      </c>
      <c r="GM349" s="3">
        <v>0</v>
      </c>
      <c r="GN349" s="3">
        <v>0</v>
      </c>
      <c r="GO349" s="3">
        <v>0</v>
      </c>
      <c r="GP349" s="3">
        <v>0</v>
      </c>
      <c r="GQ349" s="3">
        <v>0</v>
      </c>
      <c r="GR349" s="3">
        <v>0</v>
      </c>
      <c r="GS349" s="3">
        <v>0</v>
      </c>
      <c r="GT349" s="3">
        <v>0</v>
      </c>
      <c r="GU349" s="3">
        <v>0</v>
      </c>
      <c r="GV349" s="3">
        <v>0</v>
      </c>
      <c r="GW349" s="3">
        <v>0</v>
      </c>
      <c r="GX349" s="3">
        <v>0</v>
      </c>
      <c r="GY349" s="3">
        <v>0</v>
      </c>
      <c r="GZ349" s="3">
        <v>0</v>
      </c>
      <c r="HA349" s="3">
        <v>0</v>
      </c>
      <c r="HB349">
        <f t="shared" si="2085"/>
        <v>10</v>
      </c>
      <c r="HC349">
        <f t="shared" si="2089"/>
        <v>0.46692594551952471</v>
      </c>
      <c r="HD349">
        <f>IF(H349&gt;=$F$3,IF(HB349&lt;50,HC349*VLOOKUP(H349,Ret!$A$2:$AZ$27,HB349+2),HC349),0)</f>
        <v>0</v>
      </c>
      <c r="HE349">
        <f>IF(H349&lt;$F$3,HC349*VLOOKUP(H349,Withd!$A$2:$AZ$57,HB349+2),0)</f>
        <v>2.1431900899346185E-2</v>
      </c>
      <c r="HF349">
        <f>IF(HC349=HD349,0,HC349*VLOOKUP(H349,Mort!$A$2:$E$115,IF(HF348/HC348=VLOOKUP(H348,Mort!$A$2:$E$115,2),2,3)))</f>
        <v>4.3891038878835322E-4</v>
      </c>
      <c r="HH349">
        <f t="shared" ref="HH349:HI349" si="2104">HH348+1</f>
        <v>43</v>
      </c>
      <c r="HI349">
        <f t="shared" si="2104"/>
        <v>10</v>
      </c>
      <c r="HJ349">
        <f t="shared" si="2083"/>
        <v>0.39364658762969074</v>
      </c>
      <c r="HK349">
        <f>IF(HH349&gt;=$F$3,IF(HI349&lt;50,HJ349*VLOOKUP(HH349,Ret!$A$2:$AZ$27,HI349+2),HJ349),0)</f>
        <v>0</v>
      </c>
      <c r="HL349">
        <f>IF(HH349&lt;$F$3,HJ349*VLOOKUP(HH349,Withd!$A$2:$AZ$57,HI349+2),0)</f>
        <v>1.8068378372202806E-2</v>
      </c>
      <c r="HM349">
        <f>IF(HJ349=HK349,0,HJ349*VLOOKUP(HH349,Mort!$A$2:$E$115,IF(HM348/HJ348=VLOOKUP(HH348,Mort!$A$2:$E$115,2),2,3)))</f>
        <v>3.7002779237190928E-4</v>
      </c>
      <c r="HN349">
        <f>HN348/(1+Assumptions!$C$9)</f>
        <v>0.71486464443391862</v>
      </c>
      <c r="HO349">
        <f>HO348*(1+Assumptions!$C$10)</f>
        <v>1.3335538051934988</v>
      </c>
      <c r="HQ349">
        <f>HQ348/(1.01+Assumptions!$C$9)</f>
        <v>0.65576533629999689</v>
      </c>
      <c r="HR349">
        <f>HR348/(0.99+Assumptions!$C$9)</f>
        <v>0.77994138988348327</v>
      </c>
    </row>
    <row r="350" spans="2:226" x14ac:dyDescent="0.25">
      <c r="B350">
        <f t="shared" ref="B350:C350" si="2105">B349+1</f>
        <v>2047</v>
      </c>
      <c r="C350">
        <f t="shared" si="2105"/>
        <v>62</v>
      </c>
      <c r="D350">
        <f>IF(D349=0, 0, D349*(1-VLOOKUP(C349,Mort!$A$2:$E$111,IF(D349/D348=1-VLOOKUP(C348,Mort!$A$2:$E$111,4),4,5))))</f>
        <v>0.93418319685477202</v>
      </c>
      <c r="E350" s="3">
        <f>IF(C350&lt;65,Assumptions!$C$6,Assumptions!$C$7)*(1+Assumptions!$C$8)^(B350-$J$3)</f>
        <v>45629.220932814329</v>
      </c>
      <c r="F350" s="3">
        <f t="shared" si="2081"/>
        <v>42626.05</v>
      </c>
      <c r="H350">
        <f t="shared" si="2088"/>
        <v>44</v>
      </c>
      <c r="I350" s="5">
        <v>437176.21022318688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18363.32</v>
      </c>
      <c r="V350" s="5">
        <v>19329.330000000002</v>
      </c>
      <c r="W350" s="5">
        <v>20338.400000000001</v>
      </c>
      <c r="X350" s="5">
        <v>21390.5</v>
      </c>
      <c r="Y350" s="5">
        <v>22485.05</v>
      </c>
      <c r="Z350" s="5">
        <v>23620.44</v>
      </c>
      <c r="AA350" s="5">
        <v>24794.720000000001</v>
      </c>
      <c r="AB350" s="5">
        <v>26023.19</v>
      </c>
      <c r="AC350" s="5">
        <v>27307.86</v>
      </c>
      <c r="AD350" s="5">
        <v>28650.18</v>
      </c>
      <c r="AE350" s="5">
        <v>30051.24</v>
      </c>
      <c r="AF350" s="5">
        <v>31514.15</v>
      </c>
      <c r="AG350" s="5">
        <v>33042.949999999997</v>
      </c>
      <c r="AH350" s="5">
        <v>34642.44</v>
      </c>
      <c r="AI350" s="5">
        <v>36310.94</v>
      </c>
      <c r="AJ350" s="5">
        <v>38049.08</v>
      </c>
      <c r="AK350" s="5">
        <v>39856.78</v>
      </c>
      <c r="AL350" s="5">
        <v>41741.519999999997</v>
      </c>
      <c r="AM350" s="5">
        <v>43705.7</v>
      </c>
      <c r="AN350" s="5">
        <v>45754.01</v>
      </c>
      <c r="AO350" s="5">
        <v>19723.72</v>
      </c>
      <c r="AP350" s="5">
        <v>20636.02</v>
      </c>
      <c r="AQ350" s="5">
        <v>21578.11</v>
      </c>
      <c r="AR350" s="5">
        <v>22546.13</v>
      </c>
      <c r="AS350" s="5">
        <v>23537.37</v>
      </c>
      <c r="AT350" s="5">
        <v>24542.63</v>
      </c>
      <c r="AU350" s="5">
        <v>25554.58</v>
      </c>
      <c r="AV350" s="5">
        <v>26565.65</v>
      </c>
      <c r="AW350" s="5">
        <v>27569.09</v>
      </c>
      <c r="AX350" s="5">
        <v>28561.27</v>
      </c>
      <c r="AY350" s="5">
        <v>29531</v>
      </c>
      <c r="AZ350" s="5">
        <v>30468.240000000002</v>
      </c>
      <c r="BA350" s="5">
        <v>31360</v>
      </c>
      <c r="BB350" s="5">
        <v>32182.91</v>
      </c>
      <c r="BC350" s="5">
        <v>32912.65</v>
      </c>
      <c r="BD350" s="5">
        <v>33521.78</v>
      </c>
      <c r="BE350" s="5">
        <v>33986.58</v>
      </c>
      <c r="BF350" s="5">
        <v>34277.82</v>
      </c>
      <c r="BG350" s="5">
        <v>34366.879999999997</v>
      </c>
      <c r="BH350" s="5">
        <v>34231.74</v>
      </c>
      <c r="BI350" s="5">
        <v>33858.78</v>
      </c>
      <c r="BJ350" s="5">
        <v>33231.61</v>
      </c>
      <c r="BK350" s="5">
        <v>32335.94</v>
      </c>
      <c r="BL350" s="5">
        <v>31101.43</v>
      </c>
      <c r="BM350" s="5">
        <v>29514.080000000002</v>
      </c>
      <c r="BN350" s="5">
        <v>27578.97</v>
      </c>
      <c r="BO350" s="5">
        <v>25320.93</v>
      </c>
      <c r="BP350" s="5">
        <v>22793.63</v>
      </c>
      <c r="BQ350" s="5">
        <v>20081.64</v>
      </c>
      <c r="BR350" s="5">
        <v>17289.36</v>
      </c>
      <c r="BS350" s="5">
        <v>14524.01</v>
      </c>
      <c r="BT350" s="5">
        <v>11883.77</v>
      </c>
      <c r="BU350" s="5">
        <v>9452.31</v>
      </c>
      <c r="BV350" s="5">
        <v>7293.45</v>
      </c>
      <c r="BW350" s="5">
        <v>5491.56</v>
      </c>
      <c r="BX350" s="5">
        <v>3996.88</v>
      </c>
      <c r="BY350" s="5">
        <v>2844.76</v>
      </c>
      <c r="BZ350" s="5">
        <v>1919.46</v>
      </c>
      <c r="CA350" s="5">
        <v>1220.77</v>
      </c>
      <c r="CB350" s="5">
        <v>701.58</v>
      </c>
      <c r="CC350" s="5">
        <v>354.75</v>
      </c>
      <c r="CD350" s="5">
        <v>155.22</v>
      </c>
      <c r="CE350" s="5">
        <v>58.16</v>
      </c>
      <c r="CF350" s="5">
        <v>17.77</v>
      </c>
      <c r="CG350" s="5">
        <v>4.07</v>
      </c>
      <c r="CH350" s="5">
        <v>0.59</v>
      </c>
      <c r="CI350" s="5">
        <v>0</v>
      </c>
      <c r="CJ350" s="5">
        <v>0</v>
      </c>
      <c r="CK350" s="5">
        <v>0</v>
      </c>
      <c r="CL350" s="5">
        <v>0</v>
      </c>
      <c r="CM350" s="5">
        <v>0</v>
      </c>
      <c r="CN350" s="5">
        <v>0</v>
      </c>
      <c r="CO350" s="5">
        <v>0</v>
      </c>
      <c r="CP350" s="5">
        <v>0</v>
      </c>
      <c r="CQ350" s="5">
        <v>0</v>
      </c>
      <c r="CR350" s="5">
        <v>0</v>
      </c>
      <c r="CS350" s="5">
        <v>0</v>
      </c>
      <c r="CT350" s="5">
        <v>0</v>
      </c>
      <c r="CU350" s="5">
        <v>0</v>
      </c>
      <c r="CV350" s="5">
        <v>0</v>
      </c>
      <c r="CW350" s="5">
        <v>0</v>
      </c>
      <c r="CX350" s="5">
        <v>0</v>
      </c>
      <c r="CY350" s="5">
        <v>0</v>
      </c>
      <c r="CZ350" s="5">
        <v>0</v>
      </c>
      <c r="DA350" s="5">
        <v>0</v>
      </c>
      <c r="DB350" s="5">
        <v>0</v>
      </c>
      <c r="DC350" s="5">
        <v>0</v>
      </c>
      <c r="DD350" s="5">
        <v>0</v>
      </c>
      <c r="DE350" s="5">
        <v>0</v>
      </c>
      <c r="DF350" s="3">
        <v>0</v>
      </c>
      <c r="DG350" s="3">
        <v>0</v>
      </c>
      <c r="DH350" s="3">
        <v>0</v>
      </c>
      <c r="DI350" s="3">
        <v>0</v>
      </c>
      <c r="DJ350" s="3">
        <v>0</v>
      </c>
      <c r="DK350" s="3">
        <v>0</v>
      </c>
      <c r="DL350" s="3">
        <v>0</v>
      </c>
      <c r="DM350" s="3">
        <v>0</v>
      </c>
      <c r="DN350" s="3">
        <v>0</v>
      </c>
      <c r="DO350" s="3">
        <v>0</v>
      </c>
      <c r="DP350" s="3">
        <v>0</v>
      </c>
      <c r="DQ350" s="3">
        <v>1</v>
      </c>
      <c r="DR350" s="3">
        <v>0.99773000000000001</v>
      </c>
      <c r="DS350" s="3">
        <v>0.99508601549999998</v>
      </c>
      <c r="DT350" s="3">
        <v>0.99200124885194996</v>
      </c>
      <c r="DU350" s="3">
        <v>0.98840028431861737</v>
      </c>
      <c r="DV350" s="3">
        <v>0.98417981510457686</v>
      </c>
      <c r="DW350" s="3">
        <v>0.97924907423090302</v>
      </c>
      <c r="DX350" s="3">
        <v>0.97418635651712926</v>
      </c>
      <c r="DY350" s="3">
        <v>0.96898420137332775</v>
      </c>
      <c r="DZ350" s="3">
        <v>0.96361602889771947</v>
      </c>
      <c r="EA350" s="3">
        <v>0.95804632825069069</v>
      </c>
      <c r="EB350" s="3">
        <v>0.952307630744469</v>
      </c>
      <c r="EC350" s="3">
        <v>0.94645093881539055</v>
      </c>
      <c r="ED350" s="3">
        <v>0.94053562044779437</v>
      </c>
      <c r="EE350" s="3">
        <v>0.93444094962729263</v>
      </c>
      <c r="EF350" s="3">
        <v>0.92812412880781214</v>
      </c>
      <c r="EG350" s="3">
        <v>0.92153444749327673</v>
      </c>
      <c r="EH350" s="3">
        <v>0.91479803068210086</v>
      </c>
      <c r="EI350" s="3">
        <v>0.90790960151106459</v>
      </c>
      <c r="EJ350" s="3">
        <v>0.90090961848341433</v>
      </c>
      <c r="EK350" s="3">
        <v>0.89376540520884085</v>
      </c>
      <c r="EL350" s="3">
        <v>0.88635608999965954</v>
      </c>
      <c r="EM350" s="3">
        <v>0.8785029750422626</v>
      </c>
      <c r="EN350" s="3">
        <v>0.87006056145210642</v>
      </c>
      <c r="EO350" s="3">
        <v>0.86095972797931741</v>
      </c>
      <c r="EP350" s="3">
        <v>0.85092954714835833</v>
      </c>
      <c r="EQ350" s="3">
        <v>0.83982491655807223</v>
      </c>
      <c r="ER350" s="3">
        <v>0.82753827802882762</v>
      </c>
      <c r="ES350" s="3">
        <v>0.81402457794861693</v>
      </c>
      <c r="ET350" s="3">
        <v>0.79935585505398288</v>
      </c>
      <c r="EU350" s="3">
        <v>0.78340870574565591</v>
      </c>
      <c r="EV350" s="3">
        <v>0.76613454378396417</v>
      </c>
      <c r="EW350" s="3">
        <v>0.74744852226107328</v>
      </c>
      <c r="EX350" s="3">
        <v>0.7270730755442365</v>
      </c>
      <c r="EY350" s="3">
        <v>0.70479555650956105</v>
      </c>
      <c r="EZ350" s="3">
        <v>0.68041667820989538</v>
      </c>
      <c r="FA350" s="3">
        <v>0.65388723192649156</v>
      </c>
      <c r="FB350" s="3">
        <v>0.62510965484940673</v>
      </c>
      <c r="FC350" s="3">
        <v>0.59406045829303666</v>
      </c>
      <c r="FD350" s="3">
        <v>0.56087624109278766</v>
      </c>
      <c r="FE350" s="3">
        <v>0.5258439110741322</v>
      </c>
      <c r="FF350" s="3">
        <v>0.48919784891137591</v>
      </c>
      <c r="FG350" s="3">
        <v>0.45119696000794024</v>
      </c>
      <c r="FH350" s="3">
        <v>0.41134724450003896</v>
      </c>
      <c r="FI350" s="3">
        <v>0.37000273295534003</v>
      </c>
      <c r="FJ350" s="3">
        <v>0.32771882063320373</v>
      </c>
      <c r="FK350" s="3">
        <v>0.28520058084425187</v>
      </c>
      <c r="FL350" s="3">
        <v>0.24335024761116636</v>
      </c>
      <c r="FM350" s="3">
        <v>0.20321935827760892</v>
      </c>
      <c r="FN350" s="3">
        <v>0.1658412217096083</v>
      </c>
      <c r="FO350" s="3">
        <v>0.1320527311984927</v>
      </c>
      <c r="FP350" s="3">
        <v>0.10241481620830301</v>
      </c>
      <c r="FQ350" s="3">
        <v>7.7213602383925883E-2</v>
      </c>
      <c r="FR350" s="3">
        <v>5.6472484511555704E-2</v>
      </c>
      <c r="FS350" s="3">
        <v>4.0303847471052187E-2</v>
      </c>
      <c r="FT350" s="3">
        <v>2.7804818293329484E-2</v>
      </c>
      <c r="FU350" s="3">
        <v>1.8758242613411805E-2</v>
      </c>
      <c r="FV350" s="3">
        <v>1.1997021645833654E-2</v>
      </c>
      <c r="FW350" s="3">
        <v>7.2322845289743603E-3</v>
      </c>
      <c r="FX350" s="3">
        <v>3.9397146743134926E-3</v>
      </c>
      <c r="FY350" s="3">
        <v>1.8882658462517138E-3</v>
      </c>
      <c r="FZ350" s="3">
        <v>7.8312049441597333E-4</v>
      </c>
      <c r="GA350" s="3">
        <v>2.7815656841160955E-4</v>
      </c>
      <c r="GB350" s="3">
        <v>8.0554142212002118E-5</v>
      </c>
      <c r="GC350" s="3">
        <v>1.7506831726934424E-5</v>
      </c>
      <c r="GD350" s="3">
        <v>2.4110408654334079E-6</v>
      </c>
      <c r="GE350" s="3">
        <v>0</v>
      </c>
      <c r="GF350" s="3">
        <v>0</v>
      </c>
      <c r="GG350" s="3">
        <v>0</v>
      </c>
      <c r="GH350" s="3">
        <v>0</v>
      </c>
      <c r="GI350" s="3">
        <v>0</v>
      </c>
      <c r="GJ350" s="3">
        <v>0</v>
      </c>
      <c r="GK350" s="3">
        <v>0</v>
      </c>
      <c r="GL350" s="3">
        <v>0</v>
      </c>
      <c r="GM350" s="3">
        <v>0</v>
      </c>
      <c r="GN350" s="3">
        <v>0</v>
      </c>
      <c r="GO350" s="3">
        <v>0</v>
      </c>
      <c r="GP350" s="3">
        <v>0</v>
      </c>
      <c r="GQ350" s="3">
        <v>0</v>
      </c>
      <c r="GR350" s="3">
        <v>0</v>
      </c>
      <c r="GS350" s="3">
        <v>0</v>
      </c>
      <c r="GT350" s="3">
        <v>0</v>
      </c>
      <c r="GU350" s="3">
        <v>0</v>
      </c>
      <c r="GV350" s="3">
        <v>0</v>
      </c>
      <c r="GW350" s="3">
        <v>0</v>
      </c>
      <c r="GX350" s="3">
        <v>0</v>
      </c>
      <c r="GY350" s="3">
        <v>0</v>
      </c>
      <c r="GZ350" s="3">
        <v>0</v>
      </c>
      <c r="HA350" s="3">
        <v>0</v>
      </c>
      <c r="HB350">
        <f t="shared" si="2085"/>
        <v>11</v>
      </c>
      <c r="HC350">
        <f t="shared" si="2089"/>
        <v>0.44505513423139015</v>
      </c>
      <c r="HD350">
        <f>IF(H350&gt;=$F$3,IF(HB350&lt;50,HC350*VLOOKUP(H350,Ret!$A$2:$AZ$27,HB350+2),HC350),0)</f>
        <v>0</v>
      </c>
      <c r="HE350">
        <f>IF(H350&lt;$F$3,HC350*VLOOKUP(H350,Withd!$A$2:$AZ$57,HB350+2),0)</f>
        <v>1.9181876285372917E-2</v>
      </c>
      <c r="HF350">
        <f>IF(HC350=HD350,0,HC350*VLOOKUP(H350,Mort!$A$2:$E$115,IF(HF349/HC349=VLOOKUP(H349,Mort!$A$2:$E$115,2),2,3)))</f>
        <v>4.4950568557370409E-4</v>
      </c>
      <c r="HH350">
        <f t="shared" ref="HH350:HI350" si="2106">HH349+1</f>
        <v>44</v>
      </c>
      <c r="HI350">
        <f t="shared" si="2106"/>
        <v>11</v>
      </c>
      <c r="HJ350">
        <f t="shared" si="2083"/>
        <v>0.37520818146511603</v>
      </c>
      <c r="HK350">
        <f>IF(HH350&gt;=$F$3,IF(HI350&lt;50,HJ350*VLOOKUP(HH350,Ret!$A$2:$AZ$27,HI350+2),HJ350),0)</f>
        <v>0</v>
      </c>
      <c r="HL350">
        <f>IF(HH350&lt;$F$3,HJ350*VLOOKUP(HH350,Withd!$A$2:$AZ$57,HI350+2),0)</f>
        <v>1.6171472621146502E-2</v>
      </c>
      <c r="HM350">
        <f>IF(HJ350=HK350,0,HJ350*VLOOKUP(HH350,Mort!$A$2:$E$115,IF(HM349/HJ349=VLOOKUP(HH349,Mort!$A$2:$E$115,2),2,3)))</f>
        <v>3.789602632797672E-4</v>
      </c>
      <c r="HN350">
        <f>HN349/(1+Assumptions!$C$9)</f>
        <v>0.68869426246042253</v>
      </c>
      <c r="HO350">
        <f>HO349*(1+Assumptions!$C$10)</f>
        <v>1.3768943038622874</v>
      </c>
      <c r="HQ350">
        <f>HQ349/(1.01+Assumptions!$C$9)</f>
        <v>0.62573028272900466</v>
      </c>
      <c r="HR350">
        <f>HR349/(0.99+Assumptions!$C$9)</f>
        <v>0.75869785008120938</v>
      </c>
    </row>
    <row r="351" spans="2:226" x14ac:dyDescent="0.25">
      <c r="B351">
        <f t="shared" ref="B351:C351" si="2107">B350+1</f>
        <v>2048</v>
      </c>
      <c r="C351">
        <f t="shared" si="2107"/>
        <v>63</v>
      </c>
      <c r="D351">
        <f>IF(D350=0, 0, D350*(1-VLOOKUP(C350,Mort!$A$2:$E$111,IF(D350/D349=1-VLOOKUP(C349,Mort!$A$2:$E$111,4),4,5))))</f>
        <v>0.92714879738245559</v>
      </c>
      <c r="E351" s="3">
        <f>IF(C351&lt;65,Assumptions!$C$6,Assumptions!$C$7)*(1+Assumptions!$C$8)^(B351-$J$3)</f>
        <v>48138.828084119115</v>
      </c>
      <c r="F351" s="3">
        <f t="shared" si="2081"/>
        <v>44631.86</v>
      </c>
      <c r="H351">
        <f t="shared" si="2088"/>
        <v>45</v>
      </c>
      <c r="I351" s="5">
        <v>425959.40397890116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19373.3</v>
      </c>
      <c r="W351" s="5">
        <v>20384.669999999998</v>
      </c>
      <c r="X351" s="5">
        <v>21439.16</v>
      </c>
      <c r="Y351" s="5">
        <v>22536.21</v>
      </c>
      <c r="Z351" s="5">
        <v>23674.18</v>
      </c>
      <c r="AA351" s="5">
        <v>24851.13</v>
      </c>
      <c r="AB351" s="5">
        <v>26082.400000000001</v>
      </c>
      <c r="AC351" s="5">
        <v>27369.99</v>
      </c>
      <c r="AD351" s="5">
        <v>28715.37</v>
      </c>
      <c r="AE351" s="5">
        <v>30119.61</v>
      </c>
      <c r="AF351" s="5">
        <v>31585.85</v>
      </c>
      <c r="AG351" s="5">
        <v>33118.129999999997</v>
      </c>
      <c r="AH351" s="5">
        <v>34721.26</v>
      </c>
      <c r="AI351" s="5">
        <v>36393.56</v>
      </c>
      <c r="AJ351" s="5">
        <v>38135.65</v>
      </c>
      <c r="AK351" s="5">
        <v>39947.46</v>
      </c>
      <c r="AL351" s="5">
        <v>41836.49</v>
      </c>
      <c r="AM351" s="5">
        <v>43805.14</v>
      </c>
      <c r="AN351" s="5">
        <v>45858.11</v>
      </c>
      <c r="AO351" s="5">
        <v>19768.59</v>
      </c>
      <c r="AP351" s="5">
        <v>20682.97</v>
      </c>
      <c r="AQ351" s="5">
        <v>21627.200000000001</v>
      </c>
      <c r="AR351" s="5">
        <v>22597.43</v>
      </c>
      <c r="AS351" s="5">
        <v>23590.92</v>
      </c>
      <c r="AT351" s="5">
        <v>24598.47</v>
      </c>
      <c r="AU351" s="5">
        <v>25612.720000000001</v>
      </c>
      <c r="AV351" s="5">
        <v>26626.1</v>
      </c>
      <c r="AW351" s="5">
        <v>27631.81</v>
      </c>
      <c r="AX351" s="5">
        <v>28626.25</v>
      </c>
      <c r="AY351" s="5">
        <v>29598.19</v>
      </c>
      <c r="AZ351" s="5">
        <v>30537.56</v>
      </c>
      <c r="BA351" s="5">
        <v>31431.35</v>
      </c>
      <c r="BB351" s="5">
        <v>32256.13</v>
      </c>
      <c r="BC351" s="5">
        <v>32987.53</v>
      </c>
      <c r="BD351" s="5">
        <v>33598.050000000003</v>
      </c>
      <c r="BE351" s="5">
        <v>34063.9</v>
      </c>
      <c r="BF351" s="5">
        <v>34355.81</v>
      </c>
      <c r="BG351" s="5">
        <v>34445.07</v>
      </c>
      <c r="BH351" s="5">
        <v>34309.620000000003</v>
      </c>
      <c r="BI351" s="5">
        <v>33935.81</v>
      </c>
      <c r="BJ351" s="5">
        <v>33307.22</v>
      </c>
      <c r="BK351" s="5">
        <v>32409.51</v>
      </c>
      <c r="BL351" s="5">
        <v>31172.19</v>
      </c>
      <c r="BM351" s="5">
        <v>29581.22</v>
      </c>
      <c r="BN351" s="5">
        <v>27641.72</v>
      </c>
      <c r="BO351" s="5">
        <v>25378.53</v>
      </c>
      <c r="BP351" s="5">
        <v>22845.49</v>
      </c>
      <c r="BQ351" s="5">
        <v>20127.330000000002</v>
      </c>
      <c r="BR351" s="5">
        <v>17328.7</v>
      </c>
      <c r="BS351" s="5">
        <v>14557.05</v>
      </c>
      <c r="BT351" s="5">
        <v>11910.81</v>
      </c>
      <c r="BU351" s="5">
        <v>9473.81</v>
      </c>
      <c r="BV351" s="5">
        <v>7310.05</v>
      </c>
      <c r="BW351" s="5">
        <v>5504.05</v>
      </c>
      <c r="BX351" s="5">
        <v>4005.98</v>
      </c>
      <c r="BY351" s="5">
        <v>2851.23</v>
      </c>
      <c r="BZ351" s="5">
        <v>1923.83</v>
      </c>
      <c r="CA351" s="5">
        <v>1223.55</v>
      </c>
      <c r="CB351" s="5">
        <v>703.17</v>
      </c>
      <c r="CC351" s="5">
        <v>355.56</v>
      </c>
      <c r="CD351" s="5">
        <v>155.57</v>
      </c>
      <c r="CE351" s="5">
        <v>58.3</v>
      </c>
      <c r="CF351" s="5">
        <v>17.809999999999999</v>
      </c>
      <c r="CG351" s="5">
        <v>4.08</v>
      </c>
      <c r="CH351" s="5">
        <v>0.59</v>
      </c>
      <c r="CI351" s="5">
        <v>0</v>
      </c>
      <c r="CJ351" s="5">
        <v>0</v>
      </c>
      <c r="CK351" s="5">
        <v>0</v>
      </c>
      <c r="CL351" s="5">
        <v>0</v>
      </c>
      <c r="CM351" s="5">
        <v>0</v>
      </c>
      <c r="CN351" s="5">
        <v>0</v>
      </c>
      <c r="CO351" s="5">
        <v>0</v>
      </c>
      <c r="CP351" s="5">
        <v>0</v>
      </c>
      <c r="CQ351" s="5">
        <v>0</v>
      </c>
      <c r="CR351" s="5">
        <v>0</v>
      </c>
      <c r="CS351" s="5">
        <v>0</v>
      </c>
      <c r="CT351" s="5">
        <v>0</v>
      </c>
      <c r="CU351" s="5">
        <v>0</v>
      </c>
      <c r="CV351" s="5">
        <v>0</v>
      </c>
      <c r="CW351" s="5">
        <v>0</v>
      </c>
      <c r="CX351" s="5">
        <v>0</v>
      </c>
      <c r="CY351" s="5">
        <v>0</v>
      </c>
      <c r="CZ351" s="5">
        <v>0</v>
      </c>
      <c r="DA351" s="5">
        <v>0</v>
      </c>
      <c r="DB351" s="5">
        <v>0</v>
      </c>
      <c r="DC351" s="5">
        <v>0</v>
      </c>
      <c r="DD351" s="5">
        <v>0</v>
      </c>
      <c r="DE351" s="5">
        <v>0</v>
      </c>
      <c r="DF351" s="3">
        <v>0</v>
      </c>
      <c r="DG351" s="3">
        <v>0</v>
      </c>
      <c r="DH351" s="3">
        <v>0</v>
      </c>
      <c r="DI351" s="3">
        <v>0</v>
      </c>
      <c r="DJ351" s="3">
        <v>0</v>
      </c>
      <c r="DK351" s="3">
        <v>0</v>
      </c>
      <c r="DL351" s="3">
        <v>0</v>
      </c>
      <c r="DM351" s="3">
        <v>0</v>
      </c>
      <c r="DN351" s="3">
        <v>0</v>
      </c>
      <c r="DO351" s="3">
        <v>0</v>
      </c>
      <c r="DP351" s="3">
        <v>0</v>
      </c>
      <c r="DQ351" s="3">
        <v>0</v>
      </c>
      <c r="DR351" s="3">
        <v>1</v>
      </c>
      <c r="DS351" s="3">
        <v>0.99734999999999996</v>
      </c>
      <c r="DT351" s="3">
        <v>0.994258215</v>
      </c>
      <c r="DU351" s="3">
        <v>0.99064905767955003</v>
      </c>
      <c r="DV351" s="3">
        <v>0.98641898620325841</v>
      </c>
      <c r="DW351" s="3">
        <v>0.98147702708238016</v>
      </c>
      <c r="DX351" s="3">
        <v>0.97640279085236426</v>
      </c>
      <c r="DY351" s="3">
        <v>0.97118879994921259</v>
      </c>
      <c r="DZ351" s="3">
        <v>0.96580841399749395</v>
      </c>
      <c r="EA351" s="3">
        <v>0.96022604136458845</v>
      </c>
      <c r="EB351" s="3">
        <v>0.9544742873768145</v>
      </c>
      <c r="EC351" s="3">
        <v>0.94860427050944707</v>
      </c>
      <c r="ED351" s="3">
        <v>0.94267549381876303</v>
      </c>
      <c r="EE351" s="3">
        <v>0.93656695661881739</v>
      </c>
      <c r="EF351" s="3">
        <v>0.93023576399207419</v>
      </c>
      <c r="EG351" s="3">
        <v>0.92363109006773048</v>
      </c>
      <c r="EH351" s="3">
        <v>0.91687934679933536</v>
      </c>
      <c r="EI351" s="3">
        <v>0.90997524531793628</v>
      </c>
      <c r="EJ351" s="3">
        <v>0.90295933617653501</v>
      </c>
      <c r="EK351" s="3">
        <v>0.89579886864065505</v>
      </c>
      <c r="EL351" s="3">
        <v>0.88837269601962399</v>
      </c>
      <c r="EM351" s="3">
        <v>0.88050171393289012</v>
      </c>
      <c r="EN351" s="3">
        <v>0.87204009246199499</v>
      </c>
      <c r="EO351" s="3">
        <v>0.86291855309484244</v>
      </c>
      <c r="EP351" s="3">
        <v>0.85286555195128744</v>
      </c>
      <c r="EQ351" s="3">
        <v>0.84173565649832316</v>
      </c>
      <c r="ER351" s="3">
        <v>0.82942106384375269</v>
      </c>
      <c r="ES351" s="3">
        <v>0.81587661787118426</v>
      </c>
      <c r="ET351" s="3">
        <v>0.8011745212171455</v>
      </c>
      <c r="EU351" s="3">
        <v>0.78519108951886341</v>
      </c>
      <c r="EV351" s="3">
        <v>0.76787762599497245</v>
      </c>
      <c r="EW351" s="3">
        <v>0.74914909069695501</v>
      </c>
      <c r="EX351" s="3">
        <v>0.72872728648455609</v>
      </c>
      <c r="EY351" s="3">
        <v>0.70639908242666927</v>
      </c>
      <c r="EZ351" s="3">
        <v>0.68196473816553072</v>
      </c>
      <c r="FA351" s="3">
        <v>0.65537493302445671</v>
      </c>
      <c r="FB351" s="3">
        <v>0.62653188222205036</v>
      </c>
      <c r="FC351" s="3">
        <v>0.59541204363208111</v>
      </c>
      <c r="FD351" s="3">
        <v>0.562152326874793</v>
      </c>
      <c r="FE351" s="3">
        <v>0.5270402925381934</v>
      </c>
      <c r="FF351" s="3">
        <v>0.49031085455120671</v>
      </c>
      <c r="FG351" s="3">
        <v>0.45222350736966899</v>
      </c>
      <c r="FH351" s="3">
        <v>0.41228312719877985</v>
      </c>
      <c r="FI351" s="3">
        <v>0.3708445500840305</v>
      </c>
      <c r="FJ351" s="3">
        <v>0.32846443490042748</v>
      </c>
      <c r="FK351" s="3">
        <v>0.28584945911644605</v>
      </c>
      <c r="FL351" s="3">
        <v>0.24390390948569876</v>
      </c>
      <c r="FM351" s="3">
        <v>0.20368171577241218</v>
      </c>
      <c r="FN351" s="3">
        <v>0.16621853779039239</v>
      </c>
      <c r="FO351" s="3">
        <v>0.13235317290097784</v>
      </c>
      <c r="FP351" s="3">
        <v>0.10264782677508237</v>
      </c>
      <c r="FQ351" s="3">
        <v>7.7389276040537844E-2</v>
      </c>
      <c r="FR351" s="3">
        <v>5.6600968710528561E-2</v>
      </c>
      <c r="FS351" s="3">
        <v>4.0395545359017127E-2</v>
      </c>
      <c r="FT351" s="3">
        <v>2.7868078832278737E-2</v>
      </c>
      <c r="FU351" s="3">
        <v>1.8800920703408528E-2</v>
      </c>
      <c r="FV351" s="3">
        <v>1.2024316845071959E-2</v>
      </c>
      <c r="FW351" s="3">
        <v>7.2487391668831797E-3</v>
      </c>
      <c r="FX351" s="3">
        <v>3.9486781737679433E-3</v>
      </c>
      <c r="FY351" s="3">
        <v>1.8925619619052376E-3</v>
      </c>
      <c r="FZ351" s="3">
        <v>7.8490222246095924E-4</v>
      </c>
      <c r="GA351" s="3">
        <v>2.7878942039590812E-4</v>
      </c>
      <c r="GB351" s="3">
        <v>8.0737416146654987E-5</v>
      </c>
      <c r="GC351" s="3">
        <v>1.7546662651152531E-5</v>
      </c>
      <c r="GD351" s="3">
        <v>2.416526380316726E-6</v>
      </c>
      <c r="GE351" s="3">
        <v>0</v>
      </c>
      <c r="GF351" s="3">
        <v>0</v>
      </c>
      <c r="GG351" s="3">
        <v>0</v>
      </c>
      <c r="GH351" s="3">
        <v>0</v>
      </c>
      <c r="GI351" s="3">
        <v>0</v>
      </c>
      <c r="GJ351" s="3">
        <v>0</v>
      </c>
      <c r="GK351" s="3">
        <v>0</v>
      </c>
      <c r="GL351" s="3">
        <v>0</v>
      </c>
      <c r="GM351" s="3">
        <v>0</v>
      </c>
      <c r="GN351" s="3">
        <v>0</v>
      </c>
      <c r="GO351" s="3">
        <v>0</v>
      </c>
      <c r="GP351" s="3">
        <v>0</v>
      </c>
      <c r="GQ351" s="3">
        <v>0</v>
      </c>
      <c r="GR351" s="3">
        <v>0</v>
      </c>
      <c r="GS351" s="3">
        <v>0</v>
      </c>
      <c r="GT351" s="3">
        <v>0</v>
      </c>
      <c r="GU351" s="3">
        <v>0</v>
      </c>
      <c r="GV351" s="3">
        <v>0</v>
      </c>
      <c r="GW351" s="3">
        <v>0</v>
      </c>
      <c r="GX351" s="3">
        <v>0</v>
      </c>
      <c r="GY351" s="3">
        <v>0</v>
      </c>
      <c r="GZ351" s="3">
        <v>0</v>
      </c>
      <c r="HA351" s="3">
        <v>0</v>
      </c>
      <c r="HB351">
        <f t="shared" si="2085"/>
        <v>12</v>
      </c>
      <c r="HC351">
        <f t="shared" si="2089"/>
        <v>0.42542375226044349</v>
      </c>
      <c r="HD351">
        <f>IF(H351&gt;=$F$3,IF(HB351&lt;50,HC351*VLOOKUP(H351,Ret!$A$2:$AZ$27,HB351+2),HC351),0)</f>
        <v>0</v>
      </c>
      <c r="HE351">
        <f>IF(H351&lt;$F$3,HC351*VLOOKUP(H351,Withd!$A$2:$AZ$57,HB351+2),0)</f>
        <v>1.7102034840869827E-2</v>
      </c>
      <c r="HF351">
        <f>IF(HC351=HD351,0,HC351*VLOOKUP(H351,Mort!$A$2:$E$115,IF(HF350/HC350=VLOOKUP(H350,Mort!$A$2:$E$115,2),2,3)))</f>
        <v>4.5094917739607008E-4</v>
      </c>
      <c r="HH351">
        <f t="shared" ref="HH351:HI351" si="2108">HH350+1</f>
        <v>45</v>
      </c>
      <c r="HI351">
        <f t="shared" si="2108"/>
        <v>12</v>
      </c>
      <c r="HJ351">
        <f t="shared" si="2083"/>
        <v>0.35865774858068977</v>
      </c>
      <c r="HK351">
        <f>IF(HH351&gt;=$F$3,IF(HI351&lt;50,HJ351*VLOOKUP(HH351,Ret!$A$2:$AZ$27,HI351+2),HJ351),0)</f>
        <v>0</v>
      </c>
      <c r="HL351">
        <f>IF(HH351&lt;$F$3,HJ351*VLOOKUP(HH351,Withd!$A$2:$AZ$57,HI351+2),0)</f>
        <v>1.4418041492943729E-2</v>
      </c>
      <c r="HM351">
        <f>IF(HJ351=HK351,0,HJ351*VLOOKUP(HH351,Mort!$A$2:$E$115,IF(HM350/HJ350=VLOOKUP(HH350,Mort!$A$2:$E$115,2),2,3)))</f>
        <v>3.8017721349553114E-4</v>
      </c>
      <c r="HN351">
        <f>HN350/(1+Assumptions!$C$9)</f>
        <v>0.66348194842044561</v>
      </c>
      <c r="HO351">
        <f>HO350*(1+Assumptions!$C$10)</f>
        <v>1.4216433687378116</v>
      </c>
      <c r="HQ351">
        <f>HQ350/(1.01+Assumptions!$C$9)</f>
        <v>0.5970708804666075</v>
      </c>
      <c r="HR351">
        <f>HR350/(0.99+Assumptions!$C$9)</f>
        <v>0.73803292809456167</v>
      </c>
    </row>
    <row r="352" spans="2:226" x14ac:dyDescent="0.25">
      <c r="B352">
        <f t="shared" ref="B352:C352" si="2109">B351+1</f>
        <v>2049</v>
      </c>
      <c r="C352">
        <f t="shared" si="2109"/>
        <v>64</v>
      </c>
      <c r="D352">
        <f>IF(D351=0, 0, D351*(1-VLOOKUP(C351,Mort!$A$2:$E$111,IF(D351/D350=1-VLOOKUP(C350,Mort!$A$2:$E$111,4),4,5))))</f>
        <v>0.92000048015463687</v>
      </c>
      <c r="E352" s="3">
        <f>IF(C352&lt;65,Assumptions!$C$6,Assumptions!$C$7)*(1+Assumptions!$C$8)^(B352-$J$3)</f>
        <v>50786.46362874566</v>
      </c>
      <c r="F352" s="3">
        <f t="shared" si="2081"/>
        <v>46723.57</v>
      </c>
      <c r="H352">
        <f t="shared" si="2088"/>
        <v>46</v>
      </c>
      <c r="I352" s="5">
        <v>414675.0199036682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20438.84</v>
      </c>
      <c r="X352" s="5">
        <v>21496.13</v>
      </c>
      <c r="Y352" s="5">
        <v>22596.09</v>
      </c>
      <c r="Z352" s="5">
        <v>23737.08</v>
      </c>
      <c r="AA352" s="5">
        <v>24917.16</v>
      </c>
      <c r="AB352" s="5">
        <v>26151.7</v>
      </c>
      <c r="AC352" s="5">
        <v>27442.71</v>
      </c>
      <c r="AD352" s="5">
        <v>28791.66</v>
      </c>
      <c r="AE352" s="5">
        <v>30199.64</v>
      </c>
      <c r="AF352" s="5">
        <v>31669.77</v>
      </c>
      <c r="AG352" s="5">
        <v>33206.129999999997</v>
      </c>
      <c r="AH352" s="5">
        <v>34813.51</v>
      </c>
      <c r="AI352" s="5">
        <v>36490.26</v>
      </c>
      <c r="AJ352" s="5">
        <v>38236.980000000003</v>
      </c>
      <c r="AK352" s="5">
        <v>40053.599999999999</v>
      </c>
      <c r="AL352" s="5">
        <v>41947.65</v>
      </c>
      <c r="AM352" s="5">
        <v>43921.53</v>
      </c>
      <c r="AN352" s="5">
        <v>45979.96</v>
      </c>
      <c r="AO352" s="5">
        <v>19821.12</v>
      </c>
      <c r="AP352" s="5">
        <v>20737.919999999998</v>
      </c>
      <c r="AQ352" s="5">
        <v>21684.67</v>
      </c>
      <c r="AR352" s="5">
        <v>22657.47</v>
      </c>
      <c r="AS352" s="5">
        <v>23653.599999999999</v>
      </c>
      <c r="AT352" s="5">
        <v>24663.83</v>
      </c>
      <c r="AU352" s="5">
        <v>25680.77</v>
      </c>
      <c r="AV352" s="5">
        <v>26696.84</v>
      </c>
      <c r="AW352" s="5">
        <v>27705.23</v>
      </c>
      <c r="AX352" s="5">
        <v>28702.31</v>
      </c>
      <c r="AY352" s="5">
        <v>29676.84</v>
      </c>
      <c r="AZ352" s="5">
        <v>30618.7</v>
      </c>
      <c r="BA352" s="5">
        <v>31514.86</v>
      </c>
      <c r="BB352" s="5">
        <v>32341.83</v>
      </c>
      <c r="BC352" s="5">
        <v>33075.18</v>
      </c>
      <c r="BD352" s="5">
        <v>33687.32</v>
      </c>
      <c r="BE352" s="5">
        <v>34154.410000000003</v>
      </c>
      <c r="BF352" s="5">
        <v>34447.1</v>
      </c>
      <c r="BG352" s="5">
        <v>34536.589999999997</v>
      </c>
      <c r="BH352" s="5">
        <v>34400.79</v>
      </c>
      <c r="BI352" s="5">
        <v>34025.980000000003</v>
      </c>
      <c r="BJ352" s="5">
        <v>33395.72</v>
      </c>
      <c r="BK352" s="5">
        <v>32495.62</v>
      </c>
      <c r="BL352" s="5">
        <v>31255.02</v>
      </c>
      <c r="BM352" s="5">
        <v>29659.82</v>
      </c>
      <c r="BN352" s="5">
        <v>27715.17</v>
      </c>
      <c r="BO352" s="5">
        <v>25445.97</v>
      </c>
      <c r="BP352" s="5">
        <v>22906.19</v>
      </c>
      <c r="BQ352" s="5">
        <v>20180.810000000001</v>
      </c>
      <c r="BR352" s="5">
        <v>17374.740000000002</v>
      </c>
      <c r="BS352" s="5">
        <v>14595.73</v>
      </c>
      <c r="BT352" s="5">
        <v>11942.46</v>
      </c>
      <c r="BU352" s="5">
        <v>9498.98</v>
      </c>
      <c r="BV352" s="5">
        <v>7329.47</v>
      </c>
      <c r="BW352" s="5">
        <v>5518.67</v>
      </c>
      <c r="BX352" s="5">
        <v>4016.62</v>
      </c>
      <c r="BY352" s="5">
        <v>2858.81</v>
      </c>
      <c r="BZ352" s="5">
        <v>1928.94</v>
      </c>
      <c r="CA352" s="5">
        <v>1226.8</v>
      </c>
      <c r="CB352" s="5">
        <v>705.04</v>
      </c>
      <c r="CC352" s="5">
        <v>356.51</v>
      </c>
      <c r="CD352" s="5">
        <v>155.99</v>
      </c>
      <c r="CE352" s="5">
        <v>58.45</v>
      </c>
      <c r="CF352" s="5">
        <v>17.86</v>
      </c>
      <c r="CG352" s="5">
        <v>4.09</v>
      </c>
      <c r="CH352" s="5">
        <v>0.59</v>
      </c>
      <c r="CI352" s="5">
        <v>0</v>
      </c>
      <c r="CJ352" s="5">
        <v>0</v>
      </c>
      <c r="CK352" s="5">
        <v>0</v>
      </c>
      <c r="CL352" s="5">
        <v>0</v>
      </c>
      <c r="CM352" s="5">
        <v>0</v>
      </c>
      <c r="CN352" s="5">
        <v>0</v>
      </c>
      <c r="CO352" s="5">
        <v>0</v>
      </c>
      <c r="CP352" s="5">
        <v>0</v>
      </c>
      <c r="CQ352" s="5">
        <v>0</v>
      </c>
      <c r="CR352" s="5">
        <v>0</v>
      </c>
      <c r="CS352" s="5">
        <v>0</v>
      </c>
      <c r="CT352" s="5">
        <v>0</v>
      </c>
      <c r="CU352" s="5">
        <v>0</v>
      </c>
      <c r="CV352" s="5">
        <v>0</v>
      </c>
      <c r="CW352" s="5">
        <v>0</v>
      </c>
      <c r="CX352" s="5">
        <v>0</v>
      </c>
      <c r="CY352" s="5">
        <v>0</v>
      </c>
      <c r="CZ352" s="5">
        <v>0</v>
      </c>
      <c r="DA352" s="5">
        <v>0</v>
      </c>
      <c r="DB352" s="5">
        <v>0</v>
      </c>
      <c r="DC352" s="5">
        <v>0</v>
      </c>
      <c r="DD352" s="5">
        <v>0</v>
      </c>
      <c r="DE352" s="5">
        <v>0</v>
      </c>
      <c r="DF352" s="3">
        <v>0</v>
      </c>
      <c r="DG352" s="3">
        <v>0</v>
      </c>
      <c r="DH352" s="3">
        <v>0</v>
      </c>
      <c r="DI352" s="3">
        <v>0</v>
      </c>
      <c r="DJ352" s="3">
        <v>0</v>
      </c>
      <c r="DK352" s="3">
        <v>0</v>
      </c>
      <c r="DL352" s="3">
        <v>0</v>
      </c>
      <c r="DM352" s="3">
        <v>0</v>
      </c>
      <c r="DN352" s="3">
        <v>0</v>
      </c>
      <c r="DO352" s="3">
        <v>0</v>
      </c>
      <c r="DP352" s="3">
        <v>0</v>
      </c>
      <c r="DQ352" s="3">
        <v>0</v>
      </c>
      <c r="DR352" s="3">
        <v>0</v>
      </c>
      <c r="DS352" s="3">
        <v>1</v>
      </c>
      <c r="DT352" s="3">
        <v>0.99690000000000001</v>
      </c>
      <c r="DU352" s="3">
        <v>0.99328125300000003</v>
      </c>
      <c r="DV352" s="3">
        <v>0.98903994204969004</v>
      </c>
      <c r="DW352" s="3">
        <v>0.98408485194002115</v>
      </c>
      <c r="DX352" s="3">
        <v>0.9789971332554912</v>
      </c>
      <c r="DY352" s="3">
        <v>0.97376928856390688</v>
      </c>
      <c r="DZ352" s="3">
        <v>0.96837460670526287</v>
      </c>
      <c r="EA352" s="3">
        <v>0.96277740147850643</v>
      </c>
      <c r="EB352" s="3">
        <v>0.9570103648436501</v>
      </c>
      <c r="EC352" s="3">
        <v>0.95112475109986161</v>
      </c>
      <c r="ED352" s="3">
        <v>0.94518022140548752</v>
      </c>
      <c r="EE352" s="3">
        <v>0.93905545357077991</v>
      </c>
      <c r="EF352" s="3">
        <v>0.93270743870464146</v>
      </c>
      <c r="EG352" s="3">
        <v>0.9260852158898385</v>
      </c>
      <c r="EH352" s="3">
        <v>0.91931553296168378</v>
      </c>
      <c r="EI352" s="3">
        <v>0.91239308699848232</v>
      </c>
      <c r="EJ352" s="3">
        <v>0.905358536297724</v>
      </c>
      <c r="EK352" s="3">
        <v>0.89817904310488306</v>
      </c>
      <c r="EL352" s="3">
        <v>0.89073313883754357</v>
      </c>
      <c r="EM352" s="3">
        <v>0.88284124322744295</v>
      </c>
      <c r="EN352" s="3">
        <v>0.8743571388800272</v>
      </c>
      <c r="EO352" s="3">
        <v>0.86521136320734204</v>
      </c>
      <c r="EP352" s="3">
        <v>0.85513165082597642</v>
      </c>
      <c r="EQ352" s="3">
        <v>0.84397218278269737</v>
      </c>
      <c r="ER352" s="3">
        <v>0.83162486974858651</v>
      </c>
      <c r="ES352" s="3">
        <v>0.81804443562559215</v>
      </c>
      <c r="ET352" s="3">
        <v>0.80330327489561892</v>
      </c>
      <c r="EU352" s="3">
        <v>0.7872773745614513</v>
      </c>
      <c r="EV352" s="3">
        <v>0.76991790845237129</v>
      </c>
      <c r="EW352" s="3">
        <v>0.75113961066521795</v>
      </c>
      <c r="EX352" s="3">
        <v>0.73066354487848417</v>
      </c>
      <c r="EY352" s="3">
        <v>0.70827601386340744</v>
      </c>
      <c r="EZ352" s="3">
        <v>0.68377674654387222</v>
      </c>
      <c r="FA352" s="3">
        <v>0.65711629119612669</v>
      </c>
      <c r="FB352" s="3">
        <v>0.62819660322058513</v>
      </c>
      <c r="FC352" s="3">
        <v>0.59699407793861869</v>
      </c>
      <c r="FD352" s="3">
        <v>0.56364598874496741</v>
      </c>
      <c r="FE352" s="3">
        <v>0.52844066028795678</v>
      </c>
      <c r="FF352" s="3">
        <v>0.49161363067248903</v>
      </c>
      <c r="FG352" s="3">
        <v>0.4534250838418501</v>
      </c>
      <c r="FH352" s="3">
        <v>0.41337858043693793</v>
      </c>
      <c r="FI352" s="3">
        <v>0.37182989931722132</v>
      </c>
      <c r="FJ352" s="3">
        <v>0.32933717842324928</v>
      </c>
      <c r="FK352" s="3">
        <v>0.28660897289461695</v>
      </c>
      <c r="FL352" s="3">
        <v>0.24455197221206088</v>
      </c>
      <c r="FM352" s="3">
        <v>0.20422290647456992</v>
      </c>
      <c r="FN352" s="3">
        <v>0.16666018728670226</v>
      </c>
      <c r="FO352" s="3">
        <v>0.13270484072890953</v>
      </c>
      <c r="FP352" s="3">
        <v>0.10292056627571308</v>
      </c>
      <c r="FQ352" s="3">
        <v>7.7594902532248364E-2</v>
      </c>
      <c r="FR352" s="3">
        <v>5.6751359814035805E-2</v>
      </c>
      <c r="FS352" s="3">
        <v>4.0502877985679211E-2</v>
      </c>
      <c r="FT352" s="3">
        <v>2.7942125464760378E-2</v>
      </c>
      <c r="FU352" s="3">
        <v>1.8850875523545942E-2</v>
      </c>
      <c r="FV352" s="3">
        <v>1.2056265949839043E-2</v>
      </c>
      <c r="FW352" s="3">
        <v>7.2679993652009691E-3</v>
      </c>
      <c r="FX352" s="3">
        <v>3.9591699741995763E-3</v>
      </c>
      <c r="FY352" s="3">
        <v>1.8975905769341148E-3</v>
      </c>
      <c r="FZ352" s="3">
        <v>7.8698773997188558E-4</v>
      </c>
      <c r="GA352" s="3">
        <v>2.7953017536061405E-4</v>
      </c>
      <c r="GB352" s="3">
        <v>8.0951938784433821E-5</v>
      </c>
      <c r="GC352" s="3">
        <v>1.7593284856021003E-5</v>
      </c>
      <c r="GD352" s="3">
        <v>2.4229471903712118E-6</v>
      </c>
      <c r="GE352" s="3">
        <v>0</v>
      </c>
      <c r="GF352" s="3">
        <v>0</v>
      </c>
      <c r="GG352" s="3">
        <v>0</v>
      </c>
      <c r="GH352" s="3">
        <v>0</v>
      </c>
      <c r="GI352" s="3">
        <v>0</v>
      </c>
      <c r="GJ352" s="3">
        <v>0</v>
      </c>
      <c r="GK352" s="3">
        <v>0</v>
      </c>
      <c r="GL352" s="3">
        <v>0</v>
      </c>
      <c r="GM352" s="3">
        <v>0</v>
      </c>
      <c r="GN352" s="3">
        <v>0</v>
      </c>
      <c r="GO352" s="3">
        <v>0</v>
      </c>
      <c r="GP352" s="3">
        <v>0</v>
      </c>
      <c r="GQ352" s="3">
        <v>0</v>
      </c>
      <c r="GR352" s="3">
        <v>0</v>
      </c>
      <c r="GS352" s="3">
        <v>0</v>
      </c>
      <c r="GT352" s="3">
        <v>0</v>
      </c>
      <c r="GU352" s="3">
        <v>0</v>
      </c>
      <c r="GV352" s="3">
        <v>0</v>
      </c>
      <c r="GW352" s="3">
        <v>0</v>
      </c>
      <c r="GX352" s="3">
        <v>0</v>
      </c>
      <c r="GY352" s="3">
        <v>0</v>
      </c>
      <c r="GZ352" s="3">
        <v>0</v>
      </c>
      <c r="HA352" s="3">
        <v>0</v>
      </c>
      <c r="HB352">
        <f t="shared" si="2085"/>
        <v>13</v>
      </c>
      <c r="HC352">
        <f t="shared" si="2089"/>
        <v>0.40787076824217761</v>
      </c>
      <c r="HD352">
        <f>IF(H352&gt;=$F$3,IF(HB352&lt;50,HC352*VLOOKUP(H352,Ret!$A$2:$AZ$27,HB352+2),HC352),0)</f>
        <v>0</v>
      </c>
      <c r="HE352">
        <f>IF(H352&lt;$F$3,HC352*VLOOKUP(H352,Withd!$A$2:$AZ$57,HB352+2),0)</f>
        <v>1.4357051042124652E-2</v>
      </c>
      <c r="HF352">
        <f>IF(HC352=HD352,0,HC352*VLOOKUP(H352,Mort!$A$2:$E$115,IF(HF351/HC351=VLOOKUP(H351,Mort!$A$2:$E$115,2),2,3)))</f>
        <v>4.7313009116092602E-4</v>
      </c>
      <c r="HH352">
        <f t="shared" ref="HH352:HI352" si="2110">HH351+1</f>
        <v>46</v>
      </c>
      <c r="HI352">
        <f t="shared" si="2110"/>
        <v>13</v>
      </c>
      <c r="HJ352">
        <f t="shared" si="2083"/>
        <v>0.3438595298742505</v>
      </c>
      <c r="HK352">
        <f>IF(HH352&gt;=$F$3,IF(HI352&lt;50,HJ352*VLOOKUP(HH352,Ret!$A$2:$AZ$27,HI352+2),HJ352),0)</f>
        <v>0</v>
      </c>
      <c r="HL352">
        <f>IF(HH352&lt;$F$3,HJ352*VLOOKUP(HH352,Withd!$A$2:$AZ$57,HI352+2),0)</f>
        <v>1.2103855451573619E-2</v>
      </c>
      <c r="HM352">
        <f>IF(HJ352=HK352,0,HJ352*VLOOKUP(HH352,Mort!$A$2:$E$115,IF(HM351/HJ351=VLOOKUP(HH351,Mort!$A$2:$E$115,2),2,3)))</f>
        <v>3.9887705465413057E-4</v>
      </c>
      <c r="HN352">
        <f>HN351/(1+Assumptions!$C$9)</f>
        <v>0.63919262853607473</v>
      </c>
      <c r="HO352">
        <f>HO351*(1+Assumptions!$C$10)</f>
        <v>1.4678467782217905</v>
      </c>
      <c r="HQ352">
        <f>HQ351/(1.01+Assumptions!$C$9)</f>
        <v>0.56972412258264071</v>
      </c>
      <c r="HR352">
        <f>HR351/(0.99+Assumptions!$C$9)</f>
        <v>0.71793086390521565</v>
      </c>
    </row>
    <row r="353" spans="2:226" x14ac:dyDescent="0.25">
      <c r="B353">
        <f t="shared" ref="B353:C353" si="2111">B352+1</f>
        <v>2050</v>
      </c>
      <c r="C353">
        <f t="shared" si="2111"/>
        <v>65</v>
      </c>
      <c r="D353">
        <f>IF(D352=0, 0, D352*(1-VLOOKUP(C352,Mort!$A$2:$E$111,IF(D352/D351=1-VLOOKUP(C351,Mort!$A$2:$E$111,4),4,5))))</f>
        <v>0.91270487634701059</v>
      </c>
      <c r="E353" s="3">
        <f>IF(C353&lt;65,Assumptions!$C$6,Assumptions!$C$7)*(1+Assumptions!$C$8)^(B353-$J$3)</f>
        <v>22068.113953050739</v>
      </c>
      <c r="F353" s="3">
        <f t="shared" si="2081"/>
        <v>20141.68</v>
      </c>
      <c r="H353">
        <f t="shared" si="2088"/>
        <v>47</v>
      </c>
      <c r="I353" s="5">
        <v>403339.28500058415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21562.97</v>
      </c>
      <c r="Y353" s="5">
        <v>22666.36</v>
      </c>
      <c r="Z353" s="5">
        <v>23810.9</v>
      </c>
      <c r="AA353" s="5">
        <v>24994.639999999999</v>
      </c>
      <c r="AB353" s="5">
        <v>26233.02</v>
      </c>
      <c r="AC353" s="5">
        <v>27528.05</v>
      </c>
      <c r="AD353" s="5">
        <v>28881.200000000001</v>
      </c>
      <c r="AE353" s="5">
        <v>30293.55</v>
      </c>
      <c r="AF353" s="5">
        <v>31768.25</v>
      </c>
      <c r="AG353" s="5">
        <v>33309.39</v>
      </c>
      <c r="AH353" s="5">
        <v>34921.769999999997</v>
      </c>
      <c r="AI353" s="5">
        <v>36603.730000000003</v>
      </c>
      <c r="AJ353" s="5">
        <v>38355.879999999997</v>
      </c>
      <c r="AK353" s="5">
        <v>40178.15</v>
      </c>
      <c r="AL353" s="5">
        <v>42078.09</v>
      </c>
      <c r="AM353" s="5">
        <v>44058.11</v>
      </c>
      <c r="AN353" s="5">
        <v>46122.94</v>
      </c>
      <c r="AO353" s="5">
        <v>19882.75</v>
      </c>
      <c r="AP353" s="5">
        <v>20802.41</v>
      </c>
      <c r="AQ353" s="5">
        <v>21752.1</v>
      </c>
      <c r="AR353" s="5">
        <v>22727.93</v>
      </c>
      <c r="AS353" s="5">
        <v>23727.16</v>
      </c>
      <c r="AT353" s="5">
        <v>24740.52</v>
      </c>
      <c r="AU353" s="5">
        <v>25760.63</v>
      </c>
      <c r="AV353" s="5">
        <v>26779.86</v>
      </c>
      <c r="AW353" s="5">
        <v>27791.39</v>
      </c>
      <c r="AX353" s="5">
        <v>28791.57</v>
      </c>
      <c r="AY353" s="5">
        <v>29769.119999999999</v>
      </c>
      <c r="AZ353" s="5">
        <v>30713.91</v>
      </c>
      <c r="BA353" s="5">
        <v>31612.86</v>
      </c>
      <c r="BB353" s="5">
        <v>32442.400000000001</v>
      </c>
      <c r="BC353" s="5">
        <v>33178.03</v>
      </c>
      <c r="BD353" s="5">
        <v>33792.07</v>
      </c>
      <c r="BE353" s="5">
        <v>34260.620000000003</v>
      </c>
      <c r="BF353" s="5">
        <v>34554.21</v>
      </c>
      <c r="BG353" s="5">
        <v>34643.99</v>
      </c>
      <c r="BH353" s="5">
        <v>34507.760000000002</v>
      </c>
      <c r="BI353" s="5">
        <v>34131.79</v>
      </c>
      <c r="BJ353" s="5">
        <v>33499.57</v>
      </c>
      <c r="BK353" s="5">
        <v>32596.67</v>
      </c>
      <c r="BL353" s="5">
        <v>31352.21</v>
      </c>
      <c r="BM353" s="5">
        <v>29752.05</v>
      </c>
      <c r="BN353" s="5">
        <v>27801.35</v>
      </c>
      <c r="BO353" s="5">
        <v>25525.09</v>
      </c>
      <c r="BP353" s="5">
        <v>22977.42</v>
      </c>
      <c r="BQ353" s="5">
        <v>20243.560000000001</v>
      </c>
      <c r="BR353" s="5">
        <v>17428.77</v>
      </c>
      <c r="BS353" s="5">
        <v>14641.12</v>
      </c>
      <c r="BT353" s="5">
        <v>11979.59</v>
      </c>
      <c r="BU353" s="5">
        <v>9528.52</v>
      </c>
      <c r="BV353" s="5">
        <v>7352.26</v>
      </c>
      <c r="BW353" s="5">
        <v>5535.83</v>
      </c>
      <c r="BX353" s="5">
        <v>4029.11</v>
      </c>
      <c r="BY353" s="5">
        <v>2867.7</v>
      </c>
      <c r="BZ353" s="5">
        <v>1934.94</v>
      </c>
      <c r="CA353" s="5">
        <v>1230.6099999999999</v>
      </c>
      <c r="CB353" s="5">
        <v>707.23</v>
      </c>
      <c r="CC353" s="5">
        <v>357.61</v>
      </c>
      <c r="CD353" s="5">
        <v>156.47</v>
      </c>
      <c r="CE353" s="5">
        <v>58.63</v>
      </c>
      <c r="CF353" s="5">
        <v>17.91</v>
      </c>
      <c r="CG353" s="5">
        <v>4.1100000000000003</v>
      </c>
      <c r="CH353" s="5">
        <v>0.6</v>
      </c>
      <c r="CI353" s="5">
        <v>0</v>
      </c>
      <c r="CJ353" s="5">
        <v>0</v>
      </c>
      <c r="CK353" s="5">
        <v>0</v>
      </c>
      <c r="CL353" s="5">
        <v>0</v>
      </c>
      <c r="CM353" s="5">
        <v>0</v>
      </c>
      <c r="CN353" s="5">
        <v>0</v>
      </c>
      <c r="CO353" s="5">
        <v>0</v>
      </c>
      <c r="CP353" s="5">
        <v>0</v>
      </c>
      <c r="CQ353" s="5">
        <v>0</v>
      </c>
      <c r="CR353" s="5">
        <v>0</v>
      </c>
      <c r="CS353" s="5">
        <v>0</v>
      </c>
      <c r="CT353" s="5">
        <v>0</v>
      </c>
      <c r="CU353" s="5">
        <v>0</v>
      </c>
      <c r="CV353" s="5">
        <v>0</v>
      </c>
      <c r="CW353" s="5">
        <v>0</v>
      </c>
      <c r="CX353" s="5">
        <v>0</v>
      </c>
      <c r="CY353" s="5">
        <v>0</v>
      </c>
      <c r="CZ353" s="5">
        <v>0</v>
      </c>
      <c r="DA353" s="5">
        <v>0</v>
      </c>
      <c r="DB353" s="5">
        <v>0</v>
      </c>
      <c r="DC353" s="5">
        <v>0</v>
      </c>
      <c r="DD353" s="5">
        <v>0</v>
      </c>
      <c r="DE353" s="5">
        <v>0</v>
      </c>
      <c r="DF353" s="3">
        <v>0</v>
      </c>
      <c r="DG353" s="3">
        <v>0</v>
      </c>
      <c r="DH353" s="3">
        <v>0</v>
      </c>
      <c r="DI353" s="3">
        <v>0</v>
      </c>
      <c r="DJ353" s="3">
        <v>0</v>
      </c>
      <c r="DK353" s="3">
        <v>0</v>
      </c>
      <c r="DL353" s="3">
        <v>0</v>
      </c>
      <c r="DM353" s="3">
        <v>0</v>
      </c>
      <c r="DN353" s="3">
        <v>0</v>
      </c>
      <c r="DO353" s="3">
        <v>0</v>
      </c>
      <c r="DP353" s="3">
        <v>0</v>
      </c>
      <c r="DQ353" s="3">
        <v>0</v>
      </c>
      <c r="DR353" s="3">
        <v>0</v>
      </c>
      <c r="DS353" s="3">
        <v>0</v>
      </c>
      <c r="DT353" s="3">
        <v>1</v>
      </c>
      <c r="DU353" s="3">
        <v>0.99636999999999998</v>
      </c>
      <c r="DV353" s="3">
        <v>0.99211550009999994</v>
      </c>
      <c r="DW353" s="3">
        <v>0.98714500144449902</v>
      </c>
      <c r="DX353" s="3">
        <v>0.982041461787031</v>
      </c>
      <c r="DY353" s="3">
        <v>0.97679736038108822</v>
      </c>
      <c r="DZ353" s="3">
        <v>0.97138590300457706</v>
      </c>
      <c r="EA353" s="3">
        <v>0.96577129248521054</v>
      </c>
      <c r="EB353" s="3">
        <v>0.95998632244322413</v>
      </c>
      <c r="EC353" s="3">
        <v>0.95408240656019827</v>
      </c>
      <c r="ED353" s="3">
        <v>0.94811939151919711</v>
      </c>
      <c r="EE353" s="3">
        <v>0.94197557786215269</v>
      </c>
      <c r="EF353" s="3">
        <v>0.93560782295580458</v>
      </c>
      <c r="EG353" s="3">
        <v>0.9289650074128184</v>
      </c>
      <c r="EH353" s="3">
        <v>0.92217427320863066</v>
      </c>
      <c r="EI353" s="3">
        <v>0.91523030093136959</v>
      </c>
      <c r="EJ353" s="3">
        <v>0.90817387531118876</v>
      </c>
      <c r="EK353" s="3">
        <v>0.90097205647997103</v>
      </c>
      <c r="EL353" s="3">
        <v>0.89350299813175205</v>
      </c>
      <c r="EM353" s="3">
        <v>0.88558656156830473</v>
      </c>
      <c r="EN353" s="3">
        <v>0.87707607471163329</v>
      </c>
      <c r="EO353" s="3">
        <v>0.8679018589701496</v>
      </c>
      <c r="EP353" s="3">
        <v>0.8577908023131473</v>
      </c>
      <c r="EQ353" s="3">
        <v>0.84659663234296068</v>
      </c>
      <c r="ER353" s="3">
        <v>0.83421092361178317</v>
      </c>
      <c r="ES353" s="3">
        <v>0.82058825922920275</v>
      </c>
      <c r="ET353" s="3">
        <v>0.80580125879789244</v>
      </c>
      <c r="EU353" s="3">
        <v>0.78972552368487448</v>
      </c>
      <c r="EV353" s="3">
        <v>0.77231207588762296</v>
      </c>
      <c r="EW353" s="3">
        <v>0.75347538435672379</v>
      </c>
      <c r="EX353" s="3">
        <v>0.73293564537915956</v>
      </c>
      <c r="EY353" s="3">
        <v>0.7104784972047421</v>
      </c>
      <c r="EZ353" s="3">
        <v>0.68590304598643004</v>
      </c>
      <c r="FA353" s="3">
        <v>0.65915968622341914</v>
      </c>
      <c r="FB353" s="3">
        <v>0.63015006843272647</v>
      </c>
      <c r="FC353" s="3">
        <v>0.598850514533673</v>
      </c>
      <c r="FD353" s="3">
        <v>0.56539872479182196</v>
      </c>
      <c r="FE353" s="3">
        <v>0.5300839204413248</v>
      </c>
      <c r="FF353" s="3">
        <v>0.49314237202576888</v>
      </c>
      <c r="FG353" s="3">
        <v>0.45483507256680716</v>
      </c>
      <c r="FH353" s="3">
        <v>0.41466403895770676</v>
      </c>
      <c r="FI353" s="3">
        <v>0.37298615640206767</v>
      </c>
      <c r="FJ353" s="3">
        <v>0.33036129844843937</v>
      </c>
      <c r="FK353" s="3">
        <v>0.28750022358773886</v>
      </c>
      <c r="FL353" s="3">
        <v>0.24531244077847406</v>
      </c>
      <c r="FM353" s="3">
        <v>0.2048579661696959</v>
      </c>
      <c r="FN353" s="3">
        <v>0.16717844045210373</v>
      </c>
      <c r="FO353" s="3">
        <v>0.13311750499439212</v>
      </c>
      <c r="FP353" s="3">
        <v>0.10324061217345076</v>
      </c>
      <c r="FQ353" s="3">
        <v>7.7836194735929731E-2</v>
      </c>
      <c r="FR353" s="3">
        <v>5.6927836105964282E-2</v>
      </c>
      <c r="FS353" s="3">
        <v>4.0628827350465642E-2</v>
      </c>
      <c r="FT353" s="3">
        <v>2.802901541253924E-2</v>
      </c>
      <c r="FU353" s="3">
        <v>1.8909494957915472E-2</v>
      </c>
      <c r="FV353" s="3">
        <v>1.209375659528442E-2</v>
      </c>
      <c r="FW353" s="3">
        <v>7.2906002259012599E-3</v>
      </c>
      <c r="FX353" s="3">
        <v>3.971481567057452E-3</v>
      </c>
      <c r="FY353" s="3">
        <v>1.9034914002749662E-3</v>
      </c>
      <c r="FZ353" s="3">
        <v>7.8943498843603679E-4</v>
      </c>
      <c r="GA353" s="3">
        <v>2.8039941354259592E-4</v>
      </c>
      <c r="GB353" s="3">
        <v>8.1203670161935767E-5</v>
      </c>
      <c r="GC353" s="3">
        <v>1.7647993636293503E-5</v>
      </c>
      <c r="GD353" s="3">
        <v>2.4304816835903405E-6</v>
      </c>
      <c r="GE353" s="3">
        <v>0</v>
      </c>
      <c r="GF353" s="3">
        <v>0</v>
      </c>
      <c r="GG353" s="3">
        <v>0</v>
      </c>
      <c r="GH353" s="3">
        <v>0</v>
      </c>
      <c r="GI353" s="3">
        <v>0</v>
      </c>
      <c r="GJ353" s="3">
        <v>0</v>
      </c>
      <c r="GK353" s="3">
        <v>0</v>
      </c>
      <c r="GL353" s="3">
        <v>0</v>
      </c>
      <c r="GM353" s="3">
        <v>0</v>
      </c>
      <c r="GN353" s="3">
        <v>0</v>
      </c>
      <c r="GO353" s="3">
        <v>0</v>
      </c>
      <c r="GP353" s="3">
        <v>0</v>
      </c>
      <c r="GQ353" s="3">
        <v>0</v>
      </c>
      <c r="GR353" s="3">
        <v>0</v>
      </c>
      <c r="GS353" s="3">
        <v>0</v>
      </c>
      <c r="GT353" s="3">
        <v>0</v>
      </c>
      <c r="GU353" s="3">
        <v>0</v>
      </c>
      <c r="GV353" s="3">
        <v>0</v>
      </c>
      <c r="GW353" s="3">
        <v>0</v>
      </c>
      <c r="GX353" s="3">
        <v>0</v>
      </c>
      <c r="GY353" s="3">
        <v>0</v>
      </c>
      <c r="GZ353" s="3">
        <v>0</v>
      </c>
      <c r="HA353" s="3">
        <v>0</v>
      </c>
      <c r="HB353">
        <f t="shared" si="2085"/>
        <v>14</v>
      </c>
      <c r="HC353">
        <f t="shared" si="2089"/>
        <v>0.39304058710889206</v>
      </c>
      <c r="HD353">
        <f>IF(H353&gt;=$F$3,IF(HB353&lt;50,HC353*VLOOKUP(H353,Ret!$A$2:$AZ$27,HB353+2),HC353),0)</f>
        <v>0</v>
      </c>
      <c r="HE353">
        <f>IF(H353&lt;$F$3,HC353*VLOOKUP(H353,Withd!$A$2:$AZ$57,HB353+2),0)</f>
        <v>1.2773819081038992E-2</v>
      </c>
      <c r="HF353">
        <f>IF(HC353=HD353,0,HC353*VLOOKUP(H353,Mort!$A$2:$E$115,IF(HF352/HC352=VLOOKUP(H352,Mort!$A$2:$E$115,2),2,3)))</f>
        <v>4.9523113975720402E-4</v>
      </c>
      <c r="HH353">
        <f t="shared" ref="HH353:HI353" si="2112">HH352+1</f>
        <v>47</v>
      </c>
      <c r="HI353">
        <f t="shared" si="2112"/>
        <v>14</v>
      </c>
      <c r="HJ353">
        <f t="shared" si="2083"/>
        <v>0.33135679736802276</v>
      </c>
      <c r="HK353">
        <f>IF(HH353&gt;=$F$3,IF(HI353&lt;50,HJ353*VLOOKUP(HH353,Ret!$A$2:$AZ$27,HI353+2),HJ353),0)</f>
        <v>0</v>
      </c>
      <c r="HL353">
        <f>IF(HH353&lt;$F$3,HJ353*VLOOKUP(HH353,Withd!$A$2:$AZ$57,HI353+2),0)</f>
        <v>1.0769095914460741E-2</v>
      </c>
      <c r="HM353">
        <f>IF(HJ353=HK353,0,HJ353*VLOOKUP(HH353,Mort!$A$2:$E$115,IF(HM352/HJ352=VLOOKUP(HH352,Mort!$A$2:$E$115,2),2,3)))</f>
        <v>4.1750956468370869E-4</v>
      </c>
      <c r="HN353">
        <f>HN352/(1+Assumptions!$C$9)</f>
        <v>0.61579251304053439</v>
      </c>
      <c r="HO353">
        <f>HO352*(1+Assumptions!$C$10)</f>
        <v>1.5155517985139988</v>
      </c>
      <c r="HQ353">
        <f>HQ352/(1.01+Assumptions!$C$9)</f>
        <v>0.54362988796053502</v>
      </c>
      <c r="HR353">
        <f>HR352/(0.99+Assumptions!$C$9)</f>
        <v>0.69837632675604633</v>
      </c>
    </row>
    <row r="354" spans="2:226" x14ac:dyDescent="0.25">
      <c r="B354">
        <f t="shared" ref="B354:C354" si="2113">B353+1</f>
        <v>2051</v>
      </c>
      <c r="C354">
        <f t="shared" si="2113"/>
        <v>66</v>
      </c>
      <c r="D354">
        <f>IF(D353=0, 0, D353*(1-VLOOKUP(C353,Mort!$A$2:$E$111,IF(D353/D352=1-VLOOKUP(C352,Mort!$A$2:$E$111,4),4,5))))</f>
        <v>0.90513855292209389</v>
      </c>
      <c r="E354" s="3">
        <f>IF(C354&lt;65,Assumptions!$C$6,Assumptions!$C$7)*(1+Assumptions!$C$8)^(B354-$J$3)</f>
        <v>23281.86022046853</v>
      </c>
      <c r="F354" s="3">
        <f t="shared" si="2081"/>
        <v>21073.31</v>
      </c>
      <c r="H354">
        <f t="shared" si="2088"/>
        <v>48</v>
      </c>
      <c r="I354" s="5">
        <v>391969.93170591915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22748.94</v>
      </c>
      <c r="Z354" s="5">
        <v>23897.65</v>
      </c>
      <c r="AA354" s="5">
        <v>25085.7</v>
      </c>
      <c r="AB354" s="5">
        <v>26328.59</v>
      </c>
      <c r="AC354" s="5">
        <v>27628.34</v>
      </c>
      <c r="AD354" s="5">
        <v>28986.42</v>
      </c>
      <c r="AE354" s="5">
        <v>30403.91</v>
      </c>
      <c r="AF354" s="5">
        <v>31883.99</v>
      </c>
      <c r="AG354" s="5">
        <v>33430.74</v>
      </c>
      <c r="AH354" s="5">
        <v>35049</v>
      </c>
      <c r="AI354" s="5">
        <v>36737.08</v>
      </c>
      <c r="AJ354" s="5">
        <v>38495.620000000003</v>
      </c>
      <c r="AK354" s="5">
        <v>40324.53</v>
      </c>
      <c r="AL354" s="5">
        <v>42231.39</v>
      </c>
      <c r="AM354" s="5">
        <v>44218.63</v>
      </c>
      <c r="AN354" s="5">
        <v>46290.98</v>
      </c>
      <c r="AO354" s="5">
        <v>19955.189999999999</v>
      </c>
      <c r="AP354" s="5">
        <v>20878.2</v>
      </c>
      <c r="AQ354" s="5">
        <v>21831.35</v>
      </c>
      <c r="AR354" s="5">
        <v>22810.73</v>
      </c>
      <c r="AS354" s="5">
        <v>23813.599999999999</v>
      </c>
      <c r="AT354" s="5">
        <v>24830.66</v>
      </c>
      <c r="AU354" s="5">
        <v>25854.48</v>
      </c>
      <c r="AV354" s="5">
        <v>26877.43</v>
      </c>
      <c r="AW354" s="5">
        <v>27892.639999999999</v>
      </c>
      <c r="AX354" s="5">
        <v>28896.46</v>
      </c>
      <c r="AY354" s="5">
        <v>29877.58</v>
      </c>
      <c r="AZ354" s="5">
        <v>30825.81</v>
      </c>
      <c r="BA354" s="5">
        <v>31728.03</v>
      </c>
      <c r="BB354" s="5">
        <v>32560.6</v>
      </c>
      <c r="BC354" s="5">
        <v>33298.9</v>
      </c>
      <c r="BD354" s="5">
        <v>33915.19</v>
      </c>
      <c r="BE354" s="5">
        <v>34385.440000000002</v>
      </c>
      <c r="BF354" s="5">
        <v>34680.1</v>
      </c>
      <c r="BG354" s="5">
        <v>34770.21</v>
      </c>
      <c r="BH354" s="5">
        <v>34633.480000000003</v>
      </c>
      <c r="BI354" s="5">
        <v>34256.14</v>
      </c>
      <c r="BJ354" s="5">
        <v>33621.61</v>
      </c>
      <c r="BK354" s="5">
        <v>32715.43</v>
      </c>
      <c r="BL354" s="5">
        <v>31466.43</v>
      </c>
      <c r="BM354" s="5">
        <v>29860.45</v>
      </c>
      <c r="BN354" s="5">
        <v>27902.639999999999</v>
      </c>
      <c r="BO354" s="5">
        <v>25618.09</v>
      </c>
      <c r="BP354" s="5">
        <v>23061.13</v>
      </c>
      <c r="BQ354" s="5">
        <v>20317.310000000001</v>
      </c>
      <c r="BR354" s="5">
        <v>17492.27</v>
      </c>
      <c r="BS354" s="5">
        <v>14694.46</v>
      </c>
      <c r="BT354" s="5">
        <v>12023.24</v>
      </c>
      <c r="BU354" s="5">
        <v>9563.24</v>
      </c>
      <c r="BV354" s="5">
        <v>7379.05</v>
      </c>
      <c r="BW354" s="5">
        <v>5556</v>
      </c>
      <c r="BX354" s="5">
        <v>4043.79</v>
      </c>
      <c r="BY354" s="5">
        <v>2878.15</v>
      </c>
      <c r="BZ354" s="5">
        <v>1941.99</v>
      </c>
      <c r="CA354" s="5">
        <v>1235.0999999999999</v>
      </c>
      <c r="CB354" s="5">
        <v>709.81</v>
      </c>
      <c r="CC354" s="5">
        <v>358.92</v>
      </c>
      <c r="CD354" s="5">
        <v>157.04</v>
      </c>
      <c r="CE354" s="5">
        <v>58.85</v>
      </c>
      <c r="CF354" s="5">
        <v>17.98</v>
      </c>
      <c r="CG354" s="5">
        <v>4.12</v>
      </c>
      <c r="CH354" s="5">
        <v>0.6</v>
      </c>
      <c r="CI354" s="5">
        <v>0</v>
      </c>
      <c r="CJ354" s="5">
        <v>0</v>
      </c>
      <c r="CK354" s="5">
        <v>0</v>
      </c>
      <c r="CL354" s="5">
        <v>0</v>
      </c>
      <c r="CM354" s="5">
        <v>0</v>
      </c>
      <c r="CN354" s="5">
        <v>0</v>
      </c>
      <c r="CO354" s="5">
        <v>0</v>
      </c>
      <c r="CP354" s="5">
        <v>0</v>
      </c>
      <c r="CQ354" s="5">
        <v>0</v>
      </c>
      <c r="CR354" s="5">
        <v>0</v>
      </c>
      <c r="CS354" s="5">
        <v>0</v>
      </c>
      <c r="CT354" s="5">
        <v>0</v>
      </c>
      <c r="CU354" s="5">
        <v>0</v>
      </c>
      <c r="CV354" s="5">
        <v>0</v>
      </c>
      <c r="CW354" s="5">
        <v>0</v>
      </c>
      <c r="CX354" s="5">
        <v>0</v>
      </c>
      <c r="CY354" s="5">
        <v>0</v>
      </c>
      <c r="CZ354" s="5">
        <v>0</v>
      </c>
      <c r="DA354" s="5">
        <v>0</v>
      </c>
      <c r="DB354" s="5">
        <v>0</v>
      </c>
      <c r="DC354" s="5">
        <v>0</v>
      </c>
      <c r="DD354" s="5">
        <v>0</v>
      </c>
      <c r="DE354" s="5">
        <v>0</v>
      </c>
      <c r="DF354" s="3">
        <v>0</v>
      </c>
      <c r="DG354" s="3">
        <v>0</v>
      </c>
      <c r="DH354" s="3">
        <v>0</v>
      </c>
      <c r="DI354" s="3">
        <v>0</v>
      </c>
      <c r="DJ354" s="3">
        <v>0</v>
      </c>
      <c r="DK354" s="3">
        <v>0</v>
      </c>
      <c r="DL354" s="3">
        <v>0</v>
      </c>
      <c r="DM354" s="3">
        <v>0</v>
      </c>
      <c r="DN354" s="3">
        <v>0</v>
      </c>
      <c r="DO354" s="3">
        <v>0</v>
      </c>
      <c r="DP354" s="3">
        <v>0</v>
      </c>
      <c r="DQ354" s="3">
        <v>0</v>
      </c>
      <c r="DR354" s="3">
        <v>0</v>
      </c>
      <c r="DS354" s="3">
        <v>0</v>
      </c>
      <c r="DT354" s="3">
        <v>0</v>
      </c>
      <c r="DU354" s="3">
        <v>1</v>
      </c>
      <c r="DV354" s="3">
        <v>0.99573</v>
      </c>
      <c r="DW354" s="3">
        <v>0.99074139270000006</v>
      </c>
      <c r="DX354" s="3">
        <v>0.98561925969974107</v>
      </c>
      <c r="DY354" s="3">
        <v>0.98035605285294447</v>
      </c>
      <c r="DZ354" s="3">
        <v>0.97492488032013913</v>
      </c>
      <c r="EA354" s="3">
        <v>0.96928981451188867</v>
      </c>
      <c r="EB354" s="3">
        <v>0.96348376852296236</v>
      </c>
      <c r="EC354" s="3">
        <v>0.9575583433465461</v>
      </c>
      <c r="ED354" s="3">
        <v>0.95157360370063027</v>
      </c>
      <c r="EE354" s="3">
        <v>0.94540740674865009</v>
      </c>
      <c r="EF354" s="3">
        <v>0.93901645267902922</v>
      </c>
      <c r="EG354" s="3">
        <v>0.93234943586500807</v>
      </c>
      <c r="EH354" s="3">
        <v>0.92553396148883482</v>
      </c>
      <c r="EI354" s="3">
        <v>0.91856469075882385</v>
      </c>
      <c r="EJ354" s="3">
        <v>0.91148255699307335</v>
      </c>
      <c r="EK354" s="3">
        <v>0.90425450031611831</v>
      </c>
      <c r="EL354" s="3">
        <v>0.89675823050849768</v>
      </c>
      <c r="EM354" s="3">
        <v>0.88881295258619242</v>
      </c>
      <c r="EN354" s="3">
        <v>0.8802714601118391</v>
      </c>
      <c r="EO354" s="3">
        <v>0.87106382063906929</v>
      </c>
      <c r="EP354" s="3">
        <v>0.86091592712862408</v>
      </c>
      <c r="EQ354" s="3">
        <v>0.84968097427959555</v>
      </c>
      <c r="ER354" s="3">
        <v>0.83725014162588507</v>
      </c>
      <c r="ES354" s="3">
        <v>0.8235778468131344</v>
      </c>
      <c r="ET354" s="3">
        <v>0.8087369740135617</v>
      </c>
      <c r="EU354" s="3">
        <v>0.79260267138199114</v>
      </c>
      <c r="EV354" s="3">
        <v>0.77512578247801822</v>
      </c>
      <c r="EW354" s="3">
        <v>0.75622046464337933</v>
      </c>
      <c r="EX354" s="3">
        <v>0.73560589477720084</v>
      </c>
      <c r="EY354" s="3">
        <v>0.71306693016122735</v>
      </c>
      <c r="EZ354" s="3">
        <v>0.68840194504695051</v>
      </c>
      <c r="FA354" s="3">
        <v>0.66156115320956999</v>
      </c>
      <c r="FB354" s="3">
        <v>0.63244584685681682</v>
      </c>
      <c r="FC354" s="3">
        <v>0.6010322616434387</v>
      </c>
      <c r="FD354" s="3">
        <v>0.56745859950803623</v>
      </c>
      <c r="FE354" s="3">
        <v>0.53201513538276435</v>
      </c>
      <c r="FF354" s="3">
        <v>0.49493900059793949</v>
      </c>
      <c r="FG354" s="3">
        <v>0.45649213903149155</v>
      </c>
      <c r="FH354" s="3">
        <v>0.41617475331223025</v>
      </c>
      <c r="FI354" s="3">
        <v>0.37434502885681797</v>
      </c>
      <c r="FJ354" s="3">
        <v>0.33156487895906078</v>
      </c>
      <c r="FK354" s="3">
        <v>0.28854765156291223</v>
      </c>
      <c r="FL354" s="3">
        <v>0.24620616917257049</v>
      </c>
      <c r="FM354" s="3">
        <v>0.2056043098143219</v>
      </c>
      <c r="FN354" s="3">
        <v>0.16778750911017368</v>
      </c>
      <c r="FO354" s="3">
        <v>0.13360248200406688</v>
      </c>
      <c r="FP354" s="3">
        <v>0.10361674094307412</v>
      </c>
      <c r="FQ354" s="3">
        <v>7.8119769499211872E-2</v>
      </c>
      <c r="FR354" s="3">
        <v>5.7135237016333572E-2</v>
      </c>
      <c r="FS354" s="3">
        <v>4.0776847306187101E-2</v>
      </c>
      <c r="FT354" s="3">
        <v>2.8131131419592361E-2</v>
      </c>
      <c r="FU354" s="3">
        <v>1.8978386500913789E-2</v>
      </c>
      <c r="FV354" s="3">
        <v>1.2137816870524424E-2</v>
      </c>
      <c r="FW354" s="3">
        <v>7.3171615222269448E-3</v>
      </c>
      <c r="FX354" s="3">
        <v>3.9859505676179061E-3</v>
      </c>
      <c r="FY354" s="3">
        <v>1.9104262475535861E-3</v>
      </c>
      <c r="FZ354" s="3">
        <v>7.9231107764789882E-4</v>
      </c>
      <c r="GA354" s="3">
        <v>2.8142097166975719E-4</v>
      </c>
      <c r="GB354" s="3">
        <v>8.1499513395561673E-5</v>
      </c>
      <c r="GC354" s="3">
        <v>1.7712289246257421E-5</v>
      </c>
      <c r="GD354" s="3">
        <v>2.4393364749945713E-6</v>
      </c>
      <c r="GE354" s="3">
        <v>0</v>
      </c>
      <c r="GF354" s="3">
        <v>0</v>
      </c>
      <c r="GG354" s="3">
        <v>0</v>
      </c>
      <c r="GH354" s="3">
        <v>0</v>
      </c>
      <c r="GI354" s="3">
        <v>0</v>
      </c>
      <c r="GJ354" s="3">
        <v>0</v>
      </c>
      <c r="GK354" s="3">
        <v>0</v>
      </c>
      <c r="GL354" s="3">
        <v>0</v>
      </c>
      <c r="GM354" s="3">
        <v>0</v>
      </c>
      <c r="GN354" s="3">
        <v>0</v>
      </c>
      <c r="GO354" s="3">
        <v>0</v>
      </c>
      <c r="GP354" s="3">
        <v>0</v>
      </c>
      <c r="GQ354" s="3">
        <v>0</v>
      </c>
      <c r="GR354" s="3">
        <v>0</v>
      </c>
      <c r="GS354" s="3">
        <v>0</v>
      </c>
      <c r="GT354" s="3">
        <v>0</v>
      </c>
      <c r="GU354" s="3">
        <v>0</v>
      </c>
      <c r="GV354" s="3">
        <v>0</v>
      </c>
      <c r="GW354" s="3">
        <v>0</v>
      </c>
      <c r="GX354" s="3">
        <v>0</v>
      </c>
      <c r="GY354" s="3">
        <v>0</v>
      </c>
      <c r="GZ354" s="3">
        <v>0</v>
      </c>
      <c r="HA354" s="3">
        <v>0</v>
      </c>
      <c r="HB354">
        <f t="shared" si="2085"/>
        <v>15</v>
      </c>
      <c r="HC354">
        <f t="shared" si="2089"/>
        <v>0.3797715368880959</v>
      </c>
      <c r="HD354">
        <f>IF(H354&gt;=$F$3,IF(HB354&lt;50,HC354*VLOOKUP(H354,Ret!$A$2:$AZ$27,HB354+2),HC354),0)</f>
        <v>0</v>
      </c>
      <c r="HE354">
        <f>IF(H354&lt;$F$3,HC354*VLOOKUP(H354,Withd!$A$2:$AZ$57,HB354+2),0)</f>
        <v>1.1393146106642877E-2</v>
      </c>
      <c r="HF354">
        <f>IF(HC354=HD354,0,HC354*VLOOKUP(H354,Mort!$A$2:$E$115,IF(HF353/HC353=VLOOKUP(H353,Mort!$A$2:$E$115,2),2,3)))</f>
        <v>5.1648929016781043E-4</v>
      </c>
      <c r="HH354">
        <f t="shared" ref="HH354:HI354" si="2114">HH353+1</f>
        <v>48</v>
      </c>
      <c r="HI354">
        <f t="shared" si="2114"/>
        <v>15</v>
      </c>
      <c r="HJ354">
        <f t="shared" si="2083"/>
        <v>0.3201701918888783</v>
      </c>
      <c r="HK354">
        <f>IF(HH354&gt;=$F$3,IF(HI354&lt;50,HJ354*VLOOKUP(HH354,Ret!$A$2:$AZ$27,HI354+2),HJ354),0)</f>
        <v>0</v>
      </c>
      <c r="HL354">
        <f>IF(HH354&lt;$F$3,HJ354*VLOOKUP(HH354,Withd!$A$2:$AZ$57,HI354+2),0)</f>
        <v>9.6051057566663486E-3</v>
      </c>
      <c r="HM354">
        <f>IF(HJ354=HK354,0,HJ354*VLOOKUP(HH354,Mort!$A$2:$E$115,IF(HM353/HJ353=VLOOKUP(HH353,Mort!$A$2:$E$115,2),2,3)))</f>
        <v>4.3543146096887452E-4</v>
      </c>
      <c r="HN354">
        <f>HN353/(1+Assumptions!$C$9)</f>
        <v>0.59324904917199839</v>
      </c>
      <c r="HO354">
        <f>HO353*(1+Assumptions!$C$10)</f>
        <v>1.5648072319657038</v>
      </c>
      <c r="HQ354">
        <f>HQ353/(1.01+Assumptions!$C$9)</f>
        <v>0.51873080912264791</v>
      </c>
      <c r="HR354">
        <f>HR353/(0.99+Assumptions!$C$9)</f>
        <v>0.67935440345918907</v>
      </c>
    </row>
    <row r="355" spans="2:226" x14ac:dyDescent="0.25">
      <c r="B355">
        <f t="shared" ref="B355:C355" si="2115">B354+1</f>
        <v>2052</v>
      </c>
      <c r="C355">
        <f t="shared" si="2115"/>
        <v>67</v>
      </c>
      <c r="D355">
        <f>IF(D354=0, 0, D354*(1-VLOOKUP(C354,Mort!$A$2:$E$111,IF(D354/D353=1-VLOOKUP(C353,Mort!$A$2:$E$111,4),4,5))))</f>
        <v>0.8971190253432042</v>
      </c>
      <c r="E355" s="3">
        <f>IF(C355&lt;65,Assumptions!$C$6,Assumptions!$C$7)*(1+Assumptions!$C$8)^(B355-$J$3)</f>
        <v>24562.362532594299</v>
      </c>
      <c r="F355" s="3">
        <f t="shared" si="2081"/>
        <v>22035.360000000001</v>
      </c>
      <c r="H355">
        <f t="shared" si="2088"/>
        <v>49</v>
      </c>
      <c r="I355" s="5">
        <v>380593.33862847794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24000.13</v>
      </c>
      <c r="AA355" s="5">
        <v>25193.279999999999</v>
      </c>
      <c r="AB355" s="5">
        <v>26441.5</v>
      </c>
      <c r="AC355" s="5">
        <v>27746.82</v>
      </c>
      <c r="AD355" s="5">
        <v>29110.720000000001</v>
      </c>
      <c r="AE355" s="5">
        <v>30534.29</v>
      </c>
      <c r="AF355" s="5">
        <v>32020.720000000001</v>
      </c>
      <c r="AG355" s="5">
        <v>33574.1</v>
      </c>
      <c r="AH355" s="5">
        <v>35199.300000000003</v>
      </c>
      <c r="AI355" s="5">
        <v>36894.620000000003</v>
      </c>
      <c r="AJ355" s="5">
        <v>38660.699999999997</v>
      </c>
      <c r="AK355" s="5">
        <v>40497.449999999997</v>
      </c>
      <c r="AL355" s="5">
        <v>42412.49</v>
      </c>
      <c r="AM355" s="5">
        <v>44408.25</v>
      </c>
      <c r="AN355" s="5">
        <v>46489.49</v>
      </c>
      <c r="AO355" s="5">
        <v>20040.77</v>
      </c>
      <c r="AP355" s="5">
        <v>20967.73</v>
      </c>
      <c r="AQ355" s="5">
        <v>21924.97</v>
      </c>
      <c r="AR355" s="5">
        <v>22908.55</v>
      </c>
      <c r="AS355" s="5">
        <v>23915.72</v>
      </c>
      <c r="AT355" s="5">
        <v>24937.14</v>
      </c>
      <c r="AU355" s="5">
        <v>25965.360000000001</v>
      </c>
      <c r="AV355" s="5">
        <v>26992.68</v>
      </c>
      <c r="AW355" s="5">
        <v>28012.25</v>
      </c>
      <c r="AX355" s="5">
        <v>29020.38</v>
      </c>
      <c r="AY355" s="5">
        <v>30005.7</v>
      </c>
      <c r="AZ355" s="5">
        <v>30958</v>
      </c>
      <c r="BA355" s="5">
        <v>31864.09</v>
      </c>
      <c r="BB355" s="5">
        <v>32700.23</v>
      </c>
      <c r="BC355" s="5">
        <v>33441.699999999997</v>
      </c>
      <c r="BD355" s="5">
        <v>34060.620000000003</v>
      </c>
      <c r="BE355" s="5">
        <v>34532.89</v>
      </c>
      <c r="BF355" s="5">
        <v>34828.82</v>
      </c>
      <c r="BG355" s="5">
        <v>34919.31</v>
      </c>
      <c r="BH355" s="5">
        <v>34782</v>
      </c>
      <c r="BI355" s="5">
        <v>34403.040000000001</v>
      </c>
      <c r="BJ355" s="5">
        <v>33765.79</v>
      </c>
      <c r="BK355" s="5">
        <v>32855.72</v>
      </c>
      <c r="BL355" s="5">
        <v>31601.37</v>
      </c>
      <c r="BM355" s="5">
        <v>29988.5</v>
      </c>
      <c r="BN355" s="5">
        <v>28022.29</v>
      </c>
      <c r="BO355" s="5">
        <v>25727.95</v>
      </c>
      <c r="BP355" s="5">
        <v>23160.02</v>
      </c>
      <c r="BQ355" s="5">
        <v>20404.439999999999</v>
      </c>
      <c r="BR355" s="5">
        <v>17567.28</v>
      </c>
      <c r="BS355" s="5">
        <v>14757.47</v>
      </c>
      <c r="BT355" s="5">
        <v>12074.8</v>
      </c>
      <c r="BU355" s="5">
        <v>9604.25</v>
      </c>
      <c r="BV355" s="5">
        <v>7410.69</v>
      </c>
      <c r="BW355" s="5">
        <v>5579.83</v>
      </c>
      <c r="BX355" s="5">
        <v>4061.13</v>
      </c>
      <c r="BY355" s="5">
        <v>2890.49</v>
      </c>
      <c r="BZ355" s="5">
        <v>1950.32</v>
      </c>
      <c r="CA355" s="5">
        <v>1240.3900000000001</v>
      </c>
      <c r="CB355" s="5">
        <v>712.86</v>
      </c>
      <c r="CC355" s="5">
        <v>360.46</v>
      </c>
      <c r="CD355" s="5">
        <v>157.71</v>
      </c>
      <c r="CE355" s="5">
        <v>59.1</v>
      </c>
      <c r="CF355" s="5">
        <v>18.059999999999999</v>
      </c>
      <c r="CG355" s="5">
        <v>4.1399999999999997</v>
      </c>
      <c r="CH355" s="5">
        <v>0.6</v>
      </c>
      <c r="CI355" s="5">
        <v>0</v>
      </c>
      <c r="CJ355" s="5">
        <v>0</v>
      </c>
      <c r="CK355" s="5">
        <v>0</v>
      </c>
      <c r="CL355" s="5">
        <v>0</v>
      </c>
      <c r="CM355" s="5">
        <v>0</v>
      </c>
      <c r="CN355" s="5">
        <v>0</v>
      </c>
      <c r="CO355" s="5">
        <v>0</v>
      </c>
      <c r="CP355" s="5">
        <v>0</v>
      </c>
      <c r="CQ355" s="5">
        <v>0</v>
      </c>
      <c r="CR355" s="5">
        <v>0</v>
      </c>
      <c r="CS355" s="5">
        <v>0</v>
      </c>
      <c r="CT355" s="5">
        <v>0</v>
      </c>
      <c r="CU355" s="5">
        <v>0</v>
      </c>
      <c r="CV355" s="5">
        <v>0</v>
      </c>
      <c r="CW355" s="5">
        <v>0</v>
      </c>
      <c r="CX355" s="5">
        <v>0</v>
      </c>
      <c r="CY355" s="5">
        <v>0</v>
      </c>
      <c r="CZ355" s="5">
        <v>0</v>
      </c>
      <c r="DA355" s="5">
        <v>0</v>
      </c>
      <c r="DB355" s="5">
        <v>0</v>
      </c>
      <c r="DC355" s="5">
        <v>0</v>
      </c>
      <c r="DD355" s="5">
        <v>0</v>
      </c>
      <c r="DE355" s="5">
        <v>0</v>
      </c>
      <c r="DF355" s="3">
        <v>0</v>
      </c>
      <c r="DG355" s="3">
        <v>0</v>
      </c>
      <c r="DH355" s="3">
        <v>0</v>
      </c>
      <c r="DI355" s="3">
        <v>0</v>
      </c>
      <c r="DJ355" s="3">
        <v>0</v>
      </c>
      <c r="DK355" s="3">
        <v>0</v>
      </c>
      <c r="DL355" s="3">
        <v>0</v>
      </c>
      <c r="DM355" s="3">
        <v>0</v>
      </c>
      <c r="DN355" s="3">
        <v>0</v>
      </c>
      <c r="DO355" s="3">
        <v>0</v>
      </c>
      <c r="DP355" s="3">
        <v>0</v>
      </c>
      <c r="DQ355" s="3">
        <v>0</v>
      </c>
      <c r="DR355" s="3">
        <v>0</v>
      </c>
      <c r="DS355" s="3">
        <v>0</v>
      </c>
      <c r="DT355" s="3">
        <v>0</v>
      </c>
      <c r="DU355" s="3">
        <v>0</v>
      </c>
      <c r="DV355" s="3">
        <v>1</v>
      </c>
      <c r="DW355" s="3">
        <v>0.99499000000000004</v>
      </c>
      <c r="DX355" s="3">
        <v>0.98984590170000009</v>
      </c>
      <c r="DY355" s="3">
        <v>0.98456012458492204</v>
      </c>
      <c r="DZ355" s="3">
        <v>0.97910566149472156</v>
      </c>
      <c r="EA355" s="3">
        <v>0.97344643077128201</v>
      </c>
      <c r="EB355" s="3">
        <v>0.96761548665096198</v>
      </c>
      <c r="EC355" s="3">
        <v>0.96166465140805857</v>
      </c>
      <c r="ED355" s="3">
        <v>0.95565424733675819</v>
      </c>
      <c r="EE355" s="3">
        <v>0.94946160781401601</v>
      </c>
      <c r="EF355" s="3">
        <v>0.94304324734519329</v>
      </c>
      <c r="EG355" s="3">
        <v>0.93634764028904238</v>
      </c>
      <c r="EH355" s="3">
        <v>0.92950293903852943</v>
      </c>
      <c r="EI355" s="3">
        <v>0.92250378190756932</v>
      </c>
      <c r="EJ355" s="3">
        <v>0.91539127774906193</v>
      </c>
      <c r="EK355" s="3">
        <v>0.90813222491651191</v>
      </c>
      <c r="EL355" s="3">
        <v>0.90060380877195401</v>
      </c>
      <c r="EM355" s="3">
        <v>0.89262445902623455</v>
      </c>
      <c r="EN355" s="3">
        <v>0.88404633797499244</v>
      </c>
      <c r="EO355" s="3">
        <v>0.87479921327977395</v>
      </c>
      <c r="EP355" s="3">
        <v>0.86460780244506452</v>
      </c>
      <c r="EQ355" s="3">
        <v>0.85332467062315642</v>
      </c>
      <c r="ER355" s="3">
        <v>0.84084053069193965</v>
      </c>
      <c r="ES355" s="3">
        <v>0.82710960482574036</v>
      </c>
      <c r="ET355" s="3">
        <v>0.81220508974678052</v>
      </c>
      <c r="EU355" s="3">
        <v>0.79600159820633221</v>
      </c>
      <c r="EV355" s="3">
        <v>0.77844976296588253</v>
      </c>
      <c r="EW355" s="3">
        <v>0.75946337324714464</v>
      </c>
      <c r="EX355" s="3">
        <v>0.73876040169242752</v>
      </c>
      <c r="EY355" s="3">
        <v>0.7161247829845715</v>
      </c>
      <c r="EZ355" s="3">
        <v>0.69135402674113511</v>
      </c>
      <c r="FA355" s="3">
        <v>0.66439813323849828</v>
      </c>
      <c r="FB355" s="3">
        <v>0.63515797139467201</v>
      </c>
      <c r="FC355" s="3">
        <v>0.60360967495549867</v>
      </c>
      <c r="FD355" s="3">
        <v>0.56989203851248449</v>
      </c>
      <c r="FE355" s="3">
        <v>0.53429658178699468</v>
      </c>
      <c r="FF355" s="3">
        <v>0.49706145300225901</v>
      </c>
      <c r="FG355" s="3">
        <v>0.45844971933304357</v>
      </c>
      <c r="FH355" s="3">
        <v>0.41795944012154918</v>
      </c>
      <c r="FI355" s="3">
        <v>0.37595033679493228</v>
      </c>
      <c r="FJ355" s="3">
        <v>0.33298673230600739</v>
      </c>
      <c r="FK355" s="3">
        <v>0.289785033656626</v>
      </c>
      <c r="FL355" s="3">
        <v>0.2472619778178527</v>
      </c>
      <c r="FM355" s="3">
        <v>0.20648600505591061</v>
      </c>
      <c r="FN355" s="3">
        <v>0.16850703414597695</v>
      </c>
      <c r="FO355" s="3">
        <v>0.1341754110090756</v>
      </c>
      <c r="FP355" s="3">
        <v>0.10406108176219868</v>
      </c>
      <c r="FQ355" s="3">
        <v>7.8454771372974449E-2</v>
      </c>
      <c r="FR355" s="3">
        <v>5.7380250686766048E-2</v>
      </c>
      <c r="FS355" s="3">
        <v>4.0951711112638053E-2</v>
      </c>
      <c r="FT355" s="3">
        <v>2.8251766462386741E-2</v>
      </c>
      <c r="FU355" s="3">
        <v>1.9059771726184591E-2</v>
      </c>
      <c r="FV355" s="3">
        <v>1.2189867605198617E-2</v>
      </c>
      <c r="FW355" s="3">
        <v>7.3485397871179345E-3</v>
      </c>
      <c r="FX355" s="3">
        <v>4.0030435636346237E-3</v>
      </c>
      <c r="FY355" s="3">
        <v>1.9186187496144389E-3</v>
      </c>
      <c r="FZ355" s="3">
        <v>7.9570875402759633E-4</v>
      </c>
      <c r="GA355" s="3">
        <v>2.8262779234306196E-4</v>
      </c>
      <c r="GB355" s="3">
        <v>8.1849008662550734E-5</v>
      </c>
      <c r="GC355" s="3">
        <v>1.7788245052632154E-5</v>
      </c>
      <c r="GD355" s="3">
        <v>2.4497971086484994E-6</v>
      </c>
      <c r="GE355" s="3">
        <v>0</v>
      </c>
      <c r="GF355" s="3">
        <v>0</v>
      </c>
      <c r="GG355" s="3">
        <v>0</v>
      </c>
      <c r="GH355" s="3">
        <v>0</v>
      </c>
      <c r="GI355" s="3">
        <v>0</v>
      </c>
      <c r="GJ355" s="3">
        <v>0</v>
      </c>
      <c r="GK355" s="3">
        <v>0</v>
      </c>
      <c r="GL355" s="3">
        <v>0</v>
      </c>
      <c r="GM355" s="3">
        <v>0</v>
      </c>
      <c r="GN355" s="3">
        <v>0</v>
      </c>
      <c r="GO355" s="3">
        <v>0</v>
      </c>
      <c r="GP355" s="3">
        <v>0</v>
      </c>
      <c r="GQ355" s="3">
        <v>0</v>
      </c>
      <c r="GR355" s="3">
        <v>0</v>
      </c>
      <c r="GS355" s="3">
        <v>0</v>
      </c>
      <c r="GT355" s="3">
        <v>0</v>
      </c>
      <c r="GU355" s="3">
        <v>0</v>
      </c>
      <c r="GV355" s="3">
        <v>0</v>
      </c>
      <c r="GW355" s="3">
        <v>0</v>
      </c>
      <c r="GX355" s="3">
        <v>0</v>
      </c>
      <c r="GY355" s="3">
        <v>0</v>
      </c>
      <c r="GZ355" s="3">
        <v>0</v>
      </c>
      <c r="HA355" s="3">
        <v>0</v>
      </c>
      <c r="HB355">
        <f t="shared" si="2085"/>
        <v>16</v>
      </c>
      <c r="HC355">
        <f t="shared" si="2089"/>
        <v>0.36786190149128523</v>
      </c>
      <c r="HD355">
        <f>IF(H355&gt;=$F$3,IF(HB355&lt;50,HC355*VLOOKUP(H355,Ret!$A$2:$AZ$27,HB355+2),HC355),0)</f>
        <v>0</v>
      </c>
      <c r="HE355">
        <f>IF(H355&lt;$F$3,HC355*VLOOKUP(H355,Withd!$A$2:$AZ$57,HB355+2),0)</f>
        <v>1.0042629910712086E-2</v>
      </c>
      <c r="HF355">
        <f>IF(HC355=HD355,0,HC355*VLOOKUP(H355,Mort!$A$2:$E$115,IF(HF354/HC354=VLOOKUP(H354,Mort!$A$2:$E$115,2),2,3)))</f>
        <v>5.3339975716236356E-4</v>
      </c>
      <c r="HH355">
        <f t="shared" ref="HH355:HI355" si="2116">HH354+1</f>
        <v>49</v>
      </c>
      <c r="HI355">
        <f t="shared" si="2116"/>
        <v>16</v>
      </c>
      <c r="HJ355">
        <f t="shared" si="2083"/>
        <v>0.31012965467124309</v>
      </c>
      <c r="HK355">
        <f>IF(HH355&gt;=$F$3,IF(HI355&lt;50,HJ355*VLOOKUP(HH355,Ret!$A$2:$AZ$27,HI355+2),HJ355),0)</f>
        <v>0</v>
      </c>
      <c r="HL355">
        <f>IF(HH355&lt;$F$3,HJ355*VLOOKUP(HH355,Withd!$A$2:$AZ$57,HI355+2),0)</f>
        <v>8.4665395725249375E-3</v>
      </c>
      <c r="HM355">
        <f>IF(HJ355=HK355,0,HJ355*VLOOKUP(HH355,Mort!$A$2:$E$115,IF(HM354/HJ354=VLOOKUP(HH354,Mort!$A$2:$E$115,2),2,3)))</f>
        <v>4.4968799927330244E-4</v>
      </c>
      <c r="HN355">
        <f>HN354/(1+Assumptions!$C$9)</f>
        <v>0.57153087588824503</v>
      </c>
      <c r="HO355">
        <f>HO354*(1+Assumptions!$C$10)</f>
        <v>1.6156634670045891</v>
      </c>
      <c r="HQ355">
        <f>HQ354/(1.01+Assumptions!$C$9)</f>
        <v>0.49497214610939683</v>
      </c>
      <c r="HR355">
        <f>HR354/(0.99+Assumptions!$C$9)</f>
        <v>0.6608505870225575</v>
      </c>
    </row>
    <row r="356" spans="2:226" x14ac:dyDescent="0.25">
      <c r="B356">
        <f t="shared" ref="B356:C356" si="2117">B355+1</f>
        <v>2053</v>
      </c>
      <c r="C356">
        <f t="shared" si="2117"/>
        <v>68</v>
      </c>
      <c r="D356">
        <f>IF(D355=0, 0, D355*(1-VLOOKUP(C355,Mort!$A$2:$E$111,IF(D355/D354=1-VLOOKUP(C354,Mort!$A$2:$E$111,4),4,5))))</f>
        <v>0.88849771150965595</v>
      </c>
      <c r="E356" s="3">
        <f>IF(C356&lt;65,Assumptions!$C$6,Assumptions!$C$7)*(1+Assumptions!$C$8)^(B356-$J$3)</f>
        <v>25913.292471886984</v>
      </c>
      <c r="F356" s="3">
        <f t="shared" si="2081"/>
        <v>23023.9</v>
      </c>
      <c r="H356">
        <f t="shared" si="2088"/>
        <v>50</v>
      </c>
      <c r="I356" s="5">
        <v>369228.52910646918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25320.13</v>
      </c>
      <c r="AB356" s="5">
        <v>26574.639999999999</v>
      </c>
      <c r="AC356" s="5">
        <v>27886.53</v>
      </c>
      <c r="AD356" s="5">
        <v>29257.3</v>
      </c>
      <c r="AE356" s="5">
        <v>30688.04</v>
      </c>
      <c r="AF356" s="5">
        <v>32181.95</v>
      </c>
      <c r="AG356" s="5">
        <v>33743.160000000003</v>
      </c>
      <c r="AH356" s="5">
        <v>35376.54</v>
      </c>
      <c r="AI356" s="5">
        <v>37080.400000000001</v>
      </c>
      <c r="AJ356" s="5">
        <v>38855.370000000003</v>
      </c>
      <c r="AK356" s="5">
        <v>40701.370000000003</v>
      </c>
      <c r="AL356" s="5">
        <v>42626.05</v>
      </c>
      <c r="AM356" s="5">
        <v>44631.86</v>
      </c>
      <c r="AN356" s="5">
        <v>46723.57</v>
      </c>
      <c r="AO356" s="5">
        <v>20141.68</v>
      </c>
      <c r="AP356" s="5">
        <v>21073.31</v>
      </c>
      <c r="AQ356" s="5">
        <v>22035.360000000001</v>
      </c>
      <c r="AR356" s="5">
        <v>23023.9</v>
      </c>
      <c r="AS356" s="5">
        <v>24036.14</v>
      </c>
      <c r="AT356" s="5">
        <v>25062.71</v>
      </c>
      <c r="AU356" s="5">
        <v>26096.1</v>
      </c>
      <c r="AV356" s="5">
        <v>27128.6</v>
      </c>
      <c r="AW356" s="5">
        <v>28153.3</v>
      </c>
      <c r="AX356" s="5">
        <v>29166.5</v>
      </c>
      <c r="AY356" s="5">
        <v>30156.78</v>
      </c>
      <c r="AZ356" s="5">
        <v>31113.88</v>
      </c>
      <c r="BA356" s="5">
        <v>32024.54</v>
      </c>
      <c r="BB356" s="5">
        <v>32864.879999999997</v>
      </c>
      <c r="BC356" s="5">
        <v>33610.089999999997</v>
      </c>
      <c r="BD356" s="5">
        <v>34232.129999999997</v>
      </c>
      <c r="BE356" s="5">
        <v>34706.769999999997</v>
      </c>
      <c r="BF356" s="5">
        <v>35004.19</v>
      </c>
      <c r="BG356" s="5">
        <v>35095.14</v>
      </c>
      <c r="BH356" s="5">
        <v>34957.129999999997</v>
      </c>
      <c r="BI356" s="5">
        <v>34576.269999999997</v>
      </c>
      <c r="BJ356" s="5">
        <v>33935.81</v>
      </c>
      <c r="BK356" s="5">
        <v>33021.160000000003</v>
      </c>
      <c r="BL356" s="5">
        <v>31760.49</v>
      </c>
      <c r="BM356" s="5">
        <v>30139.5</v>
      </c>
      <c r="BN356" s="5">
        <v>28163.39</v>
      </c>
      <c r="BO356" s="5">
        <v>25857.49</v>
      </c>
      <c r="BP356" s="5">
        <v>23276.639999999999</v>
      </c>
      <c r="BQ356" s="5">
        <v>20507.18</v>
      </c>
      <c r="BR356" s="5">
        <v>17655.740000000002</v>
      </c>
      <c r="BS356" s="5">
        <v>14831.78</v>
      </c>
      <c r="BT356" s="5">
        <v>12135.6</v>
      </c>
      <c r="BU356" s="5">
        <v>9652.61</v>
      </c>
      <c r="BV356" s="5">
        <v>7448.01</v>
      </c>
      <c r="BW356" s="5">
        <v>5607.92</v>
      </c>
      <c r="BX356" s="5">
        <v>4081.58</v>
      </c>
      <c r="BY356" s="5">
        <v>2905.04</v>
      </c>
      <c r="BZ356" s="5">
        <v>1960.14</v>
      </c>
      <c r="CA356" s="5">
        <v>1246.6400000000001</v>
      </c>
      <c r="CB356" s="5">
        <v>716.44</v>
      </c>
      <c r="CC356" s="5">
        <v>362.27</v>
      </c>
      <c r="CD356" s="5">
        <v>158.51</v>
      </c>
      <c r="CE356" s="5">
        <v>59.4</v>
      </c>
      <c r="CF356" s="5">
        <v>18.149999999999999</v>
      </c>
      <c r="CG356" s="5">
        <v>4.16</v>
      </c>
      <c r="CH356" s="5">
        <v>0.6</v>
      </c>
      <c r="CI356" s="5">
        <v>0</v>
      </c>
      <c r="CJ356" s="5">
        <v>0</v>
      </c>
      <c r="CK356" s="5">
        <v>0</v>
      </c>
      <c r="CL356" s="5">
        <v>0</v>
      </c>
      <c r="CM356" s="5">
        <v>0</v>
      </c>
      <c r="CN356" s="5">
        <v>0</v>
      </c>
      <c r="CO356" s="5">
        <v>0</v>
      </c>
      <c r="CP356" s="5">
        <v>0</v>
      </c>
      <c r="CQ356" s="5">
        <v>0</v>
      </c>
      <c r="CR356" s="5">
        <v>0</v>
      </c>
      <c r="CS356" s="5">
        <v>0</v>
      </c>
      <c r="CT356" s="5">
        <v>0</v>
      </c>
      <c r="CU356" s="5">
        <v>0</v>
      </c>
      <c r="CV356" s="5">
        <v>0</v>
      </c>
      <c r="CW356" s="5">
        <v>0</v>
      </c>
      <c r="CX356" s="5">
        <v>0</v>
      </c>
      <c r="CY356" s="5">
        <v>0</v>
      </c>
      <c r="CZ356" s="5">
        <v>0</v>
      </c>
      <c r="DA356" s="5">
        <v>0</v>
      </c>
      <c r="DB356" s="5">
        <v>0</v>
      </c>
      <c r="DC356" s="5">
        <v>0</v>
      </c>
      <c r="DD356" s="5">
        <v>0</v>
      </c>
      <c r="DE356" s="5">
        <v>0</v>
      </c>
      <c r="DF356" s="3">
        <v>0</v>
      </c>
      <c r="DG356" s="3">
        <v>0</v>
      </c>
      <c r="DH356" s="3">
        <v>0</v>
      </c>
      <c r="DI356" s="3">
        <v>0</v>
      </c>
      <c r="DJ356" s="3">
        <v>0</v>
      </c>
      <c r="DK356" s="3">
        <v>0</v>
      </c>
      <c r="DL356" s="3">
        <v>0</v>
      </c>
      <c r="DM356" s="3">
        <v>0</v>
      </c>
      <c r="DN356" s="3">
        <v>0</v>
      </c>
      <c r="DO356" s="3">
        <v>0</v>
      </c>
      <c r="DP356" s="3">
        <v>0</v>
      </c>
      <c r="DQ356" s="3">
        <v>0</v>
      </c>
      <c r="DR356" s="3">
        <v>0</v>
      </c>
      <c r="DS356" s="3">
        <v>0</v>
      </c>
      <c r="DT356" s="3">
        <v>0</v>
      </c>
      <c r="DU356" s="3">
        <v>0</v>
      </c>
      <c r="DV356" s="3">
        <v>0</v>
      </c>
      <c r="DW356" s="3">
        <v>1</v>
      </c>
      <c r="DX356" s="3">
        <v>0.99482999999999999</v>
      </c>
      <c r="DY356" s="3">
        <v>0.98951760779999998</v>
      </c>
      <c r="DZ356" s="3">
        <v>0.98403568025278798</v>
      </c>
      <c r="EA356" s="3">
        <v>0.97834795402092689</v>
      </c>
      <c r="EB356" s="3">
        <v>0.9724876497763415</v>
      </c>
      <c r="EC356" s="3">
        <v>0.96650685073021703</v>
      </c>
      <c r="ED356" s="3">
        <v>0.96046618291315322</v>
      </c>
      <c r="EE356" s="3">
        <v>0.95424236204787594</v>
      </c>
      <c r="EF356" s="3">
        <v>0.94779168368043232</v>
      </c>
      <c r="EG356" s="3">
        <v>0.94106236272630128</v>
      </c>
      <c r="EH356" s="3">
        <v>0.93418319685477202</v>
      </c>
      <c r="EI356" s="3">
        <v>0.92714879738245559</v>
      </c>
      <c r="EJ356" s="3">
        <v>0.92000048015463687</v>
      </c>
      <c r="EK356" s="3">
        <v>0.91270487634701059</v>
      </c>
      <c r="EL356" s="3">
        <v>0.90513855292209389</v>
      </c>
      <c r="EM356" s="3">
        <v>0.8971190253432042</v>
      </c>
      <c r="EN356" s="3">
        <v>0.88849771150965595</v>
      </c>
      <c r="EO356" s="3">
        <v>0.87920402544726495</v>
      </c>
      <c r="EP356" s="3">
        <v>0.86896129855080428</v>
      </c>
      <c r="EQ356" s="3">
        <v>0.85762135360471625</v>
      </c>
      <c r="ER356" s="3">
        <v>0.84507435320147928</v>
      </c>
      <c r="ES356" s="3">
        <v>0.83127428901369915</v>
      </c>
      <c r="ET356" s="3">
        <v>0.81629472632567224</v>
      </c>
      <c r="EU356" s="3">
        <v>0.80000964653547502</v>
      </c>
      <c r="EV356" s="3">
        <v>0.78236943382936774</v>
      </c>
      <c r="EW356" s="3">
        <v>0.76328744333826948</v>
      </c>
      <c r="EX356" s="3">
        <v>0.74248022763286825</v>
      </c>
      <c r="EY356" s="3">
        <v>0.71973063345819721</v>
      </c>
      <c r="EZ356" s="3">
        <v>0.69483515084687819</v>
      </c>
      <c r="FA356" s="3">
        <v>0.66774352831535844</v>
      </c>
      <c r="FB356" s="3">
        <v>0.63835613563419946</v>
      </c>
      <c r="FC356" s="3">
        <v>0.60664898637724873</v>
      </c>
      <c r="FD356" s="3">
        <v>0.57276157399821559</v>
      </c>
      <c r="FE356" s="3">
        <v>0.53698688608628709</v>
      </c>
      <c r="FF356" s="3">
        <v>0.4995642699949337</v>
      </c>
      <c r="FG356" s="3">
        <v>0.46075811750172724</v>
      </c>
      <c r="FH356" s="3">
        <v>0.42006396056397471</v>
      </c>
      <c r="FI356" s="3">
        <v>0.37784333188768959</v>
      </c>
      <c r="FJ356" s="3">
        <v>0.3346633959195644</v>
      </c>
      <c r="FK356" s="3">
        <v>0.29124416693296012</v>
      </c>
      <c r="FL356" s="3">
        <v>0.24850699787721756</v>
      </c>
      <c r="FM356" s="3">
        <v>0.20752570885728561</v>
      </c>
      <c r="FN356" s="3">
        <v>0.16935550522716505</v>
      </c>
      <c r="FO356" s="3">
        <v>0.13485101459218243</v>
      </c>
      <c r="FP356" s="3">
        <v>0.10458505287711301</v>
      </c>
      <c r="FQ356" s="3">
        <v>7.8849808915641806E-2</v>
      </c>
      <c r="FR356" s="3">
        <v>5.7669173244722101E-2</v>
      </c>
      <c r="FS356" s="3">
        <v>4.1157912253025709E-2</v>
      </c>
      <c r="FT356" s="3">
        <v>2.8394020505117377E-2</v>
      </c>
      <c r="FU356" s="3">
        <v>1.9155741993572388E-2</v>
      </c>
      <c r="FV356" s="3">
        <v>1.2251246349409156E-2</v>
      </c>
      <c r="FW356" s="3">
        <v>7.3855413492778165E-3</v>
      </c>
      <c r="FX356" s="3">
        <v>4.0231997946055982E-3</v>
      </c>
      <c r="FY356" s="3">
        <v>1.9282794295565171E-3</v>
      </c>
      <c r="FZ356" s="3">
        <v>7.997153278199744E-4</v>
      </c>
      <c r="GA356" s="3">
        <v>2.8405088728837672E-4</v>
      </c>
      <c r="GB356" s="3">
        <v>8.2261136958713892E-5</v>
      </c>
      <c r="GC356" s="3">
        <v>1.787781289523729E-5</v>
      </c>
      <c r="GD356" s="3">
        <v>2.4621323919320788E-6</v>
      </c>
      <c r="GE356" s="3">
        <v>0</v>
      </c>
      <c r="GF356" s="3">
        <v>0</v>
      </c>
      <c r="GG356" s="3">
        <v>0</v>
      </c>
      <c r="GH356" s="3">
        <v>0</v>
      </c>
      <c r="GI356" s="3">
        <v>0</v>
      </c>
      <c r="GJ356" s="3">
        <v>0</v>
      </c>
      <c r="GK356" s="3">
        <v>0</v>
      </c>
      <c r="GL356" s="3">
        <v>0</v>
      </c>
      <c r="GM356" s="3">
        <v>0</v>
      </c>
      <c r="GN356" s="3">
        <v>0</v>
      </c>
      <c r="GO356" s="3">
        <v>0</v>
      </c>
      <c r="GP356" s="3">
        <v>0</v>
      </c>
      <c r="GQ356" s="3">
        <v>0</v>
      </c>
      <c r="GR356" s="3">
        <v>0</v>
      </c>
      <c r="GS356" s="3">
        <v>0</v>
      </c>
      <c r="GT356" s="3">
        <v>0</v>
      </c>
      <c r="GU356" s="3">
        <v>0</v>
      </c>
      <c r="GV356" s="3">
        <v>0</v>
      </c>
      <c r="GW356" s="3">
        <v>0</v>
      </c>
      <c r="GX356" s="3">
        <v>0</v>
      </c>
      <c r="GY356" s="3">
        <v>0</v>
      </c>
      <c r="GZ356" s="3">
        <v>0</v>
      </c>
      <c r="HA356" s="3">
        <v>0</v>
      </c>
      <c r="HB356">
        <f t="shared" si="2085"/>
        <v>17</v>
      </c>
      <c r="HC356">
        <f t="shared" si="2089"/>
        <v>0.35728587182341076</v>
      </c>
      <c r="HD356">
        <f>IF(H356&gt;=$F$3,IF(HB356&lt;50,HC356*VLOOKUP(H356,Ret!$A$2:$AZ$27,HB356+2),HC356),0)</f>
        <v>5.7165739491745722E-3</v>
      </c>
      <c r="HE356">
        <f>IF(H356&lt;$F$3,HC356*VLOOKUP(H356,Withd!$A$2:$AZ$57,HB356+2),0)</f>
        <v>0</v>
      </c>
      <c r="HF356">
        <f>IF(HC356=HD356,0,HC356*VLOOKUP(H356,Mort!$A$2:$E$115,IF(HF355/HC355=VLOOKUP(H355,Mort!$A$2:$E$115,2),2,3)))</f>
        <v>5.5379310132628668E-4</v>
      </c>
      <c r="HH356">
        <f t="shared" ref="HH356:HI356" si="2118">HH355+1</f>
        <v>50</v>
      </c>
      <c r="HI356">
        <f t="shared" si="2118"/>
        <v>17</v>
      </c>
      <c r="HJ356">
        <f t="shared" si="2083"/>
        <v>0.30121342709944487</v>
      </c>
      <c r="HK356">
        <f>IF(HH356&gt;=$F$3,IF(HI356&lt;50,HJ356*VLOOKUP(HH356,Ret!$A$2:$AZ$27,HI356+2),HJ356),0)</f>
        <v>4.8194148335911182E-3</v>
      </c>
      <c r="HL356">
        <f>IF(HH356&lt;$F$3,HJ356*VLOOKUP(HH356,Withd!$A$2:$AZ$57,HI356+2),0)</f>
        <v>0</v>
      </c>
      <c r="HM356">
        <f>IF(HJ356=HK356,0,HJ356*VLOOKUP(HH356,Mort!$A$2:$E$115,IF(HM355/HJ355=VLOOKUP(HH355,Mort!$A$2:$E$115,2),2,3)))</f>
        <v>4.6688081200413952E-4</v>
      </c>
      <c r="HN356">
        <f>HN355/(1+Assumptions!$C$9)</f>
        <v>0.55060778023915702</v>
      </c>
      <c r="HO356">
        <f>HO355*(1+Assumptions!$C$10)</f>
        <v>1.6681725296822383</v>
      </c>
      <c r="HQ356">
        <f>HQ355/(1.01+Assumptions!$C$9)</f>
        <v>0.47230166613492064</v>
      </c>
      <c r="HR356">
        <f>HR355/(0.99+Assumptions!$C$9)</f>
        <v>0.6428507655861454</v>
      </c>
    </row>
    <row r="357" spans="2:226" x14ac:dyDescent="0.25">
      <c r="B357">
        <f t="shared" ref="B357:C357" si="2119">B356+1</f>
        <v>2054</v>
      </c>
      <c r="C357">
        <f t="shared" si="2119"/>
        <v>69</v>
      </c>
      <c r="D357">
        <f>IF(D356=0, 0, D356*(1-VLOOKUP(C356,Mort!$A$2:$E$111,IF(D356/D355=1-VLOOKUP(C355,Mort!$A$2:$E$111,4),4,5))))</f>
        <v>0.87920402544726495</v>
      </c>
      <c r="E357" s="3">
        <f>IF(C357&lt;65,Assumptions!$C$6,Assumptions!$C$7)*(1+Assumptions!$C$8)^(B357-$J$3)</f>
        <v>27338.523557840763</v>
      </c>
      <c r="F357" s="3">
        <f t="shared" si="2081"/>
        <v>24036.14</v>
      </c>
      <c r="H357">
        <f t="shared" si="2088"/>
        <v>51</v>
      </c>
      <c r="I357" s="5">
        <v>357646.45875123679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26712.74</v>
      </c>
      <c r="AC357" s="5">
        <v>28031.45</v>
      </c>
      <c r="AD357" s="5">
        <v>29409.34</v>
      </c>
      <c r="AE357" s="5">
        <v>30847.52</v>
      </c>
      <c r="AF357" s="5">
        <v>32349.200000000001</v>
      </c>
      <c r="AG357" s="5">
        <v>33918.51</v>
      </c>
      <c r="AH357" s="5">
        <v>35560.379999999997</v>
      </c>
      <c r="AI357" s="5">
        <v>37273.1</v>
      </c>
      <c r="AJ357" s="5">
        <v>39057.29</v>
      </c>
      <c r="AK357" s="5">
        <v>40912.89</v>
      </c>
      <c r="AL357" s="5">
        <v>42847.57</v>
      </c>
      <c r="AM357" s="5">
        <v>44863.8</v>
      </c>
      <c r="AN357" s="5">
        <v>46966.39</v>
      </c>
      <c r="AO357" s="5">
        <v>20246.349999999999</v>
      </c>
      <c r="AP357" s="5">
        <v>21182.82</v>
      </c>
      <c r="AQ357" s="5">
        <v>22149.88</v>
      </c>
      <c r="AR357" s="5">
        <v>23143.55</v>
      </c>
      <c r="AS357" s="5">
        <v>24161.05</v>
      </c>
      <c r="AT357" s="5">
        <v>25192.95</v>
      </c>
      <c r="AU357" s="5">
        <v>26231.72</v>
      </c>
      <c r="AV357" s="5">
        <v>27269.58</v>
      </c>
      <c r="AW357" s="5">
        <v>28299.599999999999</v>
      </c>
      <c r="AX357" s="5">
        <v>29318.080000000002</v>
      </c>
      <c r="AY357" s="5">
        <v>30313.51</v>
      </c>
      <c r="AZ357" s="5">
        <v>31275.57</v>
      </c>
      <c r="BA357" s="5">
        <v>32190.959999999999</v>
      </c>
      <c r="BB357" s="5">
        <v>33035.68</v>
      </c>
      <c r="BC357" s="5">
        <v>33784.75</v>
      </c>
      <c r="BD357" s="5">
        <v>34410.03</v>
      </c>
      <c r="BE357" s="5">
        <v>34887.14</v>
      </c>
      <c r="BF357" s="5">
        <v>35186.11</v>
      </c>
      <c r="BG357" s="5">
        <v>35277.519999999997</v>
      </c>
      <c r="BH357" s="5">
        <v>35138.800000000003</v>
      </c>
      <c r="BI357" s="5">
        <v>34755.949999999997</v>
      </c>
      <c r="BJ357" s="5">
        <v>34112.17</v>
      </c>
      <c r="BK357" s="5">
        <v>33192.769999999997</v>
      </c>
      <c r="BL357" s="5">
        <v>31925.55</v>
      </c>
      <c r="BM357" s="5">
        <v>30296.13</v>
      </c>
      <c r="BN357" s="5">
        <v>28309.75</v>
      </c>
      <c r="BO357" s="5">
        <v>25991.87</v>
      </c>
      <c r="BP357" s="5">
        <v>23397.599999999999</v>
      </c>
      <c r="BQ357" s="5">
        <v>20613.759999999998</v>
      </c>
      <c r="BR357" s="5">
        <v>17747.490000000002</v>
      </c>
      <c r="BS357" s="5">
        <v>14908.86</v>
      </c>
      <c r="BT357" s="5">
        <v>12198.66</v>
      </c>
      <c r="BU357" s="5">
        <v>9702.77</v>
      </c>
      <c r="BV357" s="5">
        <v>7486.71</v>
      </c>
      <c r="BW357" s="5">
        <v>5637.07</v>
      </c>
      <c r="BX357" s="5">
        <v>4102.79</v>
      </c>
      <c r="BY357" s="5">
        <v>2920.14</v>
      </c>
      <c r="BZ357" s="5">
        <v>1970.32</v>
      </c>
      <c r="CA357" s="5">
        <v>1253.1199999999999</v>
      </c>
      <c r="CB357" s="5">
        <v>720.17</v>
      </c>
      <c r="CC357" s="5">
        <v>364.15</v>
      </c>
      <c r="CD357" s="5">
        <v>159.33000000000001</v>
      </c>
      <c r="CE357" s="5">
        <v>59.71</v>
      </c>
      <c r="CF357" s="5">
        <v>18.239999999999998</v>
      </c>
      <c r="CG357" s="5">
        <v>4.18</v>
      </c>
      <c r="CH357" s="5">
        <v>0.61</v>
      </c>
      <c r="CI357" s="5">
        <v>0</v>
      </c>
      <c r="CJ357" s="5">
        <v>0</v>
      </c>
      <c r="CK357" s="5">
        <v>0</v>
      </c>
      <c r="CL357" s="5">
        <v>0</v>
      </c>
      <c r="CM357" s="5">
        <v>0</v>
      </c>
      <c r="CN357" s="5">
        <v>0</v>
      </c>
      <c r="CO357" s="5">
        <v>0</v>
      </c>
      <c r="CP357" s="5">
        <v>0</v>
      </c>
      <c r="CQ357" s="5">
        <v>0</v>
      </c>
      <c r="CR357" s="5">
        <v>0</v>
      </c>
      <c r="CS357" s="5">
        <v>0</v>
      </c>
      <c r="CT357" s="5">
        <v>0</v>
      </c>
      <c r="CU357" s="5">
        <v>0</v>
      </c>
      <c r="CV357" s="5">
        <v>0</v>
      </c>
      <c r="CW357" s="5">
        <v>0</v>
      </c>
      <c r="CX357" s="5">
        <v>0</v>
      </c>
      <c r="CY357" s="5">
        <v>0</v>
      </c>
      <c r="CZ357" s="5">
        <v>0</v>
      </c>
      <c r="DA357" s="5">
        <v>0</v>
      </c>
      <c r="DB357" s="5">
        <v>0</v>
      </c>
      <c r="DC357" s="5">
        <v>0</v>
      </c>
      <c r="DD357" s="5">
        <v>0</v>
      </c>
      <c r="DE357" s="5">
        <v>0</v>
      </c>
      <c r="DF357" s="3">
        <v>0</v>
      </c>
      <c r="DG357" s="3">
        <v>0</v>
      </c>
      <c r="DH357" s="3">
        <v>0</v>
      </c>
      <c r="DI357" s="3">
        <v>0</v>
      </c>
      <c r="DJ357" s="3">
        <v>0</v>
      </c>
      <c r="DK357" s="3">
        <v>0</v>
      </c>
      <c r="DL357" s="3">
        <v>0</v>
      </c>
      <c r="DM357" s="3">
        <v>0</v>
      </c>
      <c r="DN357" s="3">
        <v>0</v>
      </c>
      <c r="DO357" s="3">
        <v>0</v>
      </c>
      <c r="DP357" s="3">
        <v>0</v>
      </c>
      <c r="DQ357" s="3">
        <v>0</v>
      </c>
      <c r="DR357" s="3">
        <v>0</v>
      </c>
      <c r="DS357" s="3">
        <v>0</v>
      </c>
      <c r="DT357" s="3">
        <v>0</v>
      </c>
      <c r="DU357" s="3">
        <v>0</v>
      </c>
      <c r="DV357" s="3">
        <v>0</v>
      </c>
      <c r="DW357" s="3">
        <v>0</v>
      </c>
      <c r="DX357" s="3">
        <v>1</v>
      </c>
      <c r="DY357" s="3">
        <v>0.99465999999999999</v>
      </c>
      <c r="DZ357" s="3">
        <v>0.98914958360000005</v>
      </c>
      <c r="EA357" s="3">
        <v>0.98343229900679208</v>
      </c>
      <c r="EB357" s="3">
        <v>0.9775415395357413</v>
      </c>
      <c r="EC357" s="3">
        <v>0.97152965906759647</v>
      </c>
      <c r="ED357" s="3">
        <v>0.96545759869842407</v>
      </c>
      <c r="EE357" s="3">
        <v>0.95920143345885822</v>
      </c>
      <c r="EF357" s="3">
        <v>0.9527172317686764</v>
      </c>
      <c r="EG357" s="3">
        <v>0.94595293942311875</v>
      </c>
      <c r="EH357" s="3">
        <v>0.93903802343593568</v>
      </c>
      <c r="EI357" s="3">
        <v>0.93196706711946309</v>
      </c>
      <c r="EJ357" s="3">
        <v>0.92478160103197204</v>
      </c>
      <c r="EK357" s="3">
        <v>0.9174480829357885</v>
      </c>
      <c r="EL357" s="3">
        <v>0.90984243832825085</v>
      </c>
      <c r="EM357" s="3">
        <v>0.90178123432466262</v>
      </c>
      <c r="EN357" s="3">
        <v>0.89311511666280263</v>
      </c>
      <c r="EO357" s="3">
        <v>0.88377313254250967</v>
      </c>
      <c r="EP357" s="3">
        <v>0.87347717554838944</v>
      </c>
      <c r="EQ357" s="3">
        <v>0.86207829840748296</v>
      </c>
      <c r="ER357" s="3">
        <v>0.84946609290178143</v>
      </c>
      <c r="ES357" s="3">
        <v>0.83559431160469533</v>
      </c>
      <c r="ET357" s="3">
        <v>0.82053690210957864</v>
      </c>
      <c r="EU357" s="3">
        <v>0.80416719091249256</v>
      </c>
      <c r="EV357" s="3">
        <v>0.78643530435287212</v>
      </c>
      <c r="EW357" s="3">
        <v>0.76725414727970553</v>
      </c>
      <c r="EX357" s="3">
        <v>0.74633879922486079</v>
      </c>
      <c r="EY357" s="3">
        <v>0.72347097841661101</v>
      </c>
      <c r="EZ357" s="3">
        <v>0.6984461172731804</v>
      </c>
      <c r="FA357" s="3">
        <v>0.67121370316069917</v>
      </c>
      <c r="FB357" s="3">
        <v>0.64167358808459685</v>
      </c>
      <c r="FC357" s="3">
        <v>0.60980166096443489</v>
      </c>
      <c r="FD357" s="3">
        <v>0.57573814018296154</v>
      </c>
      <c r="FE357" s="3">
        <v>0.53977753594713374</v>
      </c>
      <c r="FF357" s="3">
        <v>0.50216043946697797</v>
      </c>
      <c r="FG357" s="3">
        <v>0.46315261652918316</v>
      </c>
      <c r="FH357" s="3">
        <v>0.4222469774373257</v>
      </c>
      <c r="FI357" s="3">
        <v>0.37980693373510011</v>
      </c>
      <c r="FJ357" s="3">
        <v>0.33640259734785283</v>
      </c>
      <c r="FK357" s="3">
        <v>0.2927577243679424</v>
      </c>
      <c r="FL357" s="3">
        <v>0.24979845589419053</v>
      </c>
      <c r="FM357" s="3">
        <v>0.20860419253267956</v>
      </c>
      <c r="FN357" s="3">
        <v>0.17023562340014381</v>
      </c>
      <c r="FO357" s="3">
        <v>0.13555181748859851</v>
      </c>
      <c r="FP357" s="3">
        <v>0.10512856757145747</v>
      </c>
      <c r="FQ357" s="3">
        <v>7.9259580949148936E-2</v>
      </c>
      <c r="FR357" s="3">
        <v>5.796887231458854E-2</v>
      </c>
      <c r="FS357" s="3">
        <v>4.1371804482198689E-2</v>
      </c>
      <c r="FT357" s="3">
        <v>2.8541580476179232E-2</v>
      </c>
      <c r="FU357" s="3">
        <v>1.9255291852449556E-2</v>
      </c>
      <c r="FV357" s="3">
        <v>1.2314914457152638E-2</v>
      </c>
      <c r="FW357" s="3">
        <v>7.4239230313498973E-3</v>
      </c>
      <c r="FX357" s="3">
        <v>4.0441078320975427E-3</v>
      </c>
      <c r="FY357" s="3">
        <v>1.9383004428460311E-3</v>
      </c>
      <c r="FZ357" s="3">
        <v>8.0387134266153462E-4</v>
      </c>
      <c r="GA357" s="3">
        <v>2.8552706219995048E-4</v>
      </c>
      <c r="GB357" s="3">
        <v>8.268863721310565E-5</v>
      </c>
      <c r="GC357" s="3">
        <v>1.7970721525524253E-5</v>
      </c>
      <c r="GD357" s="3">
        <v>2.4749277684951993E-6</v>
      </c>
      <c r="GE357" s="3">
        <v>0</v>
      </c>
      <c r="GF357" s="3">
        <v>0</v>
      </c>
      <c r="GG357" s="3">
        <v>0</v>
      </c>
      <c r="GH357" s="3">
        <v>0</v>
      </c>
      <c r="GI357" s="3">
        <v>0</v>
      </c>
      <c r="GJ357" s="3">
        <v>0</v>
      </c>
      <c r="GK357" s="3">
        <v>0</v>
      </c>
      <c r="GL357" s="3">
        <v>0</v>
      </c>
      <c r="GM357" s="3">
        <v>0</v>
      </c>
      <c r="GN357" s="3">
        <v>0</v>
      </c>
      <c r="GO357" s="3">
        <v>0</v>
      </c>
      <c r="GP357" s="3">
        <v>0</v>
      </c>
      <c r="GQ357" s="3">
        <v>0</v>
      </c>
      <c r="GR357" s="3">
        <v>0</v>
      </c>
      <c r="GS357" s="3">
        <v>0</v>
      </c>
      <c r="GT357" s="3">
        <v>0</v>
      </c>
      <c r="GU357" s="3">
        <v>0</v>
      </c>
      <c r="GV357" s="3">
        <v>0</v>
      </c>
      <c r="GW357" s="3">
        <v>0</v>
      </c>
      <c r="GX357" s="3">
        <v>0</v>
      </c>
      <c r="GY357" s="3">
        <v>0</v>
      </c>
      <c r="GZ357" s="3">
        <v>0</v>
      </c>
      <c r="HA357" s="3">
        <v>0</v>
      </c>
      <c r="HB357">
        <f t="shared" si="2085"/>
        <v>18</v>
      </c>
      <c r="HC357">
        <f t="shared" si="2089"/>
        <v>0.35101550477290988</v>
      </c>
      <c r="HD357">
        <f>IF(H357&gt;=$F$3,IF(HB357&lt;50,HC357*VLOOKUP(H357,Ret!$A$2:$AZ$27,HB357+2),HC357),0)</f>
        <v>5.2652325715936482E-3</v>
      </c>
      <c r="HE357">
        <f>IF(H357&lt;$F$3,HC357*VLOOKUP(H357,Withd!$A$2:$AZ$57,HB357+2),0)</f>
        <v>0</v>
      </c>
      <c r="HF357">
        <f>IF(HC357=HD357,0,HC357*VLOOKUP(H357,Mort!$A$2:$E$115,IF(HF356/HC356=VLOOKUP(H356,Mort!$A$2:$E$115,2),2,3)))</f>
        <v>5.9672635811394681E-4</v>
      </c>
      <c r="HH357">
        <f t="shared" ref="HH357:HI357" si="2120">HH356+1</f>
        <v>51</v>
      </c>
      <c r="HI357">
        <f t="shared" si="2120"/>
        <v>18</v>
      </c>
      <c r="HJ357">
        <f t="shared" si="2083"/>
        <v>0.29592713145384963</v>
      </c>
      <c r="HK357">
        <f>IF(HH357&gt;=$F$3,IF(HI357&lt;50,HJ357*VLOOKUP(HH357,Ret!$A$2:$AZ$27,HI357+2),HJ357),0)</f>
        <v>4.4389069718077439E-3</v>
      </c>
      <c r="HL357">
        <f>IF(HH357&lt;$F$3,HJ357*VLOOKUP(HH357,Withd!$A$2:$AZ$57,HI357+2),0)</f>
        <v>0</v>
      </c>
      <c r="HM357">
        <f>IF(HJ357=HK357,0,HJ357*VLOOKUP(HH357,Mort!$A$2:$E$115,IF(HM356/HJ356=VLOOKUP(HH356,Mort!$A$2:$E$115,2),2,3)))</f>
        <v>5.0307612347154438E-4</v>
      </c>
      <c r="HN357">
        <f>HN356/(1+Assumptions!$C$9)</f>
        <v>0.53045065533637481</v>
      </c>
      <c r="HO357">
        <f>HO356*(1+Assumptions!$C$10)</f>
        <v>1.7223881368969109</v>
      </c>
      <c r="HQ357">
        <f>HQ356/(1.01+Assumptions!$C$9)</f>
        <v>0.45066952875469524</v>
      </c>
      <c r="HR357">
        <f>HR356/(0.99+Assumptions!$C$9)</f>
        <v>0.62534121165967449</v>
      </c>
    </row>
    <row r="358" spans="2:226" x14ac:dyDescent="0.25">
      <c r="B358">
        <f t="shared" ref="B358:C358" si="2121">B357+1</f>
        <v>2055</v>
      </c>
      <c r="C358">
        <f t="shared" si="2121"/>
        <v>70</v>
      </c>
      <c r="D358">
        <f>IF(D357=0, 0, D357*(1-VLOOKUP(C357,Mort!$A$2:$E$111,IF(D357/D356=1-VLOOKUP(C356,Mort!$A$2:$E$111,4),4,5))))</f>
        <v>0.86896129855080428</v>
      </c>
      <c r="E358" s="3">
        <f>IF(C358&lt;65,Assumptions!$C$6,Assumptions!$C$7)*(1+Assumptions!$C$8)^(B358-$J$3)</f>
        <v>28842.142353522009</v>
      </c>
      <c r="F358" s="3">
        <f t="shared" si="2081"/>
        <v>25062.71</v>
      </c>
      <c r="H358">
        <f t="shared" si="2088"/>
        <v>52</v>
      </c>
      <c r="I358" s="5">
        <v>345842.20810143114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28181.94</v>
      </c>
      <c r="AD358" s="5">
        <v>29567.23</v>
      </c>
      <c r="AE358" s="5">
        <v>31013.13</v>
      </c>
      <c r="AF358" s="5">
        <v>32522.87</v>
      </c>
      <c r="AG358" s="5">
        <v>34100.61</v>
      </c>
      <c r="AH358" s="5">
        <v>35751.29</v>
      </c>
      <c r="AI358" s="5">
        <v>37473.21</v>
      </c>
      <c r="AJ358" s="5">
        <v>39266.980000000003</v>
      </c>
      <c r="AK358" s="5">
        <v>41132.53</v>
      </c>
      <c r="AL358" s="5">
        <v>43077.61</v>
      </c>
      <c r="AM358" s="5">
        <v>45104.66</v>
      </c>
      <c r="AN358" s="5">
        <v>47218.53</v>
      </c>
      <c r="AO358" s="5">
        <v>20355.04</v>
      </c>
      <c r="AP358" s="5">
        <v>21296.55</v>
      </c>
      <c r="AQ358" s="5">
        <v>22268.79</v>
      </c>
      <c r="AR358" s="5">
        <v>23267.8</v>
      </c>
      <c r="AS358" s="5">
        <v>24290.77</v>
      </c>
      <c r="AT358" s="5">
        <v>25328.21</v>
      </c>
      <c r="AU358" s="5">
        <v>26372.54</v>
      </c>
      <c r="AV358" s="5">
        <v>27415.98</v>
      </c>
      <c r="AW358" s="5">
        <v>28451.54</v>
      </c>
      <c r="AX358" s="5">
        <v>29475.48</v>
      </c>
      <c r="AY358" s="5">
        <v>30476.25</v>
      </c>
      <c r="AZ358" s="5">
        <v>31443.48</v>
      </c>
      <c r="BA358" s="5">
        <v>32363.79</v>
      </c>
      <c r="BB358" s="5">
        <v>33213.03</v>
      </c>
      <c r="BC358" s="5">
        <v>33966.129999999997</v>
      </c>
      <c r="BD358" s="5">
        <v>34594.76</v>
      </c>
      <c r="BE358" s="5">
        <v>35074.44</v>
      </c>
      <c r="BF358" s="5">
        <v>35375.01</v>
      </c>
      <c r="BG358" s="5">
        <v>35466.92</v>
      </c>
      <c r="BH358" s="5">
        <v>35327.449999999997</v>
      </c>
      <c r="BI358" s="5">
        <v>34942.550000000003</v>
      </c>
      <c r="BJ358" s="5">
        <v>34295.31</v>
      </c>
      <c r="BK358" s="5">
        <v>33370.97</v>
      </c>
      <c r="BL358" s="5">
        <v>32096.94</v>
      </c>
      <c r="BM358" s="5">
        <v>30458.78</v>
      </c>
      <c r="BN358" s="5">
        <v>28461.74</v>
      </c>
      <c r="BO358" s="5">
        <v>26131.41</v>
      </c>
      <c r="BP358" s="5">
        <v>23523.22</v>
      </c>
      <c r="BQ358" s="5">
        <v>20724.419999999998</v>
      </c>
      <c r="BR358" s="5">
        <v>17842.77</v>
      </c>
      <c r="BS358" s="5">
        <v>14988.9</v>
      </c>
      <c r="BT358" s="5">
        <v>12264.15</v>
      </c>
      <c r="BU358" s="5">
        <v>9754.86</v>
      </c>
      <c r="BV358" s="5">
        <v>7526.91</v>
      </c>
      <c r="BW358" s="5">
        <v>5667.33</v>
      </c>
      <c r="BX358" s="5">
        <v>4124.82</v>
      </c>
      <c r="BY358" s="5">
        <v>2935.82</v>
      </c>
      <c r="BZ358" s="5">
        <v>1980.9</v>
      </c>
      <c r="CA358" s="5">
        <v>1259.8499999999999</v>
      </c>
      <c r="CB358" s="5">
        <v>724.03</v>
      </c>
      <c r="CC358" s="5">
        <v>366.11</v>
      </c>
      <c r="CD358" s="5">
        <v>160.19</v>
      </c>
      <c r="CE358" s="5">
        <v>60.03</v>
      </c>
      <c r="CF358" s="5">
        <v>18.34</v>
      </c>
      <c r="CG358" s="5">
        <v>4.2</v>
      </c>
      <c r="CH358" s="5">
        <v>0.61</v>
      </c>
      <c r="CI358" s="5">
        <v>0</v>
      </c>
      <c r="CJ358" s="5">
        <v>0</v>
      </c>
      <c r="CK358" s="5">
        <v>0</v>
      </c>
      <c r="CL358" s="5">
        <v>0</v>
      </c>
      <c r="CM358" s="5">
        <v>0</v>
      </c>
      <c r="CN358" s="5">
        <v>0</v>
      </c>
      <c r="CO358" s="5">
        <v>0</v>
      </c>
      <c r="CP358" s="5">
        <v>0</v>
      </c>
      <c r="CQ358" s="5">
        <v>0</v>
      </c>
      <c r="CR358" s="5">
        <v>0</v>
      </c>
      <c r="CS358" s="5">
        <v>0</v>
      </c>
      <c r="CT358" s="5">
        <v>0</v>
      </c>
      <c r="CU358" s="5">
        <v>0</v>
      </c>
      <c r="CV358" s="5">
        <v>0</v>
      </c>
      <c r="CW358" s="5">
        <v>0</v>
      </c>
      <c r="CX358" s="5">
        <v>0</v>
      </c>
      <c r="CY358" s="5">
        <v>0</v>
      </c>
      <c r="CZ358" s="5">
        <v>0</v>
      </c>
      <c r="DA358" s="5">
        <v>0</v>
      </c>
      <c r="DB358" s="5">
        <v>0</v>
      </c>
      <c r="DC358" s="5">
        <v>0</v>
      </c>
      <c r="DD358" s="5">
        <v>0</v>
      </c>
      <c r="DE358" s="5">
        <v>0</v>
      </c>
      <c r="DF358" s="3">
        <v>0</v>
      </c>
      <c r="DG358" s="3">
        <v>0</v>
      </c>
      <c r="DH358" s="3">
        <v>0</v>
      </c>
      <c r="DI358" s="3">
        <v>0</v>
      </c>
      <c r="DJ358" s="3">
        <v>0</v>
      </c>
      <c r="DK358" s="3">
        <v>0</v>
      </c>
      <c r="DL358" s="3">
        <v>0</v>
      </c>
      <c r="DM358" s="3">
        <v>0</v>
      </c>
      <c r="DN358" s="3">
        <v>0</v>
      </c>
      <c r="DO358" s="3">
        <v>0</v>
      </c>
      <c r="DP358" s="3">
        <v>0</v>
      </c>
      <c r="DQ358" s="3">
        <v>0</v>
      </c>
      <c r="DR358" s="3">
        <v>0</v>
      </c>
      <c r="DS358" s="3">
        <v>0</v>
      </c>
      <c r="DT358" s="3">
        <v>0</v>
      </c>
      <c r="DU358" s="3">
        <v>0</v>
      </c>
      <c r="DV358" s="3">
        <v>0</v>
      </c>
      <c r="DW358" s="3">
        <v>0</v>
      </c>
      <c r="DX358" s="3">
        <v>0</v>
      </c>
      <c r="DY358" s="3">
        <v>1</v>
      </c>
      <c r="DZ358" s="3">
        <v>0.99446000000000001</v>
      </c>
      <c r="EA358" s="3">
        <v>0.98871202120000001</v>
      </c>
      <c r="EB358" s="3">
        <v>0.98278963619301196</v>
      </c>
      <c r="EC358" s="3">
        <v>0.97674547993042493</v>
      </c>
      <c r="ED358" s="3">
        <v>0.97064082068085977</v>
      </c>
      <c r="EE358" s="3">
        <v>0.96435106816284777</v>
      </c>
      <c r="EF358" s="3">
        <v>0.95783205494206691</v>
      </c>
      <c r="EG358" s="3">
        <v>0.9510314473519782</v>
      </c>
      <c r="EH358" s="3">
        <v>0.94407940747183516</v>
      </c>
      <c r="EI358" s="3">
        <v>0.9369704895335722</v>
      </c>
      <c r="EJ358" s="3">
        <v>0.92974644705926834</v>
      </c>
      <c r="EK358" s="3">
        <v>0.92237355773408836</v>
      </c>
      <c r="EL358" s="3">
        <v>0.91472708094047273</v>
      </c>
      <c r="EM358" s="3">
        <v>0.90662259900334019</v>
      </c>
      <c r="EN358" s="3">
        <v>0.89790995582691813</v>
      </c>
      <c r="EO358" s="3">
        <v>0.88851781768896854</v>
      </c>
      <c r="EP358" s="3">
        <v>0.87816658511289203</v>
      </c>
      <c r="EQ358" s="3">
        <v>0.86670651117716879</v>
      </c>
      <c r="ER358" s="3">
        <v>0.85402659491864674</v>
      </c>
      <c r="ES358" s="3">
        <v>0.84008034062362524</v>
      </c>
      <c r="ET358" s="3">
        <v>0.82494209288558751</v>
      </c>
      <c r="EU358" s="3">
        <v>0.80848449813251999</v>
      </c>
      <c r="EV358" s="3">
        <v>0.7906574149486979</v>
      </c>
      <c r="EW358" s="3">
        <v>0.77137328059809918</v>
      </c>
      <c r="EX358" s="3">
        <v>0.75034564496899503</v>
      </c>
      <c r="EY358" s="3">
        <v>0.72735505440714499</v>
      </c>
      <c r="EZ358" s="3">
        <v>0.70219584307520189</v>
      </c>
      <c r="FA358" s="3">
        <v>0.67481722715369974</v>
      </c>
      <c r="FB358" s="3">
        <v>0.64511852098666544</v>
      </c>
      <c r="FC358" s="3">
        <v>0.61307548404925782</v>
      </c>
      <c r="FD358" s="3">
        <v>0.57882908751026629</v>
      </c>
      <c r="FE358" s="3">
        <v>0.54267542270437508</v>
      </c>
      <c r="FF358" s="3">
        <v>0.50485637249610715</v>
      </c>
      <c r="FG358" s="3">
        <v>0.46563912948060954</v>
      </c>
      <c r="FH358" s="3">
        <v>0.42451388156488212</v>
      </c>
      <c r="FI358" s="3">
        <v>0.38184599132879582</v>
      </c>
      <c r="FJ358" s="3">
        <v>0.338208631439741</v>
      </c>
      <c r="FK358" s="3">
        <v>0.29432944359674901</v>
      </c>
      <c r="FL358" s="3">
        <v>0.25113954104336206</v>
      </c>
      <c r="FM358" s="3">
        <v>0.20972411932990123</v>
      </c>
      <c r="FN358" s="3">
        <v>0.17114956206155249</v>
      </c>
      <c r="FO358" s="3">
        <v>0.13627955028713179</v>
      </c>
      <c r="FP358" s="3">
        <v>0.10569296802068794</v>
      </c>
      <c r="FQ358" s="3">
        <v>7.9685099379837254E-2</v>
      </c>
      <c r="FR358" s="3">
        <v>5.8280087984425362E-2</v>
      </c>
      <c r="FS358" s="3">
        <v>4.1593915993604534E-2</v>
      </c>
      <c r="FT358" s="3">
        <v>2.8694810765667898E-2</v>
      </c>
      <c r="FU358" s="3">
        <v>1.9358667134950193E-2</v>
      </c>
      <c r="FV358" s="3">
        <v>1.2381029152828746E-2</v>
      </c>
      <c r="FW358" s="3">
        <v>7.4637796144912819E-3</v>
      </c>
      <c r="FX358" s="3">
        <v>4.0658193071979806E-3</v>
      </c>
      <c r="FY358" s="3">
        <v>1.9487065357469201E-3</v>
      </c>
      <c r="FZ358" s="3">
        <v>8.0818706157032027E-4</v>
      </c>
      <c r="GA358" s="3">
        <v>2.8705996239916204E-4</v>
      </c>
      <c r="GB358" s="3">
        <v>8.3132565110797312E-5</v>
      </c>
      <c r="GC358" s="3">
        <v>1.8067200375529583E-5</v>
      </c>
      <c r="GD358" s="3">
        <v>2.4882148357179331E-6</v>
      </c>
      <c r="GE358" s="3">
        <v>0</v>
      </c>
      <c r="GF358" s="3">
        <v>0</v>
      </c>
      <c r="GG358" s="3">
        <v>0</v>
      </c>
      <c r="GH358" s="3">
        <v>0</v>
      </c>
      <c r="GI358" s="3">
        <v>0</v>
      </c>
      <c r="GJ358" s="3">
        <v>0</v>
      </c>
      <c r="GK358" s="3">
        <v>0</v>
      </c>
      <c r="GL358" s="3">
        <v>0</v>
      </c>
      <c r="GM358" s="3">
        <v>0</v>
      </c>
      <c r="GN358" s="3">
        <v>0</v>
      </c>
      <c r="GO358" s="3">
        <v>0</v>
      </c>
      <c r="GP358" s="3">
        <v>0</v>
      </c>
      <c r="GQ358" s="3">
        <v>0</v>
      </c>
      <c r="GR358" s="3">
        <v>0</v>
      </c>
      <c r="GS358" s="3">
        <v>0</v>
      </c>
      <c r="GT358" s="3">
        <v>0</v>
      </c>
      <c r="GU358" s="3">
        <v>0</v>
      </c>
      <c r="GV358" s="3">
        <v>0</v>
      </c>
      <c r="GW358" s="3">
        <v>0</v>
      </c>
      <c r="GX358" s="3">
        <v>0</v>
      </c>
      <c r="GY358" s="3">
        <v>0</v>
      </c>
      <c r="GZ358" s="3">
        <v>0</v>
      </c>
      <c r="HA358" s="3">
        <v>0</v>
      </c>
      <c r="HB358">
        <f t="shared" si="2085"/>
        <v>19</v>
      </c>
      <c r="HC358">
        <f t="shared" si="2089"/>
        <v>0.34515354584320229</v>
      </c>
      <c r="HD358">
        <f>IF(H358&gt;=$F$3,IF(HB358&lt;50,HC358*VLOOKUP(H358,Ret!$A$2:$AZ$27,HB358+2),HC358),0)</f>
        <v>6.5579173710208433E-3</v>
      </c>
      <c r="HE358">
        <f>IF(H358&lt;$F$3,HC358*VLOOKUP(H358,Withd!$A$2:$AZ$57,HB358+2),0)</f>
        <v>0</v>
      </c>
      <c r="HF358">
        <f>IF(HC358=HD358,0,HC358*VLOOKUP(H358,Mort!$A$2:$E$115,IF(HF357/HC357=VLOOKUP(H357,Mort!$A$2:$E$115,2),2,3)))</f>
        <v>6.3853405980992422E-4</v>
      </c>
      <c r="HH358">
        <f t="shared" ref="HH358:HI358" si="2122">HH357+1</f>
        <v>52</v>
      </c>
      <c r="HI358">
        <f t="shared" si="2122"/>
        <v>19</v>
      </c>
      <c r="HJ358">
        <f t="shared" si="2083"/>
        <v>0.29098514835857031</v>
      </c>
      <c r="HK358">
        <f>IF(HH358&gt;=$F$3,IF(HI358&lt;50,HJ358*VLOOKUP(HH358,Ret!$A$2:$AZ$27,HI358+2),HJ358),0)</f>
        <v>5.5287178188128359E-3</v>
      </c>
      <c r="HL358">
        <f>IF(HH358&lt;$F$3,HJ358*VLOOKUP(HH358,Withd!$A$2:$AZ$57,HI358+2),0)</f>
        <v>0</v>
      </c>
      <c r="HM358">
        <f>IF(HJ358=HK358,0,HJ358*VLOOKUP(HH358,Mort!$A$2:$E$115,IF(HM357/HJ357=VLOOKUP(HH357,Mort!$A$2:$E$115,2),2,3)))</f>
        <v>5.3832252446335506E-4</v>
      </c>
      <c r="HN358">
        <f>HN357/(1+Assumptions!$C$9)</f>
        <v>0.51103145986163279</v>
      </c>
      <c r="HO358">
        <f>HO357*(1+Assumptions!$C$10)</f>
        <v>1.7783657513460605</v>
      </c>
      <c r="HQ358">
        <f>HQ357/(1.01+Assumptions!$C$9)</f>
        <v>0.43002817629264811</v>
      </c>
      <c r="HR358">
        <f>HR357/(0.99+Assumptions!$C$9)</f>
        <v>0.60830857165337981</v>
      </c>
    </row>
    <row r="359" spans="2:226" x14ac:dyDescent="0.25">
      <c r="B359">
        <f t="shared" ref="B359:C359" si="2123">B358+1</f>
        <v>2056</v>
      </c>
      <c r="C359">
        <f t="shared" si="2123"/>
        <v>71</v>
      </c>
      <c r="D359">
        <f>IF(D358=0, 0, D358*(1-VLOOKUP(C358,Mort!$A$2:$E$111,IF(D358/D357=1-VLOOKUP(C357,Mort!$A$2:$E$111,4),4,5))))</f>
        <v>0.85762135360471625</v>
      </c>
      <c r="E359" s="3">
        <f>IF(C359&lt;65,Assumptions!$C$6,Assumptions!$C$7)*(1+Assumptions!$C$8)^(B359-$J$3)</f>
        <v>30428.460182965719</v>
      </c>
      <c r="F359" s="3">
        <f t="shared" si="2081"/>
        <v>26096.1</v>
      </c>
      <c r="H359">
        <f t="shared" si="2088"/>
        <v>53</v>
      </c>
      <c r="I359" s="5">
        <v>333816.93863294588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29731.95</v>
      </c>
      <c r="AE359" s="5">
        <v>31185.9</v>
      </c>
      <c r="AF359" s="5">
        <v>32704.05</v>
      </c>
      <c r="AG359" s="5">
        <v>34290.58</v>
      </c>
      <c r="AH359" s="5">
        <v>35950.46</v>
      </c>
      <c r="AI359" s="5">
        <v>37681.96</v>
      </c>
      <c r="AJ359" s="5">
        <v>39485.730000000003</v>
      </c>
      <c r="AK359" s="5">
        <v>41361.68</v>
      </c>
      <c r="AL359" s="5">
        <v>43317.59</v>
      </c>
      <c r="AM359" s="5">
        <v>45355.93</v>
      </c>
      <c r="AN359" s="5">
        <v>47481.58</v>
      </c>
      <c r="AO359" s="5">
        <v>20468.439999999999</v>
      </c>
      <c r="AP359" s="5">
        <v>21415.19</v>
      </c>
      <c r="AQ359" s="5">
        <v>22392.85</v>
      </c>
      <c r="AR359" s="5">
        <v>23397.43</v>
      </c>
      <c r="AS359" s="5">
        <v>24426.09</v>
      </c>
      <c r="AT359" s="5">
        <v>25469.31</v>
      </c>
      <c r="AU359" s="5">
        <v>26519.46</v>
      </c>
      <c r="AV359" s="5">
        <v>27568.71</v>
      </c>
      <c r="AW359" s="5">
        <v>28610.04</v>
      </c>
      <c r="AX359" s="5">
        <v>29639.68</v>
      </c>
      <c r="AY359" s="5">
        <v>30646.03</v>
      </c>
      <c r="AZ359" s="5">
        <v>31618.65</v>
      </c>
      <c r="BA359" s="5">
        <v>32544.080000000002</v>
      </c>
      <c r="BB359" s="5">
        <v>33398.06</v>
      </c>
      <c r="BC359" s="5">
        <v>34155.35</v>
      </c>
      <c r="BD359" s="5">
        <v>34787.49</v>
      </c>
      <c r="BE359" s="5">
        <v>35269.83</v>
      </c>
      <c r="BF359" s="5">
        <v>35572.080000000002</v>
      </c>
      <c r="BG359" s="5">
        <v>35664.5</v>
      </c>
      <c r="BH359" s="5">
        <v>35524.26</v>
      </c>
      <c r="BI359" s="5">
        <v>35137.21</v>
      </c>
      <c r="BJ359" s="5">
        <v>34486.36</v>
      </c>
      <c r="BK359" s="5">
        <v>33556.870000000003</v>
      </c>
      <c r="BL359" s="5">
        <v>32275.75</v>
      </c>
      <c r="BM359" s="5">
        <v>30628.46</v>
      </c>
      <c r="BN359" s="5">
        <v>28620.29</v>
      </c>
      <c r="BO359" s="5">
        <v>26276.99</v>
      </c>
      <c r="BP359" s="5">
        <v>23654.26</v>
      </c>
      <c r="BQ359" s="5">
        <v>20839.88</v>
      </c>
      <c r="BR359" s="5">
        <v>17942.169999999998</v>
      </c>
      <c r="BS359" s="5">
        <v>15072.4</v>
      </c>
      <c r="BT359" s="5">
        <v>12332.47</v>
      </c>
      <c r="BU359" s="5">
        <v>9809.2000000000007</v>
      </c>
      <c r="BV359" s="5">
        <v>7568.84</v>
      </c>
      <c r="BW359" s="5">
        <v>5698.9</v>
      </c>
      <c r="BX359" s="5">
        <v>4147.8</v>
      </c>
      <c r="BY359" s="5">
        <v>2952.17</v>
      </c>
      <c r="BZ359" s="5">
        <v>1991.94</v>
      </c>
      <c r="CA359" s="5">
        <v>1266.8599999999999</v>
      </c>
      <c r="CB359" s="5">
        <v>728.07</v>
      </c>
      <c r="CC359" s="5">
        <v>368.15</v>
      </c>
      <c r="CD359" s="5">
        <v>161.08000000000001</v>
      </c>
      <c r="CE359" s="5">
        <v>60.36</v>
      </c>
      <c r="CF359" s="5">
        <v>18.440000000000001</v>
      </c>
      <c r="CG359" s="5">
        <v>4.2300000000000004</v>
      </c>
      <c r="CH359" s="5">
        <v>0.61</v>
      </c>
      <c r="CI359" s="5">
        <v>0</v>
      </c>
      <c r="CJ359" s="5">
        <v>0</v>
      </c>
      <c r="CK359" s="5">
        <v>0</v>
      </c>
      <c r="CL359" s="5">
        <v>0</v>
      </c>
      <c r="CM359" s="5">
        <v>0</v>
      </c>
      <c r="CN359" s="5">
        <v>0</v>
      </c>
      <c r="CO359" s="5">
        <v>0</v>
      </c>
      <c r="CP359" s="5">
        <v>0</v>
      </c>
      <c r="CQ359" s="5">
        <v>0</v>
      </c>
      <c r="CR359" s="5">
        <v>0</v>
      </c>
      <c r="CS359" s="5">
        <v>0</v>
      </c>
      <c r="CT359" s="5">
        <v>0</v>
      </c>
      <c r="CU359" s="5">
        <v>0</v>
      </c>
      <c r="CV359" s="5">
        <v>0</v>
      </c>
      <c r="CW359" s="5">
        <v>0</v>
      </c>
      <c r="CX359" s="5">
        <v>0</v>
      </c>
      <c r="CY359" s="5">
        <v>0</v>
      </c>
      <c r="CZ359" s="5">
        <v>0</v>
      </c>
      <c r="DA359" s="5">
        <v>0</v>
      </c>
      <c r="DB359" s="5">
        <v>0</v>
      </c>
      <c r="DC359" s="5">
        <v>0</v>
      </c>
      <c r="DD359" s="5">
        <v>0</v>
      </c>
      <c r="DE359" s="5">
        <v>0</v>
      </c>
      <c r="DF359" s="3">
        <v>0</v>
      </c>
      <c r="DG359" s="3">
        <v>0</v>
      </c>
      <c r="DH359" s="3">
        <v>0</v>
      </c>
      <c r="DI359" s="3">
        <v>0</v>
      </c>
      <c r="DJ359" s="3">
        <v>0</v>
      </c>
      <c r="DK359" s="3">
        <v>0</v>
      </c>
      <c r="DL359" s="3">
        <v>0</v>
      </c>
      <c r="DM359" s="3">
        <v>0</v>
      </c>
      <c r="DN359" s="3">
        <v>0</v>
      </c>
      <c r="DO359" s="3">
        <v>0</v>
      </c>
      <c r="DP359" s="3">
        <v>0</v>
      </c>
      <c r="DQ359" s="3">
        <v>0</v>
      </c>
      <c r="DR359" s="3">
        <v>0</v>
      </c>
      <c r="DS359" s="3">
        <v>0</v>
      </c>
      <c r="DT359" s="3">
        <v>0</v>
      </c>
      <c r="DU359" s="3">
        <v>0</v>
      </c>
      <c r="DV359" s="3">
        <v>0</v>
      </c>
      <c r="DW359" s="3">
        <v>0</v>
      </c>
      <c r="DX359" s="3">
        <v>0</v>
      </c>
      <c r="DY359" s="3">
        <v>0</v>
      </c>
      <c r="DZ359" s="3">
        <v>1</v>
      </c>
      <c r="EA359" s="3">
        <v>0.99421999999999999</v>
      </c>
      <c r="EB359" s="3">
        <v>0.98826462219999989</v>
      </c>
      <c r="EC359" s="3">
        <v>0.98218679477346993</v>
      </c>
      <c r="ED359" s="3">
        <v>0.97604812730613577</v>
      </c>
      <c r="EE359" s="3">
        <v>0.96972333544119194</v>
      </c>
      <c r="EF359" s="3">
        <v>0.9631680056936095</v>
      </c>
      <c r="EG359" s="3">
        <v>0.9563295128531849</v>
      </c>
      <c r="EH359" s="3">
        <v>0.94933874411422814</v>
      </c>
      <c r="EI359" s="3">
        <v>0.94219022337104796</v>
      </c>
      <c r="EJ359" s="3">
        <v>0.93492593674885716</v>
      </c>
      <c r="EK359" s="3">
        <v>0.92751197407043873</v>
      </c>
      <c r="EL359" s="3">
        <v>0.91982289980539478</v>
      </c>
      <c r="EM359" s="3">
        <v>0.91167326891311895</v>
      </c>
      <c r="EN359" s="3">
        <v>0.90291208879886387</v>
      </c>
      <c r="EO359" s="3">
        <v>0.89346762835002769</v>
      </c>
      <c r="EP359" s="3">
        <v>0.88305873047974981</v>
      </c>
      <c r="EQ359" s="3">
        <v>0.87153481404698907</v>
      </c>
      <c r="ER359" s="3">
        <v>0.85878425971748162</v>
      </c>
      <c r="ES359" s="3">
        <v>0.84476031275629515</v>
      </c>
      <c r="ET359" s="3">
        <v>0.82953773192042668</v>
      </c>
      <c r="EU359" s="3">
        <v>0.81298845416861409</v>
      </c>
      <c r="EV359" s="3">
        <v>0.79506205875419611</v>
      </c>
      <c r="EW359" s="3">
        <v>0.77567049514118125</v>
      </c>
      <c r="EX359" s="3">
        <v>0.75452571744363273</v>
      </c>
      <c r="EY359" s="3">
        <v>0.73140704946115986</v>
      </c>
      <c r="EZ359" s="3">
        <v>0.7061076796202983</v>
      </c>
      <c r="FA359" s="3">
        <v>0.67857654119190292</v>
      </c>
      <c r="FB359" s="3">
        <v>0.64871238761404726</v>
      </c>
      <c r="FC359" s="3">
        <v>0.61649084332125759</v>
      </c>
      <c r="FD359" s="3">
        <v>0.58205366481333209</v>
      </c>
      <c r="FE359" s="3">
        <v>0.5456985929090914</v>
      </c>
      <c r="FF359" s="3">
        <v>0.50766885796925676</v>
      </c>
      <c r="FG359" s="3">
        <v>0.46823314108220493</v>
      </c>
      <c r="FH359" s="3">
        <v>0.42687879006182461</v>
      </c>
      <c r="FI359" s="3">
        <v>0.38397320287271064</v>
      </c>
      <c r="FJ359" s="3">
        <v>0.34009274524841726</v>
      </c>
      <c r="FK359" s="3">
        <v>0.29596911247988761</v>
      </c>
      <c r="FL359" s="3">
        <v>0.2525386049145889</v>
      </c>
      <c r="FM359" s="3">
        <v>0.21089246357812405</v>
      </c>
      <c r="FN359" s="3">
        <v>0.17210301275219969</v>
      </c>
      <c r="FO359" s="3">
        <v>0.13703874493406651</v>
      </c>
      <c r="FP359" s="3">
        <v>0.10628176902106462</v>
      </c>
      <c r="FQ359" s="3">
        <v>8.0129014118051248E-2</v>
      </c>
      <c r="FR359" s="3">
        <v>5.8604758345660313E-2</v>
      </c>
      <c r="FS359" s="3">
        <v>4.1825629983714308E-2</v>
      </c>
      <c r="FT359" s="3">
        <v>2.885466561316483E-2</v>
      </c>
      <c r="FU359" s="3">
        <v>1.9466511609265522E-2</v>
      </c>
      <c r="FV359" s="3">
        <v>1.2450002164821857E-2</v>
      </c>
      <c r="FW359" s="3">
        <v>7.5053593050412089E-3</v>
      </c>
      <c r="FX359" s="3">
        <v>4.0884694278281479E-3</v>
      </c>
      <c r="FY359" s="3">
        <v>1.9595625120637531E-3</v>
      </c>
      <c r="FZ359" s="3">
        <v>8.1268936062820038E-4</v>
      </c>
      <c r="GA359" s="3">
        <v>2.886591340015305E-4</v>
      </c>
      <c r="GB359" s="3">
        <v>8.3595685206843225E-5</v>
      </c>
      <c r="GC359" s="3">
        <v>1.8167850266003239E-5</v>
      </c>
      <c r="GD359" s="3">
        <v>2.5020763386339653E-6</v>
      </c>
      <c r="GE359" s="3">
        <v>0</v>
      </c>
      <c r="GF359" s="3">
        <v>0</v>
      </c>
      <c r="GG359" s="3">
        <v>0</v>
      </c>
      <c r="GH359" s="3">
        <v>0</v>
      </c>
      <c r="GI359" s="3">
        <v>0</v>
      </c>
      <c r="GJ359" s="3">
        <v>0</v>
      </c>
      <c r="GK359" s="3">
        <v>0</v>
      </c>
      <c r="GL359" s="3">
        <v>0</v>
      </c>
      <c r="GM359" s="3">
        <v>0</v>
      </c>
      <c r="GN359" s="3">
        <v>0</v>
      </c>
      <c r="GO359" s="3">
        <v>0</v>
      </c>
      <c r="GP359" s="3">
        <v>0</v>
      </c>
      <c r="GQ359" s="3">
        <v>0</v>
      </c>
      <c r="GR359" s="3">
        <v>0</v>
      </c>
      <c r="GS359" s="3">
        <v>0</v>
      </c>
      <c r="GT359" s="3">
        <v>0</v>
      </c>
      <c r="GU359" s="3">
        <v>0</v>
      </c>
      <c r="GV359" s="3">
        <v>0</v>
      </c>
      <c r="GW359" s="3">
        <v>0</v>
      </c>
      <c r="GX359" s="3">
        <v>0</v>
      </c>
      <c r="GY359" s="3">
        <v>0</v>
      </c>
      <c r="GZ359" s="3">
        <v>0</v>
      </c>
      <c r="HA359" s="3">
        <v>0</v>
      </c>
      <c r="HB359">
        <f t="shared" si="2085"/>
        <v>20</v>
      </c>
      <c r="HC359">
        <f t="shared" si="2089"/>
        <v>0.33795709441237154</v>
      </c>
      <c r="HD359">
        <f>IF(H359&gt;=$F$3,IF(HB359&lt;50,HC359*VLOOKUP(H359,Ret!$A$2:$AZ$27,HB359+2),HC359),0)</f>
        <v>5.7452706050103164E-3</v>
      </c>
      <c r="HE359">
        <f>IF(H359&lt;$F$3,HC359*VLOOKUP(H359,Withd!$A$2:$AZ$57,HB359+2),0)</f>
        <v>0</v>
      </c>
      <c r="HF359">
        <f>IF(HC359=HD359,0,HC359*VLOOKUP(H359,Mort!$A$2:$E$115,IF(HF358/HC358=VLOOKUP(H358,Mort!$A$2:$E$115,2),2,3)))</f>
        <v>6.7253461788061941E-4</v>
      </c>
      <c r="HH359">
        <f t="shared" ref="HH359:HI359" si="2124">HH358+1</f>
        <v>53</v>
      </c>
      <c r="HI359">
        <f t="shared" si="2124"/>
        <v>20</v>
      </c>
      <c r="HJ359">
        <f t="shared" si="2083"/>
        <v>0.28491810801529416</v>
      </c>
      <c r="HK359">
        <f>IF(HH359&gt;=$F$3,IF(HI359&lt;50,HJ359*VLOOKUP(HH359,Ret!$A$2:$AZ$27,HI359+2),HJ359),0)</f>
        <v>4.8436078362600011E-3</v>
      </c>
      <c r="HL359">
        <f>IF(HH359&lt;$F$3,HJ359*VLOOKUP(HH359,Withd!$A$2:$AZ$57,HI359+2),0)</f>
        <v>0</v>
      </c>
      <c r="HM359">
        <f>IF(HJ359=HK359,0,HJ359*VLOOKUP(HH359,Mort!$A$2:$E$115,IF(HM358/HJ358=VLOOKUP(HH358,Mort!$A$2:$E$115,2),2,3)))</f>
        <v>5.6698703495043537E-4</v>
      </c>
      <c r="HN359">
        <f>HN358/(1+Assumptions!$C$9)</f>
        <v>0.49232317905744966</v>
      </c>
      <c r="HO359">
        <f>HO358*(1+Assumptions!$C$10)</f>
        <v>1.8361626382648073</v>
      </c>
      <c r="HQ359">
        <f>HQ358/(1.01+Assumptions!$C$9)</f>
        <v>0.41033222928687796</v>
      </c>
      <c r="HR359">
        <f>HR358/(0.99+Assumptions!$C$9)</f>
        <v>0.59173985569394927</v>
      </c>
    </row>
    <row r="360" spans="2:226" x14ac:dyDescent="0.25">
      <c r="B360">
        <f t="shared" ref="B360:C360" si="2125">B359+1</f>
        <v>2057</v>
      </c>
      <c r="C360">
        <f t="shared" si="2125"/>
        <v>72</v>
      </c>
      <c r="D360">
        <f>IF(D359=0, 0, D359*(1-VLOOKUP(C359,Mort!$A$2:$E$111,IF(D359/D358=1-VLOOKUP(C358,Mort!$A$2:$E$111,4),4,5))))</f>
        <v>0.84507435320147928</v>
      </c>
      <c r="E360" s="3">
        <f>IF(C360&lt;65,Assumptions!$C$6,Assumptions!$C$7)*(1+Assumptions!$C$8)^(B360-$J$3)</f>
        <v>32102.025493028828</v>
      </c>
      <c r="F360" s="3">
        <f t="shared" si="2081"/>
        <v>27128.6</v>
      </c>
      <c r="H360">
        <f t="shared" si="2088"/>
        <v>54</v>
      </c>
      <c r="I360" s="5">
        <v>321573.78134832461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31367.21</v>
      </c>
      <c r="AF360" s="5">
        <v>32894.18</v>
      </c>
      <c r="AG360" s="5">
        <v>34489.93</v>
      </c>
      <c r="AH360" s="5">
        <v>36159.46</v>
      </c>
      <c r="AI360" s="5">
        <v>37901.03</v>
      </c>
      <c r="AJ360" s="5">
        <v>39715.29</v>
      </c>
      <c r="AK360" s="5">
        <v>41602.14</v>
      </c>
      <c r="AL360" s="5">
        <v>43569.42</v>
      </c>
      <c r="AM360" s="5">
        <v>45619.61</v>
      </c>
      <c r="AN360" s="5">
        <v>47757.62</v>
      </c>
      <c r="AO360" s="5">
        <v>20587.439999999999</v>
      </c>
      <c r="AP360" s="5">
        <v>21539.69</v>
      </c>
      <c r="AQ360" s="5">
        <v>22523.03</v>
      </c>
      <c r="AR360" s="5">
        <v>23533.45</v>
      </c>
      <c r="AS360" s="5">
        <v>24568.09</v>
      </c>
      <c r="AT360" s="5">
        <v>25617.37</v>
      </c>
      <c r="AU360" s="5">
        <v>26673.64</v>
      </c>
      <c r="AV360" s="5">
        <v>27728.99</v>
      </c>
      <c r="AW360" s="5">
        <v>28776.36</v>
      </c>
      <c r="AX360" s="5">
        <v>29811.99</v>
      </c>
      <c r="AY360" s="5">
        <v>30824.19</v>
      </c>
      <c r="AZ360" s="5">
        <v>31802.47</v>
      </c>
      <c r="BA360" s="5">
        <v>32733.279999999999</v>
      </c>
      <c r="BB360" s="5">
        <v>33592.22</v>
      </c>
      <c r="BC360" s="5">
        <v>34353.919999999998</v>
      </c>
      <c r="BD360" s="5">
        <v>34989.730000000003</v>
      </c>
      <c r="BE360" s="5">
        <v>35474.879999999997</v>
      </c>
      <c r="BF360" s="5">
        <v>35778.879999999997</v>
      </c>
      <c r="BG360" s="5">
        <v>35871.839999999997</v>
      </c>
      <c r="BH360" s="5">
        <v>35730.78</v>
      </c>
      <c r="BI360" s="5">
        <v>35341.480000000003</v>
      </c>
      <c r="BJ360" s="5">
        <v>34686.85</v>
      </c>
      <c r="BK360" s="5">
        <v>33751.96</v>
      </c>
      <c r="BL360" s="5">
        <v>32463.39</v>
      </c>
      <c r="BM360" s="5">
        <v>30806.52</v>
      </c>
      <c r="BN360" s="5">
        <v>28786.68</v>
      </c>
      <c r="BO360" s="5">
        <v>26429.75</v>
      </c>
      <c r="BP360" s="5">
        <v>23791.78</v>
      </c>
      <c r="BQ360" s="5">
        <v>20961.03</v>
      </c>
      <c r="BR360" s="5">
        <v>18046.48</v>
      </c>
      <c r="BS360" s="5">
        <v>15160.02</v>
      </c>
      <c r="BT360" s="5">
        <v>12404.17</v>
      </c>
      <c r="BU360" s="5">
        <v>9866.23</v>
      </c>
      <c r="BV360" s="5">
        <v>7612.84</v>
      </c>
      <c r="BW360" s="5">
        <v>5732.04</v>
      </c>
      <c r="BX360" s="5">
        <v>4171.91</v>
      </c>
      <c r="BY360" s="5">
        <v>2969.34</v>
      </c>
      <c r="BZ360" s="5">
        <v>2003.52</v>
      </c>
      <c r="CA360" s="5">
        <v>1274.23</v>
      </c>
      <c r="CB360" s="5">
        <v>732.3</v>
      </c>
      <c r="CC360" s="5">
        <v>370.29</v>
      </c>
      <c r="CD360" s="5">
        <v>162.02000000000001</v>
      </c>
      <c r="CE360" s="5">
        <v>60.71</v>
      </c>
      <c r="CF360" s="5">
        <v>18.55</v>
      </c>
      <c r="CG360" s="5">
        <v>4.25</v>
      </c>
      <c r="CH360" s="5">
        <v>0.62</v>
      </c>
      <c r="CI360" s="5">
        <v>0</v>
      </c>
      <c r="CJ360" s="5">
        <v>0</v>
      </c>
      <c r="CK360" s="5">
        <v>0</v>
      </c>
      <c r="CL360" s="5">
        <v>0</v>
      </c>
      <c r="CM360" s="5">
        <v>0</v>
      </c>
      <c r="CN360" s="5">
        <v>0</v>
      </c>
      <c r="CO360" s="5">
        <v>0</v>
      </c>
      <c r="CP360" s="5">
        <v>0</v>
      </c>
      <c r="CQ360" s="5">
        <v>0</v>
      </c>
      <c r="CR360" s="5">
        <v>0</v>
      </c>
      <c r="CS360" s="5">
        <v>0</v>
      </c>
      <c r="CT360" s="5">
        <v>0</v>
      </c>
      <c r="CU360" s="5">
        <v>0</v>
      </c>
      <c r="CV360" s="5">
        <v>0</v>
      </c>
      <c r="CW360" s="5">
        <v>0</v>
      </c>
      <c r="CX360" s="5">
        <v>0</v>
      </c>
      <c r="CY360" s="5">
        <v>0</v>
      </c>
      <c r="CZ360" s="5">
        <v>0</v>
      </c>
      <c r="DA360" s="5">
        <v>0</v>
      </c>
      <c r="DB360" s="5">
        <v>0</v>
      </c>
      <c r="DC360" s="5">
        <v>0</v>
      </c>
      <c r="DD360" s="5">
        <v>0</v>
      </c>
      <c r="DE360" s="5">
        <v>0</v>
      </c>
      <c r="DF360" s="3">
        <v>0</v>
      </c>
      <c r="DG360" s="3">
        <v>0</v>
      </c>
      <c r="DH360" s="3">
        <v>0</v>
      </c>
      <c r="DI360" s="3">
        <v>0</v>
      </c>
      <c r="DJ360" s="3">
        <v>0</v>
      </c>
      <c r="DK360" s="3">
        <v>0</v>
      </c>
      <c r="DL360" s="3">
        <v>0</v>
      </c>
      <c r="DM360" s="3">
        <v>0</v>
      </c>
      <c r="DN360" s="3">
        <v>0</v>
      </c>
      <c r="DO360" s="3">
        <v>0</v>
      </c>
      <c r="DP360" s="3">
        <v>0</v>
      </c>
      <c r="DQ360" s="3">
        <v>0</v>
      </c>
      <c r="DR360" s="3">
        <v>0</v>
      </c>
      <c r="DS360" s="3">
        <v>0</v>
      </c>
      <c r="DT360" s="3">
        <v>0</v>
      </c>
      <c r="DU360" s="3">
        <v>0</v>
      </c>
      <c r="DV360" s="3">
        <v>0</v>
      </c>
      <c r="DW360" s="3">
        <v>0</v>
      </c>
      <c r="DX360" s="3">
        <v>0</v>
      </c>
      <c r="DY360" s="3">
        <v>0</v>
      </c>
      <c r="DZ360" s="3">
        <v>0</v>
      </c>
      <c r="EA360" s="3">
        <v>1</v>
      </c>
      <c r="EB360" s="3">
        <v>0.99400999999999995</v>
      </c>
      <c r="EC360" s="3">
        <v>0.98789683849999999</v>
      </c>
      <c r="ED360" s="3">
        <v>0.98172248325937506</v>
      </c>
      <c r="EE360" s="3">
        <v>0.97536092156785426</v>
      </c>
      <c r="EF360" s="3">
        <v>0.9687674817380556</v>
      </c>
      <c r="EG360" s="3">
        <v>0.96188923261771542</v>
      </c>
      <c r="EH360" s="3">
        <v>0.95485782232727989</v>
      </c>
      <c r="EI360" s="3">
        <v>0.94766774292515543</v>
      </c>
      <c r="EJ360" s="3">
        <v>0.94036122462720251</v>
      </c>
      <c r="EK360" s="3">
        <v>0.93290416011590882</v>
      </c>
      <c r="EL360" s="3">
        <v>0.92517038462854795</v>
      </c>
      <c r="EM360" s="3">
        <v>0.91697337502073906</v>
      </c>
      <c r="EN360" s="3">
        <v>0.90816126088678972</v>
      </c>
      <c r="EO360" s="3">
        <v>0.89866189409791386</v>
      </c>
      <c r="EP360" s="3">
        <v>0.88819248303167309</v>
      </c>
      <c r="EQ360" s="3">
        <v>0.87660157112810977</v>
      </c>
      <c r="ER360" s="3">
        <v>0.86377689014250547</v>
      </c>
      <c r="ES360" s="3">
        <v>0.84967141352647835</v>
      </c>
      <c r="ET360" s="3">
        <v>0.83436033465473114</v>
      </c>
      <c r="EU360" s="3">
        <v>0.81771484597836919</v>
      </c>
      <c r="EV360" s="3">
        <v>0.7996842336245461</v>
      </c>
      <c r="EW360" s="3">
        <v>0.78017993516644346</v>
      </c>
      <c r="EX360" s="3">
        <v>0.75891223013380626</v>
      </c>
      <c r="EY360" s="3">
        <v>0.73565915940250648</v>
      </c>
      <c r="EZ360" s="3">
        <v>0.71021270907877376</v>
      </c>
      <c r="FA360" s="3">
        <v>0.68252151555179241</v>
      </c>
      <c r="FB360" s="3">
        <v>0.65248374365235806</v>
      </c>
      <c r="FC360" s="3">
        <v>0.62007487610514544</v>
      </c>
      <c r="FD360" s="3">
        <v>0.58543749352591201</v>
      </c>
      <c r="FE360" s="3">
        <v>0.5488710676802836</v>
      </c>
      <c r="FF360" s="3">
        <v>0.51062024297364461</v>
      </c>
      <c r="FG360" s="3">
        <v>0.47095526249945191</v>
      </c>
      <c r="FH360" s="3">
        <v>0.42936049371550034</v>
      </c>
      <c r="FI360" s="3">
        <v>0.38620547049215542</v>
      </c>
      <c r="FJ360" s="3">
        <v>0.34206990932431186</v>
      </c>
      <c r="FK360" s="3">
        <v>0.29768975928857566</v>
      </c>
      <c r="FL360" s="3">
        <v>0.2540067640105701</v>
      </c>
      <c r="FM360" s="3">
        <v>0.21211850855758699</v>
      </c>
      <c r="FN360" s="3">
        <v>0.17310355127859001</v>
      </c>
      <c r="FO360" s="3">
        <v>0.13783543374109009</v>
      </c>
      <c r="FP360" s="3">
        <v>0.10689964899223983</v>
      </c>
      <c r="FQ360" s="3">
        <v>8.0594852364719374E-2</v>
      </c>
      <c r="FR360" s="3">
        <v>5.8945463122508451E-2</v>
      </c>
      <c r="FS360" s="3">
        <v>4.2068787575903051E-2</v>
      </c>
      <c r="FT360" s="3">
        <v>2.9022415172864E-2</v>
      </c>
      <c r="FU360" s="3">
        <v>1.9579682172220971E-2</v>
      </c>
      <c r="FV360" s="3">
        <v>1.2522381530065645E-2</v>
      </c>
      <c r="FW360" s="3">
        <v>7.5489924815847738E-3</v>
      </c>
      <c r="FX360" s="3">
        <v>4.1122381644184899E-3</v>
      </c>
      <c r="FY360" s="3">
        <v>1.9709546298241382E-3</v>
      </c>
      <c r="FZ360" s="3">
        <v>8.1741401362696493E-4</v>
      </c>
      <c r="GA360" s="3">
        <v>2.9033728350016166E-4</v>
      </c>
      <c r="GB360" s="3">
        <v>8.4081677301646812E-5</v>
      </c>
      <c r="GC360" s="3">
        <v>1.8273470927966903E-5</v>
      </c>
      <c r="GD360" s="3">
        <v>2.516622416199601E-6</v>
      </c>
      <c r="GE360" s="3">
        <v>0</v>
      </c>
      <c r="GF360" s="3">
        <v>0</v>
      </c>
      <c r="GG360" s="3">
        <v>0</v>
      </c>
      <c r="GH360" s="3">
        <v>0</v>
      </c>
      <c r="GI360" s="3">
        <v>0</v>
      </c>
      <c r="GJ360" s="3">
        <v>0</v>
      </c>
      <c r="GK360" s="3">
        <v>0</v>
      </c>
      <c r="GL360" s="3">
        <v>0</v>
      </c>
      <c r="GM360" s="3">
        <v>0</v>
      </c>
      <c r="GN360" s="3">
        <v>0</v>
      </c>
      <c r="GO360" s="3">
        <v>0</v>
      </c>
      <c r="GP360" s="3">
        <v>0</v>
      </c>
      <c r="GQ360" s="3">
        <v>0</v>
      </c>
      <c r="GR360" s="3">
        <v>0</v>
      </c>
      <c r="GS360" s="3">
        <v>0</v>
      </c>
      <c r="GT360" s="3">
        <v>0</v>
      </c>
      <c r="GU360" s="3">
        <v>0</v>
      </c>
      <c r="GV360" s="3">
        <v>0</v>
      </c>
      <c r="GW360" s="3">
        <v>0</v>
      </c>
      <c r="GX360" s="3">
        <v>0</v>
      </c>
      <c r="GY360" s="3">
        <v>0</v>
      </c>
      <c r="GZ360" s="3">
        <v>0</v>
      </c>
      <c r="HA360" s="3">
        <v>0</v>
      </c>
      <c r="HB360">
        <f t="shared" si="2085"/>
        <v>21</v>
      </c>
      <c r="HC360">
        <f t="shared" si="2089"/>
        <v>0.33153928918948061</v>
      </c>
      <c r="HD360">
        <f>IF(H360&gt;=$F$3,IF(HB360&lt;50,HC360*VLOOKUP(H360,Ret!$A$2:$AZ$27,HB360+2),HC360),0)</f>
        <v>8.6200215189264958E-3</v>
      </c>
      <c r="HE360">
        <f>IF(H360&lt;$F$3,HC360*VLOOKUP(H360,Withd!$A$2:$AZ$57,HB360+2),0)</f>
        <v>0</v>
      </c>
      <c r="HF360">
        <f>IF(HC360=HD360,0,HC360*VLOOKUP(H360,Mort!$A$2:$E$115,IF(HF359/HC359=VLOOKUP(H359,Mort!$A$2:$E$115,2),2,3)))</f>
        <v>7.061786859735937E-4</v>
      </c>
      <c r="HH360">
        <f t="shared" ref="HH360:HI360" si="2126">HH359+1</f>
        <v>54</v>
      </c>
      <c r="HI360">
        <f t="shared" si="2126"/>
        <v>21</v>
      </c>
      <c r="HJ360">
        <f t="shared" si="2083"/>
        <v>0.27950751314408373</v>
      </c>
      <c r="HK360">
        <f>IF(HH360&gt;=$F$3,IF(HI360&lt;50,HJ360*VLOOKUP(HH360,Ret!$A$2:$AZ$27,HI360+2),HJ360),0)</f>
        <v>7.2671953417461762E-3</v>
      </c>
      <c r="HL360">
        <f>IF(HH360&lt;$F$3,HJ360*VLOOKUP(HH360,Withd!$A$2:$AZ$57,HI360+2),0)</f>
        <v>0</v>
      </c>
      <c r="HM360">
        <f>IF(HJ360=HK360,0,HJ360*VLOOKUP(HH360,Mort!$A$2:$E$115,IF(HM359/HJ359=VLOOKUP(HH359,Mort!$A$2:$E$115,2),2,3)))</f>
        <v>5.9535100299689834E-4</v>
      </c>
      <c r="HN360">
        <f>HN359/(1+Assumptions!$C$9)</f>
        <v>0.47429978714590526</v>
      </c>
      <c r="HO360">
        <f>HO359*(1+Assumptions!$C$10)</f>
        <v>1.8958379240084136</v>
      </c>
      <c r="HQ360">
        <f>HQ359/(1.01+Assumptions!$C$9)</f>
        <v>0.39153838672412017</v>
      </c>
      <c r="HR360">
        <f>HR359/(0.99+Assumptions!$C$9)</f>
        <v>0.57562242771784944</v>
      </c>
    </row>
    <row r="361" spans="2:226" x14ac:dyDescent="0.25">
      <c r="B361">
        <f t="shared" ref="B361:C361" si="2127">B360+1</f>
        <v>2058</v>
      </c>
      <c r="C361">
        <f t="shared" si="2127"/>
        <v>73</v>
      </c>
      <c r="D361">
        <f>IF(D360=0, 0, D360*(1-VLOOKUP(C360,Mort!$A$2:$E$111,IF(D360/D359=1-VLOOKUP(C359,Mort!$A$2:$E$111,4),4,5))))</f>
        <v>0.83127428901369915</v>
      </c>
      <c r="E361" s="3">
        <f>IF(C361&lt;65,Assumptions!$C$6,Assumptions!$C$7)*(1+Assumptions!$C$8)^(B361-$J$3)</f>
        <v>33867.636895145413</v>
      </c>
      <c r="F361" s="3">
        <f t="shared" si="2081"/>
        <v>28153.3</v>
      </c>
      <c r="H361">
        <f t="shared" si="2088"/>
        <v>55</v>
      </c>
      <c r="I361" s="5">
        <v>309092.4244352266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33092.400000000001</v>
      </c>
      <c r="AG361" s="5">
        <v>34697.769999999997</v>
      </c>
      <c r="AH361" s="5">
        <v>36377.360000000001</v>
      </c>
      <c r="AI361" s="5">
        <v>38129.43</v>
      </c>
      <c r="AJ361" s="5">
        <v>39954.61</v>
      </c>
      <c r="AK361" s="5">
        <v>41852.839999999997</v>
      </c>
      <c r="AL361" s="5">
        <v>43831.97</v>
      </c>
      <c r="AM361" s="5">
        <v>45894.52</v>
      </c>
      <c r="AN361" s="5">
        <v>48045.41</v>
      </c>
      <c r="AO361" s="5">
        <v>20711.5</v>
      </c>
      <c r="AP361" s="5">
        <v>21669.49</v>
      </c>
      <c r="AQ361" s="5">
        <v>22658.76</v>
      </c>
      <c r="AR361" s="5">
        <v>23675.26</v>
      </c>
      <c r="AS361" s="5">
        <v>24716.14</v>
      </c>
      <c r="AT361" s="5">
        <v>25771.75</v>
      </c>
      <c r="AU361" s="5">
        <v>26834.37</v>
      </c>
      <c r="AV361" s="5">
        <v>27896.09</v>
      </c>
      <c r="AW361" s="5">
        <v>28949.77</v>
      </c>
      <c r="AX361" s="5">
        <v>29991.64</v>
      </c>
      <c r="AY361" s="5">
        <v>31009.94</v>
      </c>
      <c r="AZ361" s="5">
        <v>31994.11</v>
      </c>
      <c r="BA361" s="5">
        <v>32930.53</v>
      </c>
      <c r="BB361" s="5">
        <v>33794.65</v>
      </c>
      <c r="BC361" s="5">
        <v>34560.94</v>
      </c>
      <c r="BD361" s="5">
        <v>35200.58</v>
      </c>
      <c r="BE361" s="5">
        <v>35688.65</v>
      </c>
      <c r="BF361" s="5">
        <v>35994.49</v>
      </c>
      <c r="BG361" s="5">
        <v>36088</v>
      </c>
      <c r="BH361" s="5">
        <v>35946.1</v>
      </c>
      <c r="BI361" s="5">
        <v>35554.449999999997</v>
      </c>
      <c r="BJ361" s="5">
        <v>34895.879999999997</v>
      </c>
      <c r="BK361" s="5">
        <v>33955.35</v>
      </c>
      <c r="BL361" s="5">
        <v>32659.02</v>
      </c>
      <c r="BM361" s="5">
        <v>30992.17</v>
      </c>
      <c r="BN361" s="5">
        <v>28960.15</v>
      </c>
      <c r="BO361" s="5">
        <v>26589.02</v>
      </c>
      <c r="BP361" s="5">
        <v>23935.15</v>
      </c>
      <c r="BQ361" s="5">
        <v>21087.34</v>
      </c>
      <c r="BR361" s="5">
        <v>18155.23</v>
      </c>
      <c r="BS361" s="5">
        <v>15251.38</v>
      </c>
      <c r="BT361" s="5">
        <v>12478.92</v>
      </c>
      <c r="BU361" s="5">
        <v>9925.68</v>
      </c>
      <c r="BV361" s="5">
        <v>7658.72</v>
      </c>
      <c r="BW361" s="5">
        <v>5766.58</v>
      </c>
      <c r="BX361" s="5">
        <v>4197.05</v>
      </c>
      <c r="BY361" s="5">
        <v>2987.23</v>
      </c>
      <c r="BZ361" s="5">
        <v>2015.59</v>
      </c>
      <c r="CA361" s="5">
        <v>1281.9100000000001</v>
      </c>
      <c r="CB361" s="5">
        <v>736.71</v>
      </c>
      <c r="CC361" s="5">
        <v>372.52</v>
      </c>
      <c r="CD361" s="5">
        <v>162.99</v>
      </c>
      <c r="CE361" s="5">
        <v>61.08</v>
      </c>
      <c r="CF361" s="5">
        <v>18.66</v>
      </c>
      <c r="CG361" s="5">
        <v>4.28</v>
      </c>
      <c r="CH361" s="5">
        <v>0.62</v>
      </c>
      <c r="CI361" s="5">
        <v>0</v>
      </c>
      <c r="CJ361" s="5">
        <v>0</v>
      </c>
      <c r="CK361" s="5">
        <v>0</v>
      </c>
      <c r="CL361" s="5">
        <v>0</v>
      </c>
      <c r="CM361" s="5">
        <v>0</v>
      </c>
      <c r="CN361" s="5">
        <v>0</v>
      </c>
      <c r="CO361" s="5">
        <v>0</v>
      </c>
      <c r="CP361" s="5">
        <v>0</v>
      </c>
      <c r="CQ361" s="5">
        <v>0</v>
      </c>
      <c r="CR361" s="5">
        <v>0</v>
      </c>
      <c r="CS361" s="5">
        <v>0</v>
      </c>
      <c r="CT361" s="5">
        <v>0</v>
      </c>
      <c r="CU361" s="5">
        <v>0</v>
      </c>
      <c r="CV361" s="5">
        <v>0</v>
      </c>
      <c r="CW361" s="5">
        <v>0</v>
      </c>
      <c r="CX361" s="5">
        <v>0</v>
      </c>
      <c r="CY361" s="5">
        <v>0</v>
      </c>
      <c r="CZ361" s="5">
        <v>0</v>
      </c>
      <c r="DA361" s="5">
        <v>0</v>
      </c>
      <c r="DB361" s="5">
        <v>0</v>
      </c>
      <c r="DC361" s="5">
        <v>0</v>
      </c>
      <c r="DD361" s="5">
        <v>0</v>
      </c>
      <c r="DE361" s="5">
        <v>0</v>
      </c>
      <c r="DF361" s="3">
        <v>0</v>
      </c>
      <c r="DG361" s="3">
        <v>0</v>
      </c>
      <c r="DH361" s="3">
        <v>0</v>
      </c>
      <c r="DI361" s="3">
        <v>0</v>
      </c>
      <c r="DJ361" s="3">
        <v>0</v>
      </c>
      <c r="DK361" s="3">
        <v>0</v>
      </c>
      <c r="DL361" s="3">
        <v>0</v>
      </c>
      <c r="DM361" s="3">
        <v>0</v>
      </c>
      <c r="DN361" s="3">
        <v>0</v>
      </c>
      <c r="DO361" s="3">
        <v>0</v>
      </c>
      <c r="DP361" s="3">
        <v>0</v>
      </c>
      <c r="DQ361" s="3">
        <v>0</v>
      </c>
      <c r="DR361" s="3">
        <v>0</v>
      </c>
      <c r="DS361" s="3">
        <v>0</v>
      </c>
      <c r="DT361" s="3">
        <v>0</v>
      </c>
      <c r="DU361" s="3">
        <v>0</v>
      </c>
      <c r="DV361" s="3">
        <v>0</v>
      </c>
      <c r="DW361" s="3">
        <v>0</v>
      </c>
      <c r="DX361" s="3">
        <v>0</v>
      </c>
      <c r="DY361" s="3">
        <v>0</v>
      </c>
      <c r="DZ361" s="3">
        <v>0</v>
      </c>
      <c r="EA361" s="3">
        <v>0</v>
      </c>
      <c r="EB361" s="3">
        <v>1</v>
      </c>
      <c r="EC361" s="3">
        <v>0.99385000000000001</v>
      </c>
      <c r="ED361" s="3">
        <v>0.98763843750000002</v>
      </c>
      <c r="EE361" s="3">
        <v>0.98123854042500003</v>
      </c>
      <c r="EF361" s="3">
        <v>0.97460536789172703</v>
      </c>
      <c r="EG361" s="3">
        <v>0.96768566977969572</v>
      </c>
      <c r="EH361" s="3">
        <v>0.96061188753360616</v>
      </c>
      <c r="EI361" s="3">
        <v>0.95337848002047809</v>
      </c>
      <c r="EJ361" s="3">
        <v>0.94602793193952017</v>
      </c>
      <c r="EK361" s="3">
        <v>0.93852593043923982</v>
      </c>
      <c r="EL361" s="3">
        <v>0.93074555047589846</v>
      </c>
      <c r="EM361" s="3">
        <v>0.92249914489868201</v>
      </c>
      <c r="EN361" s="3">
        <v>0.9136339281162057</v>
      </c>
      <c r="EO361" s="3">
        <v>0.90407731722811013</v>
      </c>
      <c r="EP361" s="3">
        <v>0.89354481648240258</v>
      </c>
      <c r="EQ361" s="3">
        <v>0.88188405662730718</v>
      </c>
      <c r="ER361" s="3">
        <v>0.86898209287884964</v>
      </c>
      <c r="ES361" s="3">
        <v>0.8547916153021381</v>
      </c>
      <c r="ET361" s="3">
        <v>0.83938827039439357</v>
      </c>
      <c r="EU361" s="3">
        <v>0.82264247440002536</v>
      </c>
      <c r="EV361" s="3">
        <v>0.8045032078395048</v>
      </c>
      <c r="EW361" s="3">
        <v>0.78488137460029928</v>
      </c>
      <c r="EX361" s="3">
        <v>0.76348550832869511</v>
      </c>
      <c r="EY361" s="3">
        <v>0.74009231235350392</v>
      </c>
      <c r="EZ361" s="3">
        <v>0.71449251926919621</v>
      </c>
      <c r="FA361" s="3">
        <v>0.6866344559428903</v>
      </c>
      <c r="FB361" s="3">
        <v>0.65641567353684371</v>
      </c>
      <c r="FC361" s="3">
        <v>0.62381150703226873</v>
      </c>
      <c r="FD361" s="3">
        <v>0.58896539624944622</v>
      </c>
      <c r="FE361" s="3">
        <v>0.55217861759970588</v>
      </c>
      <c r="FF361" s="3">
        <v>0.51369728973918238</v>
      </c>
      <c r="FG361" s="3">
        <v>0.47379328427224271</v>
      </c>
      <c r="FH361" s="3">
        <v>0.43194786140531827</v>
      </c>
      <c r="FI361" s="3">
        <v>0.38853278185546974</v>
      </c>
      <c r="FJ361" s="3">
        <v>0.34413125554502666</v>
      </c>
      <c r="FK361" s="3">
        <v>0.29948366645061492</v>
      </c>
      <c r="FL361" s="3">
        <v>0.2555374332356517</v>
      </c>
      <c r="FM361" s="3">
        <v>0.21339675512076037</v>
      </c>
      <c r="FN361" s="3">
        <v>0.1741466899513989</v>
      </c>
      <c r="FO361" s="3">
        <v>0.13866604334070087</v>
      </c>
      <c r="FP361" s="3">
        <v>0.10754383657331397</v>
      </c>
      <c r="FQ361" s="3">
        <v>8.1080524707718593E-2</v>
      </c>
      <c r="FR361" s="3">
        <v>5.9300674160731218E-2</v>
      </c>
      <c r="FS361" s="3">
        <v>4.2322298141772262E-2</v>
      </c>
      <c r="FT361" s="3">
        <v>2.9197307042045852E-2</v>
      </c>
      <c r="FU361" s="3">
        <v>1.9697671222845815E-2</v>
      </c>
      <c r="FV361" s="3">
        <v>1.259784260728327E-2</v>
      </c>
      <c r="FW361" s="3">
        <v>7.5944834373746469E-3</v>
      </c>
      <c r="FX361" s="3">
        <v>4.1370189076754653E-3</v>
      </c>
      <c r="FY361" s="3">
        <v>1.9828317922597738E-3</v>
      </c>
      <c r="FZ361" s="3">
        <v>8.2233982920389614E-4</v>
      </c>
      <c r="GA361" s="3">
        <v>2.9208688393493186E-4</v>
      </c>
      <c r="GB361" s="3">
        <v>8.4588361587556254E-5</v>
      </c>
      <c r="GC361" s="3">
        <v>1.8383588623823603E-5</v>
      </c>
      <c r="GD361" s="3">
        <v>2.5317878252729858E-6</v>
      </c>
      <c r="GE361" s="3">
        <v>0</v>
      </c>
      <c r="GF361" s="3">
        <v>0</v>
      </c>
      <c r="GG361" s="3">
        <v>0</v>
      </c>
      <c r="GH361" s="3">
        <v>0</v>
      </c>
      <c r="GI361" s="3">
        <v>0</v>
      </c>
      <c r="GJ361" s="3">
        <v>0</v>
      </c>
      <c r="GK361" s="3">
        <v>0</v>
      </c>
      <c r="GL361" s="3">
        <v>0</v>
      </c>
      <c r="GM361" s="3">
        <v>0</v>
      </c>
      <c r="GN361" s="3">
        <v>0</v>
      </c>
      <c r="GO361" s="3">
        <v>0</v>
      </c>
      <c r="GP361" s="3">
        <v>0</v>
      </c>
      <c r="GQ361" s="3">
        <v>0</v>
      </c>
      <c r="GR361" s="3">
        <v>0</v>
      </c>
      <c r="GS361" s="3">
        <v>0</v>
      </c>
      <c r="GT361" s="3">
        <v>0</v>
      </c>
      <c r="GU361" s="3">
        <v>0</v>
      </c>
      <c r="GV361" s="3">
        <v>0</v>
      </c>
      <c r="GW361" s="3">
        <v>0</v>
      </c>
      <c r="GX361" s="3">
        <v>0</v>
      </c>
      <c r="GY361" s="3">
        <v>0</v>
      </c>
      <c r="GZ361" s="3">
        <v>0</v>
      </c>
      <c r="HA361" s="3">
        <v>0</v>
      </c>
      <c r="HB361">
        <f t="shared" si="2085"/>
        <v>22</v>
      </c>
      <c r="HC361">
        <f t="shared" si="2089"/>
        <v>0.32221308898458051</v>
      </c>
      <c r="HD361">
        <f>IF(H361&gt;=$F$3,IF(HB361&lt;50,HC361*VLOOKUP(H361,Ret!$A$2:$AZ$27,HB361+2),HC361),0)</f>
        <v>1.3532949737352383E-2</v>
      </c>
      <c r="HE361">
        <f>IF(H361&lt;$F$3,HC361*VLOOKUP(H361,Withd!$A$2:$AZ$57,HB361+2),0)</f>
        <v>0</v>
      </c>
      <c r="HF361">
        <f>IF(HC361=HD361,0,HC361*VLOOKUP(H361,Mort!$A$2:$E$115,IF(HF360/HC360=VLOOKUP(H360,Mort!$A$2:$E$115,2),2,3)))</f>
        <v>7.3464584288484354E-4</v>
      </c>
      <c r="HH361">
        <f t="shared" ref="HH361:HI361" si="2128">HH360+1</f>
        <v>55</v>
      </c>
      <c r="HI361">
        <f t="shared" si="2128"/>
        <v>22</v>
      </c>
      <c r="HJ361">
        <f t="shared" si="2083"/>
        <v>0.27164496679934064</v>
      </c>
      <c r="HK361">
        <f>IF(HH361&gt;=$F$3,IF(HI361&lt;50,HJ361*VLOOKUP(HH361,Ret!$A$2:$AZ$27,HI361+2),HJ361),0)</f>
        <v>1.1409088605572307E-2</v>
      </c>
      <c r="HL361">
        <f>IF(HH361&lt;$F$3,HJ361*VLOOKUP(HH361,Withd!$A$2:$AZ$57,HI361+2),0)</f>
        <v>0</v>
      </c>
      <c r="HM361">
        <f>IF(HJ361=HK361,0,HJ361*VLOOKUP(HH361,Mort!$A$2:$E$115,IF(HM360/HJ360=VLOOKUP(HH360,Mort!$A$2:$E$115,2),2,3)))</f>
        <v>6.1935052430249667E-4</v>
      </c>
      <c r="HN361">
        <f>HN360/(1+Assumptions!$C$9)</f>
        <v>0.4569362111232228</v>
      </c>
      <c r="HO361">
        <f>HO360*(1+Assumptions!$C$10)</f>
        <v>1.9574526565386869</v>
      </c>
      <c r="HQ361">
        <f>HQ360/(1.01+Assumptions!$C$9)</f>
        <v>0.37360533084362613</v>
      </c>
      <c r="HR361">
        <f>HR360/(0.99+Assumptions!$C$9)</f>
        <v>0.55994399583448384</v>
      </c>
    </row>
    <row r="362" spans="2:226" x14ac:dyDescent="0.25">
      <c r="B362">
        <f t="shared" ref="B362:C362" si="2129">B361+1</f>
        <v>2059</v>
      </c>
      <c r="C362">
        <f t="shared" si="2129"/>
        <v>74</v>
      </c>
      <c r="D362">
        <f>IF(D361=0, 0, D361*(1-VLOOKUP(C361,Mort!$A$2:$E$111,IF(D361/D360=1-VLOOKUP(C360,Mort!$A$2:$E$111,4),4,5))))</f>
        <v>0.81629472632567224</v>
      </c>
      <c r="E362" s="3">
        <f>IF(C362&lt;65,Assumptions!$C$6,Assumptions!$C$7)*(1+Assumptions!$C$8)^(B362-$J$3)</f>
        <v>35730.356924378415</v>
      </c>
      <c r="F362" s="3">
        <f t="shared" si="2081"/>
        <v>29166.5</v>
      </c>
      <c r="H362">
        <f t="shared" si="2088"/>
        <v>56</v>
      </c>
      <c r="I362" s="5">
        <v>296347.4115136576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34912.480000000003</v>
      </c>
      <c r="AH362" s="5">
        <v>36602.47</v>
      </c>
      <c r="AI362" s="5">
        <v>38365.370000000003</v>
      </c>
      <c r="AJ362" s="5">
        <v>40201.85</v>
      </c>
      <c r="AK362" s="5">
        <v>42111.82</v>
      </c>
      <c r="AL362" s="5">
        <v>44103.21</v>
      </c>
      <c r="AM362" s="5">
        <v>46178.52</v>
      </c>
      <c r="AN362" s="5">
        <v>48342.720000000001</v>
      </c>
      <c r="AO362" s="5">
        <v>20839.66</v>
      </c>
      <c r="AP362" s="5">
        <v>21803.58</v>
      </c>
      <c r="AQ362" s="5">
        <v>22798.97</v>
      </c>
      <c r="AR362" s="5">
        <v>23821.77</v>
      </c>
      <c r="AS362" s="5">
        <v>24869.08</v>
      </c>
      <c r="AT362" s="5">
        <v>25931.22</v>
      </c>
      <c r="AU362" s="5">
        <v>27000.43</v>
      </c>
      <c r="AV362" s="5">
        <v>28068.71</v>
      </c>
      <c r="AW362" s="5">
        <v>29128.91</v>
      </c>
      <c r="AX362" s="5">
        <v>30177.23</v>
      </c>
      <c r="AY362" s="5">
        <v>31201.83</v>
      </c>
      <c r="AZ362" s="5">
        <v>32192.09</v>
      </c>
      <c r="BA362" s="5">
        <v>33134.31</v>
      </c>
      <c r="BB362" s="5">
        <v>34003.78</v>
      </c>
      <c r="BC362" s="5">
        <v>34774.81</v>
      </c>
      <c r="BD362" s="5">
        <v>35418.400000000001</v>
      </c>
      <c r="BE362" s="5">
        <v>35909.5</v>
      </c>
      <c r="BF362" s="5">
        <v>36217.22</v>
      </c>
      <c r="BG362" s="5">
        <v>36311.32</v>
      </c>
      <c r="BH362" s="5">
        <v>36168.53</v>
      </c>
      <c r="BI362" s="5">
        <v>35774.47</v>
      </c>
      <c r="BJ362" s="5">
        <v>35111.82</v>
      </c>
      <c r="BK362" s="5">
        <v>34165.47</v>
      </c>
      <c r="BL362" s="5">
        <v>32861.11</v>
      </c>
      <c r="BM362" s="5">
        <v>31183.95</v>
      </c>
      <c r="BN362" s="5">
        <v>29139.360000000001</v>
      </c>
      <c r="BO362" s="5">
        <v>26753.55</v>
      </c>
      <c r="BP362" s="5">
        <v>24083.26</v>
      </c>
      <c r="BQ362" s="5">
        <v>21217.83</v>
      </c>
      <c r="BR362" s="5">
        <v>18267.580000000002</v>
      </c>
      <c r="BS362" s="5">
        <v>15345.76</v>
      </c>
      <c r="BT362" s="5">
        <v>12556.14</v>
      </c>
      <c r="BU362" s="5">
        <v>9987.11</v>
      </c>
      <c r="BV362" s="5">
        <v>7706.11</v>
      </c>
      <c r="BW362" s="5">
        <v>5802.26</v>
      </c>
      <c r="BX362" s="5">
        <v>4223.0200000000004</v>
      </c>
      <c r="BY362" s="5">
        <v>3005.72</v>
      </c>
      <c r="BZ362" s="5">
        <v>2028.06</v>
      </c>
      <c r="CA362" s="5">
        <v>1289.8399999999999</v>
      </c>
      <c r="CB362" s="5">
        <v>741.27</v>
      </c>
      <c r="CC362" s="5">
        <v>374.83</v>
      </c>
      <c r="CD362" s="5">
        <v>164</v>
      </c>
      <c r="CE362" s="5">
        <v>61.46</v>
      </c>
      <c r="CF362" s="5">
        <v>18.78</v>
      </c>
      <c r="CG362" s="5">
        <v>4.3099999999999996</v>
      </c>
      <c r="CH362" s="5">
        <v>0.63</v>
      </c>
      <c r="CI362" s="5">
        <v>0</v>
      </c>
      <c r="CJ362" s="5">
        <v>0</v>
      </c>
      <c r="CK362" s="5">
        <v>0</v>
      </c>
      <c r="CL362" s="5">
        <v>0</v>
      </c>
      <c r="CM362" s="5">
        <v>0</v>
      </c>
      <c r="CN362" s="5">
        <v>0</v>
      </c>
      <c r="CO362" s="5">
        <v>0</v>
      </c>
      <c r="CP362" s="5">
        <v>0</v>
      </c>
      <c r="CQ362" s="5">
        <v>0</v>
      </c>
      <c r="CR362" s="5">
        <v>0</v>
      </c>
      <c r="CS362" s="5">
        <v>0</v>
      </c>
      <c r="CT362" s="5">
        <v>0</v>
      </c>
      <c r="CU362" s="5">
        <v>0</v>
      </c>
      <c r="CV362" s="5">
        <v>0</v>
      </c>
      <c r="CW362" s="5">
        <v>0</v>
      </c>
      <c r="CX362" s="5">
        <v>0</v>
      </c>
      <c r="CY362" s="5">
        <v>0</v>
      </c>
      <c r="CZ362" s="5">
        <v>0</v>
      </c>
      <c r="DA362" s="5">
        <v>0</v>
      </c>
      <c r="DB362" s="5">
        <v>0</v>
      </c>
      <c r="DC362" s="5">
        <v>0</v>
      </c>
      <c r="DD362" s="5">
        <v>0</v>
      </c>
      <c r="DE362" s="5">
        <v>0</v>
      </c>
      <c r="DF362" s="3">
        <v>0</v>
      </c>
      <c r="DG362" s="3">
        <v>0</v>
      </c>
      <c r="DH362" s="3">
        <v>0</v>
      </c>
      <c r="DI362" s="3">
        <v>0</v>
      </c>
      <c r="DJ362" s="3">
        <v>0</v>
      </c>
      <c r="DK362" s="3">
        <v>0</v>
      </c>
      <c r="DL362" s="3">
        <v>0</v>
      </c>
      <c r="DM362" s="3">
        <v>0</v>
      </c>
      <c r="DN362" s="3">
        <v>0</v>
      </c>
      <c r="DO362" s="3">
        <v>0</v>
      </c>
      <c r="DP362" s="3">
        <v>0</v>
      </c>
      <c r="DQ362" s="3">
        <v>0</v>
      </c>
      <c r="DR362" s="3">
        <v>0</v>
      </c>
      <c r="DS362" s="3">
        <v>0</v>
      </c>
      <c r="DT362" s="3">
        <v>0</v>
      </c>
      <c r="DU362" s="3">
        <v>0</v>
      </c>
      <c r="DV362" s="3">
        <v>0</v>
      </c>
      <c r="DW362" s="3">
        <v>0</v>
      </c>
      <c r="DX362" s="3">
        <v>0</v>
      </c>
      <c r="DY362" s="3">
        <v>0</v>
      </c>
      <c r="DZ362" s="3">
        <v>0</v>
      </c>
      <c r="EA362" s="3">
        <v>0</v>
      </c>
      <c r="EB362" s="3">
        <v>0</v>
      </c>
      <c r="EC362" s="3">
        <v>1</v>
      </c>
      <c r="ED362" s="3">
        <v>0.99375000000000002</v>
      </c>
      <c r="EE362" s="3">
        <v>0.98731049999999998</v>
      </c>
      <c r="EF362" s="3">
        <v>0.98063628102</v>
      </c>
      <c r="EG362" s="3">
        <v>0.97367376342475798</v>
      </c>
      <c r="EH362" s="3">
        <v>0.96655620821412291</v>
      </c>
      <c r="EI362" s="3">
        <v>0.95927803996627048</v>
      </c>
      <c r="EJ362" s="3">
        <v>0.95188200627813058</v>
      </c>
      <c r="EK362" s="3">
        <v>0.94433358196834505</v>
      </c>
      <c r="EL362" s="3">
        <v>0.93650505657382743</v>
      </c>
      <c r="EM362" s="3">
        <v>0.92820762177258331</v>
      </c>
      <c r="EN362" s="3">
        <v>0.91928754652734879</v>
      </c>
      <c r="EO362" s="3">
        <v>0.90967179879067273</v>
      </c>
      <c r="EP362" s="3">
        <v>0.89907412233476136</v>
      </c>
      <c r="EQ362" s="3">
        <v>0.88734120503829272</v>
      </c>
      <c r="ER362" s="3">
        <v>0.87435940320858252</v>
      </c>
      <c r="ES362" s="3">
        <v>0.86008111415418642</v>
      </c>
      <c r="ET362" s="3">
        <v>0.84458245247712793</v>
      </c>
      <c r="EU362" s="3">
        <v>0.82773303255020925</v>
      </c>
      <c r="EV362" s="3">
        <v>0.80948151918247713</v>
      </c>
      <c r="EW362" s="3">
        <v>0.78973826492961652</v>
      </c>
      <c r="EX362" s="3">
        <v>0.76820999982763516</v>
      </c>
      <c r="EY362" s="3">
        <v>0.74467204543291643</v>
      </c>
      <c r="EZ362" s="3">
        <v>0.71891383938139186</v>
      </c>
      <c r="FA362" s="3">
        <v>0.69088338878391142</v>
      </c>
      <c r="FB362" s="3">
        <v>0.66047761084353152</v>
      </c>
      <c r="FC362" s="3">
        <v>0.62767168791293326</v>
      </c>
      <c r="FD362" s="3">
        <v>0.59260994742611683</v>
      </c>
      <c r="FE362" s="3">
        <v>0.55559553010988161</v>
      </c>
      <c r="FF362" s="3">
        <v>0.51687607761652399</v>
      </c>
      <c r="FG362" s="3">
        <v>0.47672514390727244</v>
      </c>
      <c r="FH362" s="3">
        <v>0.43462077919738218</v>
      </c>
      <c r="FI362" s="3">
        <v>0.39093704468025331</v>
      </c>
      <c r="FJ362" s="3">
        <v>0.34626075921419397</v>
      </c>
      <c r="FK362" s="3">
        <v>0.30133688831374444</v>
      </c>
      <c r="FL362" s="3">
        <v>0.25711871332258557</v>
      </c>
      <c r="FM362" s="3">
        <v>0.21471726630855797</v>
      </c>
      <c r="FN362" s="3">
        <v>0.17522431951642489</v>
      </c>
      <c r="FO362" s="3">
        <v>0.13952411665814848</v>
      </c>
      <c r="FP362" s="3">
        <v>0.10820932391539365</v>
      </c>
      <c r="FQ362" s="3">
        <v>8.1582255579532734E-2</v>
      </c>
      <c r="FR362" s="3">
        <v>5.9667630085758643E-2</v>
      </c>
      <c r="FS362" s="3">
        <v>4.2584190915905082E-2</v>
      </c>
      <c r="FT362" s="3">
        <v>2.93779816290646E-2</v>
      </c>
      <c r="FU362" s="3">
        <v>1.9819561526232141E-2</v>
      </c>
      <c r="FV362" s="3">
        <v>1.2675798769717028E-2</v>
      </c>
      <c r="FW362" s="3">
        <v>7.6414785303362135E-3</v>
      </c>
      <c r="FX362" s="3">
        <v>4.1626190146153491E-3</v>
      </c>
      <c r="FY362" s="3">
        <v>1.9951016675149908E-3</v>
      </c>
      <c r="FZ362" s="3">
        <v>8.2742851456849215E-4</v>
      </c>
      <c r="GA362" s="3">
        <v>2.9389433408958272E-4</v>
      </c>
      <c r="GB362" s="3">
        <v>8.5111799152343142E-5</v>
      </c>
      <c r="GC362" s="3">
        <v>1.8497347309778738E-5</v>
      </c>
      <c r="GD362" s="3">
        <v>2.5474546715027269E-6</v>
      </c>
      <c r="GE362" s="3">
        <v>0</v>
      </c>
      <c r="GF362" s="3">
        <v>0</v>
      </c>
      <c r="GG362" s="3">
        <v>0</v>
      </c>
      <c r="GH362" s="3">
        <v>0</v>
      </c>
      <c r="GI362" s="3">
        <v>0</v>
      </c>
      <c r="GJ362" s="3">
        <v>0</v>
      </c>
      <c r="GK362" s="3">
        <v>0</v>
      </c>
      <c r="GL362" s="3">
        <v>0</v>
      </c>
      <c r="GM362" s="3">
        <v>0</v>
      </c>
      <c r="GN362" s="3">
        <v>0</v>
      </c>
      <c r="GO362" s="3">
        <v>0</v>
      </c>
      <c r="GP362" s="3">
        <v>0</v>
      </c>
      <c r="GQ362" s="3">
        <v>0</v>
      </c>
      <c r="GR362" s="3">
        <v>0</v>
      </c>
      <c r="GS362" s="3">
        <v>0</v>
      </c>
      <c r="GT362" s="3">
        <v>0</v>
      </c>
      <c r="GU362" s="3">
        <v>0</v>
      </c>
      <c r="GV362" s="3">
        <v>0</v>
      </c>
      <c r="GW362" s="3">
        <v>0</v>
      </c>
      <c r="GX362" s="3">
        <v>0</v>
      </c>
      <c r="GY362" s="3">
        <v>0</v>
      </c>
      <c r="GZ362" s="3">
        <v>0</v>
      </c>
      <c r="HA362" s="3">
        <v>0</v>
      </c>
      <c r="HB362">
        <f t="shared" si="2085"/>
        <v>23</v>
      </c>
      <c r="HC362">
        <f t="shared" si="2089"/>
        <v>0.3079454934043433</v>
      </c>
      <c r="HD362">
        <f>IF(H362&gt;=$F$3,IF(HB362&lt;50,HC362*VLOOKUP(H362,Ret!$A$2:$AZ$27,HB362+2),HC362),0)</f>
        <v>1.0778092269152016E-2</v>
      </c>
      <c r="HE362">
        <f>IF(H362&lt;$F$3,HC362*VLOOKUP(H362,Withd!$A$2:$AZ$57,HB362+2),0)</f>
        <v>0</v>
      </c>
      <c r="HF362">
        <f>IF(HC362=HD362,0,HC362*VLOOKUP(H362,Mort!$A$2:$E$115,IF(HF361/HC361=VLOOKUP(H361,Mort!$A$2:$E$115,2),2,3)))</f>
        <v>7.6678427857681478E-4</v>
      </c>
      <c r="HH362">
        <f t="shared" ref="HH362:HI362" si="2130">HH361+1</f>
        <v>56</v>
      </c>
      <c r="HI362">
        <f t="shared" si="2130"/>
        <v>23</v>
      </c>
      <c r="HJ362">
        <f t="shared" si="2083"/>
        <v>0.2596165276694658</v>
      </c>
      <c r="HK362">
        <f>IF(HH362&gt;=$F$3,IF(HI362&lt;50,HJ362*VLOOKUP(HH362,Ret!$A$2:$AZ$27,HI362+2),HJ362),0)</f>
        <v>9.0865784684313038E-3</v>
      </c>
      <c r="HL362">
        <f>IF(HH362&lt;$F$3,HJ362*VLOOKUP(HH362,Withd!$A$2:$AZ$57,HI362+2),0)</f>
        <v>0</v>
      </c>
      <c r="HM362">
        <f>IF(HJ362=HK362,0,HJ362*VLOOKUP(HH362,Mort!$A$2:$E$115,IF(HM361/HJ361=VLOOKUP(HH361,Mort!$A$2:$E$115,2),2,3)))</f>
        <v>6.4644515389696987E-4</v>
      </c>
      <c r="HN362">
        <f>HN361/(1+Assumptions!$C$9)</f>
        <v>0.44020829587979071</v>
      </c>
      <c r="HO362">
        <f>HO361*(1+Assumptions!$C$10)</f>
        <v>2.0210698678761942</v>
      </c>
      <c r="HQ362">
        <f>HQ361/(1.01+Assumptions!$C$9)</f>
        <v>0.35649363630116998</v>
      </c>
      <c r="HR362">
        <f>HR361/(0.99+Assumptions!$C$9)</f>
        <v>0.54469260295183253</v>
      </c>
    </row>
    <row r="363" spans="2:226" x14ac:dyDescent="0.25">
      <c r="B363">
        <f t="shared" ref="B363:C363" si="2131">B362+1</f>
        <v>2060</v>
      </c>
      <c r="C363">
        <f t="shared" si="2131"/>
        <v>75</v>
      </c>
      <c r="D363">
        <f>IF(D362=0, 0, D362*(1-VLOOKUP(C362,Mort!$A$2:$E$111,IF(D362/D361=1-VLOOKUP(C361,Mort!$A$2:$E$111,4),4,5))))</f>
        <v>0.80000964653547502</v>
      </c>
      <c r="E363" s="3">
        <f>IF(C363&lt;65,Assumptions!$C$6,Assumptions!$C$7)*(1+Assumptions!$C$8)^(B363-$J$3)</f>
        <v>37695.526555219221</v>
      </c>
      <c r="F363" s="3">
        <f t="shared" si="2081"/>
        <v>30156.78</v>
      </c>
      <c r="H363">
        <f t="shared" si="2088"/>
        <v>57</v>
      </c>
      <c r="I363" s="5">
        <v>283311.98516152485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0</v>
      </c>
      <c r="AF363" s="5">
        <v>0</v>
      </c>
      <c r="AG363" s="5">
        <v>0</v>
      </c>
      <c r="AH363" s="5">
        <v>36832.67</v>
      </c>
      <c r="AI363" s="5">
        <v>38606.67</v>
      </c>
      <c r="AJ363" s="5">
        <v>40454.699999999997</v>
      </c>
      <c r="AK363" s="5">
        <v>42376.68</v>
      </c>
      <c r="AL363" s="5">
        <v>44380.59</v>
      </c>
      <c r="AM363" s="5">
        <v>46468.95</v>
      </c>
      <c r="AN363" s="5">
        <v>48646.76</v>
      </c>
      <c r="AO363" s="5">
        <v>20970.73</v>
      </c>
      <c r="AP363" s="5">
        <v>21940.71</v>
      </c>
      <c r="AQ363" s="5">
        <v>22942.36</v>
      </c>
      <c r="AR363" s="5">
        <v>23971.59</v>
      </c>
      <c r="AS363" s="5">
        <v>25025.49</v>
      </c>
      <c r="AT363" s="5">
        <v>26094.31</v>
      </c>
      <c r="AU363" s="5">
        <v>27170.240000000002</v>
      </c>
      <c r="AV363" s="5">
        <v>28245.24</v>
      </c>
      <c r="AW363" s="5">
        <v>29312.12</v>
      </c>
      <c r="AX363" s="5">
        <v>30367.03</v>
      </c>
      <c r="AY363" s="5">
        <v>31398.07</v>
      </c>
      <c r="AZ363" s="5">
        <v>32394.560000000001</v>
      </c>
      <c r="BA363" s="5">
        <v>33342.699999999997</v>
      </c>
      <c r="BB363" s="5">
        <v>34217.64</v>
      </c>
      <c r="BC363" s="5">
        <v>34993.51</v>
      </c>
      <c r="BD363" s="5">
        <v>35641.160000000003</v>
      </c>
      <c r="BE363" s="5">
        <v>36135.339999999997</v>
      </c>
      <c r="BF363" s="5">
        <v>36445</v>
      </c>
      <c r="BG363" s="5">
        <v>36539.69</v>
      </c>
      <c r="BH363" s="5">
        <v>36396.01</v>
      </c>
      <c r="BI363" s="5">
        <v>35999.46</v>
      </c>
      <c r="BJ363" s="5">
        <v>35332.65</v>
      </c>
      <c r="BK363" s="5">
        <v>34380.35</v>
      </c>
      <c r="BL363" s="5">
        <v>33067.79</v>
      </c>
      <c r="BM363" s="5">
        <v>31380.07</v>
      </c>
      <c r="BN363" s="5">
        <v>29322.62</v>
      </c>
      <c r="BO363" s="5">
        <v>26921.81</v>
      </c>
      <c r="BP363" s="5">
        <v>24234.73</v>
      </c>
      <c r="BQ363" s="5">
        <v>21351.279999999999</v>
      </c>
      <c r="BR363" s="5">
        <v>18382.47</v>
      </c>
      <c r="BS363" s="5">
        <v>15442.27</v>
      </c>
      <c r="BT363" s="5">
        <v>12635.11</v>
      </c>
      <c r="BU363" s="5">
        <v>10049.92</v>
      </c>
      <c r="BV363" s="5">
        <v>7754.58</v>
      </c>
      <c r="BW363" s="5">
        <v>5838.75</v>
      </c>
      <c r="BX363" s="5">
        <v>4249.58</v>
      </c>
      <c r="BY363" s="5">
        <v>3024.62</v>
      </c>
      <c r="BZ363" s="5">
        <v>2040.82</v>
      </c>
      <c r="CA363" s="5">
        <v>1297.95</v>
      </c>
      <c r="CB363" s="5">
        <v>745.93</v>
      </c>
      <c r="CC363" s="5">
        <v>377.18</v>
      </c>
      <c r="CD363" s="5">
        <v>165.03</v>
      </c>
      <c r="CE363" s="5">
        <v>61.84</v>
      </c>
      <c r="CF363" s="5">
        <v>18.89</v>
      </c>
      <c r="CG363" s="5">
        <v>4.33</v>
      </c>
      <c r="CH363" s="5">
        <v>0.63</v>
      </c>
      <c r="CI363" s="5">
        <v>0</v>
      </c>
      <c r="CJ363" s="5">
        <v>0</v>
      </c>
      <c r="CK363" s="5">
        <v>0</v>
      </c>
      <c r="CL363" s="5">
        <v>0</v>
      </c>
      <c r="CM363" s="5">
        <v>0</v>
      </c>
      <c r="CN363" s="5">
        <v>0</v>
      </c>
      <c r="CO363" s="5">
        <v>0</v>
      </c>
      <c r="CP363" s="5">
        <v>0</v>
      </c>
      <c r="CQ363" s="5">
        <v>0</v>
      </c>
      <c r="CR363" s="5">
        <v>0</v>
      </c>
      <c r="CS363" s="5">
        <v>0</v>
      </c>
      <c r="CT363" s="5">
        <v>0</v>
      </c>
      <c r="CU363" s="5">
        <v>0</v>
      </c>
      <c r="CV363" s="5">
        <v>0</v>
      </c>
      <c r="CW363" s="5">
        <v>0</v>
      </c>
      <c r="CX363" s="5">
        <v>0</v>
      </c>
      <c r="CY363" s="5">
        <v>0</v>
      </c>
      <c r="CZ363" s="5">
        <v>0</v>
      </c>
      <c r="DA363" s="5">
        <v>0</v>
      </c>
      <c r="DB363" s="5">
        <v>0</v>
      </c>
      <c r="DC363" s="5">
        <v>0</v>
      </c>
      <c r="DD363" s="5">
        <v>0</v>
      </c>
      <c r="DE363" s="5">
        <v>0</v>
      </c>
      <c r="DF363" s="3">
        <v>0</v>
      </c>
      <c r="DG363" s="3">
        <v>0</v>
      </c>
      <c r="DH363" s="3">
        <v>0</v>
      </c>
      <c r="DI363" s="3">
        <v>0</v>
      </c>
      <c r="DJ363" s="3">
        <v>0</v>
      </c>
      <c r="DK363" s="3">
        <v>0</v>
      </c>
      <c r="DL363" s="3">
        <v>0</v>
      </c>
      <c r="DM363" s="3">
        <v>0</v>
      </c>
      <c r="DN363" s="3">
        <v>0</v>
      </c>
      <c r="DO363" s="3">
        <v>0</v>
      </c>
      <c r="DP363" s="3">
        <v>0</v>
      </c>
      <c r="DQ363" s="3">
        <v>0</v>
      </c>
      <c r="DR363" s="3">
        <v>0</v>
      </c>
      <c r="DS363" s="3">
        <v>0</v>
      </c>
      <c r="DT363" s="3">
        <v>0</v>
      </c>
      <c r="DU363" s="3">
        <v>0</v>
      </c>
      <c r="DV363" s="3">
        <v>0</v>
      </c>
      <c r="DW363" s="3">
        <v>0</v>
      </c>
      <c r="DX363" s="3">
        <v>0</v>
      </c>
      <c r="DY363" s="3">
        <v>0</v>
      </c>
      <c r="DZ363" s="3">
        <v>0</v>
      </c>
      <c r="EA363" s="3">
        <v>0</v>
      </c>
      <c r="EB363" s="3">
        <v>0</v>
      </c>
      <c r="EC363" s="3">
        <v>0</v>
      </c>
      <c r="ED363" s="3">
        <v>1</v>
      </c>
      <c r="EE363" s="3">
        <v>0.99351999999999996</v>
      </c>
      <c r="EF363" s="3">
        <v>0.98680380479999996</v>
      </c>
      <c r="EG363" s="3">
        <v>0.97979749778591996</v>
      </c>
      <c r="EH363" s="3">
        <v>0.97263517807710487</v>
      </c>
      <c r="EI363" s="3">
        <v>0.96531123518618422</v>
      </c>
      <c r="EJ363" s="3">
        <v>0.95786868556289873</v>
      </c>
      <c r="EK363" s="3">
        <v>0.95027278688638495</v>
      </c>
      <c r="EL363" s="3">
        <v>0.94239502548309684</v>
      </c>
      <c r="EM363" s="3">
        <v>0.93404540555731663</v>
      </c>
      <c r="EN363" s="3">
        <v>0.92506922920991086</v>
      </c>
      <c r="EO363" s="3">
        <v>0.9153930050723752</v>
      </c>
      <c r="EP363" s="3">
        <v>0.90472867656328193</v>
      </c>
      <c r="EQ363" s="3">
        <v>0.89292196733413109</v>
      </c>
      <c r="ER363" s="3">
        <v>0.87985851895203271</v>
      </c>
      <c r="ES363" s="3">
        <v>0.86549042933754605</v>
      </c>
      <c r="ET363" s="3">
        <v>0.84989429180088349</v>
      </c>
      <c r="EU363" s="3">
        <v>0.83293890067945586</v>
      </c>
      <c r="EV363" s="3">
        <v>0.8145725979194739</v>
      </c>
      <c r="EW363" s="3">
        <v>0.79470517225621795</v>
      </c>
      <c r="EX363" s="3">
        <v>0.77304150926051352</v>
      </c>
      <c r="EY363" s="3">
        <v>0.74935551741677142</v>
      </c>
      <c r="EZ363" s="3">
        <v>0.72343531006932527</v>
      </c>
      <c r="FA363" s="3">
        <v>0.69522856732972227</v>
      </c>
      <c r="FB363" s="3">
        <v>0.66463155808154117</v>
      </c>
      <c r="FC363" s="3">
        <v>0.63161930859163107</v>
      </c>
      <c r="FD363" s="3">
        <v>0.59633705401370252</v>
      </c>
      <c r="FE363" s="3">
        <v>0.55908984162000663</v>
      </c>
      <c r="FF363" s="3">
        <v>0.52012687055750839</v>
      </c>
      <c r="FG363" s="3">
        <v>0.47972341525260115</v>
      </c>
      <c r="FH363" s="3">
        <v>0.43735424321749145</v>
      </c>
      <c r="FI363" s="3">
        <v>0.39339576823170136</v>
      </c>
      <c r="FJ363" s="3">
        <v>0.34843849983818254</v>
      </c>
      <c r="FK363" s="3">
        <v>0.30323208886917674</v>
      </c>
      <c r="FL363" s="3">
        <v>0.25873581214851377</v>
      </c>
      <c r="FM363" s="3">
        <v>0.21606768936710236</v>
      </c>
      <c r="FN363" s="3">
        <v>0.1763263592618112</v>
      </c>
      <c r="FO363" s="3">
        <v>0.14040162682580978</v>
      </c>
      <c r="FP363" s="3">
        <v>0.10888988570102504</v>
      </c>
      <c r="FQ363" s="3">
        <v>8.2095351526573809E-2</v>
      </c>
      <c r="FR363" s="3">
        <v>6.0042898199505548E-2</v>
      </c>
      <c r="FS363" s="3">
        <v>4.2852016016005114E-2</v>
      </c>
      <c r="FT363" s="3">
        <v>2.956274880912161E-2</v>
      </c>
      <c r="FU363" s="3">
        <v>1.9944212856585802E-2</v>
      </c>
      <c r="FV363" s="3">
        <v>1.2755520774558016E-2</v>
      </c>
      <c r="FW363" s="3">
        <v>7.6895381437345547E-3</v>
      </c>
      <c r="FX363" s="3">
        <v>4.1887990084179616E-3</v>
      </c>
      <c r="FY363" s="3">
        <v>2.0076494767446449E-3</v>
      </c>
      <c r="FZ363" s="3">
        <v>8.326324674903067E-4</v>
      </c>
      <c r="GA363" s="3">
        <v>2.9574272612788204E-4</v>
      </c>
      <c r="GB363" s="3">
        <v>8.5647093486634627E-5</v>
      </c>
      <c r="GC363" s="3">
        <v>1.8613682827450306E-5</v>
      </c>
      <c r="GD363" s="3">
        <v>2.5634763989964553E-6</v>
      </c>
      <c r="GE363" s="3">
        <v>0</v>
      </c>
      <c r="GF363" s="3">
        <v>0</v>
      </c>
      <c r="GG363" s="3">
        <v>0</v>
      </c>
      <c r="GH363" s="3">
        <v>0</v>
      </c>
      <c r="GI363" s="3">
        <v>0</v>
      </c>
      <c r="GJ363" s="3">
        <v>0</v>
      </c>
      <c r="GK363" s="3">
        <v>0</v>
      </c>
      <c r="GL363" s="3">
        <v>0</v>
      </c>
      <c r="GM363" s="3">
        <v>0</v>
      </c>
      <c r="GN363" s="3">
        <v>0</v>
      </c>
      <c r="GO363" s="3">
        <v>0</v>
      </c>
      <c r="GP363" s="3">
        <v>0</v>
      </c>
      <c r="GQ363" s="3">
        <v>0</v>
      </c>
      <c r="GR363" s="3">
        <v>0</v>
      </c>
      <c r="GS363" s="3">
        <v>0</v>
      </c>
      <c r="GT363" s="3">
        <v>0</v>
      </c>
      <c r="GU363" s="3">
        <v>0</v>
      </c>
      <c r="GV363" s="3">
        <v>0</v>
      </c>
      <c r="GW363" s="3">
        <v>0</v>
      </c>
      <c r="GX363" s="3">
        <v>0</v>
      </c>
      <c r="GY363" s="3">
        <v>0</v>
      </c>
      <c r="GZ363" s="3">
        <v>0</v>
      </c>
      <c r="HA363" s="3">
        <v>0</v>
      </c>
      <c r="HB363">
        <f t="shared" si="2085"/>
        <v>24</v>
      </c>
      <c r="HC363">
        <f t="shared" si="2089"/>
        <v>0.29640061685661451</v>
      </c>
      <c r="HD363">
        <f>IF(H363&gt;=$F$3,IF(HB363&lt;50,HC363*VLOOKUP(H363,Ret!$A$2:$AZ$27,HB363+2),HC363),0)</f>
        <v>1.4227229609117497E-2</v>
      </c>
      <c r="HE363">
        <f>IF(H363&lt;$F$3,HC363*VLOOKUP(H363,Withd!$A$2:$AZ$57,HB363+2),0)</f>
        <v>0</v>
      </c>
      <c r="HF363">
        <f>IF(HC363=HD363,0,HC363*VLOOKUP(H363,Mort!$A$2:$E$115,IF(HF362/HC362=VLOOKUP(H362,Mort!$A$2:$E$115,2),2,3)))</f>
        <v>7.8546163467002844E-4</v>
      </c>
      <c r="HH363">
        <f t="shared" ref="HH363:HI363" si="2132">HH362+1</f>
        <v>57</v>
      </c>
      <c r="HI363">
        <f t="shared" si="2132"/>
        <v>24</v>
      </c>
      <c r="HJ363">
        <f t="shared" si="2083"/>
        <v>0.24988350404713752</v>
      </c>
      <c r="HK363">
        <f>IF(HH363&gt;=$F$3,IF(HI363&lt;50,HJ363*VLOOKUP(HH363,Ret!$A$2:$AZ$27,HI363+2),HJ363),0)</f>
        <v>1.1994408194262601E-2</v>
      </c>
      <c r="HL363">
        <f>IF(HH363&lt;$F$3,HJ363*VLOOKUP(HH363,Withd!$A$2:$AZ$57,HI363+2),0)</f>
        <v>0</v>
      </c>
      <c r="HM363">
        <f>IF(HJ363=HK363,0,HJ363*VLOOKUP(HH363,Mort!$A$2:$E$115,IF(HM362/HJ362=VLOOKUP(HH362,Mort!$A$2:$E$115,2),2,3)))</f>
        <v>6.6219128572491445E-4</v>
      </c>
      <c r="HN363">
        <f>HN362/(1+Assumptions!$C$9)</f>
        <v>0.42409277059710088</v>
      </c>
      <c r="HO363">
        <f>HO362*(1+Assumptions!$C$10)</f>
        <v>2.0867546385821707</v>
      </c>
      <c r="HQ363">
        <f>HQ362/(1.01+Assumptions!$C$9)</f>
        <v>0.34016568349348281</v>
      </c>
      <c r="HR363">
        <f>HR362/(0.99+Assumptions!$C$9)</f>
        <v>0.52985661765742464</v>
      </c>
    </row>
    <row r="364" spans="2:226" x14ac:dyDescent="0.25">
      <c r="B364">
        <f t="shared" ref="B364:C364" si="2133">B363+1</f>
        <v>2061</v>
      </c>
      <c r="C364">
        <f t="shared" si="2133"/>
        <v>76</v>
      </c>
      <c r="D364">
        <f>IF(D363=0, 0, D363*(1-VLOOKUP(C363,Mort!$A$2:$E$111,IF(D363/D362=1-VLOOKUP(C362,Mort!$A$2:$E$111,4),4,5))))</f>
        <v>0.78236943382936774</v>
      </c>
      <c r="E364" s="3">
        <f>IF(C364&lt;65,Assumptions!$C$6,Assumptions!$C$7)*(1+Assumptions!$C$8)^(B364-$J$3)</f>
        <v>39768.780515756276</v>
      </c>
      <c r="F364" s="3">
        <f t="shared" si="2081"/>
        <v>31113.88</v>
      </c>
      <c r="H364">
        <f t="shared" si="2088"/>
        <v>58</v>
      </c>
      <c r="I364" s="5">
        <v>270013.0420196359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38858.47</v>
      </c>
      <c r="AJ364" s="5">
        <v>40718.550000000003</v>
      </c>
      <c r="AK364" s="5">
        <v>42653.07</v>
      </c>
      <c r="AL364" s="5">
        <v>44670.05</v>
      </c>
      <c r="AM364" s="5">
        <v>46772.03</v>
      </c>
      <c r="AN364" s="5">
        <v>48964.05</v>
      </c>
      <c r="AO364" s="5">
        <v>21107.5</v>
      </c>
      <c r="AP364" s="5">
        <v>22083.81</v>
      </c>
      <c r="AQ364" s="5">
        <v>23092</v>
      </c>
      <c r="AR364" s="5">
        <v>24127.94</v>
      </c>
      <c r="AS364" s="5">
        <v>25188.720000000001</v>
      </c>
      <c r="AT364" s="5">
        <v>26264.51</v>
      </c>
      <c r="AU364" s="5">
        <v>27347.45</v>
      </c>
      <c r="AV364" s="5">
        <v>28429.46</v>
      </c>
      <c r="AW364" s="5">
        <v>29503.3</v>
      </c>
      <c r="AX364" s="5">
        <v>30565.09</v>
      </c>
      <c r="AY364" s="5">
        <v>31602.86</v>
      </c>
      <c r="AZ364" s="5">
        <v>32605.84</v>
      </c>
      <c r="BA364" s="5">
        <v>33560.17</v>
      </c>
      <c r="BB364" s="5">
        <v>34440.81</v>
      </c>
      <c r="BC364" s="5">
        <v>35221.75</v>
      </c>
      <c r="BD364" s="5">
        <v>35873.620000000003</v>
      </c>
      <c r="BE364" s="5">
        <v>36371.03</v>
      </c>
      <c r="BF364" s="5">
        <v>36682.71</v>
      </c>
      <c r="BG364" s="5">
        <v>36778.01</v>
      </c>
      <c r="BH364" s="5">
        <v>36633.39</v>
      </c>
      <c r="BI364" s="5">
        <v>36234.26</v>
      </c>
      <c r="BJ364" s="5">
        <v>35563.089999999997</v>
      </c>
      <c r="BK364" s="5">
        <v>34604.58</v>
      </c>
      <c r="BL364" s="5">
        <v>33283.46</v>
      </c>
      <c r="BM364" s="5">
        <v>31584.74</v>
      </c>
      <c r="BN364" s="5">
        <v>29513.87</v>
      </c>
      <c r="BO364" s="5">
        <v>27097.41</v>
      </c>
      <c r="BP364" s="5">
        <v>24392.79</v>
      </c>
      <c r="BQ364" s="5">
        <v>21490.54</v>
      </c>
      <c r="BR364" s="5">
        <v>18502.36</v>
      </c>
      <c r="BS364" s="5">
        <v>15542.99</v>
      </c>
      <c r="BT364" s="5">
        <v>12717.52</v>
      </c>
      <c r="BU364" s="5">
        <v>10115.469999999999</v>
      </c>
      <c r="BV364" s="5">
        <v>7805.15</v>
      </c>
      <c r="BW364" s="5">
        <v>5876.83</v>
      </c>
      <c r="BX364" s="5">
        <v>4277.3</v>
      </c>
      <c r="BY364" s="5">
        <v>3044.35</v>
      </c>
      <c r="BZ364" s="5">
        <v>2054.13</v>
      </c>
      <c r="CA364" s="5">
        <v>1306.42</v>
      </c>
      <c r="CB364" s="5">
        <v>750.8</v>
      </c>
      <c r="CC364" s="5">
        <v>379.64</v>
      </c>
      <c r="CD364" s="5">
        <v>166.11</v>
      </c>
      <c r="CE364" s="5">
        <v>62.25</v>
      </c>
      <c r="CF364" s="5">
        <v>19.02</v>
      </c>
      <c r="CG364" s="5">
        <v>4.3600000000000003</v>
      </c>
      <c r="CH364" s="5">
        <v>0.63</v>
      </c>
      <c r="CI364" s="5">
        <v>0</v>
      </c>
      <c r="CJ364" s="5">
        <v>0</v>
      </c>
      <c r="CK364" s="5">
        <v>0</v>
      </c>
      <c r="CL364" s="5">
        <v>0</v>
      </c>
      <c r="CM364" s="5">
        <v>0</v>
      </c>
      <c r="CN364" s="5">
        <v>0</v>
      </c>
      <c r="CO364" s="5">
        <v>0</v>
      </c>
      <c r="CP364" s="5">
        <v>0</v>
      </c>
      <c r="CQ364" s="5">
        <v>0</v>
      </c>
      <c r="CR364" s="5">
        <v>0</v>
      </c>
      <c r="CS364" s="5">
        <v>0</v>
      </c>
      <c r="CT364" s="5">
        <v>0</v>
      </c>
      <c r="CU364" s="5">
        <v>0</v>
      </c>
      <c r="CV364" s="5">
        <v>0</v>
      </c>
      <c r="CW364" s="5">
        <v>0</v>
      </c>
      <c r="CX364" s="5">
        <v>0</v>
      </c>
      <c r="CY364" s="5">
        <v>0</v>
      </c>
      <c r="CZ364" s="5">
        <v>0</v>
      </c>
      <c r="DA364" s="5">
        <v>0</v>
      </c>
      <c r="DB364" s="5">
        <v>0</v>
      </c>
      <c r="DC364" s="5">
        <v>0</v>
      </c>
      <c r="DD364" s="5">
        <v>0</v>
      </c>
      <c r="DE364" s="5">
        <v>0</v>
      </c>
      <c r="DF364" s="3">
        <v>0</v>
      </c>
      <c r="DG364" s="3">
        <v>0</v>
      </c>
      <c r="DH364" s="3">
        <v>0</v>
      </c>
      <c r="DI364" s="3">
        <v>0</v>
      </c>
      <c r="DJ364" s="3">
        <v>0</v>
      </c>
      <c r="DK364" s="3">
        <v>0</v>
      </c>
      <c r="DL364" s="3">
        <v>0</v>
      </c>
      <c r="DM364" s="3">
        <v>0</v>
      </c>
      <c r="DN364" s="3">
        <v>0</v>
      </c>
      <c r="DO364" s="3">
        <v>0</v>
      </c>
      <c r="DP364" s="3">
        <v>0</v>
      </c>
      <c r="DQ364" s="3">
        <v>0</v>
      </c>
      <c r="DR364" s="3">
        <v>0</v>
      </c>
      <c r="DS364" s="3">
        <v>0</v>
      </c>
      <c r="DT364" s="3">
        <v>0</v>
      </c>
      <c r="DU364" s="3">
        <v>0</v>
      </c>
      <c r="DV364" s="3">
        <v>0</v>
      </c>
      <c r="DW364" s="3">
        <v>0</v>
      </c>
      <c r="DX364" s="3">
        <v>0</v>
      </c>
      <c r="DY364" s="3">
        <v>0</v>
      </c>
      <c r="DZ364" s="3">
        <v>0</v>
      </c>
      <c r="EA364" s="3">
        <v>0</v>
      </c>
      <c r="EB364" s="3">
        <v>0</v>
      </c>
      <c r="EC364" s="3">
        <v>0</v>
      </c>
      <c r="ED364" s="3">
        <v>0</v>
      </c>
      <c r="EE364" s="3">
        <v>1</v>
      </c>
      <c r="EF364" s="3">
        <v>0.99324000000000001</v>
      </c>
      <c r="EG364" s="3">
        <v>0.98618799600000007</v>
      </c>
      <c r="EH364" s="3">
        <v>0.97897896174924004</v>
      </c>
      <c r="EI364" s="3">
        <v>0.97160725016726823</v>
      </c>
      <c r="EJ364" s="3">
        <v>0.96411615826847863</v>
      </c>
      <c r="EK364" s="3">
        <v>0.95647071713340959</v>
      </c>
      <c r="EL364" s="3">
        <v>0.94854157488837365</v>
      </c>
      <c r="EM364" s="3">
        <v>0.94013749653486267</v>
      </c>
      <c r="EN364" s="3">
        <v>0.93110277519316265</v>
      </c>
      <c r="EO364" s="3">
        <v>0.92136344016464211</v>
      </c>
      <c r="EP364" s="3">
        <v>0.91062955608672402</v>
      </c>
      <c r="EQ364" s="3">
        <v>0.89874584037979222</v>
      </c>
      <c r="ER364" s="3">
        <v>0.88559718873503579</v>
      </c>
      <c r="ES364" s="3">
        <v>0.87113538664299273</v>
      </c>
      <c r="ET364" s="3">
        <v>0.85543752697568598</v>
      </c>
      <c r="EU364" s="3">
        <v>0.83837154831252103</v>
      </c>
      <c r="EV364" s="3">
        <v>0.81988545567222992</v>
      </c>
      <c r="EW364" s="3">
        <v>0.79988844940838422</v>
      </c>
      <c r="EX364" s="3">
        <v>0.77808349027751167</v>
      </c>
      <c r="EY364" s="3">
        <v>0.75424301213540867</v>
      </c>
      <c r="EZ364" s="3">
        <v>0.72815374634564489</v>
      </c>
      <c r="FA364" s="3">
        <v>0.69976303177562826</v>
      </c>
      <c r="FB364" s="3">
        <v>0.66896646074718291</v>
      </c>
      <c r="FC364" s="3">
        <v>0.63573889664187033</v>
      </c>
      <c r="FD364" s="3">
        <v>0.60022652187545544</v>
      </c>
      <c r="FE364" s="3">
        <v>0.56273637331911452</v>
      </c>
      <c r="FF364" s="3">
        <v>0.52351927546250543</v>
      </c>
      <c r="FG364" s="3">
        <v>0.48285229814457803</v>
      </c>
      <c r="FH364" s="3">
        <v>0.44020678317244893</v>
      </c>
      <c r="FI364" s="3">
        <v>0.39596159939578612</v>
      </c>
      <c r="FJ364" s="3">
        <v>0.35071110781683568</v>
      </c>
      <c r="FK364" s="3">
        <v>0.30520984868867945</v>
      </c>
      <c r="FL364" s="3">
        <v>0.26042335549210266</v>
      </c>
      <c r="FM364" s="3">
        <v>0.21747693993790002</v>
      </c>
      <c r="FN364" s="3">
        <v>0.17747640637512205</v>
      </c>
      <c r="FO364" s="3">
        <v>0.14131736334025469</v>
      </c>
      <c r="FP364" s="3">
        <v>0.10960009431216793</v>
      </c>
      <c r="FQ364" s="3">
        <v>8.2630799104772765E-2</v>
      </c>
      <c r="FR364" s="3">
        <v>6.0434513849248701E-2</v>
      </c>
      <c r="FS364" s="3">
        <v>4.31315081890703E-2</v>
      </c>
      <c r="FT364" s="3">
        <v>2.9755564869475819E-2</v>
      </c>
      <c r="FU364" s="3">
        <v>2.0074294283543168E-2</v>
      </c>
      <c r="FV364" s="3">
        <v>1.2838715651982869E-2</v>
      </c>
      <c r="FW364" s="3">
        <v>7.7396913436413532E-3</v>
      </c>
      <c r="FX364" s="3">
        <v>4.2161194625351906E-3</v>
      </c>
      <c r="FY364" s="3">
        <v>2.0207438971984915E-3</v>
      </c>
      <c r="FZ364" s="3">
        <v>8.3806311648513046E-4</v>
      </c>
      <c r="GA364" s="3">
        <v>2.9767163834435351E-4</v>
      </c>
      <c r="GB364" s="3">
        <v>8.6205706464524771E-5</v>
      </c>
      <c r="GC364" s="3">
        <v>1.8735086185935172E-5</v>
      </c>
      <c r="GD364" s="3">
        <v>2.5801960695269908E-6</v>
      </c>
      <c r="GE364" s="3">
        <v>0</v>
      </c>
      <c r="GF364" s="3">
        <v>0</v>
      </c>
      <c r="GG364" s="3">
        <v>0</v>
      </c>
      <c r="GH364" s="3">
        <v>0</v>
      </c>
      <c r="GI364" s="3">
        <v>0</v>
      </c>
      <c r="GJ364" s="3">
        <v>0</v>
      </c>
      <c r="GK364" s="3">
        <v>0</v>
      </c>
      <c r="GL364" s="3">
        <v>0</v>
      </c>
      <c r="GM364" s="3">
        <v>0</v>
      </c>
      <c r="GN364" s="3">
        <v>0</v>
      </c>
      <c r="GO364" s="3">
        <v>0</v>
      </c>
      <c r="GP364" s="3">
        <v>0</v>
      </c>
      <c r="GQ364" s="3">
        <v>0</v>
      </c>
      <c r="GR364" s="3">
        <v>0</v>
      </c>
      <c r="GS364" s="3">
        <v>0</v>
      </c>
      <c r="GT364" s="3">
        <v>0</v>
      </c>
      <c r="GU364" s="3">
        <v>0</v>
      </c>
      <c r="GV364" s="3">
        <v>0</v>
      </c>
      <c r="GW364" s="3">
        <v>0</v>
      </c>
      <c r="GX364" s="3">
        <v>0</v>
      </c>
      <c r="GY364" s="3">
        <v>0</v>
      </c>
      <c r="GZ364" s="3">
        <v>0</v>
      </c>
      <c r="HA364" s="3">
        <v>0</v>
      </c>
      <c r="HB364">
        <f t="shared" si="2085"/>
        <v>25</v>
      </c>
      <c r="HC364">
        <f t="shared" si="2089"/>
        <v>0.28138792561282699</v>
      </c>
      <c r="HD364">
        <f>IF(H364&gt;=$F$3,IF(HB364&lt;50,HC364*VLOOKUP(H364,Ret!$A$2:$AZ$27,HB364+2),HC364),0)</f>
        <v>1.5476335908705485E-2</v>
      </c>
      <c r="HE364">
        <f>IF(H364&lt;$F$3,HC364*VLOOKUP(H364,Withd!$A$2:$AZ$57,HB364+2),0)</f>
        <v>0</v>
      </c>
      <c r="HF364">
        <f>IF(HC364=HD364,0,HC364*VLOOKUP(H364,Mort!$A$2:$E$115,IF(HF363/HC363=VLOOKUP(H363,Mort!$A$2:$E$115,2),2,3)))</f>
        <v>7.8788619171591562E-4</v>
      </c>
      <c r="HH364">
        <f t="shared" ref="HH364:HI364" si="2134">HH363+1</f>
        <v>58</v>
      </c>
      <c r="HI364">
        <f t="shared" si="2134"/>
        <v>25</v>
      </c>
      <c r="HJ364">
        <f t="shared" si="2083"/>
        <v>0.23722690456715001</v>
      </c>
      <c r="HK364">
        <f>IF(HH364&gt;=$F$3,IF(HI364&lt;50,HJ364*VLOOKUP(HH364,Ret!$A$2:$AZ$27,HI364+2),HJ364),0)</f>
        <v>1.3047479751193251E-2</v>
      </c>
      <c r="HL364">
        <f>IF(HH364&lt;$F$3,HJ364*VLOOKUP(HH364,Withd!$A$2:$AZ$57,HI364+2),0)</f>
        <v>0</v>
      </c>
      <c r="HM364">
        <f>IF(HJ364=HK364,0,HJ364*VLOOKUP(HH364,Mort!$A$2:$E$115,IF(HM363/HJ363=VLOOKUP(HH363,Mort!$A$2:$E$115,2),2,3)))</f>
        <v>6.6423533278802001E-4</v>
      </c>
      <c r="HN364">
        <f>HN363/(1+Assumptions!$C$9)</f>
        <v>0.40856721637485632</v>
      </c>
      <c r="HO364">
        <f>HO363*(1+Assumptions!$C$10)</f>
        <v>2.1545741643360912</v>
      </c>
      <c r="HQ364">
        <f>HQ363/(1.01+Assumptions!$C$9)</f>
        <v>0.32458557585255993</v>
      </c>
      <c r="HR364">
        <f>HR363/(0.99+Assumptions!$C$9)</f>
        <v>0.51542472534768935</v>
      </c>
    </row>
    <row r="365" spans="2:226" x14ac:dyDescent="0.25">
      <c r="B365">
        <f t="shared" ref="B365:C365" si="2135">B364+1</f>
        <v>2062</v>
      </c>
      <c r="C365">
        <f t="shared" si="2135"/>
        <v>77</v>
      </c>
      <c r="D365">
        <f>IF(D364=0, 0, D364*(1-VLOOKUP(C364,Mort!$A$2:$E$111,IF(D364/D363=1-VLOOKUP(C363,Mort!$A$2:$E$111,4),4,5))))</f>
        <v>0.76328744333826948</v>
      </c>
      <c r="E365" s="3">
        <f>IF(C365&lt;65,Assumptions!$C$6,Assumptions!$C$7)*(1+Assumptions!$C$8)^(B365-$J$3)</f>
        <v>41956.063444122869</v>
      </c>
      <c r="F365" s="3">
        <f t="shared" si="2081"/>
        <v>32024.54</v>
      </c>
      <c r="H365">
        <f t="shared" si="2088"/>
        <v>59</v>
      </c>
      <c r="I365" s="5">
        <v>256451.57137734475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40995.68</v>
      </c>
      <c r="AK365" s="5">
        <v>42943.37</v>
      </c>
      <c r="AL365" s="5">
        <v>44974.07</v>
      </c>
      <c r="AM365" s="5">
        <v>47090.37</v>
      </c>
      <c r="AN365" s="5">
        <v>49297.3</v>
      </c>
      <c r="AO365" s="5">
        <v>21251.16</v>
      </c>
      <c r="AP365" s="5">
        <v>22234.11</v>
      </c>
      <c r="AQ365" s="5">
        <v>23249.16</v>
      </c>
      <c r="AR365" s="5">
        <v>24292.15</v>
      </c>
      <c r="AS365" s="5">
        <v>25360.15</v>
      </c>
      <c r="AT365" s="5">
        <v>26443.26</v>
      </c>
      <c r="AU365" s="5">
        <v>27533.58</v>
      </c>
      <c r="AV365" s="5">
        <v>28622.95</v>
      </c>
      <c r="AW365" s="5">
        <v>29704.1</v>
      </c>
      <c r="AX365" s="5">
        <v>30773.11</v>
      </c>
      <c r="AY365" s="5">
        <v>31817.95</v>
      </c>
      <c r="AZ365" s="5">
        <v>32827.760000000002</v>
      </c>
      <c r="BA365" s="5">
        <v>33788.58</v>
      </c>
      <c r="BB365" s="5">
        <v>34675.22</v>
      </c>
      <c r="BC365" s="5">
        <v>35461.47</v>
      </c>
      <c r="BD365" s="5">
        <v>36117.78</v>
      </c>
      <c r="BE365" s="5">
        <v>36618.57</v>
      </c>
      <c r="BF365" s="5">
        <v>36932.370000000003</v>
      </c>
      <c r="BG365" s="5">
        <v>37028.33</v>
      </c>
      <c r="BH365" s="5">
        <v>36882.720000000001</v>
      </c>
      <c r="BI365" s="5">
        <v>36480.870000000003</v>
      </c>
      <c r="BJ365" s="5">
        <v>35805.14</v>
      </c>
      <c r="BK365" s="5">
        <v>34840.1</v>
      </c>
      <c r="BL365" s="5">
        <v>33509.99</v>
      </c>
      <c r="BM365" s="5">
        <v>31799.71</v>
      </c>
      <c r="BN365" s="5">
        <v>29714.75</v>
      </c>
      <c r="BO365" s="5">
        <v>27281.83</v>
      </c>
      <c r="BP365" s="5">
        <v>24558.81</v>
      </c>
      <c r="BQ365" s="5">
        <v>21636.799999999999</v>
      </c>
      <c r="BR365" s="5">
        <v>18628.29</v>
      </c>
      <c r="BS365" s="5">
        <v>15648.77</v>
      </c>
      <c r="BT365" s="5">
        <v>12804.07</v>
      </c>
      <c r="BU365" s="5">
        <v>10184.31</v>
      </c>
      <c r="BV365" s="5">
        <v>7858.27</v>
      </c>
      <c r="BW365" s="5">
        <v>5916.83</v>
      </c>
      <c r="BX365" s="5">
        <v>4306.41</v>
      </c>
      <c r="BY365" s="5">
        <v>3065.07</v>
      </c>
      <c r="BZ365" s="5">
        <v>2068.11</v>
      </c>
      <c r="CA365" s="5">
        <v>1315.31</v>
      </c>
      <c r="CB365" s="5">
        <v>755.91</v>
      </c>
      <c r="CC365" s="5">
        <v>382.23</v>
      </c>
      <c r="CD365" s="5">
        <v>167.24</v>
      </c>
      <c r="CE365" s="5">
        <v>62.67</v>
      </c>
      <c r="CF365" s="5">
        <v>19.149999999999999</v>
      </c>
      <c r="CG365" s="5">
        <v>4.3899999999999997</v>
      </c>
      <c r="CH365" s="5">
        <v>0.64</v>
      </c>
      <c r="CI365" s="5">
        <v>0</v>
      </c>
      <c r="CJ365" s="5">
        <v>0</v>
      </c>
      <c r="CK365" s="5">
        <v>0</v>
      </c>
      <c r="CL365" s="5">
        <v>0</v>
      </c>
      <c r="CM365" s="5">
        <v>0</v>
      </c>
      <c r="CN365" s="5">
        <v>0</v>
      </c>
      <c r="CO365" s="5">
        <v>0</v>
      </c>
      <c r="CP365" s="5">
        <v>0</v>
      </c>
      <c r="CQ365" s="5">
        <v>0</v>
      </c>
      <c r="CR365" s="5">
        <v>0</v>
      </c>
      <c r="CS365" s="5">
        <v>0</v>
      </c>
      <c r="CT365" s="5">
        <v>0</v>
      </c>
      <c r="CU365" s="5">
        <v>0</v>
      </c>
      <c r="CV365" s="5">
        <v>0</v>
      </c>
      <c r="CW365" s="5">
        <v>0</v>
      </c>
      <c r="CX365" s="5">
        <v>0</v>
      </c>
      <c r="CY365" s="5">
        <v>0</v>
      </c>
      <c r="CZ365" s="5">
        <v>0</v>
      </c>
      <c r="DA365" s="5">
        <v>0</v>
      </c>
      <c r="DB365" s="5">
        <v>0</v>
      </c>
      <c r="DC365" s="5">
        <v>0</v>
      </c>
      <c r="DD365" s="5">
        <v>0</v>
      </c>
      <c r="DE365" s="5">
        <v>0</v>
      </c>
      <c r="DF365" s="3">
        <v>0</v>
      </c>
      <c r="DG365" s="3">
        <v>0</v>
      </c>
      <c r="DH365" s="3">
        <v>0</v>
      </c>
      <c r="DI365" s="3">
        <v>0</v>
      </c>
      <c r="DJ365" s="3">
        <v>0</v>
      </c>
      <c r="DK365" s="3">
        <v>0</v>
      </c>
      <c r="DL365" s="3">
        <v>0</v>
      </c>
      <c r="DM365" s="3">
        <v>0</v>
      </c>
      <c r="DN365" s="3">
        <v>0</v>
      </c>
      <c r="DO365" s="3">
        <v>0</v>
      </c>
      <c r="DP365" s="3">
        <v>0</v>
      </c>
      <c r="DQ365" s="3">
        <v>0</v>
      </c>
      <c r="DR365" s="3">
        <v>0</v>
      </c>
      <c r="DS365" s="3">
        <v>0</v>
      </c>
      <c r="DT365" s="3">
        <v>0</v>
      </c>
      <c r="DU365" s="3">
        <v>0</v>
      </c>
      <c r="DV365" s="3">
        <v>0</v>
      </c>
      <c r="DW365" s="3">
        <v>0</v>
      </c>
      <c r="DX365" s="3">
        <v>0</v>
      </c>
      <c r="DY365" s="3">
        <v>0</v>
      </c>
      <c r="DZ365" s="3">
        <v>0</v>
      </c>
      <c r="EA365" s="3">
        <v>0</v>
      </c>
      <c r="EB365" s="3">
        <v>0</v>
      </c>
      <c r="EC365" s="3">
        <v>0</v>
      </c>
      <c r="ED365" s="3">
        <v>0</v>
      </c>
      <c r="EE365" s="3">
        <v>0</v>
      </c>
      <c r="EF365" s="3">
        <v>1</v>
      </c>
      <c r="EG365" s="3">
        <v>0.9929</v>
      </c>
      <c r="EH365" s="3">
        <v>0.98564190099999993</v>
      </c>
      <c r="EI365" s="3">
        <v>0.97822001748546994</v>
      </c>
      <c r="EJ365" s="3">
        <v>0.97067794115065698</v>
      </c>
      <c r="EK365" s="3">
        <v>0.96298046507733226</v>
      </c>
      <c r="EL365" s="3">
        <v>0.95499735702184119</v>
      </c>
      <c r="EM365" s="3">
        <v>0.94653608043862769</v>
      </c>
      <c r="EN365" s="3">
        <v>0.93743986870561247</v>
      </c>
      <c r="EO365" s="3">
        <v>0.92763424767895175</v>
      </c>
      <c r="EP365" s="3">
        <v>0.91682730869349194</v>
      </c>
      <c r="EQ365" s="3">
        <v>0.90486271231504189</v>
      </c>
      <c r="ER365" s="3">
        <v>0.89162457083387281</v>
      </c>
      <c r="ES365" s="3">
        <v>0.87706434159215574</v>
      </c>
      <c r="ET365" s="3">
        <v>0.86125964215666506</v>
      </c>
      <c r="EU365" s="3">
        <v>0.84407751229563954</v>
      </c>
      <c r="EV365" s="3">
        <v>0.82546560314952067</v>
      </c>
      <c r="EW365" s="3">
        <v>0.8053324970887038</v>
      </c>
      <c r="EX365" s="3">
        <v>0.78337913321806574</v>
      </c>
      <c r="EY365" s="3">
        <v>0.75937639657626421</v>
      </c>
      <c r="EZ365" s="3">
        <v>0.73310956701869123</v>
      </c>
      <c r="FA365" s="3">
        <v>0.70452562500063254</v>
      </c>
      <c r="FB365" s="3">
        <v>0.67351945224435472</v>
      </c>
      <c r="FC365" s="3">
        <v>0.64006574105137759</v>
      </c>
      <c r="FD365" s="3">
        <v>0.60431166875624764</v>
      </c>
      <c r="FE365" s="3">
        <v>0.5665663619257324</v>
      </c>
      <c r="FF365" s="3">
        <v>0.52708235216312804</v>
      </c>
      <c r="FG365" s="3">
        <v>0.48613859504709628</v>
      </c>
      <c r="FH365" s="3">
        <v>0.44320283433253677</v>
      </c>
      <c r="FI365" s="3">
        <v>0.39865651745377351</v>
      </c>
      <c r="FJ365" s="3">
        <v>0.35309805063915622</v>
      </c>
      <c r="FK365" s="3">
        <v>0.30728710954923211</v>
      </c>
      <c r="FL365" s="3">
        <v>0.26219579909397778</v>
      </c>
      <c r="FM365" s="3">
        <v>0.21895708986538989</v>
      </c>
      <c r="FN365" s="3">
        <v>0.17868431232644871</v>
      </c>
      <c r="FO365" s="3">
        <v>0.14227917053305805</v>
      </c>
      <c r="FP365" s="3">
        <v>0.1103460334986185</v>
      </c>
      <c r="FQ365" s="3">
        <v>8.3193185035613446E-2</v>
      </c>
      <c r="FR365" s="3">
        <v>6.0845831671346953E-2</v>
      </c>
      <c r="FS365" s="3">
        <v>4.3425061605523604E-2</v>
      </c>
      <c r="FT365" s="3">
        <v>2.9958081500418628E-2</v>
      </c>
      <c r="FU365" s="3">
        <v>2.0210920103442425E-2</v>
      </c>
      <c r="FV365" s="3">
        <v>1.2926096061357637E-2</v>
      </c>
      <c r="FW365" s="3">
        <v>7.7923677496288387E-3</v>
      </c>
      <c r="FX365" s="3">
        <v>4.2448144079328138E-3</v>
      </c>
      <c r="FY365" s="3">
        <v>2.0344970975781185E-3</v>
      </c>
      <c r="FZ365" s="3">
        <v>8.4376698127857318E-4</v>
      </c>
      <c r="GA365" s="3">
        <v>2.9969759408033644E-4</v>
      </c>
      <c r="GB365" s="3">
        <v>8.6792423245665422E-5</v>
      </c>
      <c r="GC365" s="3">
        <v>1.8862597343980469E-5</v>
      </c>
      <c r="GD365" s="3">
        <v>2.5977569062129895E-6</v>
      </c>
      <c r="GE365" s="3">
        <v>0</v>
      </c>
      <c r="GF365" s="3">
        <v>0</v>
      </c>
      <c r="GG365" s="3">
        <v>0</v>
      </c>
      <c r="GH365" s="3">
        <v>0</v>
      </c>
      <c r="GI365" s="3">
        <v>0</v>
      </c>
      <c r="GJ365" s="3">
        <v>0</v>
      </c>
      <c r="GK365" s="3">
        <v>0</v>
      </c>
      <c r="GL365" s="3">
        <v>0</v>
      </c>
      <c r="GM365" s="3">
        <v>0</v>
      </c>
      <c r="GN365" s="3">
        <v>0</v>
      </c>
      <c r="GO365" s="3">
        <v>0</v>
      </c>
      <c r="GP365" s="3">
        <v>0</v>
      </c>
      <c r="GQ365" s="3">
        <v>0</v>
      </c>
      <c r="GR365" s="3">
        <v>0</v>
      </c>
      <c r="GS365" s="3">
        <v>0</v>
      </c>
      <c r="GT365" s="3">
        <v>0</v>
      </c>
      <c r="GU365" s="3">
        <v>0</v>
      </c>
      <c r="GV365" s="3">
        <v>0</v>
      </c>
      <c r="GW365" s="3">
        <v>0</v>
      </c>
      <c r="GX365" s="3">
        <v>0</v>
      </c>
      <c r="GY365" s="3">
        <v>0</v>
      </c>
      <c r="GZ365" s="3">
        <v>0</v>
      </c>
      <c r="HA365" s="3">
        <v>0</v>
      </c>
      <c r="HB365">
        <f t="shared" si="2085"/>
        <v>26</v>
      </c>
      <c r="HC365">
        <f t="shared" si="2089"/>
        <v>0.26512370351240555</v>
      </c>
      <c r="HD365">
        <f>IF(H365&gt;=$F$3,IF(HB365&lt;50,HC365*VLOOKUP(H365,Ret!$A$2:$AZ$27,HB365+2),HC365),0)</f>
        <v>1.8293535542355986E-2</v>
      </c>
      <c r="HE365">
        <f>IF(H365&lt;$F$3,HC365*VLOOKUP(H365,Withd!$A$2:$AZ$57,HB365+2),0)</f>
        <v>0</v>
      </c>
      <c r="HF365">
        <f>IF(HC365=HD365,0,HC365*VLOOKUP(H365,Mort!$A$2:$E$115,IF(HF364/HC364=VLOOKUP(H364,Mort!$A$2:$E$115,2),2,3)))</f>
        <v>7.794636883264723E-4</v>
      </c>
      <c r="HH365">
        <f t="shared" ref="HH365:HI365" si="2136">HH364+1</f>
        <v>59</v>
      </c>
      <c r="HI365">
        <f t="shared" si="2136"/>
        <v>26</v>
      </c>
      <c r="HJ365">
        <f t="shared" si="2083"/>
        <v>0.22351518948316873</v>
      </c>
      <c r="HK365">
        <f>IF(HH365&gt;=$F$3,IF(HI365&lt;50,HJ365*VLOOKUP(HH365,Ret!$A$2:$AZ$27,HI365+2),HJ365),0)</f>
        <v>1.5422548074338644E-2</v>
      </c>
      <c r="HL365">
        <f>IF(HH365&lt;$F$3,HJ365*VLOOKUP(HH365,Withd!$A$2:$AZ$57,HI365+2),0)</f>
        <v>0</v>
      </c>
      <c r="HM365">
        <f>IF(HJ365=HK365,0,HJ365*VLOOKUP(HH365,Mort!$A$2:$E$115,IF(HM364/HJ364=VLOOKUP(HH364,Mort!$A$2:$E$115,2),2,3)))</f>
        <v>6.5713465708051606E-4</v>
      </c>
      <c r="HN365">
        <f>HN364/(1+Assumptions!$C$9)</f>
        <v>0.39361003504321418</v>
      </c>
      <c r="HO365">
        <f>HO364*(1+Assumptions!$C$10)</f>
        <v>2.2245978246770139</v>
      </c>
      <c r="HQ365">
        <f>HQ364/(1.01+Assumptions!$C$9)</f>
        <v>0.30971906092801521</v>
      </c>
      <c r="HR365">
        <f>HR364/(0.99+Assumptions!$C$9)</f>
        <v>0.50138591959891954</v>
      </c>
    </row>
    <row r="366" spans="2:226" x14ac:dyDescent="0.25">
      <c r="B366">
        <f t="shared" ref="B366:C366" si="2137">B365+1</f>
        <v>2063</v>
      </c>
      <c r="C366">
        <f t="shared" si="2137"/>
        <v>78</v>
      </c>
      <c r="D366">
        <f>IF(D365=0, 0, D365*(1-VLOOKUP(C365,Mort!$A$2:$E$111,IF(D365/D364=1-VLOOKUP(C364,Mort!$A$2:$E$111,4),4,5))))</f>
        <v>0.74248022763286825</v>
      </c>
      <c r="E366" s="3">
        <f>IF(C366&lt;65,Assumptions!$C$6,Assumptions!$C$7)*(1+Assumptions!$C$8)^(B366-$J$3)</f>
        <v>44263.646933549629</v>
      </c>
      <c r="F366" s="3">
        <f t="shared" si="2081"/>
        <v>32864.879999999997</v>
      </c>
      <c r="H366">
        <f t="shared" si="2088"/>
        <v>60</v>
      </c>
      <c r="I366" s="5">
        <v>242628.66143154938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  <c r="AK366" s="5">
        <v>43250.45</v>
      </c>
      <c r="AL366" s="5">
        <v>45295.67</v>
      </c>
      <c r="AM366" s="5">
        <v>47427.1</v>
      </c>
      <c r="AN366" s="5">
        <v>49649.81</v>
      </c>
      <c r="AO366" s="5">
        <v>21403.119999999999</v>
      </c>
      <c r="AP366" s="5">
        <v>22393.11</v>
      </c>
      <c r="AQ366" s="5">
        <v>23415.41</v>
      </c>
      <c r="AR366" s="5">
        <v>24465.86</v>
      </c>
      <c r="AS366" s="5">
        <v>25541.5</v>
      </c>
      <c r="AT366" s="5">
        <v>26632.35</v>
      </c>
      <c r="AU366" s="5">
        <v>27730.47</v>
      </c>
      <c r="AV366" s="5">
        <v>28827.63</v>
      </c>
      <c r="AW366" s="5">
        <v>29916.5</v>
      </c>
      <c r="AX366" s="5">
        <v>30993.17</v>
      </c>
      <c r="AY366" s="5">
        <v>32045.47</v>
      </c>
      <c r="AZ366" s="5">
        <v>33062.5</v>
      </c>
      <c r="BA366" s="5">
        <v>34030.199999999997</v>
      </c>
      <c r="BB366" s="5">
        <v>34923.17</v>
      </c>
      <c r="BC366" s="5">
        <v>35715.050000000003</v>
      </c>
      <c r="BD366" s="5">
        <v>36376.050000000003</v>
      </c>
      <c r="BE366" s="5">
        <v>36880.42</v>
      </c>
      <c r="BF366" s="5">
        <v>37196.46</v>
      </c>
      <c r="BG366" s="5">
        <v>37293.11</v>
      </c>
      <c r="BH366" s="5">
        <v>37146.46</v>
      </c>
      <c r="BI366" s="5">
        <v>36741.74</v>
      </c>
      <c r="BJ366" s="5">
        <v>36061.17</v>
      </c>
      <c r="BK366" s="5">
        <v>35089.24</v>
      </c>
      <c r="BL366" s="5">
        <v>33749.61</v>
      </c>
      <c r="BM366" s="5">
        <v>32027.1</v>
      </c>
      <c r="BN366" s="5">
        <v>29927.23</v>
      </c>
      <c r="BO366" s="5">
        <v>27476.92</v>
      </c>
      <c r="BP366" s="5">
        <v>24734.43</v>
      </c>
      <c r="BQ366" s="5">
        <v>21791.52</v>
      </c>
      <c r="BR366" s="5">
        <v>18761.5</v>
      </c>
      <c r="BS366" s="5">
        <v>15760.68</v>
      </c>
      <c r="BT366" s="5">
        <v>12895.63</v>
      </c>
      <c r="BU366" s="5">
        <v>10257.14</v>
      </c>
      <c r="BV366" s="5">
        <v>7914.47</v>
      </c>
      <c r="BW366" s="5">
        <v>5959.14</v>
      </c>
      <c r="BX366" s="5">
        <v>4337.2</v>
      </c>
      <c r="BY366" s="5">
        <v>3086.98</v>
      </c>
      <c r="BZ366" s="5">
        <v>2082.9</v>
      </c>
      <c r="CA366" s="5">
        <v>1324.72</v>
      </c>
      <c r="CB366" s="5">
        <v>761.31</v>
      </c>
      <c r="CC366" s="5">
        <v>384.96</v>
      </c>
      <c r="CD366" s="5">
        <v>168.44</v>
      </c>
      <c r="CE366" s="5">
        <v>63.12</v>
      </c>
      <c r="CF366" s="5">
        <v>19.28</v>
      </c>
      <c r="CG366" s="5">
        <v>4.42</v>
      </c>
      <c r="CH366" s="5">
        <v>0.64</v>
      </c>
      <c r="CI366" s="5">
        <v>0</v>
      </c>
      <c r="CJ366" s="5">
        <v>0</v>
      </c>
      <c r="CK366" s="5">
        <v>0</v>
      </c>
      <c r="CL366" s="5">
        <v>0</v>
      </c>
      <c r="CM366" s="5">
        <v>0</v>
      </c>
      <c r="CN366" s="5">
        <v>0</v>
      </c>
      <c r="CO366" s="5">
        <v>0</v>
      </c>
      <c r="CP366" s="5">
        <v>0</v>
      </c>
      <c r="CQ366" s="5">
        <v>0</v>
      </c>
      <c r="CR366" s="5">
        <v>0</v>
      </c>
      <c r="CS366" s="5">
        <v>0</v>
      </c>
      <c r="CT366" s="5">
        <v>0</v>
      </c>
      <c r="CU366" s="5">
        <v>0</v>
      </c>
      <c r="CV366" s="5">
        <v>0</v>
      </c>
      <c r="CW366" s="5">
        <v>0</v>
      </c>
      <c r="CX366" s="5">
        <v>0</v>
      </c>
      <c r="CY366" s="5">
        <v>0</v>
      </c>
      <c r="CZ366" s="5">
        <v>0</v>
      </c>
      <c r="DA366" s="5">
        <v>0</v>
      </c>
      <c r="DB366" s="5">
        <v>0</v>
      </c>
      <c r="DC366" s="5">
        <v>0</v>
      </c>
      <c r="DD366" s="5">
        <v>0</v>
      </c>
      <c r="DE366" s="5">
        <v>0</v>
      </c>
      <c r="DF366" s="3">
        <v>0</v>
      </c>
      <c r="DG366" s="3">
        <v>0</v>
      </c>
      <c r="DH366" s="3">
        <v>0</v>
      </c>
      <c r="DI366" s="3">
        <v>0</v>
      </c>
      <c r="DJ366" s="3">
        <v>0</v>
      </c>
      <c r="DK366" s="3">
        <v>0</v>
      </c>
      <c r="DL366" s="3">
        <v>0</v>
      </c>
      <c r="DM366" s="3">
        <v>0</v>
      </c>
      <c r="DN366" s="3">
        <v>0</v>
      </c>
      <c r="DO366" s="3">
        <v>0</v>
      </c>
      <c r="DP366" s="3">
        <v>0</v>
      </c>
      <c r="DQ366" s="3">
        <v>0</v>
      </c>
      <c r="DR366" s="3">
        <v>0</v>
      </c>
      <c r="DS366" s="3">
        <v>0</v>
      </c>
      <c r="DT366" s="3">
        <v>0</v>
      </c>
      <c r="DU366" s="3">
        <v>0</v>
      </c>
      <c r="DV366" s="3">
        <v>0</v>
      </c>
      <c r="DW366" s="3">
        <v>0</v>
      </c>
      <c r="DX366" s="3">
        <v>0</v>
      </c>
      <c r="DY366" s="3">
        <v>0</v>
      </c>
      <c r="DZ366" s="3">
        <v>0</v>
      </c>
      <c r="EA366" s="3">
        <v>0</v>
      </c>
      <c r="EB366" s="3">
        <v>0</v>
      </c>
      <c r="EC366" s="3">
        <v>0</v>
      </c>
      <c r="ED366" s="3">
        <v>0</v>
      </c>
      <c r="EE366" s="3">
        <v>0</v>
      </c>
      <c r="EF366" s="3">
        <v>0</v>
      </c>
      <c r="EG366" s="3">
        <v>1</v>
      </c>
      <c r="EH366" s="3">
        <v>0.99268999999999996</v>
      </c>
      <c r="EI366" s="3">
        <v>0.98521504429999995</v>
      </c>
      <c r="EJ366" s="3">
        <v>0.97761903630844693</v>
      </c>
      <c r="EK366" s="3">
        <v>0.96986651735052098</v>
      </c>
      <c r="EL366" s="3">
        <v>0.9618263239216851</v>
      </c>
      <c r="EM366" s="3">
        <v>0.95330454269173903</v>
      </c>
      <c r="EN366" s="3">
        <v>0.94414328603647146</v>
      </c>
      <c r="EO366" s="3">
        <v>0.93426754726452999</v>
      </c>
      <c r="EP366" s="3">
        <v>0.92338333033889819</v>
      </c>
      <c r="EQ366" s="3">
        <v>0.91133317787797552</v>
      </c>
      <c r="ER366" s="3">
        <v>0.89800037348562067</v>
      </c>
      <c r="ES366" s="3">
        <v>0.88333602738660055</v>
      </c>
      <c r="ET366" s="3">
        <v>0.86741831217309395</v>
      </c>
      <c r="EU366" s="3">
        <v>0.85011331684524072</v>
      </c>
      <c r="EV366" s="3">
        <v>0.83136831820880319</v>
      </c>
      <c r="EW366" s="3">
        <v>0.81109124492769047</v>
      </c>
      <c r="EX366" s="3">
        <v>0.78898089759096168</v>
      </c>
      <c r="EY366" s="3">
        <v>0.7648065228887746</v>
      </c>
      <c r="EZ366" s="3">
        <v>0.73835186526205188</v>
      </c>
      <c r="FA366" s="3">
        <v>0.70956352603548445</v>
      </c>
      <c r="FB366" s="3">
        <v>0.67833563525466278</v>
      </c>
      <c r="FC366" s="3">
        <v>0.64464270425156367</v>
      </c>
      <c r="FD366" s="3">
        <v>0.60863296279207135</v>
      </c>
      <c r="FE366" s="3">
        <v>0.57061774793607856</v>
      </c>
      <c r="FF366" s="3">
        <v>0.53085139708241325</v>
      </c>
      <c r="FG366" s="3">
        <v>0.48961486055705139</v>
      </c>
      <c r="FH366" s="3">
        <v>0.44637207607265261</v>
      </c>
      <c r="FI366" s="3">
        <v>0.40150721870659029</v>
      </c>
      <c r="FJ366" s="3">
        <v>0.35562297375280111</v>
      </c>
      <c r="FK366" s="3">
        <v>0.30948444913811268</v>
      </c>
      <c r="FL366" s="3">
        <v>0.26407070107158603</v>
      </c>
      <c r="FM366" s="3">
        <v>0.22052280175787078</v>
      </c>
      <c r="FN366" s="3">
        <v>0.17996204283054559</v>
      </c>
      <c r="FO366" s="3">
        <v>0.14329657622425024</v>
      </c>
      <c r="FP366" s="3">
        <v>0.11113509265647951</v>
      </c>
      <c r="FQ366" s="3">
        <v>8.3788080406499599E-2</v>
      </c>
      <c r="FR366" s="3">
        <v>6.1280926247705668E-2</v>
      </c>
      <c r="FS366" s="3">
        <v>4.3735584253725056E-2</v>
      </c>
      <c r="FT366" s="3">
        <v>3.0172304864959844E-2</v>
      </c>
      <c r="FU366" s="3">
        <v>2.0355443754096508E-2</v>
      </c>
      <c r="FV366" s="3">
        <v>1.3018527607369964E-2</v>
      </c>
      <c r="FW366" s="3">
        <v>7.8480891828269089E-3</v>
      </c>
      <c r="FX366" s="3">
        <v>4.2751681014531308E-3</v>
      </c>
      <c r="FY366" s="3">
        <v>2.0490453193454708E-3</v>
      </c>
      <c r="FZ366" s="3">
        <v>8.4980056529214724E-4</v>
      </c>
      <c r="GA366" s="3">
        <v>3.0184066278611776E-4</v>
      </c>
      <c r="GB366" s="3">
        <v>8.7413055942859691E-5</v>
      </c>
      <c r="GC366" s="3">
        <v>1.8997479448061698E-5</v>
      </c>
      <c r="GD366" s="3">
        <v>2.616332869587056E-6</v>
      </c>
      <c r="GE366" s="3">
        <v>0</v>
      </c>
      <c r="GF366" s="3">
        <v>0</v>
      </c>
      <c r="GG366" s="3">
        <v>0</v>
      </c>
      <c r="GH366" s="3">
        <v>0</v>
      </c>
      <c r="GI366" s="3">
        <v>0</v>
      </c>
      <c r="GJ366" s="3">
        <v>0</v>
      </c>
      <c r="GK366" s="3">
        <v>0</v>
      </c>
      <c r="GL366" s="3">
        <v>0</v>
      </c>
      <c r="GM366" s="3">
        <v>0</v>
      </c>
      <c r="GN366" s="3">
        <v>0</v>
      </c>
      <c r="GO366" s="3">
        <v>0</v>
      </c>
      <c r="GP366" s="3">
        <v>0</v>
      </c>
      <c r="GQ366" s="3">
        <v>0</v>
      </c>
      <c r="GR366" s="3">
        <v>0</v>
      </c>
      <c r="GS366" s="3">
        <v>0</v>
      </c>
      <c r="GT366" s="3">
        <v>0</v>
      </c>
      <c r="GU366" s="3">
        <v>0</v>
      </c>
      <c r="GV366" s="3">
        <v>0</v>
      </c>
      <c r="GW366" s="3">
        <v>0</v>
      </c>
      <c r="GX366" s="3">
        <v>0</v>
      </c>
      <c r="GY366" s="3">
        <v>0</v>
      </c>
      <c r="GZ366" s="3">
        <v>0</v>
      </c>
      <c r="HA366" s="3">
        <v>0</v>
      </c>
      <c r="HB366">
        <f t="shared" si="2085"/>
        <v>27</v>
      </c>
      <c r="HC366">
        <f t="shared" si="2089"/>
        <v>0.2460507042817231</v>
      </c>
      <c r="HD366">
        <f>IF(H366&gt;=$F$3,IF(HB366&lt;50,HC366*VLOOKUP(H366,Ret!$A$2:$AZ$27,HB366+2),HC366),0)</f>
        <v>2.9772135218088493E-2</v>
      </c>
      <c r="HE366">
        <f>IF(H366&lt;$F$3,HC366*VLOOKUP(H366,Withd!$A$2:$AZ$57,HB366+2),0)</f>
        <v>0</v>
      </c>
      <c r="HF366">
        <f>IF(HC366=HD366,0,HC366*VLOOKUP(H366,Mort!$A$2:$E$115,IF(HF365/HC365=VLOOKUP(H365,Mort!$A$2:$E$115,2),2,3)))</f>
        <v>7.5783616918770715E-4</v>
      </c>
      <c r="HH366">
        <f t="shared" ref="HH366:HI366" si="2138">HH365+1</f>
        <v>60</v>
      </c>
      <c r="HI366">
        <f t="shared" si="2138"/>
        <v>27</v>
      </c>
      <c r="HJ366">
        <f t="shared" si="2083"/>
        <v>0.20743550675174957</v>
      </c>
      <c r="HK366">
        <f>IF(HH366&gt;=$F$3,IF(HI366&lt;50,HJ366*VLOOKUP(HH366,Ret!$A$2:$AZ$27,HI366+2),HJ366),0)</f>
        <v>2.5099696316961698E-2</v>
      </c>
      <c r="HL366">
        <f>IF(HH366&lt;$F$3,HJ366*VLOOKUP(HH366,Withd!$A$2:$AZ$57,HI366+2),0)</f>
        <v>0</v>
      </c>
      <c r="HM366">
        <f>IF(HJ366=HK366,0,HJ366*VLOOKUP(HH366,Mort!$A$2:$E$115,IF(HM365/HJ365=VLOOKUP(HH365,Mort!$A$2:$E$115,2),2,3)))</f>
        <v>6.3890136079538867E-4</v>
      </c>
      <c r="HN366">
        <f>HN365/(1+Assumptions!$C$9)</f>
        <v>0.37920041911677665</v>
      </c>
      <c r="HO366">
        <f>HO365*(1+Assumptions!$C$10)</f>
        <v>2.2968972539790169</v>
      </c>
      <c r="HQ366">
        <f>HQ365/(1.01+Assumptions!$C$9)</f>
        <v>0.29553345508398399</v>
      </c>
      <c r="HR366">
        <f>HR365/(0.99+Assumptions!$C$9)</f>
        <v>0.48772949377326802</v>
      </c>
    </row>
    <row r="367" spans="2:226" x14ac:dyDescent="0.25">
      <c r="B367">
        <f t="shared" ref="B367:C367" si="2139">B366+1</f>
        <v>2064</v>
      </c>
      <c r="C367">
        <f t="shared" si="2139"/>
        <v>79</v>
      </c>
      <c r="D367">
        <f>IF(D366=0, 0, D366*(1-VLOOKUP(C366,Mort!$A$2:$E$111,IF(D366/D365=1-VLOOKUP(C365,Mort!$A$2:$E$111,4),4,5))))</f>
        <v>0.71973063345819721</v>
      </c>
      <c r="E367" s="3">
        <f>IF(C367&lt;65,Assumptions!$C$6,Assumptions!$C$7)*(1+Assumptions!$C$8)^(B367-$J$3)</f>
        <v>46698.147514894852</v>
      </c>
      <c r="F367" s="3">
        <f t="shared" si="2081"/>
        <v>33610.089999999997</v>
      </c>
      <c r="H367">
        <f t="shared" si="2088"/>
        <v>61</v>
      </c>
      <c r="I367" s="5">
        <v>228498.80309998148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5">
        <v>0</v>
      </c>
      <c r="AK367" s="5">
        <v>0</v>
      </c>
      <c r="AL367" s="5">
        <v>45629.22</v>
      </c>
      <c r="AM367" s="5">
        <v>47776.34</v>
      </c>
      <c r="AN367" s="5">
        <v>50015.43</v>
      </c>
      <c r="AO367" s="5">
        <v>21560.73</v>
      </c>
      <c r="AP367" s="5">
        <v>22558.01</v>
      </c>
      <c r="AQ367" s="5">
        <v>23587.84</v>
      </c>
      <c r="AR367" s="5">
        <v>24646.02</v>
      </c>
      <c r="AS367" s="5">
        <v>25729.58</v>
      </c>
      <c r="AT367" s="5">
        <v>26828.47</v>
      </c>
      <c r="AU367" s="5">
        <v>27934.67</v>
      </c>
      <c r="AV367" s="5">
        <v>29039.91</v>
      </c>
      <c r="AW367" s="5">
        <v>30136.799999999999</v>
      </c>
      <c r="AX367" s="5">
        <v>31221.39</v>
      </c>
      <c r="AY367" s="5">
        <v>32281.45</v>
      </c>
      <c r="AZ367" s="5">
        <v>33305.97</v>
      </c>
      <c r="BA367" s="5">
        <v>34280.79</v>
      </c>
      <c r="BB367" s="5">
        <v>35180.339999999997</v>
      </c>
      <c r="BC367" s="5">
        <v>35978.050000000003</v>
      </c>
      <c r="BD367" s="5">
        <v>36643.910000000003</v>
      </c>
      <c r="BE367" s="5">
        <v>37152</v>
      </c>
      <c r="BF367" s="5">
        <v>37470.370000000003</v>
      </c>
      <c r="BG367" s="5">
        <v>37567.730000000003</v>
      </c>
      <c r="BH367" s="5">
        <v>37420</v>
      </c>
      <c r="BI367" s="5">
        <v>37012.300000000003</v>
      </c>
      <c r="BJ367" s="5">
        <v>36326.720000000001</v>
      </c>
      <c r="BK367" s="5">
        <v>35347.629999999997</v>
      </c>
      <c r="BL367" s="5">
        <v>33998.14</v>
      </c>
      <c r="BM367" s="5">
        <v>32262.94</v>
      </c>
      <c r="BN367" s="5">
        <v>30147.61</v>
      </c>
      <c r="BO367" s="5">
        <v>27679.25</v>
      </c>
      <c r="BP367" s="5">
        <v>24916.57</v>
      </c>
      <c r="BQ367" s="5">
        <v>21951.99</v>
      </c>
      <c r="BR367" s="5">
        <v>18899.650000000001</v>
      </c>
      <c r="BS367" s="5">
        <v>15876.73</v>
      </c>
      <c r="BT367" s="5">
        <v>12990.59</v>
      </c>
      <c r="BU367" s="5">
        <v>10332.67</v>
      </c>
      <c r="BV367" s="5">
        <v>7972.75</v>
      </c>
      <c r="BW367" s="5">
        <v>6003.02</v>
      </c>
      <c r="BX367" s="5">
        <v>4369.1400000000003</v>
      </c>
      <c r="BY367" s="5">
        <v>3109.72</v>
      </c>
      <c r="BZ367" s="5">
        <v>2098.2399999999998</v>
      </c>
      <c r="CA367" s="5">
        <v>1334.47</v>
      </c>
      <c r="CB367" s="5">
        <v>766.92</v>
      </c>
      <c r="CC367" s="5">
        <v>387.79</v>
      </c>
      <c r="CD367" s="5">
        <v>169.68</v>
      </c>
      <c r="CE367" s="5">
        <v>63.58</v>
      </c>
      <c r="CF367" s="5">
        <v>19.43</v>
      </c>
      <c r="CG367" s="5">
        <v>4.45</v>
      </c>
      <c r="CH367" s="5">
        <v>0.65</v>
      </c>
      <c r="CI367" s="5">
        <v>0</v>
      </c>
      <c r="CJ367" s="5">
        <v>0</v>
      </c>
      <c r="CK367" s="5">
        <v>0</v>
      </c>
      <c r="CL367" s="5">
        <v>0</v>
      </c>
      <c r="CM367" s="5">
        <v>0</v>
      </c>
      <c r="CN367" s="5">
        <v>0</v>
      </c>
      <c r="CO367" s="5">
        <v>0</v>
      </c>
      <c r="CP367" s="5">
        <v>0</v>
      </c>
      <c r="CQ367" s="5">
        <v>0</v>
      </c>
      <c r="CR367" s="5">
        <v>0</v>
      </c>
      <c r="CS367" s="5">
        <v>0</v>
      </c>
      <c r="CT367" s="5">
        <v>0</v>
      </c>
      <c r="CU367" s="5">
        <v>0</v>
      </c>
      <c r="CV367" s="5">
        <v>0</v>
      </c>
      <c r="CW367" s="5">
        <v>0</v>
      </c>
      <c r="CX367" s="5">
        <v>0</v>
      </c>
      <c r="CY367" s="5">
        <v>0</v>
      </c>
      <c r="CZ367" s="5">
        <v>0</v>
      </c>
      <c r="DA367" s="5">
        <v>0</v>
      </c>
      <c r="DB367" s="5">
        <v>0</v>
      </c>
      <c r="DC367" s="5">
        <v>0</v>
      </c>
      <c r="DD367" s="5">
        <v>0</v>
      </c>
      <c r="DE367" s="5">
        <v>0</v>
      </c>
      <c r="DF367" s="3">
        <v>0</v>
      </c>
      <c r="DG367" s="3">
        <v>0</v>
      </c>
      <c r="DH367" s="3">
        <v>0</v>
      </c>
      <c r="DI367" s="3">
        <v>0</v>
      </c>
      <c r="DJ367" s="3">
        <v>0</v>
      </c>
      <c r="DK367" s="3">
        <v>0</v>
      </c>
      <c r="DL367" s="3">
        <v>0</v>
      </c>
      <c r="DM367" s="3">
        <v>0</v>
      </c>
      <c r="DN367" s="3">
        <v>0</v>
      </c>
      <c r="DO367" s="3">
        <v>0</v>
      </c>
      <c r="DP367" s="3">
        <v>0</v>
      </c>
      <c r="DQ367" s="3">
        <v>0</v>
      </c>
      <c r="DR367" s="3">
        <v>0</v>
      </c>
      <c r="DS367" s="3">
        <v>0</v>
      </c>
      <c r="DT367" s="3">
        <v>0</v>
      </c>
      <c r="DU367" s="3">
        <v>0</v>
      </c>
      <c r="DV367" s="3">
        <v>0</v>
      </c>
      <c r="DW367" s="3">
        <v>0</v>
      </c>
      <c r="DX367" s="3">
        <v>0</v>
      </c>
      <c r="DY367" s="3">
        <v>0</v>
      </c>
      <c r="DZ367" s="3">
        <v>0</v>
      </c>
      <c r="EA367" s="3">
        <v>0</v>
      </c>
      <c r="EB367" s="3">
        <v>0</v>
      </c>
      <c r="EC367" s="3">
        <v>0</v>
      </c>
      <c r="ED367" s="3">
        <v>0</v>
      </c>
      <c r="EE367" s="3">
        <v>0</v>
      </c>
      <c r="EF367" s="3">
        <v>0</v>
      </c>
      <c r="EG367" s="3">
        <v>0</v>
      </c>
      <c r="EH367" s="3">
        <v>1</v>
      </c>
      <c r="EI367" s="3">
        <v>0.99246999999999996</v>
      </c>
      <c r="EJ367" s="3">
        <v>0.98481805629999997</v>
      </c>
      <c r="EK367" s="3">
        <v>0.97700844911354101</v>
      </c>
      <c r="EL367" s="3">
        <v>0.96890904907038977</v>
      </c>
      <c r="EM367" s="3">
        <v>0.96032451489562609</v>
      </c>
      <c r="EN367" s="3">
        <v>0.95109579630747909</v>
      </c>
      <c r="EO367" s="3">
        <v>0.94114733427810282</v>
      </c>
      <c r="EP367" s="3">
        <v>0.93018296783376286</v>
      </c>
      <c r="EQ367" s="3">
        <v>0.91804408010353222</v>
      </c>
      <c r="ER367" s="3">
        <v>0.90461309521161748</v>
      </c>
      <c r="ES367" s="3">
        <v>0.88984076336681184</v>
      </c>
      <c r="ET367" s="3">
        <v>0.87380583281094182</v>
      </c>
      <c r="EU367" s="3">
        <v>0.85637340644636351</v>
      </c>
      <c r="EV367" s="3">
        <v>0.83749037283422123</v>
      </c>
      <c r="EW367" s="3">
        <v>0.81706398264079461</v>
      </c>
      <c r="EX367" s="3">
        <v>0.79479081847400657</v>
      </c>
      <c r="EY367" s="3">
        <v>0.77043842779596305</v>
      </c>
      <c r="EZ367" s="3">
        <v>0.74378896257850069</v>
      </c>
      <c r="FA367" s="3">
        <v>0.71478863092756495</v>
      </c>
      <c r="FB367" s="3">
        <v>0.68333078328044283</v>
      </c>
      <c r="FC367" s="3">
        <v>0.64938974327490329</v>
      </c>
      <c r="FD367" s="3">
        <v>0.61311483221556717</v>
      </c>
      <c r="FE367" s="3">
        <v>0.57481967979538284</v>
      </c>
      <c r="FF367" s="3">
        <v>0.53476049631044265</v>
      </c>
      <c r="FG367" s="3">
        <v>0.4932203009570475</v>
      </c>
      <c r="FH367" s="3">
        <v>0.4496590839765211</v>
      </c>
      <c r="FI367" s="3">
        <v>0.40446384944604097</v>
      </c>
      <c r="FJ367" s="3">
        <v>0.35824172073134741</v>
      </c>
      <c r="FK367" s="3">
        <v>0.3117634398836624</v>
      </c>
      <c r="FL367" s="3">
        <v>0.26601527271513375</v>
      </c>
      <c r="FM367" s="3">
        <v>0.22214669409168106</v>
      </c>
      <c r="FN367" s="3">
        <v>0.18128725264739814</v>
      </c>
      <c r="FO367" s="3">
        <v>0.14435178779301724</v>
      </c>
      <c r="FP367" s="3">
        <v>0.11195347254075246</v>
      </c>
      <c r="FQ367" s="3">
        <v>8.4405081552649502E-2</v>
      </c>
      <c r="FR367" s="3">
        <v>6.1732188545976785E-2</v>
      </c>
      <c r="FS367" s="3">
        <v>4.405764564337817E-2</v>
      </c>
      <c r="FT367" s="3">
        <v>3.0394488576453733E-2</v>
      </c>
      <c r="FU367" s="3">
        <v>2.0505337773218748E-2</v>
      </c>
      <c r="FV367" s="3">
        <v>1.3114393826239783E-2</v>
      </c>
      <c r="FW367" s="3">
        <v>7.9058811742103909E-3</v>
      </c>
      <c r="FX367" s="3">
        <v>4.3066497108393683E-3</v>
      </c>
      <c r="FY367" s="3">
        <v>2.0641341399082009E-3</v>
      </c>
      <c r="FZ367" s="3">
        <v>8.560583518441283E-4</v>
      </c>
      <c r="GA367" s="3">
        <v>3.0406336599151594E-4</v>
      </c>
      <c r="GB367" s="3">
        <v>8.8056750791143E-5</v>
      </c>
      <c r="GC367" s="3">
        <v>1.9137373649439111E-5</v>
      </c>
      <c r="GD367" s="3">
        <v>2.6355990990007535E-6</v>
      </c>
      <c r="GE367" s="3">
        <v>0</v>
      </c>
      <c r="GF367" s="3">
        <v>0</v>
      </c>
      <c r="GG367" s="3">
        <v>0</v>
      </c>
      <c r="GH367" s="3">
        <v>0</v>
      </c>
      <c r="GI367" s="3">
        <v>0</v>
      </c>
      <c r="GJ367" s="3">
        <v>0</v>
      </c>
      <c r="GK367" s="3">
        <v>0</v>
      </c>
      <c r="GL367" s="3">
        <v>0</v>
      </c>
      <c r="GM367" s="3">
        <v>0</v>
      </c>
      <c r="GN367" s="3">
        <v>0</v>
      </c>
      <c r="GO367" s="3">
        <v>0</v>
      </c>
      <c r="GP367" s="3">
        <v>0</v>
      </c>
      <c r="GQ367" s="3">
        <v>0</v>
      </c>
      <c r="GR367" s="3">
        <v>0</v>
      </c>
      <c r="GS367" s="3">
        <v>0</v>
      </c>
      <c r="GT367" s="3">
        <v>0</v>
      </c>
      <c r="GU367" s="3">
        <v>0</v>
      </c>
      <c r="GV367" s="3">
        <v>0</v>
      </c>
      <c r="GW367" s="3">
        <v>0</v>
      </c>
      <c r="GX367" s="3">
        <v>0</v>
      </c>
      <c r="GY367" s="3">
        <v>0</v>
      </c>
      <c r="GZ367" s="3">
        <v>0</v>
      </c>
      <c r="HA367" s="3">
        <v>0</v>
      </c>
      <c r="HB367">
        <f t="shared" si="2085"/>
        <v>28</v>
      </c>
      <c r="HC367">
        <f t="shared" si="2089"/>
        <v>0.2155207328944469</v>
      </c>
      <c r="HD367">
        <f>IF(H367&gt;=$F$3,IF(HB367&lt;50,HC367*VLOOKUP(H367,Ret!$A$2:$AZ$27,HB367+2),HC367),0)</f>
        <v>3.4052275797322611E-2</v>
      </c>
      <c r="HE367">
        <f>IF(H367&lt;$F$3,HC367*VLOOKUP(H367,Withd!$A$2:$AZ$57,HB367+2),0)</f>
        <v>0</v>
      </c>
      <c r="HF367">
        <f>IF(HC367=HD367,0,HC367*VLOOKUP(H367,Mort!$A$2:$E$115,IF(HF366/HC366=VLOOKUP(H366,Mort!$A$2:$E$115,2),2,3)))</f>
        <v>7.0690800389378581E-4</v>
      </c>
      <c r="HH367">
        <f t="shared" ref="HH367:HI367" si="2140">HH366+1</f>
        <v>61</v>
      </c>
      <c r="HI367">
        <f t="shared" si="2140"/>
        <v>28</v>
      </c>
      <c r="HJ367">
        <f t="shared" si="2083"/>
        <v>0.18169690907399247</v>
      </c>
      <c r="HK367">
        <f>IF(HH367&gt;=$F$3,IF(HI367&lt;50,HJ367*VLOOKUP(HH367,Ret!$A$2:$AZ$27,HI367+2),HJ367),0)</f>
        <v>2.870811163369081E-2</v>
      </c>
      <c r="HL367">
        <f>IF(HH367&lt;$F$3,HJ367*VLOOKUP(HH367,Withd!$A$2:$AZ$57,HI367+2),0)</f>
        <v>0</v>
      </c>
      <c r="HM367">
        <f>IF(HJ367=HK367,0,HJ367*VLOOKUP(HH367,Mort!$A$2:$E$115,IF(HM366/HJ366=VLOOKUP(HH366,Mort!$A$2:$E$115,2),2,3)))</f>
        <v>5.9596586176269533E-4</v>
      </c>
      <c r="HN367">
        <f>HN366/(1+Assumptions!$C$9)</f>
        <v>0.36531832284853238</v>
      </c>
      <c r="HO367">
        <f>HO366*(1+Assumptions!$C$10)</f>
        <v>2.3715464147333347</v>
      </c>
      <c r="HQ367">
        <f>HQ366/(1.01+Assumptions!$C$9)</f>
        <v>0.28199757164502287</v>
      </c>
      <c r="HR367">
        <f>HR366/(0.99+Assumptions!$C$9)</f>
        <v>0.47444503285337353</v>
      </c>
    </row>
    <row r="368" spans="2:226" x14ac:dyDescent="0.25">
      <c r="B368">
        <f t="shared" ref="B368:C368" si="2141">B367+1</f>
        <v>2065</v>
      </c>
      <c r="C368">
        <f t="shared" si="2141"/>
        <v>80</v>
      </c>
      <c r="D368">
        <f>IF(D367=0, 0, D367*(1-VLOOKUP(C367,Mort!$A$2:$E$111,IF(D367/D366=1-VLOOKUP(C366,Mort!$A$2:$E$111,4),4,5))))</f>
        <v>0.69483515084687819</v>
      </c>
      <c r="E368" s="3">
        <f>IF(C368&lt;65,Assumptions!$C$6,Assumptions!$C$7)*(1+Assumptions!$C$8)^(B368-$J$3)</f>
        <v>49266.545628214073</v>
      </c>
      <c r="F368" s="3">
        <f t="shared" si="2081"/>
        <v>34232.129999999997</v>
      </c>
      <c r="H368">
        <f t="shared" si="2088"/>
        <v>62</v>
      </c>
      <c r="I368" s="5">
        <v>214051.66814605944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s="5">
        <v>0</v>
      </c>
      <c r="AM368" s="5">
        <v>48138.83</v>
      </c>
      <c r="AN368" s="5">
        <v>50394.9</v>
      </c>
      <c r="AO368" s="5">
        <v>21724.32</v>
      </c>
      <c r="AP368" s="5">
        <v>22729.16</v>
      </c>
      <c r="AQ368" s="5">
        <v>23766.799999999999</v>
      </c>
      <c r="AR368" s="5">
        <v>24833.02</v>
      </c>
      <c r="AS368" s="5">
        <v>25924.79</v>
      </c>
      <c r="AT368" s="5">
        <v>27032.02</v>
      </c>
      <c r="AU368" s="5">
        <v>28146.61</v>
      </c>
      <c r="AV368" s="5">
        <v>29260.240000000002</v>
      </c>
      <c r="AW368" s="5">
        <v>30365.46</v>
      </c>
      <c r="AX368" s="5">
        <v>31458.28</v>
      </c>
      <c r="AY368" s="5">
        <v>32526.37</v>
      </c>
      <c r="AZ368" s="5">
        <v>33558.67</v>
      </c>
      <c r="BA368" s="5">
        <v>34540.879999999997</v>
      </c>
      <c r="BB368" s="5">
        <v>35447.26</v>
      </c>
      <c r="BC368" s="5">
        <v>36251.019999999997</v>
      </c>
      <c r="BD368" s="5">
        <v>36921.94</v>
      </c>
      <c r="BE368" s="5">
        <v>37433.879999999997</v>
      </c>
      <c r="BF368" s="5">
        <v>37754.67</v>
      </c>
      <c r="BG368" s="5">
        <v>37852.76</v>
      </c>
      <c r="BH368" s="5">
        <v>37703.910000000003</v>
      </c>
      <c r="BI368" s="5">
        <v>37293.11</v>
      </c>
      <c r="BJ368" s="5">
        <v>36602.339999999997</v>
      </c>
      <c r="BK368" s="5">
        <v>35615.81</v>
      </c>
      <c r="BL368" s="5">
        <v>34256.089999999997</v>
      </c>
      <c r="BM368" s="5">
        <v>32507.72</v>
      </c>
      <c r="BN368" s="5">
        <v>30376.34</v>
      </c>
      <c r="BO368" s="5">
        <v>27889.26</v>
      </c>
      <c r="BP368" s="5">
        <v>25105.61</v>
      </c>
      <c r="BQ368" s="5">
        <v>22118.54</v>
      </c>
      <c r="BR368" s="5">
        <v>19043.05</v>
      </c>
      <c r="BS368" s="5">
        <v>15997.19</v>
      </c>
      <c r="BT368" s="5">
        <v>13089.16</v>
      </c>
      <c r="BU368" s="5">
        <v>10411.06</v>
      </c>
      <c r="BV368" s="5">
        <v>8033.24</v>
      </c>
      <c r="BW368" s="5">
        <v>6048.57</v>
      </c>
      <c r="BX368" s="5">
        <v>4402.29</v>
      </c>
      <c r="BY368" s="5">
        <v>3133.31</v>
      </c>
      <c r="BZ368" s="5">
        <v>2114.16</v>
      </c>
      <c r="CA368" s="5">
        <v>1344.6</v>
      </c>
      <c r="CB368" s="5">
        <v>772.74</v>
      </c>
      <c r="CC368" s="5">
        <v>390.74</v>
      </c>
      <c r="CD368" s="5">
        <v>170.96</v>
      </c>
      <c r="CE368" s="5">
        <v>64.06</v>
      </c>
      <c r="CF368" s="5">
        <v>19.57</v>
      </c>
      <c r="CG368" s="5">
        <v>4.49</v>
      </c>
      <c r="CH368" s="5">
        <v>0.65</v>
      </c>
      <c r="CI368" s="5">
        <v>0</v>
      </c>
      <c r="CJ368" s="5">
        <v>0</v>
      </c>
      <c r="CK368" s="5">
        <v>0</v>
      </c>
      <c r="CL368" s="5">
        <v>0</v>
      </c>
      <c r="CM368" s="5">
        <v>0</v>
      </c>
      <c r="CN368" s="5">
        <v>0</v>
      </c>
      <c r="CO368" s="5">
        <v>0</v>
      </c>
      <c r="CP368" s="5">
        <v>0</v>
      </c>
      <c r="CQ368" s="5">
        <v>0</v>
      </c>
      <c r="CR368" s="5">
        <v>0</v>
      </c>
      <c r="CS368" s="5">
        <v>0</v>
      </c>
      <c r="CT368" s="5">
        <v>0</v>
      </c>
      <c r="CU368" s="5">
        <v>0</v>
      </c>
      <c r="CV368" s="5">
        <v>0</v>
      </c>
      <c r="CW368" s="5">
        <v>0</v>
      </c>
      <c r="CX368" s="5">
        <v>0</v>
      </c>
      <c r="CY368" s="5">
        <v>0</v>
      </c>
      <c r="CZ368" s="5">
        <v>0</v>
      </c>
      <c r="DA368" s="5">
        <v>0</v>
      </c>
      <c r="DB368" s="5">
        <v>0</v>
      </c>
      <c r="DC368" s="5">
        <v>0</v>
      </c>
      <c r="DD368" s="5">
        <v>0</v>
      </c>
      <c r="DE368" s="5">
        <v>0</v>
      </c>
      <c r="DF368" s="3">
        <v>0</v>
      </c>
      <c r="DG368" s="3">
        <v>0</v>
      </c>
      <c r="DH368" s="3">
        <v>0</v>
      </c>
      <c r="DI368" s="3">
        <v>0</v>
      </c>
      <c r="DJ368" s="3">
        <v>0</v>
      </c>
      <c r="DK368" s="3">
        <v>0</v>
      </c>
      <c r="DL368" s="3">
        <v>0</v>
      </c>
      <c r="DM368" s="3">
        <v>0</v>
      </c>
      <c r="DN368" s="3">
        <v>0</v>
      </c>
      <c r="DO368" s="3">
        <v>0</v>
      </c>
      <c r="DP368" s="3">
        <v>0</v>
      </c>
      <c r="DQ368" s="3">
        <v>0</v>
      </c>
      <c r="DR368" s="3">
        <v>0</v>
      </c>
      <c r="DS368" s="3">
        <v>0</v>
      </c>
      <c r="DT368" s="3">
        <v>0</v>
      </c>
      <c r="DU368" s="3">
        <v>0</v>
      </c>
      <c r="DV368" s="3">
        <v>0</v>
      </c>
      <c r="DW368" s="3">
        <v>0</v>
      </c>
      <c r="DX368" s="3">
        <v>0</v>
      </c>
      <c r="DY368" s="3">
        <v>0</v>
      </c>
      <c r="DZ368" s="3">
        <v>0</v>
      </c>
      <c r="EA368" s="3">
        <v>0</v>
      </c>
      <c r="EB368" s="3">
        <v>0</v>
      </c>
      <c r="EC368" s="3">
        <v>0</v>
      </c>
      <c r="ED368" s="3">
        <v>0</v>
      </c>
      <c r="EE368" s="3">
        <v>0</v>
      </c>
      <c r="EF368" s="3">
        <v>0</v>
      </c>
      <c r="EG368" s="3">
        <v>0</v>
      </c>
      <c r="EH368" s="3">
        <v>0</v>
      </c>
      <c r="EI368" s="3">
        <v>1</v>
      </c>
      <c r="EJ368" s="3">
        <v>0.99229000000000001</v>
      </c>
      <c r="EK368" s="3">
        <v>0.98442114030000005</v>
      </c>
      <c r="EL368" s="3">
        <v>0.97626028904691309</v>
      </c>
      <c r="EM368" s="3">
        <v>0.96761062288595745</v>
      </c>
      <c r="EN368" s="3">
        <v>0.95831188480002338</v>
      </c>
      <c r="EO368" s="3">
        <v>0.94828794248501513</v>
      </c>
      <c r="EP368" s="3">
        <v>0.9372403879550647</v>
      </c>
      <c r="EQ368" s="3">
        <v>0.92500940089225114</v>
      </c>
      <c r="ER368" s="3">
        <v>0.91147651335719748</v>
      </c>
      <c r="ES368" s="3">
        <v>0.89659210189407446</v>
      </c>
      <c r="ET368" s="3">
        <v>0.88043551221794325</v>
      </c>
      <c r="EU368" s="3">
        <v>0.86287082374919521</v>
      </c>
      <c r="EV368" s="3">
        <v>0.84384452208552541</v>
      </c>
      <c r="EW368" s="3">
        <v>0.82326315419185947</v>
      </c>
      <c r="EX368" s="3">
        <v>0.80082100060858941</v>
      </c>
      <c r="EY368" s="3">
        <v>0.7762838451499422</v>
      </c>
      <c r="EZ368" s="3">
        <v>0.74943218694620573</v>
      </c>
      <c r="FA368" s="3">
        <v>0.72021182597717315</v>
      </c>
      <c r="FB368" s="3">
        <v>0.68851530351591772</v>
      </c>
      <c r="FC368" s="3">
        <v>0.65431674839028209</v>
      </c>
      <c r="FD368" s="3">
        <v>0.6177666148252009</v>
      </c>
      <c r="FE368" s="3">
        <v>0.57918091206321887</v>
      </c>
      <c r="FF368" s="3">
        <v>0.53881779430153309</v>
      </c>
      <c r="FG368" s="3">
        <v>0.49696242804019003</v>
      </c>
      <c r="FH368" s="3">
        <v>0.45307070639568048</v>
      </c>
      <c r="FI368" s="3">
        <v>0.40753256969585067</v>
      </c>
      <c r="FJ368" s="3">
        <v>0.36095974763100885</v>
      </c>
      <c r="FK368" s="3">
        <v>0.31412882997336178</v>
      </c>
      <c r="FL368" s="3">
        <v>0.26803356546307067</v>
      </c>
      <c r="FM368" s="3">
        <v>0.22383215018255567</v>
      </c>
      <c r="FN368" s="3">
        <v>0.18266270279947819</v>
      </c>
      <c r="FO368" s="3">
        <v>0.1454470037311125</v>
      </c>
      <c r="FP368" s="3">
        <v>0.11280287821370161</v>
      </c>
      <c r="FQ368" s="3">
        <v>8.5045473971656058E-2</v>
      </c>
      <c r="FR368" s="3">
        <v>6.2200558753389798E-2</v>
      </c>
      <c r="FS368" s="3">
        <v>4.4391916776706758E-2</v>
      </c>
      <c r="FT368" s="3">
        <v>3.0625095545914461E-2</v>
      </c>
      <c r="FU368" s="3">
        <v>2.0660914459095733E-2</v>
      </c>
      <c r="FV368" s="3">
        <v>1.3213894451459268E-2</v>
      </c>
      <c r="FW368" s="3">
        <v>7.9658641311177048E-3</v>
      </c>
      <c r="FX368" s="3">
        <v>4.3393248267850583E-3</v>
      </c>
      <c r="FY368" s="3">
        <v>2.0797949962298107E-3</v>
      </c>
      <c r="FZ368" s="3">
        <v>8.6255337878638947E-4</v>
      </c>
      <c r="GA368" s="3">
        <v>3.0637033461113766E-4</v>
      </c>
      <c r="GB368" s="3">
        <v>8.8724848903385452E-5</v>
      </c>
      <c r="GC368" s="3">
        <v>1.9282571412172762E-5</v>
      </c>
      <c r="GD368" s="3">
        <v>2.655595734884432E-6</v>
      </c>
      <c r="GE368" s="3">
        <v>0</v>
      </c>
      <c r="GF368" s="3">
        <v>0</v>
      </c>
      <c r="GG368" s="3">
        <v>0</v>
      </c>
      <c r="GH368" s="3">
        <v>0</v>
      </c>
      <c r="GI368" s="3">
        <v>0</v>
      </c>
      <c r="GJ368" s="3">
        <v>0</v>
      </c>
      <c r="GK368" s="3">
        <v>0</v>
      </c>
      <c r="GL368" s="3">
        <v>0</v>
      </c>
      <c r="GM368" s="3">
        <v>0</v>
      </c>
      <c r="GN368" s="3">
        <v>0</v>
      </c>
      <c r="GO368" s="3">
        <v>0</v>
      </c>
      <c r="GP368" s="3">
        <v>0</v>
      </c>
      <c r="GQ368" s="3">
        <v>0</v>
      </c>
      <c r="GR368" s="3">
        <v>0</v>
      </c>
      <c r="GS368" s="3">
        <v>0</v>
      </c>
      <c r="GT368" s="3">
        <v>0</v>
      </c>
      <c r="GU368" s="3">
        <v>0</v>
      </c>
      <c r="GV368" s="3">
        <v>0</v>
      </c>
      <c r="GW368" s="3">
        <v>0</v>
      </c>
      <c r="GX368" s="3">
        <v>0</v>
      </c>
      <c r="GY368" s="3">
        <v>0</v>
      </c>
      <c r="GZ368" s="3">
        <v>0</v>
      </c>
      <c r="HA368" s="3">
        <v>0</v>
      </c>
      <c r="HB368">
        <f t="shared" si="2085"/>
        <v>29</v>
      </c>
      <c r="HC368">
        <f t="shared" si="2089"/>
        <v>0.1807615490932305</v>
      </c>
      <c r="HD368">
        <f>IF(H368&gt;=$F$3,IF(HB368&lt;50,HC368*VLOOKUP(H368,Ret!$A$2:$AZ$27,HB368+2),HC368),0)</f>
        <v>4.9347902902451932E-2</v>
      </c>
      <c r="HE368">
        <f>IF(H368&lt;$F$3,HC368*VLOOKUP(H368,Withd!$A$2:$AZ$57,HB368+2),0)</f>
        <v>0</v>
      </c>
      <c r="HF368">
        <f>IF(HC368=HD368,0,HC368*VLOOKUP(H368,Mort!$A$2:$E$115,IF(HF367/HC367=VLOOKUP(H367,Mort!$A$2:$E$115,2),2,3)))</f>
        <v>6.2724257535350981E-4</v>
      </c>
      <c r="HH368">
        <f t="shared" ref="HH368:HI368" si="2142">HH367+1</f>
        <v>62</v>
      </c>
      <c r="HI368">
        <f t="shared" si="2142"/>
        <v>29</v>
      </c>
      <c r="HJ368">
        <f t="shared" si="2083"/>
        <v>0.15239283157853897</v>
      </c>
      <c r="HK368">
        <f>IF(HH368&gt;=$F$3,IF(HI368&lt;50,HJ368*VLOOKUP(HH368,Ret!$A$2:$AZ$27,HI368+2),HJ368),0)</f>
        <v>4.1603243020941143E-2</v>
      </c>
      <c r="HL368">
        <f>IF(HH368&lt;$F$3,HJ368*VLOOKUP(HH368,Withd!$A$2:$AZ$57,HI368+2),0)</f>
        <v>0</v>
      </c>
      <c r="HM368">
        <f>IF(HJ368=HK368,0,HJ368*VLOOKUP(HH368,Mort!$A$2:$E$115,IF(HM367/HJ367=VLOOKUP(HH367,Mort!$A$2:$E$115,2),2,3)))</f>
        <v>5.2880312557753025E-4</v>
      </c>
      <c r="HN368">
        <f>HN367/(1+Assumptions!$C$9)</f>
        <v>0.35194443434348011</v>
      </c>
      <c r="HO368">
        <f>HO367*(1+Assumptions!$C$10)</f>
        <v>2.4486216732121679</v>
      </c>
      <c r="HQ368">
        <f>HQ367/(1.01+Assumptions!$C$9)</f>
        <v>0.2690816523330371</v>
      </c>
      <c r="HR368">
        <f>HR367/(0.99+Assumptions!$C$9)</f>
        <v>0.46152240549939055</v>
      </c>
    </row>
    <row r="369" spans="2:226" x14ac:dyDescent="0.25">
      <c r="B369">
        <f t="shared" ref="B369:C369" si="2143">B368+1</f>
        <v>2066</v>
      </c>
      <c r="C369">
        <f t="shared" si="2143"/>
        <v>81</v>
      </c>
      <c r="D369">
        <f>IF(D368=0, 0, D368*(1-VLOOKUP(C368,Mort!$A$2:$E$111,IF(D368/D367=1-VLOOKUP(C367,Mort!$A$2:$E$111,4),4,5))))</f>
        <v>0.66774352831535844</v>
      </c>
      <c r="E369" s="3">
        <f>IF(C369&lt;65,Assumptions!$C$6,Assumptions!$C$7)*(1+Assumptions!$C$8)^(B369-$J$3)</f>
        <v>51976.205637765845</v>
      </c>
      <c r="F369" s="3">
        <f t="shared" si="2081"/>
        <v>34706.769999999997</v>
      </c>
      <c r="H369">
        <f t="shared" si="2088"/>
        <v>63</v>
      </c>
      <c r="I369" s="5">
        <v>199266.05044560245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s="5">
        <v>0</v>
      </c>
      <c r="AC369" s="5">
        <v>0</v>
      </c>
      <c r="AD369" s="5">
        <v>0</v>
      </c>
      <c r="AE369" s="5">
        <v>0</v>
      </c>
      <c r="AF369" s="5">
        <v>0</v>
      </c>
      <c r="AG369" s="5">
        <v>0</v>
      </c>
      <c r="AH369" s="5">
        <v>0</v>
      </c>
      <c r="AI369" s="5">
        <v>0</v>
      </c>
      <c r="AJ369" s="5">
        <v>0</v>
      </c>
      <c r="AK369" s="5">
        <v>0</v>
      </c>
      <c r="AL369" s="5">
        <v>0</v>
      </c>
      <c r="AM369" s="5">
        <v>0</v>
      </c>
      <c r="AN369" s="5">
        <v>50786.46</v>
      </c>
      <c r="AO369" s="5">
        <v>21893.11</v>
      </c>
      <c r="AP369" s="5">
        <v>22905.759999999998</v>
      </c>
      <c r="AQ369" s="5">
        <v>23951.47</v>
      </c>
      <c r="AR369" s="5">
        <v>25025.97</v>
      </c>
      <c r="AS369" s="5">
        <v>26126.23</v>
      </c>
      <c r="AT369" s="5">
        <v>27242.06</v>
      </c>
      <c r="AU369" s="5">
        <v>28365.31</v>
      </c>
      <c r="AV369" s="5">
        <v>29487.59</v>
      </c>
      <c r="AW369" s="5">
        <v>30601.39</v>
      </c>
      <c r="AX369" s="5">
        <v>31702.7</v>
      </c>
      <c r="AY369" s="5">
        <v>32779.1</v>
      </c>
      <c r="AZ369" s="5">
        <v>33819.42</v>
      </c>
      <c r="BA369" s="5">
        <v>34809.26</v>
      </c>
      <c r="BB369" s="5">
        <v>35722.68</v>
      </c>
      <c r="BC369" s="5">
        <v>36532.68</v>
      </c>
      <c r="BD369" s="5">
        <v>37208.81</v>
      </c>
      <c r="BE369" s="5">
        <v>37724.74</v>
      </c>
      <c r="BF369" s="5">
        <v>38048.019999999997</v>
      </c>
      <c r="BG369" s="5">
        <v>38146.870000000003</v>
      </c>
      <c r="BH369" s="5">
        <v>37996.870000000003</v>
      </c>
      <c r="BI369" s="5">
        <v>37582.879999999997</v>
      </c>
      <c r="BJ369" s="5">
        <v>36886.730000000003</v>
      </c>
      <c r="BK369" s="5">
        <v>35892.550000000003</v>
      </c>
      <c r="BL369" s="5">
        <v>34522.26</v>
      </c>
      <c r="BM369" s="5">
        <v>32760.31</v>
      </c>
      <c r="BN369" s="5">
        <v>30612.36</v>
      </c>
      <c r="BO369" s="5">
        <v>28105.96</v>
      </c>
      <c r="BP369" s="5">
        <v>25300.68</v>
      </c>
      <c r="BQ369" s="5">
        <v>22290.400000000001</v>
      </c>
      <c r="BR369" s="5">
        <v>19191.009999999998</v>
      </c>
      <c r="BS369" s="5">
        <v>16121.49</v>
      </c>
      <c r="BT369" s="5">
        <v>13190.86</v>
      </c>
      <c r="BU369" s="5">
        <v>10491.96</v>
      </c>
      <c r="BV369" s="5">
        <v>8095.66</v>
      </c>
      <c r="BW369" s="5">
        <v>6095.57</v>
      </c>
      <c r="BX369" s="5">
        <v>4436.5</v>
      </c>
      <c r="BY369" s="5">
        <v>3157.66</v>
      </c>
      <c r="BZ369" s="5">
        <v>2130.58</v>
      </c>
      <c r="CA369" s="5">
        <v>1355.04</v>
      </c>
      <c r="CB369" s="5">
        <v>778.74</v>
      </c>
      <c r="CC369" s="5">
        <v>393.77</v>
      </c>
      <c r="CD369" s="5">
        <v>172.29</v>
      </c>
      <c r="CE369" s="5">
        <v>64.56</v>
      </c>
      <c r="CF369" s="5">
        <v>19.73</v>
      </c>
      <c r="CG369" s="5">
        <v>4.5199999999999996</v>
      </c>
      <c r="CH369" s="5">
        <v>0.66</v>
      </c>
      <c r="CI369" s="5">
        <v>0</v>
      </c>
      <c r="CJ369" s="5">
        <v>0</v>
      </c>
      <c r="CK369" s="5">
        <v>0</v>
      </c>
      <c r="CL369" s="5">
        <v>0</v>
      </c>
      <c r="CM369" s="5">
        <v>0</v>
      </c>
      <c r="CN369" s="5">
        <v>0</v>
      </c>
      <c r="CO369" s="5">
        <v>0</v>
      </c>
      <c r="CP369" s="5">
        <v>0</v>
      </c>
      <c r="CQ369" s="5">
        <v>0</v>
      </c>
      <c r="CR369" s="5">
        <v>0</v>
      </c>
      <c r="CS369" s="5">
        <v>0</v>
      </c>
      <c r="CT369" s="5">
        <v>0</v>
      </c>
      <c r="CU369" s="5">
        <v>0</v>
      </c>
      <c r="CV369" s="5">
        <v>0</v>
      </c>
      <c r="CW369" s="5">
        <v>0</v>
      </c>
      <c r="CX369" s="5">
        <v>0</v>
      </c>
      <c r="CY369" s="5">
        <v>0</v>
      </c>
      <c r="CZ369" s="5">
        <v>0</v>
      </c>
      <c r="DA369" s="5">
        <v>0</v>
      </c>
      <c r="DB369" s="5">
        <v>0</v>
      </c>
      <c r="DC369" s="5">
        <v>0</v>
      </c>
      <c r="DD369" s="5">
        <v>0</v>
      </c>
      <c r="DE369" s="5">
        <v>0</v>
      </c>
      <c r="DF369" s="3">
        <v>0</v>
      </c>
      <c r="DG369" s="3">
        <v>0</v>
      </c>
      <c r="DH369" s="3">
        <v>0</v>
      </c>
      <c r="DI369" s="3">
        <v>0</v>
      </c>
      <c r="DJ369" s="3">
        <v>0</v>
      </c>
      <c r="DK369" s="3">
        <v>0</v>
      </c>
      <c r="DL369" s="3">
        <v>0</v>
      </c>
      <c r="DM369" s="3">
        <v>0</v>
      </c>
      <c r="DN369" s="3">
        <v>0</v>
      </c>
      <c r="DO369" s="3">
        <v>0</v>
      </c>
      <c r="DP369" s="3">
        <v>0</v>
      </c>
      <c r="DQ369" s="3">
        <v>0</v>
      </c>
      <c r="DR369" s="3">
        <v>0</v>
      </c>
      <c r="DS369" s="3">
        <v>0</v>
      </c>
      <c r="DT369" s="3">
        <v>0</v>
      </c>
      <c r="DU369" s="3">
        <v>0</v>
      </c>
      <c r="DV369" s="3">
        <v>0</v>
      </c>
      <c r="DW369" s="3">
        <v>0</v>
      </c>
      <c r="DX369" s="3">
        <v>0</v>
      </c>
      <c r="DY369" s="3">
        <v>0</v>
      </c>
      <c r="DZ369" s="3">
        <v>0</v>
      </c>
      <c r="EA369" s="3">
        <v>0</v>
      </c>
      <c r="EB369" s="3">
        <v>0</v>
      </c>
      <c r="EC369" s="3">
        <v>0</v>
      </c>
      <c r="ED369" s="3">
        <v>0</v>
      </c>
      <c r="EE369" s="3">
        <v>0</v>
      </c>
      <c r="EF369" s="3">
        <v>0</v>
      </c>
      <c r="EG369" s="3">
        <v>0</v>
      </c>
      <c r="EH369" s="3">
        <v>0</v>
      </c>
      <c r="EI369" s="3">
        <v>0</v>
      </c>
      <c r="EJ369" s="3">
        <v>1</v>
      </c>
      <c r="EK369" s="3">
        <v>0.99207000000000001</v>
      </c>
      <c r="EL369" s="3">
        <v>0.9838457397</v>
      </c>
      <c r="EM369" s="3">
        <v>0.97512886644625807</v>
      </c>
      <c r="EN369" s="3">
        <v>0.96575787803970947</v>
      </c>
      <c r="EO369" s="3">
        <v>0.95565605063541403</v>
      </c>
      <c r="EP369" s="3">
        <v>0.94452265764551147</v>
      </c>
      <c r="EQ369" s="3">
        <v>0.93219663696323751</v>
      </c>
      <c r="ER369" s="3">
        <v>0.91855860016446533</v>
      </c>
      <c r="ES369" s="3">
        <v>0.90355853822377963</v>
      </c>
      <c r="ET369" s="3">
        <v>0.88727641336498708</v>
      </c>
      <c r="EU369" s="3">
        <v>0.86957524891835558</v>
      </c>
      <c r="EV369" s="3">
        <v>0.85040111467970581</v>
      </c>
      <c r="EW369" s="3">
        <v>0.82965983149266775</v>
      </c>
      <c r="EX369" s="3">
        <v>0.80704330448617767</v>
      </c>
      <c r="EY369" s="3">
        <v>0.78231549763672115</v>
      </c>
      <c r="EZ369" s="3">
        <v>0.75525520457346695</v>
      </c>
      <c r="FA369" s="3">
        <v>0.72580780414714752</v>
      </c>
      <c r="FB369" s="3">
        <v>0.69386500268663154</v>
      </c>
      <c r="FC369" s="3">
        <v>0.65940072800318661</v>
      </c>
      <c r="FD369" s="3">
        <v>0.62256660333692859</v>
      </c>
      <c r="FE369" s="3">
        <v>0.58368109329250406</v>
      </c>
      <c r="FF369" s="3">
        <v>0.54300435790094947</v>
      </c>
      <c r="FG369" s="3">
        <v>0.50082377937920375</v>
      </c>
      <c r="FH369" s="3">
        <v>0.45659102318443251</v>
      </c>
      <c r="FI369" s="3">
        <v>0.41069905944416518</v>
      </c>
      <c r="FJ369" s="3">
        <v>0.36376437093088598</v>
      </c>
      <c r="FK369" s="3">
        <v>0.31656958144631286</v>
      </c>
      <c r="FL369" s="3">
        <v>0.2701161610648809</v>
      </c>
      <c r="FM369" s="3">
        <v>0.22557130494367139</v>
      </c>
      <c r="FN369" s="3">
        <v>0.18408197482538191</v>
      </c>
      <c r="FO369" s="3">
        <v>0.1465771132744586</v>
      </c>
      <c r="FP369" s="3">
        <v>0.11367934597113911</v>
      </c>
      <c r="FQ369" s="3">
        <v>8.5706269308020916E-2</v>
      </c>
      <c r="FR369" s="3">
        <v>6.2683851246500333E-2</v>
      </c>
      <c r="FS369" s="3">
        <v>4.4736837796114821E-2</v>
      </c>
      <c r="FT369" s="3">
        <v>3.0863049658783694E-2</v>
      </c>
      <c r="FU369" s="3">
        <v>2.0821447821801831E-2</v>
      </c>
      <c r="FV369" s="3">
        <v>1.331656516891158E-2</v>
      </c>
      <c r="FW369" s="3">
        <v>8.0277581464266567E-3</v>
      </c>
      <c r="FX369" s="3">
        <v>4.3730409726844572E-3</v>
      </c>
      <c r="FY369" s="3">
        <v>2.0959548077979333E-3</v>
      </c>
      <c r="FZ369" s="3">
        <v>8.6925533743803692E-4</v>
      </c>
      <c r="GA369" s="3">
        <v>3.0875080330461634E-4</v>
      </c>
      <c r="GB369" s="3">
        <v>8.9414232637016877E-5</v>
      </c>
      <c r="GC369" s="3">
        <v>1.943239517900288E-5</v>
      </c>
      <c r="GD369" s="3">
        <v>2.6762294640522755E-6</v>
      </c>
      <c r="GE369" s="3">
        <v>0</v>
      </c>
      <c r="GF369" s="3">
        <v>0</v>
      </c>
      <c r="GG369" s="3">
        <v>0</v>
      </c>
      <c r="GH369" s="3">
        <v>0</v>
      </c>
      <c r="GI369" s="3">
        <v>0</v>
      </c>
      <c r="GJ369" s="3">
        <v>0</v>
      </c>
      <c r="GK369" s="3">
        <v>0</v>
      </c>
      <c r="GL369" s="3">
        <v>0</v>
      </c>
      <c r="GM369" s="3">
        <v>0</v>
      </c>
      <c r="GN369" s="3">
        <v>0</v>
      </c>
      <c r="GO369" s="3">
        <v>0</v>
      </c>
      <c r="GP369" s="3">
        <v>0</v>
      </c>
      <c r="GQ369" s="3">
        <v>0</v>
      </c>
      <c r="GR369" s="3">
        <v>0</v>
      </c>
      <c r="GS369" s="3">
        <v>0</v>
      </c>
      <c r="GT369" s="3">
        <v>0</v>
      </c>
      <c r="GU369" s="3">
        <v>0</v>
      </c>
      <c r="GV369" s="3">
        <v>0</v>
      </c>
      <c r="GW369" s="3">
        <v>0</v>
      </c>
      <c r="GX369" s="3">
        <v>0</v>
      </c>
      <c r="GY369" s="3">
        <v>0</v>
      </c>
      <c r="GZ369" s="3">
        <v>0</v>
      </c>
      <c r="HA369" s="3">
        <v>0</v>
      </c>
      <c r="HB369">
        <f t="shared" si="2085"/>
        <v>30</v>
      </c>
      <c r="HC369">
        <f t="shared" si="2089"/>
        <v>0.13078640361542504</v>
      </c>
      <c r="HD369">
        <f>IF(H369&gt;=$F$3,IF(HB369&lt;50,HC369*VLOOKUP(H369,Ret!$A$2:$AZ$27,HB369+2),HC369),0)</f>
        <v>3.8189629855704108E-2</v>
      </c>
      <c r="HE369">
        <f>IF(H369&lt;$F$3,HC369*VLOOKUP(H369,Withd!$A$2:$AZ$57,HB369+2),0)</f>
        <v>0</v>
      </c>
      <c r="HF369">
        <f>IF(HC369=HD369,0,HC369*VLOOKUP(H369,Mort!$A$2:$E$115,IF(HF368/HC368=VLOOKUP(H368,Mort!$A$2:$E$115,2),2,3)))</f>
        <v>4.7867823723245564E-4</v>
      </c>
      <c r="HH369">
        <f t="shared" ref="HH369:HI369" si="2144">HH368+1</f>
        <v>63</v>
      </c>
      <c r="HI369">
        <f t="shared" si="2144"/>
        <v>30</v>
      </c>
      <c r="HJ369">
        <f t="shared" si="2083"/>
        <v>0.11026078543202029</v>
      </c>
      <c r="HK369">
        <f>IF(HH369&gt;=$F$3,IF(HI369&lt;50,HJ369*VLOOKUP(HH369,Ret!$A$2:$AZ$27,HI369+2),HJ369),0)</f>
        <v>3.2196149346149922E-2</v>
      </c>
      <c r="HL369">
        <f>IF(HH369&lt;$F$3,HJ369*VLOOKUP(HH369,Withd!$A$2:$AZ$57,HI369+2),0)</f>
        <v>0</v>
      </c>
      <c r="HM369">
        <f>IF(HJ369=HK369,0,HJ369*VLOOKUP(HH369,Mort!$A$2:$E$115,IF(HM368/HJ368=VLOOKUP(HH368,Mort!$A$2:$E$115,2),2,3)))</f>
        <v>4.0355447468119429E-4</v>
      </c>
      <c r="HN369">
        <f>HN368/(1+Assumptions!$C$9)</f>
        <v>0.33906014869314077</v>
      </c>
      <c r="HO369">
        <f>HO368*(1+Assumptions!$C$10)</f>
        <v>2.5282018775915636</v>
      </c>
      <c r="HQ369">
        <f>HQ368/(1.01+Assumptions!$C$9)</f>
        <v>0.25675730184450102</v>
      </c>
      <c r="HR369">
        <f>HR368/(0.99+Assumptions!$C$9)</f>
        <v>0.44895175632236434</v>
      </c>
    </row>
    <row r="370" spans="2:226" x14ac:dyDescent="0.25">
      <c r="B370">
        <f t="shared" ref="B370:C370" si="2145">B369+1</f>
        <v>2067</v>
      </c>
      <c r="C370">
        <f t="shared" si="2145"/>
        <v>82</v>
      </c>
      <c r="D370">
        <f>IF(D369=0, 0, D369*(1-VLOOKUP(C369,Mort!$A$2:$E$111,IF(D369/D368=1-VLOOKUP(C368,Mort!$A$2:$E$111,4),4,5))))</f>
        <v>0.63835613563419946</v>
      </c>
      <c r="E370" s="3">
        <f>IF(C370&lt;65,Assumptions!$C$6,Assumptions!$C$7)*(1+Assumptions!$C$8)^(B370-$J$3)</f>
        <v>54834.896947842957</v>
      </c>
      <c r="F370" s="3">
        <f t="shared" si="2081"/>
        <v>35004.19</v>
      </c>
      <c r="H370">
        <f t="shared" si="2088"/>
        <v>64</v>
      </c>
      <c r="I370" s="5">
        <v>184136.9710237745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5">
        <v>0</v>
      </c>
      <c r="AK370" s="5">
        <v>0</v>
      </c>
      <c r="AL370" s="5">
        <v>0</v>
      </c>
      <c r="AM370" s="5">
        <v>0</v>
      </c>
      <c r="AN370" s="5">
        <v>0</v>
      </c>
      <c r="AO370" s="5">
        <v>22068.11</v>
      </c>
      <c r="AP370" s="5">
        <v>23088.85</v>
      </c>
      <c r="AQ370" s="5">
        <v>24142.92</v>
      </c>
      <c r="AR370" s="5">
        <v>25226.01</v>
      </c>
      <c r="AS370" s="5">
        <v>26335.06</v>
      </c>
      <c r="AT370" s="5">
        <v>27459.81</v>
      </c>
      <c r="AU370" s="5">
        <v>28592.04</v>
      </c>
      <c r="AV370" s="5">
        <v>29723.3</v>
      </c>
      <c r="AW370" s="5">
        <v>30846</v>
      </c>
      <c r="AX370" s="5">
        <v>31956.11</v>
      </c>
      <c r="AY370" s="5">
        <v>33041.11</v>
      </c>
      <c r="AZ370" s="5">
        <v>34089.75</v>
      </c>
      <c r="BA370" s="5">
        <v>35087.5</v>
      </c>
      <c r="BB370" s="5">
        <v>36008.230000000003</v>
      </c>
      <c r="BC370" s="5">
        <v>36824.699999999997</v>
      </c>
      <c r="BD370" s="5">
        <v>37506.239999999998</v>
      </c>
      <c r="BE370" s="5">
        <v>38026.28</v>
      </c>
      <c r="BF370" s="5">
        <v>38352.15</v>
      </c>
      <c r="BG370" s="5">
        <v>38451.79</v>
      </c>
      <c r="BH370" s="5">
        <v>38300.589999999997</v>
      </c>
      <c r="BI370" s="5">
        <v>37883.29</v>
      </c>
      <c r="BJ370" s="5">
        <v>37181.58</v>
      </c>
      <c r="BK370" s="5">
        <v>36179.449999999997</v>
      </c>
      <c r="BL370" s="5">
        <v>34798.199999999997</v>
      </c>
      <c r="BM370" s="5">
        <v>33022.17</v>
      </c>
      <c r="BN370" s="5">
        <v>30857.06</v>
      </c>
      <c r="BO370" s="5">
        <v>28330.62</v>
      </c>
      <c r="BP370" s="5">
        <v>25502.92</v>
      </c>
      <c r="BQ370" s="5">
        <v>22468.58</v>
      </c>
      <c r="BR370" s="5">
        <v>19344.41</v>
      </c>
      <c r="BS370" s="5">
        <v>16250.36</v>
      </c>
      <c r="BT370" s="5">
        <v>13296.3</v>
      </c>
      <c r="BU370" s="5">
        <v>10575.82</v>
      </c>
      <c r="BV370" s="5">
        <v>8160.37</v>
      </c>
      <c r="BW370" s="5">
        <v>6144.29</v>
      </c>
      <c r="BX370" s="5">
        <v>4471.96</v>
      </c>
      <c r="BY370" s="5">
        <v>3182.9</v>
      </c>
      <c r="BZ370" s="5">
        <v>2147.61</v>
      </c>
      <c r="CA370" s="5">
        <v>1365.87</v>
      </c>
      <c r="CB370" s="5">
        <v>784.97</v>
      </c>
      <c r="CC370" s="5">
        <v>396.92</v>
      </c>
      <c r="CD370" s="5">
        <v>173.67</v>
      </c>
      <c r="CE370" s="5">
        <v>65.08</v>
      </c>
      <c r="CF370" s="5">
        <v>19.88</v>
      </c>
      <c r="CG370" s="5">
        <v>4.5599999999999996</v>
      </c>
      <c r="CH370" s="5">
        <v>0.66</v>
      </c>
      <c r="CI370" s="5">
        <v>0</v>
      </c>
      <c r="CJ370" s="5">
        <v>0</v>
      </c>
      <c r="CK370" s="5">
        <v>0</v>
      </c>
      <c r="CL370" s="5">
        <v>0</v>
      </c>
      <c r="CM370" s="5">
        <v>0</v>
      </c>
      <c r="CN370" s="5">
        <v>0</v>
      </c>
      <c r="CO370" s="5">
        <v>0</v>
      </c>
      <c r="CP370" s="5">
        <v>0</v>
      </c>
      <c r="CQ370" s="5">
        <v>0</v>
      </c>
      <c r="CR370" s="5">
        <v>0</v>
      </c>
      <c r="CS370" s="5">
        <v>0</v>
      </c>
      <c r="CT370" s="5">
        <v>0</v>
      </c>
      <c r="CU370" s="5">
        <v>0</v>
      </c>
      <c r="CV370" s="5">
        <v>0</v>
      </c>
      <c r="CW370" s="5">
        <v>0</v>
      </c>
      <c r="CX370" s="5">
        <v>0</v>
      </c>
      <c r="CY370" s="5">
        <v>0</v>
      </c>
      <c r="CZ370" s="5">
        <v>0</v>
      </c>
      <c r="DA370" s="5">
        <v>0</v>
      </c>
      <c r="DB370" s="5">
        <v>0</v>
      </c>
      <c r="DC370" s="5">
        <v>0</v>
      </c>
      <c r="DD370" s="5">
        <v>0</v>
      </c>
      <c r="DE370" s="5">
        <v>0</v>
      </c>
      <c r="DF370" s="3">
        <v>0</v>
      </c>
      <c r="DG370" s="3">
        <v>0</v>
      </c>
      <c r="DH370" s="3">
        <v>0</v>
      </c>
      <c r="DI370" s="3">
        <v>0</v>
      </c>
      <c r="DJ370" s="3">
        <v>0</v>
      </c>
      <c r="DK370" s="3">
        <v>0</v>
      </c>
      <c r="DL370" s="3">
        <v>0</v>
      </c>
      <c r="DM370" s="3">
        <v>0</v>
      </c>
      <c r="DN370" s="3">
        <v>0</v>
      </c>
      <c r="DO370" s="3">
        <v>0</v>
      </c>
      <c r="DP370" s="3">
        <v>0</v>
      </c>
      <c r="DQ370" s="3">
        <v>0</v>
      </c>
      <c r="DR370" s="3">
        <v>0</v>
      </c>
      <c r="DS370" s="3">
        <v>0</v>
      </c>
      <c r="DT370" s="3">
        <v>0</v>
      </c>
      <c r="DU370" s="3">
        <v>0</v>
      </c>
      <c r="DV370" s="3">
        <v>0</v>
      </c>
      <c r="DW370" s="3">
        <v>0</v>
      </c>
      <c r="DX370" s="3">
        <v>0</v>
      </c>
      <c r="DY370" s="3">
        <v>0</v>
      </c>
      <c r="DZ370" s="3">
        <v>0</v>
      </c>
      <c r="EA370" s="3">
        <v>0</v>
      </c>
      <c r="EB370" s="3">
        <v>0</v>
      </c>
      <c r="EC370" s="3">
        <v>0</v>
      </c>
      <c r="ED370" s="3">
        <v>0</v>
      </c>
      <c r="EE370" s="3">
        <v>0</v>
      </c>
      <c r="EF370" s="3">
        <v>0</v>
      </c>
      <c r="EG370" s="3">
        <v>0</v>
      </c>
      <c r="EH370" s="3">
        <v>0</v>
      </c>
      <c r="EI370" s="3">
        <v>0</v>
      </c>
      <c r="EJ370" s="3">
        <v>0</v>
      </c>
      <c r="EK370" s="3">
        <v>1</v>
      </c>
      <c r="EL370" s="3">
        <v>0.99170999999999998</v>
      </c>
      <c r="EM370" s="3">
        <v>0.98292344939999998</v>
      </c>
      <c r="EN370" s="3">
        <v>0.97347755505126599</v>
      </c>
      <c r="EO370" s="3">
        <v>0.96329497982542966</v>
      </c>
      <c r="EP370" s="3">
        <v>0.95207259331046334</v>
      </c>
      <c r="EQ370" s="3">
        <v>0.93964804596776175</v>
      </c>
      <c r="ER370" s="3">
        <v>0.92590099505525336</v>
      </c>
      <c r="ES370" s="3">
        <v>0.91078103180600112</v>
      </c>
      <c r="ET370" s="3">
        <v>0.89436875761285695</v>
      </c>
      <c r="EU370" s="3">
        <v>0.87652610089848038</v>
      </c>
      <c r="EV370" s="3">
        <v>0.85719870037366885</v>
      </c>
      <c r="EW370" s="3">
        <v>0.836291624071555</v>
      </c>
      <c r="EX370" s="3">
        <v>0.81349431439936448</v>
      </c>
      <c r="EY370" s="3">
        <v>0.78856884860616794</v>
      </c>
      <c r="EZ370" s="3">
        <v>0.76129225213288054</v>
      </c>
      <c r="FA370" s="3">
        <v>0.73160946722221953</v>
      </c>
      <c r="FB370" s="3">
        <v>0.69941133456976967</v>
      </c>
      <c r="FC370" s="3">
        <v>0.66467157358168927</v>
      </c>
      <c r="FD370" s="3">
        <v>0.62754301948141611</v>
      </c>
      <c r="FE370" s="3">
        <v>0.58834668248460686</v>
      </c>
      <c r="FF370" s="3">
        <v>0.54734480218225456</v>
      </c>
      <c r="FG370" s="3">
        <v>0.50482705794873706</v>
      </c>
      <c r="FH370" s="3">
        <v>0.4602407321907046</v>
      </c>
      <c r="FI370" s="3">
        <v>0.41398193619821688</v>
      </c>
      <c r="FJ370" s="3">
        <v>0.36667208052948463</v>
      </c>
      <c r="FK370" s="3">
        <v>0.31910004480158932</v>
      </c>
      <c r="FL370" s="3">
        <v>0.27227530422740409</v>
      </c>
      <c r="FM370" s="3">
        <v>0.22737438380726288</v>
      </c>
      <c r="FN370" s="3">
        <v>0.18555341339359302</v>
      </c>
      <c r="FO370" s="3">
        <v>0.14774876094878236</v>
      </c>
      <c r="FP370" s="3">
        <v>0.11458802904143765</v>
      </c>
      <c r="FQ370" s="3">
        <v>8.6391352735211091E-2</v>
      </c>
      <c r="FR370" s="3">
        <v>6.3184907563478679E-2</v>
      </c>
      <c r="FS370" s="3">
        <v>4.5094436678979097E-2</v>
      </c>
      <c r="FT370" s="3">
        <v>3.11097499760941E-2</v>
      </c>
      <c r="FU370" s="3">
        <v>2.0987881723872125E-2</v>
      </c>
      <c r="FV370" s="3">
        <v>1.3423009635319658E-2</v>
      </c>
      <c r="FW370" s="3">
        <v>8.0919271285561038E-3</v>
      </c>
      <c r="FX370" s="3">
        <v>4.4079963840096522E-3</v>
      </c>
      <c r="FY370" s="3">
        <v>2.112708586891986E-3</v>
      </c>
      <c r="FZ370" s="3">
        <v>8.762036322417134E-4</v>
      </c>
      <c r="GA370" s="3">
        <v>3.1121876813593419E-4</v>
      </c>
      <c r="GB370" s="3">
        <v>9.0128955252166527E-5</v>
      </c>
      <c r="GC370" s="3">
        <v>1.9587725844953353E-5</v>
      </c>
      <c r="GD370" s="3">
        <v>2.6976216033669748E-6</v>
      </c>
      <c r="GE370" s="3">
        <v>0</v>
      </c>
      <c r="GF370" s="3">
        <v>0</v>
      </c>
      <c r="GG370" s="3">
        <v>0</v>
      </c>
      <c r="GH370" s="3">
        <v>0</v>
      </c>
      <c r="GI370" s="3">
        <v>0</v>
      </c>
      <c r="GJ370" s="3">
        <v>0</v>
      </c>
      <c r="GK370" s="3">
        <v>0</v>
      </c>
      <c r="GL370" s="3">
        <v>0</v>
      </c>
      <c r="GM370" s="3">
        <v>0</v>
      </c>
      <c r="GN370" s="3">
        <v>0</v>
      </c>
      <c r="GO370" s="3">
        <v>0</v>
      </c>
      <c r="GP370" s="3">
        <v>0</v>
      </c>
      <c r="GQ370" s="3">
        <v>0</v>
      </c>
      <c r="GR370" s="3">
        <v>0</v>
      </c>
      <c r="GS370" s="3">
        <v>0</v>
      </c>
      <c r="GT370" s="3">
        <v>0</v>
      </c>
      <c r="GU370" s="3">
        <v>0</v>
      </c>
      <c r="GV370" s="3">
        <v>0</v>
      </c>
      <c r="GW370" s="3">
        <v>0</v>
      </c>
      <c r="GX370" s="3">
        <v>0</v>
      </c>
      <c r="GY370" s="3">
        <v>0</v>
      </c>
      <c r="GZ370" s="3">
        <v>0</v>
      </c>
      <c r="HA370" s="3">
        <v>0</v>
      </c>
      <c r="HB370">
        <f t="shared" si="2085"/>
        <v>31</v>
      </c>
      <c r="HC370">
        <f t="shared" si="2089"/>
        <v>9.211809552248848E-2</v>
      </c>
      <c r="HD370">
        <f>IF(H370&gt;=$F$3,IF(HB370&lt;50,HC370*VLOOKUP(H370,Ret!$A$2:$AZ$27,HB370+2),HC370),0)</f>
        <v>2.570094865077429E-2</v>
      </c>
      <c r="HE370">
        <f>IF(H370&lt;$F$3,HC370*VLOOKUP(H370,Withd!$A$2:$AZ$57,HB370+2),0)</f>
        <v>0</v>
      </c>
      <c r="HF370">
        <f>IF(HC370=HD370,0,HC370*VLOOKUP(H370,Mort!$A$2:$E$115,IF(HF369/HC369=VLOOKUP(H369,Mort!$A$2:$E$115,2),2,3)))</f>
        <v>3.5281230585113086E-4</v>
      </c>
      <c r="HH370">
        <f t="shared" ref="HH370:HI370" si="2146">HH369+1</f>
        <v>64</v>
      </c>
      <c r="HI370">
        <f t="shared" si="2146"/>
        <v>31</v>
      </c>
      <c r="HJ370">
        <f t="shared" si="2083"/>
        <v>7.7661081611189176E-2</v>
      </c>
      <c r="HK370">
        <f>IF(HH370&gt;=$F$3,IF(HI370&lt;50,HJ370*VLOOKUP(HH370,Ret!$A$2:$AZ$27,HI370+2),HJ370),0)</f>
        <v>2.1667441769521782E-2</v>
      </c>
      <c r="HL370">
        <f>IF(HH370&lt;$F$3,HJ370*VLOOKUP(HH370,Withd!$A$2:$AZ$57,HI370+2),0)</f>
        <v>0</v>
      </c>
      <c r="HM370">
        <f>IF(HJ370=HK370,0,HJ370*VLOOKUP(HH370,Mort!$A$2:$E$115,IF(HM369/HJ369=VLOOKUP(HH369,Mort!$A$2:$E$115,2),2,3)))</f>
        <v>2.9744194257085455E-4</v>
      </c>
      <c r="HN370">
        <f>HN369/(1+Assumptions!$C$9)</f>
        <v>0.32664754209358454</v>
      </c>
      <c r="HO370">
        <f>HO369*(1+Assumptions!$C$10)</f>
        <v>2.6103684386132895</v>
      </c>
      <c r="HQ370">
        <f>HQ369/(1.01+Assumptions!$C$9)</f>
        <v>0.24499742542414218</v>
      </c>
      <c r="HR370">
        <f>HR369/(0.99+Assumptions!$C$9)</f>
        <v>0.43672349836805868</v>
      </c>
    </row>
    <row r="371" spans="2:226" x14ac:dyDescent="0.25">
      <c r="B371">
        <f t="shared" ref="B371:C371" si="2147">B370+1</f>
        <v>2068</v>
      </c>
      <c r="C371">
        <f t="shared" si="2147"/>
        <v>83</v>
      </c>
      <c r="D371">
        <f>IF(D370=0, 0, D370*(1-VLOOKUP(C370,Mort!$A$2:$E$111,IF(D370/D369=1-VLOOKUP(C369,Mort!$A$2:$E$111,4),4,5))))</f>
        <v>0.60664898637724873</v>
      </c>
      <c r="E371" s="3">
        <f>IF(C371&lt;65,Assumptions!$C$6,Assumptions!$C$7)*(1+Assumptions!$C$8)^(B371-$J$3)</f>
        <v>57850.816279974322</v>
      </c>
      <c r="F371" s="3">
        <f t="shared" si="2081"/>
        <v>35095.14</v>
      </c>
      <c r="H371">
        <f t="shared" si="2088"/>
        <v>65</v>
      </c>
      <c r="I371" s="5">
        <v>178673.57971982023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5">
        <v>0</v>
      </c>
      <c r="AK371" s="5">
        <v>0</v>
      </c>
      <c r="AL371" s="5">
        <v>0</v>
      </c>
      <c r="AM371" s="5">
        <v>0</v>
      </c>
      <c r="AN371" s="5">
        <v>0</v>
      </c>
      <c r="AO371" s="5">
        <v>0</v>
      </c>
      <c r="AP371" s="5">
        <v>23281.86</v>
      </c>
      <c r="AQ371" s="5">
        <v>24344.74</v>
      </c>
      <c r="AR371" s="5">
        <v>25436.880000000001</v>
      </c>
      <c r="AS371" s="5">
        <v>26555.21</v>
      </c>
      <c r="AT371" s="5">
        <v>27689.360000000001</v>
      </c>
      <c r="AU371" s="5">
        <v>28831.05</v>
      </c>
      <c r="AV371" s="5">
        <v>29971.759999999998</v>
      </c>
      <c r="AW371" s="5">
        <v>31103.85</v>
      </c>
      <c r="AX371" s="5">
        <v>32223.25</v>
      </c>
      <c r="AY371" s="5">
        <v>33317.31</v>
      </c>
      <c r="AZ371" s="5">
        <v>34374.71</v>
      </c>
      <c r="BA371" s="5">
        <v>35380.81</v>
      </c>
      <c r="BB371" s="5">
        <v>36309.230000000003</v>
      </c>
      <c r="BC371" s="5">
        <v>37132.53</v>
      </c>
      <c r="BD371" s="5">
        <v>37819.769999999997</v>
      </c>
      <c r="BE371" s="5">
        <v>38344.160000000003</v>
      </c>
      <c r="BF371" s="5">
        <v>38672.75</v>
      </c>
      <c r="BG371" s="5">
        <v>38773.22</v>
      </c>
      <c r="BH371" s="5">
        <v>38620.76</v>
      </c>
      <c r="BI371" s="5">
        <v>38199.97</v>
      </c>
      <c r="BJ371" s="5">
        <v>37492.39</v>
      </c>
      <c r="BK371" s="5">
        <v>36481.879999999997</v>
      </c>
      <c r="BL371" s="5">
        <v>35089.089999999997</v>
      </c>
      <c r="BM371" s="5">
        <v>33298.21</v>
      </c>
      <c r="BN371" s="5">
        <v>31115</v>
      </c>
      <c r="BO371" s="5">
        <v>28567.439999999999</v>
      </c>
      <c r="BP371" s="5">
        <v>25716.1</v>
      </c>
      <c r="BQ371" s="5">
        <v>22656.400000000001</v>
      </c>
      <c r="BR371" s="5">
        <v>19506.12</v>
      </c>
      <c r="BS371" s="5">
        <v>16386.2</v>
      </c>
      <c r="BT371" s="5">
        <v>13407.44</v>
      </c>
      <c r="BU371" s="5">
        <v>10664.23</v>
      </c>
      <c r="BV371" s="5">
        <v>8228.58</v>
      </c>
      <c r="BW371" s="5">
        <v>6195.65</v>
      </c>
      <c r="BX371" s="5">
        <v>4509.34</v>
      </c>
      <c r="BY371" s="5">
        <v>3209.5</v>
      </c>
      <c r="BZ371" s="5">
        <v>2165.5700000000002</v>
      </c>
      <c r="CA371" s="5">
        <v>1377.29</v>
      </c>
      <c r="CB371" s="5">
        <v>791.53</v>
      </c>
      <c r="CC371" s="5">
        <v>400.24</v>
      </c>
      <c r="CD371" s="5">
        <v>175.12</v>
      </c>
      <c r="CE371" s="5">
        <v>65.62</v>
      </c>
      <c r="CF371" s="5">
        <v>20.05</v>
      </c>
      <c r="CG371" s="5">
        <v>4.5999999999999996</v>
      </c>
      <c r="CH371" s="5">
        <v>0.67</v>
      </c>
      <c r="CI371" s="5">
        <v>0</v>
      </c>
      <c r="CJ371" s="5">
        <v>0</v>
      </c>
      <c r="CK371" s="5">
        <v>0</v>
      </c>
      <c r="CL371" s="5">
        <v>0</v>
      </c>
      <c r="CM371" s="5">
        <v>0</v>
      </c>
      <c r="CN371" s="5">
        <v>0</v>
      </c>
      <c r="CO371" s="5">
        <v>0</v>
      </c>
      <c r="CP371" s="5">
        <v>0</v>
      </c>
      <c r="CQ371" s="5">
        <v>0</v>
      </c>
      <c r="CR371" s="5">
        <v>0</v>
      </c>
      <c r="CS371" s="5">
        <v>0</v>
      </c>
      <c r="CT371" s="5">
        <v>0</v>
      </c>
      <c r="CU371" s="5">
        <v>0</v>
      </c>
      <c r="CV371" s="5">
        <v>0</v>
      </c>
      <c r="CW371" s="5">
        <v>0</v>
      </c>
      <c r="CX371" s="5">
        <v>0</v>
      </c>
      <c r="CY371" s="5">
        <v>0</v>
      </c>
      <c r="CZ371" s="5">
        <v>0</v>
      </c>
      <c r="DA371" s="5">
        <v>0</v>
      </c>
      <c r="DB371" s="5">
        <v>0</v>
      </c>
      <c r="DC371" s="5">
        <v>0</v>
      </c>
      <c r="DD371" s="5">
        <v>0</v>
      </c>
      <c r="DE371" s="5">
        <v>0</v>
      </c>
      <c r="DF371" s="3">
        <v>0</v>
      </c>
      <c r="DG371" s="3">
        <v>0</v>
      </c>
      <c r="DH371" s="3">
        <v>0</v>
      </c>
      <c r="DI371" s="3">
        <v>0</v>
      </c>
      <c r="DJ371" s="3">
        <v>0</v>
      </c>
      <c r="DK371" s="3">
        <v>0</v>
      </c>
      <c r="DL371" s="3">
        <v>0</v>
      </c>
      <c r="DM371" s="3">
        <v>0</v>
      </c>
      <c r="DN371" s="3">
        <v>0</v>
      </c>
      <c r="DO371" s="3">
        <v>0</v>
      </c>
      <c r="DP371" s="3">
        <v>0</v>
      </c>
      <c r="DQ371" s="3">
        <v>0</v>
      </c>
      <c r="DR371" s="3">
        <v>0</v>
      </c>
      <c r="DS371" s="3">
        <v>0</v>
      </c>
      <c r="DT371" s="3">
        <v>0</v>
      </c>
      <c r="DU371" s="3">
        <v>0</v>
      </c>
      <c r="DV371" s="3">
        <v>0</v>
      </c>
      <c r="DW371" s="3">
        <v>0</v>
      </c>
      <c r="DX371" s="3">
        <v>0</v>
      </c>
      <c r="DY371" s="3">
        <v>0</v>
      </c>
      <c r="DZ371" s="3">
        <v>0</v>
      </c>
      <c r="EA371" s="3">
        <v>0</v>
      </c>
      <c r="EB371" s="3">
        <v>0</v>
      </c>
      <c r="EC371" s="3">
        <v>0</v>
      </c>
      <c r="ED371" s="3">
        <v>0</v>
      </c>
      <c r="EE371" s="3">
        <v>0</v>
      </c>
      <c r="EF371" s="3">
        <v>0</v>
      </c>
      <c r="EG371" s="3">
        <v>0</v>
      </c>
      <c r="EH371" s="3">
        <v>0</v>
      </c>
      <c r="EI371" s="3">
        <v>0</v>
      </c>
      <c r="EJ371" s="3">
        <v>0</v>
      </c>
      <c r="EK371" s="3">
        <v>0</v>
      </c>
      <c r="EL371" s="3">
        <v>1</v>
      </c>
      <c r="EM371" s="3">
        <v>0.99114000000000002</v>
      </c>
      <c r="EN371" s="3">
        <v>0.98161514459999999</v>
      </c>
      <c r="EO371" s="3">
        <v>0.97134745018748392</v>
      </c>
      <c r="EP371" s="3">
        <v>0.96003125239279963</v>
      </c>
      <c r="EQ371" s="3">
        <v>0.94750284454907363</v>
      </c>
      <c r="ER371" s="3">
        <v>0.93364087793332062</v>
      </c>
      <c r="ES371" s="3">
        <v>0.91839452239666952</v>
      </c>
      <c r="ET371" s="3">
        <v>0.9018450531030815</v>
      </c>
      <c r="EU371" s="3">
        <v>0.88385324429367496</v>
      </c>
      <c r="EV371" s="3">
        <v>0.86436428025699941</v>
      </c>
      <c r="EW371" s="3">
        <v>0.84328243546153114</v>
      </c>
      <c r="EX371" s="3">
        <v>0.8202945562708498</v>
      </c>
      <c r="EY371" s="3">
        <v>0.79516073106671092</v>
      </c>
      <c r="EZ371" s="3">
        <v>0.76765612137911343</v>
      </c>
      <c r="FA371" s="3">
        <v>0.73772520920654183</v>
      </c>
      <c r="FB371" s="3">
        <v>0.70525792274936194</v>
      </c>
      <c r="FC371" s="3">
        <v>0.67022776172640119</v>
      </c>
      <c r="FD371" s="3">
        <v>0.6327888389563644</v>
      </c>
      <c r="FE371" s="3">
        <v>0.5932648480751499</v>
      </c>
      <c r="FF371" s="3">
        <v>0.55192022081279268</v>
      </c>
      <c r="FG371" s="3">
        <v>0.50904705806005501</v>
      </c>
      <c r="FH371" s="3">
        <v>0.464088021892191</v>
      </c>
      <c r="FI371" s="3">
        <v>0.41744253481180688</v>
      </c>
      <c r="FJ371" s="3">
        <v>0.36973720193351356</v>
      </c>
      <c r="FK371" s="3">
        <v>0.32176749735465954</v>
      </c>
      <c r="FL371" s="3">
        <v>0.27455133479283678</v>
      </c>
      <c r="FM371" s="3">
        <v>0.22927507417215007</v>
      </c>
      <c r="FN371" s="3">
        <v>0.1871045097796665</v>
      </c>
      <c r="FO371" s="3">
        <v>0.14898383695715725</v>
      </c>
      <c r="FP371" s="3">
        <v>0.11554590459049288</v>
      </c>
      <c r="FQ371" s="3">
        <v>8.7113523847910296E-2</v>
      </c>
      <c r="FR371" s="3">
        <v>6.3713089071884624E-2</v>
      </c>
      <c r="FS371" s="3">
        <v>4.5471394539713335E-2</v>
      </c>
      <c r="FT371" s="3">
        <v>3.136980566505744E-2</v>
      </c>
      <c r="FU371" s="3">
        <v>2.1163325693874351E-2</v>
      </c>
      <c r="FV371" s="3">
        <v>1.353521658077428E-2</v>
      </c>
      <c r="FW371" s="3">
        <v>8.1595699635539677E-3</v>
      </c>
      <c r="FX371" s="3">
        <v>4.4448441419463885E-3</v>
      </c>
      <c r="FY371" s="3">
        <v>2.1303693487934846E-3</v>
      </c>
      <c r="FZ371" s="3">
        <v>8.8352808002512191E-4</v>
      </c>
      <c r="GA371" s="3">
        <v>3.1382033874412306E-4</v>
      </c>
      <c r="GB371" s="3">
        <v>9.0882370100298026E-5</v>
      </c>
      <c r="GC371" s="3">
        <v>1.9751465493897773E-5</v>
      </c>
      <c r="GD371" s="3">
        <v>2.7201718278196003E-6</v>
      </c>
      <c r="GE371" s="3">
        <v>0</v>
      </c>
      <c r="GF371" s="3">
        <v>0</v>
      </c>
      <c r="GG371" s="3">
        <v>0</v>
      </c>
      <c r="GH371" s="3">
        <v>0</v>
      </c>
      <c r="GI371" s="3">
        <v>0</v>
      </c>
      <c r="GJ371" s="3">
        <v>0</v>
      </c>
      <c r="GK371" s="3">
        <v>0</v>
      </c>
      <c r="GL371" s="3">
        <v>0</v>
      </c>
      <c r="GM371" s="3">
        <v>0</v>
      </c>
      <c r="GN371" s="3">
        <v>0</v>
      </c>
      <c r="GO371" s="3">
        <v>0</v>
      </c>
      <c r="GP371" s="3">
        <v>0</v>
      </c>
      <c r="GQ371" s="3">
        <v>0</v>
      </c>
      <c r="GR371" s="3">
        <v>0</v>
      </c>
      <c r="GS371" s="3">
        <v>0</v>
      </c>
      <c r="GT371" s="3">
        <v>0</v>
      </c>
      <c r="GU371" s="3">
        <v>0</v>
      </c>
      <c r="GV371" s="3">
        <v>0</v>
      </c>
      <c r="GW371" s="3">
        <v>0</v>
      </c>
      <c r="GX371" s="3">
        <v>0</v>
      </c>
      <c r="GY371" s="3">
        <v>0</v>
      </c>
      <c r="GZ371" s="3">
        <v>0</v>
      </c>
      <c r="HA371" s="3">
        <v>0</v>
      </c>
      <c r="HB371">
        <f t="shared" si="2085"/>
        <v>32</v>
      </c>
      <c r="HC371">
        <f t="shared" si="2089"/>
        <v>6.6064334565863053E-2</v>
      </c>
      <c r="HD371">
        <f>IF(H371&gt;=$F$3,IF(HB371&lt;50,HC371*VLOOKUP(H371,Ret!$A$2:$AZ$27,HB371+2),HC371),0)</f>
        <v>2.4906254131330373E-2</v>
      </c>
      <c r="HE371">
        <f>IF(H371&lt;$F$3,HC371*VLOOKUP(H371,Withd!$A$2:$AZ$57,HB371+2),0)</f>
        <v>0</v>
      </c>
      <c r="HF371">
        <f>IF(HC371=HD371,0,HC371*VLOOKUP(H371,Mort!$A$2:$E$115,IF(HF370/HC370=VLOOKUP(H370,Mort!$A$2:$E$115,2),2,3)))</f>
        <v>2.6425733826345224E-4</v>
      </c>
      <c r="HH371">
        <f t="shared" ref="HH371:HI371" si="2148">HH370+1</f>
        <v>65</v>
      </c>
      <c r="HI371">
        <f t="shared" si="2148"/>
        <v>32</v>
      </c>
      <c r="HJ371">
        <f t="shared" si="2083"/>
        <v>5.5696197899096536E-2</v>
      </c>
      <c r="HK371">
        <f>IF(HH371&gt;=$F$3,IF(HI371&lt;50,HJ371*VLOOKUP(HH371,Ret!$A$2:$AZ$27,HI371+2),HJ371),0)</f>
        <v>2.0997466607959394E-2</v>
      </c>
      <c r="HL371">
        <f>IF(HH371&lt;$F$3,HJ371*VLOOKUP(HH371,Withd!$A$2:$AZ$57,HI371+2),0)</f>
        <v>0</v>
      </c>
      <c r="HM371">
        <f>IF(HJ371=HK371,0,HJ371*VLOOKUP(HH371,Mort!$A$2:$E$115,IF(HM370/HJ370=VLOOKUP(HH370,Mort!$A$2:$E$115,2),2,3)))</f>
        <v>2.2278479159638614E-4</v>
      </c>
      <c r="HN371">
        <f>HN370/(1+Assumptions!$C$9)</f>
        <v>0.31468934691096778</v>
      </c>
      <c r="HO371">
        <f>HO370*(1+Assumptions!$C$10)</f>
        <v>2.6952054128682215</v>
      </c>
      <c r="HQ371">
        <f>HQ370/(1.01+Assumptions!$C$9)</f>
        <v>0.23377616929784559</v>
      </c>
      <c r="HR371">
        <f>HR370/(0.99+Assumptions!$C$9)</f>
        <v>0.42482830580550457</v>
      </c>
    </row>
    <row r="372" spans="2:226" x14ac:dyDescent="0.25">
      <c r="B372">
        <f t="shared" ref="B372:C372" si="2149">B371+1</f>
        <v>2069</v>
      </c>
      <c r="C372">
        <f t="shared" si="2149"/>
        <v>84</v>
      </c>
      <c r="D372">
        <f>IF(D371=0, 0, D371*(1-VLOOKUP(C371,Mort!$A$2:$E$111,IF(D371/D370=1-VLOOKUP(C370,Mort!$A$2:$E$111,4),4,5))))</f>
        <v>0.57276157399821559</v>
      </c>
      <c r="E372" s="3">
        <f>IF(C372&lt;65,Assumptions!$C$6,Assumptions!$C$7)*(1+Assumptions!$C$8)^(B372-$J$3)</f>
        <v>61032.611175372906</v>
      </c>
      <c r="F372" s="3">
        <f t="shared" si="2081"/>
        <v>34957.129999999997</v>
      </c>
      <c r="H372">
        <f t="shared" si="2088"/>
        <v>66</v>
      </c>
      <c r="I372" s="5">
        <v>173149.35273374972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  <c r="AQ372" s="5">
        <v>24562.36</v>
      </c>
      <c r="AR372" s="5">
        <v>25664.27</v>
      </c>
      <c r="AS372" s="5">
        <v>26792.59</v>
      </c>
      <c r="AT372" s="5">
        <v>27936.880000000001</v>
      </c>
      <c r="AU372" s="5">
        <v>29088.78</v>
      </c>
      <c r="AV372" s="5">
        <v>30239.69</v>
      </c>
      <c r="AW372" s="5">
        <v>31381.9</v>
      </c>
      <c r="AX372" s="5">
        <v>32511.3</v>
      </c>
      <c r="AY372" s="5">
        <v>33615.14</v>
      </c>
      <c r="AZ372" s="5">
        <v>34682</v>
      </c>
      <c r="BA372" s="5">
        <v>35697.089999999997</v>
      </c>
      <c r="BB372" s="5">
        <v>36633.800000000003</v>
      </c>
      <c r="BC372" s="5">
        <v>37464.47</v>
      </c>
      <c r="BD372" s="5">
        <v>38157.839999999997</v>
      </c>
      <c r="BE372" s="5">
        <v>38686.92</v>
      </c>
      <c r="BF372" s="5">
        <v>39018.449999999997</v>
      </c>
      <c r="BG372" s="5">
        <v>39119.82</v>
      </c>
      <c r="BH372" s="5">
        <v>38965.99</v>
      </c>
      <c r="BI372" s="5">
        <v>38541.449999999997</v>
      </c>
      <c r="BJ372" s="5">
        <v>37827.550000000003</v>
      </c>
      <c r="BK372" s="5">
        <v>36808</v>
      </c>
      <c r="BL372" s="5">
        <v>35402.76</v>
      </c>
      <c r="BM372" s="5">
        <v>33595.870000000003</v>
      </c>
      <c r="BN372" s="5">
        <v>31393.15</v>
      </c>
      <c r="BO372" s="5">
        <v>28822.81</v>
      </c>
      <c r="BP372" s="5">
        <v>25945.99</v>
      </c>
      <c r="BQ372" s="5">
        <v>22858.93</v>
      </c>
      <c r="BR372" s="5">
        <v>19680.490000000002</v>
      </c>
      <c r="BS372" s="5">
        <v>16532.68</v>
      </c>
      <c r="BT372" s="5">
        <v>13527.3</v>
      </c>
      <c r="BU372" s="5">
        <v>10759.56</v>
      </c>
      <c r="BV372" s="5">
        <v>8302.14</v>
      </c>
      <c r="BW372" s="5">
        <v>6251.04</v>
      </c>
      <c r="BX372" s="5">
        <v>4549.6499999999996</v>
      </c>
      <c r="BY372" s="5">
        <v>3238.19</v>
      </c>
      <c r="BZ372" s="5">
        <v>2184.92</v>
      </c>
      <c r="CA372" s="5">
        <v>1389.6</v>
      </c>
      <c r="CB372" s="5">
        <v>798.61</v>
      </c>
      <c r="CC372" s="5">
        <v>403.82</v>
      </c>
      <c r="CD372" s="5">
        <v>176.69</v>
      </c>
      <c r="CE372" s="5">
        <v>66.209999999999994</v>
      </c>
      <c r="CF372" s="5">
        <v>20.23</v>
      </c>
      <c r="CG372" s="5">
        <v>4.6399999999999997</v>
      </c>
      <c r="CH372" s="5">
        <v>0.67</v>
      </c>
      <c r="CI372" s="5">
        <v>0</v>
      </c>
      <c r="CJ372" s="5">
        <v>0</v>
      </c>
      <c r="CK372" s="5">
        <v>0</v>
      </c>
      <c r="CL372" s="5">
        <v>0</v>
      </c>
      <c r="CM372" s="5">
        <v>0</v>
      </c>
      <c r="CN372" s="5">
        <v>0</v>
      </c>
      <c r="CO372" s="5">
        <v>0</v>
      </c>
      <c r="CP372" s="5">
        <v>0</v>
      </c>
      <c r="CQ372" s="5">
        <v>0</v>
      </c>
      <c r="CR372" s="5">
        <v>0</v>
      </c>
      <c r="CS372" s="5">
        <v>0</v>
      </c>
      <c r="CT372" s="5">
        <v>0</v>
      </c>
      <c r="CU372" s="5">
        <v>0</v>
      </c>
      <c r="CV372" s="5">
        <v>0</v>
      </c>
      <c r="CW372" s="5">
        <v>0</v>
      </c>
      <c r="CX372" s="5">
        <v>0</v>
      </c>
      <c r="CY372" s="5">
        <v>0</v>
      </c>
      <c r="CZ372" s="5">
        <v>0</v>
      </c>
      <c r="DA372" s="5">
        <v>0</v>
      </c>
      <c r="DB372" s="5">
        <v>0</v>
      </c>
      <c r="DC372" s="5">
        <v>0</v>
      </c>
      <c r="DD372" s="5">
        <v>0</v>
      </c>
      <c r="DE372" s="5">
        <v>0</v>
      </c>
      <c r="DF372" s="3">
        <v>0</v>
      </c>
      <c r="DG372" s="3">
        <v>0</v>
      </c>
      <c r="DH372" s="3">
        <v>0</v>
      </c>
      <c r="DI372" s="3">
        <v>0</v>
      </c>
      <c r="DJ372" s="3">
        <v>0</v>
      </c>
      <c r="DK372" s="3">
        <v>0</v>
      </c>
      <c r="DL372" s="3">
        <v>0</v>
      </c>
      <c r="DM372" s="3">
        <v>0</v>
      </c>
      <c r="DN372" s="3">
        <v>0</v>
      </c>
      <c r="DO372" s="3">
        <v>0</v>
      </c>
      <c r="DP372" s="3">
        <v>0</v>
      </c>
      <c r="DQ372" s="3">
        <v>0</v>
      </c>
      <c r="DR372" s="3">
        <v>0</v>
      </c>
      <c r="DS372" s="3">
        <v>0</v>
      </c>
      <c r="DT372" s="3">
        <v>0</v>
      </c>
      <c r="DU372" s="3">
        <v>0</v>
      </c>
      <c r="DV372" s="3">
        <v>0</v>
      </c>
      <c r="DW372" s="3">
        <v>0</v>
      </c>
      <c r="DX372" s="3">
        <v>0</v>
      </c>
      <c r="DY372" s="3">
        <v>0</v>
      </c>
      <c r="DZ372" s="3">
        <v>0</v>
      </c>
      <c r="EA372" s="3">
        <v>0</v>
      </c>
      <c r="EB372" s="3">
        <v>0</v>
      </c>
      <c r="EC372" s="3">
        <v>0</v>
      </c>
      <c r="ED372" s="3">
        <v>0</v>
      </c>
      <c r="EE372" s="3">
        <v>0</v>
      </c>
      <c r="EF372" s="3">
        <v>0</v>
      </c>
      <c r="EG372" s="3">
        <v>0</v>
      </c>
      <c r="EH372" s="3">
        <v>0</v>
      </c>
      <c r="EI372" s="3">
        <v>0</v>
      </c>
      <c r="EJ372" s="3">
        <v>0</v>
      </c>
      <c r="EK372" s="3">
        <v>0</v>
      </c>
      <c r="EL372" s="3">
        <v>0</v>
      </c>
      <c r="EM372" s="3">
        <v>1</v>
      </c>
      <c r="EN372" s="3">
        <v>0.99038999999999999</v>
      </c>
      <c r="EO372" s="3">
        <v>0.98003052059999995</v>
      </c>
      <c r="EP372" s="3">
        <v>0.96861316503500994</v>
      </c>
      <c r="EQ372" s="3">
        <v>0.95597276323130309</v>
      </c>
      <c r="ER372" s="3">
        <v>0.94198688170522915</v>
      </c>
      <c r="ES372" s="3">
        <v>0.92660423592698282</v>
      </c>
      <c r="ET372" s="3">
        <v>0.9099068275955785</v>
      </c>
      <c r="EU372" s="3">
        <v>0.89175418638504667</v>
      </c>
      <c r="EV372" s="3">
        <v>0.8720910065752564</v>
      </c>
      <c r="EW372" s="3">
        <v>0.85082070692488587</v>
      </c>
      <c r="EX372" s="3">
        <v>0.82762733445411352</v>
      </c>
      <c r="EY372" s="3">
        <v>0.80226883292643947</v>
      </c>
      <c r="EZ372" s="3">
        <v>0.77451835399551394</v>
      </c>
      <c r="FA372" s="3">
        <v>0.74431988337322885</v>
      </c>
      <c r="FB372" s="3">
        <v>0.71156236530597305</v>
      </c>
      <c r="FC372" s="3">
        <v>0.67621906262122533</v>
      </c>
      <c r="FD372" s="3">
        <v>0.63844546578320371</v>
      </c>
      <c r="FE372" s="3">
        <v>0.59856816199038487</v>
      </c>
      <c r="FF372" s="3">
        <v>0.55685394678127498</v>
      </c>
      <c r="FG372" s="3">
        <v>0.51359753219530557</v>
      </c>
      <c r="FH372" s="3">
        <v>0.46823659815181623</v>
      </c>
      <c r="FI372" s="3">
        <v>0.42117413767157719</v>
      </c>
      <c r="FJ372" s="3">
        <v>0.37304235721846934</v>
      </c>
      <c r="FK372" s="3">
        <v>0.32464384179294514</v>
      </c>
      <c r="FL372" s="3">
        <v>0.2770056044482484</v>
      </c>
      <c r="FM372" s="3">
        <v>0.23132461021868775</v>
      </c>
      <c r="FN372" s="3">
        <v>0.1887770746611645</v>
      </c>
      <c r="FO372" s="3">
        <v>0.15031563346969884</v>
      </c>
      <c r="FP372" s="3">
        <v>0.11657879269375963</v>
      </c>
      <c r="FQ372" s="3">
        <v>8.7892249175606202E-2</v>
      </c>
      <c r="FR372" s="3">
        <v>6.4282633202054851E-2</v>
      </c>
      <c r="FS372" s="3">
        <v>4.5877872489974519E-2</v>
      </c>
      <c r="FT372" s="3">
        <v>3.1650226673383623E-2</v>
      </c>
      <c r="FU372" s="3">
        <v>2.1352508922931529E-2</v>
      </c>
      <c r="FV372" s="3">
        <v>1.365621060675009E-2</v>
      </c>
      <c r="FW372" s="3">
        <v>8.2325100021732253E-3</v>
      </c>
      <c r="FX372" s="3">
        <v>4.4845774985838426E-3</v>
      </c>
      <c r="FY372" s="3">
        <v>2.14941314929625E-3</v>
      </c>
      <c r="FZ372" s="3">
        <v>8.9142611540763382E-4</v>
      </c>
      <c r="GA372" s="3">
        <v>3.1662564193163747E-4</v>
      </c>
      <c r="GB372" s="3">
        <v>9.1694785903402205E-5</v>
      </c>
      <c r="GC372" s="3">
        <v>1.9928027820386402E-5</v>
      </c>
      <c r="GD372" s="3">
        <v>2.7444879914236142E-6</v>
      </c>
      <c r="GE372" s="3">
        <v>0</v>
      </c>
      <c r="GF372" s="3">
        <v>0</v>
      </c>
      <c r="GG372" s="3">
        <v>0</v>
      </c>
      <c r="GH372" s="3">
        <v>0</v>
      </c>
      <c r="GI372" s="3">
        <v>0</v>
      </c>
      <c r="GJ372" s="3">
        <v>0</v>
      </c>
      <c r="GK372" s="3">
        <v>0</v>
      </c>
      <c r="GL372" s="3">
        <v>0</v>
      </c>
      <c r="GM372" s="3">
        <v>0</v>
      </c>
      <c r="GN372" s="3">
        <v>0</v>
      </c>
      <c r="GO372" s="3">
        <v>0</v>
      </c>
      <c r="GP372" s="3">
        <v>0</v>
      </c>
      <c r="GQ372" s="3">
        <v>0</v>
      </c>
      <c r="GR372" s="3">
        <v>0</v>
      </c>
      <c r="GS372" s="3">
        <v>0</v>
      </c>
      <c r="GT372" s="3">
        <v>0</v>
      </c>
      <c r="GU372" s="3">
        <v>0</v>
      </c>
      <c r="GV372" s="3">
        <v>0</v>
      </c>
      <c r="GW372" s="3">
        <v>0</v>
      </c>
      <c r="GX372" s="3">
        <v>0</v>
      </c>
      <c r="GY372" s="3">
        <v>0</v>
      </c>
      <c r="GZ372" s="3">
        <v>0</v>
      </c>
      <c r="HA372" s="3">
        <v>0</v>
      </c>
      <c r="HB372">
        <f t="shared" si="2085"/>
        <v>33</v>
      </c>
      <c r="HC372">
        <f t="shared" si="2089"/>
        <v>4.0893823096269231E-2</v>
      </c>
      <c r="HD372">
        <f>IF(H372&gt;=$F$3,IF(HB372&lt;50,HC372*VLOOKUP(H372,Ret!$A$2:$AZ$27,HB372+2),HC372),0)</f>
        <v>1.1859208697918077E-2</v>
      </c>
      <c r="HE372">
        <f>IF(H372&lt;$F$3,HC372*VLOOKUP(H372,Withd!$A$2:$AZ$57,HB372+2),0)</f>
        <v>0</v>
      </c>
      <c r="HF372">
        <f>IF(HC372=HD372,0,HC372*VLOOKUP(H372,Mort!$A$2:$E$115,IF(HF371/HC371=VLOOKUP(H371,Mort!$A$2:$E$115,2),2,3)))</f>
        <v>1.7298087169721887E-4</v>
      </c>
      <c r="HH372">
        <f t="shared" ref="HH372:HI372" si="2150">HH371+1</f>
        <v>66</v>
      </c>
      <c r="HI372">
        <f t="shared" si="2150"/>
        <v>33</v>
      </c>
      <c r="HJ372">
        <f t="shared" si="2083"/>
        <v>3.4475946499540749E-2</v>
      </c>
      <c r="HK372">
        <f>IF(HH372&gt;=$F$3,IF(HI372&lt;50,HJ372*VLOOKUP(HH372,Ret!$A$2:$AZ$27,HI372+2),HJ372),0)</f>
        <v>9.9980244848668163E-3</v>
      </c>
      <c r="HL372">
        <f>IF(HH372&lt;$F$3,HJ372*VLOOKUP(HH372,Withd!$A$2:$AZ$57,HI372+2),0)</f>
        <v>0</v>
      </c>
      <c r="HM372">
        <f>IF(HJ372=HK372,0,HJ372*VLOOKUP(HH372,Mort!$A$2:$E$115,IF(HM371/HJ371=VLOOKUP(HH371,Mort!$A$2:$E$115,2),2,3)))</f>
        <v>1.4583325369305739E-4</v>
      </c>
      <c r="HN372">
        <f>HN371/(1+Assumptions!$C$9)</f>
        <v>0.3031689276598919</v>
      </c>
      <c r="HO372">
        <f>HO371*(1+Assumptions!$C$10)</f>
        <v>2.7827995887864385</v>
      </c>
      <c r="HQ372">
        <f>HQ371/(1.01+Assumptions!$C$9)</f>
        <v>0.22306886383382213</v>
      </c>
      <c r="HR372">
        <f>HR371/(0.99+Assumptions!$C$9)</f>
        <v>0.41325710681469313</v>
      </c>
    </row>
    <row r="373" spans="2:226" x14ac:dyDescent="0.25">
      <c r="B373">
        <f t="shared" ref="B373:C373" si="2151">B372+1</f>
        <v>2070</v>
      </c>
      <c r="C373">
        <f t="shared" si="2151"/>
        <v>85</v>
      </c>
      <c r="D373">
        <f>IF(D372=0, 0, D372*(1-VLOOKUP(C372,Mort!$A$2:$E$111,IF(D372/D371=1-VLOOKUP(C371,Mort!$A$2:$E$111,4),4,5))))</f>
        <v>0.53698688608628709</v>
      </c>
      <c r="E373" s="3">
        <f>IF(C373&lt;65,Assumptions!$C$6,Assumptions!$C$7)*(1+Assumptions!$C$8)^(B373-$J$3)</f>
        <v>64389.404790018416</v>
      </c>
      <c r="F373" s="3">
        <f t="shared" si="2081"/>
        <v>34576.269999999997</v>
      </c>
      <c r="H373">
        <f t="shared" si="2088"/>
        <v>67</v>
      </c>
      <c r="I373" s="5">
        <v>167585.91089574399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s="5">
        <v>0</v>
      </c>
      <c r="AP373" s="5">
        <v>0</v>
      </c>
      <c r="AQ373" s="5">
        <v>0</v>
      </c>
      <c r="AR373" s="5">
        <v>25913.29</v>
      </c>
      <c r="AS373" s="5">
        <v>27052.560000000001</v>
      </c>
      <c r="AT373" s="5">
        <v>28207.96</v>
      </c>
      <c r="AU373" s="5">
        <v>29371.03</v>
      </c>
      <c r="AV373" s="5">
        <v>30533.11</v>
      </c>
      <c r="AW373" s="5">
        <v>31686.400000000001</v>
      </c>
      <c r="AX373" s="5">
        <v>32826.76</v>
      </c>
      <c r="AY373" s="5">
        <v>33941.32</v>
      </c>
      <c r="AZ373" s="5">
        <v>35018.519999999997</v>
      </c>
      <c r="BA373" s="5">
        <v>36043.47</v>
      </c>
      <c r="BB373" s="5">
        <v>36989.269999999997</v>
      </c>
      <c r="BC373" s="5">
        <v>37828</v>
      </c>
      <c r="BD373" s="5">
        <v>38528.1</v>
      </c>
      <c r="BE373" s="5">
        <v>39062.31</v>
      </c>
      <c r="BF373" s="5">
        <v>39397.050000000003</v>
      </c>
      <c r="BG373" s="5">
        <v>39499.410000000003</v>
      </c>
      <c r="BH373" s="5">
        <v>39344.089999999997</v>
      </c>
      <c r="BI373" s="5">
        <v>38915.42</v>
      </c>
      <c r="BJ373" s="5">
        <v>38194.6</v>
      </c>
      <c r="BK373" s="5">
        <v>37165.160000000003</v>
      </c>
      <c r="BL373" s="5">
        <v>35746.28</v>
      </c>
      <c r="BM373" s="5">
        <v>33921.86</v>
      </c>
      <c r="BN373" s="5">
        <v>31697.759999999998</v>
      </c>
      <c r="BO373" s="5">
        <v>29102.49</v>
      </c>
      <c r="BP373" s="5">
        <v>26197.75</v>
      </c>
      <c r="BQ373" s="5">
        <v>23080.74</v>
      </c>
      <c r="BR373" s="5">
        <v>19871.45</v>
      </c>
      <c r="BS373" s="5">
        <v>16693.099999999999</v>
      </c>
      <c r="BT373" s="5">
        <v>13658.56</v>
      </c>
      <c r="BU373" s="5">
        <v>10863.96</v>
      </c>
      <c r="BV373" s="5">
        <v>8382.7000000000007</v>
      </c>
      <c r="BW373" s="5">
        <v>6311.69</v>
      </c>
      <c r="BX373" s="5">
        <v>4593.8</v>
      </c>
      <c r="BY373" s="5">
        <v>3269.61</v>
      </c>
      <c r="BZ373" s="5">
        <v>2206.13</v>
      </c>
      <c r="CA373" s="5">
        <v>1403.09</v>
      </c>
      <c r="CB373" s="5">
        <v>806.36</v>
      </c>
      <c r="CC373" s="5">
        <v>407.73</v>
      </c>
      <c r="CD373" s="5">
        <v>178.4</v>
      </c>
      <c r="CE373" s="5">
        <v>66.849999999999994</v>
      </c>
      <c r="CF373" s="5">
        <v>20.420000000000002</v>
      </c>
      <c r="CG373" s="5">
        <v>4.68</v>
      </c>
      <c r="CH373" s="5">
        <v>0.68</v>
      </c>
      <c r="CI373" s="5">
        <v>0</v>
      </c>
      <c r="CJ373" s="5">
        <v>0</v>
      </c>
      <c r="CK373" s="5">
        <v>0</v>
      </c>
      <c r="CL373" s="5">
        <v>0</v>
      </c>
      <c r="CM373" s="5">
        <v>0</v>
      </c>
      <c r="CN373" s="5">
        <v>0</v>
      </c>
      <c r="CO373" s="5">
        <v>0</v>
      </c>
      <c r="CP373" s="5">
        <v>0</v>
      </c>
      <c r="CQ373" s="5">
        <v>0</v>
      </c>
      <c r="CR373" s="5">
        <v>0</v>
      </c>
      <c r="CS373" s="5">
        <v>0</v>
      </c>
      <c r="CT373" s="5">
        <v>0</v>
      </c>
      <c r="CU373" s="5">
        <v>0</v>
      </c>
      <c r="CV373" s="5">
        <v>0</v>
      </c>
      <c r="CW373" s="5">
        <v>0</v>
      </c>
      <c r="CX373" s="5">
        <v>0</v>
      </c>
      <c r="CY373" s="5">
        <v>0</v>
      </c>
      <c r="CZ373" s="5">
        <v>0</v>
      </c>
      <c r="DA373" s="5">
        <v>0</v>
      </c>
      <c r="DB373" s="5">
        <v>0</v>
      </c>
      <c r="DC373" s="5">
        <v>0</v>
      </c>
      <c r="DD373" s="5">
        <v>0</v>
      </c>
      <c r="DE373" s="5">
        <v>0</v>
      </c>
      <c r="DF373" s="3">
        <v>0</v>
      </c>
      <c r="DG373" s="3">
        <v>0</v>
      </c>
      <c r="DH373" s="3">
        <v>0</v>
      </c>
      <c r="DI373" s="3">
        <v>0</v>
      </c>
      <c r="DJ373" s="3">
        <v>0</v>
      </c>
      <c r="DK373" s="3">
        <v>0</v>
      </c>
      <c r="DL373" s="3">
        <v>0</v>
      </c>
      <c r="DM373" s="3">
        <v>0</v>
      </c>
      <c r="DN373" s="3">
        <v>0</v>
      </c>
      <c r="DO373" s="3">
        <v>0</v>
      </c>
      <c r="DP373" s="3">
        <v>0</v>
      </c>
      <c r="DQ373" s="3">
        <v>0</v>
      </c>
      <c r="DR373" s="3">
        <v>0</v>
      </c>
      <c r="DS373" s="3">
        <v>0</v>
      </c>
      <c r="DT373" s="3">
        <v>0</v>
      </c>
      <c r="DU373" s="3">
        <v>0</v>
      </c>
      <c r="DV373" s="3">
        <v>0</v>
      </c>
      <c r="DW373" s="3">
        <v>0</v>
      </c>
      <c r="DX373" s="3">
        <v>0</v>
      </c>
      <c r="DY373" s="3">
        <v>0</v>
      </c>
      <c r="DZ373" s="3">
        <v>0</v>
      </c>
      <c r="EA373" s="3">
        <v>0</v>
      </c>
      <c r="EB373" s="3">
        <v>0</v>
      </c>
      <c r="EC373" s="3">
        <v>0</v>
      </c>
      <c r="ED373" s="3">
        <v>0</v>
      </c>
      <c r="EE373" s="3">
        <v>0</v>
      </c>
      <c r="EF373" s="3">
        <v>0</v>
      </c>
      <c r="EG373" s="3">
        <v>0</v>
      </c>
      <c r="EH373" s="3">
        <v>0</v>
      </c>
      <c r="EI373" s="3">
        <v>0</v>
      </c>
      <c r="EJ373" s="3">
        <v>0</v>
      </c>
      <c r="EK373" s="3">
        <v>0</v>
      </c>
      <c r="EL373" s="3">
        <v>0</v>
      </c>
      <c r="EM373" s="3">
        <v>0</v>
      </c>
      <c r="EN373" s="3">
        <v>1</v>
      </c>
      <c r="EO373" s="3">
        <v>0.98953999999999998</v>
      </c>
      <c r="EP373" s="3">
        <v>0.97801185899999987</v>
      </c>
      <c r="EQ373" s="3">
        <v>0.96524880424004988</v>
      </c>
      <c r="ER373" s="3">
        <v>0.95112721423401791</v>
      </c>
      <c r="ES373" s="3">
        <v>0.93559530682557646</v>
      </c>
      <c r="ET373" s="3">
        <v>0.91873587939657952</v>
      </c>
      <c r="EU373" s="3">
        <v>0.90040709860261769</v>
      </c>
      <c r="EV373" s="3">
        <v>0.88055312207842995</v>
      </c>
      <c r="EW373" s="3">
        <v>0.85907643143093704</v>
      </c>
      <c r="EX373" s="3">
        <v>0.83565800791012979</v>
      </c>
      <c r="EY373" s="3">
        <v>0.81005344654776346</v>
      </c>
      <c r="EZ373" s="3">
        <v>0.78203369783167631</v>
      </c>
      <c r="FA373" s="3">
        <v>0.75154220395321925</v>
      </c>
      <c r="FB373" s="3">
        <v>0.71846683155723812</v>
      </c>
      <c r="FC373" s="3">
        <v>0.68278058403379005</v>
      </c>
      <c r="FD373" s="3">
        <v>0.64464046060966251</v>
      </c>
      <c r="FE373" s="3">
        <v>0.60437621743998304</v>
      </c>
      <c r="FF373" s="3">
        <v>0.56225723884659062</v>
      </c>
      <c r="FG373" s="3">
        <v>0.51858109653298745</v>
      </c>
      <c r="FH373" s="3">
        <v>0.472780014087194</v>
      </c>
      <c r="FI373" s="3">
        <v>0.42526089487129015</v>
      </c>
      <c r="FJ373" s="3">
        <v>0.37666207980539912</v>
      </c>
      <c r="FK373" s="3">
        <v>0.32779394157144665</v>
      </c>
      <c r="FL373" s="3">
        <v>0.27969345858525257</v>
      </c>
      <c r="FM373" s="3">
        <v>0.23356921032995856</v>
      </c>
      <c r="FN373" s="3">
        <v>0.19060882547396926</v>
      </c>
      <c r="FO373" s="3">
        <v>0.15177418337190277</v>
      </c>
      <c r="FP373" s="3">
        <v>0.11770998565591291</v>
      </c>
      <c r="FQ373" s="3">
        <v>8.8745089485562423E-2</v>
      </c>
      <c r="FR373" s="3">
        <v>6.4906383547950641E-2</v>
      </c>
      <c r="FS373" s="3">
        <v>4.6323036874336886E-2</v>
      </c>
      <c r="FT373" s="3">
        <v>3.1957336678867534E-2</v>
      </c>
      <c r="FU373" s="3">
        <v>2.1559697617031193E-2</v>
      </c>
      <c r="FV373" s="3">
        <v>1.378872020794847E-2</v>
      </c>
      <c r="FW373" s="3">
        <v>8.3123920901596558E-3</v>
      </c>
      <c r="FX373" s="3">
        <v>4.5280924671935712E-3</v>
      </c>
      <c r="FY373" s="3">
        <v>2.1702694386012068E-3</v>
      </c>
      <c r="FZ373" s="3">
        <v>9.0007584427107858E-4</v>
      </c>
      <c r="GA373" s="3">
        <v>3.1969793912664442E-4</v>
      </c>
      <c r="GB373" s="3">
        <v>9.2584523171076211E-5</v>
      </c>
      <c r="GC373" s="3">
        <v>2.0121394420769993E-5</v>
      </c>
      <c r="GD373" s="3">
        <v>2.7711184396284427E-6</v>
      </c>
      <c r="GE373" s="3">
        <v>0</v>
      </c>
      <c r="GF373" s="3">
        <v>0</v>
      </c>
      <c r="GG373" s="3">
        <v>0</v>
      </c>
      <c r="GH373" s="3">
        <v>0</v>
      </c>
      <c r="GI373" s="3">
        <v>0</v>
      </c>
      <c r="GJ373" s="3">
        <v>0</v>
      </c>
      <c r="GK373" s="3">
        <v>0</v>
      </c>
      <c r="GL373" s="3">
        <v>0</v>
      </c>
      <c r="GM373" s="3">
        <v>0</v>
      </c>
      <c r="GN373" s="3">
        <v>0</v>
      </c>
      <c r="GO373" s="3">
        <v>0</v>
      </c>
      <c r="GP373" s="3">
        <v>0</v>
      </c>
      <c r="GQ373" s="3">
        <v>0</v>
      </c>
      <c r="GR373" s="3">
        <v>0</v>
      </c>
      <c r="GS373" s="3">
        <v>0</v>
      </c>
      <c r="GT373" s="3">
        <v>0</v>
      </c>
      <c r="GU373" s="3">
        <v>0</v>
      </c>
      <c r="GV373" s="3">
        <v>0</v>
      </c>
      <c r="GW373" s="3">
        <v>0</v>
      </c>
      <c r="GX373" s="3">
        <v>0</v>
      </c>
      <c r="GY373" s="3">
        <v>0</v>
      </c>
      <c r="GZ373" s="3">
        <v>0</v>
      </c>
      <c r="HA373" s="3">
        <v>0</v>
      </c>
      <c r="HB373">
        <f t="shared" si="2085"/>
        <v>34</v>
      </c>
      <c r="HC373">
        <f t="shared" si="2089"/>
        <v>2.8861633526653937E-2</v>
      </c>
      <c r="HD373">
        <f>IF(H373&gt;=$F$3,IF(HB373&lt;50,HC373*VLOOKUP(H373,Ret!$A$2:$AZ$27,HB373+2),HC373),0)</f>
        <v>1.0534496237228687E-2</v>
      </c>
      <c r="HE373">
        <f>IF(H373&lt;$F$3,HC373*VLOOKUP(H373,Withd!$A$2:$AZ$57,HB373+2),0)</f>
        <v>0</v>
      </c>
      <c r="HF373">
        <f>IF(HC373=HD373,0,HC373*VLOOKUP(H373,Mort!$A$2:$E$115,IF(HF372/HC372=VLOOKUP(H372,Mort!$A$2:$E$115,2),2,3)))</f>
        <v>1.2814565285834348E-4</v>
      </c>
      <c r="HH373">
        <f t="shared" ref="HH373:HI373" si="2152">HH372+1</f>
        <v>67</v>
      </c>
      <c r="HI373">
        <f t="shared" si="2152"/>
        <v>34</v>
      </c>
      <c r="HJ373">
        <f t="shared" si="2083"/>
        <v>2.4332088760980877E-2</v>
      </c>
      <c r="HK373">
        <f>IF(HH373&gt;=$F$3,IF(HI373&lt;50,HJ373*VLOOKUP(HH373,Ret!$A$2:$AZ$27,HI373+2),HJ373),0)</f>
        <v>8.8812123977580204E-3</v>
      </c>
      <c r="HL373">
        <f>IF(HH373&lt;$F$3,HJ373*VLOOKUP(HH373,Withd!$A$2:$AZ$57,HI373+2),0)</f>
        <v>0</v>
      </c>
      <c r="HM373">
        <f>IF(HJ373=HK373,0,HJ373*VLOOKUP(HH373,Mort!$A$2:$E$115,IF(HM372/HJ372=VLOOKUP(HH372,Mort!$A$2:$E$115,2),2,3)))</f>
        <v>1.080344740987551E-4</v>
      </c>
      <c r="HN373">
        <f>HN372/(1+Assumptions!$C$9)</f>
        <v>0.29207025786116753</v>
      </c>
      <c r="HO373">
        <f>HO372*(1+Assumptions!$C$10)</f>
        <v>2.8732405754219976</v>
      </c>
      <c r="HQ373">
        <f>HQ372/(1.01+Assumptions!$C$9)</f>
        <v>0.21285196930708217</v>
      </c>
      <c r="HR373">
        <f>HR372/(0.99+Assumptions!$C$9)</f>
        <v>0.4020010766679894</v>
      </c>
    </row>
    <row r="374" spans="2:226" x14ac:dyDescent="0.25">
      <c r="B374">
        <f t="shared" ref="B374:C374" si="2153">B373+1</f>
        <v>2071</v>
      </c>
      <c r="C374">
        <f t="shared" si="2153"/>
        <v>86</v>
      </c>
      <c r="D374">
        <f>IF(D373=0, 0, D373*(1-VLOOKUP(C373,Mort!$A$2:$E$111,IF(D373/D372=1-VLOOKUP(C372,Mort!$A$2:$E$111,4),4,5))))</f>
        <v>0.4995642699949337</v>
      </c>
      <c r="E374" s="3">
        <f>IF(C374&lt;65,Assumptions!$C$6,Assumptions!$C$7)*(1+Assumptions!$C$8)^(B374-$J$3)</f>
        <v>67930.822053469426</v>
      </c>
      <c r="F374" s="3">
        <f t="shared" si="2081"/>
        <v>33935.81</v>
      </c>
      <c r="H374">
        <f t="shared" si="2088"/>
        <v>68</v>
      </c>
      <c r="I374" s="5">
        <v>161988.89146270789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5">
        <v>0</v>
      </c>
      <c r="AK374" s="5">
        <v>0</v>
      </c>
      <c r="AL374" s="5">
        <v>0</v>
      </c>
      <c r="AM374" s="5">
        <v>0</v>
      </c>
      <c r="AN374" s="5">
        <v>0</v>
      </c>
      <c r="AO374" s="5">
        <v>0</v>
      </c>
      <c r="AP374" s="5">
        <v>0</v>
      </c>
      <c r="AQ374" s="5">
        <v>0</v>
      </c>
      <c r="AR374" s="5">
        <v>0</v>
      </c>
      <c r="AS374" s="5">
        <v>27338.52</v>
      </c>
      <c r="AT374" s="5">
        <v>28506.13</v>
      </c>
      <c r="AU374" s="5">
        <v>29681.5</v>
      </c>
      <c r="AV374" s="5">
        <v>30855.86</v>
      </c>
      <c r="AW374" s="5">
        <v>32021.35</v>
      </c>
      <c r="AX374" s="5">
        <v>33173.760000000002</v>
      </c>
      <c r="AY374" s="5">
        <v>34300.1</v>
      </c>
      <c r="AZ374" s="5">
        <v>35388.69</v>
      </c>
      <c r="BA374" s="5">
        <v>36424.47</v>
      </c>
      <c r="BB374" s="5">
        <v>37380.269999999997</v>
      </c>
      <c r="BC374" s="5">
        <v>38227.86</v>
      </c>
      <c r="BD374" s="5">
        <v>38935.360000000001</v>
      </c>
      <c r="BE374" s="5">
        <v>39475.22</v>
      </c>
      <c r="BF374" s="5">
        <v>39813.5</v>
      </c>
      <c r="BG374" s="5">
        <v>39916.949999999997</v>
      </c>
      <c r="BH374" s="5">
        <v>39759.980000000003</v>
      </c>
      <c r="BI374" s="5">
        <v>39326.78</v>
      </c>
      <c r="BJ374" s="5">
        <v>38598.339999999997</v>
      </c>
      <c r="BK374" s="5">
        <v>37558.019999999997</v>
      </c>
      <c r="BL374" s="5">
        <v>36124.14</v>
      </c>
      <c r="BM374" s="5">
        <v>34280.44</v>
      </c>
      <c r="BN374" s="5">
        <v>32032.83</v>
      </c>
      <c r="BO374" s="5">
        <v>29410.12</v>
      </c>
      <c r="BP374" s="5">
        <v>26474.67</v>
      </c>
      <c r="BQ374" s="5">
        <v>23324.71</v>
      </c>
      <c r="BR374" s="5">
        <v>20081.5</v>
      </c>
      <c r="BS374" s="5">
        <v>16869.55</v>
      </c>
      <c r="BT374" s="5">
        <v>13802.93</v>
      </c>
      <c r="BU374" s="5">
        <v>10978.8</v>
      </c>
      <c r="BV374" s="5">
        <v>8471.31</v>
      </c>
      <c r="BW374" s="5">
        <v>6378.41</v>
      </c>
      <c r="BX374" s="5">
        <v>4642.3599999999997</v>
      </c>
      <c r="BY374" s="5">
        <v>3304.18</v>
      </c>
      <c r="BZ374" s="5">
        <v>2229.4499999999998</v>
      </c>
      <c r="CA374" s="5">
        <v>1417.92</v>
      </c>
      <c r="CB374" s="5">
        <v>814.88</v>
      </c>
      <c r="CC374" s="5">
        <v>412.04</v>
      </c>
      <c r="CD374" s="5">
        <v>180.29</v>
      </c>
      <c r="CE374" s="5">
        <v>67.56</v>
      </c>
      <c r="CF374" s="5">
        <v>20.64</v>
      </c>
      <c r="CG374" s="5">
        <v>4.7300000000000004</v>
      </c>
      <c r="CH374" s="5">
        <v>0.69</v>
      </c>
      <c r="CI374" s="5">
        <v>0</v>
      </c>
      <c r="CJ374" s="5">
        <v>0</v>
      </c>
      <c r="CK374" s="5">
        <v>0</v>
      </c>
      <c r="CL374" s="5">
        <v>0</v>
      </c>
      <c r="CM374" s="5">
        <v>0</v>
      </c>
      <c r="CN374" s="5">
        <v>0</v>
      </c>
      <c r="CO374" s="5">
        <v>0</v>
      </c>
      <c r="CP374" s="5">
        <v>0</v>
      </c>
      <c r="CQ374" s="5">
        <v>0</v>
      </c>
      <c r="CR374" s="5">
        <v>0</v>
      </c>
      <c r="CS374" s="5">
        <v>0</v>
      </c>
      <c r="CT374" s="5">
        <v>0</v>
      </c>
      <c r="CU374" s="5">
        <v>0</v>
      </c>
      <c r="CV374" s="5">
        <v>0</v>
      </c>
      <c r="CW374" s="5">
        <v>0</v>
      </c>
      <c r="CX374" s="5">
        <v>0</v>
      </c>
      <c r="CY374" s="5">
        <v>0</v>
      </c>
      <c r="CZ374" s="5">
        <v>0</v>
      </c>
      <c r="DA374" s="5">
        <v>0</v>
      </c>
      <c r="DB374" s="5">
        <v>0</v>
      </c>
      <c r="DC374" s="5">
        <v>0</v>
      </c>
      <c r="DD374" s="5">
        <v>0</v>
      </c>
      <c r="DE374" s="5">
        <v>0</v>
      </c>
      <c r="DF374" s="3">
        <v>0</v>
      </c>
      <c r="DG374" s="3">
        <v>0</v>
      </c>
      <c r="DH374" s="3">
        <v>0</v>
      </c>
      <c r="DI374" s="3">
        <v>0</v>
      </c>
      <c r="DJ374" s="3">
        <v>0</v>
      </c>
      <c r="DK374" s="3">
        <v>0</v>
      </c>
      <c r="DL374" s="3">
        <v>0</v>
      </c>
      <c r="DM374" s="3">
        <v>0</v>
      </c>
      <c r="DN374" s="3">
        <v>0</v>
      </c>
      <c r="DO374" s="3">
        <v>0</v>
      </c>
      <c r="DP374" s="3">
        <v>0</v>
      </c>
      <c r="DQ374" s="3">
        <v>0</v>
      </c>
      <c r="DR374" s="3">
        <v>0</v>
      </c>
      <c r="DS374" s="3">
        <v>0</v>
      </c>
      <c r="DT374" s="3">
        <v>0</v>
      </c>
      <c r="DU374" s="3">
        <v>0</v>
      </c>
      <c r="DV374" s="3">
        <v>0</v>
      </c>
      <c r="DW374" s="3">
        <v>0</v>
      </c>
      <c r="DX374" s="3">
        <v>0</v>
      </c>
      <c r="DY374" s="3">
        <v>0</v>
      </c>
      <c r="DZ374" s="3">
        <v>0</v>
      </c>
      <c r="EA374" s="3">
        <v>0</v>
      </c>
      <c r="EB374" s="3">
        <v>0</v>
      </c>
      <c r="EC374" s="3">
        <v>0</v>
      </c>
      <c r="ED374" s="3">
        <v>0</v>
      </c>
      <c r="EE374" s="3">
        <v>0</v>
      </c>
      <c r="EF374" s="3">
        <v>0</v>
      </c>
      <c r="EG374" s="3">
        <v>0</v>
      </c>
      <c r="EH374" s="3">
        <v>0</v>
      </c>
      <c r="EI374" s="3">
        <v>0</v>
      </c>
      <c r="EJ374" s="3">
        <v>0</v>
      </c>
      <c r="EK374" s="3">
        <v>0</v>
      </c>
      <c r="EL374" s="3">
        <v>0</v>
      </c>
      <c r="EM374" s="3">
        <v>0</v>
      </c>
      <c r="EN374" s="3">
        <v>0</v>
      </c>
      <c r="EO374" s="3">
        <v>1</v>
      </c>
      <c r="EP374" s="3">
        <v>0.98834999999999995</v>
      </c>
      <c r="EQ374" s="3">
        <v>0.9754520324999999</v>
      </c>
      <c r="ER374" s="3">
        <v>0.9611811692645249</v>
      </c>
      <c r="ES374" s="3">
        <v>0.94548508077043525</v>
      </c>
      <c r="ET374" s="3">
        <v>0.92844743961495202</v>
      </c>
      <c r="EU374" s="3">
        <v>0.90992491319463376</v>
      </c>
      <c r="EV374" s="3">
        <v>0.88986106885869209</v>
      </c>
      <c r="EW374" s="3">
        <v>0.86815735738922861</v>
      </c>
      <c r="EX374" s="3">
        <v>0.84449138782679833</v>
      </c>
      <c r="EY374" s="3">
        <v>0.8186161717037852</v>
      </c>
      <c r="EZ374" s="3">
        <v>0.79030023832455121</v>
      </c>
      <c r="FA374" s="3">
        <v>0.75948643203227695</v>
      </c>
      <c r="FB374" s="3">
        <v>0.72606143415853641</v>
      </c>
      <c r="FC374" s="3">
        <v>0.68999796272388192</v>
      </c>
      <c r="FD374" s="3">
        <v>0.65145467652612588</v>
      </c>
      <c r="FE374" s="3">
        <v>0.61076481743030409</v>
      </c>
      <c r="FF374" s="3">
        <v>0.56820061730358618</v>
      </c>
      <c r="FG374" s="3">
        <v>0.52406279335144357</v>
      </c>
      <c r="FH374" s="3">
        <v>0.4777775674426441</v>
      </c>
      <c r="FI374" s="3">
        <v>0.42975614413898394</v>
      </c>
      <c r="FJ374" s="3">
        <v>0.38064361198678082</v>
      </c>
      <c r="FK374" s="3">
        <v>0.33125890976761591</v>
      </c>
      <c r="FL374" s="3">
        <v>0.28264997734831593</v>
      </c>
      <c r="FM374" s="3">
        <v>0.23603816958380514</v>
      </c>
      <c r="FN374" s="3">
        <v>0.19262366905225584</v>
      </c>
      <c r="FO374" s="3">
        <v>0.15337852271954922</v>
      </c>
      <c r="FP374" s="3">
        <v>0.1189542470803736</v>
      </c>
      <c r="FQ374" s="3">
        <v>8.968317550130607E-2</v>
      </c>
      <c r="FR374" s="3">
        <v>6.559248089814522E-2</v>
      </c>
      <c r="FS374" s="3">
        <v>4.6812697692197258E-2</v>
      </c>
      <c r="FT374" s="3">
        <v>3.2295143883893047E-2</v>
      </c>
      <c r="FU374" s="3">
        <v>2.1787595869829608E-2</v>
      </c>
      <c r="FV374" s="3">
        <v>1.3934474814508224E-2</v>
      </c>
      <c r="FW374" s="3">
        <v>8.4002587971781385E-3</v>
      </c>
      <c r="FX374" s="3">
        <v>4.5759569771748193E-3</v>
      </c>
      <c r="FY374" s="3">
        <v>2.1932104195901193E-3</v>
      </c>
      <c r="FZ374" s="3">
        <v>9.0959015731661031E-4</v>
      </c>
      <c r="GA374" s="3">
        <v>3.2307732797728683E-4</v>
      </c>
      <c r="GB374" s="3">
        <v>9.3563194182222262E-5</v>
      </c>
      <c r="GC374" s="3">
        <v>2.0334088991622365E-5</v>
      </c>
      <c r="GD374" s="3">
        <v>2.8004107359262314E-6</v>
      </c>
      <c r="GE374" s="3">
        <v>0</v>
      </c>
      <c r="GF374" s="3">
        <v>0</v>
      </c>
      <c r="GG374" s="3">
        <v>0</v>
      </c>
      <c r="GH374" s="3">
        <v>0</v>
      </c>
      <c r="GI374" s="3">
        <v>0</v>
      </c>
      <c r="GJ374" s="3">
        <v>0</v>
      </c>
      <c r="GK374" s="3">
        <v>0</v>
      </c>
      <c r="GL374" s="3">
        <v>0</v>
      </c>
      <c r="GM374" s="3">
        <v>0</v>
      </c>
      <c r="GN374" s="3">
        <v>0</v>
      </c>
      <c r="GO374" s="3">
        <v>0</v>
      </c>
      <c r="GP374" s="3">
        <v>0</v>
      </c>
      <c r="GQ374" s="3">
        <v>0</v>
      </c>
      <c r="GR374" s="3">
        <v>0</v>
      </c>
      <c r="GS374" s="3">
        <v>0</v>
      </c>
      <c r="GT374" s="3">
        <v>0</v>
      </c>
      <c r="GU374" s="3">
        <v>0</v>
      </c>
      <c r="GV374" s="3">
        <v>0</v>
      </c>
      <c r="GW374" s="3">
        <v>0</v>
      </c>
      <c r="GX374" s="3">
        <v>0</v>
      </c>
      <c r="GY374" s="3">
        <v>0</v>
      </c>
      <c r="GZ374" s="3">
        <v>0</v>
      </c>
      <c r="HA374" s="3">
        <v>0</v>
      </c>
      <c r="HB374">
        <f t="shared" si="2085"/>
        <v>35</v>
      </c>
      <c r="HC374">
        <f t="shared" si="2089"/>
        <v>1.8198991636566905E-2</v>
      </c>
      <c r="HD374">
        <f>IF(H374&gt;=$F$3,IF(HB374&lt;50,HC374*VLOOKUP(H374,Ret!$A$2:$AZ$27,HB374+2),HC374),0)</f>
        <v>4.8773297585999308E-3</v>
      </c>
      <c r="HE374">
        <f>IF(H374&lt;$F$3,HC374*VLOOKUP(H374,Withd!$A$2:$AZ$57,HB374+2),0)</f>
        <v>0</v>
      </c>
      <c r="HF374">
        <f>IF(HC374=HD374,0,HC374*VLOOKUP(H374,Mort!$A$2:$E$115,IF(HF373/HC373=VLOOKUP(H373,Mort!$A$2:$E$115,2),2,3)))</f>
        <v>8.46253111100361E-5</v>
      </c>
      <c r="HH374">
        <f t="shared" ref="HH374:HI374" si="2154">HH373+1</f>
        <v>68</v>
      </c>
      <c r="HI374">
        <f t="shared" si="2154"/>
        <v>35</v>
      </c>
      <c r="HJ374">
        <f t="shared" si="2083"/>
        <v>1.5342841889124102E-2</v>
      </c>
      <c r="HK374">
        <f>IF(HH374&gt;=$F$3,IF(HI374&lt;50,HJ374*VLOOKUP(HH374,Ret!$A$2:$AZ$27,HI374+2),HJ374),0)</f>
        <v>4.1118816262852593E-3</v>
      </c>
      <c r="HL374">
        <f>IF(HH374&lt;$F$3,HJ374*VLOOKUP(HH374,Withd!$A$2:$AZ$57,HI374+2),0)</f>
        <v>0</v>
      </c>
      <c r="HM374">
        <f>IF(HJ374=HK374,0,HJ374*VLOOKUP(HH374,Mort!$A$2:$E$115,IF(HM373/HJ373=VLOOKUP(HH373,Mort!$A$2:$E$115,2),2,3)))</f>
        <v>7.1344214784427074E-5</v>
      </c>
      <c r="HN374">
        <f>HN373/(1+Assumptions!$C$9)</f>
        <v>0.28137789774678951</v>
      </c>
      <c r="HO374">
        <f>HO373*(1+Assumptions!$C$10)</f>
        <v>2.9666208941232126</v>
      </c>
      <c r="HQ374">
        <f>HQ373/(1.01+Assumptions!$C$9)</f>
        <v>0.20310302414797915</v>
      </c>
      <c r="HR374">
        <f>HR373/(0.99+Assumptions!$C$9)</f>
        <v>0.39105163099998969</v>
      </c>
    </row>
    <row r="375" spans="2:226" x14ac:dyDescent="0.25">
      <c r="B375">
        <f t="shared" ref="B375:C375" si="2155">B374+1</f>
        <v>2072</v>
      </c>
      <c r="C375">
        <f t="shared" si="2155"/>
        <v>87</v>
      </c>
      <c r="D375">
        <f>IF(D374=0, 0, D374*(1-VLOOKUP(C374,Mort!$A$2:$E$111,IF(D374/D373=1-VLOOKUP(C373,Mort!$A$2:$E$111,4),4,5))))</f>
        <v>0.46075811750172724</v>
      </c>
      <c r="E375" s="3">
        <f>IF(C375&lt;65,Assumptions!$C$6,Assumptions!$C$7)*(1+Assumptions!$C$8)^(B375-$J$3)</f>
        <v>71667.017266410243</v>
      </c>
      <c r="F375" s="3">
        <f t="shared" si="2081"/>
        <v>33021.160000000003</v>
      </c>
      <c r="H375">
        <f t="shared" si="2088"/>
        <v>69</v>
      </c>
      <c r="I375" s="5">
        <v>156400.10788973232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  <c r="AK375" s="5">
        <v>0</v>
      </c>
      <c r="AL375" s="5">
        <v>0</v>
      </c>
      <c r="AM375" s="5">
        <v>0</v>
      </c>
      <c r="AN375" s="5">
        <v>0</v>
      </c>
      <c r="AO375" s="5">
        <v>0</v>
      </c>
      <c r="AP375" s="5">
        <v>0</v>
      </c>
      <c r="AQ375" s="5">
        <v>0</v>
      </c>
      <c r="AR375" s="5">
        <v>0</v>
      </c>
      <c r="AS375" s="5">
        <v>0</v>
      </c>
      <c r="AT375" s="5">
        <v>28842.14</v>
      </c>
      <c r="AU375" s="5">
        <v>30031.37</v>
      </c>
      <c r="AV375" s="5">
        <v>31219.57</v>
      </c>
      <c r="AW375" s="5">
        <v>32398.79</v>
      </c>
      <c r="AX375" s="5">
        <v>33564.79</v>
      </c>
      <c r="AY375" s="5">
        <v>34704.410000000003</v>
      </c>
      <c r="AZ375" s="5">
        <v>35805.83</v>
      </c>
      <c r="BA375" s="5">
        <v>36853.81</v>
      </c>
      <c r="BB375" s="5">
        <v>37820.879999999997</v>
      </c>
      <c r="BC375" s="5">
        <v>38678.46</v>
      </c>
      <c r="BD375" s="5">
        <v>39394.31</v>
      </c>
      <c r="BE375" s="5">
        <v>39940.53</v>
      </c>
      <c r="BF375" s="5">
        <v>40282.800000000003</v>
      </c>
      <c r="BG375" s="5">
        <v>40387.46</v>
      </c>
      <c r="BH375" s="5">
        <v>40228.639999999999</v>
      </c>
      <c r="BI375" s="5">
        <v>39790.339999999997</v>
      </c>
      <c r="BJ375" s="5">
        <v>39053.31</v>
      </c>
      <c r="BK375" s="5">
        <v>38000.730000000003</v>
      </c>
      <c r="BL375" s="5">
        <v>36549.949999999997</v>
      </c>
      <c r="BM375" s="5">
        <v>34684.51</v>
      </c>
      <c r="BN375" s="5">
        <v>32410.41</v>
      </c>
      <c r="BO375" s="5">
        <v>29756.78</v>
      </c>
      <c r="BP375" s="5">
        <v>26786.74</v>
      </c>
      <c r="BQ375" s="5">
        <v>23599.65</v>
      </c>
      <c r="BR375" s="5">
        <v>20318.21</v>
      </c>
      <c r="BS375" s="5">
        <v>17068.400000000001</v>
      </c>
      <c r="BT375" s="5">
        <v>13965.63</v>
      </c>
      <c r="BU375" s="5">
        <v>11108.21</v>
      </c>
      <c r="BV375" s="5">
        <v>8571.16</v>
      </c>
      <c r="BW375" s="5">
        <v>6453.6</v>
      </c>
      <c r="BX375" s="5">
        <v>4697.08</v>
      </c>
      <c r="BY375" s="5">
        <v>3343.12</v>
      </c>
      <c r="BZ375" s="5">
        <v>2255.7199999999998</v>
      </c>
      <c r="CA375" s="5">
        <v>1434.63</v>
      </c>
      <c r="CB375" s="5">
        <v>824.48</v>
      </c>
      <c r="CC375" s="5">
        <v>416.9</v>
      </c>
      <c r="CD375" s="5">
        <v>182.41</v>
      </c>
      <c r="CE375" s="5">
        <v>68.349999999999994</v>
      </c>
      <c r="CF375" s="5">
        <v>20.88</v>
      </c>
      <c r="CG375" s="5">
        <v>4.79</v>
      </c>
      <c r="CH375" s="5">
        <v>0.7</v>
      </c>
      <c r="CI375" s="5">
        <v>0</v>
      </c>
      <c r="CJ375" s="5">
        <v>0</v>
      </c>
      <c r="CK375" s="5">
        <v>0</v>
      </c>
      <c r="CL375" s="5">
        <v>0</v>
      </c>
      <c r="CM375" s="5">
        <v>0</v>
      </c>
      <c r="CN375" s="5">
        <v>0</v>
      </c>
      <c r="CO375" s="5">
        <v>0</v>
      </c>
      <c r="CP375" s="5">
        <v>0</v>
      </c>
      <c r="CQ375" s="5">
        <v>0</v>
      </c>
      <c r="CR375" s="5">
        <v>0</v>
      </c>
      <c r="CS375" s="5">
        <v>0</v>
      </c>
      <c r="CT375" s="5">
        <v>0</v>
      </c>
      <c r="CU375" s="5">
        <v>0</v>
      </c>
      <c r="CV375" s="5">
        <v>0</v>
      </c>
      <c r="CW375" s="5">
        <v>0</v>
      </c>
      <c r="CX375" s="5">
        <v>0</v>
      </c>
      <c r="CY375" s="5">
        <v>0</v>
      </c>
      <c r="CZ375" s="5">
        <v>0</v>
      </c>
      <c r="DA375" s="5">
        <v>0</v>
      </c>
      <c r="DB375" s="5">
        <v>0</v>
      </c>
      <c r="DC375" s="5">
        <v>0</v>
      </c>
      <c r="DD375" s="5">
        <v>0</v>
      </c>
      <c r="DE375" s="5">
        <v>0</v>
      </c>
      <c r="DF375" s="3">
        <v>0</v>
      </c>
      <c r="DG375" s="3">
        <v>0</v>
      </c>
      <c r="DH375" s="3">
        <v>0</v>
      </c>
      <c r="DI375" s="3">
        <v>0</v>
      </c>
      <c r="DJ375" s="3">
        <v>0</v>
      </c>
      <c r="DK375" s="3">
        <v>0</v>
      </c>
      <c r="DL375" s="3">
        <v>0</v>
      </c>
      <c r="DM375" s="3">
        <v>0</v>
      </c>
      <c r="DN375" s="3">
        <v>0</v>
      </c>
      <c r="DO375" s="3">
        <v>0</v>
      </c>
      <c r="DP375" s="3">
        <v>0</v>
      </c>
      <c r="DQ375" s="3">
        <v>0</v>
      </c>
      <c r="DR375" s="3">
        <v>0</v>
      </c>
      <c r="DS375" s="3">
        <v>0</v>
      </c>
      <c r="DT375" s="3">
        <v>0</v>
      </c>
      <c r="DU375" s="3">
        <v>0</v>
      </c>
      <c r="DV375" s="3">
        <v>0</v>
      </c>
      <c r="DW375" s="3">
        <v>0</v>
      </c>
      <c r="DX375" s="3">
        <v>0</v>
      </c>
      <c r="DY375" s="3">
        <v>0</v>
      </c>
      <c r="DZ375" s="3">
        <v>0</v>
      </c>
      <c r="EA375" s="3">
        <v>0</v>
      </c>
      <c r="EB375" s="3">
        <v>0</v>
      </c>
      <c r="EC375" s="3">
        <v>0</v>
      </c>
      <c r="ED375" s="3">
        <v>0</v>
      </c>
      <c r="EE375" s="3">
        <v>0</v>
      </c>
      <c r="EF375" s="3">
        <v>0</v>
      </c>
      <c r="EG375" s="3">
        <v>0</v>
      </c>
      <c r="EH375" s="3">
        <v>0</v>
      </c>
      <c r="EI375" s="3">
        <v>0</v>
      </c>
      <c r="EJ375" s="3">
        <v>0</v>
      </c>
      <c r="EK375" s="3">
        <v>0</v>
      </c>
      <c r="EL375" s="3">
        <v>0</v>
      </c>
      <c r="EM375" s="3">
        <v>0</v>
      </c>
      <c r="EN375" s="3">
        <v>0</v>
      </c>
      <c r="EO375" s="3">
        <v>0</v>
      </c>
      <c r="EP375" s="3">
        <v>1</v>
      </c>
      <c r="EQ375" s="3">
        <v>0.98694999999999999</v>
      </c>
      <c r="ER375" s="3">
        <v>0.97251092149999996</v>
      </c>
      <c r="ES375" s="3">
        <v>0.95662981815190495</v>
      </c>
      <c r="ET375" s="3">
        <v>0.93939134882880759</v>
      </c>
      <c r="EU375" s="3">
        <v>0.92065049141967281</v>
      </c>
      <c r="EV375" s="3">
        <v>0.90035014808386904</v>
      </c>
      <c r="EW375" s="3">
        <v>0.87839060797210344</v>
      </c>
      <c r="EX375" s="3">
        <v>0.85444567999878396</v>
      </c>
      <c r="EY375" s="3">
        <v>0.82826546436362125</v>
      </c>
      <c r="EZ375" s="3">
        <v>0.79961576195128359</v>
      </c>
      <c r="FA375" s="3">
        <v>0.76843874339280305</v>
      </c>
      <c r="FB375" s="3">
        <v>0.73461975429608584</v>
      </c>
      <c r="FC375" s="3">
        <v>0.69813119110019928</v>
      </c>
      <c r="FD375" s="3">
        <v>0.65913358276534217</v>
      </c>
      <c r="FE375" s="3">
        <v>0.61796409918581896</v>
      </c>
      <c r="FF375" s="3">
        <v>0.57489818111355917</v>
      </c>
      <c r="FG375" s="3">
        <v>0.53024009040465792</v>
      </c>
      <c r="FH375" s="3">
        <v>0.48340928562011853</v>
      </c>
      <c r="FI375" s="3">
        <v>0.43482181832244043</v>
      </c>
      <c r="FJ375" s="3">
        <v>0.38513038092455193</v>
      </c>
      <c r="FK375" s="3">
        <v>0.33516356530340058</v>
      </c>
      <c r="FL375" s="3">
        <v>0.2859816637307796</v>
      </c>
      <c r="FM375" s="3">
        <v>0.23882042756493674</v>
      </c>
      <c r="FN375" s="3">
        <v>0.19489418632291791</v>
      </c>
      <c r="FO375" s="3">
        <v>0.15518644480148661</v>
      </c>
      <c r="FP375" s="3">
        <v>0.12035639913024096</v>
      </c>
      <c r="FQ375" s="3">
        <v>9.0740299996262569E-2</v>
      </c>
      <c r="FR375" s="3">
        <v>6.6365640611266513E-2</v>
      </c>
      <c r="FS375" s="3">
        <v>4.7364494047854797E-2</v>
      </c>
      <c r="FT375" s="3">
        <v>3.267581715373407E-2</v>
      </c>
      <c r="FU375" s="3">
        <v>2.2044413284595152E-2</v>
      </c>
      <c r="FV375" s="3">
        <v>1.4098724960295676E-2</v>
      </c>
      <c r="FW375" s="3">
        <v>8.4992753550646467E-3</v>
      </c>
      <c r="FX375" s="3">
        <v>4.629895256917916E-3</v>
      </c>
      <c r="FY375" s="3">
        <v>2.2190624976881879E-3</v>
      </c>
      <c r="FZ375" s="3">
        <v>9.2031178966622232E-4</v>
      </c>
      <c r="GA375" s="3">
        <v>3.2688554457154553E-4</v>
      </c>
      <c r="GB375" s="3">
        <v>9.4666053707919573E-5</v>
      </c>
      <c r="GC375" s="3">
        <v>2.0573773452342162E-5</v>
      </c>
      <c r="GD375" s="3">
        <v>2.8334200798565616E-6</v>
      </c>
      <c r="GE375" s="3">
        <v>0</v>
      </c>
      <c r="GF375" s="3">
        <v>0</v>
      </c>
      <c r="GG375" s="3">
        <v>0</v>
      </c>
      <c r="GH375" s="3">
        <v>0</v>
      </c>
      <c r="GI375" s="3">
        <v>0</v>
      </c>
      <c r="GJ375" s="3">
        <v>0</v>
      </c>
      <c r="GK375" s="3">
        <v>0</v>
      </c>
      <c r="GL375" s="3">
        <v>0</v>
      </c>
      <c r="GM375" s="3">
        <v>0</v>
      </c>
      <c r="GN375" s="3">
        <v>0</v>
      </c>
      <c r="GO375" s="3">
        <v>0</v>
      </c>
      <c r="GP375" s="3">
        <v>0</v>
      </c>
      <c r="GQ375" s="3">
        <v>0</v>
      </c>
      <c r="GR375" s="3">
        <v>0</v>
      </c>
      <c r="GS375" s="3">
        <v>0</v>
      </c>
      <c r="GT375" s="3">
        <v>0</v>
      </c>
      <c r="GU375" s="3">
        <v>0</v>
      </c>
      <c r="GV375" s="3">
        <v>0</v>
      </c>
      <c r="GW375" s="3">
        <v>0</v>
      </c>
      <c r="GX375" s="3">
        <v>0</v>
      </c>
      <c r="GY375" s="3">
        <v>0</v>
      </c>
      <c r="GZ375" s="3">
        <v>0</v>
      </c>
      <c r="HA375" s="3">
        <v>0</v>
      </c>
      <c r="HB375">
        <f t="shared" si="2085"/>
        <v>36</v>
      </c>
      <c r="HC375">
        <f t="shared" si="2089"/>
        <v>1.3237036566856937E-2</v>
      </c>
      <c r="HD375">
        <f>IF(H375&gt;=$F$3,IF(HB375&lt;50,HC375*VLOOKUP(H375,Ret!$A$2:$AZ$27,HB375+2),HC375),0)</f>
        <v>3.8387406043885117E-3</v>
      </c>
      <c r="HE375">
        <f>IF(H375&lt;$F$3,HC375*VLOOKUP(H375,Withd!$A$2:$AZ$57,HB375+2),0)</f>
        <v>0</v>
      </c>
      <c r="HF375">
        <f>IF(HC375=HD375,0,HC375*VLOOKUP(H375,Mort!$A$2:$E$115,IF(HF374/HC374=VLOOKUP(H374,Mort!$A$2:$E$115,2),2,3)))</f>
        <v>6.5390960640273271E-5</v>
      </c>
      <c r="HH375">
        <f t="shared" ref="HH375:HI375" si="2156">HH374+1</f>
        <v>69</v>
      </c>
      <c r="HI375">
        <f t="shared" si="2156"/>
        <v>36</v>
      </c>
      <c r="HJ375">
        <f t="shared" si="2083"/>
        <v>1.1159616048054415E-2</v>
      </c>
      <c r="HK375">
        <f>IF(HH375&gt;=$F$3,IF(HI375&lt;50,HJ375*VLOOKUP(HH375,Ret!$A$2:$AZ$27,HI375+2),HJ375),0)</f>
        <v>3.23628865393578E-3</v>
      </c>
      <c r="HL375">
        <f>IF(HH375&lt;$F$3,HJ375*VLOOKUP(HH375,Withd!$A$2:$AZ$57,HI375+2),0)</f>
        <v>0</v>
      </c>
      <c r="HM375">
        <f>IF(HJ375=HK375,0,HJ375*VLOOKUP(HH375,Mort!$A$2:$E$115,IF(HM374/HJ374=VLOOKUP(HH374,Mort!$A$2:$E$115,2),2,3)))</f>
        <v>5.512850327738881E-5</v>
      </c>
      <c r="HN375">
        <f>HN374/(1+Assumptions!$C$9)</f>
        <v>0.27107697278110743</v>
      </c>
      <c r="HO375">
        <f>HO374*(1+Assumptions!$C$10)</f>
        <v>3.063036073182217</v>
      </c>
      <c r="HQ375">
        <f>HQ374/(1.01+Assumptions!$C$9)</f>
        <v>0.19380059556104881</v>
      </c>
      <c r="HR375">
        <f>HR374/(0.99+Assumptions!$C$9)</f>
        <v>0.38040041926069035</v>
      </c>
    </row>
    <row r="376" spans="2:226" x14ac:dyDescent="0.25">
      <c r="B376">
        <f t="shared" ref="B376:C376" si="2157">B375+1</f>
        <v>2073</v>
      </c>
      <c r="C376">
        <f t="shared" si="2157"/>
        <v>88</v>
      </c>
      <c r="D376">
        <f>IF(D375=0, 0, D375*(1-VLOOKUP(C375,Mort!$A$2:$E$111,IF(D375/D374=1-VLOOKUP(C374,Mort!$A$2:$E$111,4),4,5))))</f>
        <v>0.42006396056397471</v>
      </c>
      <c r="E376" s="3">
        <f>IF(C376&lt;65,Assumptions!$C$6,Assumptions!$C$7)*(1+Assumptions!$C$8)^(B376-$J$3)</f>
        <v>75608.7032160628</v>
      </c>
      <c r="F376" s="3">
        <f t="shared" si="2081"/>
        <v>31760.49</v>
      </c>
      <c r="H376">
        <f t="shared" si="2088"/>
        <v>70</v>
      </c>
      <c r="I376" s="5">
        <v>150836.30524823754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5">
        <v>0</v>
      </c>
      <c r="AK376" s="5">
        <v>0</v>
      </c>
      <c r="AL376" s="5">
        <v>0</v>
      </c>
      <c r="AM376" s="5">
        <v>0</v>
      </c>
      <c r="AN376" s="5">
        <v>0</v>
      </c>
      <c r="AO376" s="5">
        <v>0</v>
      </c>
      <c r="AP376" s="5">
        <v>0</v>
      </c>
      <c r="AQ376" s="5">
        <v>0</v>
      </c>
      <c r="AR376" s="5">
        <v>0</v>
      </c>
      <c r="AS376" s="5">
        <v>0</v>
      </c>
      <c r="AT376" s="5">
        <v>0</v>
      </c>
      <c r="AU376" s="5">
        <v>30428.46</v>
      </c>
      <c r="AV376" s="5">
        <v>31632.37</v>
      </c>
      <c r="AW376" s="5">
        <v>32827.19</v>
      </c>
      <c r="AX376" s="5">
        <v>34008.6</v>
      </c>
      <c r="AY376" s="5">
        <v>35163.29</v>
      </c>
      <c r="AZ376" s="5">
        <v>36279.269999999997</v>
      </c>
      <c r="BA376" s="5">
        <v>37341.11</v>
      </c>
      <c r="BB376" s="5">
        <v>38320.97</v>
      </c>
      <c r="BC376" s="5">
        <v>39189.89</v>
      </c>
      <c r="BD376" s="5">
        <v>39915.199999999997</v>
      </c>
      <c r="BE376" s="5">
        <v>40468.65</v>
      </c>
      <c r="BF376" s="5">
        <v>40815.440000000002</v>
      </c>
      <c r="BG376" s="5">
        <v>40921.480000000003</v>
      </c>
      <c r="BH376" s="5">
        <v>40760.57</v>
      </c>
      <c r="BI376" s="5">
        <v>40316.47</v>
      </c>
      <c r="BJ376" s="5">
        <v>39569.69</v>
      </c>
      <c r="BK376" s="5">
        <v>38503.19</v>
      </c>
      <c r="BL376" s="5">
        <v>37033.230000000003</v>
      </c>
      <c r="BM376" s="5">
        <v>35143.129999999997</v>
      </c>
      <c r="BN376" s="5">
        <v>32838.959999999999</v>
      </c>
      <c r="BO376" s="5">
        <v>30150.240000000002</v>
      </c>
      <c r="BP376" s="5">
        <v>27140.93</v>
      </c>
      <c r="BQ376" s="5">
        <v>23911.7</v>
      </c>
      <c r="BR376" s="5">
        <v>20586.87</v>
      </c>
      <c r="BS376" s="5">
        <v>17294.09</v>
      </c>
      <c r="BT376" s="5">
        <v>14150.3</v>
      </c>
      <c r="BU376" s="5">
        <v>11255.09</v>
      </c>
      <c r="BV376" s="5">
        <v>8684.49</v>
      </c>
      <c r="BW376" s="5">
        <v>6538.93</v>
      </c>
      <c r="BX376" s="5">
        <v>4759.1899999999996</v>
      </c>
      <c r="BY376" s="5">
        <v>3387.33</v>
      </c>
      <c r="BZ376" s="5">
        <v>2285.5500000000002</v>
      </c>
      <c r="CA376" s="5">
        <v>1453.6</v>
      </c>
      <c r="CB376" s="5">
        <v>835.39</v>
      </c>
      <c r="CC376" s="5">
        <v>422.41</v>
      </c>
      <c r="CD376" s="5">
        <v>184.82</v>
      </c>
      <c r="CE376" s="5">
        <v>69.260000000000005</v>
      </c>
      <c r="CF376" s="5">
        <v>21.16</v>
      </c>
      <c r="CG376" s="5">
        <v>4.8499999999999996</v>
      </c>
      <c r="CH376" s="5">
        <v>0.7</v>
      </c>
      <c r="CI376" s="5">
        <v>0</v>
      </c>
      <c r="CJ376" s="5">
        <v>0</v>
      </c>
      <c r="CK376" s="5">
        <v>0</v>
      </c>
      <c r="CL376" s="5">
        <v>0</v>
      </c>
      <c r="CM376" s="5">
        <v>0</v>
      </c>
      <c r="CN376" s="5">
        <v>0</v>
      </c>
      <c r="CO376" s="5">
        <v>0</v>
      </c>
      <c r="CP376" s="5">
        <v>0</v>
      </c>
      <c r="CQ376" s="5">
        <v>0</v>
      </c>
      <c r="CR376" s="5">
        <v>0</v>
      </c>
      <c r="CS376" s="5">
        <v>0</v>
      </c>
      <c r="CT376" s="5">
        <v>0</v>
      </c>
      <c r="CU376" s="5">
        <v>0</v>
      </c>
      <c r="CV376" s="5">
        <v>0</v>
      </c>
      <c r="CW376" s="5">
        <v>0</v>
      </c>
      <c r="CX376" s="5">
        <v>0</v>
      </c>
      <c r="CY376" s="5">
        <v>0</v>
      </c>
      <c r="CZ376" s="5">
        <v>0</v>
      </c>
      <c r="DA376" s="5">
        <v>0</v>
      </c>
      <c r="DB376" s="5">
        <v>0</v>
      </c>
      <c r="DC376" s="5">
        <v>0</v>
      </c>
      <c r="DD376" s="5">
        <v>0</v>
      </c>
      <c r="DE376" s="5">
        <v>0</v>
      </c>
      <c r="DF376" s="3">
        <v>0</v>
      </c>
      <c r="DG376" s="3">
        <v>0</v>
      </c>
      <c r="DH376" s="3">
        <v>0</v>
      </c>
      <c r="DI376" s="3">
        <v>0</v>
      </c>
      <c r="DJ376" s="3">
        <v>0</v>
      </c>
      <c r="DK376" s="3">
        <v>0</v>
      </c>
      <c r="DL376" s="3">
        <v>0</v>
      </c>
      <c r="DM376" s="3">
        <v>0</v>
      </c>
      <c r="DN376" s="3">
        <v>0</v>
      </c>
      <c r="DO376" s="3">
        <v>0</v>
      </c>
      <c r="DP376" s="3">
        <v>0</v>
      </c>
      <c r="DQ376" s="3">
        <v>0</v>
      </c>
      <c r="DR376" s="3">
        <v>0</v>
      </c>
      <c r="DS376" s="3">
        <v>0</v>
      </c>
      <c r="DT376" s="3">
        <v>0</v>
      </c>
      <c r="DU376" s="3">
        <v>0</v>
      </c>
      <c r="DV376" s="3">
        <v>0</v>
      </c>
      <c r="DW376" s="3">
        <v>0</v>
      </c>
      <c r="DX376" s="3">
        <v>0</v>
      </c>
      <c r="DY376" s="3">
        <v>0</v>
      </c>
      <c r="DZ376" s="3">
        <v>0</v>
      </c>
      <c r="EA376" s="3">
        <v>0</v>
      </c>
      <c r="EB376" s="3">
        <v>0</v>
      </c>
      <c r="EC376" s="3">
        <v>0</v>
      </c>
      <c r="ED376" s="3">
        <v>0</v>
      </c>
      <c r="EE376" s="3">
        <v>0</v>
      </c>
      <c r="EF376" s="3">
        <v>0</v>
      </c>
      <c r="EG376" s="3">
        <v>0</v>
      </c>
      <c r="EH376" s="3">
        <v>0</v>
      </c>
      <c r="EI376" s="3">
        <v>0</v>
      </c>
      <c r="EJ376" s="3">
        <v>0</v>
      </c>
      <c r="EK376" s="3">
        <v>0</v>
      </c>
      <c r="EL376" s="3">
        <v>0</v>
      </c>
      <c r="EM376" s="3">
        <v>0</v>
      </c>
      <c r="EN376" s="3">
        <v>0</v>
      </c>
      <c r="EO376" s="3">
        <v>0</v>
      </c>
      <c r="EP376" s="3">
        <v>0</v>
      </c>
      <c r="EQ376" s="3">
        <v>1</v>
      </c>
      <c r="ER376" s="3">
        <v>0.98536999999999997</v>
      </c>
      <c r="ES376" s="3">
        <v>0.96927890790000004</v>
      </c>
      <c r="ET376" s="3">
        <v>0.95181250197964196</v>
      </c>
      <c r="EU376" s="3">
        <v>0.93282384256514805</v>
      </c>
      <c r="EV376" s="3">
        <v>0.91225507683658658</v>
      </c>
      <c r="EW376" s="3">
        <v>0.89000517551254221</v>
      </c>
      <c r="EX376" s="3">
        <v>0.86574363442807034</v>
      </c>
      <c r="EY376" s="3">
        <v>0.83921724946919429</v>
      </c>
      <c r="EZ376" s="3">
        <v>0.81018872481005488</v>
      </c>
      <c r="FA376" s="3">
        <v>0.7785994664297109</v>
      </c>
      <c r="FB376" s="3">
        <v>0.74433330391213937</v>
      </c>
      <c r="FC376" s="3">
        <v>0.70736226870682339</v>
      </c>
      <c r="FD376" s="3">
        <v>0.66784901237686023</v>
      </c>
      <c r="FE376" s="3">
        <v>0.62613516306380157</v>
      </c>
      <c r="FF376" s="3">
        <v>0.58249980354988518</v>
      </c>
      <c r="FG376" s="3">
        <v>0.53725121881013016</v>
      </c>
      <c r="FH376" s="3">
        <v>0.48980119116481952</v>
      </c>
      <c r="FI376" s="3">
        <v>0.44057127344084351</v>
      </c>
      <c r="FJ376" s="3">
        <v>0.39022278831202389</v>
      </c>
      <c r="FK376" s="3">
        <v>0.33959528375642195</v>
      </c>
      <c r="FL376" s="3">
        <v>0.28976307181800459</v>
      </c>
      <c r="FM376" s="3">
        <v>0.24197824364449746</v>
      </c>
      <c r="FN376" s="3">
        <v>0.19747118529096502</v>
      </c>
      <c r="FO376" s="3">
        <v>0.15723840599978381</v>
      </c>
      <c r="FP376" s="3">
        <v>0.12194781815719234</v>
      </c>
      <c r="FQ376" s="3">
        <v>9.1940118543252028E-2</v>
      </c>
      <c r="FR376" s="3">
        <v>6.7243163900163661E-2</v>
      </c>
      <c r="FS376" s="3">
        <v>4.7990773643907796E-2</v>
      </c>
      <c r="FT376" s="3">
        <v>3.3107874921459113E-2</v>
      </c>
      <c r="FU376" s="3">
        <v>2.2335896737013177E-2</v>
      </c>
      <c r="FV376" s="3">
        <v>1.4285146117124147E-2</v>
      </c>
      <c r="FW376" s="3">
        <v>8.611657485247122E-3</v>
      </c>
      <c r="FX376" s="3">
        <v>4.6911142985135174E-3</v>
      </c>
      <c r="FY376" s="3">
        <v>2.2484041721345439E-3</v>
      </c>
      <c r="FZ376" s="3">
        <v>9.3248066230935945E-4</v>
      </c>
      <c r="GA376" s="3">
        <v>3.3120780644566136E-4</v>
      </c>
      <c r="GB376" s="3">
        <v>9.5917780746663524E-5</v>
      </c>
      <c r="GC376" s="3">
        <v>2.0845811289672386E-5</v>
      </c>
      <c r="GD376" s="3">
        <v>2.8708851308136801E-6</v>
      </c>
      <c r="GE376" s="3">
        <v>0</v>
      </c>
      <c r="GF376" s="3">
        <v>0</v>
      </c>
      <c r="GG376" s="3">
        <v>0</v>
      </c>
      <c r="GH376" s="3">
        <v>0</v>
      </c>
      <c r="GI376" s="3">
        <v>0</v>
      </c>
      <c r="GJ376" s="3">
        <v>0</v>
      </c>
      <c r="GK376" s="3">
        <v>0</v>
      </c>
      <c r="GL376" s="3">
        <v>0</v>
      </c>
      <c r="GM376" s="3">
        <v>0</v>
      </c>
      <c r="GN376" s="3">
        <v>0</v>
      </c>
      <c r="GO376" s="3">
        <v>0</v>
      </c>
      <c r="GP376" s="3">
        <v>0</v>
      </c>
      <c r="GQ376" s="3">
        <v>0</v>
      </c>
      <c r="GR376" s="3">
        <v>0</v>
      </c>
      <c r="GS376" s="3">
        <v>0</v>
      </c>
      <c r="GT376" s="3">
        <v>0</v>
      </c>
      <c r="GU376" s="3">
        <v>0</v>
      </c>
      <c r="GV376" s="3">
        <v>0</v>
      </c>
      <c r="GW376" s="3">
        <v>0</v>
      </c>
      <c r="GX376" s="3">
        <v>0</v>
      </c>
      <c r="GY376" s="3">
        <v>0</v>
      </c>
      <c r="GZ376" s="3">
        <v>0</v>
      </c>
      <c r="HA376" s="3">
        <v>0</v>
      </c>
      <c r="HB376">
        <f t="shared" si="2085"/>
        <v>37</v>
      </c>
      <c r="HC376">
        <f t="shared" si="2089"/>
        <v>9.3329050018281529E-3</v>
      </c>
      <c r="HD376">
        <f>IF(H376&gt;=$F$3,IF(HB376&lt;50,HC376*VLOOKUP(H376,Ret!$A$2:$AZ$27,HB376+2),HC376),0)</f>
        <v>2.9025334555685556E-3</v>
      </c>
      <c r="HE376">
        <f>IF(H376&lt;$F$3,HC376*VLOOKUP(H376,Withd!$A$2:$AZ$57,HB376+2),0)</f>
        <v>0</v>
      </c>
      <c r="HF376">
        <f>IF(HC376=HD376,0,HC376*VLOOKUP(H376,Mort!$A$2:$E$115,IF(HF375/HC375=VLOOKUP(H375,Mort!$A$2:$E$115,2),2,3)))</f>
        <v>4.8904422209579518E-5</v>
      </c>
      <c r="HH376">
        <f t="shared" ref="HH376:HI376" si="2158">HH375+1</f>
        <v>70</v>
      </c>
      <c r="HI376">
        <f t="shared" si="2158"/>
        <v>37</v>
      </c>
      <c r="HJ376">
        <f t="shared" si="2083"/>
        <v>7.8681988908412461E-3</v>
      </c>
      <c r="HK376">
        <f>IF(HH376&gt;=$F$3,IF(HI376&lt;50,HJ376*VLOOKUP(HH376,Ret!$A$2:$AZ$27,HI376+2),HJ376),0)</f>
        <v>2.4470098550516276E-3</v>
      </c>
      <c r="HL376">
        <f>IF(HH376&lt;$F$3,HJ376*VLOOKUP(HH376,Withd!$A$2:$AZ$57,HI376+2),0)</f>
        <v>0</v>
      </c>
      <c r="HM376">
        <f>IF(HJ376=HK376,0,HJ376*VLOOKUP(HH376,Mort!$A$2:$E$115,IF(HM375/HJ375=VLOOKUP(HH375,Mort!$A$2:$E$115,2),2,3)))</f>
        <v>4.1229362188008129E-5</v>
      </c>
      <c r="HN376">
        <f>HN375/(1+Assumptions!$C$9)</f>
        <v>0.2611531529683116</v>
      </c>
      <c r="HO376">
        <f>HO375*(1+Assumptions!$C$10)</f>
        <v>3.1625847455606388</v>
      </c>
      <c r="HQ376">
        <f>HQ375/(1.01+Assumptions!$C$9)</f>
        <v>0.18492423240558092</v>
      </c>
      <c r="HR376">
        <f>HR375/(0.99+Assumptions!$C$9)</f>
        <v>0.37003931834697501</v>
      </c>
    </row>
    <row r="377" spans="2:226" x14ac:dyDescent="0.25">
      <c r="B377">
        <f t="shared" ref="B377:C377" si="2159">B376+1</f>
        <v>2074</v>
      </c>
      <c r="C377">
        <f t="shared" si="2159"/>
        <v>89</v>
      </c>
      <c r="D377">
        <f>IF(D376=0, 0, D376*(1-VLOOKUP(C376,Mort!$A$2:$E$111,IF(D376/D375=1-VLOOKUP(C375,Mort!$A$2:$E$111,4),4,5))))</f>
        <v>0.37784333188768959</v>
      </c>
      <c r="E377" s="3">
        <f>IF(C377&lt;65,Assumptions!$C$6,Assumptions!$C$7)*(1+Assumptions!$C$8)^(B377-$J$3)</f>
        <v>79767.181892946246</v>
      </c>
      <c r="F377" s="3">
        <f t="shared" si="2081"/>
        <v>30139.5</v>
      </c>
      <c r="H377">
        <f t="shared" si="2088"/>
        <v>71</v>
      </c>
      <c r="I377" s="5">
        <v>145306.56578225381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s="5">
        <v>0</v>
      </c>
      <c r="AP377" s="5">
        <v>0</v>
      </c>
      <c r="AQ377" s="5">
        <v>0</v>
      </c>
      <c r="AR377" s="5">
        <v>0</v>
      </c>
      <c r="AS377" s="5">
        <v>0</v>
      </c>
      <c r="AT377" s="5">
        <v>0</v>
      </c>
      <c r="AU377" s="5">
        <v>0</v>
      </c>
      <c r="AV377" s="5">
        <v>32102.03</v>
      </c>
      <c r="AW377" s="5">
        <v>33314.58</v>
      </c>
      <c r="AX377" s="5">
        <v>34513.53</v>
      </c>
      <c r="AY377" s="5">
        <v>35685.360000000001</v>
      </c>
      <c r="AZ377" s="5">
        <v>36817.919999999998</v>
      </c>
      <c r="BA377" s="5">
        <v>37895.53</v>
      </c>
      <c r="BB377" s="5">
        <v>38889.93</v>
      </c>
      <c r="BC377" s="5">
        <v>39771.75</v>
      </c>
      <c r="BD377" s="5">
        <v>40507.83</v>
      </c>
      <c r="BE377" s="5">
        <v>41069.49</v>
      </c>
      <c r="BF377" s="5">
        <v>41421.440000000002</v>
      </c>
      <c r="BG377" s="5">
        <v>41529.050000000003</v>
      </c>
      <c r="BH377" s="5">
        <v>41365.75</v>
      </c>
      <c r="BI377" s="5">
        <v>40915.06</v>
      </c>
      <c r="BJ377" s="5">
        <v>40157.19</v>
      </c>
      <c r="BK377" s="5">
        <v>39074.86</v>
      </c>
      <c r="BL377" s="5">
        <v>37583.07</v>
      </c>
      <c r="BM377" s="5">
        <v>35664.910000000003</v>
      </c>
      <c r="BN377" s="5">
        <v>33326.519999999997</v>
      </c>
      <c r="BO377" s="5">
        <v>30597.89</v>
      </c>
      <c r="BP377" s="5">
        <v>27543.89</v>
      </c>
      <c r="BQ377" s="5">
        <v>24266.720000000001</v>
      </c>
      <c r="BR377" s="5">
        <v>20892.53</v>
      </c>
      <c r="BS377" s="5">
        <v>17550.86</v>
      </c>
      <c r="BT377" s="5">
        <v>14360.39</v>
      </c>
      <c r="BU377" s="5">
        <v>11422.2</v>
      </c>
      <c r="BV377" s="5">
        <v>8813.43</v>
      </c>
      <c r="BW377" s="5">
        <v>6636.01</v>
      </c>
      <c r="BX377" s="5">
        <v>4829.8500000000004</v>
      </c>
      <c r="BY377" s="5">
        <v>3437.62</v>
      </c>
      <c r="BZ377" s="5">
        <v>2319.4899999999998</v>
      </c>
      <c r="CA377" s="5">
        <v>1475.18</v>
      </c>
      <c r="CB377" s="5">
        <v>847.79</v>
      </c>
      <c r="CC377" s="5">
        <v>428.69</v>
      </c>
      <c r="CD377" s="5">
        <v>187.57</v>
      </c>
      <c r="CE377" s="5">
        <v>70.290000000000006</v>
      </c>
      <c r="CF377" s="5">
        <v>21.47</v>
      </c>
      <c r="CG377" s="5">
        <v>4.92</v>
      </c>
      <c r="CH377" s="5">
        <v>0.72</v>
      </c>
      <c r="CI377" s="5">
        <v>0</v>
      </c>
      <c r="CJ377" s="5">
        <v>0</v>
      </c>
      <c r="CK377" s="5">
        <v>0</v>
      </c>
      <c r="CL377" s="5">
        <v>0</v>
      </c>
      <c r="CM377" s="5">
        <v>0</v>
      </c>
      <c r="CN377" s="5">
        <v>0</v>
      </c>
      <c r="CO377" s="5">
        <v>0</v>
      </c>
      <c r="CP377" s="5">
        <v>0</v>
      </c>
      <c r="CQ377" s="5">
        <v>0</v>
      </c>
      <c r="CR377" s="5">
        <v>0</v>
      </c>
      <c r="CS377" s="5">
        <v>0</v>
      </c>
      <c r="CT377" s="5">
        <v>0</v>
      </c>
      <c r="CU377" s="5">
        <v>0</v>
      </c>
      <c r="CV377" s="5">
        <v>0</v>
      </c>
      <c r="CW377" s="5">
        <v>0</v>
      </c>
      <c r="CX377" s="5">
        <v>0</v>
      </c>
      <c r="CY377" s="5">
        <v>0</v>
      </c>
      <c r="CZ377" s="5">
        <v>0</v>
      </c>
      <c r="DA377" s="5">
        <v>0</v>
      </c>
      <c r="DB377" s="5">
        <v>0</v>
      </c>
      <c r="DC377" s="5">
        <v>0</v>
      </c>
      <c r="DD377" s="5">
        <v>0</v>
      </c>
      <c r="DE377" s="5">
        <v>0</v>
      </c>
      <c r="DF377" s="3">
        <v>0</v>
      </c>
      <c r="DG377" s="3">
        <v>0</v>
      </c>
      <c r="DH377" s="3">
        <v>0</v>
      </c>
      <c r="DI377" s="3">
        <v>0</v>
      </c>
      <c r="DJ377" s="3">
        <v>0</v>
      </c>
      <c r="DK377" s="3">
        <v>0</v>
      </c>
      <c r="DL377" s="3">
        <v>0</v>
      </c>
      <c r="DM377" s="3">
        <v>0</v>
      </c>
      <c r="DN377" s="3">
        <v>0</v>
      </c>
      <c r="DO377" s="3">
        <v>0</v>
      </c>
      <c r="DP377" s="3">
        <v>0</v>
      </c>
      <c r="DQ377" s="3">
        <v>0</v>
      </c>
      <c r="DR377" s="3">
        <v>0</v>
      </c>
      <c r="DS377" s="3">
        <v>0</v>
      </c>
      <c r="DT377" s="3">
        <v>0</v>
      </c>
      <c r="DU377" s="3">
        <v>0</v>
      </c>
      <c r="DV377" s="3">
        <v>0</v>
      </c>
      <c r="DW377" s="3">
        <v>0</v>
      </c>
      <c r="DX377" s="3">
        <v>0</v>
      </c>
      <c r="DY377" s="3">
        <v>0</v>
      </c>
      <c r="DZ377" s="3">
        <v>0</v>
      </c>
      <c r="EA377" s="3">
        <v>0</v>
      </c>
      <c r="EB377" s="3">
        <v>0</v>
      </c>
      <c r="EC377" s="3">
        <v>0</v>
      </c>
      <c r="ED377" s="3">
        <v>0</v>
      </c>
      <c r="EE377" s="3">
        <v>0</v>
      </c>
      <c r="EF377" s="3">
        <v>0</v>
      </c>
      <c r="EG377" s="3">
        <v>0</v>
      </c>
      <c r="EH377" s="3">
        <v>0</v>
      </c>
      <c r="EI377" s="3">
        <v>0</v>
      </c>
      <c r="EJ377" s="3">
        <v>0</v>
      </c>
      <c r="EK377" s="3">
        <v>0</v>
      </c>
      <c r="EL377" s="3">
        <v>0</v>
      </c>
      <c r="EM377" s="3">
        <v>0</v>
      </c>
      <c r="EN377" s="3">
        <v>0</v>
      </c>
      <c r="EO377" s="3">
        <v>0</v>
      </c>
      <c r="EP377" s="3">
        <v>0</v>
      </c>
      <c r="EQ377" s="3">
        <v>0</v>
      </c>
      <c r="ER377" s="3">
        <v>1</v>
      </c>
      <c r="ES377" s="3">
        <v>0.98367000000000004</v>
      </c>
      <c r="ET377" s="3">
        <v>0.96594426659999999</v>
      </c>
      <c r="EU377" s="3">
        <v>0.94667367848132999</v>
      </c>
      <c r="EV377" s="3">
        <v>0.92579952387081665</v>
      </c>
      <c r="EW377" s="3">
        <v>0.90321927348360742</v>
      </c>
      <c r="EX377" s="3">
        <v>0.87859751608844427</v>
      </c>
      <c r="EY377" s="3">
        <v>0.85167728819549438</v>
      </c>
      <c r="EZ377" s="3">
        <v>0.82221777079681224</v>
      </c>
      <c r="FA377" s="3">
        <v>0.79015949991344459</v>
      </c>
      <c r="FB377" s="3">
        <v>0.75538458032225386</v>
      </c>
      <c r="FC377" s="3">
        <v>0.71786462821764752</v>
      </c>
      <c r="FD377" s="3">
        <v>0.67776471008540973</v>
      </c>
      <c r="FE377" s="3">
        <v>0.6354315262934751</v>
      </c>
      <c r="FF377" s="3">
        <v>0.59114830322608281</v>
      </c>
      <c r="FG377" s="3">
        <v>0.54522790303148072</v>
      </c>
      <c r="FH377" s="3">
        <v>0.49707337463574036</v>
      </c>
      <c r="FI377" s="3">
        <v>0.44711252975110211</v>
      </c>
      <c r="FJ377" s="3">
        <v>0.39601650985114611</v>
      </c>
      <c r="FK377" s="3">
        <v>0.34463732786305845</v>
      </c>
      <c r="FL377" s="3">
        <v>0.29406524637243325</v>
      </c>
      <c r="FM377" s="3">
        <v>0.24557094659315529</v>
      </c>
      <c r="FN377" s="3">
        <v>0.20040308238627622</v>
      </c>
      <c r="FO377" s="3">
        <v>0.1595729583808963</v>
      </c>
      <c r="FP377" s="3">
        <v>0.12375840360188795</v>
      </c>
      <c r="FQ377" s="3">
        <v>9.3305173227571384E-2</v>
      </c>
      <c r="FR377" s="3">
        <v>6.8241537595181145E-2</v>
      </c>
      <c r="FS377" s="3">
        <v>4.8703302966304825E-2</v>
      </c>
      <c r="FT377" s="3">
        <v>3.3599434650394375E-2</v>
      </c>
      <c r="FU377" s="3">
        <v>2.2667522592542063E-2</v>
      </c>
      <c r="FV377" s="3">
        <v>1.4497240749286202E-2</v>
      </c>
      <c r="FW377" s="3">
        <v>8.739516613299695E-3</v>
      </c>
      <c r="FX377" s="3">
        <v>4.7607642799288759E-3</v>
      </c>
      <c r="FY377" s="3">
        <v>2.2817867117271109E-3</v>
      </c>
      <c r="FZ377" s="3">
        <v>9.4632540295458477E-4</v>
      </c>
      <c r="GA377" s="3">
        <v>3.3612531987543896E-4</v>
      </c>
      <c r="GB377" s="3">
        <v>9.7341892635927118E-5</v>
      </c>
      <c r="GC377" s="3">
        <v>2.1155313526566044E-5</v>
      </c>
      <c r="GD377" s="3">
        <v>2.9135097788786745E-6</v>
      </c>
      <c r="GE377" s="3">
        <v>0</v>
      </c>
      <c r="GF377" s="3">
        <v>0</v>
      </c>
      <c r="GG377" s="3">
        <v>0</v>
      </c>
      <c r="GH377" s="3">
        <v>0</v>
      </c>
      <c r="GI377" s="3">
        <v>0</v>
      </c>
      <c r="GJ377" s="3">
        <v>0</v>
      </c>
      <c r="GK377" s="3">
        <v>0</v>
      </c>
      <c r="GL377" s="3">
        <v>0</v>
      </c>
      <c r="GM377" s="3">
        <v>0</v>
      </c>
      <c r="GN377" s="3">
        <v>0</v>
      </c>
      <c r="GO377" s="3">
        <v>0</v>
      </c>
      <c r="GP377" s="3">
        <v>0</v>
      </c>
      <c r="GQ377" s="3">
        <v>0</v>
      </c>
      <c r="GR377" s="3">
        <v>0</v>
      </c>
      <c r="GS377" s="3">
        <v>0</v>
      </c>
      <c r="GT377" s="3">
        <v>0</v>
      </c>
      <c r="GU377" s="3">
        <v>0</v>
      </c>
      <c r="GV377" s="3">
        <v>0</v>
      </c>
      <c r="GW377" s="3">
        <v>0</v>
      </c>
      <c r="GX377" s="3">
        <v>0</v>
      </c>
      <c r="GY377" s="3">
        <v>0</v>
      </c>
      <c r="GZ377" s="3">
        <v>0</v>
      </c>
      <c r="HA377" s="3">
        <v>0</v>
      </c>
      <c r="HB377">
        <f t="shared" si="2085"/>
        <v>38</v>
      </c>
      <c r="HC377">
        <f t="shared" si="2089"/>
        <v>6.3814671240500177E-3</v>
      </c>
      <c r="HD377">
        <f>IF(H377&gt;=$F$3,IF(HB377&lt;50,HC377*VLOOKUP(H377,Ret!$A$2:$AZ$27,HB377+2),HC377),0)</f>
        <v>1.6783258536251548E-3</v>
      </c>
      <c r="HE377">
        <f>IF(H377&lt;$F$3,HC377*VLOOKUP(H377,Withd!$A$2:$AZ$57,HB377+2),0)</f>
        <v>0</v>
      </c>
      <c r="HF377">
        <f>IF(HC377=HD377,0,HC377*VLOOKUP(H377,Mort!$A$2:$E$115,IF(HF376/HC376=VLOOKUP(H376,Mort!$A$2:$E$115,2),2,3)))</f>
        <v>3.5544771880958602E-5</v>
      </c>
      <c r="HH377">
        <f t="shared" ref="HH377:HI377" si="2160">HH376+1</f>
        <v>71</v>
      </c>
      <c r="HI377">
        <f t="shared" si="2160"/>
        <v>38</v>
      </c>
      <c r="HJ377">
        <f t="shared" si="2083"/>
        <v>5.3799596736016104E-3</v>
      </c>
      <c r="HK377">
        <f>IF(HH377&gt;=$F$3,IF(HI377&lt;50,HJ377*VLOOKUP(HH377,Ret!$A$2:$AZ$27,HI377+2),HJ377),0)</f>
        <v>1.4149293941572237E-3</v>
      </c>
      <c r="HL377">
        <f>IF(HH377&lt;$F$3,HJ377*VLOOKUP(HH377,Withd!$A$2:$AZ$57,HI377+2),0)</f>
        <v>0</v>
      </c>
      <c r="HM377">
        <f>IF(HJ377=HK377,0,HJ377*VLOOKUP(HH377,Mort!$A$2:$E$115,IF(HM376/HJ376=VLOOKUP(HH376,Mort!$A$2:$E$115,2),2,3)))</f>
        <v>2.9966375381960973E-5</v>
      </c>
      <c r="HN377">
        <f>HN376/(1+Assumptions!$C$9)</f>
        <v>0.25159263291744854</v>
      </c>
      <c r="HO377">
        <f>HO376*(1+Assumptions!$C$10)</f>
        <v>3.2653687497913597</v>
      </c>
      <c r="HQ377">
        <f>HQ376/(1.01+Assumptions!$C$9)</f>
        <v>0.17645442023433294</v>
      </c>
      <c r="HR377">
        <f>HR376/(0.99+Assumptions!$C$9)</f>
        <v>0.35996042640756321</v>
      </c>
    </row>
    <row r="378" spans="2:226" x14ac:dyDescent="0.25">
      <c r="B378">
        <f t="shared" ref="B378:C378" si="2161">B377+1</f>
        <v>2075</v>
      </c>
      <c r="C378">
        <f t="shared" si="2161"/>
        <v>90</v>
      </c>
      <c r="D378">
        <f>IF(D377=0, 0, D377*(1-VLOOKUP(C377,Mort!$A$2:$E$111,IF(D377/D376=1-VLOOKUP(C376,Mort!$A$2:$E$111,4),4,5))))</f>
        <v>0.3346633959195644</v>
      </c>
      <c r="E378" s="3">
        <f>IF(C378&lt;65,Assumptions!$C$6,Assumptions!$C$7)*(1+Assumptions!$C$8)^(B378-$J$3)</f>
        <v>84154.37689705829</v>
      </c>
      <c r="F378" s="3">
        <f t="shared" si="2081"/>
        <v>28163.39</v>
      </c>
      <c r="H378">
        <f t="shared" si="2088"/>
        <v>72</v>
      </c>
      <c r="I378" s="5">
        <v>139808.68366246193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s="5">
        <v>0</v>
      </c>
      <c r="AP378" s="5">
        <v>0</v>
      </c>
      <c r="AQ378" s="5">
        <v>0</v>
      </c>
      <c r="AR378" s="5">
        <v>0</v>
      </c>
      <c r="AS378" s="5">
        <v>0</v>
      </c>
      <c r="AT378" s="5">
        <v>0</v>
      </c>
      <c r="AU378" s="5">
        <v>0</v>
      </c>
      <c r="AV378" s="5">
        <v>0</v>
      </c>
      <c r="AW378" s="5">
        <v>33867.64</v>
      </c>
      <c r="AX378" s="5">
        <v>35086.5</v>
      </c>
      <c r="AY378" s="5">
        <v>36277.78</v>
      </c>
      <c r="AZ378" s="5">
        <v>37429.14</v>
      </c>
      <c r="BA378" s="5">
        <v>38524.629999999997</v>
      </c>
      <c r="BB378" s="5">
        <v>39535.550000000003</v>
      </c>
      <c r="BC378" s="5">
        <v>40432.01</v>
      </c>
      <c r="BD378" s="5">
        <v>41180.300000000003</v>
      </c>
      <c r="BE378" s="5">
        <v>41751.29</v>
      </c>
      <c r="BF378" s="5">
        <v>42109.08</v>
      </c>
      <c r="BG378" s="5">
        <v>42218.48</v>
      </c>
      <c r="BH378" s="5">
        <v>42052.47</v>
      </c>
      <c r="BI378" s="5">
        <v>41594.29</v>
      </c>
      <c r="BJ378" s="5">
        <v>40823.839999999997</v>
      </c>
      <c r="BK378" s="5">
        <v>39723.54</v>
      </c>
      <c r="BL378" s="5">
        <v>38206.99</v>
      </c>
      <c r="BM378" s="5">
        <v>36256.980000000003</v>
      </c>
      <c r="BN378" s="5">
        <v>33879.78</v>
      </c>
      <c r="BO378" s="5">
        <v>31105.85</v>
      </c>
      <c r="BP378" s="5">
        <v>28001.15</v>
      </c>
      <c r="BQ378" s="5">
        <v>24669.57</v>
      </c>
      <c r="BR378" s="5">
        <v>21239.360000000001</v>
      </c>
      <c r="BS378" s="5">
        <v>17842.22</v>
      </c>
      <c r="BT378" s="5">
        <v>14598.79</v>
      </c>
      <c r="BU378" s="5">
        <v>11611.82</v>
      </c>
      <c r="BV378" s="5">
        <v>8959.75</v>
      </c>
      <c r="BW378" s="5">
        <v>6746.18</v>
      </c>
      <c r="BX378" s="5">
        <v>4910.03</v>
      </c>
      <c r="BY378" s="5">
        <v>3494.69</v>
      </c>
      <c r="BZ378" s="5">
        <v>2357.9899999999998</v>
      </c>
      <c r="CA378" s="5">
        <v>1499.67</v>
      </c>
      <c r="CB378" s="5">
        <v>861.86</v>
      </c>
      <c r="CC378" s="5">
        <v>435.8</v>
      </c>
      <c r="CD378" s="5">
        <v>190.68</v>
      </c>
      <c r="CE378" s="5">
        <v>71.45</v>
      </c>
      <c r="CF378" s="5">
        <v>21.83</v>
      </c>
      <c r="CG378" s="5">
        <v>5.01</v>
      </c>
      <c r="CH378" s="5">
        <v>0.73</v>
      </c>
      <c r="CI378" s="5">
        <v>0</v>
      </c>
      <c r="CJ378" s="5">
        <v>0</v>
      </c>
      <c r="CK378" s="5">
        <v>0</v>
      </c>
      <c r="CL378" s="5">
        <v>0</v>
      </c>
      <c r="CM378" s="5">
        <v>0</v>
      </c>
      <c r="CN378" s="5">
        <v>0</v>
      </c>
      <c r="CO378" s="5">
        <v>0</v>
      </c>
      <c r="CP378" s="5">
        <v>0</v>
      </c>
      <c r="CQ378" s="5">
        <v>0</v>
      </c>
      <c r="CR378" s="5">
        <v>0</v>
      </c>
      <c r="CS378" s="5">
        <v>0</v>
      </c>
      <c r="CT378" s="5">
        <v>0</v>
      </c>
      <c r="CU378" s="5">
        <v>0</v>
      </c>
      <c r="CV378" s="5">
        <v>0</v>
      </c>
      <c r="CW378" s="5">
        <v>0</v>
      </c>
      <c r="CX378" s="5">
        <v>0</v>
      </c>
      <c r="CY378" s="5">
        <v>0</v>
      </c>
      <c r="CZ378" s="5">
        <v>0</v>
      </c>
      <c r="DA378" s="5">
        <v>0</v>
      </c>
      <c r="DB378" s="5">
        <v>0</v>
      </c>
      <c r="DC378" s="5">
        <v>0</v>
      </c>
      <c r="DD378" s="5">
        <v>0</v>
      </c>
      <c r="DE378" s="5">
        <v>0</v>
      </c>
      <c r="DF378" s="3">
        <v>0</v>
      </c>
      <c r="DG378" s="3">
        <v>0</v>
      </c>
      <c r="DH378" s="3">
        <v>0</v>
      </c>
      <c r="DI378" s="3">
        <v>0</v>
      </c>
      <c r="DJ378" s="3">
        <v>0</v>
      </c>
      <c r="DK378" s="3">
        <v>0</v>
      </c>
      <c r="DL378" s="3">
        <v>0</v>
      </c>
      <c r="DM378" s="3">
        <v>0</v>
      </c>
      <c r="DN378" s="3">
        <v>0</v>
      </c>
      <c r="DO378" s="3">
        <v>0</v>
      </c>
      <c r="DP378" s="3">
        <v>0</v>
      </c>
      <c r="DQ378" s="3">
        <v>0</v>
      </c>
      <c r="DR378" s="3">
        <v>0</v>
      </c>
      <c r="DS378" s="3">
        <v>0</v>
      </c>
      <c r="DT378" s="3">
        <v>0</v>
      </c>
      <c r="DU378" s="3">
        <v>0</v>
      </c>
      <c r="DV378" s="3">
        <v>0</v>
      </c>
      <c r="DW378" s="3">
        <v>0</v>
      </c>
      <c r="DX378" s="3">
        <v>0</v>
      </c>
      <c r="DY378" s="3">
        <v>0</v>
      </c>
      <c r="DZ378" s="3">
        <v>0</v>
      </c>
      <c r="EA378" s="3">
        <v>0</v>
      </c>
      <c r="EB378" s="3">
        <v>0</v>
      </c>
      <c r="EC378" s="3">
        <v>0</v>
      </c>
      <c r="ED378" s="3">
        <v>0</v>
      </c>
      <c r="EE378" s="3">
        <v>0</v>
      </c>
      <c r="EF378" s="3">
        <v>0</v>
      </c>
      <c r="EG378" s="3">
        <v>0</v>
      </c>
      <c r="EH378" s="3">
        <v>0</v>
      </c>
      <c r="EI378" s="3">
        <v>0</v>
      </c>
      <c r="EJ378" s="3">
        <v>0</v>
      </c>
      <c r="EK378" s="3">
        <v>0</v>
      </c>
      <c r="EL378" s="3">
        <v>0</v>
      </c>
      <c r="EM378" s="3">
        <v>0</v>
      </c>
      <c r="EN378" s="3">
        <v>0</v>
      </c>
      <c r="EO378" s="3">
        <v>0</v>
      </c>
      <c r="EP378" s="3">
        <v>0</v>
      </c>
      <c r="EQ378" s="3">
        <v>0</v>
      </c>
      <c r="ER378" s="3">
        <v>0</v>
      </c>
      <c r="ES378" s="3">
        <v>1</v>
      </c>
      <c r="ET378" s="3">
        <v>0.98197999999999996</v>
      </c>
      <c r="EU378" s="3">
        <v>0.96238949899999993</v>
      </c>
      <c r="EV378" s="3">
        <v>0.94116881054704993</v>
      </c>
      <c r="EW378" s="3">
        <v>0.91821370325780738</v>
      </c>
      <c r="EX378" s="3">
        <v>0.89318319770699961</v>
      </c>
      <c r="EY378" s="3">
        <v>0.86581606452925719</v>
      </c>
      <c r="EZ378" s="3">
        <v>0.83586748685719015</v>
      </c>
      <c r="FA378" s="3">
        <v>0.80327701354462833</v>
      </c>
      <c r="FB378" s="3">
        <v>0.76792479217852927</v>
      </c>
      <c r="FC378" s="3">
        <v>0.72978196775102178</v>
      </c>
      <c r="FD378" s="3">
        <v>0.68901634703244974</v>
      </c>
      <c r="FE378" s="3">
        <v>0.64598038599680296</v>
      </c>
      <c r="FF378" s="3">
        <v>0.60096201289668572</v>
      </c>
      <c r="FG378" s="3">
        <v>0.55427928373487123</v>
      </c>
      <c r="FH378" s="3">
        <v>0.50532533739540741</v>
      </c>
      <c r="FI378" s="3">
        <v>0.45453508773379503</v>
      </c>
      <c r="FJ378" s="3">
        <v>0.40259081790757689</v>
      </c>
      <c r="FK378" s="3">
        <v>0.35035868519224789</v>
      </c>
      <c r="FL378" s="3">
        <v>0.29894705172713743</v>
      </c>
      <c r="FM378" s="3">
        <v>0.2496476934268152</v>
      </c>
      <c r="FN378" s="3">
        <v>0.20372999317482107</v>
      </c>
      <c r="FO378" s="3">
        <v>0.16222204436538301</v>
      </c>
      <c r="FP378" s="3">
        <v>0.12581292872801644</v>
      </c>
      <c r="FQ378" s="3">
        <v>9.4854141355913441E-2</v>
      </c>
      <c r="FR378" s="3">
        <v>6.9374421904887962E-2</v>
      </c>
      <c r="FS378" s="3">
        <v>4.9511831169299483E-2</v>
      </c>
      <c r="FT378" s="3">
        <v>3.4157222087076333E-2</v>
      </c>
      <c r="FU378" s="3">
        <v>2.304382830882518E-2</v>
      </c>
      <c r="FV378" s="3">
        <v>1.4737910833192232E-2</v>
      </c>
      <c r="FW378" s="3">
        <v>8.8846021666816061E-3</v>
      </c>
      <c r="FX378" s="3">
        <v>4.8397981842781381E-3</v>
      </c>
      <c r="FY378" s="3">
        <v>2.3196668717426687E-3</v>
      </c>
      <c r="FZ378" s="3">
        <v>9.6203544171783709E-4</v>
      </c>
      <c r="GA378" s="3">
        <v>3.4170536854375854E-4</v>
      </c>
      <c r="GB378" s="3">
        <v>9.8957874730272463E-5</v>
      </c>
      <c r="GC378" s="3">
        <v>2.1506514915130117E-5</v>
      </c>
      <c r="GD378" s="3">
        <v>2.9618772341117187E-6</v>
      </c>
      <c r="GE378" s="3">
        <v>0</v>
      </c>
      <c r="GF378" s="3">
        <v>0</v>
      </c>
      <c r="GG378" s="3">
        <v>0</v>
      </c>
      <c r="GH378" s="3">
        <v>0</v>
      </c>
      <c r="GI378" s="3">
        <v>0</v>
      </c>
      <c r="GJ378" s="3">
        <v>0</v>
      </c>
      <c r="GK378" s="3">
        <v>0</v>
      </c>
      <c r="GL378" s="3">
        <v>0</v>
      </c>
      <c r="GM378" s="3">
        <v>0</v>
      </c>
      <c r="GN378" s="3">
        <v>0</v>
      </c>
      <c r="GO378" s="3">
        <v>0</v>
      </c>
      <c r="GP378" s="3">
        <v>0</v>
      </c>
      <c r="GQ378" s="3">
        <v>0</v>
      </c>
      <c r="GR378" s="3">
        <v>0</v>
      </c>
      <c r="GS378" s="3">
        <v>0</v>
      </c>
      <c r="GT378" s="3">
        <v>0</v>
      </c>
      <c r="GU378" s="3">
        <v>0</v>
      </c>
      <c r="GV378" s="3">
        <v>0</v>
      </c>
      <c r="GW378" s="3">
        <v>0</v>
      </c>
      <c r="GX378" s="3">
        <v>0</v>
      </c>
      <c r="GY378" s="3">
        <v>0</v>
      </c>
      <c r="GZ378" s="3">
        <v>0</v>
      </c>
      <c r="HA378" s="3">
        <v>0</v>
      </c>
      <c r="HB378">
        <f t="shared" si="2085"/>
        <v>39</v>
      </c>
      <c r="HC378">
        <f t="shared" si="2089"/>
        <v>4.6675964985439045E-3</v>
      </c>
      <c r="HD378">
        <f>IF(H378&gt;=$F$3,IF(HB378&lt;50,HC378*VLOOKUP(H378,Ret!$A$2:$AZ$27,HB378+2),HC378),0)</f>
        <v>1.3442677915806445E-3</v>
      </c>
      <c r="HE378">
        <f>IF(H378&lt;$F$3,HC378*VLOOKUP(H378,Withd!$A$2:$AZ$57,HB378+2),0)</f>
        <v>0</v>
      </c>
      <c r="HF378">
        <f>IF(HC378=HD378,0,HC378*VLOOKUP(H378,Mort!$A$2:$E$115,IF(HF377/HC377=VLOOKUP(H377,Mort!$A$2:$E$115,2),2,3)))</f>
        <v>2.7585495306394479E-5</v>
      </c>
      <c r="HH378">
        <f t="shared" ref="HH378:HI378" si="2162">HH377+1</f>
        <v>72</v>
      </c>
      <c r="HI378">
        <f t="shared" si="2162"/>
        <v>39</v>
      </c>
      <c r="HJ378">
        <f t="shared" si="2083"/>
        <v>3.9350639040624255E-3</v>
      </c>
      <c r="HK378">
        <f>IF(HH378&gt;=$F$3,IF(HI378&lt;50,HJ378*VLOOKUP(HH378,Ret!$A$2:$AZ$27,HI378+2),HJ378),0)</f>
        <v>1.1332984043699785E-3</v>
      </c>
      <c r="HL378">
        <f>IF(HH378&lt;$F$3,HJ378*VLOOKUP(HH378,Withd!$A$2:$AZ$57,HI378+2),0)</f>
        <v>0</v>
      </c>
      <c r="HM378">
        <f>IF(HJ378=HK378,0,HJ378*VLOOKUP(HH378,Mort!$A$2:$E$115,IF(HM377/HJ377=VLOOKUP(HH377,Mort!$A$2:$E$115,2),2,3)))</f>
        <v>2.3256227673008937E-5</v>
      </c>
      <c r="HN378">
        <f>HN377/(1+Assumptions!$C$9)</f>
        <v>0.24238211263723367</v>
      </c>
      <c r="HO378">
        <f>HO377*(1+Assumptions!$C$10)</f>
        <v>3.3714932341595789</v>
      </c>
      <c r="HQ378">
        <f>HQ377/(1.01+Assumptions!$C$9)</f>
        <v>0.16837253839153907</v>
      </c>
      <c r="HR378">
        <f>HR377/(0.99+Assumptions!$C$9)</f>
        <v>0.3501560568166957</v>
      </c>
    </row>
    <row r="379" spans="2:226" x14ac:dyDescent="0.25">
      <c r="B379">
        <f t="shared" ref="B379:C379" si="2163">B378+1</f>
        <v>2076</v>
      </c>
      <c r="C379">
        <f t="shared" si="2163"/>
        <v>91</v>
      </c>
      <c r="D379">
        <f>IF(D378=0, 0, D378*(1-VLOOKUP(C378,Mort!$A$2:$E$111,IF(D378/D377=1-VLOOKUP(C377,Mort!$A$2:$E$111,4),4,5))))</f>
        <v>0.29124416693296012</v>
      </c>
      <c r="E379" s="3">
        <f>IF(C379&lt;65,Assumptions!$C$6,Assumptions!$C$7)*(1+Assumptions!$C$8)^(B379-$J$3)</f>
        <v>88782.867626396503</v>
      </c>
      <c r="F379" s="3">
        <f t="shared" si="2081"/>
        <v>25857.49</v>
      </c>
      <c r="H379">
        <f t="shared" si="2088"/>
        <v>73</v>
      </c>
      <c r="I379" s="5">
        <v>134320.7558663626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s="5">
        <v>0</v>
      </c>
      <c r="AP379" s="5">
        <v>0</v>
      </c>
      <c r="AQ379" s="5">
        <v>0</v>
      </c>
      <c r="AR379" s="5">
        <v>0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 s="5">
        <v>35730.36</v>
      </c>
      <c r="AY379" s="5">
        <v>36943.5</v>
      </c>
      <c r="AZ379" s="5">
        <v>38115.99</v>
      </c>
      <c r="BA379" s="5">
        <v>39231.589999999997</v>
      </c>
      <c r="BB379" s="5">
        <v>40261.050000000003</v>
      </c>
      <c r="BC379" s="5">
        <v>41173.96</v>
      </c>
      <c r="BD379" s="5">
        <v>41935.99</v>
      </c>
      <c r="BE379" s="5">
        <v>42517.46</v>
      </c>
      <c r="BF379" s="5">
        <v>42881.81</v>
      </c>
      <c r="BG379" s="5">
        <v>42993.22</v>
      </c>
      <c r="BH379" s="5">
        <v>42824.160000000003</v>
      </c>
      <c r="BI379" s="5">
        <v>42357.58</v>
      </c>
      <c r="BJ379" s="5">
        <v>41572.99</v>
      </c>
      <c r="BK379" s="5">
        <v>40452.5</v>
      </c>
      <c r="BL379" s="5">
        <v>38908.120000000003</v>
      </c>
      <c r="BM379" s="5">
        <v>36922.32</v>
      </c>
      <c r="BN379" s="5">
        <v>34501.5</v>
      </c>
      <c r="BO379" s="5">
        <v>31676.66</v>
      </c>
      <c r="BP379" s="5">
        <v>28514.99</v>
      </c>
      <c r="BQ379" s="5">
        <v>25122.28</v>
      </c>
      <c r="BR379" s="5">
        <v>21629.119999999999</v>
      </c>
      <c r="BS379" s="5">
        <v>18169.64</v>
      </c>
      <c r="BT379" s="5">
        <v>14866.68</v>
      </c>
      <c r="BU379" s="5">
        <v>11824.9</v>
      </c>
      <c r="BV379" s="5">
        <v>9124.16</v>
      </c>
      <c r="BW379" s="5">
        <v>6869.98</v>
      </c>
      <c r="BX379" s="5">
        <v>5000.13</v>
      </c>
      <c r="BY379" s="5">
        <v>3558.82</v>
      </c>
      <c r="BZ379" s="5">
        <v>2401.2600000000002</v>
      </c>
      <c r="CA379" s="5">
        <v>1527.19</v>
      </c>
      <c r="CB379" s="5">
        <v>877.68</v>
      </c>
      <c r="CC379" s="5">
        <v>443.8</v>
      </c>
      <c r="CD379" s="5">
        <v>194.18</v>
      </c>
      <c r="CE379" s="5">
        <v>72.760000000000005</v>
      </c>
      <c r="CF379" s="5">
        <v>22.23</v>
      </c>
      <c r="CG379" s="5">
        <v>5.0999999999999996</v>
      </c>
      <c r="CH379" s="5">
        <v>0.74</v>
      </c>
      <c r="CI379" s="5">
        <v>0</v>
      </c>
      <c r="CJ379" s="5">
        <v>0</v>
      </c>
      <c r="CK379" s="5">
        <v>0</v>
      </c>
      <c r="CL379" s="5">
        <v>0</v>
      </c>
      <c r="CM379" s="5">
        <v>0</v>
      </c>
      <c r="CN379" s="5">
        <v>0</v>
      </c>
      <c r="CO379" s="5">
        <v>0</v>
      </c>
      <c r="CP379" s="5">
        <v>0</v>
      </c>
      <c r="CQ379" s="5">
        <v>0</v>
      </c>
      <c r="CR379" s="5">
        <v>0</v>
      </c>
      <c r="CS379" s="5">
        <v>0</v>
      </c>
      <c r="CT379" s="5">
        <v>0</v>
      </c>
      <c r="CU379" s="5">
        <v>0</v>
      </c>
      <c r="CV379" s="5">
        <v>0</v>
      </c>
      <c r="CW379" s="5">
        <v>0</v>
      </c>
      <c r="CX379" s="5">
        <v>0</v>
      </c>
      <c r="CY379" s="5">
        <v>0</v>
      </c>
      <c r="CZ379" s="5">
        <v>0</v>
      </c>
      <c r="DA379" s="5">
        <v>0</v>
      </c>
      <c r="DB379" s="5">
        <v>0</v>
      </c>
      <c r="DC379" s="5">
        <v>0</v>
      </c>
      <c r="DD379" s="5">
        <v>0</v>
      </c>
      <c r="DE379" s="5">
        <v>0</v>
      </c>
      <c r="DF379" s="3">
        <v>0</v>
      </c>
      <c r="DG379" s="3">
        <v>0</v>
      </c>
      <c r="DH379" s="3">
        <v>0</v>
      </c>
      <c r="DI379" s="3">
        <v>0</v>
      </c>
      <c r="DJ379" s="3">
        <v>0</v>
      </c>
      <c r="DK379" s="3">
        <v>0</v>
      </c>
      <c r="DL379" s="3">
        <v>0</v>
      </c>
      <c r="DM379" s="3">
        <v>0</v>
      </c>
      <c r="DN379" s="3">
        <v>0</v>
      </c>
      <c r="DO379" s="3">
        <v>0</v>
      </c>
      <c r="DP379" s="3">
        <v>0</v>
      </c>
      <c r="DQ379" s="3">
        <v>0</v>
      </c>
      <c r="DR379" s="3">
        <v>0</v>
      </c>
      <c r="DS379" s="3">
        <v>0</v>
      </c>
      <c r="DT379" s="3">
        <v>0</v>
      </c>
      <c r="DU379" s="3">
        <v>0</v>
      </c>
      <c r="DV379" s="3">
        <v>0</v>
      </c>
      <c r="DW379" s="3">
        <v>0</v>
      </c>
      <c r="DX379" s="3">
        <v>0</v>
      </c>
      <c r="DY379" s="3">
        <v>0</v>
      </c>
      <c r="DZ379" s="3">
        <v>0</v>
      </c>
      <c r="EA379" s="3">
        <v>0</v>
      </c>
      <c r="EB379" s="3">
        <v>0</v>
      </c>
      <c r="EC379" s="3">
        <v>0</v>
      </c>
      <c r="ED379" s="3">
        <v>0</v>
      </c>
      <c r="EE379" s="3">
        <v>0</v>
      </c>
      <c r="EF379" s="3">
        <v>0</v>
      </c>
      <c r="EG379" s="3">
        <v>0</v>
      </c>
      <c r="EH379" s="3">
        <v>0</v>
      </c>
      <c r="EI379" s="3">
        <v>0</v>
      </c>
      <c r="EJ379" s="3">
        <v>0</v>
      </c>
      <c r="EK379" s="3">
        <v>0</v>
      </c>
      <c r="EL379" s="3">
        <v>0</v>
      </c>
      <c r="EM379" s="3">
        <v>0</v>
      </c>
      <c r="EN379" s="3">
        <v>0</v>
      </c>
      <c r="EO379" s="3">
        <v>0</v>
      </c>
      <c r="EP379" s="3">
        <v>0</v>
      </c>
      <c r="EQ379" s="3">
        <v>0</v>
      </c>
      <c r="ER379" s="3">
        <v>0</v>
      </c>
      <c r="ES379" s="3">
        <v>0</v>
      </c>
      <c r="ET379" s="3">
        <v>1</v>
      </c>
      <c r="EU379" s="3">
        <v>0.98004999999999998</v>
      </c>
      <c r="EV379" s="3">
        <v>0.95843989749999992</v>
      </c>
      <c r="EW379" s="3">
        <v>0.93506354839997485</v>
      </c>
      <c r="EX379" s="3">
        <v>0.90957371607059156</v>
      </c>
      <c r="EY379" s="3">
        <v>0.88170437741018859</v>
      </c>
      <c r="EZ379" s="3">
        <v>0.85120622299557014</v>
      </c>
      <c r="FA379" s="3">
        <v>0.81801769236097288</v>
      </c>
      <c r="FB379" s="3">
        <v>0.78201673372016645</v>
      </c>
      <c r="FC379" s="3">
        <v>0.74317396255628576</v>
      </c>
      <c r="FD379" s="3">
        <v>0.70166026500789158</v>
      </c>
      <c r="FE379" s="3">
        <v>0.65783456485549874</v>
      </c>
      <c r="FF379" s="3">
        <v>0.61199007403071903</v>
      </c>
      <c r="FG379" s="3">
        <v>0.56445068508001284</v>
      </c>
      <c r="FH379" s="3">
        <v>0.51459840057374617</v>
      </c>
      <c r="FI379" s="3">
        <v>0.46287611533207895</v>
      </c>
      <c r="FJ379" s="3">
        <v>0.40997863287192893</v>
      </c>
      <c r="FK379" s="3">
        <v>0.35678800504312486</v>
      </c>
      <c r="FL379" s="3">
        <v>0.30443293318309672</v>
      </c>
      <c r="FM379" s="3">
        <v>0.25422889817187222</v>
      </c>
      <c r="FN379" s="3">
        <v>0.20746857693111975</v>
      </c>
      <c r="FO379" s="3">
        <v>0.1651989290671734</v>
      </c>
      <c r="FP379" s="3">
        <v>0.12812168142733701</v>
      </c>
      <c r="FQ379" s="3">
        <v>9.6594779278512191E-2</v>
      </c>
      <c r="FR379" s="3">
        <v>7.0647489668718241E-2</v>
      </c>
      <c r="FS379" s="3">
        <v>5.0420406901667519E-2</v>
      </c>
      <c r="FT379" s="3">
        <v>3.4784030313322389E-2</v>
      </c>
      <c r="FU379" s="3">
        <v>2.3466698210579819E-2</v>
      </c>
      <c r="FV379" s="3">
        <v>1.5008361507558429E-2</v>
      </c>
      <c r="FW379" s="3">
        <v>9.0476406512165243E-3</v>
      </c>
      <c r="FX379" s="3">
        <v>4.9286117683436893E-3</v>
      </c>
      <c r="FY379" s="3">
        <v>2.3622343344494468E-3</v>
      </c>
      <c r="FZ379" s="3">
        <v>9.7968944552621917E-4</v>
      </c>
      <c r="GA379" s="3">
        <v>3.4797589415645779E-4</v>
      </c>
      <c r="GB379" s="3">
        <v>1.0077381894771016E-4</v>
      </c>
      <c r="GC379" s="3">
        <v>2.1901174071905852E-5</v>
      </c>
      <c r="GD379" s="3">
        <v>3.0162296931828728E-6</v>
      </c>
      <c r="GE379" s="3">
        <v>0</v>
      </c>
      <c r="GF379" s="3">
        <v>0</v>
      </c>
      <c r="GG379" s="3">
        <v>0</v>
      </c>
      <c r="GH379" s="3">
        <v>0</v>
      </c>
      <c r="GI379" s="3">
        <v>0</v>
      </c>
      <c r="GJ379" s="3">
        <v>0</v>
      </c>
      <c r="GK379" s="3">
        <v>0</v>
      </c>
      <c r="GL379" s="3">
        <v>0</v>
      </c>
      <c r="GM379" s="3">
        <v>0</v>
      </c>
      <c r="GN379" s="3">
        <v>0</v>
      </c>
      <c r="GO379" s="3">
        <v>0</v>
      </c>
      <c r="GP379" s="3">
        <v>0</v>
      </c>
      <c r="GQ379" s="3">
        <v>0</v>
      </c>
      <c r="GR379" s="3">
        <v>0</v>
      </c>
      <c r="GS379" s="3">
        <v>0</v>
      </c>
      <c r="GT379" s="3">
        <v>0</v>
      </c>
      <c r="GU379" s="3">
        <v>0</v>
      </c>
      <c r="GV379" s="3">
        <v>0</v>
      </c>
      <c r="GW379" s="3">
        <v>0</v>
      </c>
      <c r="GX379" s="3">
        <v>0</v>
      </c>
      <c r="GY379" s="3">
        <v>0</v>
      </c>
      <c r="GZ379" s="3">
        <v>0</v>
      </c>
      <c r="HA379" s="3">
        <v>0</v>
      </c>
      <c r="HB379">
        <f t="shared" si="2085"/>
        <v>40</v>
      </c>
      <c r="HC379">
        <f t="shared" si="2089"/>
        <v>3.2957432116568655E-3</v>
      </c>
      <c r="HD379">
        <f>IF(H379&gt;=$F$3,IF(HB379&lt;50,HC379*VLOOKUP(H379,Ret!$A$2:$AZ$27,HB379+2),HC379),0)</f>
        <v>7.2835924977616723E-4</v>
      </c>
      <c r="HE379">
        <f>IF(H379&lt;$F$3,HC379*VLOOKUP(H379,Withd!$A$2:$AZ$57,HB379+2),0)</f>
        <v>0</v>
      </c>
      <c r="HF379">
        <f>IF(HC379=HD379,0,HC379*VLOOKUP(H379,Mort!$A$2:$E$115,IF(HF378/HC378=VLOOKUP(H378,Mort!$A$2:$E$115,2),2,3)))</f>
        <v>2.0697267369205116E-5</v>
      </c>
      <c r="HH379">
        <f t="shared" ref="HH379:HI379" si="2164">HH378+1</f>
        <v>73</v>
      </c>
      <c r="HI379">
        <f t="shared" si="2164"/>
        <v>40</v>
      </c>
      <c r="HJ379">
        <f t="shared" si="2083"/>
        <v>2.778509272019438E-3</v>
      </c>
      <c r="HK379">
        <f>IF(HH379&gt;=$F$3,IF(HI379&lt;50,HJ379*VLOOKUP(HH379,Ret!$A$2:$AZ$27,HI379+2),HJ379),0)</f>
        <v>6.1405054911629583E-4</v>
      </c>
      <c r="HL379">
        <f>IF(HH379&lt;$F$3,HJ379*VLOOKUP(HH379,Withd!$A$2:$AZ$57,HI379+2),0)</f>
        <v>0</v>
      </c>
      <c r="HM379">
        <f>IF(HJ379=HK379,0,HJ379*VLOOKUP(HH379,Mort!$A$2:$E$115,IF(HM378/HJ378=VLOOKUP(HH378,Mort!$A$2:$E$115,2),2,3)))</f>
        <v>1.744903822828207E-5</v>
      </c>
      <c r="HN379">
        <f>HN378/(1+Assumptions!$C$9)</f>
        <v>0.23350877903394379</v>
      </c>
      <c r="HO379">
        <f>HO378*(1+Assumptions!$C$10)</f>
        <v>3.481066764269765</v>
      </c>
      <c r="HQ379">
        <f>HQ378/(1.01+Assumptions!$C$9)</f>
        <v>0.16066081907589605</v>
      </c>
      <c r="HR379">
        <f>HR378/(0.99+Assumptions!$C$9)</f>
        <v>0.34061873231196077</v>
      </c>
    </row>
    <row r="380" spans="2:226" x14ac:dyDescent="0.25">
      <c r="B380">
        <f t="shared" ref="B380:C380" si="2165">B379+1</f>
        <v>2077</v>
      </c>
      <c r="C380">
        <f t="shared" si="2165"/>
        <v>92</v>
      </c>
      <c r="D380">
        <f>IF(D379=0, 0, D379*(1-VLOOKUP(C379,Mort!$A$2:$E$111,IF(D379/D378=1-VLOOKUP(C378,Mort!$A$2:$E$111,4),4,5))))</f>
        <v>0.24850699787721756</v>
      </c>
      <c r="E380" s="3">
        <f>IF(C380&lt;65,Assumptions!$C$6,Assumptions!$C$7)*(1+Assumptions!$C$8)^(B380-$J$3)</f>
        <v>93665.925345848314</v>
      </c>
      <c r="F380" s="3">
        <f t="shared" si="2081"/>
        <v>23276.639999999999</v>
      </c>
      <c r="H380">
        <f t="shared" si="2088"/>
        <v>74</v>
      </c>
      <c r="I380" s="5">
        <v>128853.46757469245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s="5">
        <v>0</v>
      </c>
      <c r="AP380" s="5">
        <v>0</v>
      </c>
      <c r="AQ380" s="5">
        <v>0</v>
      </c>
      <c r="AR380" s="5">
        <v>0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 s="5">
        <v>0</v>
      </c>
      <c r="AY380" s="5">
        <v>37695.53</v>
      </c>
      <c r="AZ380" s="5">
        <v>38891.879999999997</v>
      </c>
      <c r="BA380" s="5">
        <v>40030.19</v>
      </c>
      <c r="BB380" s="5">
        <v>41080.61</v>
      </c>
      <c r="BC380" s="5">
        <v>42012.1</v>
      </c>
      <c r="BD380" s="5">
        <v>42789.64</v>
      </c>
      <c r="BE380" s="5">
        <v>43382.95</v>
      </c>
      <c r="BF380" s="5">
        <v>43754.71</v>
      </c>
      <c r="BG380" s="5">
        <v>43868.39</v>
      </c>
      <c r="BH380" s="5">
        <v>43695.89</v>
      </c>
      <c r="BI380" s="5">
        <v>43219.81</v>
      </c>
      <c r="BJ380" s="5">
        <v>42419.25</v>
      </c>
      <c r="BK380" s="5">
        <v>41275.949999999997</v>
      </c>
      <c r="BL380" s="5">
        <v>39700.14</v>
      </c>
      <c r="BM380" s="5">
        <v>37673.919999999998</v>
      </c>
      <c r="BN380" s="5">
        <v>35203.81</v>
      </c>
      <c r="BO380" s="5">
        <v>32321.48</v>
      </c>
      <c r="BP380" s="5">
        <v>29095.45</v>
      </c>
      <c r="BQ380" s="5">
        <v>25633.67</v>
      </c>
      <c r="BR380" s="5">
        <v>22069.41</v>
      </c>
      <c r="BS380" s="5">
        <v>18539.5</v>
      </c>
      <c r="BT380" s="5">
        <v>15169.31</v>
      </c>
      <c r="BU380" s="5">
        <v>12065.61</v>
      </c>
      <c r="BV380" s="5">
        <v>9309.9</v>
      </c>
      <c r="BW380" s="5">
        <v>7009.82</v>
      </c>
      <c r="BX380" s="5">
        <v>5101.91</v>
      </c>
      <c r="BY380" s="5">
        <v>3631.26</v>
      </c>
      <c r="BZ380" s="5">
        <v>2450.14</v>
      </c>
      <c r="CA380" s="5">
        <v>1558.28</v>
      </c>
      <c r="CB380" s="5">
        <v>895.55</v>
      </c>
      <c r="CC380" s="5">
        <v>452.83</v>
      </c>
      <c r="CD380" s="5">
        <v>198.13</v>
      </c>
      <c r="CE380" s="5">
        <v>74.25</v>
      </c>
      <c r="CF380" s="5">
        <v>22.68</v>
      </c>
      <c r="CG380" s="5">
        <v>5.2</v>
      </c>
      <c r="CH380" s="5">
        <v>0.76</v>
      </c>
      <c r="CI380" s="5">
        <v>0</v>
      </c>
      <c r="CJ380" s="5">
        <v>0</v>
      </c>
      <c r="CK380" s="5">
        <v>0</v>
      </c>
      <c r="CL380" s="5">
        <v>0</v>
      </c>
      <c r="CM380" s="5">
        <v>0</v>
      </c>
      <c r="CN380" s="5">
        <v>0</v>
      </c>
      <c r="CO380" s="5">
        <v>0</v>
      </c>
      <c r="CP380" s="5">
        <v>0</v>
      </c>
      <c r="CQ380" s="5">
        <v>0</v>
      </c>
      <c r="CR380" s="5">
        <v>0</v>
      </c>
      <c r="CS380" s="5">
        <v>0</v>
      </c>
      <c r="CT380" s="5">
        <v>0</v>
      </c>
      <c r="CU380" s="5">
        <v>0</v>
      </c>
      <c r="CV380" s="5">
        <v>0</v>
      </c>
      <c r="CW380" s="5">
        <v>0</v>
      </c>
      <c r="CX380" s="5">
        <v>0</v>
      </c>
      <c r="CY380" s="5">
        <v>0</v>
      </c>
      <c r="CZ380" s="5">
        <v>0</v>
      </c>
      <c r="DA380" s="5">
        <v>0</v>
      </c>
      <c r="DB380" s="5">
        <v>0</v>
      </c>
      <c r="DC380" s="5">
        <v>0</v>
      </c>
      <c r="DD380" s="5">
        <v>0</v>
      </c>
      <c r="DE380" s="5">
        <v>0</v>
      </c>
      <c r="DF380" s="3">
        <v>0</v>
      </c>
      <c r="DG380" s="3">
        <v>0</v>
      </c>
      <c r="DH380" s="3">
        <v>0</v>
      </c>
      <c r="DI380" s="3">
        <v>0</v>
      </c>
      <c r="DJ380" s="3">
        <v>0</v>
      </c>
      <c r="DK380" s="3">
        <v>0</v>
      </c>
      <c r="DL380" s="3">
        <v>0</v>
      </c>
      <c r="DM380" s="3">
        <v>0</v>
      </c>
      <c r="DN380" s="3">
        <v>0</v>
      </c>
      <c r="DO380" s="3">
        <v>0</v>
      </c>
      <c r="DP380" s="3">
        <v>0</v>
      </c>
      <c r="DQ380" s="3">
        <v>0</v>
      </c>
      <c r="DR380" s="3">
        <v>0</v>
      </c>
      <c r="DS380" s="3">
        <v>0</v>
      </c>
      <c r="DT380" s="3">
        <v>0</v>
      </c>
      <c r="DU380" s="3">
        <v>0</v>
      </c>
      <c r="DV380" s="3">
        <v>0</v>
      </c>
      <c r="DW380" s="3">
        <v>0</v>
      </c>
      <c r="DX380" s="3">
        <v>0</v>
      </c>
      <c r="DY380" s="3">
        <v>0</v>
      </c>
      <c r="DZ380" s="3">
        <v>0</v>
      </c>
      <c r="EA380" s="3">
        <v>0</v>
      </c>
      <c r="EB380" s="3">
        <v>0</v>
      </c>
      <c r="EC380" s="3">
        <v>0</v>
      </c>
      <c r="ED380" s="3">
        <v>0</v>
      </c>
      <c r="EE380" s="3">
        <v>0</v>
      </c>
      <c r="EF380" s="3">
        <v>0</v>
      </c>
      <c r="EG380" s="3">
        <v>0</v>
      </c>
      <c r="EH380" s="3">
        <v>0</v>
      </c>
      <c r="EI380" s="3">
        <v>0</v>
      </c>
      <c r="EJ380" s="3">
        <v>0</v>
      </c>
      <c r="EK380" s="3">
        <v>0</v>
      </c>
      <c r="EL380" s="3">
        <v>0</v>
      </c>
      <c r="EM380" s="3">
        <v>0</v>
      </c>
      <c r="EN380" s="3">
        <v>0</v>
      </c>
      <c r="EO380" s="3">
        <v>0</v>
      </c>
      <c r="EP380" s="3">
        <v>0</v>
      </c>
      <c r="EQ380" s="3">
        <v>0</v>
      </c>
      <c r="ER380" s="3">
        <v>0</v>
      </c>
      <c r="ES380" s="3">
        <v>0</v>
      </c>
      <c r="ET380" s="3">
        <v>0</v>
      </c>
      <c r="EU380" s="3">
        <v>1</v>
      </c>
      <c r="EV380" s="3">
        <v>0.97794999999999999</v>
      </c>
      <c r="EW380" s="3">
        <v>0.95409779949999995</v>
      </c>
      <c r="EX380" s="3">
        <v>0.92808909348562996</v>
      </c>
      <c r="EY380" s="3">
        <v>0.89965244366123021</v>
      </c>
      <c r="EZ380" s="3">
        <v>0.86853346563498823</v>
      </c>
      <c r="FA380" s="3">
        <v>0.83466934580988006</v>
      </c>
      <c r="FB380" s="3">
        <v>0.79793554790078725</v>
      </c>
      <c r="FC380" s="3">
        <v>0.75830208923655518</v>
      </c>
      <c r="FD380" s="3">
        <v>0.71594333453180115</v>
      </c>
      <c r="FE380" s="3">
        <v>0.67122551385694484</v>
      </c>
      <c r="FF380" s="3">
        <v>0.62444780779625431</v>
      </c>
      <c r="FG380" s="3">
        <v>0.57594070208664128</v>
      </c>
      <c r="FH380" s="3">
        <v>0.52507361927834917</v>
      </c>
      <c r="FI380" s="3">
        <v>0.47229846980468232</v>
      </c>
      <c r="FJ380" s="3">
        <v>0.41832420067540321</v>
      </c>
      <c r="FK380" s="3">
        <v>0.36405081887977642</v>
      </c>
      <c r="FL380" s="3">
        <v>0.31063000171735805</v>
      </c>
      <c r="FM380" s="3">
        <v>0.25940400813414854</v>
      </c>
      <c r="FN380" s="3">
        <v>0.21169182891803459</v>
      </c>
      <c r="FO380" s="3">
        <v>0.16856173569427421</v>
      </c>
      <c r="FP380" s="3">
        <v>0.13072973973505131</v>
      </c>
      <c r="FQ380" s="3">
        <v>9.8561072678447229E-2</v>
      </c>
      <c r="FR380" s="3">
        <v>7.2085597335562732E-2</v>
      </c>
      <c r="FS380" s="3">
        <v>5.144676996241776E-2</v>
      </c>
      <c r="FT380" s="3">
        <v>3.5492097661672765E-2</v>
      </c>
      <c r="FU380" s="3">
        <v>2.3944388766470915E-2</v>
      </c>
      <c r="FV380" s="3">
        <v>1.5313873279484139E-2</v>
      </c>
      <c r="FW380" s="3">
        <v>9.2318153678042185E-3</v>
      </c>
      <c r="FX380" s="3">
        <v>5.02893910345767E-3</v>
      </c>
      <c r="FY380" s="3">
        <v>2.4103202228962267E-3</v>
      </c>
      <c r="FZ380" s="3">
        <v>9.9963210604175228E-4</v>
      </c>
      <c r="GA380" s="3">
        <v>3.5505932774497002E-4</v>
      </c>
      <c r="GB380" s="3">
        <v>1.028251813149433E-4</v>
      </c>
      <c r="GC380" s="3">
        <v>2.2346996655176631E-5</v>
      </c>
      <c r="GD380" s="3">
        <v>3.0776283793509246E-6</v>
      </c>
      <c r="GE380" s="3">
        <v>0</v>
      </c>
      <c r="GF380" s="3">
        <v>0</v>
      </c>
      <c r="GG380" s="3">
        <v>0</v>
      </c>
      <c r="GH380" s="3">
        <v>0</v>
      </c>
      <c r="GI380" s="3">
        <v>0</v>
      </c>
      <c r="GJ380" s="3">
        <v>0</v>
      </c>
      <c r="GK380" s="3">
        <v>0</v>
      </c>
      <c r="GL380" s="3">
        <v>0</v>
      </c>
      <c r="GM380" s="3">
        <v>0</v>
      </c>
      <c r="GN380" s="3">
        <v>0</v>
      </c>
      <c r="GO380" s="3">
        <v>0</v>
      </c>
      <c r="GP380" s="3">
        <v>0</v>
      </c>
      <c r="GQ380" s="3">
        <v>0</v>
      </c>
      <c r="GR380" s="3">
        <v>0</v>
      </c>
      <c r="GS380" s="3">
        <v>0</v>
      </c>
      <c r="GT380" s="3">
        <v>0</v>
      </c>
      <c r="GU380" s="3">
        <v>0</v>
      </c>
      <c r="GV380" s="3">
        <v>0</v>
      </c>
      <c r="GW380" s="3">
        <v>0</v>
      </c>
      <c r="GX380" s="3">
        <v>0</v>
      </c>
      <c r="GY380" s="3">
        <v>0</v>
      </c>
      <c r="GZ380" s="3">
        <v>0</v>
      </c>
      <c r="HA380" s="3">
        <v>0</v>
      </c>
      <c r="HB380">
        <f t="shared" si="2085"/>
        <v>41</v>
      </c>
      <c r="HC380">
        <f t="shared" si="2089"/>
        <v>2.5466866945114933E-3</v>
      </c>
      <c r="HD380">
        <f>IF(H380&gt;=$F$3,IF(HB380&lt;50,HC380*VLOOKUP(H380,Ret!$A$2:$AZ$27,HB380+2),HC380),0)</f>
        <v>6.3412498693336187E-4</v>
      </c>
      <c r="HE380">
        <f>IF(H380&lt;$F$3,HC380*VLOOKUP(H380,Withd!$A$2:$AZ$57,HB380+2),0)</f>
        <v>0</v>
      </c>
      <c r="HF380">
        <f>IF(HC380=HD380,0,HC380*VLOOKUP(H380,Mort!$A$2:$E$115,IF(HF379/HC379=VLOOKUP(H379,Mort!$A$2:$E$115,2),2,3)))</f>
        <v>1.7037333986281888E-5</v>
      </c>
      <c r="HH380">
        <f t="shared" ref="HH380:HI380" si="2166">HH379+1</f>
        <v>74</v>
      </c>
      <c r="HI380">
        <f t="shared" si="2166"/>
        <v>41</v>
      </c>
      <c r="HJ380">
        <f t="shared" si="2083"/>
        <v>2.1470096846748598E-3</v>
      </c>
      <c r="HK380">
        <f>IF(HH380&gt;=$F$3,IF(HI380&lt;50,HJ380*VLOOKUP(HH380,Ret!$A$2:$AZ$27,HI380+2),HJ380),0)</f>
        <v>5.3460541148404005E-4</v>
      </c>
      <c r="HL380">
        <f>IF(HH380&lt;$F$3,HJ380*VLOOKUP(HH380,Withd!$A$2:$AZ$57,HI380+2),0)</f>
        <v>0</v>
      </c>
      <c r="HM380">
        <f>IF(HJ380=HK380,0,HJ380*VLOOKUP(HH380,Mort!$A$2:$E$115,IF(HM379/HJ379=VLOOKUP(HH379,Mort!$A$2:$E$115,2),2,3)))</f>
        <v>1.4363494790474812E-5</v>
      </c>
      <c r="HN380">
        <f>HN379/(1+Assumptions!$C$9)</f>
        <v>0.22496028808665106</v>
      </c>
      <c r="HO380">
        <f>HO379*(1+Assumptions!$C$10)</f>
        <v>3.5942014341085322</v>
      </c>
      <c r="HQ380">
        <f>HQ379/(1.01+Assumptions!$C$9)</f>
        <v>0.15330230827852676</v>
      </c>
      <c r="HR380">
        <f>HR379/(0.99+Assumptions!$C$9)</f>
        <v>0.33134117929179063</v>
      </c>
    </row>
    <row r="381" spans="2:226" x14ac:dyDescent="0.25">
      <c r="B381">
        <f t="shared" ref="B381:C381" si="2167">B380+1</f>
        <v>2078</v>
      </c>
      <c r="C381">
        <f t="shared" si="2167"/>
        <v>93</v>
      </c>
      <c r="D381">
        <f>IF(D380=0, 0, D380*(1-VLOOKUP(C380,Mort!$A$2:$E$111,IF(D380/D379=1-VLOOKUP(C379,Mort!$A$2:$E$111,4),4,5))))</f>
        <v>0.20752570885728561</v>
      </c>
      <c r="E381" s="3">
        <f>IF(C381&lt;65,Assumptions!$C$6,Assumptions!$C$7)*(1+Assumptions!$C$8)^(B381-$J$3)</f>
        <v>98817.55123986995</v>
      </c>
      <c r="F381" s="3">
        <f t="shared" si="2081"/>
        <v>20507.18</v>
      </c>
      <c r="H381">
        <f t="shared" si="2088"/>
        <v>75</v>
      </c>
      <c r="I381" s="5">
        <v>123405.00001341404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0</v>
      </c>
      <c r="Z381" s="5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0</v>
      </c>
      <c r="AG381" s="5">
        <v>0</v>
      </c>
      <c r="AH381" s="5">
        <v>0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s="5">
        <v>0</v>
      </c>
      <c r="AP381" s="5">
        <v>0</v>
      </c>
      <c r="AQ381" s="5">
        <v>0</v>
      </c>
      <c r="AR381" s="5">
        <v>0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 s="5">
        <v>0</v>
      </c>
      <c r="AY381" s="5">
        <v>0</v>
      </c>
      <c r="AZ381" s="5">
        <v>39768.78</v>
      </c>
      <c r="BA381" s="5">
        <v>40932.76</v>
      </c>
      <c r="BB381" s="5">
        <v>42006.86</v>
      </c>
      <c r="BC381" s="5">
        <v>42959.360000000001</v>
      </c>
      <c r="BD381" s="5">
        <v>43754.43</v>
      </c>
      <c r="BE381" s="5">
        <v>44361.11</v>
      </c>
      <c r="BF381" s="5">
        <v>44741.26</v>
      </c>
      <c r="BG381" s="5">
        <v>44857.5</v>
      </c>
      <c r="BH381" s="5">
        <v>44681.11</v>
      </c>
      <c r="BI381" s="5">
        <v>44194.3</v>
      </c>
      <c r="BJ381" s="5">
        <v>43375.69</v>
      </c>
      <c r="BK381" s="5">
        <v>42206.61</v>
      </c>
      <c r="BL381" s="5">
        <v>40595.26</v>
      </c>
      <c r="BM381" s="5">
        <v>38523.360000000001</v>
      </c>
      <c r="BN381" s="5">
        <v>35997.56</v>
      </c>
      <c r="BO381" s="5">
        <v>33050.230000000003</v>
      </c>
      <c r="BP381" s="5">
        <v>29751.47</v>
      </c>
      <c r="BQ381" s="5">
        <v>26211.64</v>
      </c>
      <c r="BR381" s="5">
        <v>22567.01</v>
      </c>
      <c r="BS381" s="5">
        <v>18957.509999999998</v>
      </c>
      <c r="BT381" s="5">
        <v>15511.34</v>
      </c>
      <c r="BU381" s="5">
        <v>12337.66</v>
      </c>
      <c r="BV381" s="5">
        <v>9519.81</v>
      </c>
      <c r="BW381" s="5">
        <v>7167.87</v>
      </c>
      <c r="BX381" s="5">
        <v>5216.95</v>
      </c>
      <c r="BY381" s="5">
        <v>3713.14</v>
      </c>
      <c r="BZ381" s="5">
        <v>2505.39</v>
      </c>
      <c r="CA381" s="5">
        <v>1593.42</v>
      </c>
      <c r="CB381" s="5">
        <v>915.74</v>
      </c>
      <c r="CC381" s="5">
        <v>463.04</v>
      </c>
      <c r="CD381" s="5">
        <v>202.6</v>
      </c>
      <c r="CE381" s="5">
        <v>75.92</v>
      </c>
      <c r="CF381" s="5">
        <v>23.2</v>
      </c>
      <c r="CG381" s="5">
        <v>5.32</v>
      </c>
      <c r="CH381" s="5">
        <v>0.77</v>
      </c>
      <c r="CI381" s="5">
        <v>0</v>
      </c>
      <c r="CJ381" s="5">
        <v>0</v>
      </c>
      <c r="CK381" s="5">
        <v>0</v>
      </c>
      <c r="CL381" s="5">
        <v>0</v>
      </c>
      <c r="CM381" s="5">
        <v>0</v>
      </c>
      <c r="CN381" s="5">
        <v>0</v>
      </c>
      <c r="CO381" s="5">
        <v>0</v>
      </c>
      <c r="CP381" s="5">
        <v>0</v>
      </c>
      <c r="CQ381" s="5">
        <v>0</v>
      </c>
      <c r="CR381" s="5">
        <v>0</v>
      </c>
      <c r="CS381" s="5">
        <v>0</v>
      </c>
      <c r="CT381" s="5">
        <v>0</v>
      </c>
      <c r="CU381" s="5">
        <v>0</v>
      </c>
      <c r="CV381" s="5">
        <v>0</v>
      </c>
      <c r="CW381" s="5">
        <v>0</v>
      </c>
      <c r="CX381" s="5">
        <v>0</v>
      </c>
      <c r="CY381" s="5">
        <v>0</v>
      </c>
      <c r="CZ381" s="5">
        <v>0</v>
      </c>
      <c r="DA381" s="5">
        <v>0</v>
      </c>
      <c r="DB381" s="5">
        <v>0</v>
      </c>
      <c r="DC381" s="5">
        <v>0</v>
      </c>
      <c r="DD381" s="5">
        <v>0</v>
      </c>
      <c r="DE381" s="5">
        <v>0</v>
      </c>
      <c r="DF381" s="3">
        <v>0</v>
      </c>
      <c r="DG381" s="3">
        <v>0</v>
      </c>
      <c r="DH381" s="3">
        <v>0</v>
      </c>
      <c r="DI381" s="3">
        <v>0</v>
      </c>
      <c r="DJ381" s="3">
        <v>0</v>
      </c>
      <c r="DK381" s="3">
        <v>0</v>
      </c>
      <c r="DL381" s="3">
        <v>0</v>
      </c>
      <c r="DM381" s="3">
        <v>0</v>
      </c>
      <c r="DN381" s="3">
        <v>0</v>
      </c>
      <c r="DO381" s="3">
        <v>0</v>
      </c>
      <c r="DP381" s="3">
        <v>0</v>
      </c>
      <c r="DQ381" s="3">
        <v>0</v>
      </c>
      <c r="DR381" s="3">
        <v>0</v>
      </c>
      <c r="DS381" s="3">
        <v>0</v>
      </c>
      <c r="DT381" s="3">
        <v>0</v>
      </c>
      <c r="DU381" s="3">
        <v>0</v>
      </c>
      <c r="DV381" s="3">
        <v>0</v>
      </c>
      <c r="DW381" s="3">
        <v>0</v>
      </c>
      <c r="DX381" s="3">
        <v>0</v>
      </c>
      <c r="DY381" s="3">
        <v>0</v>
      </c>
      <c r="DZ381" s="3">
        <v>0</v>
      </c>
      <c r="EA381" s="3">
        <v>0</v>
      </c>
      <c r="EB381" s="3">
        <v>0</v>
      </c>
      <c r="EC381" s="3">
        <v>0</v>
      </c>
      <c r="ED381" s="3">
        <v>0</v>
      </c>
      <c r="EE381" s="3">
        <v>0</v>
      </c>
      <c r="EF381" s="3">
        <v>0</v>
      </c>
      <c r="EG381" s="3">
        <v>0</v>
      </c>
      <c r="EH381" s="3">
        <v>0</v>
      </c>
      <c r="EI381" s="3">
        <v>0</v>
      </c>
      <c r="EJ381" s="3">
        <v>0</v>
      </c>
      <c r="EK381" s="3">
        <v>0</v>
      </c>
      <c r="EL381" s="3">
        <v>0</v>
      </c>
      <c r="EM381" s="3">
        <v>0</v>
      </c>
      <c r="EN381" s="3">
        <v>0</v>
      </c>
      <c r="EO381" s="3">
        <v>0</v>
      </c>
      <c r="EP381" s="3">
        <v>0</v>
      </c>
      <c r="EQ381" s="3">
        <v>0</v>
      </c>
      <c r="ER381" s="3">
        <v>0</v>
      </c>
      <c r="ES381" s="3">
        <v>0</v>
      </c>
      <c r="ET381" s="3">
        <v>0</v>
      </c>
      <c r="EU381" s="3">
        <v>0</v>
      </c>
      <c r="EV381" s="3">
        <v>1</v>
      </c>
      <c r="EW381" s="3">
        <v>0.97560999999999998</v>
      </c>
      <c r="EX381" s="3">
        <v>0.94901487140000007</v>
      </c>
      <c r="EY381" s="3">
        <v>0.91993705574030404</v>
      </c>
      <c r="EZ381" s="3">
        <v>0.88811643298224696</v>
      </c>
      <c r="FA381" s="3">
        <v>0.85348877326026917</v>
      </c>
      <c r="FB381" s="3">
        <v>0.81592673234908475</v>
      </c>
      <c r="FC381" s="3">
        <v>0.7753996515533057</v>
      </c>
      <c r="FD381" s="3">
        <v>0.73208582701753799</v>
      </c>
      <c r="FE381" s="3">
        <v>0.68635974626202256</v>
      </c>
      <c r="FF381" s="3">
        <v>0.63852733554502217</v>
      </c>
      <c r="FG381" s="3">
        <v>0.58892653211988488</v>
      </c>
      <c r="FH381" s="3">
        <v>0.53691254080305673</v>
      </c>
      <c r="FI381" s="3">
        <v>0.4829474613269415</v>
      </c>
      <c r="FJ381" s="3">
        <v>0.42775622544649861</v>
      </c>
      <c r="FK381" s="3">
        <v>0.3722591327570699</v>
      </c>
      <c r="FL381" s="3">
        <v>0.31763382761629749</v>
      </c>
      <c r="FM381" s="3">
        <v>0.26525283310409387</v>
      </c>
      <c r="FN381" s="3">
        <v>0.21646487951125787</v>
      </c>
      <c r="FO381" s="3">
        <v>0.17236232495963419</v>
      </c>
      <c r="FP381" s="3">
        <v>0.13367732474569391</v>
      </c>
      <c r="FQ381" s="3">
        <v>0.10078334544552101</v>
      </c>
      <c r="FR381" s="3">
        <v>7.3710923191945138E-2</v>
      </c>
      <c r="FS381" s="3">
        <v>5.260674877285932E-2</v>
      </c>
      <c r="FT381" s="3">
        <v>3.6292343843420193E-2</v>
      </c>
      <c r="FU381" s="3">
        <v>2.4484266850524999E-2</v>
      </c>
      <c r="FV381" s="3">
        <v>1.5659157706921768E-2</v>
      </c>
      <c r="FW381" s="3">
        <v>9.4399666320407194E-3</v>
      </c>
      <c r="FX381" s="3">
        <v>5.1423274231378619E-3</v>
      </c>
      <c r="FY381" s="3">
        <v>2.4646661106357457E-3</v>
      </c>
      <c r="FZ381" s="3">
        <v>1.0221709760639629E-3</v>
      </c>
      <c r="GA381" s="3">
        <v>3.6306490898815901E-4</v>
      </c>
      <c r="GB381" s="3">
        <v>1.0514359764297084E-4</v>
      </c>
      <c r="GC381" s="3">
        <v>2.2850858075746857E-5</v>
      </c>
      <c r="GD381" s="3">
        <v>3.1470201741918562E-6</v>
      </c>
      <c r="GE381" s="3">
        <v>0</v>
      </c>
      <c r="GF381" s="3">
        <v>0</v>
      </c>
      <c r="GG381" s="3">
        <v>0</v>
      </c>
      <c r="GH381" s="3">
        <v>0</v>
      </c>
      <c r="GI381" s="3">
        <v>0</v>
      </c>
      <c r="GJ381" s="3">
        <v>0</v>
      </c>
      <c r="GK381" s="3">
        <v>0</v>
      </c>
      <c r="GL381" s="3">
        <v>0</v>
      </c>
      <c r="GM381" s="3">
        <v>0</v>
      </c>
      <c r="GN381" s="3">
        <v>0</v>
      </c>
      <c r="GO381" s="3">
        <v>0</v>
      </c>
      <c r="GP381" s="3">
        <v>0</v>
      </c>
      <c r="GQ381" s="3">
        <v>0</v>
      </c>
      <c r="GR381" s="3">
        <v>0</v>
      </c>
      <c r="GS381" s="3">
        <v>0</v>
      </c>
      <c r="GT381" s="3">
        <v>0</v>
      </c>
      <c r="GU381" s="3">
        <v>0</v>
      </c>
      <c r="GV381" s="3">
        <v>0</v>
      </c>
      <c r="GW381" s="3">
        <v>0</v>
      </c>
      <c r="GX381" s="3">
        <v>0</v>
      </c>
      <c r="GY381" s="3">
        <v>0</v>
      </c>
      <c r="GZ381" s="3">
        <v>0</v>
      </c>
      <c r="HA381" s="3">
        <v>0</v>
      </c>
      <c r="HB381">
        <f t="shared" si="2085"/>
        <v>42</v>
      </c>
      <c r="HC381">
        <f t="shared" si="2089"/>
        <v>1.8955243735918495E-3</v>
      </c>
      <c r="HD381">
        <f>IF(H381&gt;=$F$3,IF(HB381&lt;50,HC381*VLOOKUP(H381,Ret!$A$2:$AZ$27,HB381+2),HC381),0)</f>
        <v>1.8955243735918495E-3</v>
      </c>
      <c r="HE381">
        <f>IF(H381&lt;$F$3,HC381*VLOOKUP(H381,Withd!$A$2:$AZ$57,HB381+2),0)</f>
        <v>0</v>
      </c>
      <c r="HF381">
        <f>IF(HC381=HD381,0,HC381*VLOOKUP(H381,Mort!$A$2:$E$115,IF(HF380/HC380=VLOOKUP(H380,Mort!$A$2:$E$115,2),2,3)))</f>
        <v>0</v>
      </c>
      <c r="HH381">
        <f t="shared" ref="HH381:HI381" si="2168">HH380+1</f>
        <v>75</v>
      </c>
      <c r="HI381">
        <f t="shared" si="2168"/>
        <v>42</v>
      </c>
      <c r="HJ381">
        <f t="shared" si="2083"/>
        <v>1.5980407784003451E-3</v>
      </c>
      <c r="HK381">
        <f>IF(HH381&gt;=$F$3,IF(HI381&lt;50,HJ381*VLOOKUP(HH381,Ret!$A$2:$AZ$27,HI381+2),HJ381),0)</f>
        <v>1.5980407784003451E-3</v>
      </c>
      <c r="HL381">
        <f>IF(HH381&lt;$F$3,HJ381*VLOOKUP(HH381,Withd!$A$2:$AZ$57,HI381+2),0)</f>
        <v>0</v>
      </c>
      <c r="HM381">
        <f>IF(HJ381=HK381,0,HJ381*VLOOKUP(HH381,Mort!$A$2:$E$115,IF(HM380/HJ380=VLOOKUP(HH380,Mort!$A$2:$E$115,2),2,3)))</f>
        <v>0</v>
      </c>
      <c r="HN381">
        <f>HN380/(1+Assumptions!$C$9)</f>
        <v>0.21672474767500102</v>
      </c>
      <c r="HO381">
        <f>HO380*(1+Assumptions!$C$10)</f>
        <v>3.7110129807170593</v>
      </c>
      <c r="HQ381">
        <f>HQ380/(1.01+Assumptions!$C$9)</f>
        <v>0.14628082851004462</v>
      </c>
      <c r="HR381">
        <f>HR380/(0.99+Assumptions!$C$9)</f>
        <v>0.32231632226827883</v>
      </c>
    </row>
    <row r="382" spans="2:226" x14ac:dyDescent="0.25">
      <c r="B382">
        <f t="shared" ref="B382:C382" si="2169">B381+1</f>
        <v>2079</v>
      </c>
      <c r="C382">
        <f t="shared" si="2169"/>
        <v>94</v>
      </c>
      <c r="D382">
        <f>IF(D381=0, 0, D381*(1-VLOOKUP(C381,Mort!$A$2:$E$111,IF(D381/D380=1-VLOOKUP(C380,Mort!$A$2:$E$111,4),4,5))))</f>
        <v>0.16935550522716505</v>
      </c>
      <c r="E382" s="3">
        <f>IF(C382&lt;65,Assumptions!$C$6,Assumptions!$C$7)*(1+Assumptions!$C$8)^(B382-$J$3)</f>
        <v>104252.51655806279</v>
      </c>
      <c r="F382" s="3">
        <f t="shared" si="2081"/>
        <v>17655.740000000002</v>
      </c>
      <c r="H382">
        <f t="shared" si="2088"/>
        <v>76</v>
      </c>
      <c r="I382" s="5">
        <v>117979.15568853408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  <c r="AK382" s="5">
        <v>0</v>
      </c>
      <c r="AL382" s="5">
        <v>0</v>
      </c>
      <c r="AM382" s="5">
        <v>0</v>
      </c>
      <c r="AN382" s="5">
        <v>0</v>
      </c>
      <c r="AO382" s="5">
        <v>0</v>
      </c>
      <c r="AP382" s="5">
        <v>0</v>
      </c>
      <c r="AQ382" s="5">
        <v>0</v>
      </c>
      <c r="AR382" s="5">
        <v>0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 s="5">
        <v>0</v>
      </c>
      <c r="AY382" s="5">
        <v>0</v>
      </c>
      <c r="AZ382" s="5">
        <v>0</v>
      </c>
      <c r="BA382" s="5">
        <v>41956.06</v>
      </c>
      <c r="BB382" s="5">
        <v>43057.02</v>
      </c>
      <c r="BC382" s="5">
        <v>44033.33</v>
      </c>
      <c r="BD382" s="5">
        <v>44848.28</v>
      </c>
      <c r="BE382" s="5">
        <v>45470.12</v>
      </c>
      <c r="BF382" s="5">
        <v>45859.78</v>
      </c>
      <c r="BG382" s="5">
        <v>45978.93</v>
      </c>
      <c r="BH382" s="5">
        <v>45798.13</v>
      </c>
      <c r="BI382" s="5">
        <v>45299.14</v>
      </c>
      <c r="BJ382" s="5">
        <v>44460.07</v>
      </c>
      <c r="BK382" s="5">
        <v>43261.760000000002</v>
      </c>
      <c r="BL382" s="5">
        <v>41610.129999999997</v>
      </c>
      <c r="BM382" s="5">
        <v>39486.43</v>
      </c>
      <c r="BN382" s="5">
        <v>36897.49</v>
      </c>
      <c r="BO382" s="5">
        <v>33876.480000000003</v>
      </c>
      <c r="BP382" s="5">
        <v>30495.25</v>
      </c>
      <c r="BQ382" s="5">
        <v>26866.92</v>
      </c>
      <c r="BR382" s="5">
        <v>23131.18</v>
      </c>
      <c r="BS382" s="5">
        <v>19431.45</v>
      </c>
      <c r="BT382" s="5">
        <v>15899.12</v>
      </c>
      <c r="BU382" s="5">
        <v>12646.1</v>
      </c>
      <c r="BV382" s="5">
        <v>9757.7999999999993</v>
      </c>
      <c r="BW382" s="5">
        <v>7347.07</v>
      </c>
      <c r="BX382" s="5">
        <v>5347.37</v>
      </c>
      <c r="BY382" s="5">
        <v>3805.96</v>
      </c>
      <c r="BZ382" s="5">
        <v>2568.02</v>
      </c>
      <c r="CA382" s="5">
        <v>1633.25</v>
      </c>
      <c r="CB382" s="5">
        <v>938.63</v>
      </c>
      <c r="CC382" s="5">
        <v>474.62</v>
      </c>
      <c r="CD382" s="5">
        <v>207.67</v>
      </c>
      <c r="CE382" s="5">
        <v>77.819999999999993</v>
      </c>
      <c r="CF382" s="5">
        <v>23.78</v>
      </c>
      <c r="CG382" s="5">
        <v>5.45</v>
      </c>
      <c r="CH382" s="5">
        <v>0.79</v>
      </c>
      <c r="CI382" s="5">
        <v>0</v>
      </c>
      <c r="CJ382" s="5">
        <v>0</v>
      </c>
      <c r="CK382" s="5">
        <v>0</v>
      </c>
      <c r="CL382" s="5">
        <v>0</v>
      </c>
      <c r="CM382" s="5">
        <v>0</v>
      </c>
      <c r="CN382" s="5">
        <v>0</v>
      </c>
      <c r="CO382" s="5">
        <v>0</v>
      </c>
      <c r="CP382" s="5">
        <v>0</v>
      </c>
      <c r="CQ382" s="5">
        <v>0</v>
      </c>
      <c r="CR382" s="5">
        <v>0</v>
      </c>
      <c r="CS382" s="5">
        <v>0</v>
      </c>
      <c r="CT382" s="5">
        <v>0</v>
      </c>
      <c r="CU382" s="5">
        <v>0</v>
      </c>
      <c r="CV382" s="5">
        <v>0</v>
      </c>
      <c r="CW382" s="5">
        <v>0</v>
      </c>
      <c r="CX382" s="5">
        <v>0</v>
      </c>
      <c r="CY382" s="5">
        <v>0</v>
      </c>
      <c r="CZ382" s="5">
        <v>0</v>
      </c>
      <c r="DA382" s="5">
        <v>0</v>
      </c>
      <c r="DB382" s="5">
        <v>0</v>
      </c>
      <c r="DC382" s="5">
        <v>0</v>
      </c>
      <c r="DD382" s="5">
        <v>0</v>
      </c>
      <c r="DE382" s="5">
        <v>0</v>
      </c>
      <c r="DF382" s="3">
        <v>0</v>
      </c>
      <c r="DG382" s="3">
        <v>0</v>
      </c>
      <c r="DH382" s="3">
        <v>0</v>
      </c>
      <c r="DI382" s="3">
        <v>0</v>
      </c>
      <c r="DJ382" s="3">
        <v>0</v>
      </c>
      <c r="DK382" s="3">
        <v>0</v>
      </c>
      <c r="DL382" s="3">
        <v>0</v>
      </c>
      <c r="DM382" s="3">
        <v>0</v>
      </c>
      <c r="DN382" s="3">
        <v>0</v>
      </c>
      <c r="DO382" s="3">
        <v>0</v>
      </c>
      <c r="DP382" s="3">
        <v>0</v>
      </c>
      <c r="DQ382" s="3">
        <v>0</v>
      </c>
      <c r="DR382" s="3">
        <v>0</v>
      </c>
      <c r="DS382" s="3">
        <v>0</v>
      </c>
      <c r="DT382" s="3">
        <v>0</v>
      </c>
      <c r="DU382" s="3">
        <v>0</v>
      </c>
      <c r="DV382" s="3">
        <v>0</v>
      </c>
      <c r="DW382" s="3">
        <v>0</v>
      </c>
      <c r="DX382" s="3">
        <v>0</v>
      </c>
      <c r="DY382" s="3">
        <v>0</v>
      </c>
      <c r="DZ382" s="3">
        <v>0</v>
      </c>
      <c r="EA382" s="3">
        <v>0</v>
      </c>
      <c r="EB382" s="3">
        <v>0</v>
      </c>
      <c r="EC382" s="3">
        <v>0</v>
      </c>
      <c r="ED382" s="3">
        <v>0</v>
      </c>
      <c r="EE382" s="3">
        <v>0</v>
      </c>
      <c r="EF382" s="3">
        <v>0</v>
      </c>
      <c r="EG382" s="3">
        <v>0</v>
      </c>
      <c r="EH382" s="3">
        <v>0</v>
      </c>
      <c r="EI382" s="3">
        <v>0</v>
      </c>
      <c r="EJ382" s="3">
        <v>0</v>
      </c>
      <c r="EK382" s="3">
        <v>0</v>
      </c>
      <c r="EL382" s="3">
        <v>0</v>
      </c>
      <c r="EM382" s="3">
        <v>0</v>
      </c>
      <c r="EN382" s="3">
        <v>0</v>
      </c>
      <c r="EO382" s="3">
        <v>0</v>
      </c>
      <c r="EP382" s="3">
        <v>0</v>
      </c>
      <c r="EQ382" s="3">
        <v>0</v>
      </c>
      <c r="ER382" s="3">
        <v>0</v>
      </c>
      <c r="ES382" s="3">
        <v>0</v>
      </c>
      <c r="ET382" s="3">
        <v>0</v>
      </c>
      <c r="EU382" s="3">
        <v>0</v>
      </c>
      <c r="EV382" s="3">
        <v>0</v>
      </c>
      <c r="EW382" s="3">
        <v>1</v>
      </c>
      <c r="EX382" s="3">
        <v>0.97274000000000005</v>
      </c>
      <c r="EY382" s="3">
        <v>0.94293524640000004</v>
      </c>
      <c r="EZ382" s="3">
        <v>0.91031911622702399</v>
      </c>
      <c r="FA382" s="3">
        <v>0.87482577388533234</v>
      </c>
      <c r="FB382" s="3">
        <v>0.83632469157663891</v>
      </c>
      <c r="FC382" s="3">
        <v>0.79478444414602722</v>
      </c>
      <c r="FD382" s="3">
        <v>0.7503877850960301</v>
      </c>
      <c r="FE382" s="3">
        <v>0.70351856403893209</v>
      </c>
      <c r="FF382" s="3">
        <v>0.65449035531105892</v>
      </c>
      <c r="FG382" s="3">
        <v>0.60364954451049591</v>
      </c>
      <c r="FH382" s="3">
        <v>0.55033521673932895</v>
      </c>
      <c r="FI382" s="3">
        <v>0.49502102410485899</v>
      </c>
      <c r="FJ382" s="3">
        <v>0.43845002147015566</v>
      </c>
      <c r="FK382" s="3">
        <v>0.38156551568461766</v>
      </c>
      <c r="FL382" s="3">
        <v>0.32557459191305688</v>
      </c>
      <c r="FM382" s="3">
        <v>0.27188408596067465</v>
      </c>
      <c r="FN382" s="3">
        <v>0.22187644602992776</v>
      </c>
      <c r="FO382" s="3">
        <v>0.17667133891579026</v>
      </c>
      <c r="FP382" s="3">
        <v>0.13701922360953031</v>
      </c>
      <c r="FQ382" s="3">
        <v>0.10330290325593318</v>
      </c>
      <c r="FR382" s="3">
        <v>7.55536773833244E-2</v>
      </c>
      <c r="FS382" s="3">
        <v>5.3921904011704783E-2</v>
      </c>
      <c r="FT382" s="3">
        <v>3.7199643139594896E-2</v>
      </c>
      <c r="FU382" s="3">
        <v>2.5096367247696302E-2</v>
      </c>
      <c r="FV382" s="3">
        <v>1.6050632636936648E-2</v>
      </c>
      <c r="FW382" s="3">
        <v>9.6759633788508891E-3</v>
      </c>
      <c r="FX382" s="3">
        <v>5.2708842909952331E-3</v>
      </c>
      <c r="FY382" s="3">
        <v>2.5262821318311054E-3</v>
      </c>
      <c r="FZ382" s="3">
        <v>1.0477249885343144E-3</v>
      </c>
      <c r="GA382" s="3">
        <v>3.7214143867750311E-4</v>
      </c>
      <c r="GB382" s="3">
        <v>1.0777216064100489E-4</v>
      </c>
      <c r="GC382" s="3">
        <v>2.3422123672109595E-5</v>
      </c>
      <c r="GD382" s="3">
        <v>3.2256948721229323E-6</v>
      </c>
      <c r="GE382" s="3">
        <v>0</v>
      </c>
      <c r="GF382" s="3">
        <v>0</v>
      </c>
      <c r="GG382" s="3">
        <v>0</v>
      </c>
      <c r="GH382" s="3">
        <v>0</v>
      </c>
      <c r="GI382" s="3">
        <v>0</v>
      </c>
      <c r="GJ382" s="3">
        <v>0</v>
      </c>
      <c r="GK382" s="3">
        <v>0</v>
      </c>
      <c r="GL382" s="3">
        <v>0</v>
      </c>
      <c r="GM382" s="3">
        <v>0</v>
      </c>
      <c r="GN382" s="3">
        <v>0</v>
      </c>
      <c r="GO382" s="3">
        <v>0</v>
      </c>
      <c r="GP382" s="3">
        <v>0</v>
      </c>
      <c r="GQ382" s="3">
        <v>0</v>
      </c>
      <c r="GR382" s="3">
        <v>0</v>
      </c>
      <c r="GS382" s="3">
        <v>0</v>
      </c>
      <c r="GT382" s="3">
        <v>0</v>
      </c>
      <c r="GU382" s="3">
        <v>0</v>
      </c>
      <c r="GV382" s="3">
        <v>0</v>
      </c>
      <c r="GW382" s="3">
        <v>0</v>
      </c>
      <c r="GX382" s="3">
        <v>0</v>
      </c>
      <c r="GY382" s="3">
        <v>0</v>
      </c>
      <c r="GZ382" s="3">
        <v>0</v>
      </c>
      <c r="HA382" s="3">
        <v>0</v>
      </c>
      <c r="HB382">
        <f t="shared" si="2085"/>
        <v>43</v>
      </c>
      <c r="HC382">
        <f t="shared" si="2089"/>
        <v>0</v>
      </c>
      <c r="HD382">
        <f>IF(H382&gt;=$F$3,IF(HB382&lt;50,HC382*VLOOKUP(H382,Ret!$A$2:$AZ$27,HB382+2),HC382),0)</f>
        <v>0</v>
      </c>
      <c r="HE382">
        <f>IF(H382&lt;$F$3,HC382*VLOOKUP(H382,Withd!$A$2:$AZ$57,HB382+2),0)</f>
        <v>0</v>
      </c>
      <c r="HF382">
        <f>IF(HC382=HD382,0,HC382*VLOOKUP(H382,Mort!$A$2:$E$115,IF(HF381/HC381=VLOOKUP(H381,Mort!$A$2:$E$115,2),2,3)))</f>
        <v>0</v>
      </c>
      <c r="HH382">
        <f t="shared" ref="HH382:HI382" si="2170">HH381+1</f>
        <v>76</v>
      </c>
      <c r="HI382">
        <f t="shared" si="2170"/>
        <v>43</v>
      </c>
      <c r="HJ382">
        <f t="shared" si="2083"/>
        <v>0</v>
      </c>
      <c r="HK382">
        <f>IF(HH382&gt;=$F$3,IF(HI382&lt;50,HJ382*VLOOKUP(HH382,Ret!$A$2:$AZ$27,HI382+2),HJ382),0)</f>
        <v>0</v>
      </c>
      <c r="HL382">
        <f>IF(HH382&lt;$F$3,HJ382*VLOOKUP(HH382,Withd!$A$2:$AZ$57,HI382+2),0)</f>
        <v>0</v>
      </c>
      <c r="HM382">
        <f>IF(HJ382=HK382,0,HJ382*VLOOKUP(HH382,Mort!$A$2:$E$115,IF(HM381/HJ381=VLOOKUP(HH381,Mort!$A$2:$E$115,2),2,3)))</f>
        <v>0</v>
      </c>
      <c r="HN382">
        <f>HN381/(1+Assumptions!$C$9)</f>
        <v>0.20879070103564645</v>
      </c>
      <c r="HO382">
        <f>HO381*(1+Assumptions!$C$10)</f>
        <v>3.8316209025903638</v>
      </c>
      <c r="HQ382">
        <f>HQ381/(1.01+Assumptions!$C$9)</f>
        <v>0.13958094323477541</v>
      </c>
      <c r="HR382">
        <f>HR381/(0.99+Assumptions!$C$9)</f>
        <v>0.31353727847108837</v>
      </c>
    </row>
    <row r="383" spans="2:226" x14ac:dyDescent="0.25">
      <c r="B383">
        <f t="shared" ref="B383:C383" si="2171">B382+1</f>
        <v>2080</v>
      </c>
      <c r="C383">
        <f t="shared" si="2171"/>
        <v>95</v>
      </c>
      <c r="D383">
        <f>IF(D382=0, 0, D382*(1-VLOOKUP(C382,Mort!$A$2:$E$111,IF(D382/D381=1-VLOOKUP(C381,Mort!$A$2:$E$111,4),4,5))))</f>
        <v>0.13485101459218243</v>
      </c>
      <c r="E383" s="3">
        <f>IF(C383&lt;65,Assumptions!$C$6,Assumptions!$C$7)*(1+Assumptions!$C$8)^(B383-$J$3)</f>
        <v>109986.40496875624</v>
      </c>
      <c r="F383" s="3">
        <f t="shared" si="2081"/>
        <v>14831.78</v>
      </c>
      <c r="H383">
        <f t="shared" si="2088"/>
        <v>77</v>
      </c>
      <c r="I383" s="5">
        <v>112609.54779057423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s="5">
        <v>0</v>
      </c>
      <c r="AP383" s="5">
        <v>0</v>
      </c>
      <c r="AQ383" s="5">
        <v>0</v>
      </c>
      <c r="AR383" s="5">
        <v>0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 s="5">
        <v>0</v>
      </c>
      <c r="AY383" s="5">
        <v>0</v>
      </c>
      <c r="AZ383" s="5">
        <v>0</v>
      </c>
      <c r="BA383" s="5">
        <v>0</v>
      </c>
      <c r="BB383" s="5">
        <v>44263.65</v>
      </c>
      <c r="BC383" s="5">
        <v>45267.32</v>
      </c>
      <c r="BD383" s="5">
        <v>46105.1</v>
      </c>
      <c r="BE383" s="5">
        <v>46744.38</v>
      </c>
      <c r="BF383" s="5">
        <v>47144.95</v>
      </c>
      <c r="BG383" s="5">
        <v>47267.44</v>
      </c>
      <c r="BH383" s="5">
        <v>47081.57</v>
      </c>
      <c r="BI383" s="5">
        <v>46568.6</v>
      </c>
      <c r="BJ383" s="5">
        <v>45706.01</v>
      </c>
      <c r="BK383" s="5">
        <v>44474.13</v>
      </c>
      <c r="BL383" s="5">
        <v>42776.21</v>
      </c>
      <c r="BM383" s="5">
        <v>40593</v>
      </c>
      <c r="BN383" s="5">
        <v>37931.5</v>
      </c>
      <c r="BO383" s="5">
        <v>34825.83</v>
      </c>
      <c r="BP383" s="5">
        <v>31349.84</v>
      </c>
      <c r="BQ383" s="5">
        <v>27619.84</v>
      </c>
      <c r="BR383" s="5">
        <v>23779.4</v>
      </c>
      <c r="BS383" s="5">
        <v>19975.990000000002</v>
      </c>
      <c r="BT383" s="5">
        <v>16344.67</v>
      </c>
      <c r="BU383" s="5">
        <v>13000.49</v>
      </c>
      <c r="BV383" s="5">
        <v>10031.25</v>
      </c>
      <c r="BW383" s="5">
        <v>7552.96</v>
      </c>
      <c r="BX383" s="5">
        <v>5497.22</v>
      </c>
      <c r="BY383" s="5">
        <v>3912.62</v>
      </c>
      <c r="BZ383" s="5">
        <v>2639.99</v>
      </c>
      <c r="CA383" s="5">
        <v>1679.02</v>
      </c>
      <c r="CB383" s="5">
        <v>964.93</v>
      </c>
      <c r="CC383" s="5">
        <v>487.92</v>
      </c>
      <c r="CD383" s="5">
        <v>213.48</v>
      </c>
      <c r="CE383" s="5">
        <v>80</v>
      </c>
      <c r="CF383" s="5">
        <v>24.44</v>
      </c>
      <c r="CG383" s="5">
        <v>5.6</v>
      </c>
      <c r="CH383" s="5">
        <v>0.81</v>
      </c>
      <c r="CI383" s="5">
        <v>0</v>
      </c>
      <c r="CJ383" s="5">
        <v>0</v>
      </c>
      <c r="CK383" s="5">
        <v>0</v>
      </c>
      <c r="CL383" s="5">
        <v>0</v>
      </c>
      <c r="CM383" s="5">
        <v>0</v>
      </c>
      <c r="CN383" s="5">
        <v>0</v>
      </c>
      <c r="CO383" s="5">
        <v>0</v>
      </c>
      <c r="CP383" s="5">
        <v>0</v>
      </c>
      <c r="CQ383" s="5">
        <v>0</v>
      </c>
      <c r="CR383" s="5">
        <v>0</v>
      </c>
      <c r="CS383" s="5">
        <v>0</v>
      </c>
      <c r="CT383" s="5">
        <v>0</v>
      </c>
      <c r="CU383" s="5">
        <v>0</v>
      </c>
      <c r="CV383" s="5">
        <v>0</v>
      </c>
      <c r="CW383" s="5">
        <v>0</v>
      </c>
      <c r="CX383" s="5">
        <v>0</v>
      </c>
      <c r="CY383" s="5">
        <v>0</v>
      </c>
      <c r="CZ383" s="5">
        <v>0</v>
      </c>
      <c r="DA383" s="5">
        <v>0</v>
      </c>
      <c r="DB383" s="5">
        <v>0</v>
      </c>
      <c r="DC383" s="5">
        <v>0</v>
      </c>
      <c r="DD383" s="5">
        <v>0</v>
      </c>
      <c r="DE383" s="5">
        <v>0</v>
      </c>
      <c r="DF383" s="3">
        <v>0</v>
      </c>
      <c r="DG383" s="3">
        <v>0</v>
      </c>
      <c r="DH383" s="3">
        <v>0</v>
      </c>
      <c r="DI383" s="3">
        <v>0</v>
      </c>
      <c r="DJ383" s="3">
        <v>0</v>
      </c>
      <c r="DK383" s="3">
        <v>0</v>
      </c>
      <c r="DL383" s="3">
        <v>0</v>
      </c>
      <c r="DM383" s="3">
        <v>0</v>
      </c>
      <c r="DN383" s="3">
        <v>0</v>
      </c>
      <c r="DO383" s="3">
        <v>0</v>
      </c>
      <c r="DP383" s="3">
        <v>0</v>
      </c>
      <c r="DQ383" s="3">
        <v>0</v>
      </c>
      <c r="DR383" s="3">
        <v>0</v>
      </c>
      <c r="DS383" s="3">
        <v>0</v>
      </c>
      <c r="DT383" s="3">
        <v>0</v>
      </c>
      <c r="DU383" s="3">
        <v>0</v>
      </c>
      <c r="DV383" s="3">
        <v>0</v>
      </c>
      <c r="DW383" s="3">
        <v>0</v>
      </c>
      <c r="DX383" s="3">
        <v>0</v>
      </c>
      <c r="DY383" s="3">
        <v>0</v>
      </c>
      <c r="DZ383" s="3">
        <v>0</v>
      </c>
      <c r="EA383" s="3">
        <v>0</v>
      </c>
      <c r="EB383" s="3">
        <v>0</v>
      </c>
      <c r="EC383" s="3">
        <v>0</v>
      </c>
      <c r="ED383" s="3">
        <v>0</v>
      </c>
      <c r="EE383" s="3">
        <v>0</v>
      </c>
      <c r="EF383" s="3">
        <v>0</v>
      </c>
      <c r="EG383" s="3">
        <v>0</v>
      </c>
      <c r="EH383" s="3">
        <v>0</v>
      </c>
      <c r="EI383" s="3">
        <v>0</v>
      </c>
      <c r="EJ383" s="3">
        <v>0</v>
      </c>
      <c r="EK383" s="3">
        <v>0</v>
      </c>
      <c r="EL383" s="3">
        <v>0</v>
      </c>
      <c r="EM383" s="3">
        <v>0</v>
      </c>
      <c r="EN383" s="3">
        <v>0</v>
      </c>
      <c r="EO383" s="3">
        <v>0</v>
      </c>
      <c r="EP383" s="3">
        <v>0</v>
      </c>
      <c r="EQ383" s="3">
        <v>0</v>
      </c>
      <c r="ER383" s="3">
        <v>0</v>
      </c>
      <c r="ES383" s="3">
        <v>0</v>
      </c>
      <c r="ET383" s="3">
        <v>0</v>
      </c>
      <c r="EU383" s="3">
        <v>0</v>
      </c>
      <c r="EV383" s="3">
        <v>0</v>
      </c>
      <c r="EW383" s="3">
        <v>0</v>
      </c>
      <c r="EX383" s="3">
        <v>1</v>
      </c>
      <c r="EY383" s="3">
        <v>0.96936</v>
      </c>
      <c r="EZ383" s="3">
        <v>0.93582983759999994</v>
      </c>
      <c r="FA383" s="3">
        <v>0.89934183223197595</v>
      </c>
      <c r="FB383" s="3">
        <v>0.85976179819544674</v>
      </c>
      <c r="FC383" s="3">
        <v>0.81705742967907891</v>
      </c>
      <c r="FD383" s="3">
        <v>0.77141660165720549</v>
      </c>
      <c r="FE383" s="3">
        <v>0.72323392071769643</v>
      </c>
      <c r="FF383" s="3">
        <v>0.6728317487828801</v>
      </c>
      <c r="FG383" s="3">
        <v>0.62056617853742602</v>
      </c>
      <c r="FH383" s="3">
        <v>0.56575777364900059</v>
      </c>
      <c r="FI383" s="3">
        <v>0.5088934598195396</v>
      </c>
      <c r="FJ383" s="3">
        <v>0.45073711523136256</v>
      </c>
      <c r="FK383" s="3">
        <v>0.39225848190124557</v>
      </c>
      <c r="FL383" s="3">
        <v>0.33469847226705679</v>
      </c>
      <c r="FM383" s="3">
        <v>0.27950334720549647</v>
      </c>
      <c r="FN383" s="3">
        <v>0.2280942965539895</v>
      </c>
      <c r="FO383" s="3">
        <v>0.18162236457407968</v>
      </c>
      <c r="FP383" s="3">
        <v>0.14085904106907324</v>
      </c>
      <c r="FQ383" s="3">
        <v>0.10619785683320639</v>
      </c>
      <c r="FR383" s="3">
        <v>7.7670988530670476E-2</v>
      </c>
      <c r="FS383" s="3">
        <v>5.5433007804454204E-2</v>
      </c>
      <c r="FT383" s="3">
        <v>3.8242123424136867E-2</v>
      </c>
      <c r="FU383" s="3">
        <v>2.5799666146859697E-2</v>
      </c>
      <c r="FV383" s="3">
        <v>1.650043448088559E-2</v>
      </c>
      <c r="FW383" s="3">
        <v>9.9471219224570688E-3</v>
      </c>
      <c r="FX383" s="3">
        <v>5.4185951960392638E-3</v>
      </c>
      <c r="FY383" s="3">
        <v>2.5970784915096586E-3</v>
      </c>
      <c r="FZ383" s="3">
        <v>1.0770863627838007E-3</v>
      </c>
      <c r="GA383" s="3">
        <v>3.8257030519717818E-4</v>
      </c>
      <c r="GB383" s="3">
        <v>1.1079236038510279E-4</v>
      </c>
      <c r="GC383" s="3">
        <v>2.407850368249439E-5</v>
      </c>
      <c r="GD383" s="3">
        <v>3.3160915271531264E-6</v>
      </c>
      <c r="GE383" s="3">
        <v>0</v>
      </c>
      <c r="GF383" s="3">
        <v>0</v>
      </c>
      <c r="GG383" s="3">
        <v>0</v>
      </c>
      <c r="GH383" s="3">
        <v>0</v>
      </c>
      <c r="GI383" s="3">
        <v>0</v>
      </c>
      <c r="GJ383" s="3">
        <v>0</v>
      </c>
      <c r="GK383" s="3">
        <v>0</v>
      </c>
      <c r="GL383" s="3">
        <v>0</v>
      </c>
      <c r="GM383" s="3">
        <v>0</v>
      </c>
      <c r="GN383" s="3">
        <v>0</v>
      </c>
      <c r="GO383" s="3">
        <v>0</v>
      </c>
      <c r="GP383" s="3">
        <v>0</v>
      </c>
      <c r="GQ383" s="3">
        <v>0</v>
      </c>
      <c r="GR383" s="3">
        <v>0</v>
      </c>
      <c r="GS383" s="3">
        <v>0</v>
      </c>
      <c r="GT383" s="3">
        <v>0</v>
      </c>
      <c r="GU383" s="3">
        <v>0</v>
      </c>
      <c r="GV383" s="3">
        <v>0</v>
      </c>
      <c r="GW383" s="3">
        <v>0</v>
      </c>
      <c r="GX383" s="3">
        <v>0</v>
      </c>
      <c r="GY383" s="3">
        <v>0</v>
      </c>
      <c r="GZ383" s="3">
        <v>0</v>
      </c>
      <c r="HA383" s="3">
        <v>0</v>
      </c>
      <c r="HB383">
        <f t="shared" si="2085"/>
        <v>44</v>
      </c>
      <c r="HC383">
        <f t="shared" si="2089"/>
        <v>0</v>
      </c>
      <c r="HD383">
        <f>IF(H383&gt;=$F$3,IF(HB383&lt;50,HC383*VLOOKUP(H383,Ret!$A$2:$AZ$27,HB383+2),HC383),0)</f>
        <v>0</v>
      </c>
      <c r="HE383">
        <f>IF(H383&lt;$F$3,HC383*VLOOKUP(H383,Withd!$A$2:$AZ$57,HB383+2),0)</f>
        <v>0</v>
      </c>
      <c r="HF383">
        <f>IF(HC383=HD383,0,HC383*VLOOKUP(H383,Mort!$A$2:$E$115,IF(HF382/HC382=VLOOKUP(H382,Mort!$A$2:$E$115,2),2,3)))</f>
        <v>0</v>
      </c>
      <c r="HH383">
        <f t="shared" ref="HH383:HI383" si="2172">HH382+1</f>
        <v>77</v>
      </c>
      <c r="HI383">
        <f t="shared" si="2172"/>
        <v>44</v>
      </c>
      <c r="HJ383">
        <f t="shared" si="2083"/>
        <v>0</v>
      </c>
      <c r="HK383">
        <f>IF(HH383&gt;=$F$3,IF(HI383&lt;50,HJ383*VLOOKUP(HH383,Ret!$A$2:$AZ$27,HI383+2),HJ383),0)</f>
        <v>0</v>
      </c>
      <c r="HL383">
        <f>IF(HH383&lt;$F$3,HJ383*VLOOKUP(HH383,Withd!$A$2:$AZ$57,HI383+2),0)</f>
        <v>0</v>
      </c>
      <c r="HM383">
        <f>IF(HJ383=HK383,0,HJ383*VLOOKUP(HH383,Mort!$A$2:$E$115,IF(HM382/HJ382=VLOOKUP(HH382,Mort!$A$2:$E$115,2),2,3)))</f>
        <v>0</v>
      </c>
      <c r="HN383">
        <f>HN382/(1+Assumptions!$C$9)</f>
        <v>0.20114711082432221</v>
      </c>
      <c r="HO383">
        <f>HO382*(1+Assumptions!$C$10)</f>
        <v>3.9561485819245505</v>
      </c>
      <c r="HQ383">
        <f>HQ382/(1.01+Assumptions!$C$9)</f>
        <v>0.13318792293394599</v>
      </c>
      <c r="HR383">
        <f>HR382/(0.99+Assumptions!$C$9)</f>
        <v>0.30499735259833499</v>
      </c>
    </row>
    <row r="384" spans="2:226" x14ac:dyDescent="0.25">
      <c r="B384">
        <f t="shared" ref="B384:C384" si="2173">B383+1</f>
        <v>2081</v>
      </c>
      <c r="C384">
        <f t="shared" si="2173"/>
        <v>96</v>
      </c>
      <c r="D384">
        <f>IF(D383=0, 0, D383*(1-VLOOKUP(C383,Mort!$A$2:$E$111,IF(D383/D382=1-VLOOKUP(C382,Mort!$A$2:$E$111,4),4,5))))</f>
        <v>0.10458505287711301</v>
      </c>
      <c r="E384" s="3">
        <f>IF(C384&lt;65,Assumptions!$C$6,Assumptions!$C$7)*(1+Assumptions!$C$8)^(B384-$J$3)</f>
        <v>116035.65724203784</v>
      </c>
      <c r="F384" s="3">
        <f t="shared" si="2081"/>
        <v>12135.6</v>
      </c>
      <c r="H384">
        <f t="shared" si="2088"/>
        <v>78</v>
      </c>
      <c r="I384" s="5">
        <v>107320.28298697207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Y384" s="5">
        <v>0</v>
      </c>
      <c r="Z384" s="5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0</v>
      </c>
      <c r="AF384" s="5">
        <v>0</v>
      </c>
      <c r="AG384" s="5">
        <v>0</v>
      </c>
      <c r="AH384" s="5">
        <v>0</v>
      </c>
      <c r="AI384" s="5">
        <v>0</v>
      </c>
      <c r="AJ384" s="5">
        <v>0</v>
      </c>
      <c r="AK384" s="5">
        <v>0</v>
      </c>
      <c r="AL384" s="5">
        <v>0</v>
      </c>
      <c r="AM384" s="5">
        <v>0</v>
      </c>
      <c r="AN384" s="5">
        <v>0</v>
      </c>
      <c r="AO384" s="5">
        <v>0</v>
      </c>
      <c r="AP384" s="5">
        <v>0</v>
      </c>
      <c r="AQ384" s="5">
        <v>0</v>
      </c>
      <c r="AR384" s="5">
        <v>0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 s="5">
        <v>0</v>
      </c>
      <c r="AY384" s="5">
        <v>0</v>
      </c>
      <c r="AZ384" s="5">
        <v>0</v>
      </c>
      <c r="BA384" s="5">
        <v>0</v>
      </c>
      <c r="BB384" s="5">
        <v>0</v>
      </c>
      <c r="BC384" s="5">
        <v>46698.15</v>
      </c>
      <c r="BD384" s="5">
        <v>47562.42</v>
      </c>
      <c r="BE384" s="5">
        <v>48221.89</v>
      </c>
      <c r="BF384" s="5">
        <v>48635.13</v>
      </c>
      <c r="BG384" s="5">
        <v>48761.49</v>
      </c>
      <c r="BH384" s="5">
        <v>48569.75</v>
      </c>
      <c r="BI384" s="5">
        <v>48040.56</v>
      </c>
      <c r="BJ384" s="5">
        <v>47150.71</v>
      </c>
      <c r="BK384" s="5">
        <v>45879.89</v>
      </c>
      <c r="BL384" s="5">
        <v>44128.3</v>
      </c>
      <c r="BM384" s="5">
        <v>41876.080000000002</v>
      </c>
      <c r="BN384" s="5">
        <v>39130.46</v>
      </c>
      <c r="BO384" s="5">
        <v>35926.620000000003</v>
      </c>
      <c r="BP384" s="5">
        <v>32340.76</v>
      </c>
      <c r="BQ384" s="5">
        <v>28492.86</v>
      </c>
      <c r="BR384" s="5">
        <v>24531.040000000001</v>
      </c>
      <c r="BS384" s="5">
        <v>20607.400000000001</v>
      </c>
      <c r="BT384" s="5">
        <v>16861.3</v>
      </c>
      <c r="BU384" s="5">
        <v>13411.41</v>
      </c>
      <c r="BV384" s="5">
        <v>10348.33</v>
      </c>
      <c r="BW384" s="5">
        <v>7791.7</v>
      </c>
      <c r="BX384" s="5">
        <v>5670.98</v>
      </c>
      <c r="BY384" s="5">
        <v>4036.29</v>
      </c>
      <c r="BZ384" s="5">
        <v>2723.43</v>
      </c>
      <c r="CA384" s="5">
        <v>1732.09</v>
      </c>
      <c r="CB384" s="5">
        <v>995.43</v>
      </c>
      <c r="CC384" s="5">
        <v>503.34</v>
      </c>
      <c r="CD384" s="5">
        <v>220.23</v>
      </c>
      <c r="CE384" s="5">
        <v>82.53</v>
      </c>
      <c r="CF384" s="5">
        <v>25.21</v>
      </c>
      <c r="CG384" s="5">
        <v>5.78</v>
      </c>
      <c r="CH384" s="5">
        <v>0.84</v>
      </c>
      <c r="CI384" s="5">
        <v>0</v>
      </c>
      <c r="CJ384" s="5">
        <v>0</v>
      </c>
      <c r="CK384" s="5">
        <v>0</v>
      </c>
      <c r="CL384" s="5">
        <v>0</v>
      </c>
      <c r="CM384" s="5">
        <v>0</v>
      </c>
      <c r="CN384" s="5">
        <v>0</v>
      </c>
      <c r="CO384" s="5">
        <v>0</v>
      </c>
      <c r="CP384" s="5">
        <v>0</v>
      </c>
      <c r="CQ384" s="5">
        <v>0</v>
      </c>
      <c r="CR384" s="5">
        <v>0</v>
      </c>
      <c r="CS384" s="5">
        <v>0</v>
      </c>
      <c r="CT384" s="5">
        <v>0</v>
      </c>
      <c r="CU384" s="5">
        <v>0</v>
      </c>
      <c r="CV384" s="5">
        <v>0</v>
      </c>
      <c r="CW384" s="5">
        <v>0</v>
      </c>
      <c r="CX384" s="5">
        <v>0</v>
      </c>
      <c r="CY384" s="5">
        <v>0</v>
      </c>
      <c r="CZ384" s="5">
        <v>0</v>
      </c>
      <c r="DA384" s="5">
        <v>0</v>
      </c>
      <c r="DB384" s="5">
        <v>0</v>
      </c>
      <c r="DC384" s="5">
        <v>0</v>
      </c>
      <c r="DD384" s="5">
        <v>0</v>
      </c>
      <c r="DE384" s="5">
        <v>0</v>
      </c>
      <c r="DF384" s="3">
        <v>0</v>
      </c>
      <c r="DG384" s="3">
        <v>0</v>
      </c>
      <c r="DH384" s="3">
        <v>0</v>
      </c>
      <c r="DI384" s="3">
        <v>0</v>
      </c>
      <c r="DJ384" s="3">
        <v>0</v>
      </c>
      <c r="DK384" s="3">
        <v>0</v>
      </c>
      <c r="DL384" s="3">
        <v>0</v>
      </c>
      <c r="DM384" s="3">
        <v>0</v>
      </c>
      <c r="DN384" s="3">
        <v>0</v>
      </c>
      <c r="DO384" s="3">
        <v>0</v>
      </c>
      <c r="DP384" s="3">
        <v>0</v>
      </c>
      <c r="DQ384" s="3">
        <v>0</v>
      </c>
      <c r="DR384" s="3">
        <v>0</v>
      </c>
      <c r="DS384" s="3">
        <v>0</v>
      </c>
      <c r="DT384" s="3">
        <v>0</v>
      </c>
      <c r="DU384" s="3">
        <v>0</v>
      </c>
      <c r="DV384" s="3">
        <v>0</v>
      </c>
      <c r="DW384" s="3">
        <v>0</v>
      </c>
      <c r="DX384" s="3">
        <v>0</v>
      </c>
      <c r="DY384" s="3">
        <v>0</v>
      </c>
      <c r="DZ384" s="3">
        <v>0</v>
      </c>
      <c r="EA384" s="3">
        <v>0</v>
      </c>
      <c r="EB384" s="3">
        <v>0</v>
      </c>
      <c r="EC384" s="3">
        <v>0</v>
      </c>
      <c r="ED384" s="3">
        <v>0</v>
      </c>
      <c r="EE384" s="3">
        <v>0</v>
      </c>
      <c r="EF384" s="3">
        <v>0</v>
      </c>
      <c r="EG384" s="3">
        <v>0</v>
      </c>
      <c r="EH384" s="3">
        <v>0</v>
      </c>
      <c r="EI384" s="3">
        <v>0</v>
      </c>
      <c r="EJ384" s="3">
        <v>0</v>
      </c>
      <c r="EK384" s="3">
        <v>0</v>
      </c>
      <c r="EL384" s="3">
        <v>0</v>
      </c>
      <c r="EM384" s="3">
        <v>0</v>
      </c>
      <c r="EN384" s="3">
        <v>0</v>
      </c>
      <c r="EO384" s="3">
        <v>0</v>
      </c>
      <c r="EP384" s="3">
        <v>0</v>
      </c>
      <c r="EQ384" s="3">
        <v>0</v>
      </c>
      <c r="ER384" s="3">
        <v>0</v>
      </c>
      <c r="ES384" s="3">
        <v>0</v>
      </c>
      <c r="ET384" s="3">
        <v>0</v>
      </c>
      <c r="EU384" s="3">
        <v>0</v>
      </c>
      <c r="EV384" s="3">
        <v>0</v>
      </c>
      <c r="EW384" s="3">
        <v>0</v>
      </c>
      <c r="EX384" s="3">
        <v>0</v>
      </c>
      <c r="EY384" s="3">
        <v>1</v>
      </c>
      <c r="EZ384" s="3">
        <v>0.96540999999999999</v>
      </c>
      <c r="FA384" s="3">
        <v>0.92776866410000003</v>
      </c>
      <c r="FB384" s="3">
        <v>0.88693756519295908</v>
      </c>
      <c r="FC384" s="3">
        <v>0.8428833763298248</v>
      </c>
      <c r="FD384" s="3">
        <v>0.79579991092804081</v>
      </c>
      <c r="FE384" s="3">
        <v>0.74609424849147543</v>
      </c>
      <c r="FF384" s="3">
        <v>0.69409894031410446</v>
      </c>
      <c r="FG384" s="3">
        <v>0.64018133463050486</v>
      </c>
      <c r="FH384" s="3">
        <v>0.58364051915593873</v>
      </c>
      <c r="FI384" s="3">
        <v>0.52497881057557538</v>
      </c>
      <c r="FJ384" s="3">
        <v>0.46498423210299861</v>
      </c>
      <c r="FK384" s="3">
        <v>0.40465717782995558</v>
      </c>
      <c r="FL384" s="3">
        <v>0.3452777835551879</v>
      </c>
      <c r="FM384" s="3">
        <v>0.28833802426910188</v>
      </c>
      <c r="FN384" s="3">
        <v>0.23530401146528596</v>
      </c>
      <c r="FO384" s="3">
        <v>0.18736317216934859</v>
      </c>
      <c r="FP384" s="3">
        <v>0.14531138180765998</v>
      </c>
      <c r="FQ384" s="3">
        <v>0.10955461008624909</v>
      </c>
      <c r="FR384" s="3">
        <v>8.0126050724880854E-2</v>
      </c>
      <c r="FS384" s="3">
        <v>5.7185161141840211E-2</v>
      </c>
      <c r="FT384" s="3">
        <v>3.9450898968532731E-2</v>
      </c>
      <c r="FU384" s="3">
        <v>2.6615154480130923E-2</v>
      </c>
      <c r="FV384" s="3">
        <v>1.7021988199312534E-2</v>
      </c>
      <c r="FW384" s="3">
        <v>1.0261535366073568E-2</v>
      </c>
      <c r="FX384" s="3">
        <v>5.5898687753149151E-3</v>
      </c>
      <c r="FY384" s="3">
        <v>2.6791682053206858E-3</v>
      </c>
      <c r="FZ384" s="3">
        <v>1.1111314297926481E-3</v>
      </c>
      <c r="GA384" s="3">
        <v>3.946627725480507E-4</v>
      </c>
      <c r="GB384" s="3">
        <v>1.1429433892991547E-4</v>
      </c>
      <c r="GC384" s="3">
        <v>2.4839588679638531E-5</v>
      </c>
      <c r="GD384" s="3">
        <v>3.4209081529598171E-6</v>
      </c>
      <c r="GE384" s="3">
        <v>0</v>
      </c>
      <c r="GF384" s="3">
        <v>0</v>
      </c>
      <c r="GG384" s="3">
        <v>0</v>
      </c>
      <c r="GH384" s="3">
        <v>0</v>
      </c>
      <c r="GI384" s="3">
        <v>0</v>
      </c>
      <c r="GJ384" s="3">
        <v>0</v>
      </c>
      <c r="GK384" s="3">
        <v>0</v>
      </c>
      <c r="GL384" s="3">
        <v>0</v>
      </c>
      <c r="GM384" s="3">
        <v>0</v>
      </c>
      <c r="GN384" s="3">
        <v>0</v>
      </c>
      <c r="GO384" s="3">
        <v>0</v>
      </c>
      <c r="GP384" s="3">
        <v>0</v>
      </c>
      <c r="GQ384" s="3">
        <v>0</v>
      </c>
      <c r="GR384" s="3">
        <v>0</v>
      </c>
      <c r="GS384" s="3">
        <v>0</v>
      </c>
      <c r="GT384" s="3">
        <v>0</v>
      </c>
      <c r="GU384" s="3">
        <v>0</v>
      </c>
      <c r="GV384" s="3">
        <v>0</v>
      </c>
      <c r="GW384" s="3">
        <v>0</v>
      </c>
      <c r="GX384" s="3">
        <v>0</v>
      </c>
      <c r="GY384" s="3">
        <v>0</v>
      </c>
      <c r="GZ384" s="3">
        <v>0</v>
      </c>
      <c r="HA384" s="3">
        <v>0</v>
      </c>
      <c r="HB384">
        <f t="shared" si="2085"/>
        <v>45</v>
      </c>
      <c r="HC384">
        <f t="shared" si="2089"/>
        <v>0</v>
      </c>
      <c r="HD384">
        <f>IF(H384&gt;=$F$3,IF(HB384&lt;50,HC384*VLOOKUP(H384,Ret!$A$2:$AZ$27,HB384+2),HC384),0)</f>
        <v>0</v>
      </c>
      <c r="HE384">
        <f>IF(H384&lt;$F$3,HC384*VLOOKUP(H384,Withd!$A$2:$AZ$57,HB384+2),0)</f>
        <v>0</v>
      </c>
      <c r="HF384">
        <f>IF(HC384=HD384,0,HC384*VLOOKUP(H384,Mort!$A$2:$E$115,IF(HF383/HC383=VLOOKUP(H383,Mort!$A$2:$E$115,2),2,3)))</f>
        <v>0</v>
      </c>
      <c r="HH384">
        <f t="shared" ref="HH384:HI384" si="2174">HH383+1</f>
        <v>78</v>
      </c>
      <c r="HI384">
        <f t="shared" si="2174"/>
        <v>45</v>
      </c>
      <c r="HJ384">
        <f t="shared" si="2083"/>
        <v>0</v>
      </c>
      <c r="HK384">
        <f>IF(HH384&gt;=$F$3,IF(HI384&lt;50,HJ384*VLOOKUP(HH384,Ret!$A$2:$AZ$27,HI384+2),HJ384),0)</f>
        <v>0</v>
      </c>
      <c r="HL384">
        <f>IF(HH384&lt;$F$3,HJ384*VLOOKUP(HH384,Withd!$A$2:$AZ$57,HI384+2),0)</f>
        <v>0</v>
      </c>
      <c r="HM384">
        <f>IF(HJ384=HK384,0,HJ384*VLOOKUP(HH384,Mort!$A$2:$E$115,IF(HM383/HJ383=VLOOKUP(HH383,Mort!$A$2:$E$115,2),2,3)))</f>
        <v>0</v>
      </c>
      <c r="HN384">
        <f>HN383/(1+Assumptions!$C$9)</f>
        <v>0.19378334376138942</v>
      </c>
      <c r="HO384">
        <f>HO383*(1+Assumptions!$C$10)</f>
        <v>4.084723410837098</v>
      </c>
      <c r="HQ384">
        <f>HQ383/(1.01+Assumptions!$C$9)</f>
        <v>0.12708771272323091</v>
      </c>
      <c r="HR384">
        <f>HR383/(0.99+Assumptions!$C$9)</f>
        <v>0.29669003171044261</v>
      </c>
    </row>
    <row r="385" spans="2:226" x14ac:dyDescent="0.25">
      <c r="B385">
        <f t="shared" ref="B385:C385" si="2175">B384+1</f>
        <v>2082</v>
      </c>
      <c r="C385">
        <f t="shared" si="2175"/>
        <v>97</v>
      </c>
      <c r="D385">
        <f>IF(D384=0, 0, D384*(1-VLOOKUP(C384,Mort!$A$2:$E$111,IF(D384/D383=1-VLOOKUP(C383,Mort!$A$2:$E$111,4),4,5))))</f>
        <v>7.8849808915641806E-2</v>
      </c>
      <c r="E385" s="3">
        <f>IF(C385&lt;65,Assumptions!$C$6,Assumptions!$C$7)*(1+Assumptions!$C$8)^(B385-$J$3)</f>
        <v>122417.61839034989</v>
      </c>
      <c r="F385" s="3">
        <f t="shared" si="2081"/>
        <v>9652.61</v>
      </c>
      <c r="H385">
        <f t="shared" si="2088"/>
        <v>79</v>
      </c>
      <c r="I385" s="5">
        <v>102135.09989043277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5">
        <v>0</v>
      </c>
      <c r="AK385" s="5">
        <v>0</v>
      </c>
      <c r="AL385" s="5">
        <v>0</v>
      </c>
      <c r="AM385" s="5">
        <v>0</v>
      </c>
      <c r="AN385" s="5">
        <v>0</v>
      </c>
      <c r="AO385" s="5">
        <v>0</v>
      </c>
      <c r="AP385" s="5">
        <v>0</v>
      </c>
      <c r="AQ385" s="5">
        <v>0</v>
      </c>
      <c r="AR385" s="5">
        <v>0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 s="5">
        <v>0</v>
      </c>
      <c r="AY385" s="5">
        <v>0</v>
      </c>
      <c r="AZ385" s="5">
        <v>0</v>
      </c>
      <c r="BA385" s="5">
        <v>0</v>
      </c>
      <c r="BB385" s="5">
        <v>0</v>
      </c>
      <c r="BC385" s="5">
        <v>0</v>
      </c>
      <c r="BD385" s="5">
        <v>49266.55</v>
      </c>
      <c r="BE385" s="5">
        <v>49949.65</v>
      </c>
      <c r="BF385" s="5">
        <v>50377.69</v>
      </c>
      <c r="BG385" s="5">
        <v>50508.58</v>
      </c>
      <c r="BH385" s="5">
        <v>50309.97</v>
      </c>
      <c r="BI385" s="5">
        <v>49761.83</v>
      </c>
      <c r="BJ385" s="5">
        <v>48840.09</v>
      </c>
      <c r="BK385" s="5">
        <v>47523.73</v>
      </c>
      <c r="BL385" s="5">
        <v>45709.39</v>
      </c>
      <c r="BM385" s="5">
        <v>43376.47</v>
      </c>
      <c r="BN385" s="5">
        <v>40532.480000000003</v>
      </c>
      <c r="BO385" s="5">
        <v>37213.85</v>
      </c>
      <c r="BP385" s="5">
        <v>33499.51</v>
      </c>
      <c r="BQ385" s="5">
        <v>29513.74</v>
      </c>
      <c r="BR385" s="5">
        <v>25409.97</v>
      </c>
      <c r="BS385" s="5">
        <v>21345.75</v>
      </c>
      <c r="BT385" s="5">
        <v>17465.43</v>
      </c>
      <c r="BU385" s="5">
        <v>13891.94</v>
      </c>
      <c r="BV385" s="5">
        <v>10719.1</v>
      </c>
      <c r="BW385" s="5">
        <v>8070.87</v>
      </c>
      <c r="BX385" s="5">
        <v>5874.17</v>
      </c>
      <c r="BY385" s="5">
        <v>4180.91</v>
      </c>
      <c r="BZ385" s="5">
        <v>2821.01</v>
      </c>
      <c r="CA385" s="5">
        <v>1794.15</v>
      </c>
      <c r="CB385" s="5">
        <v>1031.0999999999999</v>
      </c>
      <c r="CC385" s="5">
        <v>521.38</v>
      </c>
      <c r="CD385" s="5">
        <v>228.12</v>
      </c>
      <c r="CE385" s="5">
        <v>85.48</v>
      </c>
      <c r="CF385" s="5">
        <v>26.12</v>
      </c>
      <c r="CG385" s="5">
        <v>5.99</v>
      </c>
      <c r="CH385" s="5">
        <v>0.87</v>
      </c>
      <c r="CI385" s="5">
        <v>0</v>
      </c>
      <c r="CJ385" s="5">
        <v>0</v>
      </c>
      <c r="CK385" s="5">
        <v>0</v>
      </c>
      <c r="CL385" s="5">
        <v>0</v>
      </c>
      <c r="CM385" s="5">
        <v>0</v>
      </c>
      <c r="CN385" s="5">
        <v>0</v>
      </c>
      <c r="CO385" s="5">
        <v>0</v>
      </c>
      <c r="CP385" s="5">
        <v>0</v>
      </c>
      <c r="CQ385" s="5">
        <v>0</v>
      </c>
      <c r="CR385" s="5">
        <v>0</v>
      </c>
      <c r="CS385" s="5">
        <v>0</v>
      </c>
      <c r="CT385" s="5">
        <v>0</v>
      </c>
      <c r="CU385" s="5">
        <v>0</v>
      </c>
      <c r="CV385" s="5">
        <v>0</v>
      </c>
      <c r="CW385" s="5">
        <v>0</v>
      </c>
      <c r="CX385" s="5">
        <v>0</v>
      </c>
      <c r="CY385" s="5">
        <v>0</v>
      </c>
      <c r="CZ385" s="5">
        <v>0</v>
      </c>
      <c r="DA385" s="5">
        <v>0</v>
      </c>
      <c r="DB385" s="5">
        <v>0</v>
      </c>
      <c r="DC385" s="5">
        <v>0</v>
      </c>
      <c r="DD385" s="5">
        <v>0</v>
      </c>
      <c r="DE385" s="5">
        <v>0</v>
      </c>
      <c r="DF385" s="3">
        <v>0</v>
      </c>
      <c r="DG385" s="3">
        <v>0</v>
      </c>
      <c r="DH385" s="3">
        <v>0</v>
      </c>
      <c r="DI385" s="3">
        <v>0</v>
      </c>
      <c r="DJ385" s="3">
        <v>0</v>
      </c>
      <c r="DK385" s="3">
        <v>0</v>
      </c>
      <c r="DL385" s="3">
        <v>0</v>
      </c>
      <c r="DM385" s="3">
        <v>0</v>
      </c>
      <c r="DN385" s="3">
        <v>0</v>
      </c>
      <c r="DO385" s="3">
        <v>0</v>
      </c>
      <c r="DP385" s="3">
        <v>0</v>
      </c>
      <c r="DQ385" s="3">
        <v>0</v>
      </c>
      <c r="DR385" s="3">
        <v>0</v>
      </c>
      <c r="DS385" s="3">
        <v>0</v>
      </c>
      <c r="DT385" s="3">
        <v>0</v>
      </c>
      <c r="DU385" s="3">
        <v>0</v>
      </c>
      <c r="DV385" s="3">
        <v>0</v>
      </c>
      <c r="DW385" s="3">
        <v>0</v>
      </c>
      <c r="DX385" s="3">
        <v>0</v>
      </c>
      <c r="DY385" s="3">
        <v>0</v>
      </c>
      <c r="DZ385" s="3">
        <v>0</v>
      </c>
      <c r="EA385" s="3">
        <v>0</v>
      </c>
      <c r="EB385" s="3">
        <v>0</v>
      </c>
      <c r="EC385" s="3">
        <v>0</v>
      </c>
      <c r="ED385" s="3">
        <v>0</v>
      </c>
      <c r="EE385" s="3">
        <v>0</v>
      </c>
      <c r="EF385" s="3">
        <v>0</v>
      </c>
      <c r="EG385" s="3">
        <v>0</v>
      </c>
      <c r="EH385" s="3">
        <v>0</v>
      </c>
      <c r="EI385" s="3">
        <v>0</v>
      </c>
      <c r="EJ385" s="3">
        <v>0</v>
      </c>
      <c r="EK385" s="3">
        <v>0</v>
      </c>
      <c r="EL385" s="3">
        <v>0</v>
      </c>
      <c r="EM385" s="3">
        <v>0</v>
      </c>
      <c r="EN385" s="3">
        <v>0</v>
      </c>
      <c r="EO385" s="3">
        <v>0</v>
      </c>
      <c r="EP385" s="3">
        <v>0</v>
      </c>
      <c r="EQ385" s="3">
        <v>0</v>
      </c>
      <c r="ER385" s="3">
        <v>0</v>
      </c>
      <c r="ES385" s="3">
        <v>0</v>
      </c>
      <c r="ET385" s="3">
        <v>0</v>
      </c>
      <c r="EU385" s="3">
        <v>0</v>
      </c>
      <c r="EV385" s="3">
        <v>0</v>
      </c>
      <c r="EW385" s="3">
        <v>0</v>
      </c>
      <c r="EX385" s="3">
        <v>0</v>
      </c>
      <c r="EY385" s="3">
        <v>0</v>
      </c>
      <c r="EZ385" s="3">
        <v>1</v>
      </c>
      <c r="FA385" s="3">
        <v>0.96101000000000003</v>
      </c>
      <c r="FB385" s="3">
        <v>0.91871594990000005</v>
      </c>
      <c r="FC385" s="3">
        <v>0.87308332866846705</v>
      </c>
      <c r="FD385" s="3">
        <v>0.8243128939290465</v>
      </c>
      <c r="FE385" s="3">
        <v>0.77282631057423834</v>
      </c>
      <c r="FF385" s="3">
        <v>0.71896804499031963</v>
      </c>
      <c r="FG385" s="3">
        <v>0.66311860725547167</v>
      </c>
      <c r="FH385" s="3">
        <v>0.6045519718626684</v>
      </c>
      <c r="FI385" s="3">
        <v>0.54378845317075164</v>
      </c>
      <c r="FJ385" s="3">
        <v>0.48164430874239811</v>
      </c>
      <c r="FK385" s="3">
        <v>0.4191557761261594</v>
      </c>
      <c r="FL385" s="3">
        <v>0.35764885753740677</v>
      </c>
      <c r="FM385" s="3">
        <v>0.298668984440913</v>
      </c>
      <c r="FN385" s="3">
        <v>0.24373479813269586</v>
      </c>
      <c r="FO385" s="3">
        <v>0.19407627036114039</v>
      </c>
      <c r="FP385" s="3">
        <v>0.15051779224128606</v>
      </c>
      <c r="FQ385" s="3">
        <v>0.1134798791044728</v>
      </c>
      <c r="FR385" s="3">
        <v>8.2996913979429307E-2</v>
      </c>
      <c r="FS385" s="3">
        <v>5.9234067537978899E-2</v>
      </c>
      <c r="FT385" s="3">
        <v>4.0864398513100884E-2</v>
      </c>
      <c r="FU385" s="3">
        <v>2.7568757812878382E-2</v>
      </c>
      <c r="FV385" s="3">
        <v>1.7631874746804499E-2</v>
      </c>
      <c r="FW385" s="3">
        <v>1.0629199372363625E-2</v>
      </c>
      <c r="FX385" s="3">
        <v>5.7901500661013613E-3</v>
      </c>
      <c r="FY385" s="3">
        <v>2.7751610251817212E-3</v>
      </c>
      <c r="FZ385" s="3">
        <v>1.1509425319736154E-3</v>
      </c>
      <c r="GA385" s="3">
        <v>4.0880327793170847E-4</v>
      </c>
      <c r="GB385" s="3">
        <v>1.1838942928902277E-4</v>
      </c>
      <c r="GC385" s="3">
        <v>2.5729574667383321E-5</v>
      </c>
      <c r="GD385" s="3">
        <v>3.5434770231920298E-6</v>
      </c>
      <c r="GE385" s="3">
        <v>0</v>
      </c>
      <c r="GF385" s="3">
        <v>0</v>
      </c>
      <c r="GG385" s="3">
        <v>0</v>
      </c>
      <c r="GH385" s="3">
        <v>0</v>
      </c>
      <c r="GI385" s="3">
        <v>0</v>
      </c>
      <c r="GJ385" s="3">
        <v>0</v>
      </c>
      <c r="GK385" s="3">
        <v>0</v>
      </c>
      <c r="GL385" s="3">
        <v>0</v>
      </c>
      <c r="GM385" s="3">
        <v>0</v>
      </c>
      <c r="GN385" s="3">
        <v>0</v>
      </c>
      <c r="GO385" s="3">
        <v>0</v>
      </c>
      <c r="GP385" s="3">
        <v>0</v>
      </c>
      <c r="GQ385" s="3">
        <v>0</v>
      </c>
      <c r="GR385" s="3">
        <v>0</v>
      </c>
      <c r="GS385" s="3">
        <v>0</v>
      </c>
      <c r="GT385" s="3">
        <v>0</v>
      </c>
      <c r="GU385" s="3">
        <v>0</v>
      </c>
      <c r="GV385" s="3">
        <v>0</v>
      </c>
      <c r="GW385" s="3">
        <v>0</v>
      </c>
      <c r="GX385" s="3">
        <v>0</v>
      </c>
      <c r="GY385" s="3">
        <v>0</v>
      </c>
      <c r="GZ385" s="3">
        <v>0</v>
      </c>
      <c r="HA385" s="3">
        <v>0</v>
      </c>
      <c r="HB385">
        <f t="shared" si="2085"/>
        <v>46</v>
      </c>
      <c r="HC385">
        <f t="shared" si="2089"/>
        <v>0</v>
      </c>
      <c r="HD385">
        <f>IF(H385&gt;=$F$3,IF(HB385&lt;50,HC385*VLOOKUP(H385,Ret!$A$2:$AZ$27,HB385+2),HC385),0)</f>
        <v>0</v>
      </c>
      <c r="HE385">
        <f>IF(H385&lt;$F$3,HC385*VLOOKUP(H385,Withd!$A$2:$AZ$57,HB385+2),0)</f>
        <v>0</v>
      </c>
      <c r="HF385">
        <f>IF(HC385=HD385,0,HC385*VLOOKUP(H385,Mort!$A$2:$E$115,IF(HF384/HC384=VLOOKUP(H384,Mort!$A$2:$E$115,2),2,3)))</f>
        <v>0</v>
      </c>
      <c r="HH385">
        <f t="shared" ref="HH385:HI385" si="2176">HH384+1</f>
        <v>79</v>
      </c>
      <c r="HI385">
        <f t="shared" si="2176"/>
        <v>46</v>
      </c>
      <c r="HJ385">
        <f t="shared" si="2083"/>
        <v>0</v>
      </c>
      <c r="HK385">
        <f>IF(HH385&gt;=$F$3,IF(HI385&lt;50,HJ385*VLOOKUP(HH385,Ret!$A$2:$AZ$27,HI385+2),HJ385),0)</f>
        <v>0</v>
      </c>
      <c r="HL385">
        <f>IF(HH385&lt;$F$3,HJ385*VLOOKUP(HH385,Withd!$A$2:$AZ$57,HI385+2),0)</f>
        <v>0</v>
      </c>
      <c r="HM385">
        <f>IF(HJ385=HK385,0,HJ385*VLOOKUP(HH385,Mort!$A$2:$E$115,IF(HM384/HJ384=VLOOKUP(HH384,Mort!$A$2:$E$115,2),2,3)))</f>
        <v>0</v>
      </c>
      <c r="HN385">
        <f>HN384/(1+Assumptions!$C$9)</f>
        <v>0.18668915583948884</v>
      </c>
      <c r="HO385">
        <f>HO384*(1+Assumptions!$C$10)</f>
        <v>4.217476921689304</v>
      </c>
      <c r="HQ385">
        <f>HQ384/(1.01+Assumptions!$C$9)</f>
        <v>0.12126690145346461</v>
      </c>
      <c r="HR385">
        <f>HR384/(0.99+Assumptions!$C$9)</f>
        <v>0.28860898026307646</v>
      </c>
    </row>
    <row r="386" spans="2:226" x14ac:dyDescent="0.25">
      <c r="B386">
        <f t="shared" ref="B386:C386" si="2177">B385+1</f>
        <v>2083</v>
      </c>
      <c r="C386">
        <f t="shared" si="2177"/>
        <v>98</v>
      </c>
      <c r="D386">
        <f>IF(D385=0, 0, D385*(1-VLOOKUP(C385,Mort!$A$2:$E$111,IF(D385/D384=1-VLOOKUP(C384,Mort!$A$2:$E$111,4),4,5))))</f>
        <v>5.7669173244722101E-2</v>
      </c>
      <c r="E386" s="3">
        <f>IF(C386&lt;65,Assumptions!$C$6,Assumptions!$C$7)*(1+Assumptions!$C$8)^(B386-$J$3)</f>
        <v>129150.58740181915</v>
      </c>
      <c r="F386" s="3">
        <f t="shared" si="2081"/>
        <v>7448.01</v>
      </c>
      <c r="H386">
        <f t="shared" si="2088"/>
        <v>80</v>
      </c>
      <c r="I386" s="5">
        <v>97058.59831314953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s="5">
        <v>0</v>
      </c>
      <c r="AP386" s="5">
        <v>0</v>
      </c>
      <c r="AQ386" s="5">
        <v>0</v>
      </c>
      <c r="AR386" s="5">
        <v>0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 s="5">
        <v>0</v>
      </c>
      <c r="AY386" s="5">
        <v>0</v>
      </c>
      <c r="AZ386" s="5">
        <v>0</v>
      </c>
      <c r="BA386" s="5">
        <v>0</v>
      </c>
      <c r="BB386" s="5">
        <v>0</v>
      </c>
      <c r="BC386" s="5">
        <v>0</v>
      </c>
      <c r="BD386" s="5">
        <v>0</v>
      </c>
      <c r="BE386" s="5">
        <v>51976.21</v>
      </c>
      <c r="BF386" s="5">
        <v>52421.61</v>
      </c>
      <c r="BG386" s="5">
        <v>52557.81</v>
      </c>
      <c r="BH386" s="5">
        <v>52351.14</v>
      </c>
      <c r="BI386" s="5">
        <v>51780.76</v>
      </c>
      <c r="BJ386" s="5">
        <v>50821.63</v>
      </c>
      <c r="BK386" s="5">
        <v>49451.86</v>
      </c>
      <c r="BL386" s="5">
        <v>47563.91</v>
      </c>
      <c r="BM386" s="5">
        <v>45136.34</v>
      </c>
      <c r="BN386" s="5">
        <v>42176.959999999999</v>
      </c>
      <c r="BO386" s="5">
        <v>38723.69</v>
      </c>
      <c r="BP386" s="5">
        <v>34858.65</v>
      </c>
      <c r="BQ386" s="5">
        <v>30711.17</v>
      </c>
      <c r="BR386" s="5">
        <v>26440.9</v>
      </c>
      <c r="BS386" s="5">
        <v>22211.79</v>
      </c>
      <c r="BT386" s="5">
        <v>18174.04</v>
      </c>
      <c r="BU386" s="5">
        <v>14455.56</v>
      </c>
      <c r="BV386" s="5">
        <v>11153.99</v>
      </c>
      <c r="BW386" s="5">
        <v>8398.32</v>
      </c>
      <c r="BX386" s="5">
        <v>6112.49</v>
      </c>
      <c r="BY386" s="5">
        <v>4350.54</v>
      </c>
      <c r="BZ386" s="5">
        <v>2935.46</v>
      </c>
      <c r="CA386" s="5">
        <v>1866.94</v>
      </c>
      <c r="CB386" s="5">
        <v>1072.93</v>
      </c>
      <c r="CC386" s="5">
        <v>542.53</v>
      </c>
      <c r="CD386" s="5">
        <v>237.38</v>
      </c>
      <c r="CE386" s="5">
        <v>88.95</v>
      </c>
      <c r="CF386" s="5">
        <v>27.18</v>
      </c>
      <c r="CG386" s="5">
        <v>6.23</v>
      </c>
      <c r="CH386" s="5">
        <v>0.91</v>
      </c>
      <c r="CI386" s="5">
        <v>0</v>
      </c>
      <c r="CJ386" s="5">
        <v>0</v>
      </c>
      <c r="CK386" s="5">
        <v>0</v>
      </c>
      <c r="CL386" s="5">
        <v>0</v>
      </c>
      <c r="CM386" s="5">
        <v>0</v>
      </c>
      <c r="CN386" s="5">
        <v>0</v>
      </c>
      <c r="CO386" s="5">
        <v>0</v>
      </c>
      <c r="CP386" s="5">
        <v>0</v>
      </c>
      <c r="CQ386" s="5">
        <v>0</v>
      </c>
      <c r="CR386" s="5">
        <v>0</v>
      </c>
      <c r="CS386" s="5">
        <v>0</v>
      </c>
      <c r="CT386" s="5">
        <v>0</v>
      </c>
      <c r="CU386" s="5">
        <v>0</v>
      </c>
      <c r="CV386" s="5">
        <v>0</v>
      </c>
      <c r="CW386" s="5">
        <v>0</v>
      </c>
      <c r="CX386" s="5">
        <v>0</v>
      </c>
      <c r="CY386" s="5">
        <v>0</v>
      </c>
      <c r="CZ386" s="5">
        <v>0</v>
      </c>
      <c r="DA386" s="5">
        <v>0</v>
      </c>
      <c r="DB386" s="5">
        <v>0</v>
      </c>
      <c r="DC386" s="5">
        <v>0</v>
      </c>
      <c r="DD386" s="5">
        <v>0</v>
      </c>
      <c r="DE386" s="5">
        <v>0</v>
      </c>
      <c r="DF386" s="3">
        <v>0</v>
      </c>
      <c r="DG386" s="3">
        <v>0</v>
      </c>
      <c r="DH386" s="3">
        <v>0</v>
      </c>
      <c r="DI386" s="3">
        <v>0</v>
      </c>
      <c r="DJ386" s="3">
        <v>0</v>
      </c>
      <c r="DK386" s="3">
        <v>0</v>
      </c>
      <c r="DL386" s="3">
        <v>0</v>
      </c>
      <c r="DM386" s="3">
        <v>0</v>
      </c>
      <c r="DN386" s="3">
        <v>0</v>
      </c>
      <c r="DO386" s="3">
        <v>0</v>
      </c>
      <c r="DP386" s="3">
        <v>0</v>
      </c>
      <c r="DQ386" s="3">
        <v>0</v>
      </c>
      <c r="DR386" s="3">
        <v>0</v>
      </c>
      <c r="DS386" s="3">
        <v>0</v>
      </c>
      <c r="DT386" s="3">
        <v>0</v>
      </c>
      <c r="DU386" s="3">
        <v>0</v>
      </c>
      <c r="DV386" s="3">
        <v>0</v>
      </c>
      <c r="DW386" s="3">
        <v>0</v>
      </c>
      <c r="DX386" s="3">
        <v>0</v>
      </c>
      <c r="DY386" s="3">
        <v>0</v>
      </c>
      <c r="DZ386" s="3">
        <v>0</v>
      </c>
      <c r="EA386" s="3">
        <v>0</v>
      </c>
      <c r="EB386" s="3">
        <v>0</v>
      </c>
      <c r="EC386" s="3">
        <v>0</v>
      </c>
      <c r="ED386" s="3">
        <v>0</v>
      </c>
      <c r="EE386" s="3">
        <v>0</v>
      </c>
      <c r="EF386" s="3">
        <v>0</v>
      </c>
      <c r="EG386" s="3">
        <v>0</v>
      </c>
      <c r="EH386" s="3">
        <v>0</v>
      </c>
      <c r="EI386" s="3">
        <v>0</v>
      </c>
      <c r="EJ386" s="3">
        <v>0</v>
      </c>
      <c r="EK386" s="3">
        <v>0</v>
      </c>
      <c r="EL386" s="3">
        <v>0</v>
      </c>
      <c r="EM386" s="3">
        <v>0</v>
      </c>
      <c r="EN386" s="3">
        <v>0</v>
      </c>
      <c r="EO386" s="3">
        <v>0</v>
      </c>
      <c r="EP386" s="3">
        <v>0</v>
      </c>
      <c r="EQ386" s="3">
        <v>0</v>
      </c>
      <c r="ER386" s="3">
        <v>0</v>
      </c>
      <c r="ES386" s="3">
        <v>0</v>
      </c>
      <c r="ET386" s="3">
        <v>0</v>
      </c>
      <c r="EU386" s="3">
        <v>0</v>
      </c>
      <c r="EV386" s="3">
        <v>0</v>
      </c>
      <c r="EW386" s="3">
        <v>0</v>
      </c>
      <c r="EX386" s="3">
        <v>0</v>
      </c>
      <c r="EY386" s="3">
        <v>0</v>
      </c>
      <c r="EZ386" s="3">
        <v>0</v>
      </c>
      <c r="FA386" s="3">
        <v>1</v>
      </c>
      <c r="FB386" s="3">
        <v>0.95599000000000001</v>
      </c>
      <c r="FC386" s="3">
        <v>0.9085059767</v>
      </c>
      <c r="FD386" s="3">
        <v>0.85775683284153803</v>
      </c>
      <c r="FE386" s="3">
        <v>0.80418134106225558</v>
      </c>
      <c r="FF386" s="3">
        <v>0.74813794340362694</v>
      </c>
      <c r="FG386" s="3">
        <v>0.69002258796003324</v>
      </c>
      <c r="FH386" s="3">
        <v>0.62907979299140315</v>
      </c>
      <c r="FI386" s="3">
        <v>0.5658509829978372</v>
      </c>
      <c r="FJ386" s="3">
        <v>0.50118553266084431</v>
      </c>
      <c r="FK386" s="3">
        <v>0.43616172165342637</v>
      </c>
      <c r="FL386" s="3">
        <v>0.37215935061800259</v>
      </c>
      <c r="FM386" s="3">
        <v>0.31078655210758777</v>
      </c>
      <c r="FN386" s="3">
        <v>0.25362358157843912</v>
      </c>
      <c r="FO386" s="3">
        <v>0.20195031306764794</v>
      </c>
      <c r="FP386" s="3">
        <v>0.15662458480274505</v>
      </c>
      <c r="FQ386" s="3">
        <v>0.11808397322033357</v>
      </c>
      <c r="FR386" s="3">
        <v>8.6364256333887557E-2</v>
      </c>
      <c r="FS386" s="3">
        <v>6.1637306102932207E-2</v>
      </c>
      <c r="FT386" s="3">
        <v>4.2522344734290875E-2</v>
      </c>
      <c r="FU386" s="3">
        <v>2.8687274651541996E-2</v>
      </c>
      <c r="FV386" s="3">
        <v>1.83472333761402E-2</v>
      </c>
      <c r="FW386" s="3">
        <v>1.1060446168472359E-2</v>
      </c>
      <c r="FX386" s="3">
        <v>6.0250674458136328E-3</v>
      </c>
      <c r="FY386" s="3">
        <v>2.8877545761040162E-3</v>
      </c>
      <c r="FZ386" s="3">
        <v>1.1976384553476188E-3</v>
      </c>
      <c r="GA386" s="3">
        <v>4.2538920295492069E-4</v>
      </c>
      <c r="GB386" s="3">
        <v>1.2319271317574502E-4</v>
      </c>
      <c r="GC386" s="3">
        <v>2.6773472354484668E-5</v>
      </c>
      <c r="GD386" s="3">
        <v>3.6872426126596274E-6</v>
      </c>
      <c r="GE386" s="3">
        <v>0</v>
      </c>
      <c r="GF386" s="3">
        <v>0</v>
      </c>
      <c r="GG386" s="3">
        <v>0</v>
      </c>
      <c r="GH386" s="3">
        <v>0</v>
      </c>
      <c r="GI386" s="3">
        <v>0</v>
      </c>
      <c r="GJ386" s="3">
        <v>0</v>
      </c>
      <c r="GK386" s="3">
        <v>0</v>
      </c>
      <c r="GL386" s="3">
        <v>0</v>
      </c>
      <c r="GM386" s="3">
        <v>0</v>
      </c>
      <c r="GN386" s="3">
        <v>0</v>
      </c>
      <c r="GO386" s="3">
        <v>0</v>
      </c>
      <c r="GP386" s="3">
        <v>0</v>
      </c>
      <c r="GQ386" s="3">
        <v>0</v>
      </c>
      <c r="GR386" s="3">
        <v>0</v>
      </c>
      <c r="GS386" s="3">
        <v>0</v>
      </c>
      <c r="GT386" s="3">
        <v>0</v>
      </c>
      <c r="GU386" s="3">
        <v>0</v>
      </c>
      <c r="GV386" s="3">
        <v>0</v>
      </c>
      <c r="GW386" s="3">
        <v>0</v>
      </c>
      <c r="GX386" s="3">
        <v>0</v>
      </c>
      <c r="GY386" s="3">
        <v>0</v>
      </c>
      <c r="GZ386" s="3">
        <v>0</v>
      </c>
      <c r="HA386" s="3">
        <v>0</v>
      </c>
      <c r="HB386">
        <f t="shared" si="2085"/>
        <v>47</v>
      </c>
      <c r="HC386">
        <f t="shared" si="2089"/>
        <v>0</v>
      </c>
      <c r="HD386">
        <f>IF(H386&gt;=$F$3,IF(HB386&lt;50,HC386*VLOOKUP(H386,Ret!$A$2:$AZ$27,HB386+2),HC386),0)</f>
        <v>0</v>
      </c>
      <c r="HE386">
        <f>IF(H386&lt;$F$3,HC386*VLOOKUP(H386,Withd!$A$2:$AZ$57,HB386+2),0)</f>
        <v>0</v>
      </c>
      <c r="HF386">
        <f>IF(HC386=HD386,0,HC386*VLOOKUP(H386,Mort!$A$2:$E$115,IF(HF385/HC385=VLOOKUP(H385,Mort!$A$2:$E$115,2),2,3)))</f>
        <v>0</v>
      </c>
      <c r="HH386">
        <f t="shared" ref="HH386:HI386" si="2178">HH385+1</f>
        <v>80</v>
      </c>
      <c r="HI386">
        <f t="shared" si="2178"/>
        <v>47</v>
      </c>
      <c r="HJ386">
        <f t="shared" si="2083"/>
        <v>0</v>
      </c>
      <c r="HK386">
        <f>IF(HH386&gt;=$F$3,IF(HI386&lt;50,HJ386*VLOOKUP(HH386,Ret!$A$2:$AZ$27,HI386+2),HJ386),0)</f>
        <v>0</v>
      </c>
      <c r="HL386">
        <f>IF(HH386&lt;$F$3,HJ386*VLOOKUP(HH386,Withd!$A$2:$AZ$57,HI386+2),0)</f>
        <v>0</v>
      </c>
      <c r="HM386">
        <f>IF(HJ386=HK386,0,HJ386*VLOOKUP(HH386,Mort!$A$2:$E$115,IF(HM385/HJ385=VLOOKUP(HH385,Mort!$A$2:$E$115,2),2,3)))</f>
        <v>0</v>
      </c>
      <c r="HN386">
        <f>HN385/(1+Assumptions!$C$9)</f>
        <v>0.17985467807272526</v>
      </c>
      <c r="HO386">
        <f>HO385*(1+Assumptions!$C$10)</f>
        <v>4.354544921644206</v>
      </c>
      <c r="HQ386">
        <f>HQ385/(1.01+Assumptions!$C$9)</f>
        <v>0.11571269222658837</v>
      </c>
      <c r="HR386">
        <f>HR385/(0.99+Assumptions!$C$9)</f>
        <v>0.28074803527536618</v>
      </c>
    </row>
    <row r="387" spans="2:226" x14ac:dyDescent="0.25">
      <c r="B387">
        <f t="shared" ref="B387:C387" si="2179">B386+1</f>
        <v>2084</v>
      </c>
      <c r="C387">
        <f t="shared" si="2179"/>
        <v>99</v>
      </c>
      <c r="D387">
        <f>IF(D386=0, 0, D386*(1-VLOOKUP(C386,Mort!$A$2:$E$111,IF(D386/D385=1-VLOOKUP(C385,Mort!$A$2:$E$111,4),4,5))))</f>
        <v>4.1157912253025709E-2</v>
      </c>
      <c r="E387" s="3">
        <f>IF(C387&lt;65,Assumptions!$C$6,Assumptions!$C$7)*(1+Assumptions!$C$8)^(B387-$J$3)</f>
        <v>136253.8697089192</v>
      </c>
      <c r="F387" s="3">
        <f t="shared" si="2081"/>
        <v>5607.92</v>
      </c>
      <c r="H387">
        <f t="shared" si="2088"/>
        <v>81</v>
      </c>
      <c r="I387" s="5">
        <v>92106.257502979075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0</v>
      </c>
      <c r="AF387" s="5">
        <v>0</v>
      </c>
      <c r="AG387" s="5">
        <v>0</v>
      </c>
      <c r="AH387" s="5">
        <v>0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s="5">
        <v>0</v>
      </c>
      <c r="AP387" s="5">
        <v>0</v>
      </c>
      <c r="AQ387" s="5">
        <v>0</v>
      </c>
      <c r="AR387" s="5">
        <v>0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 s="5">
        <v>0</v>
      </c>
      <c r="AY387" s="5">
        <v>0</v>
      </c>
      <c r="AZ387" s="5">
        <v>0</v>
      </c>
      <c r="BA387" s="5">
        <v>0</v>
      </c>
      <c r="BB387" s="5">
        <v>0</v>
      </c>
      <c r="BC387" s="5">
        <v>0</v>
      </c>
      <c r="BD387" s="5">
        <v>0</v>
      </c>
      <c r="BE387" s="5">
        <v>0</v>
      </c>
      <c r="BF387" s="5">
        <v>54834.9</v>
      </c>
      <c r="BG387" s="5">
        <v>54977.37</v>
      </c>
      <c r="BH387" s="5">
        <v>54761.18</v>
      </c>
      <c r="BI387" s="5">
        <v>54164.54</v>
      </c>
      <c r="BJ387" s="5">
        <v>53161.25</v>
      </c>
      <c r="BK387" s="5">
        <v>51728.43</v>
      </c>
      <c r="BL387" s="5">
        <v>49753.56</v>
      </c>
      <c r="BM387" s="5">
        <v>47214.239999999998</v>
      </c>
      <c r="BN387" s="5">
        <v>44118.62</v>
      </c>
      <c r="BO387" s="5">
        <v>40506.370000000003</v>
      </c>
      <c r="BP387" s="5">
        <v>36463.4</v>
      </c>
      <c r="BQ387" s="5">
        <v>32124.99</v>
      </c>
      <c r="BR387" s="5">
        <v>27658.13</v>
      </c>
      <c r="BS387" s="5">
        <v>23234.33</v>
      </c>
      <c r="BT387" s="5">
        <v>19010.7</v>
      </c>
      <c r="BU387" s="5">
        <v>15121.04</v>
      </c>
      <c r="BV387" s="5">
        <v>11667.48</v>
      </c>
      <c r="BW387" s="5">
        <v>8784.9500000000007</v>
      </c>
      <c r="BX387" s="5">
        <v>6393.89</v>
      </c>
      <c r="BY387" s="5">
        <v>4550.82</v>
      </c>
      <c r="BZ387" s="5">
        <v>3070.6</v>
      </c>
      <c r="CA387" s="5">
        <v>1952.89</v>
      </c>
      <c r="CB387" s="5">
        <v>1122.33</v>
      </c>
      <c r="CC387" s="5">
        <v>567.51</v>
      </c>
      <c r="CD387" s="5">
        <v>248.31</v>
      </c>
      <c r="CE387" s="5">
        <v>93.05</v>
      </c>
      <c r="CF387" s="5">
        <v>28.43</v>
      </c>
      <c r="CG387" s="5">
        <v>6.52</v>
      </c>
      <c r="CH387" s="5">
        <v>0.95</v>
      </c>
      <c r="CI387" s="5">
        <v>0</v>
      </c>
      <c r="CJ387" s="5">
        <v>0</v>
      </c>
      <c r="CK387" s="5">
        <v>0</v>
      </c>
      <c r="CL387" s="5">
        <v>0</v>
      </c>
      <c r="CM387" s="5">
        <v>0</v>
      </c>
      <c r="CN387" s="5">
        <v>0</v>
      </c>
      <c r="CO387" s="5">
        <v>0</v>
      </c>
      <c r="CP387" s="5">
        <v>0</v>
      </c>
      <c r="CQ387" s="5">
        <v>0</v>
      </c>
      <c r="CR387" s="5">
        <v>0</v>
      </c>
      <c r="CS387" s="5">
        <v>0</v>
      </c>
      <c r="CT387" s="5">
        <v>0</v>
      </c>
      <c r="CU387" s="5">
        <v>0</v>
      </c>
      <c r="CV387" s="5">
        <v>0</v>
      </c>
      <c r="CW387" s="5">
        <v>0</v>
      </c>
      <c r="CX387" s="5">
        <v>0</v>
      </c>
      <c r="CY387" s="5">
        <v>0</v>
      </c>
      <c r="CZ387" s="5">
        <v>0</v>
      </c>
      <c r="DA387" s="5">
        <v>0</v>
      </c>
      <c r="DB387" s="5">
        <v>0</v>
      </c>
      <c r="DC387" s="5">
        <v>0</v>
      </c>
      <c r="DD387" s="5">
        <v>0</v>
      </c>
      <c r="DE387" s="5">
        <v>0</v>
      </c>
      <c r="DF387" s="3">
        <v>0</v>
      </c>
      <c r="DG387" s="3">
        <v>0</v>
      </c>
      <c r="DH387" s="3">
        <v>0</v>
      </c>
      <c r="DI387" s="3">
        <v>0</v>
      </c>
      <c r="DJ387" s="3">
        <v>0</v>
      </c>
      <c r="DK387" s="3">
        <v>0</v>
      </c>
      <c r="DL387" s="3">
        <v>0</v>
      </c>
      <c r="DM387" s="3">
        <v>0</v>
      </c>
      <c r="DN387" s="3">
        <v>0</v>
      </c>
      <c r="DO387" s="3">
        <v>0</v>
      </c>
      <c r="DP387" s="3">
        <v>0</v>
      </c>
      <c r="DQ387" s="3">
        <v>0</v>
      </c>
      <c r="DR387" s="3">
        <v>0</v>
      </c>
      <c r="DS387" s="3">
        <v>0</v>
      </c>
      <c r="DT387" s="3">
        <v>0</v>
      </c>
      <c r="DU387" s="3">
        <v>0</v>
      </c>
      <c r="DV387" s="3">
        <v>0</v>
      </c>
      <c r="DW387" s="3">
        <v>0</v>
      </c>
      <c r="DX387" s="3">
        <v>0</v>
      </c>
      <c r="DY387" s="3">
        <v>0</v>
      </c>
      <c r="DZ387" s="3">
        <v>0</v>
      </c>
      <c r="EA387" s="3">
        <v>0</v>
      </c>
      <c r="EB387" s="3">
        <v>0</v>
      </c>
      <c r="EC387" s="3">
        <v>0</v>
      </c>
      <c r="ED387" s="3">
        <v>0</v>
      </c>
      <c r="EE387" s="3">
        <v>0</v>
      </c>
      <c r="EF387" s="3">
        <v>0</v>
      </c>
      <c r="EG387" s="3">
        <v>0</v>
      </c>
      <c r="EH387" s="3">
        <v>0</v>
      </c>
      <c r="EI387" s="3">
        <v>0</v>
      </c>
      <c r="EJ387" s="3">
        <v>0</v>
      </c>
      <c r="EK387" s="3">
        <v>0</v>
      </c>
      <c r="EL387" s="3">
        <v>0</v>
      </c>
      <c r="EM387" s="3">
        <v>0</v>
      </c>
      <c r="EN387" s="3">
        <v>0</v>
      </c>
      <c r="EO387" s="3">
        <v>0</v>
      </c>
      <c r="EP387" s="3">
        <v>0</v>
      </c>
      <c r="EQ387" s="3">
        <v>0</v>
      </c>
      <c r="ER387" s="3">
        <v>0</v>
      </c>
      <c r="ES387" s="3">
        <v>0</v>
      </c>
      <c r="ET387" s="3">
        <v>0</v>
      </c>
      <c r="EU387" s="3">
        <v>0</v>
      </c>
      <c r="EV387" s="3">
        <v>0</v>
      </c>
      <c r="EW387" s="3">
        <v>0</v>
      </c>
      <c r="EX387" s="3">
        <v>0</v>
      </c>
      <c r="EY387" s="3">
        <v>0</v>
      </c>
      <c r="EZ387" s="3">
        <v>0</v>
      </c>
      <c r="FA387" s="3">
        <v>0</v>
      </c>
      <c r="FB387" s="3">
        <v>1</v>
      </c>
      <c r="FC387" s="3">
        <v>0.95033000000000001</v>
      </c>
      <c r="FD387" s="3">
        <v>0.89724456620000004</v>
      </c>
      <c r="FE387" s="3">
        <v>0.84120267059514808</v>
      </c>
      <c r="FF387" s="3">
        <v>0.78257925648137217</v>
      </c>
      <c r="FG387" s="3">
        <v>0.72178849983789917</v>
      </c>
      <c r="FH387" s="3">
        <v>0.65804013953221596</v>
      </c>
      <c r="FI387" s="3">
        <v>0.59190052510783298</v>
      </c>
      <c r="FJ387" s="3">
        <v>0.52425813309850977</v>
      </c>
      <c r="FK387" s="3">
        <v>0.45624088291030912</v>
      </c>
      <c r="FL387" s="3">
        <v>0.38929209575205037</v>
      </c>
      <c r="FM387" s="3">
        <v>0.32509393624157973</v>
      </c>
      <c r="FN387" s="3">
        <v>0.26529940854866596</v>
      </c>
      <c r="FO387" s="3">
        <v>0.21124730705096076</v>
      </c>
      <c r="FP387" s="3">
        <v>0.16383496145644313</v>
      </c>
      <c r="FQ387" s="3">
        <v>0.12352009249085617</v>
      </c>
      <c r="FR387" s="3">
        <v>9.0340125245962383E-2</v>
      </c>
      <c r="FS387" s="3">
        <v>6.4474843986790889E-2</v>
      </c>
      <c r="FT387" s="3">
        <v>4.4479905369607303E-2</v>
      </c>
      <c r="FU387" s="3">
        <v>3.0007923358551871E-2</v>
      </c>
      <c r="FV387" s="3">
        <v>1.9191867463195435E-2</v>
      </c>
      <c r="FW387" s="3">
        <v>1.1569625381512736E-2</v>
      </c>
      <c r="FX387" s="3">
        <v>6.3024377303252483E-3</v>
      </c>
      <c r="FY387" s="3">
        <v>3.0206953797675884E-3</v>
      </c>
      <c r="FZ387" s="3">
        <v>1.252772994851012E-3</v>
      </c>
      <c r="GA387" s="3">
        <v>4.4497244004113094E-4</v>
      </c>
      <c r="GB387" s="3">
        <v>1.2886401863591152E-4</v>
      </c>
      <c r="GC387" s="3">
        <v>2.8006017170142653E-5</v>
      </c>
      <c r="GD387" s="3">
        <v>3.856988684672045E-6</v>
      </c>
      <c r="GE387" s="3">
        <v>0</v>
      </c>
      <c r="GF387" s="3">
        <v>0</v>
      </c>
      <c r="GG387" s="3">
        <v>0</v>
      </c>
      <c r="GH387" s="3">
        <v>0</v>
      </c>
      <c r="GI387" s="3">
        <v>0</v>
      </c>
      <c r="GJ387" s="3">
        <v>0</v>
      </c>
      <c r="GK387" s="3">
        <v>0</v>
      </c>
      <c r="GL387" s="3">
        <v>0</v>
      </c>
      <c r="GM387" s="3">
        <v>0</v>
      </c>
      <c r="GN387" s="3">
        <v>0</v>
      </c>
      <c r="GO387" s="3">
        <v>0</v>
      </c>
      <c r="GP387" s="3">
        <v>0</v>
      </c>
      <c r="GQ387" s="3">
        <v>0</v>
      </c>
      <c r="GR387" s="3">
        <v>0</v>
      </c>
      <c r="GS387" s="3">
        <v>0</v>
      </c>
      <c r="GT387" s="3">
        <v>0</v>
      </c>
      <c r="GU387" s="3">
        <v>0</v>
      </c>
      <c r="GV387" s="3">
        <v>0</v>
      </c>
      <c r="GW387" s="3">
        <v>0</v>
      </c>
      <c r="GX387" s="3">
        <v>0</v>
      </c>
      <c r="GY387" s="3">
        <v>0</v>
      </c>
      <c r="GZ387" s="3">
        <v>0</v>
      </c>
      <c r="HA387" s="3">
        <v>0</v>
      </c>
      <c r="HB387">
        <f t="shared" si="2085"/>
        <v>48</v>
      </c>
      <c r="HC387">
        <f t="shared" si="2089"/>
        <v>0</v>
      </c>
      <c r="HD387">
        <f>IF(H387&gt;=$F$3,IF(HB387&lt;50,HC387*VLOOKUP(H387,Ret!$A$2:$AZ$27,HB387+2),HC387),0)</f>
        <v>0</v>
      </c>
      <c r="HE387">
        <f>IF(H387&lt;$F$3,HC387*VLOOKUP(H387,Withd!$A$2:$AZ$57,HB387+2),0)</f>
        <v>0</v>
      </c>
      <c r="HF387">
        <f>IF(HC387=HD387,0,HC387*VLOOKUP(H387,Mort!$A$2:$E$115,IF(HF386/HC386=VLOOKUP(H386,Mort!$A$2:$E$115,2),2,3)))</f>
        <v>0</v>
      </c>
      <c r="HH387">
        <f t="shared" ref="HH387:HI387" si="2180">HH386+1</f>
        <v>81</v>
      </c>
      <c r="HI387">
        <f t="shared" si="2180"/>
        <v>48</v>
      </c>
      <c r="HJ387">
        <f t="shared" si="2083"/>
        <v>0</v>
      </c>
      <c r="HK387">
        <f>IF(HH387&gt;=$F$3,IF(HI387&lt;50,HJ387*VLOOKUP(HH387,Ret!$A$2:$AZ$27,HI387+2),HJ387),0)</f>
        <v>0</v>
      </c>
      <c r="HL387">
        <f>IF(HH387&lt;$F$3,HJ387*VLOOKUP(HH387,Withd!$A$2:$AZ$57,HI387+2),0)</f>
        <v>0</v>
      </c>
      <c r="HM387">
        <f>IF(HJ387=HK387,0,HJ387*VLOOKUP(HH387,Mort!$A$2:$E$115,IF(HM386/HJ386=VLOOKUP(HH386,Mort!$A$2:$E$115,2),2,3)))</f>
        <v>0</v>
      </c>
      <c r="HN387">
        <f>HN386/(1+Assumptions!$C$9)</f>
        <v>0.17327040276755803</v>
      </c>
      <c r="HO387">
        <f>HO386*(1+Assumptions!$C$10)</f>
        <v>4.4960676315976427</v>
      </c>
      <c r="HQ387">
        <f>HQ386/(1.01+Assumptions!$C$9)</f>
        <v>0.1104128742620118</v>
      </c>
      <c r="HR387">
        <f>HR386/(0.99+Assumptions!$C$9)</f>
        <v>0.27310120162973361</v>
      </c>
    </row>
    <row r="388" spans="2:226" x14ac:dyDescent="0.25">
      <c r="B388">
        <f t="shared" ref="B388:C388" si="2181">B387+1</f>
        <v>2085</v>
      </c>
      <c r="C388">
        <f t="shared" si="2181"/>
        <v>100</v>
      </c>
      <c r="D388">
        <f>IF(D387=0, 0, D387*(1-VLOOKUP(C387,Mort!$A$2:$E$111,IF(D387/D386=1-VLOOKUP(C386,Mort!$A$2:$E$111,4),4,5))))</f>
        <v>2.8394020505117377E-2</v>
      </c>
      <c r="E388" s="3">
        <f>IF(C388&lt;65,Assumptions!$C$6,Assumptions!$C$7)*(1+Assumptions!$C$8)^(B388-$J$3)</f>
        <v>143747.83254290977</v>
      </c>
      <c r="F388" s="3">
        <f t="shared" si="2081"/>
        <v>4081.58</v>
      </c>
      <c r="H388">
        <f t="shared" si="2088"/>
        <v>82</v>
      </c>
      <c r="I388" s="5">
        <v>87288.435028771855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s="5">
        <v>0</v>
      </c>
      <c r="AP388" s="5">
        <v>0</v>
      </c>
      <c r="AQ388" s="5">
        <v>0</v>
      </c>
      <c r="AR388" s="5">
        <v>0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 s="5">
        <v>0</v>
      </c>
      <c r="AY388" s="5">
        <v>0</v>
      </c>
      <c r="AZ388" s="5">
        <v>0</v>
      </c>
      <c r="BA388" s="5">
        <v>0</v>
      </c>
      <c r="BB388" s="5">
        <v>0</v>
      </c>
      <c r="BC388" s="5">
        <v>0</v>
      </c>
      <c r="BD388" s="5">
        <v>0</v>
      </c>
      <c r="BE388" s="5">
        <v>0</v>
      </c>
      <c r="BF388" s="5">
        <v>0</v>
      </c>
      <c r="BG388" s="5">
        <v>57850.82</v>
      </c>
      <c r="BH388" s="5">
        <v>57623.33</v>
      </c>
      <c r="BI388" s="5">
        <v>56995.51</v>
      </c>
      <c r="BJ388" s="5">
        <v>55939.78</v>
      </c>
      <c r="BK388" s="5">
        <v>54432.07</v>
      </c>
      <c r="BL388" s="5">
        <v>52353.98</v>
      </c>
      <c r="BM388" s="5">
        <v>49681.94</v>
      </c>
      <c r="BN388" s="5">
        <v>46424.52</v>
      </c>
      <c r="BO388" s="5">
        <v>42623.48</v>
      </c>
      <c r="BP388" s="5">
        <v>38369.199999999997</v>
      </c>
      <c r="BQ388" s="5">
        <v>33804.03</v>
      </c>
      <c r="BR388" s="5">
        <v>29103.71</v>
      </c>
      <c r="BS388" s="5">
        <v>24448.7</v>
      </c>
      <c r="BT388" s="5">
        <v>20004.310000000001</v>
      </c>
      <c r="BU388" s="5">
        <v>15911.35</v>
      </c>
      <c r="BV388" s="5">
        <v>12277.29</v>
      </c>
      <c r="BW388" s="5">
        <v>9244.1</v>
      </c>
      <c r="BX388" s="5">
        <v>6728.07</v>
      </c>
      <c r="BY388" s="5">
        <v>4788.67</v>
      </c>
      <c r="BZ388" s="5">
        <v>3231.09</v>
      </c>
      <c r="CA388" s="5">
        <v>2054.96</v>
      </c>
      <c r="CB388" s="5">
        <v>1180.99</v>
      </c>
      <c r="CC388" s="5">
        <v>597.16999999999996</v>
      </c>
      <c r="CD388" s="5">
        <v>261.27999999999997</v>
      </c>
      <c r="CE388" s="5">
        <v>97.91</v>
      </c>
      <c r="CF388" s="5">
        <v>29.91</v>
      </c>
      <c r="CG388" s="5">
        <v>6.86</v>
      </c>
      <c r="CH388" s="5">
        <v>1</v>
      </c>
      <c r="CI388" s="5">
        <v>0</v>
      </c>
      <c r="CJ388" s="5">
        <v>0</v>
      </c>
      <c r="CK388" s="5">
        <v>0</v>
      </c>
      <c r="CL388" s="5">
        <v>0</v>
      </c>
      <c r="CM388" s="5">
        <v>0</v>
      </c>
      <c r="CN388" s="5">
        <v>0</v>
      </c>
      <c r="CO388" s="5">
        <v>0</v>
      </c>
      <c r="CP388" s="5">
        <v>0</v>
      </c>
      <c r="CQ388" s="5">
        <v>0</v>
      </c>
      <c r="CR388" s="5">
        <v>0</v>
      </c>
      <c r="CS388" s="5">
        <v>0</v>
      </c>
      <c r="CT388" s="5">
        <v>0</v>
      </c>
      <c r="CU388" s="5">
        <v>0</v>
      </c>
      <c r="CV388" s="5">
        <v>0</v>
      </c>
      <c r="CW388" s="5">
        <v>0</v>
      </c>
      <c r="CX388" s="5">
        <v>0</v>
      </c>
      <c r="CY388" s="5">
        <v>0</v>
      </c>
      <c r="CZ388" s="5">
        <v>0</v>
      </c>
      <c r="DA388" s="5">
        <v>0</v>
      </c>
      <c r="DB388" s="5">
        <v>0</v>
      </c>
      <c r="DC388" s="5">
        <v>0</v>
      </c>
      <c r="DD388" s="5">
        <v>0</v>
      </c>
      <c r="DE388" s="5">
        <v>0</v>
      </c>
      <c r="DF388" s="3">
        <v>0</v>
      </c>
      <c r="DG388" s="3">
        <v>0</v>
      </c>
      <c r="DH388" s="3">
        <v>0</v>
      </c>
      <c r="DI388" s="3">
        <v>0</v>
      </c>
      <c r="DJ388" s="3">
        <v>0</v>
      </c>
      <c r="DK388" s="3">
        <v>0</v>
      </c>
      <c r="DL388" s="3">
        <v>0</v>
      </c>
      <c r="DM388" s="3">
        <v>0</v>
      </c>
      <c r="DN388" s="3">
        <v>0</v>
      </c>
      <c r="DO388" s="3">
        <v>0</v>
      </c>
      <c r="DP388" s="3">
        <v>0</v>
      </c>
      <c r="DQ388" s="3">
        <v>0</v>
      </c>
      <c r="DR388" s="3">
        <v>0</v>
      </c>
      <c r="DS388" s="3">
        <v>0</v>
      </c>
      <c r="DT388" s="3">
        <v>0</v>
      </c>
      <c r="DU388" s="3">
        <v>0</v>
      </c>
      <c r="DV388" s="3">
        <v>0</v>
      </c>
      <c r="DW388" s="3">
        <v>0</v>
      </c>
      <c r="DX388" s="3">
        <v>0</v>
      </c>
      <c r="DY388" s="3">
        <v>0</v>
      </c>
      <c r="DZ388" s="3">
        <v>0</v>
      </c>
      <c r="EA388" s="3">
        <v>0</v>
      </c>
      <c r="EB388" s="3">
        <v>0</v>
      </c>
      <c r="EC388" s="3">
        <v>0</v>
      </c>
      <c r="ED388" s="3">
        <v>0</v>
      </c>
      <c r="EE388" s="3">
        <v>0</v>
      </c>
      <c r="EF388" s="3">
        <v>0</v>
      </c>
      <c r="EG388" s="3">
        <v>0</v>
      </c>
      <c r="EH388" s="3">
        <v>0</v>
      </c>
      <c r="EI388" s="3">
        <v>0</v>
      </c>
      <c r="EJ388" s="3">
        <v>0</v>
      </c>
      <c r="EK388" s="3">
        <v>0</v>
      </c>
      <c r="EL388" s="3">
        <v>0</v>
      </c>
      <c r="EM388" s="3">
        <v>0</v>
      </c>
      <c r="EN388" s="3">
        <v>0</v>
      </c>
      <c r="EO388" s="3">
        <v>0</v>
      </c>
      <c r="EP388" s="3">
        <v>0</v>
      </c>
      <c r="EQ388" s="3">
        <v>0</v>
      </c>
      <c r="ER388" s="3">
        <v>0</v>
      </c>
      <c r="ES388" s="3">
        <v>0</v>
      </c>
      <c r="ET388" s="3">
        <v>0</v>
      </c>
      <c r="EU388" s="3">
        <v>0</v>
      </c>
      <c r="EV388" s="3">
        <v>0</v>
      </c>
      <c r="EW388" s="3">
        <v>0</v>
      </c>
      <c r="EX388" s="3">
        <v>0</v>
      </c>
      <c r="EY388" s="3">
        <v>0</v>
      </c>
      <c r="EZ388" s="3">
        <v>0</v>
      </c>
      <c r="FA388" s="3">
        <v>0</v>
      </c>
      <c r="FB388" s="3">
        <v>0</v>
      </c>
      <c r="FC388" s="3">
        <v>1</v>
      </c>
      <c r="FD388" s="3">
        <v>0.94413999999999998</v>
      </c>
      <c r="FE388" s="3">
        <v>0.88516901560000005</v>
      </c>
      <c r="FF388" s="3">
        <v>0.82348158690283602</v>
      </c>
      <c r="FG388" s="3">
        <v>0.7595135372322237</v>
      </c>
      <c r="FH388" s="3">
        <v>0.69243330162387373</v>
      </c>
      <c r="FI388" s="3">
        <v>0.62283683047765814</v>
      </c>
      <c r="FJ388" s="3">
        <v>0.55165903749067136</v>
      </c>
      <c r="FK388" s="3">
        <v>0.48008679396663168</v>
      </c>
      <c r="FL388" s="3">
        <v>0.40963885781996817</v>
      </c>
      <c r="FM388" s="3">
        <v>0.34208531377687723</v>
      </c>
      <c r="FN388" s="3">
        <v>0.2791655620138962</v>
      </c>
      <c r="FO388" s="3">
        <v>0.22228837040918498</v>
      </c>
      <c r="FP388" s="3">
        <v>0.1723979685545475</v>
      </c>
      <c r="FQ388" s="3">
        <v>0.12997600043232999</v>
      </c>
      <c r="FR388" s="3">
        <v>9.5061847196197494E-2</v>
      </c>
      <c r="FS388" s="3">
        <v>6.7844689725454183E-2</v>
      </c>
      <c r="FT388" s="3">
        <v>4.6804694547796337E-2</v>
      </c>
      <c r="FU388" s="3">
        <v>3.1576319129725319E-2</v>
      </c>
      <c r="FV388" s="3">
        <v>2.0194950662607125E-2</v>
      </c>
      <c r="FW388" s="3">
        <v>1.2174324057446079E-2</v>
      </c>
      <c r="FX388" s="3">
        <v>6.6318412870531775E-3</v>
      </c>
      <c r="FY388" s="3">
        <v>3.1785752104717176E-3</v>
      </c>
      <c r="FZ388" s="3">
        <v>1.3182504970389356E-3</v>
      </c>
      <c r="GA388" s="3">
        <v>4.6822939404325952E-4</v>
      </c>
      <c r="GB388" s="3">
        <v>1.3559923251492794E-4</v>
      </c>
      <c r="GC388" s="3">
        <v>2.9469781202469292E-5</v>
      </c>
      <c r="GD388" s="3">
        <v>4.0585782672040693E-6</v>
      </c>
      <c r="GE388" s="3">
        <v>0</v>
      </c>
      <c r="GF388" s="3">
        <v>0</v>
      </c>
      <c r="GG388" s="3">
        <v>0</v>
      </c>
      <c r="GH388" s="3">
        <v>0</v>
      </c>
      <c r="GI388" s="3">
        <v>0</v>
      </c>
      <c r="GJ388" s="3">
        <v>0</v>
      </c>
      <c r="GK388" s="3">
        <v>0</v>
      </c>
      <c r="GL388" s="3">
        <v>0</v>
      </c>
      <c r="GM388" s="3">
        <v>0</v>
      </c>
      <c r="GN388" s="3">
        <v>0</v>
      </c>
      <c r="GO388" s="3">
        <v>0</v>
      </c>
      <c r="GP388" s="3">
        <v>0</v>
      </c>
      <c r="GQ388" s="3">
        <v>0</v>
      </c>
      <c r="GR388" s="3">
        <v>0</v>
      </c>
      <c r="GS388" s="3">
        <v>0</v>
      </c>
      <c r="GT388" s="3">
        <v>0</v>
      </c>
      <c r="GU388" s="3">
        <v>0</v>
      </c>
      <c r="GV388" s="3">
        <v>0</v>
      </c>
      <c r="GW388" s="3">
        <v>0</v>
      </c>
      <c r="GX388" s="3">
        <v>0</v>
      </c>
      <c r="GY388" s="3">
        <v>0</v>
      </c>
      <c r="GZ388" s="3">
        <v>0</v>
      </c>
      <c r="HA388" s="3">
        <v>0</v>
      </c>
      <c r="HB388">
        <f t="shared" si="2085"/>
        <v>49</v>
      </c>
      <c r="HC388">
        <f t="shared" si="2089"/>
        <v>0</v>
      </c>
      <c r="HD388">
        <f>IF(H388&gt;=$F$3,IF(HB388&lt;50,HC388*VLOOKUP(H388,Ret!$A$2:$AZ$27,HB388+2),HC388),0)</f>
        <v>0</v>
      </c>
      <c r="HE388">
        <f>IF(H388&lt;$F$3,HC388*VLOOKUP(H388,Withd!$A$2:$AZ$57,HB388+2),0)</f>
        <v>0</v>
      </c>
      <c r="HF388">
        <f>IF(HC388=HD388,0,HC388*VLOOKUP(H388,Mort!$A$2:$E$115,IF(HF387/HC387=VLOOKUP(H387,Mort!$A$2:$E$115,2),2,3)))</f>
        <v>0</v>
      </c>
      <c r="HH388">
        <f t="shared" ref="HH388:HI388" si="2182">HH387+1</f>
        <v>82</v>
      </c>
      <c r="HI388">
        <f t="shared" si="2182"/>
        <v>49</v>
      </c>
      <c r="HJ388">
        <f t="shared" si="2083"/>
        <v>0</v>
      </c>
      <c r="HK388">
        <f>IF(HH388&gt;=$F$3,IF(HI388&lt;50,HJ388*VLOOKUP(HH388,Ret!$A$2:$AZ$27,HI388+2),HJ388),0)</f>
        <v>0</v>
      </c>
      <c r="HL388">
        <f>IF(HH388&lt;$F$3,HJ388*VLOOKUP(HH388,Withd!$A$2:$AZ$57,HI388+2),0)</f>
        <v>0</v>
      </c>
      <c r="HM388">
        <f>IF(HJ388=HK388,0,HJ388*VLOOKUP(HH388,Mort!$A$2:$E$115,IF(HM387/HJ387=VLOOKUP(HH387,Mort!$A$2:$E$115,2),2,3)))</f>
        <v>0</v>
      </c>
      <c r="HN388">
        <f>HN387/(1+Assumptions!$C$9)</f>
        <v>0.16692717029629867</v>
      </c>
      <c r="HO388">
        <f>HO387*(1+Assumptions!$C$10)</f>
        <v>4.6421898296245656</v>
      </c>
      <c r="HQ388">
        <f>HQ387/(1.01+Assumptions!$C$9)</f>
        <v>0.10535579605153797</v>
      </c>
      <c r="HR388">
        <f>HR387/(0.99+Assumptions!$C$9)</f>
        <v>0.26566264749974089</v>
      </c>
    </row>
    <row r="389" spans="2:226" x14ac:dyDescent="0.25">
      <c r="B389">
        <f t="shared" ref="B389:C389" si="2183">B388+1</f>
        <v>2086</v>
      </c>
      <c r="C389">
        <f t="shared" si="2183"/>
        <v>101</v>
      </c>
      <c r="D389">
        <f>IF(D388=0, 0, D388*(1-VLOOKUP(C388,Mort!$A$2:$E$111,IF(D388/D387=1-VLOOKUP(C387,Mort!$A$2:$E$111,4),4,5))))</f>
        <v>1.9155741993572388E-2</v>
      </c>
      <c r="E389" s="3">
        <f>IF(C389&lt;65,Assumptions!$C$6,Assumptions!$C$7)*(1+Assumptions!$C$8)^(B389-$J$3)</f>
        <v>151653.96333276975</v>
      </c>
      <c r="F389" s="3">
        <f t="shared" si="2081"/>
        <v>2905.04</v>
      </c>
      <c r="H389">
        <f t="shared" si="2088"/>
        <v>83</v>
      </c>
      <c r="I389" s="5">
        <v>82599.076591417615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s="5">
        <v>0</v>
      </c>
      <c r="AP389" s="5">
        <v>0</v>
      </c>
      <c r="AQ389" s="5">
        <v>0</v>
      </c>
      <c r="AR389" s="5">
        <v>0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 s="5">
        <v>0</v>
      </c>
      <c r="AY389" s="5">
        <v>0</v>
      </c>
      <c r="AZ389" s="5">
        <v>0</v>
      </c>
      <c r="BA389" s="5">
        <v>0</v>
      </c>
      <c r="BB389" s="5">
        <v>0</v>
      </c>
      <c r="BC389" s="5">
        <v>0</v>
      </c>
      <c r="BD389" s="5">
        <v>0</v>
      </c>
      <c r="BE389" s="5">
        <v>0</v>
      </c>
      <c r="BF389" s="5">
        <v>0</v>
      </c>
      <c r="BG389" s="5">
        <v>0</v>
      </c>
      <c r="BH389" s="5">
        <v>61032.61</v>
      </c>
      <c r="BI389" s="5">
        <v>60367.64</v>
      </c>
      <c r="BJ389" s="5">
        <v>59249.46</v>
      </c>
      <c r="BK389" s="5">
        <v>57652.54</v>
      </c>
      <c r="BL389" s="5">
        <v>55451.51</v>
      </c>
      <c r="BM389" s="5">
        <v>52621.37</v>
      </c>
      <c r="BN389" s="5">
        <v>49171.23</v>
      </c>
      <c r="BO389" s="5">
        <v>45145.3</v>
      </c>
      <c r="BP389" s="5">
        <v>40639.31</v>
      </c>
      <c r="BQ389" s="5">
        <v>35804.050000000003</v>
      </c>
      <c r="BR389" s="5">
        <v>30825.63</v>
      </c>
      <c r="BS389" s="5">
        <v>25895.200000000001</v>
      </c>
      <c r="BT389" s="5">
        <v>21187.87</v>
      </c>
      <c r="BU389" s="5">
        <v>16852.75</v>
      </c>
      <c r="BV389" s="5">
        <v>13003.68</v>
      </c>
      <c r="BW389" s="5">
        <v>9791.0300000000007</v>
      </c>
      <c r="BX389" s="5">
        <v>7126.14</v>
      </c>
      <c r="BY389" s="5">
        <v>5072</v>
      </c>
      <c r="BZ389" s="5">
        <v>3422.26</v>
      </c>
      <c r="CA389" s="5">
        <v>2176.54</v>
      </c>
      <c r="CB389" s="5">
        <v>1250.8599999999999</v>
      </c>
      <c r="CC389" s="5">
        <v>632.5</v>
      </c>
      <c r="CD389" s="5">
        <v>276.74</v>
      </c>
      <c r="CE389" s="5">
        <v>103.7</v>
      </c>
      <c r="CF389" s="5">
        <v>31.68</v>
      </c>
      <c r="CG389" s="5">
        <v>7.26</v>
      </c>
      <c r="CH389" s="5">
        <v>1.06</v>
      </c>
      <c r="CI389" s="5">
        <v>0</v>
      </c>
      <c r="CJ389" s="5">
        <v>0</v>
      </c>
      <c r="CK389" s="5">
        <v>0</v>
      </c>
      <c r="CL389" s="5">
        <v>0</v>
      </c>
      <c r="CM389" s="5">
        <v>0</v>
      </c>
      <c r="CN389" s="5">
        <v>0</v>
      </c>
      <c r="CO389" s="5">
        <v>0</v>
      </c>
      <c r="CP389" s="5">
        <v>0</v>
      </c>
      <c r="CQ389" s="5">
        <v>0</v>
      </c>
      <c r="CR389" s="5">
        <v>0</v>
      </c>
      <c r="CS389" s="5">
        <v>0</v>
      </c>
      <c r="CT389" s="5">
        <v>0</v>
      </c>
      <c r="CU389" s="5">
        <v>0</v>
      </c>
      <c r="CV389" s="5">
        <v>0</v>
      </c>
      <c r="CW389" s="5">
        <v>0</v>
      </c>
      <c r="CX389" s="5">
        <v>0</v>
      </c>
      <c r="CY389" s="5">
        <v>0</v>
      </c>
      <c r="CZ389" s="5">
        <v>0</v>
      </c>
      <c r="DA389" s="5">
        <v>0</v>
      </c>
      <c r="DB389" s="5">
        <v>0</v>
      </c>
      <c r="DC389" s="5">
        <v>0</v>
      </c>
      <c r="DD389" s="5">
        <v>0</v>
      </c>
      <c r="DE389" s="5">
        <v>0</v>
      </c>
      <c r="DF389" s="3">
        <v>0</v>
      </c>
      <c r="DG389" s="3">
        <v>0</v>
      </c>
      <c r="DH389" s="3">
        <v>0</v>
      </c>
      <c r="DI389" s="3">
        <v>0</v>
      </c>
      <c r="DJ389" s="3">
        <v>0</v>
      </c>
      <c r="DK389" s="3">
        <v>0</v>
      </c>
      <c r="DL389" s="3">
        <v>0</v>
      </c>
      <c r="DM389" s="3">
        <v>0</v>
      </c>
      <c r="DN389" s="3">
        <v>0</v>
      </c>
      <c r="DO389" s="3">
        <v>0</v>
      </c>
      <c r="DP389" s="3">
        <v>0</v>
      </c>
      <c r="DQ389" s="3">
        <v>0</v>
      </c>
      <c r="DR389" s="3">
        <v>0</v>
      </c>
      <c r="DS389" s="3">
        <v>0</v>
      </c>
      <c r="DT389" s="3">
        <v>0</v>
      </c>
      <c r="DU389" s="3">
        <v>0</v>
      </c>
      <c r="DV389" s="3">
        <v>0</v>
      </c>
      <c r="DW389" s="3">
        <v>0</v>
      </c>
      <c r="DX389" s="3">
        <v>0</v>
      </c>
      <c r="DY389" s="3">
        <v>0</v>
      </c>
      <c r="DZ389" s="3">
        <v>0</v>
      </c>
      <c r="EA389" s="3">
        <v>0</v>
      </c>
      <c r="EB389" s="3">
        <v>0</v>
      </c>
      <c r="EC389" s="3">
        <v>0</v>
      </c>
      <c r="ED389" s="3">
        <v>0</v>
      </c>
      <c r="EE389" s="3">
        <v>0</v>
      </c>
      <c r="EF389" s="3">
        <v>0</v>
      </c>
      <c r="EG389" s="3">
        <v>0</v>
      </c>
      <c r="EH389" s="3">
        <v>0</v>
      </c>
      <c r="EI389" s="3">
        <v>0</v>
      </c>
      <c r="EJ389" s="3">
        <v>0</v>
      </c>
      <c r="EK389" s="3">
        <v>0</v>
      </c>
      <c r="EL389" s="3">
        <v>0</v>
      </c>
      <c r="EM389" s="3">
        <v>0</v>
      </c>
      <c r="EN389" s="3">
        <v>0</v>
      </c>
      <c r="EO389" s="3">
        <v>0</v>
      </c>
      <c r="EP389" s="3">
        <v>0</v>
      </c>
      <c r="EQ389" s="3">
        <v>0</v>
      </c>
      <c r="ER389" s="3">
        <v>0</v>
      </c>
      <c r="ES389" s="3">
        <v>0</v>
      </c>
      <c r="ET389" s="3">
        <v>0</v>
      </c>
      <c r="EU389" s="3">
        <v>0</v>
      </c>
      <c r="EV389" s="3">
        <v>0</v>
      </c>
      <c r="EW389" s="3">
        <v>0</v>
      </c>
      <c r="EX389" s="3">
        <v>0</v>
      </c>
      <c r="EY389" s="3">
        <v>0</v>
      </c>
      <c r="EZ389" s="3">
        <v>0</v>
      </c>
      <c r="FA389" s="3">
        <v>0</v>
      </c>
      <c r="FB389" s="3">
        <v>0</v>
      </c>
      <c r="FC389" s="3">
        <v>0</v>
      </c>
      <c r="FD389" s="3">
        <v>1</v>
      </c>
      <c r="FE389" s="3">
        <v>0.93754000000000004</v>
      </c>
      <c r="FF389" s="3">
        <v>0.87220283740000004</v>
      </c>
      <c r="FG389" s="3">
        <v>0.80445012099076807</v>
      </c>
      <c r="FH389" s="3">
        <v>0.73340108630486345</v>
      </c>
      <c r="FI389" s="3">
        <v>0.65968694312036158</v>
      </c>
      <c r="FJ389" s="3">
        <v>0.58429791926056662</v>
      </c>
      <c r="FK389" s="3">
        <v>0.50849110721570068</v>
      </c>
      <c r="FL389" s="3">
        <v>0.43387512214286877</v>
      </c>
      <c r="FM389" s="3">
        <v>0.36232477575028826</v>
      </c>
      <c r="FN389" s="3">
        <v>0.29568237974653772</v>
      </c>
      <c r="FO389" s="3">
        <v>0.23544005169697813</v>
      </c>
      <c r="FP389" s="3">
        <v>0.18259788649410835</v>
      </c>
      <c r="FQ389" s="3">
        <v>0.13766602456450311</v>
      </c>
      <c r="FR389" s="3">
        <v>0.10068617704598627</v>
      </c>
      <c r="FS389" s="3">
        <v>7.1858717695949939E-2</v>
      </c>
      <c r="FT389" s="3">
        <v>4.9573892164081951E-2</v>
      </c>
      <c r="FU389" s="3">
        <v>3.3444530609576251E-2</v>
      </c>
      <c r="FV389" s="3">
        <v>2.1389783996660586E-2</v>
      </c>
      <c r="FW389" s="3">
        <v>1.2894617384546869E-2</v>
      </c>
      <c r="FX389" s="3">
        <v>7.0242138740580617E-3</v>
      </c>
      <c r="FY389" s="3">
        <v>3.3666354676972882E-3</v>
      </c>
      <c r="FZ389" s="3">
        <v>1.3962447275180966E-3</v>
      </c>
      <c r="GA389" s="3">
        <v>4.9593216476715276E-4</v>
      </c>
      <c r="GB389" s="3">
        <v>1.4362195491656742E-4</v>
      </c>
      <c r="GC389" s="3">
        <v>3.12133594620176E-5</v>
      </c>
      <c r="GD389" s="3">
        <v>4.2987038651090622E-6</v>
      </c>
      <c r="GE389" s="3">
        <v>0</v>
      </c>
      <c r="GF389" s="3">
        <v>0</v>
      </c>
      <c r="GG389" s="3">
        <v>0</v>
      </c>
      <c r="GH389" s="3">
        <v>0</v>
      </c>
      <c r="GI389" s="3">
        <v>0</v>
      </c>
      <c r="GJ389" s="3">
        <v>0</v>
      </c>
      <c r="GK389" s="3">
        <v>0</v>
      </c>
      <c r="GL389" s="3">
        <v>0</v>
      </c>
      <c r="GM389" s="3">
        <v>0</v>
      </c>
      <c r="GN389" s="3">
        <v>0</v>
      </c>
      <c r="GO389" s="3">
        <v>0</v>
      </c>
      <c r="GP389" s="3">
        <v>0</v>
      </c>
      <c r="GQ389" s="3">
        <v>0</v>
      </c>
      <c r="GR389" s="3">
        <v>0</v>
      </c>
      <c r="GS389" s="3">
        <v>0</v>
      </c>
      <c r="GT389" s="3">
        <v>0</v>
      </c>
      <c r="GU389" s="3">
        <v>0</v>
      </c>
      <c r="GV389" s="3">
        <v>0</v>
      </c>
      <c r="GW389" s="3">
        <v>0</v>
      </c>
      <c r="GX389" s="3">
        <v>0</v>
      </c>
      <c r="GY389" s="3">
        <v>0</v>
      </c>
      <c r="GZ389" s="3">
        <v>0</v>
      </c>
      <c r="HA389" s="3">
        <v>0</v>
      </c>
      <c r="HB389">
        <f t="shared" si="2085"/>
        <v>50</v>
      </c>
      <c r="HC389">
        <f t="shared" si="2089"/>
        <v>0</v>
      </c>
      <c r="HD389">
        <f>IF(H389&gt;=$F$3,IF(HB389&lt;50,HC389*VLOOKUP(H389,Ret!$A$2:$AZ$27,HB389+2),HC389),0)</f>
        <v>0</v>
      </c>
      <c r="HE389">
        <f>IF(H389&lt;$F$3,HC389*VLOOKUP(H389,Withd!$A$2:$AZ$57,HB389+2),0)</f>
        <v>0</v>
      </c>
      <c r="HF389">
        <f>IF(HC389=HD389,0,HC389*VLOOKUP(H389,Mort!$A$2:$E$115,IF(HF388/HC388=VLOOKUP(H388,Mort!$A$2:$E$115,2),2,3)))</f>
        <v>0</v>
      </c>
      <c r="HH389">
        <f t="shared" ref="HH389:HI389" si="2184">HH388+1</f>
        <v>83</v>
      </c>
      <c r="HI389">
        <f t="shared" si="2184"/>
        <v>50</v>
      </c>
      <c r="HJ389">
        <f t="shared" si="2083"/>
        <v>0</v>
      </c>
      <c r="HK389">
        <f>IF(HH389&gt;=$F$3,IF(HI389&lt;50,HJ389*VLOOKUP(HH389,Ret!$A$2:$AZ$27,HI389+2),HJ389),0)</f>
        <v>0</v>
      </c>
      <c r="HL389">
        <f>IF(HH389&lt;$F$3,HJ389*VLOOKUP(HH389,Withd!$A$2:$AZ$57,HI389+2),0)</f>
        <v>0</v>
      </c>
      <c r="HM389">
        <f>IF(HJ389=HK389,0,HJ389*VLOOKUP(HH389,Mort!$A$2:$E$115,IF(HM388/HJ388=VLOOKUP(HH388,Mort!$A$2:$E$115,2),2,3)))</f>
        <v>0</v>
      </c>
      <c r="HN389">
        <f>HN388/(1+Assumptions!$C$9)</f>
        <v>0.16081615635481566</v>
      </c>
      <c r="HO389">
        <f>HO388*(1+Assumptions!$C$10)</f>
        <v>4.7930609990873636</v>
      </c>
      <c r="HQ389">
        <f>HQ388/(1.01+Assumptions!$C$9)</f>
        <v>0.10053033974383394</v>
      </c>
      <c r="HR389">
        <f>HR388/(0.99+Assumptions!$C$9)</f>
        <v>0.25842669990247169</v>
      </c>
    </row>
    <row r="390" spans="2:226" x14ac:dyDescent="0.25">
      <c r="B390">
        <f t="shared" ref="B390:C390" si="2185">B389+1</f>
        <v>2087</v>
      </c>
      <c r="C390">
        <f t="shared" si="2185"/>
        <v>102</v>
      </c>
      <c r="D390">
        <f>IF(D389=0, 0, D389*(1-VLOOKUP(C389,Mort!$A$2:$E$111,IF(D389/D388=1-VLOOKUP(C388,Mort!$A$2:$E$111,4),4,5))))</f>
        <v>1.2251246349409156E-2</v>
      </c>
      <c r="E390" s="3">
        <f>IF(C390&lt;65,Assumptions!$C$6,Assumptions!$C$7)*(1+Assumptions!$C$8)^(B390-$J$3)</f>
        <v>159994.93131607212</v>
      </c>
      <c r="F390" s="3">
        <f t="shared" si="2081"/>
        <v>1960.14</v>
      </c>
      <c r="H390">
        <f t="shared" si="2088"/>
        <v>84</v>
      </c>
      <c r="I390" s="5">
        <v>78016.256054521102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0</v>
      </c>
      <c r="AG390" s="5">
        <v>0</v>
      </c>
      <c r="AH390" s="5">
        <v>0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s="5">
        <v>0</v>
      </c>
      <c r="AP390" s="5">
        <v>0</v>
      </c>
      <c r="AQ390" s="5">
        <v>0</v>
      </c>
      <c r="AR390" s="5">
        <v>0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 s="5">
        <v>0</v>
      </c>
      <c r="AY390" s="5">
        <v>0</v>
      </c>
      <c r="AZ390" s="5">
        <v>0</v>
      </c>
      <c r="BA390" s="5">
        <v>0</v>
      </c>
      <c r="BB390" s="5">
        <v>0</v>
      </c>
      <c r="BC390" s="5">
        <v>0</v>
      </c>
      <c r="BD390" s="5">
        <v>0</v>
      </c>
      <c r="BE390" s="5">
        <v>0</v>
      </c>
      <c r="BF390" s="5">
        <v>0</v>
      </c>
      <c r="BG390" s="5">
        <v>0</v>
      </c>
      <c r="BH390" s="5">
        <v>0</v>
      </c>
      <c r="BI390" s="5">
        <v>64389.4</v>
      </c>
      <c r="BJ390" s="5">
        <v>63196.72</v>
      </c>
      <c r="BK390" s="5">
        <v>61493.42</v>
      </c>
      <c r="BL390" s="5">
        <v>59145.75</v>
      </c>
      <c r="BM390" s="5">
        <v>56127.06</v>
      </c>
      <c r="BN390" s="5">
        <v>52447.07</v>
      </c>
      <c r="BO390" s="5">
        <v>48152.93</v>
      </c>
      <c r="BP390" s="5">
        <v>43346.75</v>
      </c>
      <c r="BQ390" s="5">
        <v>38189.35</v>
      </c>
      <c r="BR390" s="5">
        <v>32879.269999999997</v>
      </c>
      <c r="BS390" s="5">
        <v>27620.37</v>
      </c>
      <c r="BT390" s="5">
        <v>22599.43</v>
      </c>
      <c r="BU390" s="5">
        <v>17975.5</v>
      </c>
      <c r="BV390" s="5">
        <v>13870</v>
      </c>
      <c r="BW390" s="5">
        <v>10443.32</v>
      </c>
      <c r="BX390" s="5">
        <v>7600.89</v>
      </c>
      <c r="BY390" s="5">
        <v>5409.9</v>
      </c>
      <c r="BZ390" s="5">
        <v>3650.25</v>
      </c>
      <c r="CA390" s="5">
        <v>2321.5500000000002</v>
      </c>
      <c r="CB390" s="5">
        <v>1334.19</v>
      </c>
      <c r="CC390" s="5">
        <v>674.64</v>
      </c>
      <c r="CD390" s="5">
        <v>295.18</v>
      </c>
      <c r="CE390" s="5">
        <v>110.61</v>
      </c>
      <c r="CF390" s="5">
        <v>33.79</v>
      </c>
      <c r="CG390" s="5">
        <v>7.75</v>
      </c>
      <c r="CH390" s="5">
        <v>1.1299999999999999</v>
      </c>
      <c r="CI390" s="5">
        <v>0</v>
      </c>
      <c r="CJ390" s="5">
        <v>0</v>
      </c>
      <c r="CK390" s="5">
        <v>0</v>
      </c>
      <c r="CL390" s="5">
        <v>0</v>
      </c>
      <c r="CM390" s="5">
        <v>0</v>
      </c>
      <c r="CN390" s="5">
        <v>0</v>
      </c>
      <c r="CO390" s="5">
        <v>0</v>
      </c>
      <c r="CP390" s="5">
        <v>0</v>
      </c>
      <c r="CQ390" s="5">
        <v>0</v>
      </c>
      <c r="CR390" s="5">
        <v>0</v>
      </c>
      <c r="CS390" s="5">
        <v>0</v>
      </c>
      <c r="CT390" s="5">
        <v>0</v>
      </c>
      <c r="CU390" s="5">
        <v>0</v>
      </c>
      <c r="CV390" s="5">
        <v>0</v>
      </c>
      <c r="CW390" s="5">
        <v>0</v>
      </c>
      <c r="CX390" s="5">
        <v>0</v>
      </c>
      <c r="CY390" s="5">
        <v>0</v>
      </c>
      <c r="CZ390" s="5">
        <v>0</v>
      </c>
      <c r="DA390" s="5">
        <v>0</v>
      </c>
      <c r="DB390" s="5">
        <v>0</v>
      </c>
      <c r="DC390" s="5">
        <v>0</v>
      </c>
      <c r="DD390" s="5">
        <v>0</v>
      </c>
      <c r="DE390" s="5">
        <v>0</v>
      </c>
      <c r="DF390" s="3">
        <v>0</v>
      </c>
      <c r="DG390" s="3">
        <v>0</v>
      </c>
      <c r="DH390" s="3">
        <v>0</v>
      </c>
      <c r="DI390" s="3">
        <v>0</v>
      </c>
      <c r="DJ390" s="3">
        <v>0</v>
      </c>
      <c r="DK390" s="3">
        <v>0</v>
      </c>
      <c r="DL390" s="3">
        <v>0</v>
      </c>
      <c r="DM390" s="3">
        <v>0</v>
      </c>
      <c r="DN390" s="3">
        <v>0</v>
      </c>
      <c r="DO390" s="3">
        <v>0</v>
      </c>
      <c r="DP390" s="3">
        <v>0</v>
      </c>
      <c r="DQ390" s="3">
        <v>0</v>
      </c>
      <c r="DR390" s="3">
        <v>0</v>
      </c>
      <c r="DS390" s="3">
        <v>0</v>
      </c>
      <c r="DT390" s="3">
        <v>0</v>
      </c>
      <c r="DU390" s="3">
        <v>0</v>
      </c>
      <c r="DV390" s="3">
        <v>0</v>
      </c>
      <c r="DW390" s="3">
        <v>0</v>
      </c>
      <c r="DX390" s="3">
        <v>0</v>
      </c>
      <c r="DY390" s="3">
        <v>0</v>
      </c>
      <c r="DZ390" s="3">
        <v>0</v>
      </c>
      <c r="EA390" s="3">
        <v>0</v>
      </c>
      <c r="EB390" s="3">
        <v>0</v>
      </c>
      <c r="EC390" s="3">
        <v>0</v>
      </c>
      <c r="ED390" s="3">
        <v>0</v>
      </c>
      <c r="EE390" s="3">
        <v>0</v>
      </c>
      <c r="EF390" s="3">
        <v>0</v>
      </c>
      <c r="EG390" s="3">
        <v>0</v>
      </c>
      <c r="EH390" s="3">
        <v>0</v>
      </c>
      <c r="EI390" s="3">
        <v>0</v>
      </c>
      <c r="EJ390" s="3">
        <v>0</v>
      </c>
      <c r="EK390" s="3">
        <v>0</v>
      </c>
      <c r="EL390" s="3">
        <v>0</v>
      </c>
      <c r="EM390" s="3">
        <v>0</v>
      </c>
      <c r="EN390" s="3">
        <v>0</v>
      </c>
      <c r="EO390" s="3">
        <v>0</v>
      </c>
      <c r="EP390" s="3">
        <v>0</v>
      </c>
      <c r="EQ390" s="3">
        <v>0</v>
      </c>
      <c r="ER390" s="3">
        <v>0</v>
      </c>
      <c r="ES390" s="3">
        <v>0</v>
      </c>
      <c r="ET390" s="3">
        <v>0</v>
      </c>
      <c r="EU390" s="3">
        <v>0</v>
      </c>
      <c r="EV390" s="3">
        <v>0</v>
      </c>
      <c r="EW390" s="3">
        <v>0</v>
      </c>
      <c r="EX390" s="3">
        <v>0</v>
      </c>
      <c r="EY390" s="3">
        <v>0</v>
      </c>
      <c r="EZ390" s="3">
        <v>0</v>
      </c>
      <c r="FA390" s="3">
        <v>0</v>
      </c>
      <c r="FB390" s="3">
        <v>0</v>
      </c>
      <c r="FC390" s="3">
        <v>0</v>
      </c>
      <c r="FD390" s="3">
        <v>0</v>
      </c>
      <c r="FE390" s="3">
        <v>1</v>
      </c>
      <c r="FF390" s="3">
        <v>0.93030999999999997</v>
      </c>
      <c r="FG390" s="3">
        <v>0.85804351919999999</v>
      </c>
      <c r="FH390" s="3">
        <v>0.78226111558425604</v>
      </c>
      <c r="FI390" s="3">
        <v>0.70363605085688252</v>
      </c>
      <c r="FJ390" s="3">
        <v>0.62322452296495801</v>
      </c>
      <c r="FK390" s="3">
        <v>0.54236737335548435</v>
      </c>
      <c r="FL390" s="3">
        <v>0.46278038498930057</v>
      </c>
      <c r="FM390" s="3">
        <v>0.38646327170071504</v>
      </c>
      <c r="FN390" s="3">
        <v>0.31538108213680249</v>
      </c>
      <c r="FO390" s="3">
        <v>0.25112534046225032</v>
      </c>
      <c r="FP390" s="3">
        <v>0.19476276904890286</v>
      </c>
      <c r="FQ390" s="3">
        <v>0.14683749446903932</v>
      </c>
      <c r="FR390" s="3">
        <v>0.10739400670476597</v>
      </c>
      <c r="FS390" s="3">
        <v>7.6646028645124417E-2</v>
      </c>
      <c r="FT390" s="3">
        <v>5.2876562241698434E-2</v>
      </c>
      <c r="FU390" s="3">
        <v>3.5672643950739436E-2</v>
      </c>
      <c r="FV390" s="3">
        <v>2.2814796165134914E-2</v>
      </c>
      <c r="FW390" s="3">
        <v>1.3753671720189932E-2</v>
      </c>
      <c r="FX390" s="3">
        <v>7.4921751328562635E-3</v>
      </c>
      <c r="FY390" s="3">
        <v>3.5909246194266785E-3</v>
      </c>
      <c r="FZ390" s="3">
        <v>1.4892641674148265E-3</v>
      </c>
      <c r="GA390" s="3">
        <v>5.2897173962407221E-4</v>
      </c>
      <c r="GB390" s="3">
        <v>1.5319021579513129E-4</v>
      </c>
      <c r="GC390" s="3">
        <v>3.3292829598755888E-5</v>
      </c>
      <c r="GD390" s="3">
        <v>4.5850884923406594E-6</v>
      </c>
      <c r="GE390" s="3">
        <v>0</v>
      </c>
      <c r="GF390" s="3">
        <v>0</v>
      </c>
      <c r="GG390" s="3">
        <v>0</v>
      </c>
      <c r="GH390" s="3">
        <v>0</v>
      </c>
      <c r="GI390" s="3">
        <v>0</v>
      </c>
      <c r="GJ390" s="3">
        <v>0</v>
      </c>
      <c r="GK390" s="3">
        <v>0</v>
      </c>
      <c r="GL390" s="3">
        <v>0</v>
      </c>
      <c r="GM390" s="3">
        <v>0</v>
      </c>
      <c r="GN390" s="3">
        <v>0</v>
      </c>
      <c r="GO390" s="3">
        <v>0</v>
      </c>
      <c r="GP390" s="3">
        <v>0</v>
      </c>
      <c r="GQ390" s="3">
        <v>0</v>
      </c>
      <c r="GR390" s="3">
        <v>0</v>
      </c>
      <c r="GS390" s="3">
        <v>0</v>
      </c>
      <c r="GT390" s="3">
        <v>0</v>
      </c>
      <c r="GU390" s="3">
        <v>0</v>
      </c>
      <c r="GV390" s="3">
        <v>0</v>
      </c>
      <c r="GW390" s="3">
        <v>0</v>
      </c>
      <c r="GX390" s="3">
        <v>0</v>
      </c>
      <c r="GY390" s="3">
        <v>0</v>
      </c>
      <c r="GZ390" s="3">
        <v>0</v>
      </c>
      <c r="HA390" s="3">
        <v>0</v>
      </c>
      <c r="HB390">
        <f t="shared" si="2085"/>
        <v>51</v>
      </c>
      <c r="HC390">
        <f t="shared" si="2089"/>
        <v>0</v>
      </c>
      <c r="HD390">
        <f>IF(H390&gt;=$F$3,IF(HB390&lt;50,HC390*VLOOKUP(H390,Ret!$A$2:$AZ$27,HB390+2),HC390),0)</f>
        <v>0</v>
      </c>
      <c r="HE390">
        <f>IF(H390&lt;$F$3,HC390*VLOOKUP(H390,Withd!$A$2:$AZ$57,HB390+2),0)</f>
        <v>0</v>
      </c>
      <c r="HF390">
        <f>IF(HC390=HD390,0,HC390*VLOOKUP(H390,Mort!$A$2:$E$115,IF(HF389/HC389=VLOOKUP(H389,Mort!$A$2:$E$115,2),2,3)))</f>
        <v>0</v>
      </c>
      <c r="HH390">
        <f t="shared" ref="HH390:HI390" si="2186">HH389+1</f>
        <v>84</v>
      </c>
      <c r="HI390">
        <f t="shared" si="2186"/>
        <v>51</v>
      </c>
      <c r="HJ390">
        <f t="shared" si="2083"/>
        <v>0</v>
      </c>
      <c r="HK390">
        <f>IF(HH390&gt;=$F$3,IF(HI390&lt;50,HJ390*VLOOKUP(HH390,Ret!$A$2:$AZ$27,HI390+2),HJ390),0)</f>
        <v>0</v>
      </c>
      <c r="HL390">
        <f>IF(HH390&lt;$F$3,HJ390*VLOOKUP(HH390,Withd!$A$2:$AZ$57,HI390+2),0)</f>
        <v>0</v>
      </c>
      <c r="HM390">
        <f>IF(HJ390=HK390,0,HJ390*VLOOKUP(HH390,Mort!$A$2:$E$115,IF(HM389/HJ389=VLOOKUP(HH389,Mort!$A$2:$E$115,2),2,3)))</f>
        <v>0</v>
      </c>
      <c r="HN390">
        <f>HN389/(1+Assumptions!$C$9)</f>
        <v>0.15492885968672029</v>
      </c>
      <c r="HO390">
        <f>HO389*(1+Assumptions!$C$10)</f>
        <v>4.9488354815577029</v>
      </c>
      <c r="HQ390">
        <f>HQ389/(1.01+Assumptions!$C$9)</f>
        <v>9.5925896702131613E-2</v>
      </c>
      <c r="HR390">
        <f>HR389/(0.99+Assumptions!$C$9)</f>
        <v>0.25138784037205419</v>
      </c>
    </row>
    <row r="391" spans="2:226" x14ac:dyDescent="0.25">
      <c r="B391">
        <f t="shared" ref="B391:C391" si="2187">B390+1</f>
        <v>2088</v>
      </c>
      <c r="C391">
        <f t="shared" si="2187"/>
        <v>103</v>
      </c>
      <c r="D391">
        <f>IF(D390=0, 0, D390*(1-VLOOKUP(C390,Mort!$A$2:$E$111,IF(D390/D389=1-VLOOKUP(C389,Mort!$A$2:$E$111,4),4,5))))</f>
        <v>7.3855413492778165E-3</v>
      </c>
      <c r="E391" s="3">
        <f>IF(C391&lt;65,Assumptions!$C$6,Assumptions!$C$7)*(1+Assumptions!$C$8)^(B391-$J$3)</f>
        <v>168794.65253845608</v>
      </c>
      <c r="F391" s="3">
        <f t="shared" si="2081"/>
        <v>1246.6400000000001</v>
      </c>
    </row>
    <row r="392" spans="2:226" x14ac:dyDescent="0.25">
      <c r="B392">
        <f t="shared" ref="B392:C392" si="2188">B391+1</f>
        <v>2089</v>
      </c>
      <c r="C392">
        <f t="shared" si="2188"/>
        <v>104</v>
      </c>
      <c r="D392">
        <f>IF(D391=0, 0, D391*(1-VLOOKUP(C391,Mort!$A$2:$E$111,IF(D391/D390=1-VLOOKUP(C390,Mort!$A$2:$E$111,4),4,5))))</f>
        <v>4.0231997946055982E-3</v>
      </c>
      <c r="E392" s="3">
        <f>IF(C392&lt;65,Assumptions!$C$6,Assumptions!$C$7)*(1+Assumptions!$C$8)^(B392-$J$3)</f>
        <v>178078.35842807117</v>
      </c>
      <c r="F392" s="3">
        <f t="shared" si="2081"/>
        <v>716.44</v>
      </c>
    </row>
    <row r="393" spans="2:226" x14ac:dyDescent="0.25">
      <c r="B393">
        <f t="shared" ref="B393:C393" si="2189">B392+1</f>
        <v>2090</v>
      </c>
      <c r="C393">
        <f t="shared" si="2189"/>
        <v>105</v>
      </c>
      <c r="D393">
        <f>IF(D392=0, 0, D392*(1-VLOOKUP(C392,Mort!$A$2:$E$111,IF(D392/D391=1-VLOOKUP(C391,Mort!$A$2:$E$111,4),4,5))))</f>
        <v>1.9282794295565171E-3</v>
      </c>
      <c r="E393" s="3">
        <f>IF(C393&lt;65,Assumptions!$C$6,Assumptions!$C$7)*(1+Assumptions!$C$8)^(B393-$J$3)</f>
        <v>187872.66814161502</v>
      </c>
      <c r="F393" s="3">
        <f t="shared" si="2081"/>
        <v>362.27</v>
      </c>
    </row>
    <row r="394" spans="2:226" x14ac:dyDescent="0.25">
      <c r="B394">
        <f t="shared" ref="B394:C394" si="2190">B393+1</f>
        <v>2091</v>
      </c>
      <c r="C394">
        <f t="shared" si="2190"/>
        <v>106</v>
      </c>
      <c r="D394">
        <f>IF(D393=0, 0, D393*(1-VLOOKUP(C393,Mort!$A$2:$E$111,IF(D393/D392=1-VLOOKUP(C392,Mort!$A$2:$E$111,4),4,5))))</f>
        <v>7.997153278199744E-4</v>
      </c>
      <c r="E394" s="3">
        <f>IF(C394&lt;65,Assumptions!$C$6,Assumptions!$C$7)*(1+Assumptions!$C$8)^(B394-$J$3)</f>
        <v>198205.66488940388</v>
      </c>
      <c r="F394" s="3">
        <f t="shared" si="2081"/>
        <v>158.51</v>
      </c>
    </row>
    <row r="395" spans="2:226" x14ac:dyDescent="0.25">
      <c r="B395">
        <f t="shared" ref="B395:C395" si="2191">B394+1</f>
        <v>2092</v>
      </c>
      <c r="C395">
        <f t="shared" si="2191"/>
        <v>107</v>
      </c>
      <c r="D395">
        <f>IF(D394=0, 0, D394*(1-VLOOKUP(C394,Mort!$A$2:$E$111,IF(D394/D393=1-VLOOKUP(C393,Mort!$A$2:$E$111,4),4,5))))</f>
        <v>2.8405088728837672E-4</v>
      </c>
      <c r="E395" s="3">
        <f>IF(C395&lt;65,Assumptions!$C$6,Assumptions!$C$7)*(1+Assumptions!$C$8)^(B395-$J$3)</f>
        <v>209106.97645832106</v>
      </c>
      <c r="F395" s="3">
        <f t="shared" si="2081"/>
        <v>59.4</v>
      </c>
    </row>
    <row r="396" spans="2:226" x14ac:dyDescent="0.25">
      <c r="B396">
        <f t="shared" ref="B396:C396" si="2192">B395+1</f>
        <v>2093</v>
      </c>
      <c r="C396">
        <f t="shared" si="2192"/>
        <v>108</v>
      </c>
      <c r="D396">
        <f>IF(D395=0, 0, D395*(1-VLOOKUP(C395,Mort!$A$2:$E$111,IF(D395/D394=1-VLOOKUP(C394,Mort!$A$2:$E$111,4),4,5))))</f>
        <v>8.2261136958713892E-5</v>
      </c>
      <c r="E396" s="3">
        <f>IF(C396&lt;65,Assumptions!$C$6,Assumptions!$C$7)*(1+Assumptions!$C$8)^(B396-$J$3)</f>
        <v>220607.86016352873</v>
      </c>
      <c r="F396" s="3">
        <f t="shared" si="2081"/>
        <v>18.149999999999999</v>
      </c>
    </row>
    <row r="397" spans="2:226" x14ac:dyDescent="0.25">
      <c r="B397">
        <f t="shared" ref="B397:C397" si="2193">B396+1</f>
        <v>2094</v>
      </c>
      <c r="C397">
        <f t="shared" si="2193"/>
        <v>109</v>
      </c>
      <c r="D397">
        <f>IF(D396=0, 0, D396*(1-VLOOKUP(C396,Mort!$A$2:$E$111,IF(D396/D395=1-VLOOKUP(C395,Mort!$A$2:$E$111,4),4,5))))</f>
        <v>1.787781289523729E-5</v>
      </c>
      <c r="E397" s="3">
        <f>IF(C397&lt;65,Assumptions!$C$6,Assumptions!$C$7)*(1+Assumptions!$C$8)^(B397-$J$3)</f>
        <v>232741.29247252279</v>
      </c>
      <c r="F397" s="3">
        <f t="shared" si="2081"/>
        <v>4.16</v>
      </c>
    </row>
    <row r="398" spans="2:226" x14ac:dyDescent="0.25">
      <c r="B398">
        <f t="shared" ref="B398:C398" si="2194">B397+1</f>
        <v>2095</v>
      </c>
      <c r="C398">
        <f t="shared" si="2194"/>
        <v>110</v>
      </c>
      <c r="D398">
        <f>IF(D397=0, 0, D397*(1-VLOOKUP(C397,Mort!$A$2:$E$111,IF(D397/D396=1-VLOOKUP(C396,Mort!$A$2:$E$111,4),4,5))))</f>
        <v>2.4621323919320788E-6</v>
      </c>
      <c r="E398" s="3">
        <f>IF(C398&lt;65,Assumptions!$C$6,Assumptions!$C$7)*(1+Assumptions!$C$8)^(B398-$J$3)</f>
        <v>245542.06355851155</v>
      </c>
      <c r="F398" s="3">
        <f t="shared" si="2081"/>
        <v>0.6</v>
      </c>
    </row>
    <row r="399" spans="2:226" x14ac:dyDescent="0.25">
      <c r="B399">
        <f t="shared" ref="B399:C399" si="2195">B398+1</f>
        <v>2096</v>
      </c>
      <c r="C399">
        <f t="shared" si="2195"/>
        <v>111</v>
      </c>
      <c r="D399">
        <f>IF(D398=0, 0, D398*(1-VLOOKUP(C398,Mort!$A$2:$E$111,IF(D398/D397=1-VLOOKUP(C397,Mort!$A$2:$E$111,4),4,5))))</f>
        <v>0</v>
      </c>
      <c r="E399" s="3">
        <f>IF(C399&lt;65,Assumptions!$C$6,Assumptions!$C$7)*(1+Assumptions!$C$8)^(B399-$J$3)</f>
        <v>259046.87705422964</v>
      </c>
      <c r="F399" s="3">
        <f t="shared" si="2081"/>
        <v>0</v>
      </c>
    </row>
    <row r="400" spans="2:226" x14ac:dyDescent="0.25">
      <c r="B400">
        <f t="shared" ref="B400:C400" si="2196">B399+1</f>
        <v>2097</v>
      </c>
      <c r="C400">
        <f t="shared" si="2196"/>
        <v>112</v>
      </c>
      <c r="D400">
        <f>IF(D399=0, 0, D399*(1-VLOOKUP(C399,Mort!$A$2:$E$111,IF(D399/D398=1-VLOOKUP(C398,Mort!$A$2:$E$111,4),4,5))))</f>
        <v>0</v>
      </c>
      <c r="E400" s="3">
        <f>IF(C400&lt;65,Assumptions!$C$6,Assumptions!$C$7)*(1+Assumptions!$C$8)^(B400-$J$3)</f>
        <v>273294.45529221225</v>
      </c>
      <c r="F400" s="3">
        <f t="shared" si="2081"/>
        <v>0</v>
      </c>
    </row>
    <row r="401" spans="2:6" x14ac:dyDescent="0.25">
      <c r="B401">
        <f t="shared" ref="B401:C401" si="2197">B400+1</f>
        <v>2098</v>
      </c>
      <c r="C401">
        <f t="shared" si="2197"/>
        <v>113</v>
      </c>
      <c r="D401">
        <f>IF(D400=0, 0, D400*(1-VLOOKUP(C400,Mort!$A$2:$E$111,IF(D400/D399=1-VLOOKUP(C399,Mort!$A$2:$E$111,4),4,5))))</f>
        <v>0</v>
      </c>
      <c r="E401" s="3">
        <f>IF(C401&lt;65,Assumptions!$C$6,Assumptions!$C$7)*(1+Assumptions!$C$8)^(B401-$J$3)</f>
        <v>288325.65033328393</v>
      </c>
      <c r="F401" s="3">
        <f t="shared" si="2081"/>
        <v>0</v>
      </c>
    </row>
    <row r="402" spans="2:6" x14ac:dyDescent="0.25">
      <c r="B402">
        <f t="shared" ref="B402:C402" si="2198">B401+1</f>
        <v>2099</v>
      </c>
      <c r="C402">
        <f t="shared" si="2198"/>
        <v>114</v>
      </c>
      <c r="D402">
        <f>IF(D401=0, 0, D401*(1-VLOOKUP(C401,Mort!$A$2:$E$111,IF(D401/D400=1-VLOOKUP(C400,Mort!$A$2:$E$111,4),4,5))))</f>
        <v>0</v>
      </c>
      <c r="E402" s="3">
        <f>IF(C402&lt;65,Assumptions!$C$6,Assumptions!$C$7)*(1+Assumptions!$C$8)^(B402-$J$3)</f>
        <v>304183.56110161456</v>
      </c>
      <c r="F402" s="3">
        <f t="shared" si="2081"/>
        <v>0</v>
      </c>
    </row>
    <row r="403" spans="2:6" x14ac:dyDescent="0.25">
      <c r="B403">
        <f t="shared" ref="B403:C403" si="2199">B402+1</f>
        <v>2100</v>
      </c>
      <c r="C403">
        <f t="shared" si="2199"/>
        <v>115</v>
      </c>
      <c r="D403">
        <f>IF(D402=0, 0, D402*(1-VLOOKUP(C402,Mort!$A$2:$E$111,IF(D402/D401=1-VLOOKUP(C401,Mort!$A$2:$E$111,4),4,5))))</f>
        <v>0</v>
      </c>
      <c r="E403" s="3">
        <f>IF(C403&lt;65,Assumptions!$C$6,Assumptions!$C$7)*(1+Assumptions!$C$8)^(B403-$J$3)</f>
        <v>320913.65696220333</v>
      </c>
      <c r="F403" s="3">
        <f t="shared" si="2081"/>
        <v>0</v>
      </c>
    </row>
    <row r="404" spans="2:6" x14ac:dyDescent="0.25">
      <c r="B404">
        <f t="shared" ref="B404:C404" si="2200">B403+1</f>
        <v>2101</v>
      </c>
      <c r="C404">
        <f t="shared" si="2200"/>
        <v>116</v>
      </c>
      <c r="D404">
        <f>IF(D403=0, 0, D403*(1-VLOOKUP(C403,Mort!$A$2:$E$111,IF(D403/D402=1-VLOOKUP(C402,Mort!$A$2:$E$111,4),4,5))))</f>
        <v>0</v>
      </c>
      <c r="E404" s="3">
        <f>IF(C404&lt;65,Assumptions!$C$6,Assumptions!$C$7)*(1+Assumptions!$C$8)^(B404-$J$3)</f>
        <v>338563.90809512453</v>
      </c>
      <c r="F404" s="3">
        <f t="shared" ref="F404:F438" si="2201">ROUND(D404*E404, 2)</f>
        <v>0</v>
      </c>
    </row>
    <row r="405" spans="2:6" x14ac:dyDescent="0.25">
      <c r="B405">
        <f t="shared" ref="B405:C405" si="2202">B404+1</f>
        <v>2102</v>
      </c>
      <c r="C405">
        <f t="shared" si="2202"/>
        <v>117</v>
      </c>
      <c r="D405">
        <f>IF(D404=0, 0, D404*(1-VLOOKUP(C404,Mort!$A$2:$E$111,IF(D404/D403=1-VLOOKUP(C403,Mort!$A$2:$E$111,4),4,5))))</f>
        <v>0</v>
      </c>
      <c r="E405" s="3">
        <f>IF(C405&lt;65,Assumptions!$C$6,Assumptions!$C$7)*(1+Assumptions!$C$8)^(B405-$J$3)</f>
        <v>357184.92304035631</v>
      </c>
      <c r="F405" s="3">
        <f t="shared" si="2201"/>
        <v>0</v>
      </c>
    </row>
    <row r="406" spans="2:6" x14ac:dyDescent="0.25">
      <c r="B406">
        <f t="shared" ref="B406:C406" si="2203">B405+1</f>
        <v>2103</v>
      </c>
      <c r="C406">
        <f t="shared" si="2203"/>
        <v>118</v>
      </c>
      <c r="D406">
        <f>IF(D405=0, 0, D405*(1-VLOOKUP(C405,Mort!$A$2:$E$111,IF(D405/D404=1-VLOOKUP(C404,Mort!$A$2:$E$111,4),4,5))))</f>
        <v>0</v>
      </c>
      <c r="E406" s="3">
        <f>IF(C406&lt;65,Assumptions!$C$6,Assumptions!$C$7)*(1+Assumptions!$C$8)^(B406-$J$3)</f>
        <v>376830.09380757593</v>
      </c>
      <c r="F406" s="3">
        <f t="shared" si="2201"/>
        <v>0</v>
      </c>
    </row>
    <row r="407" spans="2:6" x14ac:dyDescent="0.25">
      <c r="B407">
        <f t="shared" ref="B407:C407" si="2204">B406+1</f>
        <v>2104</v>
      </c>
      <c r="C407">
        <f t="shared" si="2204"/>
        <v>119</v>
      </c>
      <c r="D407">
        <f>IF(D406=0, 0, D406*(1-VLOOKUP(C406,Mort!$A$2:$E$111,IF(D406/D405=1-VLOOKUP(C405,Mort!$A$2:$E$111,4),4,5))))</f>
        <v>0</v>
      </c>
      <c r="E407" s="3">
        <f>IF(C407&lt;65,Assumptions!$C$6,Assumptions!$C$7)*(1+Assumptions!$C$8)^(B407-$J$3)</f>
        <v>397555.7489669926</v>
      </c>
      <c r="F407" s="3">
        <f t="shared" si="2201"/>
        <v>0</v>
      </c>
    </row>
    <row r="408" spans="2:6" x14ac:dyDescent="0.25">
      <c r="B408">
        <f t="shared" ref="B408:C408" si="2205">B407+1</f>
        <v>2105</v>
      </c>
      <c r="C408">
        <f t="shared" si="2205"/>
        <v>120</v>
      </c>
      <c r="D408">
        <f>IF(D407=0, 0, D407*(1-VLOOKUP(C407,Mort!$A$2:$E$111,IF(D407/D406=1-VLOOKUP(C406,Mort!$A$2:$E$111,4),4,5))))</f>
        <v>0</v>
      </c>
      <c r="E408" s="3">
        <f>IF(C408&lt;65,Assumptions!$C$6,Assumptions!$C$7)*(1+Assumptions!$C$8)^(B408-$J$3)</f>
        <v>419421.31516017712</v>
      </c>
      <c r="F408" s="3">
        <f t="shared" si="2201"/>
        <v>0</v>
      </c>
    </row>
    <row r="409" spans="2:6" x14ac:dyDescent="0.25">
      <c r="B409">
        <f t="shared" ref="B409:C409" si="2206">B408+1</f>
        <v>2106</v>
      </c>
      <c r="C409">
        <f t="shared" si="2206"/>
        <v>121</v>
      </c>
      <c r="D409">
        <f>IF(D408=0, 0, D408*(1-VLOOKUP(C408,Mort!$A$2:$E$111,IF(D408/D407=1-VLOOKUP(C407,Mort!$A$2:$E$111,4),4,5))))</f>
        <v>0</v>
      </c>
      <c r="E409" s="3">
        <f>IF(C409&lt;65,Assumptions!$C$6,Assumptions!$C$7)*(1+Assumptions!$C$8)^(B409-$J$3)</f>
        <v>442489.4874939869</v>
      </c>
      <c r="F409" s="3">
        <f t="shared" si="2201"/>
        <v>0</v>
      </c>
    </row>
    <row r="410" spans="2:6" x14ac:dyDescent="0.25">
      <c r="B410">
        <f t="shared" ref="B410:C410" si="2207">B409+1</f>
        <v>2107</v>
      </c>
      <c r="C410">
        <f t="shared" si="2207"/>
        <v>122</v>
      </c>
      <c r="D410">
        <f>IF(D409=0, 0, D409*(1-VLOOKUP(C409,Mort!$A$2:$E$111,IF(D409/D408=1-VLOOKUP(C408,Mort!$A$2:$E$111,4),4,5))))</f>
        <v>0</v>
      </c>
      <c r="E410" s="3">
        <f>IF(C410&lt;65,Assumptions!$C$6,Assumptions!$C$7)*(1+Assumptions!$C$8)^(B410-$J$3)</f>
        <v>466826.40930615616</v>
      </c>
      <c r="F410" s="3">
        <f t="shared" si="2201"/>
        <v>0</v>
      </c>
    </row>
    <row r="411" spans="2:6" x14ac:dyDescent="0.25">
      <c r="B411">
        <f t="shared" ref="B411:C411" si="2208">B410+1</f>
        <v>2108</v>
      </c>
      <c r="C411">
        <f t="shared" si="2208"/>
        <v>123</v>
      </c>
      <c r="D411">
        <f>IF(D410=0, 0, D410*(1-VLOOKUP(C410,Mort!$A$2:$E$111,IF(D410/D409=1-VLOOKUP(C409,Mort!$A$2:$E$111,4),4,5))))</f>
        <v>0</v>
      </c>
      <c r="E411" s="3">
        <f>IF(C411&lt;65,Assumptions!$C$6,Assumptions!$C$7)*(1+Assumptions!$C$8)^(B411-$J$3)</f>
        <v>492501.86181799474</v>
      </c>
      <c r="F411" s="3">
        <f t="shared" si="2201"/>
        <v>0</v>
      </c>
    </row>
    <row r="412" spans="2:6" x14ac:dyDescent="0.25">
      <c r="B412">
        <f t="shared" ref="B412:C412" si="2209">B411+1</f>
        <v>2109</v>
      </c>
      <c r="C412">
        <f t="shared" si="2209"/>
        <v>124</v>
      </c>
      <c r="D412">
        <f>IF(D411=0, 0, D411*(1-VLOOKUP(C411,Mort!$A$2:$E$111,IF(D411/D410=1-VLOOKUP(C410,Mort!$A$2:$E$111,4),4,5))))</f>
        <v>0</v>
      </c>
      <c r="E412" s="3">
        <f>IF(C412&lt;65,Assumptions!$C$6,Assumptions!$C$7)*(1+Assumptions!$C$8)^(B412-$J$3)</f>
        <v>519589.46421798447</v>
      </c>
      <c r="F412" s="3">
        <f t="shared" si="2201"/>
        <v>0</v>
      </c>
    </row>
    <row r="413" spans="2:6" x14ac:dyDescent="0.25">
      <c r="B413">
        <f t="shared" ref="B413:C413" si="2210">B412+1</f>
        <v>2110</v>
      </c>
      <c r="C413">
        <f t="shared" si="2210"/>
        <v>125</v>
      </c>
      <c r="D413">
        <f>IF(D412=0, 0, D412*(1-VLOOKUP(C412,Mort!$A$2:$E$111,IF(D412/D411=1-VLOOKUP(C411,Mort!$A$2:$E$111,4),4,5))))</f>
        <v>0</v>
      </c>
      <c r="E413" s="3">
        <f>IF(C413&lt;65,Assumptions!$C$6,Assumptions!$C$7)*(1+Assumptions!$C$8)^(B413-$J$3)</f>
        <v>548166.88474997354</v>
      </c>
      <c r="F413" s="3">
        <f t="shared" si="2201"/>
        <v>0</v>
      </c>
    </row>
    <row r="414" spans="2:6" x14ac:dyDescent="0.25">
      <c r="B414">
        <f t="shared" ref="B414:C414" si="2211">B413+1</f>
        <v>2111</v>
      </c>
      <c r="C414">
        <f t="shared" si="2211"/>
        <v>126</v>
      </c>
      <c r="D414">
        <f>IF(D413=0, 0, D413*(1-VLOOKUP(C413,Mort!$A$2:$E$111,IF(D413/D412=1-VLOOKUP(C412,Mort!$A$2:$E$111,4),4,5))))</f>
        <v>0</v>
      </c>
      <c r="E414" s="3">
        <f>IF(C414&lt;65,Assumptions!$C$6,Assumptions!$C$7)*(1+Assumptions!$C$8)^(B414-$J$3)</f>
        <v>578316.06341122207</v>
      </c>
      <c r="F414" s="3">
        <f t="shared" si="2201"/>
        <v>0</v>
      </c>
    </row>
    <row r="415" spans="2:6" x14ac:dyDescent="0.25">
      <c r="B415">
        <f t="shared" ref="B415:C415" si="2212">B414+1</f>
        <v>2112</v>
      </c>
      <c r="C415">
        <f t="shared" si="2212"/>
        <v>127</v>
      </c>
      <c r="D415">
        <f>IF(D414=0, 0, D414*(1-VLOOKUP(C414,Mort!$A$2:$E$111,IF(D414/D413=1-VLOOKUP(C413,Mort!$A$2:$E$111,4),4,5))))</f>
        <v>0</v>
      </c>
      <c r="E415" s="3">
        <f>IF(C415&lt;65,Assumptions!$C$6,Assumptions!$C$7)*(1+Assumptions!$C$8)^(B415-$J$3)</f>
        <v>610123.4468988392</v>
      </c>
      <c r="F415" s="3">
        <f t="shared" si="2201"/>
        <v>0</v>
      </c>
    </row>
    <row r="416" spans="2:6" x14ac:dyDescent="0.25">
      <c r="B416">
        <f t="shared" ref="B416:C416" si="2213">B415+1</f>
        <v>2113</v>
      </c>
      <c r="C416">
        <f t="shared" si="2213"/>
        <v>128</v>
      </c>
      <c r="D416">
        <f>IF(D415=0, 0, D415*(1-VLOOKUP(C415,Mort!$A$2:$E$111,IF(D415/D414=1-VLOOKUP(C414,Mort!$A$2:$E$111,4),4,5))))</f>
        <v>0</v>
      </c>
      <c r="E416" s="3">
        <f>IF(C416&lt;65,Assumptions!$C$6,Assumptions!$C$7)*(1+Assumptions!$C$8)^(B416-$J$3)</f>
        <v>643680.23647827539</v>
      </c>
      <c r="F416" s="3">
        <f t="shared" si="2201"/>
        <v>0</v>
      </c>
    </row>
    <row r="417" spans="2:6" x14ac:dyDescent="0.25">
      <c r="B417">
        <f t="shared" ref="B417:C417" si="2214">B416+1</f>
        <v>2114</v>
      </c>
      <c r="C417">
        <f t="shared" si="2214"/>
        <v>129</v>
      </c>
      <c r="D417">
        <f>IF(D416=0, 0, D416*(1-VLOOKUP(C416,Mort!$A$2:$E$111,IF(D416/D415=1-VLOOKUP(C415,Mort!$A$2:$E$111,4),4,5))))</f>
        <v>0</v>
      </c>
      <c r="E417" s="3">
        <f>IF(C417&lt;65,Assumptions!$C$6,Assumptions!$C$7)*(1+Assumptions!$C$8)^(B417-$J$3)</f>
        <v>679082.6494845805</v>
      </c>
      <c r="F417" s="3">
        <f t="shared" si="2201"/>
        <v>0</v>
      </c>
    </row>
    <row r="418" spans="2:6" x14ac:dyDescent="0.25">
      <c r="B418">
        <f t="shared" ref="B418:C418" si="2215">B417+1</f>
        <v>2115</v>
      </c>
      <c r="C418">
        <f t="shared" si="2215"/>
        <v>130</v>
      </c>
      <c r="D418">
        <f>IF(D417=0, 0, D417*(1-VLOOKUP(C417,Mort!$A$2:$E$111,IF(D417/D416=1-VLOOKUP(C416,Mort!$A$2:$E$111,4),4,5))))</f>
        <v>0</v>
      </c>
      <c r="E418" s="3">
        <f>IF(C418&lt;65,Assumptions!$C$6,Assumptions!$C$7)*(1+Assumptions!$C$8)^(B418-$J$3)</f>
        <v>716432.19520623237</v>
      </c>
      <c r="F418" s="3">
        <f t="shared" si="2201"/>
        <v>0</v>
      </c>
    </row>
    <row r="419" spans="2:6" x14ac:dyDescent="0.25">
      <c r="B419">
        <f t="shared" ref="B419:C419" si="2216">B418+1</f>
        <v>2116</v>
      </c>
      <c r="C419">
        <f t="shared" si="2216"/>
        <v>131</v>
      </c>
      <c r="D419">
        <f>IF(D418=0, 0, D418*(1-VLOOKUP(C418,Mort!$A$2:$E$111,IF(D418/D417=1-VLOOKUP(C417,Mort!$A$2:$E$111,4),4,5))))</f>
        <v>0</v>
      </c>
      <c r="E419" s="3">
        <f>IF(C419&lt;65,Assumptions!$C$6,Assumptions!$C$7)*(1+Assumptions!$C$8)^(B419-$J$3)</f>
        <v>755835.96594257513</v>
      </c>
      <c r="F419" s="3">
        <f t="shared" si="2201"/>
        <v>0</v>
      </c>
    </row>
    <row r="420" spans="2:6" x14ac:dyDescent="0.25">
      <c r="B420">
        <f t="shared" ref="B420:C420" si="2217">B419+1</f>
        <v>2117</v>
      </c>
      <c r="C420">
        <f t="shared" si="2217"/>
        <v>132</v>
      </c>
      <c r="D420">
        <f>IF(D419=0, 0, D419*(1-VLOOKUP(C419,Mort!$A$2:$E$111,IF(D419/D418=1-VLOOKUP(C418,Mort!$A$2:$E$111,4),4,5))))</f>
        <v>0</v>
      </c>
      <c r="E420" s="3">
        <f>IF(C420&lt;65,Assumptions!$C$6,Assumptions!$C$7)*(1+Assumptions!$C$8)^(B420-$J$3)</f>
        <v>797406.94406941684</v>
      </c>
      <c r="F420" s="3">
        <f t="shared" si="2201"/>
        <v>0</v>
      </c>
    </row>
    <row r="421" spans="2:6" x14ac:dyDescent="0.25">
      <c r="B421">
        <f t="shared" ref="B421:C421" si="2218">B420+1</f>
        <v>2118</v>
      </c>
      <c r="C421">
        <f t="shared" si="2218"/>
        <v>133</v>
      </c>
      <c r="D421">
        <f>IF(D420=0, 0, D420*(1-VLOOKUP(C420,Mort!$A$2:$E$111,IF(D420/D419=1-VLOOKUP(C419,Mort!$A$2:$E$111,4),4,5))))</f>
        <v>0</v>
      </c>
      <c r="E421" s="3">
        <f>IF(C421&lt;65,Assumptions!$C$6,Assumptions!$C$7)*(1+Assumptions!$C$8)^(B421-$J$3)</f>
        <v>841264.32599323452</v>
      </c>
      <c r="F421" s="3">
        <f t="shared" si="2201"/>
        <v>0</v>
      </c>
    </row>
    <row r="422" spans="2:6" x14ac:dyDescent="0.25">
      <c r="B422">
        <f t="shared" ref="B422:C422" si="2219">B421+1</f>
        <v>2119</v>
      </c>
      <c r="C422">
        <f t="shared" si="2219"/>
        <v>134</v>
      </c>
      <c r="D422">
        <f>IF(D421=0, 0, D421*(1-VLOOKUP(C421,Mort!$A$2:$E$111,IF(D421/D420=1-VLOOKUP(C420,Mort!$A$2:$E$111,4),4,5))))</f>
        <v>0</v>
      </c>
      <c r="E422" s="3">
        <f>IF(C422&lt;65,Assumptions!$C$6,Assumptions!$C$7)*(1+Assumptions!$C$8)^(B422-$J$3)</f>
        <v>887533.86392286257</v>
      </c>
      <c r="F422" s="3">
        <f t="shared" si="2201"/>
        <v>0</v>
      </c>
    </row>
    <row r="423" spans="2:6" x14ac:dyDescent="0.25">
      <c r="B423">
        <f t="shared" ref="B423:C423" si="2220">B422+1</f>
        <v>2120</v>
      </c>
      <c r="C423">
        <f t="shared" si="2220"/>
        <v>135</v>
      </c>
      <c r="D423">
        <f>IF(D422=0, 0, D422*(1-VLOOKUP(C422,Mort!$A$2:$E$111,IF(D422/D421=1-VLOOKUP(C421,Mort!$A$2:$E$111,4),4,5))))</f>
        <v>0</v>
      </c>
      <c r="E423" s="3">
        <f>IF(C423&lt;65,Assumptions!$C$6,Assumptions!$C$7)*(1+Assumptions!$C$8)^(B423-$J$3)</f>
        <v>936348.22643861989</v>
      </c>
      <c r="F423" s="3">
        <f t="shared" si="2201"/>
        <v>0</v>
      </c>
    </row>
    <row r="424" spans="2:6" x14ac:dyDescent="0.25">
      <c r="B424">
        <f t="shared" ref="B424:C424" si="2221">B423+1</f>
        <v>2121</v>
      </c>
      <c r="C424">
        <f t="shared" si="2221"/>
        <v>136</v>
      </c>
      <c r="D424">
        <f>IF(D423=0, 0, D423*(1-VLOOKUP(C423,Mort!$A$2:$E$111,IF(D423/D422=1-VLOOKUP(C422,Mort!$A$2:$E$111,4),4,5))))</f>
        <v>0</v>
      </c>
      <c r="E424" s="3">
        <f>IF(C424&lt;65,Assumptions!$C$6,Assumptions!$C$7)*(1+Assumptions!$C$8)^(B424-$J$3)</f>
        <v>987847.37889274396</v>
      </c>
      <c r="F424" s="3">
        <f t="shared" si="2201"/>
        <v>0</v>
      </c>
    </row>
    <row r="425" spans="2:6" x14ac:dyDescent="0.25">
      <c r="B425">
        <f t="shared" ref="B425:C425" si="2222">B424+1</f>
        <v>2122</v>
      </c>
      <c r="C425">
        <f t="shared" si="2222"/>
        <v>137</v>
      </c>
      <c r="D425">
        <f>IF(D424=0, 0, D424*(1-VLOOKUP(C424,Mort!$A$2:$E$111,IF(D424/D423=1-VLOOKUP(C423,Mort!$A$2:$E$111,4),4,5))))</f>
        <v>0</v>
      </c>
      <c r="E425" s="3">
        <f>IF(C425&lt;65,Assumptions!$C$6,Assumptions!$C$7)*(1+Assumptions!$C$8)^(B425-$J$3)</f>
        <v>1042178.9847318449</v>
      </c>
      <c r="F425" s="3">
        <f t="shared" si="2201"/>
        <v>0</v>
      </c>
    </row>
    <row r="426" spans="2:6" x14ac:dyDescent="0.25">
      <c r="B426">
        <f t="shared" ref="B426:C426" si="2223">B425+1</f>
        <v>2123</v>
      </c>
      <c r="C426">
        <f t="shared" si="2223"/>
        <v>138</v>
      </c>
      <c r="D426">
        <f>IF(D425=0, 0, D425*(1-VLOOKUP(C425,Mort!$A$2:$E$111,IF(D425/D424=1-VLOOKUP(C424,Mort!$A$2:$E$111,4),4,5))))</f>
        <v>0</v>
      </c>
      <c r="E426" s="3">
        <f>IF(C426&lt;65,Assumptions!$C$6,Assumptions!$C$7)*(1+Assumptions!$C$8)^(B426-$J$3)</f>
        <v>1099498.8288920962</v>
      </c>
      <c r="F426" s="3">
        <f t="shared" si="2201"/>
        <v>0</v>
      </c>
    </row>
    <row r="427" spans="2:6" x14ac:dyDescent="0.25">
      <c r="B427">
        <f t="shared" ref="B427:C427" si="2224">B426+1</f>
        <v>2124</v>
      </c>
      <c r="C427">
        <f t="shared" si="2224"/>
        <v>139</v>
      </c>
      <c r="D427">
        <f>IF(D426=0, 0, D426*(1-VLOOKUP(C426,Mort!$A$2:$E$111,IF(D426/D425=1-VLOOKUP(C425,Mort!$A$2:$E$111,4),4,5))))</f>
        <v>0</v>
      </c>
      <c r="E427" s="3">
        <f>IF(C427&lt;65,Assumptions!$C$6,Assumptions!$C$7)*(1+Assumptions!$C$8)^(B427-$J$3)</f>
        <v>1159971.2644811615</v>
      </c>
      <c r="F427" s="3">
        <f t="shared" si="2201"/>
        <v>0</v>
      </c>
    </row>
    <row r="428" spans="2:6" x14ac:dyDescent="0.25">
      <c r="B428">
        <f t="shared" ref="B428:C428" si="2225">B427+1</f>
        <v>2125</v>
      </c>
      <c r="C428">
        <f t="shared" si="2225"/>
        <v>140</v>
      </c>
      <c r="D428">
        <f>IF(D427=0, 0, D427*(1-VLOOKUP(C427,Mort!$A$2:$E$111,IF(D427/D426=1-VLOOKUP(C426,Mort!$A$2:$E$111,4),4,5))))</f>
        <v>0</v>
      </c>
      <c r="E428" s="3">
        <f>IF(C428&lt;65,Assumptions!$C$6,Assumptions!$C$7)*(1+Assumptions!$C$8)^(B428-$J$3)</f>
        <v>1223769.6840276255</v>
      </c>
      <c r="F428" s="3">
        <f t="shared" si="2201"/>
        <v>0</v>
      </c>
    </row>
    <row r="429" spans="2:6" x14ac:dyDescent="0.25">
      <c r="B429">
        <f t="shared" ref="B429:C429" si="2226">B428+1</f>
        <v>2126</v>
      </c>
      <c r="C429">
        <f t="shared" si="2226"/>
        <v>141</v>
      </c>
      <c r="D429">
        <f>IF(D428=0, 0, D428*(1-VLOOKUP(C428,Mort!$A$2:$E$111,IF(D428/D427=1-VLOOKUP(C427,Mort!$A$2:$E$111,4),4,5))))</f>
        <v>0</v>
      </c>
      <c r="E429" s="3">
        <f>IF(C429&lt;65,Assumptions!$C$6,Assumptions!$C$7)*(1+Assumptions!$C$8)^(B429-$J$3)</f>
        <v>1291077.0166491447</v>
      </c>
      <c r="F429" s="3">
        <f t="shared" si="2201"/>
        <v>0</v>
      </c>
    </row>
    <row r="430" spans="2:6" x14ac:dyDescent="0.25">
      <c r="B430">
        <f t="shared" ref="B430:C430" si="2227">B429+1</f>
        <v>2127</v>
      </c>
      <c r="C430">
        <f t="shared" si="2227"/>
        <v>142</v>
      </c>
      <c r="D430">
        <f>IF(D429=0, 0, D429*(1-VLOOKUP(C429,Mort!$A$2:$E$111,IF(D429/D428=1-VLOOKUP(C428,Mort!$A$2:$E$111,4),4,5))))</f>
        <v>0</v>
      </c>
      <c r="E430" s="3">
        <f>IF(C430&lt;65,Assumptions!$C$6,Assumptions!$C$7)*(1+Assumptions!$C$8)^(B430-$J$3)</f>
        <v>1362086.2525648475</v>
      </c>
      <c r="F430" s="3">
        <f t="shared" si="2201"/>
        <v>0</v>
      </c>
    </row>
    <row r="431" spans="2:6" x14ac:dyDescent="0.25">
      <c r="B431">
        <f t="shared" ref="B431:C431" si="2228">B430+1</f>
        <v>2128</v>
      </c>
      <c r="C431">
        <f t="shared" si="2228"/>
        <v>143</v>
      </c>
      <c r="D431">
        <f>IF(D430=0, 0, D430*(1-VLOOKUP(C430,Mort!$A$2:$E$111,IF(D430/D429=1-VLOOKUP(C429,Mort!$A$2:$E$111,4),4,5))))</f>
        <v>0</v>
      </c>
      <c r="E431" s="3">
        <f>IF(C431&lt;65,Assumptions!$C$6,Assumptions!$C$7)*(1+Assumptions!$C$8)^(B431-$J$3)</f>
        <v>1437000.9964559141</v>
      </c>
      <c r="F431" s="3">
        <f t="shared" si="2201"/>
        <v>0</v>
      </c>
    </row>
    <row r="432" spans="2:6" x14ac:dyDescent="0.25">
      <c r="B432">
        <f t="shared" ref="B432:C432" si="2229">B431+1</f>
        <v>2129</v>
      </c>
      <c r="C432">
        <f t="shared" si="2229"/>
        <v>144</v>
      </c>
      <c r="D432">
        <f>IF(D431=0, 0, D431*(1-VLOOKUP(C431,Mort!$A$2:$E$111,IF(D431/D430=1-VLOOKUP(C430,Mort!$A$2:$E$111,4),4,5))))</f>
        <v>0</v>
      </c>
      <c r="E432" s="3">
        <f>IF(C432&lt;65,Assumptions!$C$6,Assumptions!$C$7)*(1+Assumptions!$C$8)^(B432-$J$3)</f>
        <v>1516036.0512609896</v>
      </c>
      <c r="F432" s="3">
        <f t="shared" si="2201"/>
        <v>0</v>
      </c>
    </row>
    <row r="433" spans="2:226" x14ac:dyDescent="0.25">
      <c r="B433">
        <f t="shared" ref="B433:C433" si="2230">B432+1</f>
        <v>2130</v>
      </c>
      <c r="C433">
        <f t="shared" si="2230"/>
        <v>145</v>
      </c>
      <c r="D433">
        <f>IF(D432=0, 0, D432*(1-VLOOKUP(C432,Mort!$A$2:$E$111,IF(D432/D431=1-VLOOKUP(C431,Mort!$A$2:$E$111,4),4,5))))</f>
        <v>0</v>
      </c>
      <c r="E433" s="3">
        <f>IF(C433&lt;65,Assumptions!$C$6,Assumptions!$C$7)*(1+Assumptions!$C$8)^(B433-$J$3)</f>
        <v>1599418.0340803438</v>
      </c>
      <c r="F433" s="3">
        <f t="shared" si="2201"/>
        <v>0</v>
      </c>
    </row>
    <row r="434" spans="2:226" x14ac:dyDescent="0.25">
      <c r="B434">
        <f t="shared" ref="B434:C434" si="2231">B433+1</f>
        <v>2131</v>
      </c>
      <c r="C434">
        <f t="shared" si="2231"/>
        <v>146</v>
      </c>
      <c r="D434">
        <f>IF(D433=0, 0, D433*(1-VLOOKUP(C433,Mort!$A$2:$E$111,IF(D433/D432=1-VLOOKUP(C432,Mort!$A$2:$E$111,4),4,5))))</f>
        <v>0</v>
      </c>
      <c r="E434" s="3">
        <f>IF(C434&lt;65,Assumptions!$C$6,Assumptions!$C$7)*(1+Assumptions!$C$8)^(B434-$J$3)</f>
        <v>1687386.0259547625</v>
      </c>
      <c r="F434" s="3">
        <f t="shared" si="2201"/>
        <v>0</v>
      </c>
    </row>
    <row r="435" spans="2:226" x14ac:dyDescent="0.25">
      <c r="B435">
        <f t="shared" ref="B435:C435" si="2232">B434+1</f>
        <v>2132</v>
      </c>
      <c r="C435">
        <f t="shared" si="2232"/>
        <v>147</v>
      </c>
      <c r="D435">
        <f>IF(D434=0, 0, D434*(1-VLOOKUP(C434,Mort!$A$2:$E$111,IF(D434/D433=1-VLOOKUP(C433,Mort!$A$2:$E$111,4),4,5))))</f>
        <v>0</v>
      </c>
      <c r="E435" s="3">
        <f>IF(C435&lt;65,Assumptions!$C$6,Assumptions!$C$7)*(1+Assumptions!$C$8)^(B435-$J$3)</f>
        <v>1780192.2573822744</v>
      </c>
      <c r="F435" s="3">
        <f t="shared" si="2201"/>
        <v>0</v>
      </c>
    </row>
    <row r="436" spans="2:226" x14ac:dyDescent="0.25">
      <c r="B436">
        <f t="shared" ref="B436:C436" si="2233">B435+1</f>
        <v>2133</v>
      </c>
      <c r="C436">
        <f t="shared" si="2233"/>
        <v>148</v>
      </c>
      <c r="D436">
        <f>IF(D435=0, 0, D435*(1-VLOOKUP(C435,Mort!$A$2:$E$111,IF(D435/D434=1-VLOOKUP(C434,Mort!$A$2:$E$111,4),4,5))))</f>
        <v>0</v>
      </c>
      <c r="E436" s="3">
        <f>IF(C436&lt;65,Assumptions!$C$6,Assumptions!$C$7)*(1+Assumptions!$C$8)^(B436-$J$3)</f>
        <v>1878102.8315382996</v>
      </c>
      <c r="F436" s="3">
        <f t="shared" si="2201"/>
        <v>0</v>
      </c>
    </row>
    <row r="437" spans="2:226" x14ac:dyDescent="0.25">
      <c r="B437">
        <f t="shared" ref="B437:C437" si="2234">B436+1</f>
        <v>2134</v>
      </c>
      <c r="C437">
        <f t="shared" si="2234"/>
        <v>149</v>
      </c>
      <c r="D437">
        <f>IF(D436=0, 0, D436*(1-VLOOKUP(C436,Mort!$A$2:$E$111,IF(D436/D435=1-VLOOKUP(C435,Mort!$A$2:$E$111,4),4,5))))</f>
        <v>0</v>
      </c>
      <c r="E437" s="3">
        <f>IF(C437&lt;65,Assumptions!$C$6,Assumptions!$C$7)*(1+Assumptions!$C$8)^(B437-$J$3)</f>
        <v>1981398.4872729057</v>
      </c>
      <c r="F437" s="3">
        <f t="shared" si="2201"/>
        <v>0</v>
      </c>
    </row>
    <row r="438" spans="2:226" x14ac:dyDescent="0.25">
      <c r="B438">
        <f t="shared" ref="B438:C438" si="2235">B437+1</f>
        <v>2135</v>
      </c>
      <c r="C438">
        <f t="shared" si="2235"/>
        <v>150</v>
      </c>
      <c r="D438">
        <f>IF(D437=0, 0, D437*(1-VLOOKUP(C437,Mort!$A$2:$E$111,IF(D437/D436=1-VLOOKUP(C436,Mort!$A$2:$E$111,4),4,5))))</f>
        <v>0</v>
      </c>
      <c r="E438" s="3">
        <f>IF(C438&lt;65,Assumptions!$C$6,Assumptions!$C$7)*(1+Assumptions!$C$8)^(B438-$J$3)</f>
        <v>2090375.4040729157</v>
      </c>
      <c r="F438" s="3">
        <f t="shared" si="2201"/>
        <v>0</v>
      </c>
    </row>
    <row r="442" spans="2:226" x14ac:dyDescent="0.25">
      <c r="H442" t="s">
        <v>40</v>
      </c>
      <c r="I442" s="4">
        <f>NPV(Assumptions!$C$9, J444:DE444)*(1+Assumptions!$C$9)-I444</f>
        <v>0</v>
      </c>
      <c r="J442" t="s">
        <v>26</v>
      </c>
      <c r="DF442" t="s">
        <v>55</v>
      </c>
    </row>
    <row r="443" spans="2:226" x14ac:dyDescent="0.25">
      <c r="B443" t="s">
        <v>3</v>
      </c>
      <c r="C443">
        <v>5</v>
      </c>
      <c r="E443" t="s">
        <v>30</v>
      </c>
      <c r="F443">
        <f>C444+MAX(Assumptions!$C$4-C444,Assumptions!$C$5-C446,0)</f>
        <v>58</v>
      </c>
      <c r="I443" t="s">
        <v>21</v>
      </c>
      <c r="J443">
        <f>J448</f>
        <v>2019</v>
      </c>
      <c r="K443">
        <f>J443+1</f>
        <v>2020</v>
      </c>
      <c r="L443">
        <f t="shared" ref="L443" si="2236">K443+1</f>
        <v>2021</v>
      </c>
      <c r="M443">
        <f t="shared" ref="M443" si="2237">L443+1</f>
        <v>2022</v>
      </c>
      <c r="N443">
        <f t="shared" ref="N443" si="2238">M443+1</f>
        <v>2023</v>
      </c>
      <c r="O443">
        <f t="shared" ref="O443" si="2239">N443+1</f>
        <v>2024</v>
      </c>
      <c r="P443">
        <f t="shared" ref="P443" si="2240">O443+1</f>
        <v>2025</v>
      </c>
      <c r="Q443">
        <f t="shared" ref="Q443" si="2241">P443+1</f>
        <v>2026</v>
      </c>
      <c r="R443">
        <f t="shared" ref="R443" si="2242">Q443+1</f>
        <v>2027</v>
      </c>
      <c r="S443">
        <f t="shared" ref="S443" si="2243">R443+1</f>
        <v>2028</v>
      </c>
      <c r="T443">
        <f t="shared" ref="T443" si="2244">S443+1</f>
        <v>2029</v>
      </c>
      <c r="U443">
        <f t="shared" ref="U443" si="2245">T443+1</f>
        <v>2030</v>
      </c>
      <c r="V443">
        <f t="shared" ref="V443" si="2246">U443+1</f>
        <v>2031</v>
      </c>
      <c r="W443">
        <f t="shared" ref="W443" si="2247">V443+1</f>
        <v>2032</v>
      </c>
      <c r="X443">
        <f t="shared" ref="X443" si="2248">W443+1</f>
        <v>2033</v>
      </c>
      <c r="Y443">
        <f t="shared" ref="Y443" si="2249">X443+1</f>
        <v>2034</v>
      </c>
      <c r="Z443">
        <f t="shared" ref="Z443" si="2250">Y443+1</f>
        <v>2035</v>
      </c>
      <c r="AA443">
        <f t="shared" ref="AA443" si="2251">Z443+1</f>
        <v>2036</v>
      </c>
      <c r="AB443">
        <f t="shared" ref="AB443" si="2252">AA443+1</f>
        <v>2037</v>
      </c>
      <c r="AC443">
        <f t="shared" ref="AC443" si="2253">AB443+1</f>
        <v>2038</v>
      </c>
      <c r="AD443">
        <f t="shared" ref="AD443" si="2254">AC443+1</f>
        <v>2039</v>
      </c>
      <c r="AE443">
        <f t="shared" ref="AE443" si="2255">AD443+1</f>
        <v>2040</v>
      </c>
      <c r="AF443">
        <f t="shared" ref="AF443" si="2256">AE443+1</f>
        <v>2041</v>
      </c>
      <c r="AG443">
        <f t="shared" ref="AG443" si="2257">AF443+1</f>
        <v>2042</v>
      </c>
      <c r="AH443">
        <f t="shared" ref="AH443" si="2258">AG443+1</f>
        <v>2043</v>
      </c>
      <c r="AI443">
        <f t="shared" ref="AI443" si="2259">AH443+1</f>
        <v>2044</v>
      </c>
      <c r="AJ443">
        <f t="shared" ref="AJ443" si="2260">AI443+1</f>
        <v>2045</v>
      </c>
      <c r="AK443">
        <f t="shared" ref="AK443" si="2261">AJ443+1</f>
        <v>2046</v>
      </c>
      <c r="AL443">
        <f t="shared" ref="AL443" si="2262">AK443+1</f>
        <v>2047</v>
      </c>
      <c r="AM443">
        <f t="shared" ref="AM443" si="2263">AL443+1</f>
        <v>2048</v>
      </c>
      <c r="AN443">
        <f t="shared" ref="AN443" si="2264">AM443+1</f>
        <v>2049</v>
      </c>
      <c r="AO443">
        <f t="shared" ref="AO443" si="2265">AN443+1</f>
        <v>2050</v>
      </c>
      <c r="AP443">
        <f t="shared" ref="AP443" si="2266">AO443+1</f>
        <v>2051</v>
      </c>
      <c r="AQ443">
        <f t="shared" ref="AQ443" si="2267">AP443+1</f>
        <v>2052</v>
      </c>
      <c r="AR443">
        <f t="shared" ref="AR443" si="2268">AQ443+1</f>
        <v>2053</v>
      </c>
      <c r="AS443">
        <f t="shared" ref="AS443" si="2269">AR443+1</f>
        <v>2054</v>
      </c>
      <c r="AT443">
        <f t="shared" ref="AT443" si="2270">AS443+1</f>
        <v>2055</v>
      </c>
      <c r="AU443">
        <f t="shared" ref="AU443" si="2271">AT443+1</f>
        <v>2056</v>
      </c>
      <c r="AV443">
        <f t="shared" ref="AV443" si="2272">AU443+1</f>
        <v>2057</v>
      </c>
      <c r="AW443">
        <f t="shared" ref="AW443" si="2273">AV443+1</f>
        <v>2058</v>
      </c>
      <c r="AX443">
        <f t="shared" ref="AX443" si="2274">AW443+1</f>
        <v>2059</v>
      </c>
      <c r="AY443">
        <f t="shared" ref="AY443" si="2275">AX443+1</f>
        <v>2060</v>
      </c>
      <c r="AZ443">
        <f t="shared" ref="AZ443" si="2276">AY443+1</f>
        <v>2061</v>
      </c>
      <c r="BA443">
        <f t="shared" ref="BA443" si="2277">AZ443+1</f>
        <v>2062</v>
      </c>
      <c r="BB443">
        <f t="shared" ref="BB443" si="2278">BA443+1</f>
        <v>2063</v>
      </c>
      <c r="BC443">
        <f t="shared" ref="BC443" si="2279">BB443+1</f>
        <v>2064</v>
      </c>
      <c r="BD443">
        <f t="shared" ref="BD443" si="2280">BC443+1</f>
        <v>2065</v>
      </c>
      <c r="BE443">
        <f t="shared" ref="BE443" si="2281">BD443+1</f>
        <v>2066</v>
      </c>
      <c r="BF443">
        <f t="shared" ref="BF443" si="2282">BE443+1</f>
        <v>2067</v>
      </c>
      <c r="BG443">
        <f t="shared" ref="BG443" si="2283">BF443+1</f>
        <v>2068</v>
      </c>
      <c r="BH443">
        <f t="shared" ref="BH443" si="2284">BG443+1</f>
        <v>2069</v>
      </c>
      <c r="BI443">
        <f t="shared" ref="BI443" si="2285">BH443+1</f>
        <v>2070</v>
      </c>
      <c r="BJ443">
        <f t="shared" ref="BJ443" si="2286">BI443+1</f>
        <v>2071</v>
      </c>
      <c r="BK443">
        <f t="shared" ref="BK443" si="2287">BJ443+1</f>
        <v>2072</v>
      </c>
      <c r="BL443">
        <f t="shared" ref="BL443" si="2288">BK443+1</f>
        <v>2073</v>
      </c>
      <c r="BM443">
        <f t="shared" ref="BM443" si="2289">BL443+1</f>
        <v>2074</v>
      </c>
      <c r="BN443">
        <f t="shared" ref="BN443" si="2290">BM443+1</f>
        <v>2075</v>
      </c>
      <c r="BO443">
        <f t="shared" ref="BO443" si="2291">BN443+1</f>
        <v>2076</v>
      </c>
      <c r="BP443">
        <f t="shared" ref="BP443" si="2292">BO443+1</f>
        <v>2077</v>
      </c>
      <c r="BQ443">
        <f t="shared" ref="BQ443" si="2293">BP443+1</f>
        <v>2078</v>
      </c>
      <c r="BR443">
        <f t="shared" ref="BR443" si="2294">BQ443+1</f>
        <v>2079</v>
      </c>
      <c r="BS443">
        <f t="shared" ref="BS443" si="2295">BR443+1</f>
        <v>2080</v>
      </c>
      <c r="BT443">
        <f t="shared" ref="BT443" si="2296">BS443+1</f>
        <v>2081</v>
      </c>
      <c r="BU443">
        <f t="shared" ref="BU443" si="2297">BT443+1</f>
        <v>2082</v>
      </c>
      <c r="BV443">
        <f t="shared" ref="BV443" si="2298">BU443+1</f>
        <v>2083</v>
      </c>
      <c r="BW443">
        <f t="shared" ref="BW443" si="2299">BV443+1</f>
        <v>2084</v>
      </c>
      <c r="BX443">
        <f t="shared" ref="BX443" si="2300">BW443+1</f>
        <v>2085</v>
      </c>
      <c r="BY443">
        <f t="shared" ref="BY443" si="2301">BX443+1</f>
        <v>2086</v>
      </c>
      <c r="BZ443">
        <f t="shared" ref="BZ443" si="2302">BY443+1</f>
        <v>2087</v>
      </c>
      <c r="CA443">
        <f t="shared" ref="CA443" si="2303">BZ443+1</f>
        <v>2088</v>
      </c>
      <c r="CB443">
        <f t="shared" ref="CB443" si="2304">CA443+1</f>
        <v>2089</v>
      </c>
      <c r="CC443">
        <f t="shared" ref="CC443" si="2305">CB443+1</f>
        <v>2090</v>
      </c>
      <c r="CD443">
        <f t="shared" ref="CD443" si="2306">CC443+1</f>
        <v>2091</v>
      </c>
      <c r="CE443">
        <f t="shared" ref="CE443" si="2307">CD443+1</f>
        <v>2092</v>
      </c>
      <c r="CF443">
        <f t="shared" ref="CF443" si="2308">CE443+1</f>
        <v>2093</v>
      </c>
      <c r="CG443">
        <f t="shared" ref="CG443" si="2309">CF443+1</f>
        <v>2094</v>
      </c>
      <c r="CH443">
        <f t="shared" ref="CH443" si="2310">CG443+1</f>
        <v>2095</v>
      </c>
      <c r="CI443">
        <f t="shared" ref="CI443" si="2311">CH443+1</f>
        <v>2096</v>
      </c>
      <c r="CJ443">
        <f t="shared" ref="CJ443" si="2312">CI443+1</f>
        <v>2097</v>
      </c>
      <c r="CK443">
        <f t="shared" ref="CK443" si="2313">CJ443+1</f>
        <v>2098</v>
      </c>
      <c r="CL443">
        <f t="shared" ref="CL443" si="2314">CK443+1</f>
        <v>2099</v>
      </c>
      <c r="CM443">
        <f t="shared" ref="CM443" si="2315">CL443+1</f>
        <v>2100</v>
      </c>
      <c r="CN443">
        <f t="shared" ref="CN443" si="2316">CM443+1</f>
        <v>2101</v>
      </c>
      <c r="CO443">
        <f t="shared" ref="CO443" si="2317">CN443+1</f>
        <v>2102</v>
      </c>
      <c r="CP443">
        <f t="shared" ref="CP443" si="2318">CO443+1</f>
        <v>2103</v>
      </c>
      <c r="CQ443">
        <f t="shared" ref="CQ443" si="2319">CP443+1</f>
        <v>2104</v>
      </c>
      <c r="CR443">
        <f t="shared" ref="CR443" si="2320">CQ443+1</f>
        <v>2105</v>
      </c>
      <c r="CS443">
        <f t="shared" ref="CS443" si="2321">CR443+1</f>
        <v>2106</v>
      </c>
      <c r="CT443">
        <f t="shared" ref="CT443" si="2322">CS443+1</f>
        <v>2107</v>
      </c>
      <c r="CU443">
        <f t="shared" ref="CU443" si="2323">CT443+1</f>
        <v>2108</v>
      </c>
      <c r="CV443">
        <f t="shared" ref="CV443" si="2324">CU443+1</f>
        <v>2109</v>
      </c>
      <c r="CW443">
        <f t="shared" ref="CW443" si="2325">CV443+1</f>
        <v>2110</v>
      </c>
      <c r="CX443">
        <f t="shared" ref="CX443" si="2326">CW443+1</f>
        <v>2111</v>
      </c>
      <c r="CY443">
        <f t="shared" ref="CY443" si="2327">CX443+1</f>
        <v>2112</v>
      </c>
      <c r="CZ443">
        <f t="shared" ref="CZ443" si="2328">CY443+1</f>
        <v>2113</v>
      </c>
      <c r="DA443">
        <f t="shared" ref="DA443" si="2329">CZ443+1</f>
        <v>2114</v>
      </c>
      <c r="DB443">
        <f t="shared" ref="DB443" si="2330">DA443+1</f>
        <v>2115</v>
      </c>
      <c r="DC443">
        <f t="shared" ref="DC443" si="2331">DB443+1</f>
        <v>2116</v>
      </c>
      <c r="DD443">
        <f t="shared" ref="DD443" si="2332">DC443+1</f>
        <v>2117</v>
      </c>
      <c r="DE443">
        <f t="shared" ref="DE443" si="2333">DD443+1</f>
        <v>2118</v>
      </c>
      <c r="DF443">
        <f>J443</f>
        <v>2019</v>
      </c>
      <c r="DG443">
        <f>DF443+1</f>
        <v>2020</v>
      </c>
      <c r="DH443">
        <f t="shared" ref="DH443" si="2334">DG443+1</f>
        <v>2021</v>
      </c>
      <c r="DI443">
        <f t="shared" ref="DI443" si="2335">DH443+1</f>
        <v>2022</v>
      </c>
      <c r="DJ443">
        <f t="shared" ref="DJ443" si="2336">DI443+1</f>
        <v>2023</v>
      </c>
      <c r="DK443">
        <f t="shared" ref="DK443" si="2337">DJ443+1</f>
        <v>2024</v>
      </c>
      <c r="DL443">
        <f t="shared" ref="DL443" si="2338">DK443+1</f>
        <v>2025</v>
      </c>
      <c r="DM443">
        <f t="shared" ref="DM443" si="2339">DL443+1</f>
        <v>2026</v>
      </c>
      <c r="DN443">
        <f t="shared" ref="DN443" si="2340">DM443+1</f>
        <v>2027</v>
      </c>
      <c r="DO443">
        <f t="shared" ref="DO443" si="2341">DN443+1</f>
        <v>2028</v>
      </c>
      <c r="DP443">
        <f t="shared" ref="DP443" si="2342">DO443+1</f>
        <v>2029</v>
      </c>
      <c r="DQ443">
        <f t="shared" ref="DQ443" si="2343">DP443+1</f>
        <v>2030</v>
      </c>
      <c r="DR443">
        <f t="shared" ref="DR443" si="2344">DQ443+1</f>
        <v>2031</v>
      </c>
      <c r="DS443">
        <f t="shared" ref="DS443" si="2345">DR443+1</f>
        <v>2032</v>
      </c>
      <c r="DT443">
        <f t="shared" ref="DT443" si="2346">DS443+1</f>
        <v>2033</v>
      </c>
      <c r="DU443">
        <f t="shared" ref="DU443" si="2347">DT443+1</f>
        <v>2034</v>
      </c>
      <c r="DV443">
        <f t="shared" ref="DV443" si="2348">DU443+1</f>
        <v>2035</v>
      </c>
      <c r="DW443">
        <f t="shared" ref="DW443" si="2349">DV443+1</f>
        <v>2036</v>
      </c>
      <c r="DX443">
        <f t="shared" ref="DX443" si="2350">DW443+1</f>
        <v>2037</v>
      </c>
      <c r="DY443">
        <f t="shared" ref="DY443" si="2351">DX443+1</f>
        <v>2038</v>
      </c>
      <c r="DZ443">
        <f t="shared" ref="DZ443" si="2352">DY443+1</f>
        <v>2039</v>
      </c>
      <c r="EA443">
        <f t="shared" ref="EA443" si="2353">DZ443+1</f>
        <v>2040</v>
      </c>
      <c r="EB443">
        <f t="shared" ref="EB443" si="2354">EA443+1</f>
        <v>2041</v>
      </c>
      <c r="EC443">
        <f t="shared" ref="EC443" si="2355">EB443+1</f>
        <v>2042</v>
      </c>
      <c r="ED443">
        <f t="shared" ref="ED443" si="2356">EC443+1</f>
        <v>2043</v>
      </c>
      <c r="EE443">
        <f t="shared" ref="EE443" si="2357">ED443+1</f>
        <v>2044</v>
      </c>
      <c r="EF443">
        <f t="shared" ref="EF443" si="2358">EE443+1</f>
        <v>2045</v>
      </c>
      <c r="EG443">
        <f t="shared" ref="EG443" si="2359">EF443+1</f>
        <v>2046</v>
      </c>
      <c r="EH443">
        <f t="shared" ref="EH443" si="2360">EG443+1</f>
        <v>2047</v>
      </c>
      <c r="EI443">
        <f t="shared" ref="EI443" si="2361">EH443+1</f>
        <v>2048</v>
      </c>
      <c r="EJ443">
        <f t="shared" ref="EJ443" si="2362">EI443+1</f>
        <v>2049</v>
      </c>
      <c r="EK443">
        <f t="shared" ref="EK443" si="2363">EJ443+1</f>
        <v>2050</v>
      </c>
      <c r="EL443">
        <f t="shared" ref="EL443" si="2364">EK443+1</f>
        <v>2051</v>
      </c>
      <c r="EM443">
        <f t="shared" ref="EM443" si="2365">EL443+1</f>
        <v>2052</v>
      </c>
      <c r="EN443">
        <f t="shared" ref="EN443" si="2366">EM443+1</f>
        <v>2053</v>
      </c>
      <c r="EO443">
        <f t="shared" ref="EO443" si="2367">EN443+1</f>
        <v>2054</v>
      </c>
      <c r="EP443">
        <f t="shared" ref="EP443" si="2368">EO443+1</f>
        <v>2055</v>
      </c>
      <c r="EQ443">
        <f t="shared" ref="EQ443" si="2369">EP443+1</f>
        <v>2056</v>
      </c>
      <c r="ER443">
        <f t="shared" ref="ER443" si="2370">EQ443+1</f>
        <v>2057</v>
      </c>
      <c r="ES443">
        <f t="shared" ref="ES443" si="2371">ER443+1</f>
        <v>2058</v>
      </c>
      <c r="ET443">
        <f t="shared" ref="ET443" si="2372">ES443+1</f>
        <v>2059</v>
      </c>
      <c r="EU443">
        <f t="shared" ref="EU443" si="2373">ET443+1</f>
        <v>2060</v>
      </c>
      <c r="EV443">
        <f t="shared" ref="EV443" si="2374">EU443+1</f>
        <v>2061</v>
      </c>
      <c r="EW443">
        <f t="shared" ref="EW443" si="2375">EV443+1</f>
        <v>2062</v>
      </c>
      <c r="EX443">
        <f t="shared" ref="EX443" si="2376">EW443+1</f>
        <v>2063</v>
      </c>
      <c r="EY443">
        <f t="shared" ref="EY443" si="2377">EX443+1</f>
        <v>2064</v>
      </c>
      <c r="EZ443">
        <f t="shared" ref="EZ443" si="2378">EY443+1</f>
        <v>2065</v>
      </c>
      <c r="FA443">
        <f t="shared" ref="FA443" si="2379">EZ443+1</f>
        <v>2066</v>
      </c>
      <c r="FB443">
        <f t="shared" ref="FB443" si="2380">FA443+1</f>
        <v>2067</v>
      </c>
      <c r="FC443">
        <f t="shared" ref="FC443" si="2381">FB443+1</f>
        <v>2068</v>
      </c>
      <c r="FD443">
        <f t="shared" ref="FD443" si="2382">FC443+1</f>
        <v>2069</v>
      </c>
      <c r="FE443">
        <f t="shared" ref="FE443" si="2383">FD443+1</f>
        <v>2070</v>
      </c>
      <c r="FF443">
        <f t="shared" ref="FF443" si="2384">FE443+1</f>
        <v>2071</v>
      </c>
      <c r="FG443">
        <f t="shared" ref="FG443" si="2385">FF443+1</f>
        <v>2072</v>
      </c>
      <c r="FH443">
        <f t="shared" ref="FH443" si="2386">FG443+1</f>
        <v>2073</v>
      </c>
      <c r="FI443">
        <f t="shared" ref="FI443" si="2387">FH443+1</f>
        <v>2074</v>
      </c>
      <c r="FJ443">
        <f t="shared" ref="FJ443" si="2388">FI443+1</f>
        <v>2075</v>
      </c>
      <c r="FK443">
        <f t="shared" ref="FK443" si="2389">FJ443+1</f>
        <v>2076</v>
      </c>
      <c r="FL443">
        <f t="shared" ref="FL443" si="2390">FK443+1</f>
        <v>2077</v>
      </c>
      <c r="FM443">
        <f t="shared" ref="FM443" si="2391">FL443+1</f>
        <v>2078</v>
      </c>
      <c r="FN443">
        <f t="shared" ref="FN443" si="2392">FM443+1</f>
        <v>2079</v>
      </c>
      <c r="FO443">
        <f t="shared" ref="FO443" si="2393">FN443+1</f>
        <v>2080</v>
      </c>
      <c r="FP443">
        <f t="shared" ref="FP443" si="2394">FO443+1</f>
        <v>2081</v>
      </c>
      <c r="FQ443">
        <f t="shared" ref="FQ443" si="2395">FP443+1</f>
        <v>2082</v>
      </c>
      <c r="FR443">
        <f t="shared" ref="FR443" si="2396">FQ443+1</f>
        <v>2083</v>
      </c>
      <c r="FS443">
        <f t="shared" ref="FS443" si="2397">FR443+1</f>
        <v>2084</v>
      </c>
      <c r="FT443">
        <f t="shared" ref="FT443" si="2398">FS443+1</f>
        <v>2085</v>
      </c>
      <c r="FU443">
        <f t="shared" ref="FU443" si="2399">FT443+1</f>
        <v>2086</v>
      </c>
      <c r="FV443">
        <f t="shared" ref="FV443" si="2400">FU443+1</f>
        <v>2087</v>
      </c>
      <c r="FW443">
        <f t="shared" ref="FW443" si="2401">FV443+1</f>
        <v>2088</v>
      </c>
      <c r="FX443">
        <f t="shared" ref="FX443" si="2402">FW443+1</f>
        <v>2089</v>
      </c>
      <c r="FY443">
        <f t="shared" ref="FY443" si="2403">FX443+1</f>
        <v>2090</v>
      </c>
      <c r="FZ443">
        <f t="shared" ref="FZ443" si="2404">FY443+1</f>
        <v>2091</v>
      </c>
      <c r="GA443">
        <f t="shared" ref="GA443" si="2405">FZ443+1</f>
        <v>2092</v>
      </c>
      <c r="GB443">
        <f t="shared" ref="GB443" si="2406">GA443+1</f>
        <v>2093</v>
      </c>
      <c r="GC443">
        <f t="shared" ref="GC443" si="2407">GB443+1</f>
        <v>2094</v>
      </c>
      <c r="GD443">
        <f t="shared" ref="GD443" si="2408">GC443+1</f>
        <v>2095</v>
      </c>
      <c r="GE443">
        <f t="shared" ref="GE443" si="2409">GD443+1</f>
        <v>2096</v>
      </c>
      <c r="GF443">
        <f t="shared" ref="GF443" si="2410">GE443+1</f>
        <v>2097</v>
      </c>
      <c r="GG443">
        <f t="shared" ref="GG443" si="2411">GF443+1</f>
        <v>2098</v>
      </c>
      <c r="GH443">
        <f t="shared" ref="GH443" si="2412">GG443+1</f>
        <v>2099</v>
      </c>
      <c r="GI443">
        <f t="shared" ref="GI443" si="2413">GH443+1</f>
        <v>2100</v>
      </c>
      <c r="GJ443">
        <f t="shared" ref="GJ443" si="2414">GI443+1</f>
        <v>2101</v>
      </c>
      <c r="GK443">
        <f t="shared" ref="GK443" si="2415">GJ443+1</f>
        <v>2102</v>
      </c>
      <c r="GL443">
        <f t="shared" ref="GL443" si="2416">GK443+1</f>
        <v>2103</v>
      </c>
      <c r="GM443">
        <f t="shared" ref="GM443" si="2417">GL443+1</f>
        <v>2104</v>
      </c>
      <c r="GN443">
        <f t="shared" ref="GN443" si="2418">GM443+1</f>
        <v>2105</v>
      </c>
      <c r="GO443">
        <f t="shared" ref="GO443" si="2419">GN443+1</f>
        <v>2106</v>
      </c>
      <c r="GP443">
        <f t="shared" ref="GP443" si="2420">GO443+1</f>
        <v>2107</v>
      </c>
      <c r="GQ443">
        <f t="shared" ref="GQ443" si="2421">GP443+1</f>
        <v>2108</v>
      </c>
      <c r="GR443">
        <f t="shared" ref="GR443" si="2422">GQ443+1</f>
        <v>2109</v>
      </c>
      <c r="GS443">
        <f t="shared" ref="GS443" si="2423">GR443+1</f>
        <v>2110</v>
      </c>
      <c r="GT443">
        <f t="shared" ref="GT443" si="2424">GS443+1</f>
        <v>2111</v>
      </c>
      <c r="GU443">
        <f t="shared" ref="GU443" si="2425">GT443+1</f>
        <v>2112</v>
      </c>
      <c r="GV443">
        <f t="shared" ref="GV443" si="2426">GU443+1</f>
        <v>2113</v>
      </c>
      <c r="GW443">
        <f t="shared" ref="GW443" si="2427">GV443+1</f>
        <v>2114</v>
      </c>
      <c r="GX443">
        <f t="shared" ref="GX443" si="2428">GW443+1</f>
        <v>2115</v>
      </c>
      <c r="GY443">
        <f t="shared" ref="GY443" si="2429">GX443+1</f>
        <v>2116</v>
      </c>
      <c r="GZ443">
        <f t="shared" ref="GZ443" si="2430">GY443+1</f>
        <v>2117</v>
      </c>
      <c r="HA443">
        <f t="shared" ref="HA443" si="2431">GZ443+1</f>
        <v>2118</v>
      </c>
      <c r="HB443" t="s">
        <v>36</v>
      </c>
      <c r="HC443" t="s">
        <v>37</v>
      </c>
      <c r="HD443" t="s">
        <v>42</v>
      </c>
      <c r="HE443" t="s">
        <v>43</v>
      </c>
      <c r="HF443" t="s">
        <v>41</v>
      </c>
      <c r="HH443" t="s">
        <v>44</v>
      </c>
      <c r="HI443" t="s">
        <v>45</v>
      </c>
      <c r="HJ443" t="s">
        <v>46</v>
      </c>
    </row>
    <row r="444" spans="2:226" x14ac:dyDescent="0.25">
      <c r="B444" t="s">
        <v>5</v>
      </c>
      <c r="C444">
        <f>VLOOKUP(C443,AMMset!A:E,3)</f>
        <v>58</v>
      </c>
      <c r="E444" t="s">
        <v>34</v>
      </c>
      <c r="F444">
        <f>C444-C446</f>
        <v>33</v>
      </c>
      <c r="I444" s="6">
        <f t="shared" ref="I444:AN444" si="2432">SUMPRODUCT(I450:I500,$HD450:$HD500)</f>
        <v>138904.89819806538</v>
      </c>
      <c r="J444" s="6">
        <f t="shared" si="2432"/>
        <v>0</v>
      </c>
      <c r="K444" s="6">
        <f t="shared" si="2432"/>
        <v>591.27475000000004</v>
      </c>
      <c r="L444" s="6">
        <f t="shared" si="2432"/>
        <v>1356.9233822959998</v>
      </c>
      <c r="M444" s="6">
        <f t="shared" si="2432"/>
        <v>2687.3973258718452</v>
      </c>
      <c r="N444" s="6">
        <f t="shared" si="2432"/>
        <v>4342.1310879517168</v>
      </c>
      <c r="O444" s="6">
        <f t="shared" si="2432"/>
        <v>6882.0617647079998</v>
      </c>
      <c r="P444" s="6">
        <f t="shared" si="2432"/>
        <v>9111.5018340162387</v>
      </c>
      <c r="Q444" s="6">
        <f t="shared" si="2432"/>
        <v>4485.4357199724273</v>
      </c>
      <c r="R444" s="6">
        <f t="shared" si="2432"/>
        <v>5263.018878144966</v>
      </c>
      <c r="S444" s="6">
        <f t="shared" si="2432"/>
        <v>5789.6820217417771</v>
      </c>
      <c r="T444" s="6">
        <f t="shared" si="2432"/>
        <v>6317.8093742027886</v>
      </c>
      <c r="U444" s="6">
        <f t="shared" si="2432"/>
        <v>6726.6662969097133</v>
      </c>
      <c r="V444" s="6">
        <f t="shared" si="2432"/>
        <v>7122.8144278718737</v>
      </c>
      <c r="W444" s="6">
        <f t="shared" si="2432"/>
        <v>7503.3385567680334</v>
      </c>
      <c r="X444" s="6">
        <f t="shared" si="2432"/>
        <v>7853.1829356452718</v>
      </c>
      <c r="Y444" s="6">
        <f t="shared" si="2432"/>
        <v>8194.5724537209207</v>
      </c>
      <c r="Z444" s="6">
        <f t="shared" si="2432"/>
        <v>8515.072525068219</v>
      </c>
      <c r="AA444" s="6">
        <f t="shared" si="2432"/>
        <v>8827.6836781618076</v>
      </c>
      <c r="AB444" s="6">
        <f t="shared" si="2432"/>
        <v>9181.9679732314071</v>
      </c>
      <c r="AC444" s="6">
        <f t="shared" si="2432"/>
        <v>9450.7088577342347</v>
      </c>
      <c r="AD444" s="6">
        <f t="shared" si="2432"/>
        <v>9698.7028557644862</v>
      </c>
      <c r="AE444" s="6">
        <f t="shared" si="2432"/>
        <v>9918.6193997325445</v>
      </c>
      <c r="AF444" s="6">
        <f t="shared" si="2432"/>
        <v>10102.189475893818</v>
      </c>
      <c r="AG444" s="6">
        <f t="shared" si="2432"/>
        <v>10242.260918782393</v>
      </c>
      <c r="AH444" s="6">
        <f t="shared" si="2432"/>
        <v>10330.031206474316</v>
      </c>
      <c r="AI444" s="6">
        <f t="shared" si="2432"/>
        <v>10356.870077963056</v>
      </c>
      <c r="AJ444" s="6">
        <f t="shared" si="2432"/>
        <v>10316.144270259698</v>
      </c>
      <c r="AK444" s="6">
        <f t="shared" si="2432"/>
        <v>10203.744753590263</v>
      </c>
      <c r="AL444" s="6">
        <f t="shared" si="2432"/>
        <v>10014.745508042844</v>
      </c>
      <c r="AM444" s="6">
        <f t="shared" si="2432"/>
        <v>9744.8221823745134</v>
      </c>
      <c r="AN444" s="6">
        <f t="shared" si="2432"/>
        <v>9372.788089942007</v>
      </c>
      <c r="AO444" s="6">
        <f t="shared" ref="AO444:BT444" si="2433">SUMPRODUCT(AO450:AO500,$HD450:$HD500)</f>
        <v>8894.4199459624924</v>
      </c>
      <c r="AP444" s="6">
        <f t="shared" si="2433"/>
        <v>8311.25127728589</v>
      </c>
      <c r="AQ444" s="6">
        <f t="shared" si="2433"/>
        <v>7630.7645612487277</v>
      </c>
      <c r="AR444" s="6">
        <f t="shared" si="2433"/>
        <v>6869.1316993464852</v>
      </c>
      <c r="AS444" s="6">
        <f t="shared" si="2433"/>
        <v>6051.8419556270128</v>
      </c>
      <c r="AT444" s="6">
        <f t="shared" si="2433"/>
        <v>5210.3559097403913</v>
      </c>
      <c r="AU444" s="6">
        <f t="shared" si="2433"/>
        <v>4376.9827169387354</v>
      </c>
      <c r="AV444" s="6">
        <f t="shared" si="2433"/>
        <v>3581.3165905095661</v>
      </c>
      <c r="AW444" s="6">
        <f t="shared" si="2433"/>
        <v>2848.5651276361173</v>
      </c>
      <c r="AX444" s="6">
        <f t="shared" si="2433"/>
        <v>2197.9699728516034</v>
      </c>
      <c r="AY444" s="6">
        <f t="shared" si="2433"/>
        <v>1654.9473621597879</v>
      </c>
      <c r="AZ444" s="6">
        <f t="shared" si="2433"/>
        <v>1204.5089097063367</v>
      </c>
      <c r="BA444" s="6">
        <f t="shared" si="2433"/>
        <v>857.30285163982478</v>
      </c>
      <c r="BB444" s="6">
        <f t="shared" si="2433"/>
        <v>578.45421258895772</v>
      </c>
      <c r="BC444" s="6">
        <f t="shared" si="2433"/>
        <v>367.89377241162254</v>
      </c>
      <c r="BD444" s="6">
        <f t="shared" si="2433"/>
        <v>211.42679590102094</v>
      </c>
      <c r="BE444" s="6">
        <f t="shared" si="2433"/>
        <v>106.90982573512571</v>
      </c>
      <c r="BF444" s="6">
        <f t="shared" si="2433"/>
        <v>46.77897932884796</v>
      </c>
      <c r="BG444" s="6">
        <f t="shared" si="2433"/>
        <v>17.52671870909839</v>
      </c>
      <c r="BH444" s="6">
        <f t="shared" si="2433"/>
        <v>5.3571577615208383</v>
      </c>
      <c r="BI444" s="6">
        <f t="shared" si="2433"/>
        <v>1.226403192624683</v>
      </c>
      <c r="BJ444" s="6">
        <f t="shared" si="2433"/>
        <v>0.17842202743538568</v>
      </c>
      <c r="BK444" s="6">
        <f t="shared" si="2433"/>
        <v>0</v>
      </c>
      <c r="BL444" s="6">
        <f t="shared" si="2433"/>
        <v>0</v>
      </c>
      <c r="BM444" s="6">
        <f t="shared" si="2433"/>
        <v>0</v>
      </c>
      <c r="BN444" s="6">
        <f t="shared" si="2433"/>
        <v>0</v>
      </c>
      <c r="BO444" s="6">
        <f t="shared" si="2433"/>
        <v>0</v>
      </c>
      <c r="BP444" s="6">
        <f t="shared" si="2433"/>
        <v>0</v>
      </c>
      <c r="BQ444" s="6">
        <f t="shared" si="2433"/>
        <v>0</v>
      </c>
      <c r="BR444" s="6">
        <f t="shared" si="2433"/>
        <v>0</v>
      </c>
      <c r="BS444" s="6">
        <f t="shared" si="2433"/>
        <v>0</v>
      </c>
      <c r="BT444" s="6">
        <f t="shared" si="2433"/>
        <v>0</v>
      </c>
      <c r="BU444" s="6">
        <f t="shared" ref="BU444:CZ444" si="2434">SUMPRODUCT(BU450:BU500,$HD450:$HD500)</f>
        <v>0</v>
      </c>
      <c r="BV444" s="6">
        <f t="shared" si="2434"/>
        <v>0</v>
      </c>
      <c r="BW444" s="6">
        <f t="shared" si="2434"/>
        <v>0</v>
      </c>
      <c r="BX444" s="6">
        <f t="shared" si="2434"/>
        <v>0</v>
      </c>
      <c r="BY444" s="6">
        <f t="shared" si="2434"/>
        <v>0</v>
      </c>
      <c r="BZ444" s="6">
        <f t="shared" si="2434"/>
        <v>0</v>
      </c>
      <c r="CA444" s="6">
        <f t="shared" si="2434"/>
        <v>0</v>
      </c>
      <c r="CB444" s="6">
        <f t="shared" si="2434"/>
        <v>0</v>
      </c>
      <c r="CC444" s="6">
        <f t="shared" si="2434"/>
        <v>0</v>
      </c>
      <c r="CD444" s="6">
        <f t="shared" si="2434"/>
        <v>0</v>
      </c>
      <c r="CE444" s="6">
        <f t="shared" si="2434"/>
        <v>0</v>
      </c>
      <c r="CF444" s="6">
        <f t="shared" si="2434"/>
        <v>0</v>
      </c>
      <c r="CG444" s="6">
        <f t="shared" si="2434"/>
        <v>0</v>
      </c>
      <c r="CH444" s="6">
        <f t="shared" si="2434"/>
        <v>0</v>
      </c>
      <c r="CI444" s="6">
        <f t="shared" si="2434"/>
        <v>0</v>
      </c>
      <c r="CJ444" s="6">
        <f t="shared" si="2434"/>
        <v>0</v>
      </c>
      <c r="CK444" s="6">
        <f t="shared" si="2434"/>
        <v>0</v>
      </c>
      <c r="CL444" s="6">
        <f t="shared" si="2434"/>
        <v>0</v>
      </c>
      <c r="CM444" s="6">
        <f t="shared" si="2434"/>
        <v>0</v>
      </c>
      <c r="CN444" s="6">
        <f t="shared" si="2434"/>
        <v>0</v>
      </c>
      <c r="CO444" s="6">
        <f t="shared" si="2434"/>
        <v>0</v>
      </c>
      <c r="CP444" s="6">
        <f t="shared" si="2434"/>
        <v>0</v>
      </c>
      <c r="CQ444" s="6">
        <f t="shared" si="2434"/>
        <v>0</v>
      </c>
      <c r="CR444" s="6">
        <f t="shared" si="2434"/>
        <v>0</v>
      </c>
      <c r="CS444" s="6">
        <f t="shared" si="2434"/>
        <v>0</v>
      </c>
      <c r="CT444" s="6">
        <f t="shared" si="2434"/>
        <v>0</v>
      </c>
      <c r="CU444" s="6">
        <f t="shared" si="2434"/>
        <v>0</v>
      </c>
      <c r="CV444" s="6">
        <f t="shared" si="2434"/>
        <v>0</v>
      </c>
      <c r="CW444" s="6">
        <f t="shared" si="2434"/>
        <v>0</v>
      </c>
      <c r="CX444" s="6">
        <f t="shared" si="2434"/>
        <v>0</v>
      </c>
      <c r="CY444" s="6">
        <f t="shared" si="2434"/>
        <v>0</v>
      </c>
      <c r="CZ444" s="6">
        <f t="shared" si="2434"/>
        <v>0</v>
      </c>
      <c r="DA444" s="6">
        <f t="shared" ref="DA444:DF444" si="2435">SUMPRODUCT(DA450:DA500,$HD450:$HD500)</f>
        <v>0</v>
      </c>
      <c r="DB444" s="6">
        <f t="shared" si="2435"/>
        <v>0</v>
      </c>
      <c r="DC444" s="6">
        <f t="shared" si="2435"/>
        <v>0</v>
      </c>
      <c r="DD444" s="6">
        <f t="shared" si="2435"/>
        <v>0</v>
      </c>
      <c r="DE444" s="6">
        <f t="shared" si="2435"/>
        <v>0</v>
      </c>
      <c r="DF444" s="7">
        <f t="shared" si="2435"/>
        <v>0</v>
      </c>
      <c r="DG444" s="7">
        <f t="shared" ref="DG444:FR444" si="2436">SUMPRODUCT(DG450:DG500,$HD450:$HD500)</f>
        <v>5.5E-2</v>
      </c>
      <c r="DH444" s="7">
        <f t="shared" si="2436"/>
        <v>0.11964</v>
      </c>
      <c r="DI444" s="7">
        <f t="shared" si="2436"/>
        <v>0.22459514997199997</v>
      </c>
      <c r="DJ444" s="7">
        <f t="shared" si="2436"/>
        <v>0.34396877159437217</v>
      </c>
      <c r="DK444" s="7">
        <f t="shared" si="2436"/>
        <v>0.5167518936612957</v>
      </c>
      <c r="DL444" s="7">
        <f t="shared" si="2436"/>
        <v>0.64848653036702064</v>
      </c>
      <c r="DM444" s="7">
        <f t="shared" si="2436"/>
        <v>0.73468039138994645</v>
      </c>
      <c r="DN444" s="7">
        <f t="shared" si="2436"/>
        <v>0.81710205463211927</v>
      </c>
      <c r="DO444" s="7">
        <f t="shared" si="2436"/>
        <v>0.85200793759894522</v>
      </c>
      <c r="DP444" s="7">
        <f t="shared" si="2436"/>
        <v>0.88125776844595927</v>
      </c>
      <c r="DQ444" s="7">
        <f t="shared" si="2436"/>
        <v>0.88937292890927289</v>
      </c>
      <c r="DR444" s="7">
        <f t="shared" si="2436"/>
        <v>0.8926538996221447</v>
      </c>
      <c r="DS444" s="7">
        <f t="shared" si="2436"/>
        <v>0.89131982665710008</v>
      </c>
      <c r="DT444" s="7">
        <f t="shared" si="2436"/>
        <v>0.88424427342386058</v>
      </c>
      <c r="DU444" s="7">
        <f t="shared" si="2436"/>
        <v>0.87458184046678422</v>
      </c>
      <c r="DV444" s="7">
        <f t="shared" si="2436"/>
        <v>0.86141032809586038</v>
      </c>
      <c r="DW444" s="7">
        <f t="shared" si="2436"/>
        <v>0.84647875351910074</v>
      </c>
      <c r="DX444" s="7">
        <f t="shared" si="2436"/>
        <v>0.8345502357060427</v>
      </c>
      <c r="DY444" s="7">
        <f t="shared" si="2436"/>
        <v>0.81419555545717215</v>
      </c>
      <c r="DZ444" s="7">
        <f t="shared" si="2436"/>
        <v>0.79200058461540979</v>
      </c>
      <c r="EA444" s="7">
        <f t="shared" si="2436"/>
        <v>0.76773368670279341</v>
      </c>
      <c r="EB444" s="7">
        <f t="shared" si="2436"/>
        <v>0.74117777847974387</v>
      </c>
      <c r="EC444" s="7">
        <f t="shared" si="2436"/>
        <v>0.7122792568968187</v>
      </c>
      <c r="ED444" s="7">
        <f t="shared" si="2436"/>
        <v>0.68093184680078955</v>
      </c>
      <c r="EE444" s="7">
        <f t="shared" si="2436"/>
        <v>0.64710996197019444</v>
      </c>
      <c r="EF444" s="7">
        <f t="shared" si="2436"/>
        <v>0.61096239949453934</v>
      </c>
      <c r="EG444" s="7">
        <f t="shared" si="2436"/>
        <v>0.57280168802211062</v>
      </c>
      <c r="EH444" s="7">
        <f t="shared" si="2436"/>
        <v>0.53288313838384971</v>
      </c>
      <c r="EI444" s="7">
        <f t="shared" si="2436"/>
        <v>0.49148877619419223</v>
      </c>
      <c r="EJ444" s="7">
        <f t="shared" si="2436"/>
        <v>0.44808048748072116</v>
      </c>
      <c r="EK444" s="7">
        <f t="shared" si="2436"/>
        <v>0.40304391768403386</v>
      </c>
      <c r="EL444" s="7">
        <f t="shared" si="2436"/>
        <v>0.35698405877110251</v>
      </c>
      <c r="EM444" s="7">
        <f t="shared" si="2436"/>
        <v>0.31066894698613962</v>
      </c>
      <c r="EN444" s="7">
        <f t="shared" si="2436"/>
        <v>0.26508138570539358</v>
      </c>
      <c r="EO444" s="7">
        <f t="shared" si="2436"/>
        <v>0.22136681438871711</v>
      </c>
      <c r="EP444" s="7">
        <f t="shared" si="2436"/>
        <v>0.18065081621820031</v>
      </c>
      <c r="EQ444" s="7">
        <f t="shared" si="2436"/>
        <v>0.14384501892190421</v>
      </c>
      <c r="ER444" s="7">
        <f t="shared" si="2436"/>
        <v>0.11156044287507201</v>
      </c>
      <c r="ES444" s="7">
        <f t="shared" si="2436"/>
        <v>8.4108764696803048E-2</v>
      </c>
      <c r="ET444" s="7">
        <f t="shared" si="2436"/>
        <v>6.1515468323947817E-2</v>
      </c>
      <c r="EU444" s="7">
        <f t="shared" si="2436"/>
        <v>4.3902974588118301E-2</v>
      </c>
      <c r="EV444" s="7">
        <f t="shared" si="2436"/>
        <v>3.0287784108851055E-2</v>
      </c>
      <c r="EW444" s="7">
        <f t="shared" si="2436"/>
        <v>2.0433350671195279E-2</v>
      </c>
      <c r="EX444" s="7">
        <f t="shared" si="2436"/>
        <v>1.3068353755269655E-2</v>
      </c>
      <c r="EY444" s="7">
        <f t="shared" si="2436"/>
        <v>7.8781263778267604E-3</v>
      </c>
      <c r="EZ444" s="7">
        <f t="shared" si="2436"/>
        <v>4.291530563057349E-3</v>
      </c>
      <c r="FA444" s="7">
        <f t="shared" si="2436"/>
        <v>2.0568876835677565E-3</v>
      </c>
      <c r="FB444" s="7">
        <f t="shared" si="2436"/>
        <v>8.5305302900605569E-4</v>
      </c>
      <c r="FC444" s="7">
        <f t="shared" si="2436"/>
        <v>3.0299590537266098E-4</v>
      </c>
      <c r="FD444" s="7">
        <f t="shared" si="2436"/>
        <v>8.7747614195922581E-5</v>
      </c>
      <c r="FE444" s="7">
        <f t="shared" si="2436"/>
        <v>1.9070188993199863E-5</v>
      </c>
      <c r="FF444" s="7">
        <f t="shared" si="2436"/>
        <v>2.6263464281434836E-6</v>
      </c>
      <c r="FG444" s="7">
        <f t="shared" si="2436"/>
        <v>0</v>
      </c>
      <c r="FH444" s="7">
        <f t="shared" si="2436"/>
        <v>0</v>
      </c>
      <c r="FI444" s="7">
        <f t="shared" si="2436"/>
        <v>0</v>
      </c>
      <c r="FJ444" s="7">
        <f t="shared" si="2436"/>
        <v>0</v>
      </c>
      <c r="FK444" s="7">
        <f t="shared" si="2436"/>
        <v>0</v>
      </c>
      <c r="FL444" s="7">
        <f t="shared" si="2436"/>
        <v>0</v>
      </c>
      <c r="FM444" s="7">
        <f t="shared" si="2436"/>
        <v>0</v>
      </c>
      <c r="FN444" s="7">
        <f t="shared" si="2436"/>
        <v>0</v>
      </c>
      <c r="FO444" s="7">
        <f t="shared" si="2436"/>
        <v>0</v>
      </c>
      <c r="FP444" s="7">
        <f t="shared" si="2436"/>
        <v>0</v>
      </c>
      <c r="FQ444" s="7">
        <f t="shared" si="2436"/>
        <v>0</v>
      </c>
      <c r="FR444" s="7">
        <f t="shared" si="2436"/>
        <v>0</v>
      </c>
      <c r="FS444" s="7">
        <f t="shared" ref="FS444:HA444" si="2437">SUMPRODUCT(FS450:FS500,$HD450:$HD500)</f>
        <v>0</v>
      </c>
      <c r="FT444" s="7">
        <f t="shared" si="2437"/>
        <v>0</v>
      </c>
      <c r="FU444" s="7">
        <f t="shared" si="2437"/>
        <v>0</v>
      </c>
      <c r="FV444" s="7">
        <f t="shared" si="2437"/>
        <v>0</v>
      </c>
      <c r="FW444" s="7">
        <f t="shared" si="2437"/>
        <v>0</v>
      </c>
      <c r="FX444" s="7">
        <f t="shared" si="2437"/>
        <v>0</v>
      </c>
      <c r="FY444" s="7">
        <f t="shared" si="2437"/>
        <v>0</v>
      </c>
      <c r="FZ444" s="7">
        <f t="shared" si="2437"/>
        <v>0</v>
      </c>
      <c r="GA444" s="7">
        <f t="shared" si="2437"/>
        <v>0</v>
      </c>
      <c r="GB444" s="7">
        <f t="shared" si="2437"/>
        <v>0</v>
      </c>
      <c r="GC444" s="7">
        <f t="shared" si="2437"/>
        <v>0</v>
      </c>
      <c r="GD444" s="7">
        <f t="shared" si="2437"/>
        <v>0</v>
      </c>
      <c r="GE444" s="7">
        <f t="shared" si="2437"/>
        <v>0</v>
      </c>
      <c r="GF444" s="7">
        <f t="shared" si="2437"/>
        <v>0</v>
      </c>
      <c r="GG444" s="7">
        <f t="shared" si="2437"/>
        <v>0</v>
      </c>
      <c r="GH444" s="7">
        <f t="shared" si="2437"/>
        <v>0</v>
      </c>
      <c r="GI444" s="7">
        <f t="shared" si="2437"/>
        <v>0</v>
      </c>
      <c r="GJ444" s="7">
        <f t="shared" si="2437"/>
        <v>0</v>
      </c>
      <c r="GK444" s="7">
        <f t="shared" si="2437"/>
        <v>0</v>
      </c>
      <c r="GL444" s="7">
        <f t="shared" si="2437"/>
        <v>0</v>
      </c>
      <c r="GM444" s="7">
        <f t="shared" si="2437"/>
        <v>0</v>
      </c>
      <c r="GN444" s="7">
        <f t="shared" si="2437"/>
        <v>0</v>
      </c>
      <c r="GO444" s="7">
        <f t="shared" si="2437"/>
        <v>0</v>
      </c>
      <c r="GP444" s="7">
        <f t="shared" si="2437"/>
        <v>0</v>
      </c>
      <c r="GQ444" s="7">
        <f t="shared" si="2437"/>
        <v>0</v>
      </c>
      <c r="GR444" s="7">
        <f t="shared" si="2437"/>
        <v>0</v>
      </c>
      <c r="GS444" s="7">
        <f t="shared" si="2437"/>
        <v>0</v>
      </c>
      <c r="GT444" s="7">
        <f t="shared" si="2437"/>
        <v>0</v>
      </c>
      <c r="GU444" s="7">
        <f t="shared" si="2437"/>
        <v>0</v>
      </c>
      <c r="GV444" s="7">
        <f t="shared" si="2437"/>
        <v>0</v>
      </c>
      <c r="GW444" s="7">
        <f t="shared" si="2437"/>
        <v>0</v>
      </c>
      <c r="GX444" s="7">
        <f t="shared" si="2437"/>
        <v>0</v>
      </c>
      <c r="GY444" s="7">
        <f t="shared" si="2437"/>
        <v>0</v>
      </c>
      <c r="GZ444" s="7">
        <f t="shared" si="2437"/>
        <v>0</v>
      </c>
      <c r="HA444" s="7">
        <f t="shared" si="2437"/>
        <v>0</v>
      </c>
      <c r="HB444" s="6">
        <f>IF(OR(C444&gt;=F443,C446=0), 0, I444/(F443-F444))</f>
        <v>0</v>
      </c>
      <c r="HC444" s="6">
        <f>IF(C444&gt;=F443,I444,HB444*C446)</f>
        <v>138904.89819806538</v>
      </c>
      <c r="HD444" s="6">
        <f>I444*HH444/HJ444</f>
        <v>6391.9322926210598</v>
      </c>
      <c r="HE444" s="6">
        <f>I444-HD444*HI444</f>
        <v>103003.18938102791</v>
      </c>
      <c r="HF444" s="7">
        <f>SUMPRODUCT(HB450:HB500,HD450:HD500)/SUM(HD450:HD500)-HB450</f>
        <v>4.7325363381955867</v>
      </c>
      <c r="HH444">
        <f>VLOOKUP(C444,HH449:HO499,3)*HN449</f>
        <v>0.60269526548301822</v>
      </c>
      <c r="HI444">
        <f>SUMPRODUCT(HC450:HC500,HN450:HN500,HO450:HO500)/HN450/HO450</f>
        <v>5.6167223264368609</v>
      </c>
      <c r="HJ444">
        <f>SUMPRODUCT(HJ449:HJ499,HN449:HN499,HO449:HO499)</f>
        <v>13.0973421907205</v>
      </c>
      <c r="HL444" t="s">
        <v>44</v>
      </c>
      <c r="HM444" t="s">
        <v>129</v>
      </c>
    </row>
    <row r="445" spans="2:226" x14ac:dyDescent="0.25">
      <c r="B445" t="s">
        <v>7</v>
      </c>
      <c r="C445" t="str">
        <f>VLOOKUP(C443,AMMset!A:E,5)</f>
        <v>M</v>
      </c>
      <c r="E445" t="s">
        <v>21</v>
      </c>
      <c r="F445" s="3">
        <f>NPV(Assumptions!$C$9,F449:F548)*(1+Assumptions!$C$9)^(1+C444-C449)</f>
        <v>250018.81763580607</v>
      </c>
      <c r="HC445" s="10" t="s">
        <v>119</v>
      </c>
      <c r="HD445" s="6">
        <f>NPV(Assumptions!$C$9+0.01, J444:DE444)*(1.01+Assumptions!$C$9)*HH445/HJ445</f>
        <v>5967.9192208753066</v>
      </c>
      <c r="HE445" s="6">
        <f>NPV(Assumptions!$C$9+0.01, J444:DE444)*(1.01+Assumptions!$C$9)-HD445*HI445</f>
        <v>84733.322137948853</v>
      </c>
      <c r="HG445" t="s">
        <v>125</v>
      </c>
      <c r="HH445">
        <f>HH444*HQ449/HN449</f>
        <v>0.76594221826820841</v>
      </c>
      <c r="HI445">
        <f>SUMPRODUCT(HC450:HC500,HQ450:HQ500,HO450:HO500)/HQ450/HO450</f>
        <v>5.4529467436124692</v>
      </c>
      <c r="HJ445">
        <f>SUMPRODUCT(HJ449:HJ499,HQ449:HQ499,HO449:HO499)</f>
        <v>15.051593061327372</v>
      </c>
      <c r="HK445" s="5"/>
      <c r="HL445" t="s">
        <v>45</v>
      </c>
      <c r="HM445" s="5" t="s">
        <v>130</v>
      </c>
      <c r="HN445" s="5"/>
      <c r="HO445" s="5"/>
      <c r="HP445" s="5"/>
      <c r="HQ445" s="5"/>
      <c r="HR445" s="5"/>
    </row>
    <row r="446" spans="2:226" x14ac:dyDescent="0.25">
      <c r="B446" t="s">
        <v>6</v>
      </c>
      <c r="C446">
        <f>VLOOKUP(C443,AMMset!A:E,4)</f>
        <v>25</v>
      </c>
      <c r="E446" t="s">
        <v>35</v>
      </c>
      <c r="H446" t="s">
        <v>29</v>
      </c>
      <c r="I446">
        <v>50</v>
      </c>
      <c r="HC446" s="10" t="s">
        <v>120</v>
      </c>
      <c r="HD446" s="6">
        <f>NPV(Assumptions!$C$9-0.01, J444:DE444)*(0.99+Assumptions!$C$9)*HH446/HJ446</f>
        <v>6858.4970304466169</v>
      </c>
      <c r="HE446" s="6">
        <f>NPV(Assumptions!$C$9-0.01, J444:DE444)*(0.99+Assumptions!$C$9)-HD446*HI446</f>
        <v>126510.4807616006</v>
      </c>
      <c r="HG446" t="s">
        <v>126</v>
      </c>
      <c r="HH446">
        <f>HH444*HR449/HN449</f>
        <v>0.47314233466491845</v>
      </c>
      <c r="HI446">
        <f>SUMPRODUCT(HC450:HC500,HR450:HR500,HO450:HO500)/HR450/HO450</f>
        <v>5.7914931841556188</v>
      </c>
      <c r="HJ446">
        <f>SUMPRODUCT(HJ449:HJ499,HR449:HR499,HO449:HO499)</f>
        <v>11.467690603266854</v>
      </c>
      <c r="HK446" s="5"/>
      <c r="HL446" t="s">
        <v>46</v>
      </c>
      <c r="HM446" s="5" t="s">
        <v>131</v>
      </c>
      <c r="HN446" s="5"/>
      <c r="HO446" s="5"/>
      <c r="HP446" s="5"/>
      <c r="HQ446" s="5"/>
      <c r="HR446" s="5"/>
    </row>
    <row r="447" spans="2:226" x14ac:dyDescent="0.25">
      <c r="J447" t="s">
        <v>26</v>
      </c>
      <c r="HH447" s="5"/>
      <c r="HI447" s="5"/>
      <c r="HJ447" s="5"/>
      <c r="HK447" s="5"/>
      <c r="HL447" s="5"/>
      <c r="HM447" s="5"/>
      <c r="HN447" s="5"/>
      <c r="HO447" s="5"/>
      <c r="HP447" s="5"/>
      <c r="HQ447" s="5" t="s">
        <v>118</v>
      </c>
      <c r="HR447" s="5"/>
    </row>
    <row r="448" spans="2:226" x14ac:dyDescent="0.25">
      <c r="B448" t="s">
        <v>16</v>
      </c>
      <c r="C448" t="s">
        <v>5</v>
      </c>
      <c r="D448" t="s">
        <v>27</v>
      </c>
      <c r="E448" t="s">
        <v>26</v>
      </c>
      <c r="F448" t="s">
        <v>28</v>
      </c>
      <c r="H448" t="s">
        <v>29</v>
      </c>
      <c r="I448" t="s">
        <v>21</v>
      </c>
      <c r="J448">
        <f>Assumptions!C3</f>
        <v>2019</v>
      </c>
      <c r="K448">
        <f>J448+1</f>
        <v>2020</v>
      </c>
      <c r="L448">
        <f t="shared" ref="L448" si="2438">K448+1</f>
        <v>2021</v>
      </c>
      <c r="M448">
        <f t="shared" ref="M448" si="2439">L448+1</f>
        <v>2022</v>
      </c>
      <c r="N448">
        <f t="shared" ref="N448" si="2440">M448+1</f>
        <v>2023</v>
      </c>
      <c r="O448">
        <f t="shared" ref="O448" si="2441">N448+1</f>
        <v>2024</v>
      </c>
      <c r="P448">
        <f t="shared" ref="P448" si="2442">O448+1</f>
        <v>2025</v>
      </c>
      <c r="Q448">
        <f t="shared" ref="Q448" si="2443">P448+1</f>
        <v>2026</v>
      </c>
      <c r="R448">
        <f t="shared" ref="R448" si="2444">Q448+1</f>
        <v>2027</v>
      </c>
      <c r="S448">
        <f t="shared" ref="S448" si="2445">R448+1</f>
        <v>2028</v>
      </c>
      <c r="T448">
        <f t="shared" ref="T448" si="2446">S448+1</f>
        <v>2029</v>
      </c>
      <c r="U448">
        <f t="shared" ref="U448" si="2447">T448+1</f>
        <v>2030</v>
      </c>
      <c r="V448">
        <f t="shared" ref="V448" si="2448">U448+1</f>
        <v>2031</v>
      </c>
      <c r="W448">
        <f t="shared" ref="W448" si="2449">V448+1</f>
        <v>2032</v>
      </c>
      <c r="X448">
        <f t="shared" ref="X448" si="2450">W448+1</f>
        <v>2033</v>
      </c>
      <c r="Y448">
        <f t="shared" ref="Y448" si="2451">X448+1</f>
        <v>2034</v>
      </c>
      <c r="Z448">
        <f t="shared" ref="Z448" si="2452">Y448+1</f>
        <v>2035</v>
      </c>
      <c r="AA448">
        <f t="shared" ref="AA448" si="2453">Z448+1</f>
        <v>2036</v>
      </c>
      <c r="AB448">
        <f t="shared" ref="AB448" si="2454">AA448+1</f>
        <v>2037</v>
      </c>
      <c r="AC448">
        <f t="shared" ref="AC448" si="2455">AB448+1</f>
        <v>2038</v>
      </c>
      <c r="AD448">
        <f t="shared" ref="AD448" si="2456">AC448+1</f>
        <v>2039</v>
      </c>
      <c r="AE448">
        <f t="shared" ref="AE448" si="2457">AD448+1</f>
        <v>2040</v>
      </c>
      <c r="AF448">
        <f t="shared" ref="AF448" si="2458">AE448+1</f>
        <v>2041</v>
      </c>
      <c r="AG448">
        <f t="shared" ref="AG448" si="2459">AF448+1</f>
        <v>2042</v>
      </c>
      <c r="AH448">
        <f t="shared" ref="AH448" si="2460">AG448+1</f>
        <v>2043</v>
      </c>
      <c r="AI448">
        <f t="shared" ref="AI448" si="2461">AH448+1</f>
        <v>2044</v>
      </c>
      <c r="AJ448">
        <f t="shared" ref="AJ448" si="2462">AI448+1</f>
        <v>2045</v>
      </c>
      <c r="AK448">
        <f t="shared" ref="AK448" si="2463">AJ448+1</f>
        <v>2046</v>
      </c>
      <c r="AL448">
        <f t="shared" ref="AL448" si="2464">AK448+1</f>
        <v>2047</v>
      </c>
      <c r="AM448">
        <f t="shared" ref="AM448" si="2465">AL448+1</f>
        <v>2048</v>
      </c>
      <c r="AN448">
        <f t="shared" ref="AN448" si="2466">AM448+1</f>
        <v>2049</v>
      </c>
      <c r="AO448">
        <f t="shared" ref="AO448" si="2467">AN448+1</f>
        <v>2050</v>
      </c>
      <c r="AP448">
        <f t="shared" ref="AP448" si="2468">AO448+1</f>
        <v>2051</v>
      </c>
      <c r="AQ448">
        <f t="shared" ref="AQ448" si="2469">AP448+1</f>
        <v>2052</v>
      </c>
      <c r="AR448">
        <f t="shared" ref="AR448" si="2470">AQ448+1</f>
        <v>2053</v>
      </c>
      <c r="AS448">
        <f t="shared" ref="AS448" si="2471">AR448+1</f>
        <v>2054</v>
      </c>
      <c r="AT448">
        <f t="shared" ref="AT448" si="2472">AS448+1</f>
        <v>2055</v>
      </c>
      <c r="AU448">
        <f t="shared" ref="AU448" si="2473">AT448+1</f>
        <v>2056</v>
      </c>
      <c r="AV448">
        <f t="shared" ref="AV448" si="2474">AU448+1</f>
        <v>2057</v>
      </c>
      <c r="AW448">
        <f t="shared" ref="AW448" si="2475">AV448+1</f>
        <v>2058</v>
      </c>
      <c r="AX448">
        <f t="shared" ref="AX448" si="2476">AW448+1</f>
        <v>2059</v>
      </c>
      <c r="AY448">
        <f t="shared" ref="AY448" si="2477">AX448+1</f>
        <v>2060</v>
      </c>
      <c r="AZ448">
        <f t="shared" ref="AZ448" si="2478">AY448+1</f>
        <v>2061</v>
      </c>
      <c r="BA448">
        <f t="shared" ref="BA448" si="2479">AZ448+1</f>
        <v>2062</v>
      </c>
      <c r="BB448">
        <f t="shared" ref="BB448" si="2480">BA448+1</f>
        <v>2063</v>
      </c>
      <c r="BC448">
        <f t="shared" ref="BC448" si="2481">BB448+1</f>
        <v>2064</v>
      </c>
      <c r="BD448">
        <f t="shared" ref="BD448" si="2482">BC448+1</f>
        <v>2065</v>
      </c>
      <c r="BE448">
        <f t="shared" ref="BE448" si="2483">BD448+1</f>
        <v>2066</v>
      </c>
      <c r="BF448">
        <f t="shared" ref="BF448" si="2484">BE448+1</f>
        <v>2067</v>
      </c>
      <c r="BG448">
        <f t="shared" ref="BG448" si="2485">BF448+1</f>
        <v>2068</v>
      </c>
      <c r="BH448">
        <f t="shared" ref="BH448" si="2486">BG448+1</f>
        <v>2069</v>
      </c>
      <c r="BI448">
        <f t="shared" ref="BI448" si="2487">BH448+1</f>
        <v>2070</v>
      </c>
      <c r="BJ448">
        <f t="shared" ref="BJ448" si="2488">BI448+1</f>
        <v>2071</v>
      </c>
      <c r="BK448">
        <f t="shared" ref="BK448" si="2489">BJ448+1</f>
        <v>2072</v>
      </c>
      <c r="BL448">
        <f t="shared" ref="BL448" si="2490">BK448+1</f>
        <v>2073</v>
      </c>
      <c r="BM448">
        <f t="shared" ref="BM448" si="2491">BL448+1</f>
        <v>2074</v>
      </c>
      <c r="BN448">
        <f t="shared" ref="BN448" si="2492">BM448+1</f>
        <v>2075</v>
      </c>
      <c r="BO448">
        <f t="shared" ref="BO448" si="2493">BN448+1</f>
        <v>2076</v>
      </c>
      <c r="BP448">
        <f t="shared" ref="BP448" si="2494">BO448+1</f>
        <v>2077</v>
      </c>
      <c r="BQ448">
        <f t="shared" ref="BQ448" si="2495">BP448+1</f>
        <v>2078</v>
      </c>
      <c r="BR448">
        <f t="shared" ref="BR448" si="2496">BQ448+1</f>
        <v>2079</v>
      </c>
      <c r="BS448">
        <f t="shared" ref="BS448" si="2497">BR448+1</f>
        <v>2080</v>
      </c>
      <c r="BT448">
        <f t="shared" ref="BT448" si="2498">BS448+1</f>
        <v>2081</v>
      </c>
      <c r="BU448">
        <f t="shared" ref="BU448" si="2499">BT448+1</f>
        <v>2082</v>
      </c>
      <c r="BV448">
        <f t="shared" ref="BV448" si="2500">BU448+1</f>
        <v>2083</v>
      </c>
      <c r="BW448">
        <f t="shared" ref="BW448" si="2501">BV448+1</f>
        <v>2084</v>
      </c>
      <c r="BX448">
        <f t="shared" ref="BX448" si="2502">BW448+1</f>
        <v>2085</v>
      </c>
      <c r="BY448">
        <f t="shared" ref="BY448" si="2503">BX448+1</f>
        <v>2086</v>
      </c>
      <c r="BZ448">
        <f t="shared" ref="BZ448" si="2504">BY448+1</f>
        <v>2087</v>
      </c>
      <c r="CA448">
        <f t="shared" ref="CA448" si="2505">BZ448+1</f>
        <v>2088</v>
      </c>
      <c r="CB448">
        <f t="shared" ref="CB448" si="2506">CA448+1</f>
        <v>2089</v>
      </c>
      <c r="CC448">
        <f t="shared" ref="CC448" si="2507">CB448+1</f>
        <v>2090</v>
      </c>
      <c r="CD448">
        <f t="shared" ref="CD448" si="2508">CC448+1</f>
        <v>2091</v>
      </c>
      <c r="CE448">
        <f t="shared" ref="CE448" si="2509">CD448+1</f>
        <v>2092</v>
      </c>
      <c r="CF448">
        <f t="shared" ref="CF448" si="2510">CE448+1</f>
        <v>2093</v>
      </c>
      <c r="CG448">
        <f t="shared" ref="CG448" si="2511">CF448+1</f>
        <v>2094</v>
      </c>
      <c r="CH448">
        <f t="shared" ref="CH448" si="2512">CG448+1</f>
        <v>2095</v>
      </c>
      <c r="CI448">
        <f t="shared" ref="CI448" si="2513">CH448+1</f>
        <v>2096</v>
      </c>
      <c r="CJ448">
        <f t="shared" ref="CJ448" si="2514">CI448+1</f>
        <v>2097</v>
      </c>
      <c r="CK448">
        <f t="shared" ref="CK448" si="2515">CJ448+1</f>
        <v>2098</v>
      </c>
      <c r="CL448">
        <f t="shared" ref="CL448" si="2516">CK448+1</f>
        <v>2099</v>
      </c>
      <c r="CM448">
        <f t="shared" ref="CM448" si="2517">CL448+1</f>
        <v>2100</v>
      </c>
      <c r="CN448">
        <f t="shared" ref="CN448" si="2518">CM448+1</f>
        <v>2101</v>
      </c>
      <c r="CO448">
        <f t="shared" ref="CO448" si="2519">CN448+1</f>
        <v>2102</v>
      </c>
      <c r="CP448">
        <f t="shared" ref="CP448" si="2520">CO448+1</f>
        <v>2103</v>
      </c>
      <c r="CQ448">
        <f t="shared" ref="CQ448" si="2521">CP448+1</f>
        <v>2104</v>
      </c>
      <c r="CR448">
        <f t="shared" ref="CR448" si="2522">CQ448+1</f>
        <v>2105</v>
      </c>
      <c r="CS448">
        <f t="shared" ref="CS448" si="2523">CR448+1</f>
        <v>2106</v>
      </c>
      <c r="CT448">
        <f t="shared" ref="CT448" si="2524">CS448+1</f>
        <v>2107</v>
      </c>
      <c r="CU448">
        <f t="shared" ref="CU448" si="2525">CT448+1</f>
        <v>2108</v>
      </c>
      <c r="CV448">
        <f t="shared" ref="CV448" si="2526">CU448+1</f>
        <v>2109</v>
      </c>
      <c r="CW448">
        <f t="shared" ref="CW448" si="2527">CV448+1</f>
        <v>2110</v>
      </c>
      <c r="CX448">
        <f t="shared" ref="CX448" si="2528">CW448+1</f>
        <v>2111</v>
      </c>
      <c r="CY448">
        <f t="shared" ref="CY448" si="2529">CX448+1</f>
        <v>2112</v>
      </c>
      <c r="CZ448">
        <f t="shared" ref="CZ448" si="2530">CY448+1</f>
        <v>2113</v>
      </c>
      <c r="DA448">
        <f t="shared" ref="DA448" si="2531">CZ448+1</f>
        <v>2114</v>
      </c>
      <c r="DB448">
        <f t="shared" ref="DB448" si="2532">DA448+1</f>
        <v>2115</v>
      </c>
      <c r="DC448">
        <f t="shared" ref="DC448" si="2533">DB448+1</f>
        <v>2116</v>
      </c>
      <c r="DD448">
        <f t="shared" ref="DD448" si="2534">DC448+1</f>
        <v>2117</v>
      </c>
      <c r="DE448">
        <f t="shared" ref="DE448" si="2535">DD448+1</f>
        <v>2118</v>
      </c>
      <c r="DF448">
        <f>J448</f>
        <v>2019</v>
      </c>
      <c r="DG448">
        <f>DF448+1</f>
        <v>2020</v>
      </c>
      <c r="DH448">
        <f t="shared" ref="DH448" si="2536">DG448+1</f>
        <v>2021</v>
      </c>
      <c r="DI448">
        <f t="shared" ref="DI448" si="2537">DH448+1</f>
        <v>2022</v>
      </c>
      <c r="DJ448">
        <f t="shared" ref="DJ448" si="2538">DI448+1</f>
        <v>2023</v>
      </c>
      <c r="DK448">
        <f t="shared" ref="DK448" si="2539">DJ448+1</f>
        <v>2024</v>
      </c>
      <c r="DL448">
        <f t="shared" ref="DL448" si="2540">DK448+1</f>
        <v>2025</v>
      </c>
      <c r="DM448">
        <f t="shared" ref="DM448" si="2541">DL448+1</f>
        <v>2026</v>
      </c>
      <c r="DN448">
        <f t="shared" ref="DN448" si="2542">DM448+1</f>
        <v>2027</v>
      </c>
      <c r="DO448">
        <f t="shared" ref="DO448" si="2543">DN448+1</f>
        <v>2028</v>
      </c>
      <c r="DP448">
        <f t="shared" ref="DP448" si="2544">DO448+1</f>
        <v>2029</v>
      </c>
      <c r="DQ448">
        <f t="shared" ref="DQ448" si="2545">DP448+1</f>
        <v>2030</v>
      </c>
      <c r="DR448">
        <f t="shared" ref="DR448" si="2546">DQ448+1</f>
        <v>2031</v>
      </c>
      <c r="DS448">
        <f t="shared" ref="DS448" si="2547">DR448+1</f>
        <v>2032</v>
      </c>
      <c r="DT448">
        <f t="shared" ref="DT448" si="2548">DS448+1</f>
        <v>2033</v>
      </c>
      <c r="DU448">
        <f t="shared" ref="DU448" si="2549">DT448+1</f>
        <v>2034</v>
      </c>
      <c r="DV448">
        <f t="shared" ref="DV448" si="2550">DU448+1</f>
        <v>2035</v>
      </c>
      <c r="DW448">
        <f t="shared" ref="DW448" si="2551">DV448+1</f>
        <v>2036</v>
      </c>
      <c r="DX448">
        <f t="shared" ref="DX448" si="2552">DW448+1</f>
        <v>2037</v>
      </c>
      <c r="DY448">
        <f t="shared" ref="DY448" si="2553">DX448+1</f>
        <v>2038</v>
      </c>
      <c r="DZ448">
        <f t="shared" ref="DZ448" si="2554">DY448+1</f>
        <v>2039</v>
      </c>
      <c r="EA448">
        <f t="shared" ref="EA448" si="2555">DZ448+1</f>
        <v>2040</v>
      </c>
      <c r="EB448">
        <f t="shared" ref="EB448" si="2556">EA448+1</f>
        <v>2041</v>
      </c>
      <c r="EC448">
        <f t="shared" ref="EC448" si="2557">EB448+1</f>
        <v>2042</v>
      </c>
      <c r="ED448">
        <f t="shared" ref="ED448" si="2558">EC448+1</f>
        <v>2043</v>
      </c>
      <c r="EE448">
        <f t="shared" ref="EE448" si="2559">ED448+1</f>
        <v>2044</v>
      </c>
      <c r="EF448">
        <f t="shared" ref="EF448" si="2560">EE448+1</f>
        <v>2045</v>
      </c>
      <c r="EG448">
        <f t="shared" ref="EG448" si="2561">EF448+1</f>
        <v>2046</v>
      </c>
      <c r="EH448">
        <f t="shared" ref="EH448" si="2562">EG448+1</f>
        <v>2047</v>
      </c>
      <c r="EI448">
        <f t="shared" ref="EI448" si="2563">EH448+1</f>
        <v>2048</v>
      </c>
      <c r="EJ448">
        <f t="shared" ref="EJ448" si="2564">EI448+1</f>
        <v>2049</v>
      </c>
      <c r="EK448">
        <f t="shared" ref="EK448" si="2565">EJ448+1</f>
        <v>2050</v>
      </c>
      <c r="EL448">
        <f t="shared" ref="EL448" si="2566">EK448+1</f>
        <v>2051</v>
      </c>
      <c r="EM448">
        <f t="shared" ref="EM448" si="2567">EL448+1</f>
        <v>2052</v>
      </c>
      <c r="EN448">
        <f t="shared" ref="EN448" si="2568">EM448+1</f>
        <v>2053</v>
      </c>
      <c r="EO448">
        <f t="shared" ref="EO448" si="2569">EN448+1</f>
        <v>2054</v>
      </c>
      <c r="EP448">
        <f t="shared" ref="EP448" si="2570">EO448+1</f>
        <v>2055</v>
      </c>
      <c r="EQ448">
        <f t="shared" ref="EQ448" si="2571">EP448+1</f>
        <v>2056</v>
      </c>
      <c r="ER448">
        <f t="shared" ref="ER448" si="2572">EQ448+1</f>
        <v>2057</v>
      </c>
      <c r="ES448">
        <f t="shared" ref="ES448" si="2573">ER448+1</f>
        <v>2058</v>
      </c>
      <c r="ET448">
        <f t="shared" ref="ET448" si="2574">ES448+1</f>
        <v>2059</v>
      </c>
      <c r="EU448">
        <f t="shared" ref="EU448" si="2575">ET448+1</f>
        <v>2060</v>
      </c>
      <c r="EV448">
        <f t="shared" ref="EV448" si="2576">EU448+1</f>
        <v>2061</v>
      </c>
      <c r="EW448">
        <f t="shared" ref="EW448" si="2577">EV448+1</f>
        <v>2062</v>
      </c>
      <c r="EX448">
        <f t="shared" ref="EX448" si="2578">EW448+1</f>
        <v>2063</v>
      </c>
      <c r="EY448">
        <f t="shared" ref="EY448" si="2579">EX448+1</f>
        <v>2064</v>
      </c>
      <c r="EZ448">
        <f t="shared" ref="EZ448" si="2580">EY448+1</f>
        <v>2065</v>
      </c>
      <c r="FA448">
        <f t="shared" ref="FA448" si="2581">EZ448+1</f>
        <v>2066</v>
      </c>
      <c r="FB448">
        <f t="shared" ref="FB448" si="2582">FA448+1</f>
        <v>2067</v>
      </c>
      <c r="FC448">
        <f t="shared" ref="FC448" si="2583">FB448+1</f>
        <v>2068</v>
      </c>
      <c r="FD448">
        <f t="shared" ref="FD448" si="2584">FC448+1</f>
        <v>2069</v>
      </c>
      <c r="FE448">
        <f t="shared" ref="FE448" si="2585">FD448+1</f>
        <v>2070</v>
      </c>
      <c r="FF448">
        <f t="shared" ref="FF448" si="2586">FE448+1</f>
        <v>2071</v>
      </c>
      <c r="FG448">
        <f t="shared" ref="FG448" si="2587">FF448+1</f>
        <v>2072</v>
      </c>
      <c r="FH448">
        <f t="shared" ref="FH448" si="2588">FG448+1</f>
        <v>2073</v>
      </c>
      <c r="FI448">
        <f t="shared" ref="FI448" si="2589">FH448+1</f>
        <v>2074</v>
      </c>
      <c r="FJ448">
        <f t="shared" ref="FJ448" si="2590">FI448+1</f>
        <v>2075</v>
      </c>
      <c r="FK448">
        <f t="shared" ref="FK448" si="2591">FJ448+1</f>
        <v>2076</v>
      </c>
      <c r="FL448">
        <f t="shared" ref="FL448" si="2592">FK448+1</f>
        <v>2077</v>
      </c>
      <c r="FM448">
        <f t="shared" ref="FM448" si="2593">FL448+1</f>
        <v>2078</v>
      </c>
      <c r="FN448">
        <f t="shared" ref="FN448" si="2594">FM448+1</f>
        <v>2079</v>
      </c>
      <c r="FO448">
        <f t="shared" ref="FO448" si="2595">FN448+1</f>
        <v>2080</v>
      </c>
      <c r="FP448">
        <f t="shared" ref="FP448" si="2596">FO448+1</f>
        <v>2081</v>
      </c>
      <c r="FQ448">
        <f t="shared" ref="FQ448" si="2597">FP448+1</f>
        <v>2082</v>
      </c>
      <c r="FR448">
        <f t="shared" ref="FR448" si="2598">FQ448+1</f>
        <v>2083</v>
      </c>
      <c r="FS448">
        <f t="shared" ref="FS448" si="2599">FR448+1</f>
        <v>2084</v>
      </c>
      <c r="FT448">
        <f t="shared" ref="FT448" si="2600">FS448+1</f>
        <v>2085</v>
      </c>
      <c r="FU448">
        <f t="shared" ref="FU448" si="2601">FT448+1</f>
        <v>2086</v>
      </c>
      <c r="FV448">
        <f t="shared" ref="FV448" si="2602">FU448+1</f>
        <v>2087</v>
      </c>
      <c r="FW448">
        <f t="shared" ref="FW448" si="2603">FV448+1</f>
        <v>2088</v>
      </c>
      <c r="FX448">
        <f t="shared" ref="FX448" si="2604">FW448+1</f>
        <v>2089</v>
      </c>
      <c r="FY448">
        <f t="shared" ref="FY448" si="2605">FX448+1</f>
        <v>2090</v>
      </c>
      <c r="FZ448">
        <f t="shared" ref="FZ448" si="2606">FY448+1</f>
        <v>2091</v>
      </c>
      <c r="GA448">
        <f t="shared" ref="GA448" si="2607">FZ448+1</f>
        <v>2092</v>
      </c>
      <c r="GB448">
        <f t="shared" ref="GB448" si="2608">GA448+1</f>
        <v>2093</v>
      </c>
      <c r="GC448">
        <f t="shared" ref="GC448" si="2609">GB448+1</f>
        <v>2094</v>
      </c>
      <c r="GD448">
        <f t="shared" ref="GD448" si="2610">GC448+1</f>
        <v>2095</v>
      </c>
      <c r="GE448">
        <f t="shared" ref="GE448" si="2611">GD448+1</f>
        <v>2096</v>
      </c>
      <c r="GF448">
        <f t="shared" ref="GF448" si="2612">GE448+1</f>
        <v>2097</v>
      </c>
      <c r="GG448">
        <f t="shared" ref="GG448" si="2613">GF448+1</f>
        <v>2098</v>
      </c>
      <c r="GH448">
        <f t="shared" ref="GH448" si="2614">GG448+1</f>
        <v>2099</v>
      </c>
      <c r="GI448">
        <f t="shared" ref="GI448" si="2615">GH448+1</f>
        <v>2100</v>
      </c>
      <c r="GJ448">
        <f t="shared" ref="GJ448" si="2616">GI448+1</f>
        <v>2101</v>
      </c>
      <c r="GK448">
        <f t="shared" ref="GK448" si="2617">GJ448+1</f>
        <v>2102</v>
      </c>
      <c r="GL448">
        <f t="shared" ref="GL448" si="2618">GK448+1</f>
        <v>2103</v>
      </c>
      <c r="GM448">
        <f t="shared" ref="GM448" si="2619">GL448+1</f>
        <v>2104</v>
      </c>
      <c r="GN448">
        <f t="shared" ref="GN448" si="2620">GM448+1</f>
        <v>2105</v>
      </c>
      <c r="GO448">
        <f t="shared" ref="GO448" si="2621">GN448+1</f>
        <v>2106</v>
      </c>
      <c r="GP448">
        <f t="shared" ref="GP448" si="2622">GO448+1</f>
        <v>2107</v>
      </c>
      <c r="GQ448">
        <f t="shared" ref="GQ448" si="2623">GP448+1</f>
        <v>2108</v>
      </c>
      <c r="GR448">
        <f t="shared" ref="GR448" si="2624">GQ448+1</f>
        <v>2109</v>
      </c>
      <c r="GS448">
        <f t="shared" ref="GS448" si="2625">GR448+1</f>
        <v>2110</v>
      </c>
      <c r="GT448">
        <f t="shared" ref="GT448" si="2626">GS448+1</f>
        <v>2111</v>
      </c>
      <c r="GU448">
        <f t="shared" ref="GU448" si="2627">GT448+1</f>
        <v>2112</v>
      </c>
      <c r="GV448">
        <f t="shared" ref="GV448" si="2628">GU448+1</f>
        <v>2113</v>
      </c>
      <c r="GW448">
        <f t="shared" ref="GW448" si="2629">GV448+1</f>
        <v>2114</v>
      </c>
      <c r="GX448">
        <f t="shared" ref="GX448" si="2630">GW448+1</f>
        <v>2115</v>
      </c>
      <c r="GY448">
        <f t="shared" ref="GY448" si="2631">GX448+1</f>
        <v>2116</v>
      </c>
      <c r="GZ448">
        <f t="shared" ref="GZ448" si="2632">GY448+1</f>
        <v>2117</v>
      </c>
      <c r="HA448">
        <f t="shared" ref="HA448" si="2633">GZ448+1</f>
        <v>2118</v>
      </c>
      <c r="HB448" t="s">
        <v>6</v>
      </c>
      <c r="HC448" t="s">
        <v>22</v>
      </c>
      <c r="HD448" t="s">
        <v>31</v>
      </c>
      <c r="HE448" t="s">
        <v>32</v>
      </c>
      <c r="HF448" t="s">
        <v>33</v>
      </c>
      <c r="HH448" s="5" t="s">
        <v>5</v>
      </c>
      <c r="HI448" s="5" t="s">
        <v>6</v>
      </c>
      <c r="HJ448" t="s">
        <v>22</v>
      </c>
      <c r="HK448" t="s">
        <v>31</v>
      </c>
      <c r="HL448" t="s">
        <v>32</v>
      </c>
      <c r="HM448" t="s">
        <v>33</v>
      </c>
      <c r="HN448" s="5" t="s">
        <v>47</v>
      </c>
      <c r="HO448" s="5" t="s">
        <v>128</v>
      </c>
      <c r="HP448" s="5"/>
      <c r="HQ448" s="5" t="s">
        <v>125</v>
      </c>
      <c r="HR448" s="5" t="s">
        <v>126</v>
      </c>
    </row>
    <row r="449" spans="2:226" x14ac:dyDescent="0.25">
      <c r="B449">
        <f>J448+C449-C444</f>
        <v>2012</v>
      </c>
      <c r="C449">
        <f>I446+1</f>
        <v>51</v>
      </c>
      <c r="D449">
        <v>1</v>
      </c>
      <c r="E449" s="3">
        <f>IF(C449&lt;65,Assumptions!$C$6,Assumptions!$C$7)*(1+Assumptions!$C$8)^(B449-$J$3)</f>
        <v>7004.9810791664831</v>
      </c>
      <c r="F449" s="3">
        <f>ROUND(D449*E449, 2)</f>
        <v>7004.98</v>
      </c>
      <c r="I449" s="5">
        <f>F445</f>
        <v>250018.81763580607</v>
      </c>
      <c r="J449" s="5">
        <f>IF(J448&lt;$B449,0,VLOOKUP(J448,$B449:$F548,5))</f>
        <v>9787.15</v>
      </c>
      <c r="K449" s="5">
        <f t="shared" ref="K449:BV449" si="2634">IF(K448&lt;$B449,0,VLOOKUP(K448,$B449:$F548,5))</f>
        <v>10258.530000000001</v>
      </c>
      <c r="L449" s="5">
        <f t="shared" si="2634"/>
        <v>10749.59</v>
      </c>
      <c r="M449" s="5">
        <f t="shared" si="2634"/>
        <v>11260.3</v>
      </c>
      <c r="N449" s="5">
        <f t="shared" si="2634"/>
        <v>11792.78</v>
      </c>
      <c r="O449" s="5">
        <f t="shared" si="2634"/>
        <v>12347.7</v>
      </c>
      <c r="P449" s="5">
        <f t="shared" si="2634"/>
        <v>12926.38</v>
      </c>
      <c r="Q449" s="5">
        <f t="shared" si="2634"/>
        <v>5572.33</v>
      </c>
      <c r="R449" s="5">
        <f t="shared" si="2634"/>
        <v>5830.07</v>
      </c>
      <c r="S449" s="5">
        <f t="shared" si="2634"/>
        <v>6096.23</v>
      </c>
      <c r="T449" s="5">
        <f t="shared" si="2634"/>
        <v>6369.71</v>
      </c>
      <c r="U449" s="5">
        <f t="shared" si="2634"/>
        <v>6649.76</v>
      </c>
      <c r="V449" s="5">
        <f t="shared" si="2634"/>
        <v>6933.76</v>
      </c>
      <c r="W449" s="5">
        <f t="shared" si="2634"/>
        <v>7219.66</v>
      </c>
      <c r="X449" s="5">
        <f t="shared" si="2634"/>
        <v>7505.3</v>
      </c>
      <c r="Y449" s="5">
        <f t="shared" si="2634"/>
        <v>7788.79</v>
      </c>
      <c r="Z449" s="5">
        <f t="shared" si="2634"/>
        <v>8069.1</v>
      </c>
      <c r="AA449" s="5">
        <f t="shared" si="2634"/>
        <v>8343.07</v>
      </c>
      <c r="AB449" s="5">
        <f t="shared" si="2634"/>
        <v>8607.86</v>
      </c>
      <c r="AC449" s="5">
        <f t="shared" si="2634"/>
        <v>8859.7999999999993</v>
      </c>
      <c r="AD449" s="5">
        <f t="shared" si="2634"/>
        <v>9092.2900000000009</v>
      </c>
      <c r="AE449" s="5">
        <f t="shared" si="2634"/>
        <v>9298.4500000000007</v>
      </c>
      <c r="AF449" s="5">
        <f t="shared" si="2634"/>
        <v>9470.5400000000009</v>
      </c>
      <c r="AG449" s="5">
        <f t="shared" si="2634"/>
        <v>9601.86</v>
      </c>
      <c r="AH449" s="5">
        <f t="shared" si="2634"/>
        <v>9684.14</v>
      </c>
      <c r="AI449" s="5">
        <f t="shared" si="2634"/>
        <v>9709.2999999999993</v>
      </c>
      <c r="AJ449" s="5">
        <f t="shared" si="2634"/>
        <v>9671.1200000000008</v>
      </c>
      <c r="AK449" s="5">
        <f t="shared" si="2634"/>
        <v>9565.75</v>
      </c>
      <c r="AL449" s="5">
        <f t="shared" si="2634"/>
        <v>9388.56</v>
      </c>
      <c r="AM449" s="5">
        <f t="shared" si="2634"/>
        <v>9135.52</v>
      </c>
      <c r="AN449" s="5">
        <f t="shared" si="2634"/>
        <v>8786.75</v>
      </c>
      <c r="AO449" s="5">
        <f t="shared" si="2634"/>
        <v>8338.2900000000009</v>
      </c>
      <c r="AP449" s="5">
        <f t="shared" si="2634"/>
        <v>7791.59</v>
      </c>
      <c r="AQ449" s="5">
        <f t="shared" si="2634"/>
        <v>7153.64</v>
      </c>
      <c r="AR449" s="5">
        <f t="shared" si="2634"/>
        <v>6439.63</v>
      </c>
      <c r="AS449" s="5">
        <f t="shared" si="2634"/>
        <v>5673.45</v>
      </c>
      <c r="AT449" s="5">
        <f t="shared" si="2634"/>
        <v>4884.58</v>
      </c>
      <c r="AU449" s="5">
        <f t="shared" si="2634"/>
        <v>4103.3100000000004</v>
      </c>
      <c r="AV449" s="5">
        <f t="shared" si="2634"/>
        <v>3357.39</v>
      </c>
      <c r="AW449" s="5">
        <f t="shared" si="2634"/>
        <v>2670.46</v>
      </c>
      <c r="AX449" s="5">
        <f t="shared" si="2634"/>
        <v>2060.54</v>
      </c>
      <c r="AY449" s="5">
        <f t="shared" si="2634"/>
        <v>1551.47</v>
      </c>
      <c r="AZ449" s="5">
        <f t="shared" si="2634"/>
        <v>1129.2</v>
      </c>
      <c r="BA449" s="5">
        <f t="shared" si="2634"/>
        <v>803.7</v>
      </c>
      <c r="BB449" s="5">
        <f t="shared" si="2634"/>
        <v>542.28</v>
      </c>
      <c r="BC449" s="5">
        <f t="shared" si="2634"/>
        <v>344.89</v>
      </c>
      <c r="BD449" s="5">
        <f t="shared" si="2634"/>
        <v>198.21</v>
      </c>
      <c r="BE449" s="5">
        <f t="shared" si="2634"/>
        <v>100.22</v>
      </c>
      <c r="BF449" s="5">
        <f t="shared" si="2634"/>
        <v>43.85</v>
      </c>
      <c r="BG449" s="5">
        <f t="shared" si="2634"/>
        <v>16.43</v>
      </c>
      <c r="BH449" s="5">
        <f t="shared" si="2634"/>
        <v>5.0199999999999996</v>
      </c>
      <c r="BI449" s="5">
        <f t="shared" si="2634"/>
        <v>1.1499999999999999</v>
      </c>
      <c r="BJ449" s="5">
        <f t="shared" si="2634"/>
        <v>0.17</v>
      </c>
      <c r="BK449" s="5">
        <f t="shared" si="2634"/>
        <v>0</v>
      </c>
      <c r="BL449" s="5">
        <f t="shared" si="2634"/>
        <v>0</v>
      </c>
      <c r="BM449" s="5">
        <f t="shared" si="2634"/>
        <v>0</v>
      </c>
      <c r="BN449" s="5">
        <f t="shared" si="2634"/>
        <v>0</v>
      </c>
      <c r="BO449" s="5">
        <f t="shared" si="2634"/>
        <v>0</v>
      </c>
      <c r="BP449" s="5">
        <f t="shared" si="2634"/>
        <v>0</v>
      </c>
      <c r="BQ449" s="5">
        <f t="shared" si="2634"/>
        <v>0</v>
      </c>
      <c r="BR449" s="5">
        <f t="shared" si="2634"/>
        <v>0</v>
      </c>
      <c r="BS449" s="5">
        <f t="shared" si="2634"/>
        <v>0</v>
      </c>
      <c r="BT449" s="5">
        <f t="shared" si="2634"/>
        <v>0</v>
      </c>
      <c r="BU449" s="5">
        <f t="shared" si="2634"/>
        <v>0</v>
      </c>
      <c r="BV449" s="5">
        <f t="shared" si="2634"/>
        <v>0</v>
      </c>
      <c r="BW449" s="5">
        <f t="shared" ref="BW449:DE449" si="2635">IF(BW448&lt;$B449,0,VLOOKUP(BW448,$B449:$F548,5))</f>
        <v>0</v>
      </c>
      <c r="BX449" s="5">
        <f t="shared" si="2635"/>
        <v>0</v>
      </c>
      <c r="BY449" s="5">
        <f t="shared" si="2635"/>
        <v>0</v>
      </c>
      <c r="BZ449" s="5">
        <f t="shared" si="2635"/>
        <v>0</v>
      </c>
      <c r="CA449" s="5">
        <f t="shared" si="2635"/>
        <v>0</v>
      </c>
      <c r="CB449" s="5">
        <f t="shared" si="2635"/>
        <v>0</v>
      </c>
      <c r="CC449" s="5">
        <f t="shared" si="2635"/>
        <v>0</v>
      </c>
      <c r="CD449" s="5">
        <f t="shared" si="2635"/>
        <v>0</v>
      </c>
      <c r="CE449" s="5">
        <f t="shared" si="2635"/>
        <v>0</v>
      </c>
      <c r="CF449" s="5">
        <f t="shared" si="2635"/>
        <v>0</v>
      </c>
      <c r="CG449" s="5">
        <f t="shared" si="2635"/>
        <v>0</v>
      </c>
      <c r="CH449" s="5">
        <f t="shared" si="2635"/>
        <v>0</v>
      </c>
      <c r="CI449" s="5">
        <f t="shared" si="2635"/>
        <v>0</v>
      </c>
      <c r="CJ449" s="5">
        <f t="shared" si="2635"/>
        <v>0</v>
      </c>
      <c r="CK449" s="5">
        <f t="shared" si="2635"/>
        <v>0</v>
      </c>
      <c r="CL449" s="5">
        <f t="shared" si="2635"/>
        <v>0</v>
      </c>
      <c r="CM449" s="5">
        <f t="shared" si="2635"/>
        <v>0</v>
      </c>
      <c r="CN449" s="5">
        <f t="shared" si="2635"/>
        <v>0</v>
      </c>
      <c r="CO449" s="5">
        <f t="shared" si="2635"/>
        <v>0</v>
      </c>
      <c r="CP449" s="5">
        <f t="shared" si="2635"/>
        <v>0</v>
      </c>
      <c r="CQ449" s="5">
        <f t="shared" si="2635"/>
        <v>0</v>
      </c>
      <c r="CR449" s="5">
        <f t="shared" si="2635"/>
        <v>0</v>
      </c>
      <c r="CS449" s="5">
        <f t="shared" si="2635"/>
        <v>0</v>
      </c>
      <c r="CT449" s="5">
        <f t="shared" si="2635"/>
        <v>0</v>
      </c>
      <c r="CU449" s="5">
        <f t="shared" si="2635"/>
        <v>0</v>
      </c>
      <c r="CV449" s="5">
        <f t="shared" si="2635"/>
        <v>0</v>
      </c>
      <c r="CW449" s="5">
        <f t="shared" si="2635"/>
        <v>0</v>
      </c>
      <c r="CX449" s="5">
        <f t="shared" si="2635"/>
        <v>0</v>
      </c>
      <c r="CY449" s="5">
        <f t="shared" si="2635"/>
        <v>0</v>
      </c>
      <c r="CZ449" s="5">
        <f t="shared" si="2635"/>
        <v>0</v>
      </c>
      <c r="DA449" s="5">
        <f t="shared" si="2635"/>
        <v>0</v>
      </c>
      <c r="DB449" s="5">
        <f t="shared" si="2635"/>
        <v>0</v>
      </c>
      <c r="DC449" s="5">
        <f t="shared" si="2635"/>
        <v>0</v>
      </c>
      <c r="DD449" s="5">
        <f t="shared" si="2635"/>
        <v>0</v>
      </c>
      <c r="DE449" s="5">
        <f t="shared" si="2635"/>
        <v>0</v>
      </c>
      <c r="DF449" s="3">
        <f>IF(DF448&lt;$B449,0,VLOOKUP(DF448,$B449:$F548,3))</f>
        <v>0.96046618291315322</v>
      </c>
      <c r="DG449" s="3">
        <f t="shared" ref="DG449" si="2636">IF(DG448&lt;$B449,0,VLOOKUP(DG448,$B449:$F548,3))</f>
        <v>0.95424236204787594</v>
      </c>
      <c r="DH449" s="3">
        <f t="shared" ref="DH449" si="2637">IF(DH448&lt;$B449,0,VLOOKUP(DH448,$B449:$F548,3))</f>
        <v>0.94779168368043232</v>
      </c>
      <c r="DI449" s="3">
        <f t="shared" ref="DI449" si="2638">IF(DI448&lt;$B449,0,VLOOKUP(DI448,$B449:$F548,3))</f>
        <v>0.94106236272630128</v>
      </c>
      <c r="DJ449" s="3">
        <f t="shared" ref="DJ449" si="2639">IF(DJ448&lt;$B449,0,VLOOKUP(DJ448,$B449:$F548,3))</f>
        <v>0.93418319685477202</v>
      </c>
      <c r="DK449" s="3">
        <f t="shared" ref="DK449" si="2640">IF(DK448&lt;$B449,0,VLOOKUP(DK448,$B449:$F548,3))</f>
        <v>0.92714879738245559</v>
      </c>
      <c r="DL449" s="3">
        <f t="shared" ref="DL449" si="2641">IF(DL448&lt;$B449,0,VLOOKUP(DL448,$B449:$F548,3))</f>
        <v>0.92000048015463687</v>
      </c>
      <c r="DM449" s="3">
        <f t="shared" ref="DM449" si="2642">IF(DM448&lt;$B449,0,VLOOKUP(DM448,$B449:$F548,3))</f>
        <v>0.91270487634701059</v>
      </c>
      <c r="DN449" s="3">
        <f t="shared" ref="DN449" si="2643">IF(DN448&lt;$B449,0,VLOOKUP(DN448,$B449:$F548,3))</f>
        <v>0.90513855292209389</v>
      </c>
      <c r="DO449" s="3">
        <f t="shared" ref="DO449" si="2644">IF(DO448&lt;$B449,0,VLOOKUP(DO448,$B449:$F548,3))</f>
        <v>0.8971190253432042</v>
      </c>
      <c r="DP449" s="3">
        <f t="shared" ref="DP449" si="2645">IF(DP448&lt;$B449,0,VLOOKUP(DP448,$B449:$F548,3))</f>
        <v>0.88849771150965595</v>
      </c>
      <c r="DQ449" s="3">
        <f t="shared" ref="DQ449" si="2646">IF(DQ448&lt;$B449,0,VLOOKUP(DQ448,$B449:$F548,3))</f>
        <v>0.87920402544726495</v>
      </c>
      <c r="DR449" s="3">
        <f t="shared" ref="DR449" si="2647">IF(DR448&lt;$B449,0,VLOOKUP(DR448,$B449:$F548,3))</f>
        <v>0.86896129855080428</v>
      </c>
      <c r="DS449" s="3">
        <f t="shared" ref="DS449" si="2648">IF(DS448&lt;$B449,0,VLOOKUP(DS448,$B449:$F548,3))</f>
        <v>0.85762135360471625</v>
      </c>
      <c r="DT449" s="3">
        <f t="shared" ref="DT449" si="2649">IF(DT448&lt;$B449,0,VLOOKUP(DT448,$B449:$F548,3))</f>
        <v>0.84507435320147928</v>
      </c>
      <c r="DU449" s="3">
        <f t="shared" ref="DU449" si="2650">IF(DU448&lt;$B449,0,VLOOKUP(DU448,$B449:$F548,3))</f>
        <v>0.83127428901369915</v>
      </c>
      <c r="DV449" s="3">
        <f t="shared" ref="DV449" si="2651">IF(DV448&lt;$B449,0,VLOOKUP(DV448,$B449:$F548,3))</f>
        <v>0.81629472632567224</v>
      </c>
      <c r="DW449" s="3">
        <f t="shared" ref="DW449" si="2652">IF(DW448&lt;$B449,0,VLOOKUP(DW448,$B449:$F548,3))</f>
        <v>0.80000964653547502</v>
      </c>
      <c r="DX449" s="3">
        <f t="shared" ref="DX449" si="2653">IF(DX448&lt;$B449,0,VLOOKUP(DX448,$B449:$F548,3))</f>
        <v>0.78236943382936774</v>
      </c>
      <c r="DY449" s="3">
        <f t="shared" ref="DY449" si="2654">IF(DY448&lt;$B449,0,VLOOKUP(DY448,$B449:$F548,3))</f>
        <v>0.76328744333826948</v>
      </c>
      <c r="DZ449" s="3">
        <f t="shared" ref="DZ449" si="2655">IF(DZ448&lt;$B449,0,VLOOKUP(DZ448,$B449:$F548,3))</f>
        <v>0.74248022763286825</v>
      </c>
      <c r="EA449" s="3">
        <f t="shared" ref="EA449" si="2656">IF(EA448&lt;$B449,0,VLOOKUP(EA448,$B449:$F548,3))</f>
        <v>0.71973063345819721</v>
      </c>
      <c r="EB449" s="3">
        <f t="shared" ref="EB449" si="2657">IF(EB448&lt;$B449,0,VLOOKUP(EB448,$B449:$F548,3))</f>
        <v>0.69483515084687819</v>
      </c>
      <c r="EC449" s="3">
        <f t="shared" ref="EC449" si="2658">IF(EC448&lt;$B449,0,VLOOKUP(EC448,$B449:$F548,3))</f>
        <v>0.66774352831535844</v>
      </c>
      <c r="ED449" s="3">
        <f t="shared" ref="ED449" si="2659">IF(ED448&lt;$B449,0,VLOOKUP(ED448,$B449:$F548,3))</f>
        <v>0.63835613563419946</v>
      </c>
      <c r="EE449" s="3">
        <f t="shared" ref="EE449" si="2660">IF(EE448&lt;$B449,0,VLOOKUP(EE448,$B449:$F548,3))</f>
        <v>0.60664898637724873</v>
      </c>
      <c r="EF449" s="3">
        <f t="shared" ref="EF449" si="2661">IF(EF448&lt;$B449,0,VLOOKUP(EF448,$B449:$F548,3))</f>
        <v>0.57276157399821559</v>
      </c>
      <c r="EG449" s="3">
        <f t="shared" ref="EG449" si="2662">IF(EG448&lt;$B449,0,VLOOKUP(EG448,$B449:$F548,3))</f>
        <v>0.53698688608628709</v>
      </c>
      <c r="EH449" s="3">
        <f t="shared" ref="EH449" si="2663">IF(EH448&lt;$B449,0,VLOOKUP(EH448,$B449:$F548,3))</f>
        <v>0.4995642699949337</v>
      </c>
      <c r="EI449" s="3">
        <f t="shared" ref="EI449" si="2664">IF(EI448&lt;$B449,0,VLOOKUP(EI448,$B449:$F548,3))</f>
        <v>0.46075811750172724</v>
      </c>
      <c r="EJ449" s="3">
        <f t="shared" ref="EJ449" si="2665">IF(EJ448&lt;$B449,0,VLOOKUP(EJ448,$B449:$F548,3))</f>
        <v>0.42006396056397471</v>
      </c>
      <c r="EK449" s="3">
        <f t="shared" ref="EK449" si="2666">IF(EK448&lt;$B449,0,VLOOKUP(EK448,$B449:$F548,3))</f>
        <v>0.37784333188768959</v>
      </c>
      <c r="EL449" s="3">
        <f t="shared" ref="EL449" si="2667">IF(EL448&lt;$B449,0,VLOOKUP(EL448,$B449:$F548,3))</f>
        <v>0.3346633959195644</v>
      </c>
      <c r="EM449" s="3">
        <f t="shared" ref="EM449" si="2668">IF(EM448&lt;$B449,0,VLOOKUP(EM448,$B449:$F548,3))</f>
        <v>0.29124416693296012</v>
      </c>
      <c r="EN449" s="3">
        <f t="shared" ref="EN449" si="2669">IF(EN448&lt;$B449,0,VLOOKUP(EN448,$B449:$F548,3))</f>
        <v>0.24850699787721756</v>
      </c>
      <c r="EO449" s="3">
        <f t="shared" ref="EO449" si="2670">IF(EO448&lt;$B449,0,VLOOKUP(EO448,$B449:$F548,3))</f>
        <v>0.20752570885728561</v>
      </c>
      <c r="EP449" s="3">
        <f t="shared" ref="EP449" si="2671">IF(EP448&lt;$B449,0,VLOOKUP(EP448,$B449:$F548,3))</f>
        <v>0.16935550522716505</v>
      </c>
      <c r="EQ449" s="3">
        <f t="shared" ref="EQ449" si="2672">IF(EQ448&lt;$B449,0,VLOOKUP(EQ448,$B449:$F548,3))</f>
        <v>0.13485101459218243</v>
      </c>
      <c r="ER449" s="3">
        <f t="shared" ref="ER449" si="2673">IF(ER448&lt;$B449,0,VLOOKUP(ER448,$B449:$F548,3))</f>
        <v>0.10458505287711301</v>
      </c>
      <c r="ES449" s="3">
        <f t="shared" ref="ES449" si="2674">IF(ES448&lt;$B449,0,VLOOKUP(ES448,$B449:$F548,3))</f>
        <v>7.8849808915641806E-2</v>
      </c>
      <c r="ET449" s="3">
        <f t="shared" ref="ET449" si="2675">IF(ET448&lt;$B449,0,VLOOKUP(ET448,$B449:$F548,3))</f>
        <v>5.7669173244722101E-2</v>
      </c>
      <c r="EU449" s="3">
        <f t="shared" ref="EU449" si="2676">IF(EU448&lt;$B449,0,VLOOKUP(EU448,$B449:$F548,3))</f>
        <v>4.1157912253025709E-2</v>
      </c>
      <c r="EV449" s="3">
        <f t="shared" ref="EV449" si="2677">IF(EV448&lt;$B449,0,VLOOKUP(EV448,$B449:$F548,3))</f>
        <v>2.8394020505117377E-2</v>
      </c>
      <c r="EW449" s="3">
        <f t="shared" ref="EW449" si="2678">IF(EW448&lt;$B449,0,VLOOKUP(EW448,$B449:$F548,3))</f>
        <v>1.9155741993572388E-2</v>
      </c>
      <c r="EX449" s="3">
        <f t="shared" ref="EX449" si="2679">IF(EX448&lt;$B449,0,VLOOKUP(EX448,$B449:$F548,3))</f>
        <v>1.2251246349409156E-2</v>
      </c>
      <c r="EY449" s="3">
        <f t="shared" ref="EY449" si="2680">IF(EY448&lt;$B449,0,VLOOKUP(EY448,$B449:$F548,3))</f>
        <v>7.3855413492778165E-3</v>
      </c>
      <c r="EZ449" s="3">
        <f t="shared" ref="EZ449" si="2681">IF(EZ448&lt;$B449,0,VLOOKUP(EZ448,$B449:$F548,3))</f>
        <v>4.0231997946055982E-3</v>
      </c>
      <c r="FA449" s="3">
        <f t="shared" ref="FA449" si="2682">IF(FA448&lt;$B449,0,VLOOKUP(FA448,$B449:$F548,3))</f>
        <v>1.9282794295565171E-3</v>
      </c>
      <c r="FB449" s="3">
        <f t="shared" ref="FB449" si="2683">IF(FB448&lt;$B449,0,VLOOKUP(FB448,$B449:$F548,3))</f>
        <v>7.997153278199744E-4</v>
      </c>
      <c r="FC449" s="3">
        <f t="shared" ref="FC449" si="2684">IF(FC448&lt;$B449,0,VLOOKUP(FC448,$B449:$F548,3))</f>
        <v>2.8405088728837672E-4</v>
      </c>
      <c r="FD449" s="3">
        <f t="shared" ref="FD449" si="2685">IF(FD448&lt;$B449,0,VLOOKUP(FD448,$B449:$F548,3))</f>
        <v>8.2261136958713892E-5</v>
      </c>
      <c r="FE449" s="3">
        <f t="shared" ref="FE449" si="2686">IF(FE448&lt;$B449,0,VLOOKUP(FE448,$B449:$F548,3))</f>
        <v>1.787781289523729E-5</v>
      </c>
      <c r="FF449" s="3">
        <f t="shared" ref="FF449" si="2687">IF(FF448&lt;$B449,0,VLOOKUP(FF448,$B449:$F548,3))</f>
        <v>2.4621323919320788E-6</v>
      </c>
      <c r="FG449" s="3">
        <f t="shared" ref="FG449" si="2688">IF(FG448&lt;$B449,0,VLOOKUP(FG448,$B449:$F548,3))</f>
        <v>0</v>
      </c>
      <c r="FH449" s="3">
        <f t="shared" ref="FH449" si="2689">IF(FH448&lt;$B449,0,VLOOKUP(FH448,$B449:$F548,3))</f>
        <v>0</v>
      </c>
      <c r="FI449" s="3">
        <f t="shared" ref="FI449" si="2690">IF(FI448&lt;$B449,0,VLOOKUP(FI448,$B449:$F548,3))</f>
        <v>0</v>
      </c>
      <c r="FJ449" s="3">
        <f t="shared" ref="FJ449" si="2691">IF(FJ448&lt;$B449,0,VLOOKUP(FJ448,$B449:$F548,3))</f>
        <v>0</v>
      </c>
      <c r="FK449" s="3">
        <f t="shared" ref="FK449" si="2692">IF(FK448&lt;$B449,0,VLOOKUP(FK448,$B449:$F548,3))</f>
        <v>0</v>
      </c>
      <c r="FL449" s="3">
        <f t="shared" ref="FL449" si="2693">IF(FL448&lt;$B449,0,VLOOKUP(FL448,$B449:$F548,3))</f>
        <v>0</v>
      </c>
      <c r="FM449" s="3">
        <f t="shared" ref="FM449" si="2694">IF(FM448&lt;$B449,0,VLOOKUP(FM448,$B449:$F548,3))</f>
        <v>0</v>
      </c>
      <c r="FN449" s="3">
        <f t="shared" ref="FN449" si="2695">IF(FN448&lt;$B449,0,VLOOKUP(FN448,$B449:$F548,3))</f>
        <v>0</v>
      </c>
      <c r="FO449" s="3">
        <f t="shared" ref="FO449" si="2696">IF(FO448&lt;$B449,0,VLOOKUP(FO448,$B449:$F548,3))</f>
        <v>0</v>
      </c>
      <c r="FP449" s="3">
        <f t="shared" ref="FP449" si="2697">IF(FP448&lt;$B449,0,VLOOKUP(FP448,$B449:$F548,3))</f>
        <v>0</v>
      </c>
      <c r="FQ449" s="3">
        <f t="shared" ref="FQ449" si="2698">IF(FQ448&lt;$B449,0,VLOOKUP(FQ448,$B449:$F548,3))</f>
        <v>0</v>
      </c>
      <c r="FR449" s="3">
        <f t="shared" ref="FR449" si="2699">IF(FR448&lt;$B449,0,VLOOKUP(FR448,$B449:$F548,3))</f>
        <v>0</v>
      </c>
      <c r="FS449" s="3">
        <f t="shared" ref="FS449" si="2700">IF(FS448&lt;$B449,0,VLOOKUP(FS448,$B449:$F548,3))</f>
        <v>0</v>
      </c>
      <c r="FT449" s="3">
        <f t="shared" ref="FT449" si="2701">IF(FT448&lt;$B449,0,VLOOKUP(FT448,$B449:$F548,3))</f>
        <v>0</v>
      </c>
      <c r="FU449" s="3">
        <f t="shared" ref="FU449" si="2702">IF(FU448&lt;$B449,0,VLOOKUP(FU448,$B449:$F548,3))</f>
        <v>0</v>
      </c>
      <c r="FV449" s="3">
        <f t="shared" ref="FV449" si="2703">IF(FV448&lt;$B449,0,VLOOKUP(FV448,$B449:$F548,3))</f>
        <v>0</v>
      </c>
      <c r="FW449" s="3">
        <f t="shared" ref="FW449" si="2704">IF(FW448&lt;$B449,0,VLOOKUP(FW448,$B449:$F548,3))</f>
        <v>0</v>
      </c>
      <c r="FX449" s="3">
        <f t="shared" ref="FX449" si="2705">IF(FX448&lt;$B449,0,VLOOKUP(FX448,$B449:$F548,3))</f>
        <v>0</v>
      </c>
      <c r="FY449" s="3">
        <f t="shared" ref="FY449" si="2706">IF(FY448&lt;$B449,0,VLOOKUP(FY448,$B449:$F548,3))</f>
        <v>0</v>
      </c>
      <c r="FZ449" s="3">
        <f t="shared" ref="FZ449" si="2707">IF(FZ448&lt;$B449,0,VLOOKUP(FZ448,$B449:$F548,3))</f>
        <v>0</v>
      </c>
      <c r="GA449" s="3">
        <f t="shared" ref="GA449" si="2708">IF(GA448&lt;$B449,0,VLOOKUP(GA448,$B449:$F548,3))</f>
        <v>0</v>
      </c>
      <c r="GB449" s="3">
        <f t="shared" ref="GB449" si="2709">IF(GB448&lt;$B449,0,VLOOKUP(GB448,$B449:$F548,3))</f>
        <v>0</v>
      </c>
      <c r="GC449" s="3">
        <f t="shared" ref="GC449" si="2710">IF(GC448&lt;$B449,0,VLOOKUP(GC448,$B449:$F548,3))</f>
        <v>0</v>
      </c>
      <c r="GD449" s="3">
        <f t="shared" ref="GD449" si="2711">IF(GD448&lt;$B449,0,VLOOKUP(GD448,$B449:$F548,3))</f>
        <v>0</v>
      </c>
      <c r="GE449" s="3">
        <f t="shared" ref="GE449" si="2712">IF(GE448&lt;$B449,0,VLOOKUP(GE448,$B449:$F548,3))</f>
        <v>0</v>
      </c>
      <c r="GF449" s="3">
        <f t="shared" ref="GF449" si="2713">IF(GF448&lt;$B449,0,VLOOKUP(GF448,$B449:$F548,3))</f>
        <v>0</v>
      </c>
      <c r="GG449" s="3">
        <f t="shared" ref="GG449" si="2714">IF(GG448&lt;$B449,0,VLOOKUP(GG448,$B449:$F548,3))</f>
        <v>0</v>
      </c>
      <c r="GH449" s="3">
        <f t="shared" ref="GH449" si="2715">IF(GH448&lt;$B449,0,VLOOKUP(GH448,$B449:$F548,3))</f>
        <v>0</v>
      </c>
      <c r="GI449" s="3">
        <f t="shared" ref="GI449" si="2716">IF(GI448&lt;$B449,0,VLOOKUP(GI448,$B449:$F548,3))</f>
        <v>0</v>
      </c>
      <c r="GJ449" s="3">
        <f t="shared" ref="GJ449" si="2717">IF(GJ448&lt;$B449,0,VLOOKUP(GJ448,$B449:$F548,3))</f>
        <v>0</v>
      </c>
      <c r="GK449" s="3">
        <f t="shared" ref="GK449" si="2718">IF(GK448&lt;$B449,0,VLOOKUP(GK448,$B449:$F548,3))</f>
        <v>0</v>
      </c>
      <c r="GL449" s="3">
        <f t="shared" ref="GL449" si="2719">IF(GL448&lt;$B449,0,VLOOKUP(GL448,$B449:$F548,3))</f>
        <v>0</v>
      </c>
      <c r="GM449" s="3">
        <f t="shared" ref="GM449" si="2720">IF(GM448&lt;$B449,0,VLOOKUP(GM448,$B449:$F548,3))</f>
        <v>0</v>
      </c>
      <c r="GN449" s="3">
        <f t="shared" ref="GN449" si="2721">IF(GN448&lt;$B449,0,VLOOKUP(GN448,$B449:$F548,3))</f>
        <v>0</v>
      </c>
      <c r="GO449" s="3">
        <f t="shared" ref="GO449" si="2722">IF(GO448&lt;$B449,0,VLOOKUP(GO448,$B449:$F548,3))</f>
        <v>0</v>
      </c>
      <c r="GP449" s="3">
        <f t="shared" ref="GP449" si="2723">IF(GP448&lt;$B449,0,VLOOKUP(GP448,$B449:$F548,3))</f>
        <v>0</v>
      </c>
      <c r="GQ449" s="3">
        <f t="shared" ref="GQ449" si="2724">IF(GQ448&lt;$B449,0,VLOOKUP(GQ448,$B449:$F548,3))</f>
        <v>0</v>
      </c>
      <c r="GR449" s="3">
        <f t="shared" ref="GR449" si="2725">IF(GR448&lt;$B449,0,VLOOKUP(GR448,$B449:$F548,3))</f>
        <v>0</v>
      </c>
      <c r="GS449" s="3">
        <f t="shared" ref="GS449" si="2726">IF(GS448&lt;$B449,0,VLOOKUP(GS448,$B449:$F548,3))</f>
        <v>0</v>
      </c>
      <c r="GT449" s="3">
        <f t="shared" ref="GT449" si="2727">IF(GT448&lt;$B449,0,VLOOKUP(GT448,$B449:$F548,3))</f>
        <v>0</v>
      </c>
      <c r="GU449" s="3">
        <f t="shared" ref="GU449" si="2728">IF(GU448&lt;$B449,0,VLOOKUP(GU448,$B449:$F548,3))</f>
        <v>0</v>
      </c>
      <c r="GV449" s="3">
        <f t="shared" ref="GV449" si="2729">IF(GV448&lt;$B449,0,VLOOKUP(GV448,$B449:$F548,3))</f>
        <v>0</v>
      </c>
      <c r="GW449" s="3">
        <f t="shared" ref="GW449" si="2730">IF(GW448&lt;$B449,0,VLOOKUP(GW448,$B449:$F548,3))</f>
        <v>0</v>
      </c>
      <c r="GX449" s="3">
        <f t="shared" ref="GX449" si="2731">IF(GX448&lt;$B449,0,VLOOKUP(GX448,$B449:$F548,3))</f>
        <v>0</v>
      </c>
      <c r="GY449" s="3">
        <f t="shared" ref="GY449" si="2732">IF(GY448&lt;$B449,0,VLOOKUP(GY448,$B449:$F548,3))</f>
        <v>0</v>
      </c>
      <c r="GZ449" s="3">
        <f t="shared" ref="GZ449" si="2733">IF(GZ448&lt;$B449,0,VLOOKUP(GZ448,$B449:$F548,3))</f>
        <v>0</v>
      </c>
      <c r="HA449" s="3">
        <f t="shared" ref="HA449" si="2734">IF(HA448&lt;$B449,0,VLOOKUP(HA448,$B449:$F548,3))</f>
        <v>0</v>
      </c>
      <c r="HH449" s="16">
        <f>F444</f>
        <v>33</v>
      </c>
      <c r="HI449" s="16">
        <v>0</v>
      </c>
      <c r="HJ449" s="3">
        <v>1</v>
      </c>
      <c r="HK449">
        <f>IF(HH449&gt;=$F$3,IF(HI449&lt;50,HJ449*VLOOKUP(HH449,Ret!$A$2:$AZ$27,HI449+2),HJ449),0)</f>
        <v>0</v>
      </c>
      <c r="HL449">
        <f>IF(HH449&lt;$F$3,HJ449*VLOOKUP(HH449,Withd!$A$2:$AZ$57,HI449+2),0)</f>
        <v>0.15640000000000001</v>
      </c>
      <c r="HM449">
        <f>IF(HJ449=HK449,0,HJ449*VLOOKUP(HH449,Mort!$A$2:$E$115,IF(C445="M",2,3)))</f>
        <v>5.4000000000000001E-4</v>
      </c>
      <c r="HN449" s="17">
        <f>(1+Assumptions!$C$9)^HB450</f>
        <v>2.5405856329100223</v>
      </c>
      <c r="HO449" s="17">
        <f>(1+Assumptions!$C$10)^-HB450</f>
        <v>0.44951945421648881</v>
      </c>
      <c r="HP449" s="3"/>
      <c r="HQ449" s="17">
        <f>(1.01+Assumptions!$C$9)^HB450</f>
        <v>3.2287325068198536</v>
      </c>
      <c r="HR449" s="17">
        <f>(0.99+Assumptions!$C$9)^HB450</f>
        <v>1.9944716453145375</v>
      </c>
    </row>
    <row r="450" spans="2:226" x14ac:dyDescent="0.25">
      <c r="B450">
        <f t="shared" ref="B450" si="2735">B449+1</f>
        <v>2013</v>
      </c>
      <c r="C450">
        <f>C449+1</f>
        <v>52</v>
      </c>
      <c r="D450">
        <f>D449*(1-VLOOKUP(C449,Mort!$A$2:$E$111,IF(C445="M",4,5)))</f>
        <v>0.99482999999999999</v>
      </c>
      <c r="E450" s="3">
        <f>IF(C450&lt;65,Assumptions!$C$6,Assumptions!$C$7)*(1+Assumptions!$C$8)^(B450-$J$3)</f>
        <v>7390.2550385206387</v>
      </c>
      <c r="F450" s="3">
        <f t="shared" ref="F450:F513" si="2736">ROUND(D450*E450, 2)</f>
        <v>7352.05</v>
      </c>
      <c r="H450">
        <f>C444</f>
        <v>58</v>
      </c>
      <c r="I450" s="5">
        <f t="dataTable" ref="I450:HA500" dt2D="0" dtr="0" r1="I446"/>
        <v>182836.20354065485</v>
      </c>
      <c r="J450" s="5">
        <v>0</v>
      </c>
      <c r="K450" s="5">
        <v>10750.45</v>
      </c>
      <c r="L450" s="5">
        <v>11265.05</v>
      </c>
      <c r="M450" s="5">
        <v>11800.25</v>
      </c>
      <c r="N450" s="5">
        <v>12358.26</v>
      </c>
      <c r="O450" s="5">
        <v>12939.79</v>
      </c>
      <c r="P450" s="5">
        <v>13546.23</v>
      </c>
      <c r="Q450" s="5">
        <v>5839.53</v>
      </c>
      <c r="R450" s="5">
        <v>6109.63</v>
      </c>
      <c r="S450" s="5">
        <v>6388.55</v>
      </c>
      <c r="T450" s="5">
        <v>6675.15</v>
      </c>
      <c r="U450" s="5">
        <v>6968.62</v>
      </c>
      <c r="V450" s="5">
        <v>7266.25</v>
      </c>
      <c r="W450" s="5">
        <v>7565.85</v>
      </c>
      <c r="X450" s="5">
        <v>7865.2</v>
      </c>
      <c r="Y450" s="5">
        <v>8162.28</v>
      </c>
      <c r="Z450" s="5">
        <v>8456.0300000000007</v>
      </c>
      <c r="AA450" s="5">
        <v>8743.14</v>
      </c>
      <c r="AB450" s="5">
        <v>9020.6200000000008</v>
      </c>
      <c r="AC450" s="5">
        <v>9284.64</v>
      </c>
      <c r="AD450" s="5">
        <v>9528.2800000000007</v>
      </c>
      <c r="AE450" s="5">
        <v>9744.33</v>
      </c>
      <c r="AF450" s="5">
        <v>9924.67</v>
      </c>
      <c r="AG450" s="5">
        <v>10062.280000000001</v>
      </c>
      <c r="AH450" s="5">
        <v>10148.51</v>
      </c>
      <c r="AI450" s="5">
        <v>10174.879999999999</v>
      </c>
      <c r="AJ450" s="5">
        <v>10134.870000000001</v>
      </c>
      <c r="AK450" s="5">
        <v>10024.450000000001</v>
      </c>
      <c r="AL450" s="5">
        <v>9838.76</v>
      </c>
      <c r="AM450" s="5">
        <v>9573.59</v>
      </c>
      <c r="AN450" s="5">
        <v>9208.09</v>
      </c>
      <c r="AO450" s="5">
        <v>8738.1299999999992</v>
      </c>
      <c r="AP450" s="5">
        <v>8165.21</v>
      </c>
      <c r="AQ450" s="5">
        <v>7496.67</v>
      </c>
      <c r="AR450" s="5">
        <v>6748.43</v>
      </c>
      <c r="AS450" s="5">
        <v>5945.5</v>
      </c>
      <c r="AT450" s="5">
        <v>5118.8</v>
      </c>
      <c r="AU450" s="5">
        <v>4300.07</v>
      </c>
      <c r="AV450" s="5">
        <v>3518.39</v>
      </c>
      <c r="AW450" s="5">
        <v>2798.51</v>
      </c>
      <c r="AX450" s="5">
        <v>2159.35</v>
      </c>
      <c r="AY450" s="5">
        <v>1625.86</v>
      </c>
      <c r="AZ450" s="5">
        <v>1183.3399999999999</v>
      </c>
      <c r="BA450" s="5">
        <v>842.24</v>
      </c>
      <c r="BB450" s="5">
        <v>568.29</v>
      </c>
      <c r="BC450" s="5">
        <v>361.43</v>
      </c>
      <c r="BD450" s="5">
        <v>207.71</v>
      </c>
      <c r="BE450" s="5">
        <v>105.03</v>
      </c>
      <c r="BF450" s="5">
        <v>45.96</v>
      </c>
      <c r="BG450" s="5">
        <v>17.22</v>
      </c>
      <c r="BH450" s="5">
        <v>5.26</v>
      </c>
      <c r="BI450" s="5">
        <v>1.21</v>
      </c>
      <c r="BJ450" s="5">
        <v>0.18</v>
      </c>
      <c r="BK450" s="5">
        <v>0</v>
      </c>
      <c r="BL450" s="5">
        <v>0</v>
      </c>
      <c r="BM450" s="5">
        <v>0</v>
      </c>
      <c r="BN450" s="5">
        <v>0</v>
      </c>
      <c r="BO450" s="5">
        <v>0</v>
      </c>
      <c r="BP450" s="5">
        <v>0</v>
      </c>
      <c r="BQ450" s="5">
        <v>0</v>
      </c>
      <c r="BR450" s="5">
        <v>0</v>
      </c>
      <c r="BS450" s="5">
        <v>0</v>
      </c>
      <c r="BT450" s="5">
        <v>0</v>
      </c>
      <c r="BU450" s="5">
        <v>0</v>
      </c>
      <c r="BV450" s="5">
        <v>0</v>
      </c>
      <c r="BW450" s="5">
        <v>0</v>
      </c>
      <c r="BX450" s="5">
        <v>0</v>
      </c>
      <c r="BY450" s="5">
        <v>0</v>
      </c>
      <c r="BZ450" s="5">
        <v>0</v>
      </c>
      <c r="CA450" s="5">
        <v>0</v>
      </c>
      <c r="CB450" s="5">
        <v>0</v>
      </c>
      <c r="CC450" s="5">
        <v>0</v>
      </c>
      <c r="CD450" s="5">
        <v>0</v>
      </c>
      <c r="CE450" s="5">
        <v>0</v>
      </c>
      <c r="CF450" s="5">
        <v>0</v>
      </c>
      <c r="CG450" s="5">
        <v>0</v>
      </c>
      <c r="CH450" s="5">
        <v>0</v>
      </c>
      <c r="CI450" s="5">
        <v>0</v>
      </c>
      <c r="CJ450" s="5">
        <v>0</v>
      </c>
      <c r="CK450" s="5">
        <v>0</v>
      </c>
      <c r="CL450" s="5">
        <v>0</v>
      </c>
      <c r="CM450" s="5">
        <v>0</v>
      </c>
      <c r="CN450" s="5">
        <v>0</v>
      </c>
      <c r="CO450" s="5">
        <v>0</v>
      </c>
      <c r="CP450" s="5">
        <v>0</v>
      </c>
      <c r="CQ450" s="5">
        <v>0</v>
      </c>
      <c r="CR450" s="5">
        <v>0</v>
      </c>
      <c r="CS450" s="5">
        <v>0</v>
      </c>
      <c r="CT450" s="5">
        <v>0</v>
      </c>
      <c r="CU450" s="5">
        <v>0</v>
      </c>
      <c r="CV450" s="5">
        <v>0</v>
      </c>
      <c r="CW450" s="5">
        <v>0</v>
      </c>
      <c r="CX450" s="5">
        <v>0</v>
      </c>
      <c r="CY450" s="5">
        <v>0</v>
      </c>
      <c r="CZ450" s="5">
        <v>0</v>
      </c>
      <c r="DA450" s="5">
        <v>0</v>
      </c>
      <c r="DB450" s="5">
        <v>0</v>
      </c>
      <c r="DC450" s="5">
        <v>0</v>
      </c>
      <c r="DD450" s="5">
        <v>0</v>
      </c>
      <c r="DE450" s="5">
        <v>0</v>
      </c>
      <c r="DF450" s="3">
        <v>0</v>
      </c>
      <c r="DG450" s="3">
        <v>1</v>
      </c>
      <c r="DH450" s="3">
        <v>0.99324000000000001</v>
      </c>
      <c r="DI450" s="3">
        <v>0.98618799600000007</v>
      </c>
      <c r="DJ450" s="3">
        <v>0.97897896174924004</v>
      </c>
      <c r="DK450" s="3">
        <v>0.97160725016726823</v>
      </c>
      <c r="DL450" s="3">
        <v>0.96411615826847863</v>
      </c>
      <c r="DM450" s="3">
        <v>0.95647071713340959</v>
      </c>
      <c r="DN450" s="3">
        <v>0.94854157488837365</v>
      </c>
      <c r="DO450" s="3">
        <v>0.94013749653486267</v>
      </c>
      <c r="DP450" s="3">
        <v>0.93110277519316265</v>
      </c>
      <c r="DQ450" s="3">
        <v>0.92136344016464211</v>
      </c>
      <c r="DR450" s="3">
        <v>0.91062955608672402</v>
      </c>
      <c r="DS450" s="3">
        <v>0.89874584037979222</v>
      </c>
      <c r="DT450" s="3">
        <v>0.88559718873503579</v>
      </c>
      <c r="DU450" s="3">
        <v>0.87113538664299273</v>
      </c>
      <c r="DV450" s="3">
        <v>0.85543752697568598</v>
      </c>
      <c r="DW450" s="3">
        <v>0.83837154831252103</v>
      </c>
      <c r="DX450" s="3">
        <v>0.81988545567222992</v>
      </c>
      <c r="DY450" s="3">
        <v>0.79988844940838422</v>
      </c>
      <c r="DZ450" s="3">
        <v>0.77808349027751167</v>
      </c>
      <c r="EA450" s="3">
        <v>0.75424301213540867</v>
      </c>
      <c r="EB450" s="3">
        <v>0.72815374634564489</v>
      </c>
      <c r="EC450" s="3">
        <v>0.69976303177562826</v>
      </c>
      <c r="ED450" s="3">
        <v>0.66896646074718291</v>
      </c>
      <c r="EE450" s="3">
        <v>0.63573889664187033</v>
      </c>
      <c r="EF450" s="3">
        <v>0.60022652187545544</v>
      </c>
      <c r="EG450" s="3">
        <v>0.56273637331911452</v>
      </c>
      <c r="EH450" s="3">
        <v>0.52351927546250543</v>
      </c>
      <c r="EI450" s="3">
        <v>0.48285229814457803</v>
      </c>
      <c r="EJ450" s="3">
        <v>0.44020678317244893</v>
      </c>
      <c r="EK450" s="3">
        <v>0.39596159939578612</v>
      </c>
      <c r="EL450" s="3">
        <v>0.35071110781683568</v>
      </c>
      <c r="EM450" s="3">
        <v>0.30520984868867945</v>
      </c>
      <c r="EN450" s="3">
        <v>0.26042335549210266</v>
      </c>
      <c r="EO450" s="3">
        <v>0.21747693993790002</v>
      </c>
      <c r="EP450" s="3">
        <v>0.17747640637512205</v>
      </c>
      <c r="EQ450" s="3">
        <v>0.14131736334025469</v>
      </c>
      <c r="ER450" s="3">
        <v>0.10960009431216793</v>
      </c>
      <c r="ES450" s="3">
        <v>8.2630799104772765E-2</v>
      </c>
      <c r="ET450" s="3">
        <v>6.0434513849248701E-2</v>
      </c>
      <c r="EU450" s="3">
        <v>4.31315081890703E-2</v>
      </c>
      <c r="EV450" s="3">
        <v>2.9755564869475819E-2</v>
      </c>
      <c r="EW450" s="3">
        <v>2.0074294283543168E-2</v>
      </c>
      <c r="EX450" s="3">
        <v>1.2838715651982869E-2</v>
      </c>
      <c r="EY450" s="3">
        <v>7.7396913436413532E-3</v>
      </c>
      <c r="EZ450" s="3">
        <v>4.2161194625351906E-3</v>
      </c>
      <c r="FA450" s="3">
        <v>2.0207438971984915E-3</v>
      </c>
      <c r="FB450" s="3">
        <v>8.3806311648513046E-4</v>
      </c>
      <c r="FC450" s="3">
        <v>2.9767163834435351E-4</v>
      </c>
      <c r="FD450" s="3">
        <v>8.6205706464524771E-5</v>
      </c>
      <c r="FE450" s="3">
        <v>1.8735086185935172E-5</v>
      </c>
      <c r="FF450" s="3">
        <v>2.5801960695269908E-6</v>
      </c>
      <c r="FG450" s="3">
        <v>0</v>
      </c>
      <c r="FH450" s="3">
        <v>0</v>
      </c>
      <c r="FI450" s="3">
        <v>0</v>
      </c>
      <c r="FJ450" s="3">
        <v>0</v>
      </c>
      <c r="FK450" s="3">
        <v>0</v>
      </c>
      <c r="FL450" s="3">
        <v>0</v>
      </c>
      <c r="FM450" s="3">
        <v>0</v>
      </c>
      <c r="FN450" s="3">
        <v>0</v>
      </c>
      <c r="FO450" s="3">
        <v>0</v>
      </c>
      <c r="FP450" s="3">
        <v>0</v>
      </c>
      <c r="FQ450" s="3">
        <v>0</v>
      </c>
      <c r="FR450" s="3">
        <v>0</v>
      </c>
      <c r="FS450" s="3">
        <v>0</v>
      </c>
      <c r="FT450" s="3">
        <v>0</v>
      </c>
      <c r="FU450" s="3">
        <v>0</v>
      </c>
      <c r="FV450" s="3">
        <v>0</v>
      </c>
      <c r="FW450" s="3">
        <v>0</v>
      </c>
      <c r="FX450" s="3">
        <v>0</v>
      </c>
      <c r="FY450" s="3">
        <v>0</v>
      </c>
      <c r="FZ450" s="3">
        <v>0</v>
      </c>
      <c r="GA450" s="3">
        <v>0</v>
      </c>
      <c r="GB450" s="3">
        <v>0</v>
      </c>
      <c r="GC450" s="3">
        <v>0</v>
      </c>
      <c r="GD450" s="3">
        <v>0</v>
      </c>
      <c r="GE450" s="3">
        <v>0</v>
      </c>
      <c r="GF450" s="3">
        <v>0</v>
      </c>
      <c r="GG450" s="3">
        <v>0</v>
      </c>
      <c r="GH450" s="3">
        <v>0</v>
      </c>
      <c r="GI450" s="3">
        <v>0</v>
      </c>
      <c r="GJ450" s="3">
        <v>0</v>
      </c>
      <c r="GK450" s="3">
        <v>0</v>
      </c>
      <c r="GL450" s="3">
        <v>0</v>
      </c>
      <c r="GM450" s="3">
        <v>0</v>
      </c>
      <c r="GN450" s="3">
        <v>0</v>
      </c>
      <c r="GO450" s="3">
        <v>0</v>
      </c>
      <c r="GP450" s="3">
        <v>0</v>
      </c>
      <c r="GQ450" s="3">
        <v>0</v>
      </c>
      <c r="GR450" s="3">
        <v>0</v>
      </c>
      <c r="GS450" s="3">
        <v>0</v>
      </c>
      <c r="GT450" s="3">
        <v>0</v>
      </c>
      <c r="GU450" s="3">
        <v>0</v>
      </c>
      <c r="GV450" s="3">
        <v>0</v>
      </c>
      <c r="GW450" s="3">
        <v>0</v>
      </c>
      <c r="GX450" s="3">
        <v>0</v>
      </c>
      <c r="GY450" s="3">
        <v>0</v>
      </c>
      <c r="GZ450" s="3">
        <v>0</v>
      </c>
      <c r="HA450" s="3">
        <v>0</v>
      </c>
      <c r="HB450">
        <f>C446</f>
        <v>25</v>
      </c>
      <c r="HC450">
        <v>1</v>
      </c>
      <c r="HD450">
        <f>IF(H450&gt;=$F$3,IF(HB450&lt;50,HC450*VLOOKUP(H450,Ret!$A$2:$AZ$27,HB450+2),HC450),0)</f>
        <v>5.5E-2</v>
      </c>
      <c r="HE450">
        <f>IF(H450&lt;$F$3,HC450*VLOOKUP(H450,Withd!$A$2:$AZ$57,HB450+2),0)</f>
        <v>0</v>
      </c>
      <c r="HF450">
        <f>IF(HC450=HD450,0,HC450*VLOOKUP(H450,Mort!$A$2:$E$115,IF(C445="M",2,3)))</f>
        <v>2.8E-3</v>
      </c>
      <c r="HH450">
        <f t="shared" ref="HH450:HI450" si="2737">HH449+1</f>
        <v>34</v>
      </c>
      <c r="HI450">
        <f t="shared" si="2737"/>
        <v>1</v>
      </c>
      <c r="HJ450">
        <f t="shared" ref="HJ450:HJ500" si="2738">HJ449-HK449-HL449-HM449</f>
        <v>0.84306000000000003</v>
      </c>
      <c r="HK450">
        <f>IF(HH450&gt;=$F$3,IF(HI450&lt;50,HJ450*VLOOKUP(HH450,Ret!$A$2:$AZ$27,HI450+2),HJ450),0)</f>
        <v>0</v>
      </c>
      <c r="HL450">
        <f>IF(HH450&lt;$F$3,HJ450*VLOOKUP(HH450,Withd!$A$2:$AZ$57,HI450+2),0)</f>
        <v>0.11524630199999999</v>
      </c>
      <c r="HM450">
        <f>IF(HJ450=HK450,0,HJ450*VLOOKUP(HH450,Mort!$A$2:$E$115,IF(HM449/HJ449=VLOOKUP(HH449,Mort!$A$2:$E$115,2),2,3)))</f>
        <v>4.7211359999999996E-4</v>
      </c>
      <c r="HN450">
        <f>HN449/(1+Assumptions!$C$9)</f>
        <v>2.4475776810308498</v>
      </c>
      <c r="HO450">
        <f>HO449*(1+Assumptions!$C$10)</f>
        <v>0.46412883647852471</v>
      </c>
      <c r="HQ450">
        <f>HQ449/(1.01+Assumptions!$C$9)</f>
        <v>3.0808516286448984</v>
      </c>
      <c r="HR450">
        <f>HR449/(0.99+Assumptions!$C$9)</f>
        <v>1.9401475148974099</v>
      </c>
    </row>
    <row r="451" spans="2:226" x14ac:dyDescent="0.25">
      <c r="B451">
        <f t="shared" ref="B451:C451" si="2739">B450+1</f>
        <v>2014</v>
      </c>
      <c r="C451">
        <f t="shared" si="2739"/>
        <v>53</v>
      </c>
      <c r="D451">
        <f>IF(D450=0, 0, D450*(1-VLOOKUP(C450,Mort!$A$2:$E$111,IF(D450/D449=1-VLOOKUP(C449,Mort!$A$2:$E$111,4),4,5))))</f>
        <v>0.98951760779999998</v>
      </c>
      <c r="E451" s="3">
        <f>IF(C451&lt;65,Assumptions!$C$6,Assumptions!$C$7)*(1+Assumptions!$C$8)^(B451-$J$3)</f>
        <v>7796.719065639274</v>
      </c>
      <c r="F451" s="3">
        <f t="shared" si="2736"/>
        <v>7714.99</v>
      </c>
      <c r="H451">
        <f>H450+1</f>
        <v>59</v>
      </c>
      <c r="I451" s="5">
        <v>173653.20178040443</v>
      </c>
      <c r="J451" s="5">
        <v>0</v>
      </c>
      <c r="K451" s="5">
        <v>0</v>
      </c>
      <c r="L451" s="5">
        <v>11341.72</v>
      </c>
      <c r="M451" s="5">
        <v>11880.56</v>
      </c>
      <c r="N451" s="5">
        <v>12442.37</v>
      </c>
      <c r="O451" s="5">
        <v>13027.86</v>
      </c>
      <c r="P451" s="5">
        <v>13638.42</v>
      </c>
      <c r="Q451" s="5">
        <v>5879.27</v>
      </c>
      <c r="R451" s="5">
        <v>6151.21</v>
      </c>
      <c r="S451" s="5">
        <v>6432.03</v>
      </c>
      <c r="T451" s="5">
        <v>6720.58</v>
      </c>
      <c r="U451" s="5">
        <v>7016.05</v>
      </c>
      <c r="V451" s="5">
        <v>7315.7</v>
      </c>
      <c r="W451" s="5">
        <v>7617.35</v>
      </c>
      <c r="X451" s="5">
        <v>7918.73</v>
      </c>
      <c r="Y451" s="5">
        <v>8217.83</v>
      </c>
      <c r="Z451" s="5">
        <v>8513.58</v>
      </c>
      <c r="AA451" s="5">
        <v>8802.64</v>
      </c>
      <c r="AB451" s="5">
        <v>9082.02</v>
      </c>
      <c r="AC451" s="5">
        <v>9347.83</v>
      </c>
      <c r="AD451" s="5">
        <v>9593.1299999999992</v>
      </c>
      <c r="AE451" s="5">
        <v>9810.65</v>
      </c>
      <c r="AF451" s="5">
        <v>9992.2199999999993</v>
      </c>
      <c r="AG451" s="5">
        <v>10130.77</v>
      </c>
      <c r="AH451" s="5">
        <v>10217.58</v>
      </c>
      <c r="AI451" s="5">
        <v>10244.129999999999</v>
      </c>
      <c r="AJ451" s="5">
        <v>10203.85</v>
      </c>
      <c r="AK451" s="5">
        <v>10092.67</v>
      </c>
      <c r="AL451" s="5">
        <v>9905.73</v>
      </c>
      <c r="AM451" s="5">
        <v>9638.74</v>
      </c>
      <c r="AN451" s="5">
        <v>9270.76</v>
      </c>
      <c r="AO451" s="5">
        <v>8797.6</v>
      </c>
      <c r="AP451" s="5">
        <v>8220.7800000000007</v>
      </c>
      <c r="AQ451" s="5">
        <v>7547.7</v>
      </c>
      <c r="AR451" s="5">
        <v>6794.36</v>
      </c>
      <c r="AS451" s="5">
        <v>5985.96</v>
      </c>
      <c r="AT451" s="5">
        <v>5153.6400000000003</v>
      </c>
      <c r="AU451" s="5">
        <v>4329.34</v>
      </c>
      <c r="AV451" s="5">
        <v>3542.33</v>
      </c>
      <c r="AW451" s="5">
        <v>2817.56</v>
      </c>
      <c r="AX451" s="5">
        <v>2174.04</v>
      </c>
      <c r="AY451" s="5">
        <v>1636.93</v>
      </c>
      <c r="AZ451" s="5">
        <v>1191.4000000000001</v>
      </c>
      <c r="BA451" s="5">
        <v>847.97</v>
      </c>
      <c r="BB451" s="5">
        <v>572.16</v>
      </c>
      <c r="BC451" s="5">
        <v>363.89</v>
      </c>
      <c r="BD451" s="5">
        <v>209.13</v>
      </c>
      <c r="BE451" s="5">
        <v>105.75</v>
      </c>
      <c r="BF451" s="5">
        <v>46.27</v>
      </c>
      <c r="BG451" s="5">
        <v>17.34</v>
      </c>
      <c r="BH451" s="5">
        <v>5.3</v>
      </c>
      <c r="BI451" s="5">
        <v>1.21</v>
      </c>
      <c r="BJ451" s="5">
        <v>0.18</v>
      </c>
      <c r="BK451" s="5">
        <v>0</v>
      </c>
      <c r="BL451" s="5">
        <v>0</v>
      </c>
      <c r="BM451" s="5">
        <v>0</v>
      </c>
      <c r="BN451" s="5">
        <v>0</v>
      </c>
      <c r="BO451" s="5">
        <v>0</v>
      </c>
      <c r="BP451" s="5">
        <v>0</v>
      </c>
      <c r="BQ451" s="5">
        <v>0</v>
      </c>
      <c r="BR451" s="5">
        <v>0</v>
      </c>
      <c r="BS451" s="5">
        <v>0</v>
      </c>
      <c r="BT451" s="5">
        <v>0</v>
      </c>
      <c r="BU451" s="5">
        <v>0</v>
      </c>
      <c r="BV451" s="5">
        <v>0</v>
      </c>
      <c r="BW451" s="5">
        <v>0</v>
      </c>
      <c r="BX451" s="5">
        <v>0</v>
      </c>
      <c r="BY451" s="5">
        <v>0</v>
      </c>
      <c r="BZ451" s="5">
        <v>0</v>
      </c>
      <c r="CA451" s="5">
        <v>0</v>
      </c>
      <c r="CB451" s="5">
        <v>0</v>
      </c>
      <c r="CC451" s="5">
        <v>0</v>
      </c>
      <c r="CD451" s="5">
        <v>0</v>
      </c>
      <c r="CE451" s="5">
        <v>0</v>
      </c>
      <c r="CF451" s="5">
        <v>0</v>
      </c>
      <c r="CG451" s="5">
        <v>0</v>
      </c>
      <c r="CH451" s="5">
        <v>0</v>
      </c>
      <c r="CI451" s="5">
        <v>0</v>
      </c>
      <c r="CJ451" s="5">
        <v>0</v>
      </c>
      <c r="CK451" s="5">
        <v>0</v>
      </c>
      <c r="CL451" s="5">
        <v>0</v>
      </c>
      <c r="CM451" s="5">
        <v>0</v>
      </c>
      <c r="CN451" s="5">
        <v>0</v>
      </c>
      <c r="CO451" s="5">
        <v>0</v>
      </c>
      <c r="CP451" s="5">
        <v>0</v>
      </c>
      <c r="CQ451" s="5">
        <v>0</v>
      </c>
      <c r="CR451" s="5">
        <v>0</v>
      </c>
      <c r="CS451" s="5">
        <v>0</v>
      </c>
      <c r="CT451" s="5">
        <v>0</v>
      </c>
      <c r="CU451" s="5">
        <v>0</v>
      </c>
      <c r="CV451" s="5">
        <v>0</v>
      </c>
      <c r="CW451" s="5">
        <v>0</v>
      </c>
      <c r="CX451" s="5">
        <v>0</v>
      </c>
      <c r="CY451" s="5">
        <v>0</v>
      </c>
      <c r="CZ451" s="5">
        <v>0</v>
      </c>
      <c r="DA451" s="5">
        <v>0</v>
      </c>
      <c r="DB451" s="5">
        <v>0</v>
      </c>
      <c r="DC451" s="5">
        <v>0</v>
      </c>
      <c r="DD451" s="5">
        <v>0</v>
      </c>
      <c r="DE451" s="5">
        <v>0</v>
      </c>
      <c r="DF451" s="3">
        <v>0</v>
      </c>
      <c r="DG451" s="3">
        <v>0</v>
      </c>
      <c r="DH451" s="3">
        <v>1</v>
      </c>
      <c r="DI451" s="3">
        <v>0.9929</v>
      </c>
      <c r="DJ451" s="3">
        <v>0.98564190099999993</v>
      </c>
      <c r="DK451" s="3">
        <v>0.97822001748546994</v>
      </c>
      <c r="DL451" s="3">
        <v>0.97067794115065698</v>
      </c>
      <c r="DM451" s="3">
        <v>0.96298046507733226</v>
      </c>
      <c r="DN451" s="3">
        <v>0.95499735702184119</v>
      </c>
      <c r="DO451" s="3">
        <v>0.94653608043862769</v>
      </c>
      <c r="DP451" s="3">
        <v>0.93743986870561247</v>
      </c>
      <c r="DQ451" s="3">
        <v>0.92763424767895175</v>
      </c>
      <c r="DR451" s="3">
        <v>0.91682730869349194</v>
      </c>
      <c r="DS451" s="3">
        <v>0.90486271231504189</v>
      </c>
      <c r="DT451" s="3">
        <v>0.89162457083387281</v>
      </c>
      <c r="DU451" s="3">
        <v>0.87706434159215574</v>
      </c>
      <c r="DV451" s="3">
        <v>0.86125964215666506</v>
      </c>
      <c r="DW451" s="3">
        <v>0.84407751229563954</v>
      </c>
      <c r="DX451" s="3">
        <v>0.82546560314952067</v>
      </c>
      <c r="DY451" s="3">
        <v>0.8053324970887038</v>
      </c>
      <c r="DZ451" s="3">
        <v>0.78337913321806574</v>
      </c>
      <c r="EA451" s="3">
        <v>0.75937639657626421</v>
      </c>
      <c r="EB451" s="3">
        <v>0.73310956701869123</v>
      </c>
      <c r="EC451" s="3">
        <v>0.70452562500063254</v>
      </c>
      <c r="ED451" s="3">
        <v>0.67351945224435472</v>
      </c>
      <c r="EE451" s="3">
        <v>0.64006574105137759</v>
      </c>
      <c r="EF451" s="3">
        <v>0.60431166875624764</v>
      </c>
      <c r="EG451" s="3">
        <v>0.5665663619257324</v>
      </c>
      <c r="EH451" s="3">
        <v>0.52708235216312804</v>
      </c>
      <c r="EI451" s="3">
        <v>0.48613859504709628</v>
      </c>
      <c r="EJ451" s="3">
        <v>0.44320283433253677</v>
      </c>
      <c r="EK451" s="3">
        <v>0.39865651745377351</v>
      </c>
      <c r="EL451" s="3">
        <v>0.35309805063915622</v>
      </c>
      <c r="EM451" s="3">
        <v>0.30728710954923211</v>
      </c>
      <c r="EN451" s="3">
        <v>0.26219579909397778</v>
      </c>
      <c r="EO451" s="3">
        <v>0.21895708986538989</v>
      </c>
      <c r="EP451" s="3">
        <v>0.17868431232644871</v>
      </c>
      <c r="EQ451" s="3">
        <v>0.14227917053305805</v>
      </c>
      <c r="ER451" s="3">
        <v>0.1103460334986185</v>
      </c>
      <c r="ES451" s="3">
        <v>8.3193185035613446E-2</v>
      </c>
      <c r="ET451" s="3">
        <v>6.0845831671346953E-2</v>
      </c>
      <c r="EU451" s="3">
        <v>4.3425061605523604E-2</v>
      </c>
      <c r="EV451" s="3">
        <v>2.9958081500418628E-2</v>
      </c>
      <c r="EW451" s="3">
        <v>2.0210920103442425E-2</v>
      </c>
      <c r="EX451" s="3">
        <v>1.2926096061357637E-2</v>
      </c>
      <c r="EY451" s="3">
        <v>7.7923677496288387E-3</v>
      </c>
      <c r="EZ451" s="3">
        <v>4.2448144079328138E-3</v>
      </c>
      <c r="FA451" s="3">
        <v>2.0344970975781185E-3</v>
      </c>
      <c r="FB451" s="3">
        <v>8.4376698127857318E-4</v>
      </c>
      <c r="FC451" s="3">
        <v>2.9969759408033644E-4</v>
      </c>
      <c r="FD451" s="3">
        <v>8.6792423245665422E-5</v>
      </c>
      <c r="FE451" s="3">
        <v>1.8862597343980469E-5</v>
      </c>
      <c r="FF451" s="3">
        <v>2.5977569062129895E-6</v>
      </c>
      <c r="FG451" s="3">
        <v>0</v>
      </c>
      <c r="FH451" s="3">
        <v>0</v>
      </c>
      <c r="FI451" s="3">
        <v>0</v>
      </c>
      <c r="FJ451" s="3">
        <v>0</v>
      </c>
      <c r="FK451" s="3">
        <v>0</v>
      </c>
      <c r="FL451" s="3">
        <v>0</v>
      </c>
      <c r="FM451" s="3">
        <v>0</v>
      </c>
      <c r="FN451" s="3">
        <v>0</v>
      </c>
      <c r="FO451" s="3">
        <v>0</v>
      </c>
      <c r="FP451" s="3">
        <v>0</v>
      </c>
      <c r="FQ451" s="3">
        <v>0</v>
      </c>
      <c r="FR451" s="3">
        <v>0</v>
      </c>
      <c r="FS451" s="3">
        <v>0</v>
      </c>
      <c r="FT451" s="3">
        <v>0</v>
      </c>
      <c r="FU451" s="3">
        <v>0</v>
      </c>
      <c r="FV451" s="3">
        <v>0</v>
      </c>
      <c r="FW451" s="3">
        <v>0</v>
      </c>
      <c r="FX451" s="3">
        <v>0</v>
      </c>
      <c r="FY451" s="3">
        <v>0</v>
      </c>
      <c r="FZ451" s="3">
        <v>0</v>
      </c>
      <c r="GA451" s="3">
        <v>0</v>
      </c>
      <c r="GB451" s="3">
        <v>0</v>
      </c>
      <c r="GC451" s="3">
        <v>0</v>
      </c>
      <c r="GD451" s="3">
        <v>0</v>
      </c>
      <c r="GE451" s="3">
        <v>0</v>
      </c>
      <c r="GF451" s="3">
        <v>0</v>
      </c>
      <c r="GG451" s="3">
        <v>0</v>
      </c>
      <c r="GH451" s="3">
        <v>0</v>
      </c>
      <c r="GI451" s="3">
        <v>0</v>
      </c>
      <c r="GJ451" s="3">
        <v>0</v>
      </c>
      <c r="GK451" s="3">
        <v>0</v>
      </c>
      <c r="GL451" s="3">
        <v>0</v>
      </c>
      <c r="GM451" s="3">
        <v>0</v>
      </c>
      <c r="GN451" s="3">
        <v>0</v>
      </c>
      <c r="GO451" s="3">
        <v>0</v>
      </c>
      <c r="GP451" s="3">
        <v>0</v>
      </c>
      <c r="GQ451" s="3">
        <v>0</v>
      </c>
      <c r="GR451" s="3">
        <v>0</v>
      </c>
      <c r="GS451" s="3">
        <v>0</v>
      </c>
      <c r="GT451" s="3">
        <v>0</v>
      </c>
      <c r="GU451" s="3">
        <v>0</v>
      </c>
      <c r="GV451" s="3">
        <v>0</v>
      </c>
      <c r="GW451" s="3">
        <v>0</v>
      </c>
      <c r="GX451" s="3">
        <v>0</v>
      </c>
      <c r="GY451" s="3">
        <v>0</v>
      </c>
      <c r="GZ451" s="3">
        <v>0</v>
      </c>
      <c r="HA451" s="3">
        <v>0</v>
      </c>
      <c r="HB451">
        <f t="shared" ref="HB451:HB500" si="2740">HB450+1</f>
        <v>26</v>
      </c>
      <c r="HC451">
        <f>HC450-HD450-HE450-HF450</f>
        <v>0.94219999999999993</v>
      </c>
      <c r="HD451">
        <f>IF(H451&gt;=$F$3,IF(HB451&lt;50,HC451*VLOOKUP(H451,Ret!$A$2:$AZ$27,HB451+2),HC451),0)</f>
        <v>6.5011799999999995E-2</v>
      </c>
      <c r="HE451">
        <f>IF(H451&lt;$F$3,HC451*VLOOKUP(H451,Withd!$A$2:$AZ$57,HB451+2),0)</f>
        <v>0</v>
      </c>
      <c r="HF451">
        <f>IF(HC451=HD451,0,HC451*VLOOKUP(H451,Mort!$A$2:$E$115,IF(HF450/HC450=VLOOKUP(H450,Mort!$A$2:$E$115,2),2,3)))</f>
        <v>2.7700679999999997E-3</v>
      </c>
      <c r="HH451">
        <f t="shared" ref="HH451:HI451" si="2741">HH450+1</f>
        <v>35</v>
      </c>
      <c r="HI451">
        <f t="shared" si="2741"/>
        <v>2</v>
      </c>
      <c r="HJ451">
        <f t="shared" si="2738"/>
        <v>0.72734158440000007</v>
      </c>
      <c r="HK451">
        <f>IF(HH451&gt;=$F$3,IF(HI451&lt;50,HJ451*VLOOKUP(HH451,Ret!$A$2:$AZ$27,HI451+2),HJ451),0)</f>
        <v>0</v>
      </c>
      <c r="HL451">
        <f>IF(HH451&lt;$F$3,HJ451*VLOOKUP(HH451,Withd!$A$2:$AZ$57,HI451+2),0)</f>
        <v>8.5098965374800009E-2</v>
      </c>
      <c r="HM451">
        <f>IF(HJ451=HK451,0,HJ451*VLOOKUP(HH451,Mort!$A$2:$E$115,IF(HM450/HJ450=VLOOKUP(HH450,Mort!$A$2:$E$115,2),2,3)))</f>
        <v>4.14584703108E-4</v>
      </c>
      <c r="HN451">
        <f>HN450/(1+Assumptions!$C$9)</f>
        <v>2.3579746445383907</v>
      </c>
      <c r="HO451">
        <f>HO450*(1+Assumptions!$C$10)</f>
        <v>0.47921302366407675</v>
      </c>
      <c r="HQ451">
        <f>HQ450/(1.01+Assumptions!$C$9)</f>
        <v>2.9397439204626892</v>
      </c>
      <c r="HR451">
        <f>HR450/(0.99+Assumptions!$C$9)</f>
        <v>1.8873030300558462</v>
      </c>
    </row>
    <row r="452" spans="2:226" x14ac:dyDescent="0.25">
      <c r="B452">
        <f t="shared" ref="B452:C452" si="2742">B451+1</f>
        <v>2015</v>
      </c>
      <c r="C452">
        <f t="shared" si="2742"/>
        <v>54</v>
      </c>
      <c r="D452">
        <f>IF(D451=0, 0, D451*(1-VLOOKUP(C451,Mort!$A$2:$E$111,IF(D451/D450=1-VLOOKUP(C450,Mort!$A$2:$E$111,4),4,5))))</f>
        <v>0.98403568025278798</v>
      </c>
      <c r="E452" s="3">
        <f>IF(C452&lt;65,Assumptions!$C$6,Assumptions!$C$7)*(1+Assumptions!$C$8)^(B452-$J$3)</f>
        <v>8225.5386142494335</v>
      </c>
      <c r="F452" s="3">
        <f t="shared" si="2736"/>
        <v>8094.22</v>
      </c>
      <c r="H452">
        <f t="shared" ref="H452:H500" si="2743">H451+1</f>
        <v>60</v>
      </c>
      <c r="I452" s="5">
        <v>164293.18482544326</v>
      </c>
      <c r="J452" s="5">
        <v>0</v>
      </c>
      <c r="K452" s="5">
        <v>0</v>
      </c>
      <c r="L452" s="5">
        <v>0</v>
      </c>
      <c r="M452" s="5">
        <v>11965.52</v>
      </c>
      <c r="N452" s="5">
        <v>12531.34</v>
      </c>
      <c r="O452" s="5">
        <v>13121.02</v>
      </c>
      <c r="P452" s="5">
        <v>13735.95</v>
      </c>
      <c r="Q452" s="5">
        <v>5921.31</v>
      </c>
      <c r="R452" s="5">
        <v>6195.2</v>
      </c>
      <c r="S452" s="5">
        <v>6478.03</v>
      </c>
      <c r="T452" s="5">
        <v>6768.64</v>
      </c>
      <c r="U452" s="5">
        <v>7066.22</v>
      </c>
      <c r="V452" s="5">
        <v>7368.02</v>
      </c>
      <c r="W452" s="5">
        <v>7671.82</v>
      </c>
      <c r="X452" s="5">
        <v>7975.35</v>
      </c>
      <c r="Y452" s="5">
        <v>8276.6</v>
      </c>
      <c r="Z452" s="5">
        <v>8574.4599999999991</v>
      </c>
      <c r="AA452" s="5">
        <v>8865.59</v>
      </c>
      <c r="AB452" s="5">
        <v>9146.9599999999991</v>
      </c>
      <c r="AC452" s="5">
        <v>9414.68</v>
      </c>
      <c r="AD452" s="5">
        <v>9661.7199999999993</v>
      </c>
      <c r="AE452" s="5">
        <v>9880.7999999999993</v>
      </c>
      <c r="AF452" s="5">
        <v>10063.67</v>
      </c>
      <c r="AG452" s="5">
        <v>10203.209999999999</v>
      </c>
      <c r="AH452" s="5">
        <v>10290.65</v>
      </c>
      <c r="AI452" s="5">
        <v>10317.379999999999</v>
      </c>
      <c r="AJ452" s="5">
        <v>10276.81</v>
      </c>
      <c r="AK452" s="5">
        <v>10164.84</v>
      </c>
      <c r="AL452" s="5">
        <v>9976.56</v>
      </c>
      <c r="AM452" s="5">
        <v>9707.67</v>
      </c>
      <c r="AN452" s="5">
        <v>9337.0499999999993</v>
      </c>
      <c r="AO452" s="5">
        <v>8860.51</v>
      </c>
      <c r="AP452" s="5">
        <v>8279.56</v>
      </c>
      <c r="AQ452" s="5">
        <v>7601.67</v>
      </c>
      <c r="AR452" s="5">
        <v>6842.94</v>
      </c>
      <c r="AS452" s="5">
        <v>6028.77</v>
      </c>
      <c r="AT452" s="5">
        <v>5190.49</v>
      </c>
      <c r="AU452" s="5">
        <v>4360.29</v>
      </c>
      <c r="AV452" s="5">
        <v>3567.66</v>
      </c>
      <c r="AW452" s="5">
        <v>2837.7</v>
      </c>
      <c r="AX452" s="5">
        <v>2189.59</v>
      </c>
      <c r="AY452" s="5">
        <v>1648.64</v>
      </c>
      <c r="AZ452" s="5">
        <v>1199.92</v>
      </c>
      <c r="BA452" s="5">
        <v>854.03</v>
      </c>
      <c r="BB452" s="5">
        <v>576.25</v>
      </c>
      <c r="BC452" s="5">
        <v>366.49</v>
      </c>
      <c r="BD452" s="5">
        <v>210.62</v>
      </c>
      <c r="BE452" s="5">
        <v>106.5</v>
      </c>
      <c r="BF452" s="5">
        <v>46.6</v>
      </c>
      <c r="BG452" s="5">
        <v>17.46</v>
      </c>
      <c r="BH452" s="5">
        <v>5.34</v>
      </c>
      <c r="BI452" s="5">
        <v>1.22</v>
      </c>
      <c r="BJ452" s="5">
        <v>0.18</v>
      </c>
      <c r="BK452" s="5">
        <v>0</v>
      </c>
      <c r="BL452" s="5">
        <v>0</v>
      </c>
      <c r="BM452" s="5">
        <v>0</v>
      </c>
      <c r="BN452" s="5">
        <v>0</v>
      </c>
      <c r="BO452" s="5">
        <v>0</v>
      </c>
      <c r="BP452" s="5">
        <v>0</v>
      </c>
      <c r="BQ452" s="5">
        <v>0</v>
      </c>
      <c r="BR452" s="5">
        <v>0</v>
      </c>
      <c r="BS452" s="5">
        <v>0</v>
      </c>
      <c r="BT452" s="5">
        <v>0</v>
      </c>
      <c r="BU452" s="5">
        <v>0</v>
      </c>
      <c r="BV452" s="5">
        <v>0</v>
      </c>
      <c r="BW452" s="5">
        <v>0</v>
      </c>
      <c r="BX452" s="5">
        <v>0</v>
      </c>
      <c r="BY452" s="5">
        <v>0</v>
      </c>
      <c r="BZ452" s="5">
        <v>0</v>
      </c>
      <c r="CA452" s="5">
        <v>0</v>
      </c>
      <c r="CB452" s="5">
        <v>0</v>
      </c>
      <c r="CC452" s="5">
        <v>0</v>
      </c>
      <c r="CD452" s="5">
        <v>0</v>
      </c>
      <c r="CE452" s="5">
        <v>0</v>
      </c>
      <c r="CF452" s="5">
        <v>0</v>
      </c>
      <c r="CG452" s="5">
        <v>0</v>
      </c>
      <c r="CH452" s="5">
        <v>0</v>
      </c>
      <c r="CI452" s="5">
        <v>0</v>
      </c>
      <c r="CJ452" s="5">
        <v>0</v>
      </c>
      <c r="CK452" s="5">
        <v>0</v>
      </c>
      <c r="CL452" s="5">
        <v>0</v>
      </c>
      <c r="CM452" s="5">
        <v>0</v>
      </c>
      <c r="CN452" s="5">
        <v>0</v>
      </c>
      <c r="CO452" s="5">
        <v>0</v>
      </c>
      <c r="CP452" s="5">
        <v>0</v>
      </c>
      <c r="CQ452" s="5">
        <v>0</v>
      </c>
      <c r="CR452" s="5">
        <v>0</v>
      </c>
      <c r="CS452" s="5">
        <v>0</v>
      </c>
      <c r="CT452" s="5">
        <v>0</v>
      </c>
      <c r="CU452" s="5">
        <v>0</v>
      </c>
      <c r="CV452" s="5">
        <v>0</v>
      </c>
      <c r="CW452" s="5">
        <v>0</v>
      </c>
      <c r="CX452" s="5">
        <v>0</v>
      </c>
      <c r="CY452" s="5">
        <v>0</v>
      </c>
      <c r="CZ452" s="5">
        <v>0</v>
      </c>
      <c r="DA452" s="5">
        <v>0</v>
      </c>
      <c r="DB452" s="5">
        <v>0</v>
      </c>
      <c r="DC452" s="5">
        <v>0</v>
      </c>
      <c r="DD452" s="5">
        <v>0</v>
      </c>
      <c r="DE452" s="5">
        <v>0</v>
      </c>
      <c r="DF452" s="3">
        <v>0</v>
      </c>
      <c r="DG452" s="3">
        <v>0</v>
      </c>
      <c r="DH452" s="3">
        <v>0</v>
      </c>
      <c r="DI452" s="3">
        <v>1</v>
      </c>
      <c r="DJ452" s="3">
        <v>0.99268999999999996</v>
      </c>
      <c r="DK452" s="3">
        <v>0.98521504429999995</v>
      </c>
      <c r="DL452" s="3">
        <v>0.97761903630844693</v>
      </c>
      <c r="DM452" s="3">
        <v>0.96986651735052098</v>
      </c>
      <c r="DN452" s="3">
        <v>0.9618263239216851</v>
      </c>
      <c r="DO452" s="3">
        <v>0.95330454269173903</v>
      </c>
      <c r="DP452" s="3">
        <v>0.94414328603647146</v>
      </c>
      <c r="DQ452" s="3">
        <v>0.93426754726452999</v>
      </c>
      <c r="DR452" s="3">
        <v>0.92338333033889819</v>
      </c>
      <c r="DS452" s="3">
        <v>0.91133317787797552</v>
      </c>
      <c r="DT452" s="3">
        <v>0.89800037348562067</v>
      </c>
      <c r="DU452" s="3">
        <v>0.88333602738660055</v>
      </c>
      <c r="DV452" s="3">
        <v>0.86741831217309395</v>
      </c>
      <c r="DW452" s="3">
        <v>0.85011331684524072</v>
      </c>
      <c r="DX452" s="3">
        <v>0.83136831820880319</v>
      </c>
      <c r="DY452" s="3">
        <v>0.81109124492769047</v>
      </c>
      <c r="DZ452" s="3">
        <v>0.78898089759096168</v>
      </c>
      <c r="EA452" s="3">
        <v>0.7648065228887746</v>
      </c>
      <c r="EB452" s="3">
        <v>0.73835186526205188</v>
      </c>
      <c r="EC452" s="3">
        <v>0.70956352603548445</v>
      </c>
      <c r="ED452" s="3">
        <v>0.67833563525466278</v>
      </c>
      <c r="EE452" s="3">
        <v>0.64464270425156367</v>
      </c>
      <c r="EF452" s="3">
        <v>0.60863296279207135</v>
      </c>
      <c r="EG452" s="3">
        <v>0.57061774793607856</v>
      </c>
      <c r="EH452" s="3">
        <v>0.53085139708241325</v>
      </c>
      <c r="EI452" s="3">
        <v>0.48961486055705139</v>
      </c>
      <c r="EJ452" s="3">
        <v>0.44637207607265261</v>
      </c>
      <c r="EK452" s="3">
        <v>0.40150721870659029</v>
      </c>
      <c r="EL452" s="3">
        <v>0.35562297375280111</v>
      </c>
      <c r="EM452" s="3">
        <v>0.30948444913811268</v>
      </c>
      <c r="EN452" s="3">
        <v>0.26407070107158603</v>
      </c>
      <c r="EO452" s="3">
        <v>0.22052280175787078</v>
      </c>
      <c r="EP452" s="3">
        <v>0.17996204283054559</v>
      </c>
      <c r="EQ452" s="3">
        <v>0.14329657622425024</v>
      </c>
      <c r="ER452" s="3">
        <v>0.11113509265647951</v>
      </c>
      <c r="ES452" s="3">
        <v>8.3788080406499599E-2</v>
      </c>
      <c r="ET452" s="3">
        <v>6.1280926247705668E-2</v>
      </c>
      <c r="EU452" s="3">
        <v>4.3735584253725056E-2</v>
      </c>
      <c r="EV452" s="3">
        <v>3.0172304864959844E-2</v>
      </c>
      <c r="EW452" s="3">
        <v>2.0355443754096508E-2</v>
      </c>
      <c r="EX452" s="3">
        <v>1.3018527607369964E-2</v>
      </c>
      <c r="EY452" s="3">
        <v>7.8480891828269089E-3</v>
      </c>
      <c r="EZ452" s="3">
        <v>4.2751681014531308E-3</v>
      </c>
      <c r="FA452" s="3">
        <v>2.0490453193454708E-3</v>
      </c>
      <c r="FB452" s="3">
        <v>8.4980056529214724E-4</v>
      </c>
      <c r="FC452" s="3">
        <v>3.0184066278611776E-4</v>
      </c>
      <c r="FD452" s="3">
        <v>8.7413055942859691E-5</v>
      </c>
      <c r="FE452" s="3">
        <v>1.8997479448061698E-5</v>
      </c>
      <c r="FF452" s="3">
        <v>2.616332869587056E-6</v>
      </c>
      <c r="FG452" s="3">
        <v>0</v>
      </c>
      <c r="FH452" s="3">
        <v>0</v>
      </c>
      <c r="FI452" s="3">
        <v>0</v>
      </c>
      <c r="FJ452" s="3">
        <v>0</v>
      </c>
      <c r="FK452" s="3">
        <v>0</v>
      </c>
      <c r="FL452" s="3">
        <v>0</v>
      </c>
      <c r="FM452" s="3">
        <v>0</v>
      </c>
      <c r="FN452" s="3">
        <v>0</v>
      </c>
      <c r="FO452" s="3">
        <v>0</v>
      </c>
      <c r="FP452" s="3">
        <v>0</v>
      </c>
      <c r="FQ452" s="3">
        <v>0</v>
      </c>
      <c r="FR452" s="3">
        <v>0</v>
      </c>
      <c r="FS452" s="3">
        <v>0</v>
      </c>
      <c r="FT452" s="3">
        <v>0</v>
      </c>
      <c r="FU452" s="3">
        <v>0</v>
      </c>
      <c r="FV452" s="3">
        <v>0</v>
      </c>
      <c r="FW452" s="3">
        <v>0</v>
      </c>
      <c r="FX452" s="3">
        <v>0</v>
      </c>
      <c r="FY452" s="3">
        <v>0</v>
      </c>
      <c r="FZ452" s="3">
        <v>0</v>
      </c>
      <c r="GA452" s="3">
        <v>0</v>
      </c>
      <c r="GB452" s="3">
        <v>0</v>
      </c>
      <c r="GC452" s="3">
        <v>0</v>
      </c>
      <c r="GD452" s="3">
        <v>0</v>
      </c>
      <c r="GE452" s="3">
        <v>0</v>
      </c>
      <c r="GF452" s="3">
        <v>0</v>
      </c>
      <c r="GG452" s="3">
        <v>0</v>
      </c>
      <c r="GH452" s="3">
        <v>0</v>
      </c>
      <c r="GI452" s="3">
        <v>0</v>
      </c>
      <c r="GJ452" s="3">
        <v>0</v>
      </c>
      <c r="GK452" s="3">
        <v>0</v>
      </c>
      <c r="GL452" s="3">
        <v>0</v>
      </c>
      <c r="GM452" s="3">
        <v>0</v>
      </c>
      <c r="GN452" s="3">
        <v>0</v>
      </c>
      <c r="GO452" s="3">
        <v>0</v>
      </c>
      <c r="GP452" s="3">
        <v>0</v>
      </c>
      <c r="GQ452" s="3">
        <v>0</v>
      </c>
      <c r="GR452" s="3">
        <v>0</v>
      </c>
      <c r="GS452" s="3">
        <v>0</v>
      </c>
      <c r="GT452" s="3">
        <v>0</v>
      </c>
      <c r="GU452" s="3">
        <v>0</v>
      </c>
      <c r="GV452" s="3">
        <v>0</v>
      </c>
      <c r="GW452" s="3">
        <v>0</v>
      </c>
      <c r="GX452" s="3">
        <v>0</v>
      </c>
      <c r="GY452" s="3">
        <v>0</v>
      </c>
      <c r="GZ452" s="3">
        <v>0</v>
      </c>
      <c r="HA452" s="3">
        <v>0</v>
      </c>
      <c r="HB452">
        <f t="shared" si="2740"/>
        <v>27</v>
      </c>
      <c r="HC452">
        <f t="shared" ref="HC452:HC500" si="2744">HC451-HD451-HE451-HF451</f>
        <v>0.87441813199999996</v>
      </c>
      <c r="HD452">
        <f>IF(H452&gt;=$F$3,IF(HB452&lt;50,HC452*VLOOKUP(H452,Ret!$A$2:$AZ$27,HB452+2),HC452),0)</f>
        <v>0.105804593972</v>
      </c>
      <c r="HE452">
        <f>IF(H452&lt;$F$3,HC452*VLOOKUP(H452,Withd!$A$2:$AZ$57,HB452+2),0)</f>
        <v>0</v>
      </c>
      <c r="HF452">
        <f>IF(HC452=HD452,0,HC452*VLOOKUP(H452,Mort!$A$2:$E$115,IF(HF451/HC451=VLOOKUP(H451,Mort!$A$2:$E$115,2),2,3)))</f>
        <v>2.6932078465599996E-3</v>
      </c>
      <c r="HH452">
        <f t="shared" ref="HH452:HI452" si="2745">HH451+1</f>
        <v>36</v>
      </c>
      <c r="HI452">
        <f t="shared" si="2745"/>
        <v>3</v>
      </c>
      <c r="HJ452">
        <f t="shared" si="2738"/>
        <v>0.64182803432209212</v>
      </c>
      <c r="HK452">
        <f>IF(HH452&gt;=$F$3,IF(HI452&lt;50,HJ452*VLOOKUP(HH452,Ret!$A$2:$AZ$27,HI452+2),HJ452),0)</f>
        <v>0</v>
      </c>
      <c r="HL452">
        <f>IF(HH452&lt;$F$3,HJ452*VLOOKUP(HH452,Withd!$A$2:$AZ$57,HI452+2),0)</f>
        <v>6.2449867739539561E-2</v>
      </c>
      <c r="HM452">
        <f>IF(HJ452=HK452,0,HJ452*VLOOKUP(HH452,Mort!$A$2:$E$115,IF(HM451/HJ451=VLOOKUP(HH451,Mort!$A$2:$E$115,2),2,3)))</f>
        <v>3.9151510093647619E-4</v>
      </c>
      <c r="HN452">
        <f>HN451/(1+Assumptions!$C$9)</f>
        <v>2.2716518733510505</v>
      </c>
      <c r="HO452">
        <f>HO451*(1+Assumptions!$C$10)</f>
        <v>0.49478744693315924</v>
      </c>
      <c r="HQ452">
        <f>HQ451/(1.01+Assumptions!$C$9)</f>
        <v>2.8050991607468405</v>
      </c>
      <c r="HR452">
        <f>HR451/(0.99+Assumptions!$C$9)</f>
        <v>1.8358978891593833</v>
      </c>
    </row>
    <row r="453" spans="2:226" x14ac:dyDescent="0.25">
      <c r="B453">
        <f t="shared" ref="B453:C453" si="2746">B452+1</f>
        <v>2016</v>
      </c>
      <c r="C453">
        <f t="shared" si="2746"/>
        <v>55</v>
      </c>
      <c r="D453">
        <f>IF(D452=0, 0, D452*(1-VLOOKUP(C452,Mort!$A$2:$E$111,IF(D452/D451=1-VLOOKUP(C451,Mort!$A$2:$E$111,4),4,5))))</f>
        <v>0.97834795402092689</v>
      </c>
      <c r="E453" s="3">
        <f>IF(C453&lt;65,Assumptions!$C$6,Assumptions!$C$7)*(1+Assumptions!$C$8)^(B453-$J$3)</f>
        <v>8677.9432380331527</v>
      </c>
      <c r="F453" s="3">
        <f t="shared" si="2736"/>
        <v>8490.0499999999993</v>
      </c>
      <c r="H453">
        <f t="shared" si="2743"/>
        <v>61</v>
      </c>
      <c r="I453" s="5">
        <v>154725.30073328115</v>
      </c>
      <c r="J453" s="5">
        <v>0</v>
      </c>
      <c r="K453" s="5">
        <v>0</v>
      </c>
      <c r="L453" s="5">
        <v>0</v>
      </c>
      <c r="M453" s="5">
        <v>0</v>
      </c>
      <c r="N453" s="5">
        <v>12623.62</v>
      </c>
      <c r="O453" s="5">
        <v>13217.64</v>
      </c>
      <c r="P453" s="5">
        <v>13837.1</v>
      </c>
      <c r="Q453" s="5">
        <v>5964.92</v>
      </c>
      <c r="R453" s="5">
        <v>6240.82</v>
      </c>
      <c r="S453" s="5">
        <v>6525.73</v>
      </c>
      <c r="T453" s="5">
        <v>6818.48</v>
      </c>
      <c r="U453" s="5">
        <v>7118.26</v>
      </c>
      <c r="V453" s="5">
        <v>7422.27</v>
      </c>
      <c r="W453" s="5">
        <v>7728.31</v>
      </c>
      <c r="X453" s="5">
        <v>8034.08</v>
      </c>
      <c r="Y453" s="5">
        <v>8337.5400000000009</v>
      </c>
      <c r="Z453" s="5">
        <v>8637.6</v>
      </c>
      <c r="AA453" s="5">
        <v>8930.8700000000008</v>
      </c>
      <c r="AB453" s="5">
        <v>9214.32</v>
      </c>
      <c r="AC453" s="5">
        <v>9484</v>
      </c>
      <c r="AD453" s="5">
        <v>9732.8700000000008</v>
      </c>
      <c r="AE453" s="5">
        <v>9953.56</v>
      </c>
      <c r="AF453" s="5">
        <v>10137.780000000001</v>
      </c>
      <c r="AG453" s="5">
        <v>10278.34</v>
      </c>
      <c r="AH453" s="5">
        <v>10366.42</v>
      </c>
      <c r="AI453" s="5">
        <v>10393.36</v>
      </c>
      <c r="AJ453" s="5">
        <v>10352.49</v>
      </c>
      <c r="AK453" s="5">
        <v>10239.69</v>
      </c>
      <c r="AL453" s="5">
        <v>10050.030000000001</v>
      </c>
      <c r="AM453" s="5">
        <v>9779.15</v>
      </c>
      <c r="AN453" s="5">
        <v>9405.81</v>
      </c>
      <c r="AO453" s="5">
        <v>8925.75</v>
      </c>
      <c r="AP453" s="5">
        <v>8340.5300000000007</v>
      </c>
      <c r="AQ453" s="5">
        <v>7657.65</v>
      </c>
      <c r="AR453" s="5">
        <v>6893.33</v>
      </c>
      <c r="AS453" s="5">
        <v>6073.16</v>
      </c>
      <c r="AT453" s="5">
        <v>5228.71</v>
      </c>
      <c r="AU453" s="5">
        <v>4392.3999999999996</v>
      </c>
      <c r="AV453" s="5">
        <v>3593.93</v>
      </c>
      <c r="AW453" s="5">
        <v>2858.6</v>
      </c>
      <c r="AX453" s="5">
        <v>2205.71</v>
      </c>
      <c r="AY453" s="5">
        <v>1660.78</v>
      </c>
      <c r="AZ453" s="5">
        <v>1208.75</v>
      </c>
      <c r="BA453" s="5">
        <v>860.32</v>
      </c>
      <c r="BB453" s="5">
        <v>580.49</v>
      </c>
      <c r="BC453" s="5">
        <v>369.19</v>
      </c>
      <c r="BD453" s="5">
        <v>212.17</v>
      </c>
      <c r="BE453" s="5">
        <v>107.29</v>
      </c>
      <c r="BF453" s="5">
        <v>46.94</v>
      </c>
      <c r="BG453" s="5">
        <v>17.59</v>
      </c>
      <c r="BH453" s="5">
        <v>5.37</v>
      </c>
      <c r="BI453" s="5">
        <v>1.23</v>
      </c>
      <c r="BJ453" s="5">
        <v>0.18</v>
      </c>
      <c r="BK453" s="5">
        <v>0</v>
      </c>
      <c r="BL453" s="5">
        <v>0</v>
      </c>
      <c r="BM453" s="5">
        <v>0</v>
      </c>
      <c r="BN453" s="5">
        <v>0</v>
      </c>
      <c r="BO453" s="5">
        <v>0</v>
      </c>
      <c r="BP453" s="5">
        <v>0</v>
      </c>
      <c r="BQ453" s="5">
        <v>0</v>
      </c>
      <c r="BR453" s="5">
        <v>0</v>
      </c>
      <c r="BS453" s="5">
        <v>0</v>
      </c>
      <c r="BT453" s="5">
        <v>0</v>
      </c>
      <c r="BU453" s="5">
        <v>0</v>
      </c>
      <c r="BV453" s="5">
        <v>0</v>
      </c>
      <c r="BW453" s="5">
        <v>0</v>
      </c>
      <c r="BX453" s="5">
        <v>0</v>
      </c>
      <c r="BY453" s="5">
        <v>0</v>
      </c>
      <c r="BZ453" s="5">
        <v>0</v>
      </c>
      <c r="CA453" s="5">
        <v>0</v>
      </c>
      <c r="CB453" s="5">
        <v>0</v>
      </c>
      <c r="CC453" s="5">
        <v>0</v>
      </c>
      <c r="CD453" s="5">
        <v>0</v>
      </c>
      <c r="CE453" s="5">
        <v>0</v>
      </c>
      <c r="CF453" s="5">
        <v>0</v>
      </c>
      <c r="CG453" s="5">
        <v>0</v>
      </c>
      <c r="CH453" s="5">
        <v>0</v>
      </c>
      <c r="CI453" s="5">
        <v>0</v>
      </c>
      <c r="CJ453" s="5">
        <v>0</v>
      </c>
      <c r="CK453" s="5">
        <v>0</v>
      </c>
      <c r="CL453" s="5">
        <v>0</v>
      </c>
      <c r="CM453" s="5">
        <v>0</v>
      </c>
      <c r="CN453" s="5">
        <v>0</v>
      </c>
      <c r="CO453" s="5">
        <v>0</v>
      </c>
      <c r="CP453" s="5">
        <v>0</v>
      </c>
      <c r="CQ453" s="5">
        <v>0</v>
      </c>
      <c r="CR453" s="5">
        <v>0</v>
      </c>
      <c r="CS453" s="5">
        <v>0</v>
      </c>
      <c r="CT453" s="5">
        <v>0</v>
      </c>
      <c r="CU453" s="5">
        <v>0</v>
      </c>
      <c r="CV453" s="5">
        <v>0</v>
      </c>
      <c r="CW453" s="5">
        <v>0</v>
      </c>
      <c r="CX453" s="5">
        <v>0</v>
      </c>
      <c r="CY453" s="5">
        <v>0</v>
      </c>
      <c r="CZ453" s="5">
        <v>0</v>
      </c>
      <c r="DA453" s="5">
        <v>0</v>
      </c>
      <c r="DB453" s="5">
        <v>0</v>
      </c>
      <c r="DC453" s="5">
        <v>0</v>
      </c>
      <c r="DD453" s="5">
        <v>0</v>
      </c>
      <c r="DE453" s="5">
        <v>0</v>
      </c>
      <c r="DF453" s="3">
        <v>0</v>
      </c>
      <c r="DG453" s="3">
        <v>0</v>
      </c>
      <c r="DH453" s="3">
        <v>0</v>
      </c>
      <c r="DI453" s="3">
        <v>0</v>
      </c>
      <c r="DJ453" s="3">
        <v>1</v>
      </c>
      <c r="DK453" s="3">
        <v>0.99246999999999996</v>
      </c>
      <c r="DL453" s="3">
        <v>0.98481805629999997</v>
      </c>
      <c r="DM453" s="3">
        <v>0.97700844911354101</v>
      </c>
      <c r="DN453" s="3">
        <v>0.96890904907038977</v>
      </c>
      <c r="DO453" s="3">
        <v>0.96032451489562609</v>
      </c>
      <c r="DP453" s="3">
        <v>0.95109579630747909</v>
      </c>
      <c r="DQ453" s="3">
        <v>0.94114733427810282</v>
      </c>
      <c r="DR453" s="3">
        <v>0.93018296783376286</v>
      </c>
      <c r="DS453" s="3">
        <v>0.91804408010353222</v>
      </c>
      <c r="DT453" s="3">
        <v>0.90461309521161748</v>
      </c>
      <c r="DU453" s="3">
        <v>0.88984076336681184</v>
      </c>
      <c r="DV453" s="3">
        <v>0.87380583281094182</v>
      </c>
      <c r="DW453" s="3">
        <v>0.85637340644636351</v>
      </c>
      <c r="DX453" s="3">
        <v>0.83749037283422123</v>
      </c>
      <c r="DY453" s="3">
        <v>0.81706398264079461</v>
      </c>
      <c r="DZ453" s="3">
        <v>0.79479081847400657</v>
      </c>
      <c r="EA453" s="3">
        <v>0.77043842779596305</v>
      </c>
      <c r="EB453" s="3">
        <v>0.74378896257850069</v>
      </c>
      <c r="EC453" s="3">
        <v>0.71478863092756495</v>
      </c>
      <c r="ED453" s="3">
        <v>0.68333078328044283</v>
      </c>
      <c r="EE453" s="3">
        <v>0.64938974327490329</v>
      </c>
      <c r="EF453" s="3">
        <v>0.61311483221556717</v>
      </c>
      <c r="EG453" s="3">
        <v>0.57481967979538284</v>
      </c>
      <c r="EH453" s="3">
        <v>0.53476049631044265</v>
      </c>
      <c r="EI453" s="3">
        <v>0.4932203009570475</v>
      </c>
      <c r="EJ453" s="3">
        <v>0.4496590839765211</v>
      </c>
      <c r="EK453" s="3">
        <v>0.40446384944604097</v>
      </c>
      <c r="EL453" s="3">
        <v>0.35824172073134741</v>
      </c>
      <c r="EM453" s="3">
        <v>0.3117634398836624</v>
      </c>
      <c r="EN453" s="3">
        <v>0.26601527271513375</v>
      </c>
      <c r="EO453" s="3">
        <v>0.22214669409168106</v>
      </c>
      <c r="EP453" s="3">
        <v>0.18128725264739814</v>
      </c>
      <c r="EQ453" s="3">
        <v>0.14435178779301724</v>
      </c>
      <c r="ER453" s="3">
        <v>0.11195347254075246</v>
      </c>
      <c r="ES453" s="3">
        <v>8.4405081552649502E-2</v>
      </c>
      <c r="ET453" s="3">
        <v>6.1732188545976785E-2</v>
      </c>
      <c r="EU453" s="3">
        <v>4.405764564337817E-2</v>
      </c>
      <c r="EV453" s="3">
        <v>3.0394488576453733E-2</v>
      </c>
      <c r="EW453" s="3">
        <v>2.0505337773218748E-2</v>
      </c>
      <c r="EX453" s="3">
        <v>1.3114393826239783E-2</v>
      </c>
      <c r="EY453" s="3">
        <v>7.9058811742103909E-3</v>
      </c>
      <c r="EZ453" s="3">
        <v>4.3066497108393683E-3</v>
      </c>
      <c r="FA453" s="3">
        <v>2.0641341399082009E-3</v>
      </c>
      <c r="FB453" s="3">
        <v>8.560583518441283E-4</v>
      </c>
      <c r="FC453" s="3">
        <v>3.0406336599151594E-4</v>
      </c>
      <c r="FD453" s="3">
        <v>8.8056750791143E-5</v>
      </c>
      <c r="FE453" s="3">
        <v>1.9137373649439111E-5</v>
      </c>
      <c r="FF453" s="3">
        <v>2.6355990990007535E-6</v>
      </c>
      <c r="FG453" s="3">
        <v>0</v>
      </c>
      <c r="FH453" s="3">
        <v>0</v>
      </c>
      <c r="FI453" s="3">
        <v>0</v>
      </c>
      <c r="FJ453" s="3">
        <v>0</v>
      </c>
      <c r="FK453" s="3">
        <v>0</v>
      </c>
      <c r="FL453" s="3">
        <v>0</v>
      </c>
      <c r="FM453" s="3">
        <v>0</v>
      </c>
      <c r="FN453" s="3">
        <v>0</v>
      </c>
      <c r="FO453" s="3">
        <v>0</v>
      </c>
      <c r="FP453" s="3">
        <v>0</v>
      </c>
      <c r="FQ453" s="3">
        <v>0</v>
      </c>
      <c r="FR453" s="3">
        <v>0</v>
      </c>
      <c r="FS453" s="3">
        <v>0</v>
      </c>
      <c r="FT453" s="3">
        <v>0</v>
      </c>
      <c r="FU453" s="3">
        <v>0</v>
      </c>
      <c r="FV453" s="3">
        <v>0</v>
      </c>
      <c r="FW453" s="3">
        <v>0</v>
      </c>
      <c r="FX453" s="3">
        <v>0</v>
      </c>
      <c r="FY453" s="3">
        <v>0</v>
      </c>
      <c r="FZ453" s="3">
        <v>0</v>
      </c>
      <c r="GA453" s="3">
        <v>0</v>
      </c>
      <c r="GB453" s="3">
        <v>0</v>
      </c>
      <c r="GC453" s="3">
        <v>0</v>
      </c>
      <c r="GD453" s="3">
        <v>0</v>
      </c>
      <c r="GE453" s="3">
        <v>0</v>
      </c>
      <c r="GF453" s="3">
        <v>0</v>
      </c>
      <c r="GG453" s="3">
        <v>0</v>
      </c>
      <c r="GH453" s="3">
        <v>0</v>
      </c>
      <c r="GI453" s="3">
        <v>0</v>
      </c>
      <c r="GJ453" s="3">
        <v>0</v>
      </c>
      <c r="GK453" s="3">
        <v>0</v>
      </c>
      <c r="GL453" s="3">
        <v>0</v>
      </c>
      <c r="GM453" s="3">
        <v>0</v>
      </c>
      <c r="GN453" s="3">
        <v>0</v>
      </c>
      <c r="GO453" s="3">
        <v>0</v>
      </c>
      <c r="GP453" s="3">
        <v>0</v>
      </c>
      <c r="GQ453" s="3">
        <v>0</v>
      </c>
      <c r="GR453" s="3">
        <v>0</v>
      </c>
      <c r="GS453" s="3">
        <v>0</v>
      </c>
      <c r="GT453" s="3">
        <v>0</v>
      </c>
      <c r="GU453" s="3">
        <v>0</v>
      </c>
      <c r="GV453" s="3">
        <v>0</v>
      </c>
      <c r="GW453" s="3">
        <v>0</v>
      </c>
      <c r="GX453" s="3">
        <v>0</v>
      </c>
      <c r="GY453" s="3">
        <v>0</v>
      </c>
      <c r="GZ453" s="3">
        <v>0</v>
      </c>
      <c r="HA453" s="3">
        <v>0</v>
      </c>
      <c r="HB453">
        <f t="shared" si="2740"/>
        <v>28</v>
      </c>
      <c r="HC453">
        <f t="shared" si="2744"/>
        <v>0.7659203301814399</v>
      </c>
      <c r="HD453">
        <f>IF(H453&gt;=$F$3,IF(HB453&lt;50,HC453*VLOOKUP(H453,Ret!$A$2:$AZ$27,HB453+2),HC453),0)</f>
        <v>0.1210154121686675</v>
      </c>
      <c r="HE453">
        <f>IF(H453&lt;$F$3,HC453*VLOOKUP(H453,Withd!$A$2:$AZ$57,HB453+2),0)</f>
        <v>0</v>
      </c>
      <c r="HF453">
        <f>IF(HC453=HD453,0,HC453*VLOOKUP(H453,Mort!$A$2:$E$115,IF(HF452/HC452=VLOOKUP(H452,Mort!$A$2:$E$115,2),2,3)))</f>
        <v>2.5122186829951228E-3</v>
      </c>
      <c r="HH453">
        <f t="shared" ref="HH453:HI453" si="2747">HH452+1</f>
        <v>37</v>
      </c>
      <c r="HI453">
        <f t="shared" si="2747"/>
        <v>4</v>
      </c>
      <c r="HJ453">
        <f t="shared" si="2738"/>
        <v>0.5789866514816161</v>
      </c>
      <c r="HK453">
        <f>IF(HH453&gt;=$F$3,IF(HI453&lt;50,HJ453*VLOOKUP(HH453,Ret!$A$2:$AZ$27,HI453+2),HJ453),0)</f>
        <v>0</v>
      </c>
      <c r="HL453">
        <f>IF(HH453&lt;$F$3,HJ453*VLOOKUP(HH453,Withd!$A$2:$AZ$57,HI453+2),0)</f>
        <v>4.4929364154973409E-2</v>
      </c>
      <c r="HM453">
        <f>IF(HJ453=HK453,0,HJ453*VLOOKUP(HH453,Mort!$A$2:$E$115,IF(HM452/HJ452=VLOOKUP(HH452,Mort!$A$2:$E$115,2),2,3)))</f>
        <v>3.7634132346305043E-4</v>
      </c>
      <c r="HN453">
        <f>HN452/(1+Assumptions!$C$9)</f>
        <v>2.1884892806850198</v>
      </c>
      <c r="HO453">
        <f>HO452*(1+Assumptions!$C$10)</f>
        <v>0.51086803895848687</v>
      </c>
      <c r="HQ453">
        <f>HQ452/(1.01+Assumptions!$C$9)</f>
        <v>2.6766213365904967</v>
      </c>
      <c r="HR453">
        <f>HR452/(0.99+Assumptions!$C$9)</f>
        <v>1.7858928882873379</v>
      </c>
    </row>
    <row r="454" spans="2:226" x14ac:dyDescent="0.25">
      <c r="B454">
        <f t="shared" ref="B454:C454" si="2748">B453+1</f>
        <v>2017</v>
      </c>
      <c r="C454">
        <f t="shared" si="2748"/>
        <v>56</v>
      </c>
      <c r="D454">
        <f>IF(D453=0, 0, D453*(1-VLOOKUP(C453,Mort!$A$2:$E$111,IF(D453/D452=1-VLOOKUP(C452,Mort!$A$2:$E$111,4),4,5))))</f>
        <v>0.9724876497763415</v>
      </c>
      <c r="E454" s="3">
        <f>IF(C454&lt;65,Assumptions!$C$6,Assumptions!$C$7)*(1+Assumptions!$C$8)^(B454-$J$3)</f>
        <v>9155.2301161249761</v>
      </c>
      <c r="F454" s="3">
        <f t="shared" si="2736"/>
        <v>8903.35</v>
      </c>
      <c r="H454">
        <f t="shared" si="2743"/>
        <v>62</v>
      </c>
      <c r="I454" s="5">
        <v>144942.60808223608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13317.92</v>
      </c>
      <c r="P454" s="5">
        <v>13942.08</v>
      </c>
      <c r="Q454" s="5">
        <v>6010.18</v>
      </c>
      <c r="R454" s="5">
        <v>6288.17</v>
      </c>
      <c r="S454" s="5">
        <v>6575.24</v>
      </c>
      <c r="T454" s="5">
        <v>6870.22</v>
      </c>
      <c r="U454" s="5">
        <v>7172.26</v>
      </c>
      <c r="V454" s="5">
        <v>7478.59</v>
      </c>
      <c r="W454" s="5">
        <v>7786.94</v>
      </c>
      <c r="X454" s="5">
        <v>8095.04</v>
      </c>
      <c r="Y454" s="5">
        <v>8400.7999999999993</v>
      </c>
      <c r="Z454" s="5">
        <v>8703.14</v>
      </c>
      <c r="AA454" s="5">
        <v>8998.6299999999992</v>
      </c>
      <c r="AB454" s="5">
        <v>9284.23</v>
      </c>
      <c r="AC454" s="5">
        <v>9555.9599999999991</v>
      </c>
      <c r="AD454" s="5">
        <v>9806.7199999999993</v>
      </c>
      <c r="AE454" s="5">
        <v>10029.08</v>
      </c>
      <c r="AF454" s="5">
        <v>10214.700000000001</v>
      </c>
      <c r="AG454" s="5">
        <v>10356.33</v>
      </c>
      <c r="AH454" s="5">
        <v>10445.08</v>
      </c>
      <c r="AI454" s="5">
        <v>10472.209999999999</v>
      </c>
      <c r="AJ454" s="5">
        <v>10431.030000000001</v>
      </c>
      <c r="AK454" s="5">
        <v>10317.379999999999</v>
      </c>
      <c r="AL454" s="5">
        <v>10126.280000000001</v>
      </c>
      <c r="AM454" s="5">
        <v>9853.35</v>
      </c>
      <c r="AN454" s="5">
        <v>9477.17</v>
      </c>
      <c r="AO454" s="5">
        <v>8993.48</v>
      </c>
      <c r="AP454" s="5">
        <v>8403.81</v>
      </c>
      <c r="AQ454" s="5">
        <v>7715.75</v>
      </c>
      <c r="AR454" s="5">
        <v>6945.63</v>
      </c>
      <c r="AS454" s="5">
        <v>6119.24</v>
      </c>
      <c r="AT454" s="5">
        <v>5268.38</v>
      </c>
      <c r="AU454" s="5">
        <v>4425.7299999999996</v>
      </c>
      <c r="AV454" s="5">
        <v>3621.2</v>
      </c>
      <c r="AW454" s="5">
        <v>2880.29</v>
      </c>
      <c r="AX454" s="5">
        <v>2222.4499999999998</v>
      </c>
      <c r="AY454" s="5">
        <v>1673.38</v>
      </c>
      <c r="AZ454" s="5">
        <v>1217.92</v>
      </c>
      <c r="BA454" s="5">
        <v>866.85</v>
      </c>
      <c r="BB454" s="5">
        <v>584.9</v>
      </c>
      <c r="BC454" s="5">
        <v>371.99</v>
      </c>
      <c r="BD454" s="5">
        <v>213.78</v>
      </c>
      <c r="BE454" s="5">
        <v>108.1</v>
      </c>
      <c r="BF454" s="5">
        <v>47.3</v>
      </c>
      <c r="BG454" s="5">
        <v>17.72</v>
      </c>
      <c r="BH454" s="5">
        <v>5.42</v>
      </c>
      <c r="BI454" s="5">
        <v>1.24</v>
      </c>
      <c r="BJ454" s="5">
        <v>0.18</v>
      </c>
      <c r="BK454" s="5">
        <v>0</v>
      </c>
      <c r="BL454" s="5">
        <v>0</v>
      </c>
      <c r="BM454" s="5">
        <v>0</v>
      </c>
      <c r="BN454" s="5">
        <v>0</v>
      </c>
      <c r="BO454" s="5">
        <v>0</v>
      </c>
      <c r="BP454" s="5">
        <v>0</v>
      </c>
      <c r="BQ454" s="5">
        <v>0</v>
      </c>
      <c r="BR454" s="5">
        <v>0</v>
      </c>
      <c r="BS454" s="5">
        <v>0</v>
      </c>
      <c r="BT454" s="5">
        <v>0</v>
      </c>
      <c r="BU454" s="5">
        <v>0</v>
      </c>
      <c r="BV454" s="5">
        <v>0</v>
      </c>
      <c r="BW454" s="5">
        <v>0</v>
      </c>
      <c r="BX454" s="5">
        <v>0</v>
      </c>
      <c r="BY454" s="5">
        <v>0</v>
      </c>
      <c r="BZ454" s="5">
        <v>0</v>
      </c>
      <c r="CA454" s="5">
        <v>0</v>
      </c>
      <c r="CB454" s="5">
        <v>0</v>
      </c>
      <c r="CC454" s="5">
        <v>0</v>
      </c>
      <c r="CD454" s="5">
        <v>0</v>
      </c>
      <c r="CE454" s="5">
        <v>0</v>
      </c>
      <c r="CF454" s="5">
        <v>0</v>
      </c>
      <c r="CG454" s="5">
        <v>0</v>
      </c>
      <c r="CH454" s="5">
        <v>0</v>
      </c>
      <c r="CI454" s="5">
        <v>0</v>
      </c>
      <c r="CJ454" s="5">
        <v>0</v>
      </c>
      <c r="CK454" s="5">
        <v>0</v>
      </c>
      <c r="CL454" s="5">
        <v>0</v>
      </c>
      <c r="CM454" s="5">
        <v>0</v>
      </c>
      <c r="CN454" s="5">
        <v>0</v>
      </c>
      <c r="CO454" s="5">
        <v>0</v>
      </c>
      <c r="CP454" s="5">
        <v>0</v>
      </c>
      <c r="CQ454" s="5">
        <v>0</v>
      </c>
      <c r="CR454" s="5">
        <v>0</v>
      </c>
      <c r="CS454" s="5">
        <v>0</v>
      </c>
      <c r="CT454" s="5">
        <v>0</v>
      </c>
      <c r="CU454" s="5">
        <v>0</v>
      </c>
      <c r="CV454" s="5">
        <v>0</v>
      </c>
      <c r="CW454" s="5">
        <v>0</v>
      </c>
      <c r="CX454" s="5">
        <v>0</v>
      </c>
      <c r="CY454" s="5">
        <v>0</v>
      </c>
      <c r="CZ454" s="5">
        <v>0</v>
      </c>
      <c r="DA454" s="5">
        <v>0</v>
      </c>
      <c r="DB454" s="5">
        <v>0</v>
      </c>
      <c r="DC454" s="5">
        <v>0</v>
      </c>
      <c r="DD454" s="5">
        <v>0</v>
      </c>
      <c r="DE454" s="5">
        <v>0</v>
      </c>
      <c r="DF454" s="3">
        <v>0</v>
      </c>
      <c r="DG454" s="3">
        <v>0</v>
      </c>
      <c r="DH454" s="3">
        <v>0</v>
      </c>
      <c r="DI454" s="3">
        <v>0</v>
      </c>
      <c r="DJ454" s="3">
        <v>0</v>
      </c>
      <c r="DK454" s="3">
        <v>1</v>
      </c>
      <c r="DL454" s="3">
        <v>0.99229000000000001</v>
      </c>
      <c r="DM454" s="3">
        <v>0.98442114030000005</v>
      </c>
      <c r="DN454" s="3">
        <v>0.97626028904691309</v>
      </c>
      <c r="DO454" s="3">
        <v>0.96761062288595745</v>
      </c>
      <c r="DP454" s="3">
        <v>0.95831188480002338</v>
      </c>
      <c r="DQ454" s="3">
        <v>0.94828794248501513</v>
      </c>
      <c r="DR454" s="3">
        <v>0.9372403879550647</v>
      </c>
      <c r="DS454" s="3">
        <v>0.92500940089225114</v>
      </c>
      <c r="DT454" s="3">
        <v>0.91147651335719748</v>
      </c>
      <c r="DU454" s="3">
        <v>0.89659210189407446</v>
      </c>
      <c r="DV454" s="3">
        <v>0.88043551221794325</v>
      </c>
      <c r="DW454" s="3">
        <v>0.86287082374919521</v>
      </c>
      <c r="DX454" s="3">
        <v>0.84384452208552541</v>
      </c>
      <c r="DY454" s="3">
        <v>0.82326315419185947</v>
      </c>
      <c r="DZ454" s="3">
        <v>0.80082100060858941</v>
      </c>
      <c r="EA454" s="3">
        <v>0.7762838451499422</v>
      </c>
      <c r="EB454" s="3">
        <v>0.74943218694620573</v>
      </c>
      <c r="EC454" s="3">
        <v>0.72021182597717315</v>
      </c>
      <c r="ED454" s="3">
        <v>0.68851530351591772</v>
      </c>
      <c r="EE454" s="3">
        <v>0.65431674839028209</v>
      </c>
      <c r="EF454" s="3">
        <v>0.6177666148252009</v>
      </c>
      <c r="EG454" s="3">
        <v>0.57918091206321887</v>
      </c>
      <c r="EH454" s="3">
        <v>0.53881779430153309</v>
      </c>
      <c r="EI454" s="3">
        <v>0.49696242804019003</v>
      </c>
      <c r="EJ454" s="3">
        <v>0.45307070639568048</v>
      </c>
      <c r="EK454" s="3">
        <v>0.40753256969585067</v>
      </c>
      <c r="EL454" s="3">
        <v>0.36095974763100885</v>
      </c>
      <c r="EM454" s="3">
        <v>0.31412882997336178</v>
      </c>
      <c r="EN454" s="3">
        <v>0.26803356546307067</v>
      </c>
      <c r="EO454" s="3">
        <v>0.22383215018255567</v>
      </c>
      <c r="EP454" s="3">
        <v>0.18266270279947819</v>
      </c>
      <c r="EQ454" s="3">
        <v>0.1454470037311125</v>
      </c>
      <c r="ER454" s="3">
        <v>0.11280287821370161</v>
      </c>
      <c r="ES454" s="3">
        <v>8.5045473971656058E-2</v>
      </c>
      <c r="ET454" s="3">
        <v>6.2200558753389798E-2</v>
      </c>
      <c r="EU454" s="3">
        <v>4.4391916776706758E-2</v>
      </c>
      <c r="EV454" s="3">
        <v>3.0625095545914461E-2</v>
      </c>
      <c r="EW454" s="3">
        <v>2.0660914459095733E-2</v>
      </c>
      <c r="EX454" s="3">
        <v>1.3213894451459268E-2</v>
      </c>
      <c r="EY454" s="3">
        <v>7.9658641311177048E-3</v>
      </c>
      <c r="EZ454" s="3">
        <v>4.3393248267850583E-3</v>
      </c>
      <c r="FA454" s="3">
        <v>2.0797949962298107E-3</v>
      </c>
      <c r="FB454" s="3">
        <v>8.6255337878638947E-4</v>
      </c>
      <c r="FC454" s="3">
        <v>3.0637033461113766E-4</v>
      </c>
      <c r="FD454" s="3">
        <v>8.8724848903385452E-5</v>
      </c>
      <c r="FE454" s="3">
        <v>1.9282571412172762E-5</v>
      </c>
      <c r="FF454" s="3">
        <v>2.655595734884432E-6</v>
      </c>
      <c r="FG454" s="3">
        <v>0</v>
      </c>
      <c r="FH454" s="3">
        <v>0</v>
      </c>
      <c r="FI454" s="3">
        <v>0</v>
      </c>
      <c r="FJ454" s="3">
        <v>0</v>
      </c>
      <c r="FK454" s="3">
        <v>0</v>
      </c>
      <c r="FL454" s="3">
        <v>0</v>
      </c>
      <c r="FM454" s="3">
        <v>0</v>
      </c>
      <c r="FN454" s="3">
        <v>0</v>
      </c>
      <c r="FO454" s="3">
        <v>0</v>
      </c>
      <c r="FP454" s="3">
        <v>0</v>
      </c>
      <c r="FQ454" s="3">
        <v>0</v>
      </c>
      <c r="FR454" s="3">
        <v>0</v>
      </c>
      <c r="FS454" s="3">
        <v>0</v>
      </c>
      <c r="FT454" s="3">
        <v>0</v>
      </c>
      <c r="FU454" s="3">
        <v>0</v>
      </c>
      <c r="FV454" s="3">
        <v>0</v>
      </c>
      <c r="FW454" s="3">
        <v>0</v>
      </c>
      <c r="FX454" s="3">
        <v>0</v>
      </c>
      <c r="FY454" s="3">
        <v>0</v>
      </c>
      <c r="FZ454" s="3">
        <v>0</v>
      </c>
      <c r="GA454" s="3">
        <v>0</v>
      </c>
      <c r="GB454" s="3">
        <v>0</v>
      </c>
      <c r="GC454" s="3">
        <v>0</v>
      </c>
      <c r="GD454" s="3">
        <v>0</v>
      </c>
      <c r="GE454" s="3">
        <v>0</v>
      </c>
      <c r="GF454" s="3">
        <v>0</v>
      </c>
      <c r="GG454" s="3">
        <v>0</v>
      </c>
      <c r="GH454" s="3">
        <v>0</v>
      </c>
      <c r="GI454" s="3">
        <v>0</v>
      </c>
      <c r="GJ454" s="3">
        <v>0</v>
      </c>
      <c r="GK454" s="3">
        <v>0</v>
      </c>
      <c r="GL454" s="3">
        <v>0</v>
      </c>
      <c r="GM454" s="3">
        <v>0</v>
      </c>
      <c r="GN454" s="3">
        <v>0</v>
      </c>
      <c r="GO454" s="3">
        <v>0</v>
      </c>
      <c r="GP454" s="3">
        <v>0</v>
      </c>
      <c r="GQ454" s="3">
        <v>0</v>
      </c>
      <c r="GR454" s="3">
        <v>0</v>
      </c>
      <c r="GS454" s="3">
        <v>0</v>
      </c>
      <c r="GT454" s="3">
        <v>0</v>
      </c>
      <c r="GU454" s="3">
        <v>0</v>
      </c>
      <c r="GV454" s="3">
        <v>0</v>
      </c>
      <c r="GW454" s="3">
        <v>0</v>
      </c>
      <c r="GX454" s="3">
        <v>0</v>
      </c>
      <c r="GY454" s="3">
        <v>0</v>
      </c>
      <c r="GZ454" s="3">
        <v>0</v>
      </c>
      <c r="HA454" s="3">
        <v>0</v>
      </c>
      <c r="HB454">
        <f t="shared" si="2740"/>
        <v>29</v>
      </c>
      <c r="HC454">
        <f t="shared" si="2744"/>
        <v>0.64239269932977727</v>
      </c>
      <c r="HD454">
        <f>IF(H454&gt;=$F$3,IF(HB454&lt;50,HC454*VLOOKUP(H454,Ret!$A$2:$AZ$27,HB454+2),HC454),0)</f>
        <v>0.17537320691702921</v>
      </c>
      <c r="HE454">
        <f>IF(H454&lt;$F$3,HC454*VLOOKUP(H454,Withd!$A$2:$AZ$57,HB454+2),0)</f>
        <v>0</v>
      </c>
      <c r="HF454">
        <f>IF(HC454=HD454,0,HC454*VLOOKUP(H454,Mort!$A$2:$E$115,IF(HF453/HC453=VLOOKUP(H453,Mort!$A$2:$E$115,2),2,3)))</f>
        <v>2.229102666674327E-3</v>
      </c>
      <c r="HH454">
        <f t="shared" ref="HH454:HI454" si="2749">HH453+1</f>
        <v>38</v>
      </c>
      <c r="HI454">
        <f t="shared" si="2749"/>
        <v>5</v>
      </c>
      <c r="HJ454">
        <f t="shared" si="2738"/>
        <v>0.53368094600317961</v>
      </c>
      <c r="HK454">
        <f>IF(HH454&gt;=$F$3,IF(HI454&lt;50,HJ454*VLOOKUP(HH454,Ret!$A$2:$AZ$27,HI454+2),HJ454),0)</f>
        <v>0</v>
      </c>
      <c r="HL454">
        <f>IF(HH454&lt;$F$3,HJ454*VLOOKUP(HH454,Withd!$A$2:$AZ$57,HI454+2),0)</f>
        <v>3.5436414814611128E-2</v>
      </c>
      <c r="HM454">
        <f>IF(HJ454=HK454,0,HJ454*VLOOKUP(HH454,Mort!$A$2:$E$115,IF(HM453/HJ453=VLOOKUP(HH453,Mort!$A$2:$E$115,2),2,3)))</f>
        <v>3.6823985274219394E-4</v>
      </c>
      <c r="HN454">
        <f>HN453/(1+Assumptions!$C$9)</f>
        <v>2.1083711759971289</v>
      </c>
      <c r="HO454">
        <f>HO453*(1+Assumptions!$C$10)</f>
        <v>0.5274712502246377</v>
      </c>
      <c r="HQ454">
        <f>HQ453/(1.01+Assumptions!$C$9)</f>
        <v>2.5540279929298633</v>
      </c>
      <c r="HR454">
        <f>HR453/(0.99+Assumptions!$C$9)</f>
        <v>1.7372498913300953</v>
      </c>
    </row>
    <row r="455" spans="2:226" x14ac:dyDescent="0.25">
      <c r="B455">
        <f t="shared" ref="B455:C455" si="2750">B454+1</f>
        <v>2018</v>
      </c>
      <c r="C455">
        <f t="shared" si="2750"/>
        <v>57</v>
      </c>
      <c r="D455">
        <f>IF(D454=0, 0, D454*(1-VLOOKUP(C454,Mort!$A$2:$E$111,IF(D454/D453=1-VLOOKUP(C453,Mort!$A$2:$E$111,4),4,5))))</f>
        <v>0.96650685073021703</v>
      </c>
      <c r="E455" s="3">
        <f>IF(C455&lt;65,Assumptions!$C$6,Assumptions!$C$7)*(1+Assumptions!$C$8)^(B455-$J$3)</f>
        <v>9658.7677725118483</v>
      </c>
      <c r="F455" s="3">
        <f t="shared" si="2736"/>
        <v>9335.27</v>
      </c>
      <c r="H455">
        <f t="shared" si="2743"/>
        <v>63</v>
      </c>
      <c r="I455" s="5">
        <v>134930.70051509122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14050.41</v>
      </c>
      <c r="Q455" s="5">
        <v>6056.87</v>
      </c>
      <c r="R455" s="5">
        <v>6337.03</v>
      </c>
      <c r="S455" s="5">
        <v>6626.33</v>
      </c>
      <c r="T455" s="5">
        <v>6923.6</v>
      </c>
      <c r="U455" s="5">
        <v>7227.99</v>
      </c>
      <c r="V455" s="5">
        <v>7536.69</v>
      </c>
      <c r="W455" s="5">
        <v>7847.45</v>
      </c>
      <c r="X455" s="5">
        <v>8157.94</v>
      </c>
      <c r="Y455" s="5">
        <v>8466.08</v>
      </c>
      <c r="Z455" s="5">
        <v>8770.76</v>
      </c>
      <c r="AA455" s="5">
        <v>9068.5499999999993</v>
      </c>
      <c r="AB455" s="5">
        <v>9356.36</v>
      </c>
      <c r="AC455" s="5">
        <v>9630.2099999999991</v>
      </c>
      <c r="AD455" s="5">
        <v>9882.91</v>
      </c>
      <c r="AE455" s="5">
        <v>10107.01</v>
      </c>
      <c r="AF455" s="5">
        <v>10294.06</v>
      </c>
      <c r="AG455" s="5">
        <v>10436.799999999999</v>
      </c>
      <c r="AH455" s="5">
        <v>10526.23</v>
      </c>
      <c r="AI455" s="5">
        <v>10553.58</v>
      </c>
      <c r="AJ455" s="5">
        <v>10512.08</v>
      </c>
      <c r="AK455" s="5">
        <v>10397.549999999999</v>
      </c>
      <c r="AL455" s="5">
        <v>10204.959999999999</v>
      </c>
      <c r="AM455" s="5">
        <v>9929.91</v>
      </c>
      <c r="AN455" s="5">
        <v>9550.81</v>
      </c>
      <c r="AO455" s="5">
        <v>9063.35</v>
      </c>
      <c r="AP455" s="5">
        <v>8469.11</v>
      </c>
      <c r="AQ455" s="5">
        <v>7775.7</v>
      </c>
      <c r="AR455" s="5">
        <v>6999.6</v>
      </c>
      <c r="AS455" s="5">
        <v>6166.79</v>
      </c>
      <c r="AT455" s="5">
        <v>5309.32</v>
      </c>
      <c r="AU455" s="5">
        <v>4460.12</v>
      </c>
      <c r="AV455" s="5">
        <v>3649.34</v>
      </c>
      <c r="AW455" s="5">
        <v>2902.67</v>
      </c>
      <c r="AX455" s="5">
        <v>2239.7199999999998</v>
      </c>
      <c r="AY455" s="5">
        <v>1686.38</v>
      </c>
      <c r="AZ455" s="5">
        <v>1227.3900000000001</v>
      </c>
      <c r="BA455" s="5">
        <v>873.59</v>
      </c>
      <c r="BB455" s="5">
        <v>589.44000000000005</v>
      </c>
      <c r="BC455" s="5">
        <v>374.88</v>
      </c>
      <c r="BD455" s="5">
        <v>215.44</v>
      </c>
      <c r="BE455" s="5">
        <v>108.94</v>
      </c>
      <c r="BF455" s="5">
        <v>47.67</v>
      </c>
      <c r="BG455" s="5">
        <v>17.86</v>
      </c>
      <c r="BH455" s="5">
        <v>5.46</v>
      </c>
      <c r="BI455" s="5">
        <v>1.25</v>
      </c>
      <c r="BJ455" s="5">
        <v>0.18</v>
      </c>
      <c r="BK455" s="5">
        <v>0</v>
      </c>
      <c r="BL455" s="5">
        <v>0</v>
      </c>
      <c r="BM455" s="5">
        <v>0</v>
      </c>
      <c r="BN455" s="5">
        <v>0</v>
      </c>
      <c r="BO455" s="5">
        <v>0</v>
      </c>
      <c r="BP455" s="5">
        <v>0</v>
      </c>
      <c r="BQ455" s="5">
        <v>0</v>
      </c>
      <c r="BR455" s="5">
        <v>0</v>
      </c>
      <c r="BS455" s="5">
        <v>0</v>
      </c>
      <c r="BT455" s="5">
        <v>0</v>
      </c>
      <c r="BU455" s="5">
        <v>0</v>
      </c>
      <c r="BV455" s="5">
        <v>0</v>
      </c>
      <c r="BW455" s="5">
        <v>0</v>
      </c>
      <c r="BX455" s="5">
        <v>0</v>
      </c>
      <c r="BY455" s="5">
        <v>0</v>
      </c>
      <c r="BZ455" s="5">
        <v>0</v>
      </c>
      <c r="CA455" s="5">
        <v>0</v>
      </c>
      <c r="CB455" s="5">
        <v>0</v>
      </c>
      <c r="CC455" s="5">
        <v>0</v>
      </c>
      <c r="CD455" s="5">
        <v>0</v>
      </c>
      <c r="CE455" s="5">
        <v>0</v>
      </c>
      <c r="CF455" s="5">
        <v>0</v>
      </c>
      <c r="CG455" s="5">
        <v>0</v>
      </c>
      <c r="CH455" s="5">
        <v>0</v>
      </c>
      <c r="CI455" s="5">
        <v>0</v>
      </c>
      <c r="CJ455" s="5">
        <v>0</v>
      </c>
      <c r="CK455" s="5">
        <v>0</v>
      </c>
      <c r="CL455" s="5">
        <v>0</v>
      </c>
      <c r="CM455" s="5">
        <v>0</v>
      </c>
      <c r="CN455" s="5">
        <v>0</v>
      </c>
      <c r="CO455" s="5">
        <v>0</v>
      </c>
      <c r="CP455" s="5">
        <v>0</v>
      </c>
      <c r="CQ455" s="5">
        <v>0</v>
      </c>
      <c r="CR455" s="5">
        <v>0</v>
      </c>
      <c r="CS455" s="5">
        <v>0</v>
      </c>
      <c r="CT455" s="5">
        <v>0</v>
      </c>
      <c r="CU455" s="5">
        <v>0</v>
      </c>
      <c r="CV455" s="5">
        <v>0</v>
      </c>
      <c r="CW455" s="5">
        <v>0</v>
      </c>
      <c r="CX455" s="5">
        <v>0</v>
      </c>
      <c r="CY455" s="5">
        <v>0</v>
      </c>
      <c r="CZ455" s="5">
        <v>0</v>
      </c>
      <c r="DA455" s="5">
        <v>0</v>
      </c>
      <c r="DB455" s="5">
        <v>0</v>
      </c>
      <c r="DC455" s="5">
        <v>0</v>
      </c>
      <c r="DD455" s="5">
        <v>0</v>
      </c>
      <c r="DE455" s="5">
        <v>0</v>
      </c>
      <c r="DF455" s="3">
        <v>0</v>
      </c>
      <c r="DG455" s="3">
        <v>0</v>
      </c>
      <c r="DH455" s="3">
        <v>0</v>
      </c>
      <c r="DI455" s="3">
        <v>0</v>
      </c>
      <c r="DJ455" s="3">
        <v>0</v>
      </c>
      <c r="DK455" s="3">
        <v>0</v>
      </c>
      <c r="DL455" s="3">
        <v>1</v>
      </c>
      <c r="DM455" s="3">
        <v>0.99207000000000001</v>
      </c>
      <c r="DN455" s="3">
        <v>0.9838457397</v>
      </c>
      <c r="DO455" s="3">
        <v>0.97512886644625807</v>
      </c>
      <c r="DP455" s="3">
        <v>0.96575787803970947</v>
      </c>
      <c r="DQ455" s="3">
        <v>0.95565605063541403</v>
      </c>
      <c r="DR455" s="3">
        <v>0.94452265764551147</v>
      </c>
      <c r="DS455" s="3">
        <v>0.93219663696323751</v>
      </c>
      <c r="DT455" s="3">
        <v>0.91855860016446533</v>
      </c>
      <c r="DU455" s="3">
        <v>0.90355853822377963</v>
      </c>
      <c r="DV455" s="3">
        <v>0.88727641336498708</v>
      </c>
      <c r="DW455" s="3">
        <v>0.86957524891835558</v>
      </c>
      <c r="DX455" s="3">
        <v>0.85040111467970581</v>
      </c>
      <c r="DY455" s="3">
        <v>0.82965983149266775</v>
      </c>
      <c r="DZ455" s="3">
        <v>0.80704330448617767</v>
      </c>
      <c r="EA455" s="3">
        <v>0.78231549763672115</v>
      </c>
      <c r="EB455" s="3">
        <v>0.75525520457346695</v>
      </c>
      <c r="EC455" s="3">
        <v>0.72580780414714752</v>
      </c>
      <c r="ED455" s="3">
        <v>0.69386500268663154</v>
      </c>
      <c r="EE455" s="3">
        <v>0.65940072800318661</v>
      </c>
      <c r="EF455" s="3">
        <v>0.62256660333692859</v>
      </c>
      <c r="EG455" s="3">
        <v>0.58368109329250406</v>
      </c>
      <c r="EH455" s="3">
        <v>0.54300435790094947</v>
      </c>
      <c r="EI455" s="3">
        <v>0.50082377937920375</v>
      </c>
      <c r="EJ455" s="3">
        <v>0.45659102318443251</v>
      </c>
      <c r="EK455" s="3">
        <v>0.41069905944416518</v>
      </c>
      <c r="EL455" s="3">
        <v>0.36376437093088598</v>
      </c>
      <c r="EM455" s="3">
        <v>0.31656958144631286</v>
      </c>
      <c r="EN455" s="3">
        <v>0.2701161610648809</v>
      </c>
      <c r="EO455" s="3">
        <v>0.22557130494367139</v>
      </c>
      <c r="EP455" s="3">
        <v>0.18408197482538191</v>
      </c>
      <c r="EQ455" s="3">
        <v>0.1465771132744586</v>
      </c>
      <c r="ER455" s="3">
        <v>0.11367934597113911</v>
      </c>
      <c r="ES455" s="3">
        <v>8.5706269308020916E-2</v>
      </c>
      <c r="ET455" s="3">
        <v>6.2683851246500333E-2</v>
      </c>
      <c r="EU455" s="3">
        <v>4.4736837796114821E-2</v>
      </c>
      <c r="EV455" s="3">
        <v>3.0863049658783694E-2</v>
      </c>
      <c r="EW455" s="3">
        <v>2.0821447821801831E-2</v>
      </c>
      <c r="EX455" s="3">
        <v>1.331656516891158E-2</v>
      </c>
      <c r="EY455" s="3">
        <v>8.0277581464266567E-3</v>
      </c>
      <c r="EZ455" s="3">
        <v>4.3730409726844572E-3</v>
      </c>
      <c r="FA455" s="3">
        <v>2.0959548077979333E-3</v>
      </c>
      <c r="FB455" s="3">
        <v>8.6925533743803692E-4</v>
      </c>
      <c r="FC455" s="3">
        <v>3.0875080330461634E-4</v>
      </c>
      <c r="FD455" s="3">
        <v>8.9414232637016877E-5</v>
      </c>
      <c r="FE455" s="3">
        <v>1.943239517900288E-5</v>
      </c>
      <c r="FF455" s="3">
        <v>2.6762294640522755E-6</v>
      </c>
      <c r="FG455" s="3">
        <v>0</v>
      </c>
      <c r="FH455" s="3">
        <v>0</v>
      </c>
      <c r="FI455" s="3">
        <v>0</v>
      </c>
      <c r="FJ455" s="3">
        <v>0</v>
      </c>
      <c r="FK455" s="3">
        <v>0</v>
      </c>
      <c r="FL455" s="3">
        <v>0</v>
      </c>
      <c r="FM455" s="3">
        <v>0</v>
      </c>
      <c r="FN455" s="3">
        <v>0</v>
      </c>
      <c r="FO455" s="3">
        <v>0</v>
      </c>
      <c r="FP455" s="3">
        <v>0</v>
      </c>
      <c r="FQ455" s="3">
        <v>0</v>
      </c>
      <c r="FR455" s="3">
        <v>0</v>
      </c>
      <c r="FS455" s="3">
        <v>0</v>
      </c>
      <c r="FT455" s="3">
        <v>0</v>
      </c>
      <c r="FU455" s="3">
        <v>0</v>
      </c>
      <c r="FV455" s="3">
        <v>0</v>
      </c>
      <c r="FW455" s="3">
        <v>0</v>
      </c>
      <c r="FX455" s="3">
        <v>0</v>
      </c>
      <c r="FY455" s="3">
        <v>0</v>
      </c>
      <c r="FZ455" s="3">
        <v>0</v>
      </c>
      <c r="GA455" s="3">
        <v>0</v>
      </c>
      <c r="GB455" s="3">
        <v>0</v>
      </c>
      <c r="GC455" s="3">
        <v>0</v>
      </c>
      <c r="GD455" s="3">
        <v>0</v>
      </c>
      <c r="GE455" s="3">
        <v>0</v>
      </c>
      <c r="GF455" s="3">
        <v>0</v>
      </c>
      <c r="GG455" s="3">
        <v>0</v>
      </c>
      <c r="GH455" s="3">
        <v>0</v>
      </c>
      <c r="GI455" s="3">
        <v>0</v>
      </c>
      <c r="GJ455" s="3">
        <v>0</v>
      </c>
      <c r="GK455" s="3">
        <v>0</v>
      </c>
      <c r="GL455" s="3">
        <v>0</v>
      </c>
      <c r="GM455" s="3">
        <v>0</v>
      </c>
      <c r="GN455" s="3">
        <v>0</v>
      </c>
      <c r="GO455" s="3">
        <v>0</v>
      </c>
      <c r="GP455" s="3">
        <v>0</v>
      </c>
      <c r="GQ455" s="3">
        <v>0</v>
      </c>
      <c r="GR455" s="3">
        <v>0</v>
      </c>
      <c r="GS455" s="3">
        <v>0</v>
      </c>
      <c r="GT455" s="3">
        <v>0</v>
      </c>
      <c r="GU455" s="3">
        <v>0</v>
      </c>
      <c r="GV455" s="3">
        <v>0</v>
      </c>
      <c r="GW455" s="3">
        <v>0</v>
      </c>
      <c r="GX455" s="3">
        <v>0</v>
      </c>
      <c r="GY455" s="3">
        <v>0</v>
      </c>
      <c r="GZ455" s="3">
        <v>0</v>
      </c>
      <c r="HA455" s="3">
        <v>0</v>
      </c>
      <c r="HB455">
        <f t="shared" si="2740"/>
        <v>30</v>
      </c>
      <c r="HC455">
        <f t="shared" si="2744"/>
        <v>0.46479038974607378</v>
      </c>
      <c r="HD455">
        <f>IF(H455&gt;=$F$3,IF(HB455&lt;50,HC455*VLOOKUP(H455,Ret!$A$2:$AZ$27,HB455+2),HC455),0)</f>
        <v>0.13571879380585353</v>
      </c>
      <c r="HE455">
        <f>IF(H455&lt;$F$3,HC455*VLOOKUP(H455,Withd!$A$2:$AZ$57,HB455+2),0)</f>
        <v>0</v>
      </c>
      <c r="HF455">
        <f>IF(HC455=HD455,0,HC455*VLOOKUP(H455,Mort!$A$2:$E$115,IF(HF454/HC454=VLOOKUP(H454,Mort!$A$2:$E$115,2),2,3)))</f>
        <v>1.7011328264706302E-3</v>
      </c>
      <c r="HH455">
        <f t="shared" ref="HH455:HI455" si="2751">HH454+1</f>
        <v>39</v>
      </c>
      <c r="HI455">
        <f t="shared" si="2751"/>
        <v>6</v>
      </c>
      <c r="HJ455">
        <f t="shared" si="2738"/>
        <v>0.49787629133582628</v>
      </c>
      <c r="HK455">
        <f>IF(HH455&gt;=$F$3,IF(HI455&lt;50,HJ455*VLOOKUP(HH455,Ret!$A$2:$AZ$27,HI455+2),HJ455),0)</f>
        <v>0</v>
      </c>
      <c r="HL455">
        <f>IF(HH455&lt;$F$3,HJ455*VLOOKUP(HH455,Withd!$A$2:$AZ$57,HI455+2),0)</f>
        <v>3.1067480579355558E-2</v>
      </c>
      <c r="HM455">
        <f>IF(HJ455=HK455,0,HJ455*VLOOKUP(HH455,Mort!$A$2:$E$115,IF(HM454/HJ454=VLOOKUP(HH454,Mort!$A$2:$E$115,2),2,3)))</f>
        <v>3.6344969267515319E-4</v>
      </c>
      <c r="HN455">
        <f>HN454/(1+Assumptions!$C$9)</f>
        <v>2.0311861040434769</v>
      </c>
      <c r="HO455">
        <f>HO454*(1+Assumptions!$C$10)</f>
        <v>0.54461406585693839</v>
      </c>
      <c r="HQ455">
        <f>HQ454/(1.01+Assumptions!$C$9)</f>
        <v>2.437049611574297</v>
      </c>
      <c r="HR455">
        <f>HR454/(0.99+Assumptions!$C$9)</f>
        <v>1.6899318009047619</v>
      </c>
    </row>
    <row r="456" spans="2:226" x14ac:dyDescent="0.25">
      <c r="B456">
        <f t="shared" ref="B456:C456" si="2752">B455+1</f>
        <v>2019</v>
      </c>
      <c r="C456">
        <f t="shared" si="2752"/>
        <v>58</v>
      </c>
      <c r="D456">
        <f>IF(D455=0, 0, D455*(1-VLOOKUP(C455,Mort!$A$2:$E$111,IF(D455/D454=1-VLOOKUP(C454,Mort!$A$2:$E$111,4),4,5))))</f>
        <v>0.96046618291315322</v>
      </c>
      <c r="E456" s="3">
        <f>IF(C456&lt;65,Assumptions!$C$6,Assumptions!$C$7)*(1+Assumptions!$C$8)^(B456-$J$3)</f>
        <v>10190</v>
      </c>
      <c r="F456" s="3">
        <f t="shared" si="2736"/>
        <v>9787.15</v>
      </c>
      <c r="H456">
        <f t="shared" si="2743"/>
        <v>64</v>
      </c>
      <c r="I456" s="5">
        <v>124686.23425019371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6105.29</v>
      </c>
      <c r="R456" s="5">
        <v>6387.68</v>
      </c>
      <c r="S456" s="5">
        <v>6679.3</v>
      </c>
      <c r="T456" s="5">
        <v>6978.94</v>
      </c>
      <c r="U456" s="5">
        <v>7285.77</v>
      </c>
      <c r="V456" s="5">
        <v>7596.94</v>
      </c>
      <c r="W456" s="5">
        <v>7910.18</v>
      </c>
      <c r="X456" s="5">
        <v>8223.15</v>
      </c>
      <c r="Y456" s="5">
        <v>8533.75</v>
      </c>
      <c r="Z456" s="5">
        <v>8840.8700000000008</v>
      </c>
      <c r="AA456" s="5">
        <v>9141.0400000000009</v>
      </c>
      <c r="AB456" s="5">
        <v>9431.15</v>
      </c>
      <c r="AC456" s="5">
        <v>9707.19</v>
      </c>
      <c r="AD456" s="5">
        <v>9961.91</v>
      </c>
      <c r="AE456" s="5">
        <v>10187.799999999999</v>
      </c>
      <c r="AF456" s="5">
        <v>10376.35</v>
      </c>
      <c r="AG456" s="5">
        <v>10520.22</v>
      </c>
      <c r="AH456" s="5">
        <v>10610.37</v>
      </c>
      <c r="AI456" s="5">
        <v>10637.94</v>
      </c>
      <c r="AJ456" s="5">
        <v>10596.11</v>
      </c>
      <c r="AK456" s="5">
        <v>10480.66</v>
      </c>
      <c r="AL456" s="5">
        <v>10286.530000000001</v>
      </c>
      <c r="AM456" s="5">
        <v>10009.280000000001</v>
      </c>
      <c r="AN456" s="5">
        <v>9627.15</v>
      </c>
      <c r="AO456" s="5">
        <v>9135.7999999999993</v>
      </c>
      <c r="AP456" s="5">
        <v>8536.81</v>
      </c>
      <c r="AQ456" s="5">
        <v>7837.85</v>
      </c>
      <c r="AR456" s="5">
        <v>7055.55</v>
      </c>
      <c r="AS456" s="5">
        <v>6216.08</v>
      </c>
      <c r="AT456" s="5">
        <v>5351.76</v>
      </c>
      <c r="AU456" s="5">
        <v>4495.7700000000004</v>
      </c>
      <c r="AV456" s="5">
        <v>3678.51</v>
      </c>
      <c r="AW456" s="5">
        <v>2925.87</v>
      </c>
      <c r="AX456" s="5">
        <v>2257.62</v>
      </c>
      <c r="AY456" s="5">
        <v>1699.86</v>
      </c>
      <c r="AZ456" s="5">
        <v>1237.2</v>
      </c>
      <c r="BA456" s="5">
        <v>880.57</v>
      </c>
      <c r="BB456" s="5">
        <v>594.15</v>
      </c>
      <c r="BC456" s="5">
        <v>377.88</v>
      </c>
      <c r="BD456" s="5">
        <v>217.17</v>
      </c>
      <c r="BE456" s="5">
        <v>109.81</v>
      </c>
      <c r="BF456" s="5">
        <v>48.05</v>
      </c>
      <c r="BG456" s="5">
        <v>18</v>
      </c>
      <c r="BH456" s="5">
        <v>5.5</v>
      </c>
      <c r="BI456" s="5">
        <v>1.26</v>
      </c>
      <c r="BJ456" s="5">
        <v>0.18</v>
      </c>
      <c r="BK456" s="5">
        <v>0</v>
      </c>
      <c r="BL456" s="5">
        <v>0</v>
      </c>
      <c r="BM456" s="5">
        <v>0</v>
      </c>
      <c r="BN456" s="5">
        <v>0</v>
      </c>
      <c r="BO456" s="5">
        <v>0</v>
      </c>
      <c r="BP456" s="5">
        <v>0</v>
      </c>
      <c r="BQ456" s="5">
        <v>0</v>
      </c>
      <c r="BR456" s="5">
        <v>0</v>
      </c>
      <c r="BS456" s="5">
        <v>0</v>
      </c>
      <c r="BT456" s="5">
        <v>0</v>
      </c>
      <c r="BU456" s="5">
        <v>0</v>
      </c>
      <c r="BV456" s="5">
        <v>0</v>
      </c>
      <c r="BW456" s="5">
        <v>0</v>
      </c>
      <c r="BX456" s="5">
        <v>0</v>
      </c>
      <c r="BY456" s="5">
        <v>0</v>
      </c>
      <c r="BZ456" s="5">
        <v>0</v>
      </c>
      <c r="CA456" s="5">
        <v>0</v>
      </c>
      <c r="CB456" s="5">
        <v>0</v>
      </c>
      <c r="CC456" s="5">
        <v>0</v>
      </c>
      <c r="CD456" s="5">
        <v>0</v>
      </c>
      <c r="CE456" s="5">
        <v>0</v>
      </c>
      <c r="CF456" s="5">
        <v>0</v>
      </c>
      <c r="CG456" s="5">
        <v>0</v>
      </c>
      <c r="CH456" s="5">
        <v>0</v>
      </c>
      <c r="CI456" s="5">
        <v>0</v>
      </c>
      <c r="CJ456" s="5">
        <v>0</v>
      </c>
      <c r="CK456" s="5">
        <v>0</v>
      </c>
      <c r="CL456" s="5">
        <v>0</v>
      </c>
      <c r="CM456" s="5">
        <v>0</v>
      </c>
      <c r="CN456" s="5">
        <v>0</v>
      </c>
      <c r="CO456" s="5">
        <v>0</v>
      </c>
      <c r="CP456" s="5">
        <v>0</v>
      </c>
      <c r="CQ456" s="5">
        <v>0</v>
      </c>
      <c r="CR456" s="5">
        <v>0</v>
      </c>
      <c r="CS456" s="5">
        <v>0</v>
      </c>
      <c r="CT456" s="5">
        <v>0</v>
      </c>
      <c r="CU456" s="5">
        <v>0</v>
      </c>
      <c r="CV456" s="5">
        <v>0</v>
      </c>
      <c r="CW456" s="5">
        <v>0</v>
      </c>
      <c r="CX456" s="5">
        <v>0</v>
      </c>
      <c r="CY456" s="5">
        <v>0</v>
      </c>
      <c r="CZ456" s="5">
        <v>0</v>
      </c>
      <c r="DA456" s="5">
        <v>0</v>
      </c>
      <c r="DB456" s="5">
        <v>0</v>
      </c>
      <c r="DC456" s="5">
        <v>0</v>
      </c>
      <c r="DD456" s="5">
        <v>0</v>
      </c>
      <c r="DE456" s="5">
        <v>0</v>
      </c>
      <c r="DF456" s="3">
        <v>0</v>
      </c>
      <c r="DG456" s="3">
        <v>0</v>
      </c>
      <c r="DH456" s="3">
        <v>0</v>
      </c>
      <c r="DI456" s="3">
        <v>0</v>
      </c>
      <c r="DJ456" s="3">
        <v>0</v>
      </c>
      <c r="DK456" s="3">
        <v>0</v>
      </c>
      <c r="DL456" s="3">
        <v>0</v>
      </c>
      <c r="DM456" s="3">
        <v>1</v>
      </c>
      <c r="DN456" s="3">
        <v>0.99170999999999998</v>
      </c>
      <c r="DO456" s="3">
        <v>0.98292344939999998</v>
      </c>
      <c r="DP456" s="3">
        <v>0.97347755505126599</v>
      </c>
      <c r="DQ456" s="3">
        <v>0.96329497982542966</v>
      </c>
      <c r="DR456" s="3">
        <v>0.95207259331046334</v>
      </c>
      <c r="DS456" s="3">
        <v>0.93964804596776175</v>
      </c>
      <c r="DT456" s="3">
        <v>0.92590099505525336</v>
      </c>
      <c r="DU456" s="3">
        <v>0.91078103180600112</v>
      </c>
      <c r="DV456" s="3">
        <v>0.89436875761285695</v>
      </c>
      <c r="DW456" s="3">
        <v>0.87652610089848038</v>
      </c>
      <c r="DX456" s="3">
        <v>0.85719870037366885</v>
      </c>
      <c r="DY456" s="3">
        <v>0.836291624071555</v>
      </c>
      <c r="DZ456" s="3">
        <v>0.81349431439936448</v>
      </c>
      <c r="EA456" s="3">
        <v>0.78856884860616794</v>
      </c>
      <c r="EB456" s="3">
        <v>0.76129225213288054</v>
      </c>
      <c r="EC456" s="3">
        <v>0.73160946722221953</v>
      </c>
      <c r="ED456" s="3">
        <v>0.69941133456976967</v>
      </c>
      <c r="EE456" s="3">
        <v>0.66467157358168927</v>
      </c>
      <c r="EF456" s="3">
        <v>0.62754301948141611</v>
      </c>
      <c r="EG456" s="3">
        <v>0.58834668248460686</v>
      </c>
      <c r="EH456" s="3">
        <v>0.54734480218225456</v>
      </c>
      <c r="EI456" s="3">
        <v>0.50482705794873706</v>
      </c>
      <c r="EJ456" s="3">
        <v>0.4602407321907046</v>
      </c>
      <c r="EK456" s="3">
        <v>0.41398193619821688</v>
      </c>
      <c r="EL456" s="3">
        <v>0.36667208052948463</v>
      </c>
      <c r="EM456" s="3">
        <v>0.31910004480158932</v>
      </c>
      <c r="EN456" s="3">
        <v>0.27227530422740409</v>
      </c>
      <c r="EO456" s="3">
        <v>0.22737438380726288</v>
      </c>
      <c r="EP456" s="3">
        <v>0.18555341339359302</v>
      </c>
      <c r="EQ456" s="3">
        <v>0.14774876094878236</v>
      </c>
      <c r="ER456" s="3">
        <v>0.11458802904143765</v>
      </c>
      <c r="ES456" s="3">
        <v>8.6391352735211091E-2</v>
      </c>
      <c r="ET456" s="3">
        <v>6.3184907563478679E-2</v>
      </c>
      <c r="EU456" s="3">
        <v>4.5094436678979097E-2</v>
      </c>
      <c r="EV456" s="3">
        <v>3.11097499760941E-2</v>
      </c>
      <c r="EW456" s="3">
        <v>2.0987881723872125E-2</v>
      </c>
      <c r="EX456" s="3">
        <v>1.3423009635319658E-2</v>
      </c>
      <c r="EY456" s="3">
        <v>8.0919271285561038E-3</v>
      </c>
      <c r="EZ456" s="3">
        <v>4.4079963840096522E-3</v>
      </c>
      <c r="FA456" s="3">
        <v>2.112708586891986E-3</v>
      </c>
      <c r="FB456" s="3">
        <v>8.762036322417134E-4</v>
      </c>
      <c r="FC456" s="3">
        <v>3.1121876813593419E-4</v>
      </c>
      <c r="FD456" s="3">
        <v>9.0128955252166527E-5</v>
      </c>
      <c r="FE456" s="3">
        <v>1.9587725844953353E-5</v>
      </c>
      <c r="FF456" s="3">
        <v>2.6976216033669748E-6</v>
      </c>
      <c r="FG456" s="3">
        <v>0</v>
      </c>
      <c r="FH456" s="3">
        <v>0</v>
      </c>
      <c r="FI456" s="3">
        <v>0</v>
      </c>
      <c r="FJ456" s="3">
        <v>0</v>
      </c>
      <c r="FK456" s="3">
        <v>0</v>
      </c>
      <c r="FL456" s="3">
        <v>0</v>
      </c>
      <c r="FM456" s="3">
        <v>0</v>
      </c>
      <c r="FN456" s="3">
        <v>0</v>
      </c>
      <c r="FO456" s="3">
        <v>0</v>
      </c>
      <c r="FP456" s="3">
        <v>0</v>
      </c>
      <c r="FQ456" s="3">
        <v>0</v>
      </c>
      <c r="FR456" s="3">
        <v>0</v>
      </c>
      <c r="FS456" s="3">
        <v>0</v>
      </c>
      <c r="FT456" s="3">
        <v>0</v>
      </c>
      <c r="FU456" s="3">
        <v>0</v>
      </c>
      <c r="FV456" s="3">
        <v>0</v>
      </c>
      <c r="FW456" s="3">
        <v>0</v>
      </c>
      <c r="FX456" s="3">
        <v>0</v>
      </c>
      <c r="FY456" s="3">
        <v>0</v>
      </c>
      <c r="FZ456" s="3">
        <v>0</v>
      </c>
      <c r="GA456" s="3">
        <v>0</v>
      </c>
      <c r="GB456" s="3">
        <v>0</v>
      </c>
      <c r="GC456" s="3">
        <v>0</v>
      </c>
      <c r="GD456" s="3">
        <v>0</v>
      </c>
      <c r="GE456" s="3">
        <v>0</v>
      </c>
      <c r="GF456" s="3">
        <v>0</v>
      </c>
      <c r="GG456" s="3">
        <v>0</v>
      </c>
      <c r="GH456" s="3">
        <v>0</v>
      </c>
      <c r="GI456" s="3">
        <v>0</v>
      </c>
      <c r="GJ456" s="3">
        <v>0</v>
      </c>
      <c r="GK456" s="3">
        <v>0</v>
      </c>
      <c r="GL456" s="3">
        <v>0</v>
      </c>
      <c r="GM456" s="3">
        <v>0</v>
      </c>
      <c r="GN456" s="3">
        <v>0</v>
      </c>
      <c r="GO456" s="3">
        <v>0</v>
      </c>
      <c r="GP456" s="3">
        <v>0</v>
      </c>
      <c r="GQ456" s="3">
        <v>0</v>
      </c>
      <c r="GR456" s="3">
        <v>0</v>
      </c>
      <c r="GS456" s="3">
        <v>0</v>
      </c>
      <c r="GT456" s="3">
        <v>0</v>
      </c>
      <c r="GU456" s="3">
        <v>0</v>
      </c>
      <c r="GV456" s="3">
        <v>0</v>
      </c>
      <c r="GW456" s="3">
        <v>0</v>
      </c>
      <c r="GX456" s="3">
        <v>0</v>
      </c>
      <c r="GY456" s="3">
        <v>0</v>
      </c>
      <c r="GZ456" s="3">
        <v>0</v>
      </c>
      <c r="HA456" s="3">
        <v>0</v>
      </c>
      <c r="HB456">
        <f t="shared" si="2740"/>
        <v>31</v>
      </c>
      <c r="HC456">
        <f t="shared" si="2744"/>
        <v>0.32737046311374968</v>
      </c>
      <c r="HD456">
        <f>IF(H456&gt;=$F$3,IF(HB456&lt;50,HC456*VLOOKUP(H456,Ret!$A$2:$AZ$27,HB456+2),HC456),0)</f>
        <v>9.1336359208736173E-2</v>
      </c>
      <c r="HE456">
        <f>IF(H456&lt;$F$3,HC456*VLOOKUP(H456,Withd!$A$2:$AZ$57,HB456+2),0)</f>
        <v>0</v>
      </c>
      <c r="HF456">
        <f>IF(HC456=HD456,0,HC456*VLOOKUP(H456,Mort!$A$2:$E$115,IF(HF455/HC455=VLOOKUP(H455,Mort!$A$2:$E$115,2),2,3)))</f>
        <v>1.2538288737256613E-3</v>
      </c>
      <c r="HH456">
        <f t="shared" ref="HH456:HI456" si="2753">HH455+1</f>
        <v>40</v>
      </c>
      <c r="HI456">
        <f t="shared" si="2753"/>
        <v>7</v>
      </c>
      <c r="HJ456">
        <f t="shared" si="2738"/>
        <v>0.46644536106379558</v>
      </c>
      <c r="HK456">
        <f>IF(HH456&gt;=$F$3,IF(HI456&lt;50,HJ456*VLOOKUP(HH456,Ret!$A$2:$AZ$27,HI456+2),HJ456),0)</f>
        <v>0</v>
      </c>
      <c r="HL456">
        <f>IF(HH456&lt;$F$3,HJ456*VLOOKUP(HH456,Withd!$A$2:$AZ$57,HI456+2),0)</f>
        <v>2.7193764550019282E-2</v>
      </c>
      <c r="HM456">
        <f>IF(HJ456=HK456,0,HJ456*VLOOKUP(HH456,Mort!$A$2:$E$115,IF(HM455/HJ455=VLOOKUP(HH455,Mort!$A$2:$E$115,2),2,3)))</f>
        <v>3.4983402079784672E-4</v>
      </c>
      <c r="HN456">
        <f>HN455/(1+Assumptions!$C$9)</f>
        <v>1.9568266898299391</v>
      </c>
      <c r="HO456">
        <f>HO455*(1+Assumptions!$C$10)</f>
        <v>0.56231402299728883</v>
      </c>
      <c r="HQ456">
        <f>HQ455/(1.01+Assumptions!$C$9)</f>
        <v>2.3254290186777644</v>
      </c>
      <c r="HR456">
        <f>HR455/(0.99+Assumptions!$C$9)</f>
        <v>1.6439025300629979</v>
      </c>
    </row>
    <row r="457" spans="2:226" x14ac:dyDescent="0.25">
      <c r="B457">
        <f t="shared" ref="B457:C457" si="2754">B456+1</f>
        <v>2020</v>
      </c>
      <c r="C457">
        <f t="shared" si="2754"/>
        <v>59</v>
      </c>
      <c r="D457">
        <f>IF(D456=0, 0, D456*(1-VLOOKUP(C456,Mort!$A$2:$E$111,IF(D456/D455=1-VLOOKUP(C455,Mort!$A$2:$E$111,4),4,5))))</f>
        <v>0.95424236204787594</v>
      </c>
      <c r="E457" s="3">
        <f>IF(C457&lt;65,Assumptions!$C$6,Assumptions!$C$7)*(1+Assumptions!$C$8)^(B457-$J$3)</f>
        <v>10750.449999999999</v>
      </c>
      <c r="F457" s="3">
        <f t="shared" si="2736"/>
        <v>10258.530000000001</v>
      </c>
      <c r="H457">
        <f t="shared" si="2743"/>
        <v>65</v>
      </c>
      <c r="I457" s="5">
        <v>120986.74024682827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6441.08</v>
      </c>
      <c r="S457" s="5">
        <v>6735.13</v>
      </c>
      <c r="T457" s="5">
        <v>7037.28</v>
      </c>
      <c r="U457" s="5">
        <v>7346.67</v>
      </c>
      <c r="V457" s="5">
        <v>7660.44</v>
      </c>
      <c r="W457" s="5">
        <v>7976.3</v>
      </c>
      <c r="X457" s="5">
        <v>8291.8799999999992</v>
      </c>
      <c r="Y457" s="5">
        <v>8605.08</v>
      </c>
      <c r="Z457" s="5">
        <v>8914.77</v>
      </c>
      <c r="AA457" s="5">
        <v>9217.4500000000007</v>
      </c>
      <c r="AB457" s="5">
        <v>9509.99</v>
      </c>
      <c r="AC457" s="5">
        <v>9788.33</v>
      </c>
      <c r="AD457" s="5">
        <v>10045.19</v>
      </c>
      <c r="AE457" s="5">
        <v>10272.959999999999</v>
      </c>
      <c r="AF457" s="5">
        <v>10463.09</v>
      </c>
      <c r="AG457" s="5">
        <v>10608.16</v>
      </c>
      <c r="AH457" s="5">
        <v>10699.07</v>
      </c>
      <c r="AI457" s="5">
        <v>10726.87</v>
      </c>
      <c r="AJ457" s="5">
        <v>10684.69</v>
      </c>
      <c r="AK457" s="5">
        <v>10568.27</v>
      </c>
      <c r="AL457" s="5">
        <v>10372.52</v>
      </c>
      <c r="AM457" s="5">
        <v>10092.950000000001</v>
      </c>
      <c r="AN457" s="5">
        <v>9707.6299999999992</v>
      </c>
      <c r="AO457" s="5">
        <v>9212.17</v>
      </c>
      <c r="AP457" s="5">
        <v>8608.17</v>
      </c>
      <c r="AQ457" s="5">
        <v>7903.37</v>
      </c>
      <c r="AR457" s="5">
        <v>7114.53</v>
      </c>
      <c r="AS457" s="5">
        <v>6268.04</v>
      </c>
      <c r="AT457" s="5">
        <v>5396.49</v>
      </c>
      <c r="AU457" s="5">
        <v>4533.3500000000004</v>
      </c>
      <c r="AV457" s="5">
        <v>3709.26</v>
      </c>
      <c r="AW457" s="5">
        <v>2950.33</v>
      </c>
      <c r="AX457" s="5">
        <v>2276.4899999999998</v>
      </c>
      <c r="AY457" s="5">
        <v>1714.07</v>
      </c>
      <c r="AZ457" s="5">
        <v>1247.54</v>
      </c>
      <c r="BA457" s="5">
        <v>887.93</v>
      </c>
      <c r="BB457" s="5">
        <v>599.12</v>
      </c>
      <c r="BC457" s="5">
        <v>381.04</v>
      </c>
      <c r="BD457" s="5">
        <v>218.98</v>
      </c>
      <c r="BE457" s="5">
        <v>110.73</v>
      </c>
      <c r="BF457" s="5">
        <v>48.45</v>
      </c>
      <c r="BG457" s="5">
        <v>18.149999999999999</v>
      </c>
      <c r="BH457" s="5">
        <v>5.55</v>
      </c>
      <c r="BI457" s="5">
        <v>1.27</v>
      </c>
      <c r="BJ457" s="5">
        <v>0.18</v>
      </c>
      <c r="BK457" s="5">
        <v>0</v>
      </c>
      <c r="BL457" s="5">
        <v>0</v>
      </c>
      <c r="BM457" s="5">
        <v>0</v>
      </c>
      <c r="BN457" s="5">
        <v>0</v>
      </c>
      <c r="BO457" s="5">
        <v>0</v>
      </c>
      <c r="BP457" s="5">
        <v>0</v>
      </c>
      <c r="BQ457" s="5">
        <v>0</v>
      </c>
      <c r="BR457" s="5">
        <v>0</v>
      </c>
      <c r="BS457" s="5">
        <v>0</v>
      </c>
      <c r="BT457" s="5">
        <v>0</v>
      </c>
      <c r="BU457" s="5">
        <v>0</v>
      </c>
      <c r="BV457" s="5">
        <v>0</v>
      </c>
      <c r="BW457" s="5">
        <v>0</v>
      </c>
      <c r="BX457" s="5">
        <v>0</v>
      </c>
      <c r="BY457" s="5">
        <v>0</v>
      </c>
      <c r="BZ457" s="5">
        <v>0</v>
      </c>
      <c r="CA457" s="5">
        <v>0</v>
      </c>
      <c r="CB457" s="5">
        <v>0</v>
      </c>
      <c r="CC457" s="5">
        <v>0</v>
      </c>
      <c r="CD457" s="5">
        <v>0</v>
      </c>
      <c r="CE457" s="5">
        <v>0</v>
      </c>
      <c r="CF457" s="5">
        <v>0</v>
      </c>
      <c r="CG457" s="5">
        <v>0</v>
      </c>
      <c r="CH457" s="5">
        <v>0</v>
      </c>
      <c r="CI457" s="5">
        <v>0</v>
      </c>
      <c r="CJ457" s="5">
        <v>0</v>
      </c>
      <c r="CK457" s="5">
        <v>0</v>
      </c>
      <c r="CL457" s="5">
        <v>0</v>
      </c>
      <c r="CM457" s="5">
        <v>0</v>
      </c>
      <c r="CN457" s="5">
        <v>0</v>
      </c>
      <c r="CO457" s="5">
        <v>0</v>
      </c>
      <c r="CP457" s="5">
        <v>0</v>
      </c>
      <c r="CQ457" s="5">
        <v>0</v>
      </c>
      <c r="CR457" s="5">
        <v>0</v>
      </c>
      <c r="CS457" s="5">
        <v>0</v>
      </c>
      <c r="CT457" s="5">
        <v>0</v>
      </c>
      <c r="CU457" s="5">
        <v>0</v>
      </c>
      <c r="CV457" s="5">
        <v>0</v>
      </c>
      <c r="CW457" s="5">
        <v>0</v>
      </c>
      <c r="CX457" s="5">
        <v>0</v>
      </c>
      <c r="CY457" s="5">
        <v>0</v>
      </c>
      <c r="CZ457" s="5">
        <v>0</v>
      </c>
      <c r="DA457" s="5">
        <v>0</v>
      </c>
      <c r="DB457" s="5">
        <v>0</v>
      </c>
      <c r="DC457" s="5">
        <v>0</v>
      </c>
      <c r="DD457" s="5">
        <v>0</v>
      </c>
      <c r="DE457" s="5">
        <v>0</v>
      </c>
      <c r="DF457" s="3">
        <v>0</v>
      </c>
      <c r="DG457" s="3">
        <v>0</v>
      </c>
      <c r="DH457" s="3">
        <v>0</v>
      </c>
      <c r="DI457" s="3">
        <v>0</v>
      </c>
      <c r="DJ457" s="3">
        <v>0</v>
      </c>
      <c r="DK457" s="3">
        <v>0</v>
      </c>
      <c r="DL457" s="3">
        <v>0</v>
      </c>
      <c r="DM457" s="3">
        <v>0</v>
      </c>
      <c r="DN457" s="3">
        <v>1</v>
      </c>
      <c r="DO457" s="3">
        <v>0.99114000000000002</v>
      </c>
      <c r="DP457" s="3">
        <v>0.98161514459999999</v>
      </c>
      <c r="DQ457" s="3">
        <v>0.97134745018748392</v>
      </c>
      <c r="DR457" s="3">
        <v>0.96003125239279963</v>
      </c>
      <c r="DS457" s="3">
        <v>0.94750284454907363</v>
      </c>
      <c r="DT457" s="3">
        <v>0.93364087793332062</v>
      </c>
      <c r="DU457" s="3">
        <v>0.91839452239666952</v>
      </c>
      <c r="DV457" s="3">
        <v>0.9018450531030815</v>
      </c>
      <c r="DW457" s="3">
        <v>0.88385324429367496</v>
      </c>
      <c r="DX457" s="3">
        <v>0.86436428025699941</v>
      </c>
      <c r="DY457" s="3">
        <v>0.84328243546153114</v>
      </c>
      <c r="DZ457" s="3">
        <v>0.8202945562708498</v>
      </c>
      <c r="EA457" s="3">
        <v>0.79516073106671092</v>
      </c>
      <c r="EB457" s="3">
        <v>0.76765612137911343</v>
      </c>
      <c r="EC457" s="3">
        <v>0.73772520920654183</v>
      </c>
      <c r="ED457" s="3">
        <v>0.70525792274936194</v>
      </c>
      <c r="EE457" s="3">
        <v>0.67022776172640119</v>
      </c>
      <c r="EF457" s="3">
        <v>0.6327888389563644</v>
      </c>
      <c r="EG457" s="3">
        <v>0.5932648480751499</v>
      </c>
      <c r="EH457" s="3">
        <v>0.55192022081279268</v>
      </c>
      <c r="EI457" s="3">
        <v>0.50904705806005501</v>
      </c>
      <c r="EJ457" s="3">
        <v>0.464088021892191</v>
      </c>
      <c r="EK457" s="3">
        <v>0.41744253481180688</v>
      </c>
      <c r="EL457" s="3">
        <v>0.36973720193351356</v>
      </c>
      <c r="EM457" s="3">
        <v>0.32176749735465954</v>
      </c>
      <c r="EN457" s="3">
        <v>0.27455133479283678</v>
      </c>
      <c r="EO457" s="3">
        <v>0.22927507417215007</v>
      </c>
      <c r="EP457" s="3">
        <v>0.1871045097796665</v>
      </c>
      <c r="EQ457" s="3">
        <v>0.14898383695715725</v>
      </c>
      <c r="ER457" s="3">
        <v>0.11554590459049288</v>
      </c>
      <c r="ES457" s="3">
        <v>8.7113523847910296E-2</v>
      </c>
      <c r="ET457" s="3">
        <v>6.3713089071884624E-2</v>
      </c>
      <c r="EU457" s="3">
        <v>4.5471394539713335E-2</v>
      </c>
      <c r="EV457" s="3">
        <v>3.136980566505744E-2</v>
      </c>
      <c r="EW457" s="3">
        <v>2.1163325693874351E-2</v>
      </c>
      <c r="EX457" s="3">
        <v>1.353521658077428E-2</v>
      </c>
      <c r="EY457" s="3">
        <v>8.1595699635539677E-3</v>
      </c>
      <c r="EZ457" s="3">
        <v>4.4448441419463885E-3</v>
      </c>
      <c r="FA457" s="3">
        <v>2.1303693487934846E-3</v>
      </c>
      <c r="FB457" s="3">
        <v>8.8352808002512191E-4</v>
      </c>
      <c r="FC457" s="3">
        <v>3.1382033874412306E-4</v>
      </c>
      <c r="FD457" s="3">
        <v>9.0882370100298026E-5</v>
      </c>
      <c r="FE457" s="3">
        <v>1.9751465493897773E-5</v>
      </c>
      <c r="FF457" s="3">
        <v>2.7201718278196003E-6</v>
      </c>
      <c r="FG457" s="3">
        <v>0</v>
      </c>
      <c r="FH457" s="3">
        <v>0</v>
      </c>
      <c r="FI457" s="3">
        <v>0</v>
      </c>
      <c r="FJ457" s="3">
        <v>0</v>
      </c>
      <c r="FK457" s="3">
        <v>0</v>
      </c>
      <c r="FL457" s="3">
        <v>0</v>
      </c>
      <c r="FM457" s="3">
        <v>0</v>
      </c>
      <c r="FN457" s="3">
        <v>0</v>
      </c>
      <c r="FO457" s="3">
        <v>0</v>
      </c>
      <c r="FP457" s="3">
        <v>0</v>
      </c>
      <c r="FQ457" s="3">
        <v>0</v>
      </c>
      <c r="FR457" s="3">
        <v>0</v>
      </c>
      <c r="FS457" s="3">
        <v>0</v>
      </c>
      <c r="FT457" s="3">
        <v>0</v>
      </c>
      <c r="FU457" s="3">
        <v>0</v>
      </c>
      <c r="FV457" s="3">
        <v>0</v>
      </c>
      <c r="FW457" s="3">
        <v>0</v>
      </c>
      <c r="FX457" s="3">
        <v>0</v>
      </c>
      <c r="FY457" s="3">
        <v>0</v>
      </c>
      <c r="FZ457" s="3">
        <v>0</v>
      </c>
      <c r="GA457" s="3">
        <v>0</v>
      </c>
      <c r="GB457" s="3">
        <v>0</v>
      </c>
      <c r="GC457" s="3">
        <v>0</v>
      </c>
      <c r="GD457" s="3">
        <v>0</v>
      </c>
      <c r="GE457" s="3">
        <v>0</v>
      </c>
      <c r="GF457" s="3">
        <v>0</v>
      </c>
      <c r="GG457" s="3">
        <v>0</v>
      </c>
      <c r="GH457" s="3">
        <v>0</v>
      </c>
      <c r="GI457" s="3">
        <v>0</v>
      </c>
      <c r="GJ457" s="3">
        <v>0</v>
      </c>
      <c r="GK457" s="3">
        <v>0</v>
      </c>
      <c r="GL457" s="3">
        <v>0</v>
      </c>
      <c r="GM457" s="3">
        <v>0</v>
      </c>
      <c r="GN457" s="3">
        <v>0</v>
      </c>
      <c r="GO457" s="3">
        <v>0</v>
      </c>
      <c r="GP457" s="3">
        <v>0</v>
      </c>
      <c r="GQ457" s="3">
        <v>0</v>
      </c>
      <c r="GR457" s="3">
        <v>0</v>
      </c>
      <c r="GS457" s="3">
        <v>0</v>
      </c>
      <c r="GT457" s="3">
        <v>0</v>
      </c>
      <c r="GU457" s="3">
        <v>0</v>
      </c>
      <c r="GV457" s="3">
        <v>0</v>
      </c>
      <c r="GW457" s="3">
        <v>0</v>
      </c>
      <c r="GX457" s="3">
        <v>0</v>
      </c>
      <c r="GY457" s="3">
        <v>0</v>
      </c>
      <c r="GZ457" s="3">
        <v>0</v>
      </c>
      <c r="HA457" s="3">
        <v>0</v>
      </c>
      <c r="HB457">
        <f t="shared" si="2740"/>
        <v>32</v>
      </c>
      <c r="HC457">
        <f t="shared" si="2744"/>
        <v>0.23478027503128784</v>
      </c>
      <c r="HD457">
        <f>IF(H457&gt;=$F$3,IF(HB457&lt;50,HC457*VLOOKUP(H457,Ret!$A$2:$AZ$27,HB457+2),HC457),0)</f>
        <v>8.8512163686795514E-2</v>
      </c>
      <c r="HE457">
        <f>IF(H457&lt;$F$3,HC457*VLOOKUP(H457,Withd!$A$2:$AZ$57,HB457+2),0)</f>
        <v>0</v>
      </c>
      <c r="HF457">
        <f>IF(HC457=HD457,0,HC457*VLOOKUP(H457,Mort!$A$2:$E$115,IF(HF456/HC456=VLOOKUP(H456,Mort!$A$2:$E$115,2),2,3)))</f>
        <v>9.3912110012515134E-4</v>
      </c>
      <c r="HH457">
        <f t="shared" ref="HH457:HI457" si="2755">HH456+1</f>
        <v>41</v>
      </c>
      <c r="HI457">
        <f t="shared" si="2755"/>
        <v>8</v>
      </c>
      <c r="HJ457">
        <f t="shared" si="2738"/>
        <v>0.43890176249297846</v>
      </c>
      <c r="HK457">
        <f>IF(HH457&gt;=$F$3,IF(HI457&lt;50,HJ457*VLOOKUP(HH457,Ret!$A$2:$AZ$27,HI457+2),HJ457),0)</f>
        <v>0</v>
      </c>
      <c r="HL457">
        <f>IF(HH457&lt;$F$3,HJ457*VLOOKUP(HH457,Withd!$A$2:$AZ$57,HI457+2),0)</f>
        <v>2.3788475527119431E-2</v>
      </c>
      <c r="HM457">
        <f>IF(HJ457=HK457,0,HJ457*VLOOKUP(HH457,Mort!$A$2:$E$115,IF(HM456/HJ456=VLOOKUP(HH456,Mort!$A$2:$E$115,2),2,3)))</f>
        <v>3.5989944524424236E-4</v>
      </c>
      <c r="HN457">
        <f>HN456/(1+Assumptions!$C$9)</f>
        <v>1.8851894892388623</v>
      </c>
      <c r="HO457">
        <f>HO456*(1+Assumptions!$C$10)</f>
        <v>0.58058922874470076</v>
      </c>
      <c r="HQ457">
        <f>HQ456/(1.01+Assumptions!$C$9)</f>
        <v>2.218920819349012</v>
      </c>
      <c r="HR457">
        <f>HR456/(0.99+Assumptions!$C$9)</f>
        <v>1.5991269747694532</v>
      </c>
    </row>
    <row r="458" spans="2:226" x14ac:dyDescent="0.25">
      <c r="B458">
        <f t="shared" ref="B458:C458" si="2756">B457+1</f>
        <v>2021</v>
      </c>
      <c r="C458">
        <f t="shared" si="2756"/>
        <v>60</v>
      </c>
      <c r="D458">
        <f>IF(D457=0, 0, D457*(1-VLOOKUP(C457,Mort!$A$2:$E$111,IF(D457/D456=1-VLOOKUP(C456,Mort!$A$2:$E$111,4),4,5))))</f>
        <v>0.94779168368043232</v>
      </c>
      <c r="E458" s="3">
        <f>IF(C458&lt;65,Assumptions!$C$6,Assumptions!$C$7)*(1+Assumptions!$C$8)^(B458-$J$3)</f>
        <v>11341.724749999999</v>
      </c>
      <c r="F458" s="3">
        <f t="shared" si="2736"/>
        <v>10749.59</v>
      </c>
      <c r="H458">
        <f t="shared" si="2743"/>
        <v>66</v>
      </c>
      <c r="I458" s="5">
        <v>117246.08383575779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6795.34</v>
      </c>
      <c r="T458" s="5">
        <v>7100.19</v>
      </c>
      <c r="U458" s="5">
        <v>7412.35</v>
      </c>
      <c r="V458" s="5">
        <v>7728.92</v>
      </c>
      <c r="W458" s="5">
        <v>8047.6</v>
      </c>
      <c r="X458" s="5">
        <v>8366.01</v>
      </c>
      <c r="Y458" s="5">
        <v>8682.01</v>
      </c>
      <c r="Z458" s="5">
        <v>8994.4599999999991</v>
      </c>
      <c r="AA458" s="5">
        <v>9299.85</v>
      </c>
      <c r="AB458" s="5">
        <v>9595</v>
      </c>
      <c r="AC458" s="5">
        <v>9875.83</v>
      </c>
      <c r="AD458" s="5">
        <v>10134.98</v>
      </c>
      <c r="AE458" s="5">
        <v>10364.790000000001</v>
      </c>
      <c r="AF458" s="5">
        <v>10556.62</v>
      </c>
      <c r="AG458" s="5">
        <v>10702.99</v>
      </c>
      <c r="AH458" s="5">
        <v>10794.71</v>
      </c>
      <c r="AI458" s="5">
        <v>10822.76</v>
      </c>
      <c r="AJ458" s="5">
        <v>10780.2</v>
      </c>
      <c r="AK458" s="5">
        <v>10662.74</v>
      </c>
      <c r="AL458" s="5">
        <v>10465.24</v>
      </c>
      <c r="AM458" s="5">
        <v>10183.18</v>
      </c>
      <c r="AN458" s="5">
        <v>9794.41</v>
      </c>
      <c r="AO458" s="5">
        <v>9294.52</v>
      </c>
      <c r="AP458" s="5">
        <v>8685.1200000000008</v>
      </c>
      <c r="AQ458" s="5">
        <v>7974.02</v>
      </c>
      <c r="AR458" s="5">
        <v>7178.13</v>
      </c>
      <c r="AS458" s="5">
        <v>6324.07</v>
      </c>
      <c r="AT458" s="5">
        <v>5444.74</v>
      </c>
      <c r="AU458" s="5">
        <v>4573.87</v>
      </c>
      <c r="AV458" s="5">
        <v>3742.42</v>
      </c>
      <c r="AW458" s="5">
        <v>2976.7</v>
      </c>
      <c r="AX458" s="5">
        <v>2296.84</v>
      </c>
      <c r="AY458" s="5">
        <v>1729.39</v>
      </c>
      <c r="AZ458" s="5">
        <v>1258.69</v>
      </c>
      <c r="BA458" s="5">
        <v>895.87</v>
      </c>
      <c r="BB458" s="5">
        <v>604.47</v>
      </c>
      <c r="BC458" s="5">
        <v>384.44</v>
      </c>
      <c r="BD458" s="5">
        <v>220.94</v>
      </c>
      <c r="BE458" s="5">
        <v>111.72</v>
      </c>
      <c r="BF458" s="5">
        <v>48.88</v>
      </c>
      <c r="BG458" s="5">
        <v>18.32</v>
      </c>
      <c r="BH458" s="5">
        <v>5.6</v>
      </c>
      <c r="BI458" s="5">
        <v>1.28</v>
      </c>
      <c r="BJ458" s="5">
        <v>0.19</v>
      </c>
      <c r="BK458" s="5">
        <v>0</v>
      </c>
      <c r="BL458" s="5">
        <v>0</v>
      </c>
      <c r="BM458" s="5">
        <v>0</v>
      </c>
      <c r="BN458" s="5">
        <v>0</v>
      </c>
      <c r="BO458" s="5">
        <v>0</v>
      </c>
      <c r="BP458" s="5">
        <v>0</v>
      </c>
      <c r="BQ458" s="5">
        <v>0</v>
      </c>
      <c r="BR458" s="5">
        <v>0</v>
      </c>
      <c r="BS458" s="5">
        <v>0</v>
      </c>
      <c r="BT458" s="5">
        <v>0</v>
      </c>
      <c r="BU458" s="5">
        <v>0</v>
      </c>
      <c r="BV458" s="5">
        <v>0</v>
      </c>
      <c r="BW458" s="5">
        <v>0</v>
      </c>
      <c r="BX458" s="5">
        <v>0</v>
      </c>
      <c r="BY458" s="5">
        <v>0</v>
      </c>
      <c r="BZ458" s="5">
        <v>0</v>
      </c>
      <c r="CA458" s="5">
        <v>0</v>
      </c>
      <c r="CB458" s="5">
        <v>0</v>
      </c>
      <c r="CC458" s="5">
        <v>0</v>
      </c>
      <c r="CD458" s="5">
        <v>0</v>
      </c>
      <c r="CE458" s="5">
        <v>0</v>
      </c>
      <c r="CF458" s="5">
        <v>0</v>
      </c>
      <c r="CG458" s="5">
        <v>0</v>
      </c>
      <c r="CH458" s="5">
        <v>0</v>
      </c>
      <c r="CI458" s="5">
        <v>0</v>
      </c>
      <c r="CJ458" s="5">
        <v>0</v>
      </c>
      <c r="CK458" s="5">
        <v>0</v>
      </c>
      <c r="CL458" s="5">
        <v>0</v>
      </c>
      <c r="CM458" s="5">
        <v>0</v>
      </c>
      <c r="CN458" s="5">
        <v>0</v>
      </c>
      <c r="CO458" s="5">
        <v>0</v>
      </c>
      <c r="CP458" s="5">
        <v>0</v>
      </c>
      <c r="CQ458" s="5">
        <v>0</v>
      </c>
      <c r="CR458" s="5">
        <v>0</v>
      </c>
      <c r="CS458" s="5">
        <v>0</v>
      </c>
      <c r="CT458" s="5">
        <v>0</v>
      </c>
      <c r="CU458" s="5">
        <v>0</v>
      </c>
      <c r="CV458" s="5">
        <v>0</v>
      </c>
      <c r="CW458" s="5">
        <v>0</v>
      </c>
      <c r="CX458" s="5">
        <v>0</v>
      </c>
      <c r="CY458" s="5">
        <v>0</v>
      </c>
      <c r="CZ458" s="5">
        <v>0</v>
      </c>
      <c r="DA458" s="5">
        <v>0</v>
      </c>
      <c r="DB458" s="5">
        <v>0</v>
      </c>
      <c r="DC458" s="5">
        <v>0</v>
      </c>
      <c r="DD458" s="5">
        <v>0</v>
      </c>
      <c r="DE458" s="5">
        <v>0</v>
      </c>
      <c r="DF458" s="3">
        <v>0</v>
      </c>
      <c r="DG458" s="3">
        <v>0</v>
      </c>
      <c r="DH458" s="3">
        <v>0</v>
      </c>
      <c r="DI458" s="3">
        <v>0</v>
      </c>
      <c r="DJ458" s="3">
        <v>0</v>
      </c>
      <c r="DK458" s="3">
        <v>0</v>
      </c>
      <c r="DL458" s="3">
        <v>0</v>
      </c>
      <c r="DM458" s="3">
        <v>0</v>
      </c>
      <c r="DN458" s="3">
        <v>0</v>
      </c>
      <c r="DO458" s="3">
        <v>1</v>
      </c>
      <c r="DP458" s="3">
        <v>0.99038999999999999</v>
      </c>
      <c r="DQ458" s="3">
        <v>0.98003052059999995</v>
      </c>
      <c r="DR458" s="3">
        <v>0.96861316503500994</v>
      </c>
      <c r="DS458" s="3">
        <v>0.95597276323130309</v>
      </c>
      <c r="DT458" s="3">
        <v>0.94198688170522915</v>
      </c>
      <c r="DU458" s="3">
        <v>0.92660423592698282</v>
      </c>
      <c r="DV458" s="3">
        <v>0.9099068275955785</v>
      </c>
      <c r="DW458" s="3">
        <v>0.89175418638504667</v>
      </c>
      <c r="DX458" s="3">
        <v>0.8720910065752564</v>
      </c>
      <c r="DY458" s="3">
        <v>0.85082070692488587</v>
      </c>
      <c r="DZ458" s="3">
        <v>0.82762733445411352</v>
      </c>
      <c r="EA458" s="3">
        <v>0.80226883292643947</v>
      </c>
      <c r="EB458" s="3">
        <v>0.77451835399551394</v>
      </c>
      <c r="EC458" s="3">
        <v>0.74431988337322885</v>
      </c>
      <c r="ED458" s="3">
        <v>0.71156236530597305</v>
      </c>
      <c r="EE458" s="3">
        <v>0.67621906262122533</v>
      </c>
      <c r="EF458" s="3">
        <v>0.63844546578320371</v>
      </c>
      <c r="EG458" s="3">
        <v>0.59856816199038487</v>
      </c>
      <c r="EH458" s="3">
        <v>0.55685394678127498</v>
      </c>
      <c r="EI458" s="3">
        <v>0.51359753219530557</v>
      </c>
      <c r="EJ458" s="3">
        <v>0.46823659815181623</v>
      </c>
      <c r="EK458" s="3">
        <v>0.42117413767157719</v>
      </c>
      <c r="EL458" s="3">
        <v>0.37304235721846934</v>
      </c>
      <c r="EM458" s="3">
        <v>0.32464384179294514</v>
      </c>
      <c r="EN458" s="3">
        <v>0.2770056044482484</v>
      </c>
      <c r="EO458" s="3">
        <v>0.23132461021868775</v>
      </c>
      <c r="EP458" s="3">
        <v>0.1887770746611645</v>
      </c>
      <c r="EQ458" s="3">
        <v>0.15031563346969884</v>
      </c>
      <c r="ER458" s="3">
        <v>0.11657879269375963</v>
      </c>
      <c r="ES458" s="3">
        <v>8.7892249175606202E-2</v>
      </c>
      <c r="ET458" s="3">
        <v>6.4282633202054851E-2</v>
      </c>
      <c r="EU458" s="3">
        <v>4.5877872489974519E-2</v>
      </c>
      <c r="EV458" s="3">
        <v>3.1650226673383623E-2</v>
      </c>
      <c r="EW458" s="3">
        <v>2.1352508922931529E-2</v>
      </c>
      <c r="EX458" s="3">
        <v>1.365621060675009E-2</v>
      </c>
      <c r="EY458" s="3">
        <v>8.2325100021732253E-3</v>
      </c>
      <c r="EZ458" s="3">
        <v>4.4845774985838426E-3</v>
      </c>
      <c r="FA458" s="3">
        <v>2.14941314929625E-3</v>
      </c>
      <c r="FB458" s="3">
        <v>8.9142611540763382E-4</v>
      </c>
      <c r="FC458" s="3">
        <v>3.1662564193163747E-4</v>
      </c>
      <c r="FD458" s="3">
        <v>9.1694785903402205E-5</v>
      </c>
      <c r="FE458" s="3">
        <v>1.9928027820386402E-5</v>
      </c>
      <c r="FF458" s="3">
        <v>2.7444879914236142E-6</v>
      </c>
      <c r="FG458" s="3">
        <v>0</v>
      </c>
      <c r="FH458" s="3">
        <v>0</v>
      </c>
      <c r="FI458" s="3">
        <v>0</v>
      </c>
      <c r="FJ458" s="3">
        <v>0</v>
      </c>
      <c r="FK458" s="3">
        <v>0</v>
      </c>
      <c r="FL458" s="3">
        <v>0</v>
      </c>
      <c r="FM458" s="3">
        <v>0</v>
      </c>
      <c r="FN458" s="3">
        <v>0</v>
      </c>
      <c r="FO458" s="3">
        <v>0</v>
      </c>
      <c r="FP458" s="3">
        <v>0</v>
      </c>
      <c r="FQ458" s="3">
        <v>0</v>
      </c>
      <c r="FR458" s="3">
        <v>0</v>
      </c>
      <c r="FS458" s="3">
        <v>0</v>
      </c>
      <c r="FT458" s="3">
        <v>0</v>
      </c>
      <c r="FU458" s="3">
        <v>0</v>
      </c>
      <c r="FV458" s="3">
        <v>0</v>
      </c>
      <c r="FW458" s="3">
        <v>0</v>
      </c>
      <c r="FX458" s="3">
        <v>0</v>
      </c>
      <c r="FY458" s="3">
        <v>0</v>
      </c>
      <c r="FZ458" s="3">
        <v>0</v>
      </c>
      <c r="GA458" s="3">
        <v>0</v>
      </c>
      <c r="GB458" s="3">
        <v>0</v>
      </c>
      <c r="GC458" s="3">
        <v>0</v>
      </c>
      <c r="GD458" s="3">
        <v>0</v>
      </c>
      <c r="GE458" s="3">
        <v>0</v>
      </c>
      <c r="GF458" s="3">
        <v>0</v>
      </c>
      <c r="GG458" s="3">
        <v>0</v>
      </c>
      <c r="GH458" s="3">
        <v>0</v>
      </c>
      <c r="GI458" s="3">
        <v>0</v>
      </c>
      <c r="GJ458" s="3">
        <v>0</v>
      </c>
      <c r="GK458" s="3">
        <v>0</v>
      </c>
      <c r="GL458" s="3">
        <v>0</v>
      </c>
      <c r="GM458" s="3">
        <v>0</v>
      </c>
      <c r="GN458" s="3">
        <v>0</v>
      </c>
      <c r="GO458" s="3">
        <v>0</v>
      </c>
      <c r="GP458" s="3">
        <v>0</v>
      </c>
      <c r="GQ458" s="3">
        <v>0</v>
      </c>
      <c r="GR458" s="3">
        <v>0</v>
      </c>
      <c r="GS458" s="3">
        <v>0</v>
      </c>
      <c r="GT458" s="3">
        <v>0</v>
      </c>
      <c r="GU458" s="3">
        <v>0</v>
      </c>
      <c r="GV458" s="3">
        <v>0</v>
      </c>
      <c r="GW458" s="3">
        <v>0</v>
      </c>
      <c r="GX458" s="3">
        <v>0</v>
      </c>
      <c r="GY458" s="3">
        <v>0</v>
      </c>
      <c r="GZ458" s="3">
        <v>0</v>
      </c>
      <c r="HA458" s="3">
        <v>0</v>
      </c>
      <c r="HB458">
        <f t="shared" si="2740"/>
        <v>33</v>
      </c>
      <c r="HC458">
        <f t="shared" si="2744"/>
        <v>0.14532899024436718</v>
      </c>
      <c r="HD458">
        <f>IF(H458&gt;=$F$3,IF(HB458&lt;50,HC458*VLOOKUP(H458,Ret!$A$2:$AZ$27,HB458+2),HC458),0)</f>
        <v>4.2145407170866483E-2</v>
      </c>
      <c r="HE458">
        <f>IF(H458&lt;$F$3,HC458*VLOOKUP(H458,Withd!$A$2:$AZ$57,HB458+2),0)</f>
        <v>0</v>
      </c>
      <c r="HF458">
        <f>IF(HC458=HD458,0,HC458*VLOOKUP(H458,Mort!$A$2:$E$115,IF(HF457/HC457=VLOOKUP(H457,Mort!$A$2:$E$115,2),2,3)))</f>
        <v>6.1474162873367323E-4</v>
      </c>
      <c r="HH458">
        <f t="shared" ref="HH458:HI458" si="2757">HH457+1</f>
        <v>42</v>
      </c>
      <c r="HI458">
        <f t="shared" si="2757"/>
        <v>9</v>
      </c>
      <c r="HJ458">
        <f t="shared" si="2738"/>
        <v>0.4147533875206148</v>
      </c>
      <c r="HK458">
        <f>IF(HH458&gt;=$F$3,IF(HI458&lt;50,HJ458*VLOOKUP(HH458,Ret!$A$2:$AZ$27,HI458+2),HJ458),0)</f>
        <v>0</v>
      </c>
      <c r="HL458">
        <f>IF(HH458&lt;$F$3,HJ458*VLOOKUP(HH458,Withd!$A$2:$AZ$57,HI458+2),0)</f>
        <v>2.0737669376030742E-2</v>
      </c>
      <c r="HM458">
        <f>IF(HJ458=HK458,0,HJ458*VLOOKUP(HH458,Mort!$A$2:$E$115,IF(HM457/HJ457=VLOOKUP(HH457,Mort!$A$2:$E$115,2),2,3)))</f>
        <v>3.6913051489334715E-4</v>
      </c>
      <c r="HN458">
        <f>HN457/(1+Assumptions!$C$9)</f>
        <v>1.8161748451241448</v>
      </c>
      <c r="HO458">
        <f>HO457*(1+Assumptions!$C$10)</f>
        <v>0.5994583786789035</v>
      </c>
      <c r="HQ458">
        <f>HQ457/(1.01+Assumptions!$C$9)</f>
        <v>2.1172908581574541</v>
      </c>
      <c r="HR458">
        <f>HR457/(0.99+Assumptions!$C$9)</f>
        <v>1.5555709871298182</v>
      </c>
    </row>
    <row r="459" spans="2:226" x14ac:dyDescent="0.25">
      <c r="B459">
        <f t="shared" ref="B459:C459" si="2758">B458+1</f>
        <v>2022</v>
      </c>
      <c r="C459">
        <f t="shared" si="2758"/>
        <v>61</v>
      </c>
      <c r="D459">
        <f>IF(D458=0, 0, D458*(1-VLOOKUP(C458,Mort!$A$2:$E$111,IF(D458/D457=1-VLOOKUP(C457,Mort!$A$2:$E$111,4),4,5))))</f>
        <v>0.94106236272630128</v>
      </c>
      <c r="E459" s="3">
        <f>IF(C459&lt;65,Assumptions!$C$6,Assumptions!$C$7)*(1+Assumptions!$C$8)^(B459-$J$3)</f>
        <v>11965.519611249998</v>
      </c>
      <c r="F459" s="3">
        <f t="shared" si="2736"/>
        <v>11260.3</v>
      </c>
      <c r="H459">
        <f t="shared" si="2743"/>
        <v>67</v>
      </c>
      <c r="I459" s="5">
        <v>113478.85729938255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7169.08</v>
      </c>
      <c r="U459" s="5">
        <v>7484.27</v>
      </c>
      <c r="V459" s="5">
        <v>7803.92</v>
      </c>
      <c r="W459" s="5">
        <v>8125.69</v>
      </c>
      <c r="X459" s="5">
        <v>8447.19</v>
      </c>
      <c r="Y459" s="5">
        <v>8766.25</v>
      </c>
      <c r="Z459" s="5">
        <v>9081.74</v>
      </c>
      <c r="AA459" s="5">
        <v>9390.09</v>
      </c>
      <c r="AB459" s="5">
        <v>9688.1</v>
      </c>
      <c r="AC459" s="5">
        <v>9971.66</v>
      </c>
      <c r="AD459" s="5">
        <v>10233.32</v>
      </c>
      <c r="AE459" s="5">
        <v>10465.36</v>
      </c>
      <c r="AF459" s="5">
        <v>10659.05</v>
      </c>
      <c r="AG459" s="5">
        <v>10806.84</v>
      </c>
      <c r="AH459" s="5">
        <v>10899.45</v>
      </c>
      <c r="AI459" s="5">
        <v>10927.77</v>
      </c>
      <c r="AJ459" s="5">
        <v>10884.8</v>
      </c>
      <c r="AK459" s="5">
        <v>10766.21</v>
      </c>
      <c r="AL459" s="5">
        <v>10566.79</v>
      </c>
      <c r="AM459" s="5">
        <v>10281.99</v>
      </c>
      <c r="AN459" s="5">
        <v>9889.44</v>
      </c>
      <c r="AO459" s="5">
        <v>9384.7099999999991</v>
      </c>
      <c r="AP459" s="5">
        <v>8769.39</v>
      </c>
      <c r="AQ459" s="5">
        <v>8051.39</v>
      </c>
      <c r="AR459" s="5">
        <v>7247.78</v>
      </c>
      <c r="AS459" s="5">
        <v>6385.44</v>
      </c>
      <c r="AT459" s="5">
        <v>5497.57</v>
      </c>
      <c r="AU459" s="5">
        <v>4618.25</v>
      </c>
      <c r="AV459" s="5">
        <v>3778.73</v>
      </c>
      <c r="AW459" s="5">
        <v>3005.59</v>
      </c>
      <c r="AX459" s="5">
        <v>2319.13</v>
      </c>
      <c r="AY459" s="5">
        <v>1746.17</v>
      </c>
      <c r="AZ459" s="5">
        <v>1270.9000000000001</v>
      </c>
      <c r="BA459" s="5">
        <v>904.56</v>
      </c>
      <c r="BB459" s="5">
        <v>610.34</v>
      </c>
      <c r="BC459" s="5">
        <v>388.17</v>
      </c>
      <c r="BD459" s="5">
        <v>223.08</v>
      </c>
      <c r="BE459" s="5">
        <v>112.8</v>
      </c>
      <c r="BF459" s="5">
        <v>49.36</v>
      </c>
      <c r="BG459" s="5">
        <v>18.489999999999998</v>
      </c>
      <c r="BH459" s="5">
        <v>5.65</v>
      </c>
      <c r="BI459" s="5">
        <v>1.3</v>
      </c>
      <c r="BJ459" s="5">
        <v>0.19</v>
      </c>
      <c r="BK459" s="5">
        <v>0</v>
      </c>
      <c r="BL459" s="5">
        <v>0</v>
      </c>
      <c r="BM459" s="5">
        <v>0</v>
      </c>
      <c r="BN459" s="5">
        <v>0</v>
      </c>
      <c r="BO459" s="5">
        <v>0</v>
      </c>
      <c r="BP459" s="5">
        <v>0</v>
      </c>
      <c r="BQ459" s="5">
        <v>0</v>
      </c>
      <c r="BR459" s="5">
        <v>0</v>
      </c>
      <c r="BS459" s="5">
        <v>0</v>
      </c>
      <c r="BT459" s="5">
        <v>0</v>
      </c>
      <c r="BU459" s="5">
        <v>0</v>
      </c>
      <c r="BV459" s="5">
        <v>0</v>
      </c>
      <c r="BW459" s="5">
        <v>0</v>
      </c>
      <c r="BX459" s="5">
        <v>0</v>
      </c>
      <c r="BY459" s="5">
        <v>0</v>
      </c>
      <c r="BZ459" s="5">
        <v>0</v>
      </c>
      <c r="CA459" s="5">
        <v>0</v>
      </c>
      <c r="CB459" s="5">
        <v>0</v>
      </c>
      <c r="CC459" s="5">
        <v>0</v>
      </c>
      <c r="CD459" s="5">
        <v>0</v>
      </c>
      <c r="CE459" s="5">
        <v>0</v>
      </c>
      <c r="CF459" s="5">
        <v>0</v>
      </c>
      <c r="CG459" s="5">
        <v>0</v>
      </c>
      <c r="CH459" s="5">
        <v>0</v>
      </c>
      <c r="CI459" s="5">
        <v>0</v>
      </c>
      <c r="CJ459" s="5">
        <v>0</v>
      </c>
      <c r="CK459" s="5">
        <v>0</v>
      </c>
      <c r="CL459" s="5">
        <v>0</v>
      </c>
      <c r="CM459" s="5">
        <v>0</v>
      </c>
      <c r="CN459" s="5">
        <v>0</v>
      </c>
      <c r="CO459" s="5">
        <v>0</v>
      </c>
      <c r="CP459" s="5">
        <v>0</v>
      </c>
      <c r="CQ459" s="5">
        <v>0</v>
      </c>
      <c r="CR459" s="5">
        <v>0</v>
      </c>
      <c r="CS459" s="5">
        <v>0</v>
      </c>
      <c r="CT459" s="5">
        <v>0</v>
      </c>
      <c r="CU459" s="5">
        <v>0</v>
      </c>
      <c r="CV459" s="5">
        <v>0</v>
      </c>
      <c r="CW459" s="5">
        <v>0</v>
      </c>
      <c r="CX459" s="5">
        <v>0</v>
      </c>
      <c r="CY459" s="5">
        <v>0</v>
      </c>
      <c r="CZ459" s="5">
        <v>0</v>
      </c>
      <c r="DA459" s="5">
        <v>0</v>
      </c>
      <c r="DB459" s="5">
        <v>0</v>
      </c>
      <c r="DC459" s="5">
        <v>0</v>
      </c>
      <c r="DD459" s="5">
        <v>0</v>
      </c>
      <c r="DE459" s="5">
        <v>0</v>
      </c>
      <c r="DF459" s="3">
        <v>0</v>
      </c>
      <c r="DG459" s="3">
        <v>0</v>
      </c>
      <c r="DH459" s="3">
        <v>0</v>
      </c>
      <c r="DI459" s="3">
        <v>0</v>
      </c>
      <c r="DJ459" s="3">
        <v>0</v>
      </c>
      <c r="DK459" s="3">
        <v>0</v>
      </c>
      <c r="DL459" s="3">
        <v>0</v>
      </c>
      <c r="DM459" s="3">
        <v>0</v>
      </c>
      <c r="DN459" s="3">
        <v>0</v>
      </c>
      <c r="DO459" s="3">
        <v>0</v>
      </c>
      <c r="DP459" s="3">
        <v>1</v>
      </c>
      <c r="DQ459" s="3">
        <v>0.98953999999999998</v>
      </c>
      <c r="DR459" s="3">
        <v>0.97801185899999987</v>
      </c>
      <c r="DS459" s="3">
        <v>0.96524880424004988</v>
      </c>
      <c r="DT459" s="3">
        <v>0.95112721423401791</v>
      </c>
      <c r="DU459" s="3">
        <v>0.93559530682557646</v>
      </c>
      <c r="DV459" s="3">
        <v>0.91873587939657952</v>
      </c>
      <c r="DW459" s="3">
        <v>0.90040709860261769</v>
      </c>
      <c r="DX459" s="3">
        <v>0.88055312207842995</v>
      </c>
      <c r="DY459" s="3">
        <v>0.85907643143093704</v>
      </c>
      <c r="DZ459" s="3">
        <v>0.83565800791012979</v>
      </c>
      <c r="EA459" s="3">
        <v>0.81005344654776346</v>
      </c>
      <c r="EB459" s="3">
        <v>0.78203369783167631</v>
      </c>
      <c r="EC459" s="3">
        <v>0.75154220395321925</v>
      </c>
      <c r="ED459" s="3">
        <v>0.71846683155723812</v>
      </c>
      <c r="EE459" s="3">
        <v>0.68278058403379005</v>
      </c>
      <c r="EF459" s="3">
        <v>0.64464046060966251</v>
      </c>
      <c r="EG459" s="3">
        <v>0.60437621743998304</v>
      </c>
      <c r="EH459" s="3">
        <v>0.56225723884659062</v>
      </c>
      <c r="EI459" s="3">
        <v>0.51858109653298745</v>
      </c>
      <c r="EJ459" s="3">
        <v>0.472780014087194</v>
      </c>
      <c r="EK459" s="3">
        <v>0.42526089487129015</v>
      </c>
      <c r="EL459" s="3">
        <v>0.37666207980539912</v>
      </c>
      <c r="EM459" s="3">
        <v>0.32779394157144665</v>
      </c>
      <c r="EN459" s="3">
        <v>0.27969345858525257</v>
      </c>
      <c r="EO459" s="3">
        <v>0.23356921032995856</v>
      </c>
      <c r="EP459" s="3">
        <v>0.19060882547396926</v>
      </c>
      <c r="EQ459" s="3">
        <v>0.15177418337190277</v>
      </c>
      <c r="ER459" s="3">
        <v>0.11770998565591291</v>
      </c>
      <c r="ES459" s="3">
        <v>8.8745089485562423E-2</v>
      </c>
      <c r="ET459" s="3">
        <v>6.4906383547950641E-2</v>
      </c>
      <c r="EU459" s="3">
        <v>4.6323036874336886E-2</v>
      </c>
      <c r="EV459" s="3">
        <v>3.1957336678867534E-2</v>
      </c>
      <c r="EW459" s="3">
        <v>2.1559697617031193E-2</v>
      </c>
      <c r="EX459" s="3">
        <v>1.378872020794847E-2</v>
      </c>
      <c r="EY459" s="3">
        <v>8.3123920901596558E-3</v>
      </c>
      <c r="EZ459" s="3">
        <v>4.5280924671935712E-3</v>
      </c>
      <c r="FA459" s="3">
        <v>2.1702694386012068E-3</v>
      </c>
      <c r="FB459" s="3">
        <v>9.0007584427107858E-4</v>
      </c>
      <c r="FC459" s="3">
        <v>3.1969793912664442E-4</v>
      </c>
      <c r="FD459" s="3">
        <v>9.2584523171076211E-5</v>
      </c>
      <c r="FE459" s="3">
        <v>2.0121394420769993E-5</v>
      </c>
      <c r="FF459" s="3">
        <v>2.7711184396284427E-6</v>
      </c>
      <c r="FG459" s="3">
        <v>0</v>
      </c>
      <c r="FH459" s="3">
        <v>0</v>
      </c>
      <c r="FI459" s="3">
        <v>0</v>
      </c>
      <c r="FJ459" s="3">
        <v>0</v>
      </c>
      <c r="FK459" s="3">
        <v>0</v>
      </c>
      <c r="FL459" s="3">
        <v>0</v>
      </c>
      <c r="FM459" s="3">
        <v>0</v>
      </c>
      <c r="FN459" s="3">
        <v>0</v>
      </c>
      <c r="FO459" s="3">
        <v>0</v>
      </c>
      <c r="FP459" s="3">
        <v>0</v>
      </c>
      <c r="FQ459" s="3">
        <v>0</v>
      </c>
      <c r="FR459" s="3">
        <v>0</v>
      </c>
      <c r="FS459" s="3">
        <v>0</v>
      </c>
      <c r="FT459" s="3">
        <v>0</v>
      </c>
      <c r="FU459" s="3">
        <v>0</v>
      </c>
      <c r="FV459" s="3">
        <v>0</v>
      </c>
      <c r="FW459" s="3">
        <v>0</v>
      </c>
      <c r="FX459" s="3">
        <v>0</v>
      </c>
      <c r="FY459" s="3">
        <v>0</v>
      </c>
      <c r="FZ459" s="3">
        <v>0</v>
      </c>
      <c r="GA459" s="3">
        <v>0</v>
      </c>
      <c r="GB459" s="3">
        <v>0</v>
      </c>
      <c r="GC459" s="3">
        <v>0</v>
      </c>
      <c r="GD459" s="3">
        <v>0</v>
      </c>
      <c r="GE459" s="3">
        <v>0</v>
      </c>
      <c r="GF459" s="3">
        <v>0</v>
      </c>
      <c r="GG459" s="3">
        <v>0</v>
      </c>
      <c r="GH459" s="3">
        <v>0</v>
      </c>
      <c r="GI459" s="3">
        <v>0</v>
      </c>
      <c r="GJ459" s="3">
        <v>0</v>
      </c>
      <c r="GK459" s="3">
        <v>0</v>
      </c>
      <c r="GL459" s="3">
        <v>0</v>
      </c>
      <c r="GM459" s="3">
        <v>0</v>
      </c>
      <c r="GN459" s="3">
        <v>0</v>
      </c>
      <c r="GO459" s="3">
        <v>0</v>
      </c>
      <c r="GP459" s="3">
        <v>0</v>
      </c>
      <c r="GQ459" s="3">
        <v>0</v>
      </c>
      <c r="GR459" s="3">
        <v>0</v>
      </c>
      <c r="GS459" s="3">
        <v>0</v>
      </c>
      <c r="GT459" s="3">
        <v>0</v>
      </c>
      <c r="GU459" s="3">
        <v>0</v>
      </c>
      <c r="GV459" s="3">
        <v>0</v>
      </c>
      <c r="GW459" s="3">
        <v>0</v>
      </c>
      <c r="GX459" s="3">
        <v>0</v>
      </c>
      <c r="GY459" s="3">
        <v>0</v>
      </c>
      <c r="GZ459" s="3">
        <v>0</v>
      </c>
      <c r="HA459" s="3">
        <v>0</v>
      </c>
      <c r="HB459">
        <f t="shared" si="2740"/>
        <v>34</v>
      </c>
      <c r="HC459">
        <f t="shared" si="2744"/>
        <v>0.10256884144476702</v>
      </c>
      <c r="HD459">
        <f>IF(H459&gt;=$F$3,IF(HB459&lt;50,HC459*VLOOKUP(H459,Ret!$A$2:$AZ$27,HB459+2),HC459),0)</f>
        <v>3.7437627127339959E-2</v>
      </c>
      <c r="HE459">
        <f>IF(H459&lt;$F$3,HC459*VLOOKUP(H459,Withd!$A$2:$AZ$57,HB459+2),0)</f>
        <v>0</v>
      </c>
      <c r="HF459">
        <f>IF(HC459=HD459,0,HC459*VLOOKUP(H459,Mort!$A$2:$E$115,IF(HF458/HC458=VLOOKUP(H458,Mort!$A$2:$E$115,2),2,3)))</f>
        <v>4.554056560147656E-4</v>
      </c>
      <c r="HH459">
        <f t="shared" ref="HH459:HI459" si="2759">HH458+1</f>
        <v>43</v>
      </c>
      <c r="HI459">
        <f t="shared" si="2759"/>
        <v>10</v>
      </c>
      <c r="HJ459">
        <f t="shared" si="2738"/>
        <v>0.39364658762969074</v>
      </c>
      <c r="HK459">
        <f>IF(HH459&gt;=$F$3,IF(HI459&lt;50,HJ459*VLOOKUP(HH459,Ret!$A$2:$AZ$27,HI459+2),HJ459),0)</f>
        <v>0</v>
      </c>
      <c r="HL459">
        <f>IF(HH459&lt;$F$3,HJ459*VLOOKUP(HH459,Withd!$A$2:$AZ$57,HI459+2),0)</f>
        <v>1.8068378372202806E-2</v>
      </c>
      <c r="HM459">
        <f>IF(HJ459=HK459,0,HJ459*VLOOKUP(HH459,Mort!$A$2:$E$115,IF(HM458/HJ458=VLOOKUP(HH458,Mort!$A$2:$E$115,2),2,3)))</f>
        <v>3.7002779237190928E-4</v>
      </c>
      <c r="HN459">
        <f>HN458/(1+Assumptions!$C$9)</f>
        <v>1.7496867486745133</v>
      </c>
      <c r="HO459">
        <f>HO458*(1+Assumptions!$C$10)</f>
        <v>0.61894077598596786</v>
      </c>
      <c r="HQ459">
        <f>HQ458/(1.01+Assumptions!$C$9)</f>
        <v>2.0203157043487159</v>
      </c>
      <c r="HR459">
        <f>HR458/(0.99+Assumptions!$C$9)</f>
        <v>1.5132013493480723</v>
      </c>
    </row>
    <row r="460" spans="2:226" x14ac:dyDescent="0.25">
      <c r="B460">
        <f t="shared" ref="B460:C460" si="2760">B459+1</f>
        <v>2023</v>
      </c>
      <c r="C460">
        <f t="shared" si="2760"/>
        <v>62</v>
      </c>
      <c r="D460">
        <f>IF(D459=0, 0, D459*(1-VLOOKUP(C459,Mort!$A$2:$E$111,IF(D459/D458=1-VLOOKUP(C458,Mort!$A$2:$E$111,4),4,5))))</f>
        <v>0.93418319685477202</v>
      </c>
      <c r="E460" s="3">
        <f>IF(C460&lt;65,Assumptions!$C$6,Assumptions!$C$7)*(1+Assumptions!$C$8)^(B460-$J$3)</f>
        <v>12623.623189868747</v>
      </c>
      <c r="F460" s="3">
        <f t="shared" si="2736"/>
        <v>11792.78</v>
      </c>
      <c r="H460">
        <f t="shared" si="2743"/>
        <v>68</v>
      </c>
      <c r="I460" s="5">
        <v>109688.90461668333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7563.38</v>
      </c>
      <c r="V460" s="5">
        <v>7886.41</v>
      </c>
      <c r="W460" s="5">
        <v>8211.58</v>
      </c>
      <c r="X460" s="5">
        <v>8536.48</v>
      </c>
      <c r="Y460" s="5">
        <v>8858.92</v>
      </c>
      <c r="Z460" s="5">
        <v>9177.74</v>
      </c>
      <c r="AA460" s="5">
        <v>9489.35</v>
      </c>
      <c r="AB460" s="5">
        <v>9790.51</v>
      </c>
      <c r="AC460" s="5">
        <v>10077.07</v>
      </c>
      <c r="AD460" s="5">
        <v>10341.5</v>
      </c>
      <c r="AE460" s="5">
        <v>10575.99</v>
      </c>
      <c r="AF460" s="5">
        <v>10771.72</v>
      </c>
      <c r="AG460" s="5">
        <v>10921.08</v>
      </c>
      <c r="AH460" s="5">
        <v>11014.67</v>
      </c>
      <c r="AI460" s="5">
        <v>11043.28</v>
      </c>
      <c r="AJ460" s="5">
        <v>10999.86</v>
      </c>
      <c r="AK460" s="5">
        <v>10880.01</v>
      </c>
      <c r="AL460" s="5">
        <v>10678.48</v>
      </c>
      <c r="AM460" s="5">
        <v>10390.67</v>
      </c>
      <c r="AN460" s="5">
        <v>9993.98</v>
      </c>
      <c r="AO460" s="5">
        <v>9483.91</v>
      </c>
      <c r="AP460" s="5">
        <v>8862.09</v>
      </c>
      <c r="AQ460" s="5">
        <v>8136.5</v>
      </c>
      <c r="AR460" s="5">
        <v>7324.39</v>
      </c>
      <c r="AS460" s="5">
        <v>6452.94</v>
      </c>
      <c r="AT460" s="5">
        <v>5555.68</v>
      </c>
      <c r="AU460" s="5">
        <v>4667.07</v>
      </c>
      <c r="AV460" s="5">
        <v>3818.67</v>
      </c>
      <c r="AW460" s="5">
        <v>3037.36</v>
      </c>
      <c r="AX460" s="5">
        <v>2343.64</v>
      </c>
      <c r="AY460" s="5">
        <v>1764.63</v>
      </c>
      <c r="AZ460" s="5">
        <v>1284.3399999999999</v>
      </c>
      <c r="BA460" s="5">
        <v>914.12</v>
      </c>
      <c r="BB460" s="5">
        <v>616.79</v>
      </c>
      <c r="BC460" s="5">
        <v>392.28</v>
      </c>
      <c r="BD460" s="5">
        <v>225.44</v>
      </c>
      <c r="BE460" s="5">
        <v>113.99</v>
      </c>
      <c r="BF460" s="5">
        <v>49.88</v>
      </c>
      <c r="BG460" s="5">
        <v>18.690000000000001</v>
      </c>
      <c r="BH460" s="5">
        <v>5.71</v>
      </c>
      <c r="BI460" s="5">
        <v>1.31</v>
      </c>
      <c r="BJ460" s="5">
        <v>0.19</v>
      </c>
      <c r="BK460" s="5">
        <v>0</v>
      </c>
      <c r="BL460" s="5">
        <v>0</v>
      </c>
      <c r="BM460" s="5">
        <v>0</v>
      </c>
      <c r="BN460" s="5">
        <v>0</v>
      </c>
      <c r="BO460" s="5">
        <v>0</v>
      </c>
      <c r="BP460" s="5">
        <v>0</v>
      </c>
      <c r="BQ460" s="5">
        <v>0</v>
      </c>
      <c r="BR460" s="5">
        <v>0</v>
      </c>
      <c r="BS460" s="5">
        <v>0</v>
      </c>
      <c r="BT460" s="5">
        <v>0</v>
      </c>
      <c r="BU460" s="5">
        <v>0</v>
      </c>
      <c r="BV460" s="5">
        <v>0</v>
      </c>
      <c r="BW460" s="5">
        <v>0</v>
      </c>
      <c r="BX460" s="5">
        <v>0</v>
      </c>
      <c r="BY460" s="5">
        <v>0</v>
      </c>
      <c r="BZ460" s="5">
        <v>0</v>
      </c>
      <c r="CA460" s="5">
        <v>0</v>
      </c>
      <c r="CB460" s="5">
        <v>0</v>
      </c>
      <c r="CC460" s="5">
        <v>0</v>
      </c>
      <c r="CD460" s="5">
        <v>0</v>
      </c>
      <c r="CE460" s="5">
        <v>0</v>
      </c>
      <c r="CF460" s="5">
        <v>0</v>
      </c>
      <c r="CG460" s="5">
        <v>0</v>
      </c>
      <c r="CH460" s="5">
        <v>0</v>
      </c>
      <c r="CI460" s="5">
        <v>0</v>
      </c>
      <c r="CJ460" s="5">
        <v>0</v>
      </c>
      <c r="CK460" s="5">
        <v>0</v>
      </c>
      <c r="CL460" s="5">
        <v>0</v>
      </c>
      <c r="CM460" s="5">
        <v>0</v>
      </c>
      <c r="CN460" s="5">
        <v>0</v>
      </c>
      <c r="CO460" s="5">
        <v>0</v>
      </c>
      <c r="CP460" s="5">
        <v>0</v>
      </c>
      <c r="CQ460" s="5">
        <v>0</v>
      </c>
      <c r="CR460" s="5">
        <v>0</v>
      </c>
      <c r="CS460" s="5">
        <v>0</v>
      </c>
      <c r="CT460" s="5">
        <v>0</v>
      </c>
      <c r="CU460" s="5">
        <v>0</v>
      </c>
      <c r="CV460" s="5">
        <v>0</v>
      </c>
      <c r="CW460" s="5">
        <v>0</v>
      </c>
      <c r="CX460" s="5">
        <v>0</v>
      </c>
      <c r="CY460" s="5">
        <v>0</v>
      </c>
      <c r="CZ460" s="5">
        <v>0</v>
      </c>
      <c r="DA460" s="5">
        <v>0</v>
      </c>
      <c r="DB460" s="5">
        <v>0</v>
      </c>
      <c r="DC460" s="5">
        <v>0</v>
      </c>
      <c r="DD460" s="5">
        <v>0</v>
      </c>
      <c r="DE460" s="5">
        <v>0</v>
      </c>
      <c r="DF460" s="3">
        <v>0</v>
      </c>
      <c r="DG460" s="3">
        <v>0</v>
      </c>
      <c r="DH460" s="3">
        <v>0</v>
      </c>
      <c r="DI460" s="3">
        <v>0</v>
      </c>
      <c r="DJ460" s="3">
        <v>0</v>
      </c>
      <c r="DK460" s="3">
        <v>0</v>
      </c>
      <c r="DL460" s="3">
        <v>0</v>
      </c>
      <c r="DM460" s="3">
        <v>0</v>
      </c>
      <c r="DN460" s="3">
        <v>0</v>
      </c>
      <c r="DO460" s="3">
        <v>0</v>
      </c>
      <c r="DP460" s="3">
        <v>0</v>
      </c>
      <c r="DQ460" s="3">
        <v>1</v>
      </c>
      <c r="DR460" s="3">
        <v>0.98834999999999995</v>
      </c>
      <c r="DS460" s="3">
        <v>0.9754520324999999</v>
      </c>
      <c r="DT460" s="3">
        <v>0.9611811692645249</v>
      </c>
      <c r="DU460" s="3">
        <v>0.94548508077043525</v>
      </c>
      <c r="DV460" s="3">
        <v>0.92844743961495202</v>
      </c>
      <c r="DW460" s="3">
        <v>0.90992491319463376</v>
      </c>
      <c r="DX460" s="3">
        <v>0.88986106885869209</v>
      </c>
      <c r="DY460" s="3">
        <v>0.86815735738922861</v>
      </c>
      <c r="DZ460" s="3">
        <v>0.84449138782679833</v>
      </c>
      <c r="EA460" s="3">
        <v>0.8186161717037852</v>
      </c>
      <c r="EB460" s="3">
        <v>0.79030023832455121</v>
      </c>
      <c r="EC460" s="3">
        <v>0.75948643203227695</v>
      </c>
      <c r="ED460" s="3">
        <v>0.72606143415853641</v>
      </c>
      <c r="EE460" s="3">
        <v>0.68999796272388192</v>
      </c>
      <c r="EF460" s="3">
        <v>0.65145467652612588</v>
      </c>
      <c r="EG460" s="3">
        <v>0.61076481743030409</v>
      </c>
      <c r="EH460" s="3">
        <v>0.56820061730358618</v>
      </c>
      <c r="EI460" s="3">
        <v>0.52406279335144357</v>
      </c>
      <c r="EJ460" s="3">
        <v>0.4777775674426441</v>
      </c>
      <c r="EK460" s="3">
        <v>0.42975614413898394</v>
      </c>
      <c r="EL460" s="3">
        <v>0.38064361198678082</v>
      </c>
      <c r="EM460" s="3">
        <v>0.33125890976761591</v>
      </c>
      <c r="EN460" s="3">
        <v>0.28264997734831593</v>
      </c>
      <c r="EO460" s="3">
        <v>0.23603816958380514</v>
      </c>
      <c r="EP460" s="3">
        <v>0.19262366905225584</v>
      </c>
      <c r="EQ460" s="3">
        <v>0.15337852271954922</v>
      </c>
      <c r="ER460" s="3">
        <v>0.1189542470803736</v>
      </c>
      <c r="ES460" s="3">
        <v>8.968317550130607E-2</v>
      </c>
      <c r="ET460" s="3">
        <v>6.559248089814522E-2</v>
      </c>
      <c r="EU460" s="3">
        <v>4.6812697692197258E-2</v>
      </c>
      <c r="EV460" s="3">
        <v>3.2295143883893047E-2</v>
      </c>
      <c r="EW460" s="3">
        <v>2.1787595869829608E-2</v>
      </c>
      <c r="EX460" s="3">
        <v>1.3934474814508224E-2</v>
      </c>
      <c r="EY460" s="3">
        <v>8.4002587971781385E-3</v>
      </c>
      <c r="EZ460" s="3">
        <v>4.5759569771748193E-3</v>
      </c>
      <c r="FA460" s="3">
        <v>2.1932104195901193E-3</v>
      </c>
      <c r="FB460" s="3">
        <v>9.0959015731661031E-4</v>
      </c>
      <c r="FC460" s="3">
        <v>3.2307732797728683E-4</v>
      </c>
      <c r="FD460" s="3">
        <v>9.3563194182222262E-5</v>
      </c>
      <c r="FE460" s="3">
        <v>2.0334088991622365E-5</v>
      </c>
      <c r="FF460" s="3">
        <v>2.8004107359262314E-6</v>
      </c>
      <c r="FG460" s="3">
        <v>0</v>
      </c>
      <c r="FH460" s="3">
        <v>0</v>
      </c>
      <c r="FI460" s="3">
        <v>0</v>
      </c>
      <c r="FJ460" s="3">
        <v>0</v>
      </c>
      <c r="FK460" s="3">
        <v>0</v>
      </c>
      <c r="FL460" s="3">
        <v>0</v>
      </c>
      <c r="FM460" s="3">
        <v>0</v>
      </c>
      <c r="FN460" s="3">
        <v>0</v>
      </c>
      <c r="FO460" s="3">
        <v>0</v>
      </c>
      <c r="FP460" s="3">
        <v>0</v>
      </c>
      <c r="FQ460" s="3">
        <v>0</v>
      </c>
      <c r="FR460" s="3">
        <v>0</v>
      </c>
      <c r="FS460" s="3">
        <v>0</v>
      </c>
      <c r="FT460" s="3">
        <v>0</v>
      </c>
      <c r="FU460" s="3">
        <v>0</v>
      </c>
      <c r="FV460" s="3">
        <v>0</v>
      </c>
      <c r="FW460" s="3">
        <v>0</v>
      </c>
      <c r="FX460" s="3">
        <v>0</v>
      </c>
      <c r="FY460" s="3">
        <v>0</v>
      </c>
      <c r="FZ460" s="3">
        <v>0</v>
      </c>
      <c r="GA460" s="3">
        <v>0</v>
      </c>
      <c r="GB460" s="3">
        <v>0</v>
      </c>
      <c r="GC460" s="3">
        <v>0</v>
      </c>
      <c r="GD460" s="3">
        <v>0</v>
      </c>
      <c r="GE460" s="3">
        <v>0</v>
      </c>
      <c r="GF460" s="3">
        <v>0</v>
      </c>
      <c r="GG460" s="3">
        <v>0</v>
      </c>
      <c r="GH460" s="3">
        <v>0</v>
      </c>
      <c r="GI460" s="3">
        <v>0</v>
      </c>
      <c r="GJ460" s="3">
        <v>0</v>
      </c>
      <c r="GK460" s="3">
        <v>0</v>
      </c>
      <c r="GL460" s="3">
        <v>0</v>
      </c>
      <c r="GM460" s="3">
        <v>0</v>
      </c>
      <c r="GN460" s="3">
        <v>0</v>
      </c>
      <c r="GO460" s="3">
        <v>0</v>
      </c>
      <c r="GP460" s="3">
        <v>0</v>
      </c>
      <c r="GQ460" s="3">
        <v>0</v>
      </c>
      <c r="GR460" s="3">
        <v>0</v>
      </c>
      <c r="GS460" s="3">
        <v>0</v>
      </c>
      <c r="GT460" s="3">
        <v>0</v>
      </c>
      <c r="GU460" s="3">
        <v>0</v>
      </c>
      <c r="GV460" s="3">
        <v>0</v>
      </c>
      <c r="GW460" s="3">
        <v>0</v>
      </c>
      <c r="GX460" s="3">
        <v>0</v>
      </c>
      <c r="GY460" s="3">
        <v>0</v>
      </c>
      <c r="GZ460" s="3">
        <v>0</v>
      </c>
      <c r="HA460" s="3">
        <v>0</v>
      </c>
      <c r="HB460">
        <f t="shared" si="2740"/>
        <v>35</v>
      </c>
      <c r="HC460">
        <f t="shared" si="2744"/>
        <v>6.4675808661412301E-2</v>
      </c>
      <c r="HD460">
        <f>IF(H460&gt;=$F$3,IF(HB460&lt;50,HC460*VLOOKUP(H460,Ret!$A$2:$AZ$27,HB460+2),HC460),0)</f>
        <v>1.7333116721258496E-2</v>
      </c>
      <c r="HE460">
        <f>IF(H460&lt;$F$3,HC460*VLOOKUP(H460,Withd!$A$2:$AZ$57,HB460+2),0)</f>
        <v>0</v>
      </c>
      <c r="HF460">
        <f>IF(HC460=HD460,0,HC460*VLOOKUP(H460,Mort!$A$2:$E$115,IF(HF459/HC459=VLOOKUP(H459,Mort!$A$2:$E$115,2),2,3)))</f>
        <v>3.0074251027556719E-4</v>
      </c>
      <c r="HH460">
        <f t="shared" ref="HH460:HI460" si="2761">HH459+1</f>
        <v>44</v>
      </c>
      <c r="HI460">
        <f t="shared" si="2761"/>
        <v>11</v>
      </c>
      <c r="HJ460">
        <f t="shared" si="2738"/>
        <v>0.37520818146511603</v>
      </c>
      <c r="HK460">
        <f>IF(HH460&gt;=$F$3,IF(HI460&lt;50,HJ460*VLOOKUP(HH460,Ret!$A$2:$AZ$27,HI460+2),HJ460),0)</f>
        <v>0</v>
      </c>
      <c r="HL460">
        <f>IF(HH460&lt;$F$3,HJ460*VLOOKUP(HH460,Withd!$A$2:$AZ$57,HI460+2),0)</f>
        <v>1.6171472621146502E-2</v>
      </c>
      <c r="HM460">
        <f>IF(HJ460=HK460,0,HJ460*VLOOKUP(HH460,Mort!$A$2:$E$115,IF(HM459/HJ459=VLOOKUP(HH459,Mort!$A$2:$E$115,2),2,3)))</f>
        <v>3.789602632797672E-4</v>
      </c>
      <c r="HN460">
        <f>HN459/(1+Assumptions!$C$9)</f>
        <v>1.6856327058521323</v>
      </c>
      <c r="HO460">
        <f>HO459*(1+Assumptions!$C$10)</f>
        <v>0.63905635120551185</v>
      </c>
      <c r="HQ460">
        <f>HQ459/(1.01+Assumptions!$C$9)</f>
        <v>1.9277821606380876</v>
      </c>
      <c r="HR460">
        <f>HR459/(0.99+Assumptions!$C$9)</f>
        <v>1.4719857483930663</v>
      </c>
    </row>
    <row r="461" spans="2:226" x14ac:dyDescent="0.25">
      <c r="B461">
        <f t="shared" ref="B461:C461" si="2762">B460+1</f>
        <v>2024</v>
      </c>
      <c r="C461">
        <f t="shared" si="2762"/>
        <v>63</v>
      </c>
      <c r="D461">
        <f>IF(D460=0, 0, D460*(1-VLOOKUP(C460,Mort!$A$2:$E$111,IF(D460/D459=1-VLOOKUP(C459,Mort!$A$2:$E$111,4),4,5))))</f>
        <v>0.92714879738245559</v>
      </c>
      <c r="E461" s="3">
        <f>IF(C461&lt;65,Assumptions!$C$6,Assumptions!$C$7)*(1+Assumptions!$C$8)^(B461-$J$3)</f>
        <v>13317.922465311529</v>
      </c>
      <c r="F461" s="3">
        <f t="shared" si="2736"/>
        <v>12347.7</v>
      </c>
      <c r="H461">
        <f t="shared" si="2743"/>
        <v>69</v>
      </c>
      <c r="I461" s="5">
        <v>105904.52930495219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7979.37</v>
      </c>
      <c r="W461" s="5">
        <v>8308.3799999999992</v>
      </c>
      <c r="X461" s="5">
        <v>8637.1</v>
      </c>
      <c r="Y461" s="5">
        <v>8963.34</v>
      </c>
      <c r="Z461" s="5">
        <v>9285.92</v>
      </c>
      <c r="AA461" s="5">
        <v>9601.2000000000007</v>
      </c>
      <c r="AB461" s="5">
        <v>9905.92</v>
      </c>
      <c r="AC461" s="5">
        <v>10195.85</v>
      </c>
      <c r="AD461" s="5">
        <v>10463.39</v>
      </c>
      <c r="AE461" s="5">
        <v>10700.65</v>
      </c>
      <c r="AF461" s="5">
        <v>10898.69</v>
      </c>
      <c r="AG461" s="5">
        <v>11049.81</v>
      </c>
      <c r="AH461" s="5">
        <v>11144.5</v>
      </c>
      <c r="AI461" s="5">
        <v>11173.46</v>
      </c>
      <c r="AJ461" s="5">
        <v>11129.52</v>
      </c>
      <c r="AK461" s="5">
        <v>11008.26</v>
      </c>
      <c r="AL461" s="5">
        <v>10804.35</v>
      </c>
      <c r="AM461" s="5">
        <v>10513.15</v>
      </c>
      <c r="AN461" s="5">
        <v>10111.780000000001</v>
      </c>
      <c r="AO461" s="5">
        <v>9595.7000000000007</v>
      </c>
      <c r="AP461" s="5">
        <v>8966.5499999999993</v>
      </c>
      <c r="AQ461" s="5">
        <v>8232.41</v>
      </c>
      <c r="AR461" s="5">
        <v>7410.73</v>
      </c>
      <c r="AS461" s="5">
        <v>6529</v>
      </c>
      <c r="AT461" s="5">
        <v>5621.17</v>
      </c>
      <c r="AU461" s="5">
        <v>4722.08</v>
      </c>
      <c r="AV461" s="5">
        <v>3863.68</v>
      </c>
      <c r="AW461" s="5">
        <v>3073.16</v>
      </c>
      <c r="AX461" s="5">
        <v>2371.27</v>
      </c>
      <c r="AY461" s="5">
        <v>1785.43</v>
      </c>
      <c r="AZ461" s="5">
        <v>1299.48</v>
      </c>
      <c r="BA461" s="5">
        <v>924.9</v>
      </c>
      <c r="BB461" s="5">
        <v>624.05999999999995</v>
      </c>
      <c r="BC461" s="5">
        <v>396.9</v>
      </c>
      <c r="BD461" s="5">
        <v>228.1</v>
      </c>
      <c r="BE461" s="5">
        <v>115.34</v>
      </c>
      <c r="BF461" s="5">
        <v>50.47</v>
      </c>
      <c r="BG461" s="5">
        <v>18.91</v>
      </c>
      <c r="BH461" s="5">
        <v>5.78</v>
      </c>
      <c r="BI461" s="5">
        <v>1.32</v>
      </c>
      <c r="BJ461" s="5">
        <v>0.19</v>
      </c>
      <c r="BK461" s="5">
        <v>0</v>
      </c>
      <c r="BL461" s="5">
        <v>0</v>
      </c>
      <c r="BM461" s="5">
        <v>0</v>
      </c>
      <c r="BN461" s="5">
        <v>0</v>
      </c>
      <c r="BO461" s="5">
        <v>0</v>
      </c>
      <c r="BP461" s="5">
        <v>0</v>
      </c>
      <c r="BQ461" s="5">
        <v>0</v>
      </c>
      <c r="BR461" s="5">
        <v>0</v>
      </c>
      <c r="BS461" s="5">
        <v>0</v>
      </c>
      <c r="BT461" s="5">
        <v>0</v>
      </c>
      <c r="BU461" s="5">
        <v>0</v>
      </c>
      <c r="BV461" s="5">
        <v>0</v>
      </c>
      <c r="BW461" s="5">
        <v>0</v>
      </c>
      <c r="BX461" s="5">
        <v>0</v>
      </c>
      <c r="BY461" s="5">
        <v>0</v>
      </c>
      <c r="BZ461" s="5">
        <v>0</v>
      </c>
      <c r="CA461" s="5">
        <v>0</v>
      </c>
      <c r="CB461" s="5">
        <v>0</v>
      </c>
      <c r="CC461" s="5">
        <v>0</v>
      </c>
      <c r="CD461" s="5">
        <v>0</v>
      </c>
      <c r="CE461" s="5">
        <v>0</v>
      </c>
      <c r="CF461" s="5">
        <v>0</v>
      </c>
      <c r="CG461" s="5">
        <v>0</v>
      </c>
      <c r="CH461" s="5">
        <v>0</v>
      </c>
      <c r="CI461" s="5">
        <v>0</v>
      </c>
      <c r="CJ461" s="5">
        <v>0</v>
      </c>
      <c r="CK461" s="5">
        <v>0</v>
      </c>
      <c r="CL461" s="5">
        <v>0</v>
      </c>
      <c r="CM461" s="5">
        <v>0</v>
      </c>
      <c r="CN461" s="5">
        <v>0</v>
      </c>
      <c r="CO461" s="5">
        <v>0</v>
      </c>
      <c r="CP461" s="5">
        <v>0</v>
      </c>
      <c r="CQ461" s="5">
        <v>0</v>
      </c>
      <c r="CR461" s="5">
        <v>0</v>
      </c>
      <c r="CS461" s="5">
        <v>0</v>
      </c>
      <c r="CT461" s="5">
        <v>0</v>
      </c>
      <c r="CU461" s="5">
        <v>0</v>
      </c>
      <c r="CV461" s="5">
        <v>0</v>
      </c>
      <c r="CW461" s="5">
        <v>0</v>
      </c>
      <c r="CX461" s="5">
        <v>0</v>
      </c>
      <c r="CY461" s="5">
        <v>0</v>
      </c>
      <c r="CZ461" s="5">
        <v>0</v>
      </c>
      <c r="DA461" s="5">
        <v>0</v>
      </c>
      <c r="DB461" s="5">
        <v>0</v>
      </c>
      <c r="DC461" s="5">
        <v>0</v>
      </c>
      <c r="DD461" s="5">
        <v>0</v>
      </c>
      <c r="DE461" s="5">
        <v>0</v>
      </c>
      <c r="DF461" s="3">
        <v>0</v>
      </c>
      <c r="DG461" s="3">
        <v>0</v>
      </c>
      <c r="DH461" s="3">
        <v>0</v>
      </c>
      <c r="DI461" s="3">
        <v>0</v>
      </c>
      <c r="DJ461" s="3">
        <v>0</v>
      </c>
      <c r="DK461" s="3">
        <v>0</v>
      </c>
      <c r="DL461" s="3">
        <v>0</v>
      </c>
      <c r="DM461" s="3">
        <v>0</v>
      </c>
      <c r="DN461" s="3">
        <v>0</v>
      </c>
      <c r="DO461" s="3">
        <v>0</v>
      </c>
      <c r="DP461" s="3">
        <v>0</v>
      </c>
      <c r="DQ461" s="3">
        <v>0</v>
      </c>
      <c r="DR461" s="3">
        <v>1</v>
      </c>
      <c r="DS461" s="3">
        <v>0.98694999999999999</v>
      </c>
      <c r="DT461" s="3">
        <v>0.97251092149999996</v>
      </c>
      <c r="DU461" s="3">
        <v>0.95662981815190495</v>
      </c>
      <c r="DV461" s="3">
        <v>0.93939134882880759</v>
      </c>
      <c r="DW461" s="3">
        <v>0.92065049141967281</v>
      </c>
      <c r="DX461" s="3">
        <v>0.90035014808386904</v>
      </c>
      <c r="DY461" s="3">
        <v>0.87839060797210344</v>
      </c>
      <c r="DZ461" s="3">
        <v>0.85444567999878396</v>
      </c>
      <c r="EA461" s="3">
        <v>0.82826546436362125</v>
      </c>
      <c r="EB461" s="3">
        <v>0.79961576195128359</v>
      </c>
      <c r="EC461" s="3">
        <v>0.76843874339280305</v>
      </c>
      <c r="ED461" s="3">
        <v>0.73461975429608584</v>
      </c>
      <c r="EE461" s="3">
        <v>0.69813119110019928</v>
      </c>
      <c r="EF461" s="3">
        <v>0.65913358276534217</v>
      </c>
      <c r="EG461" s="3">
        <v>0.61796409918581896</v>
      </c>
      <c r="EH461" s="3">
        <v>0.57489818111355917</v>
      </c>
      <c r="EI461" s="3">
        <v>0.53024009040465792</v>
      </c>
      <c r="EJ461" s="3">
        <v>0.48340928562011853</v>
      </c>
      <c r="EK461" s="3">
        <v>0.43482181832244043</v>
      </c>
      <c r="EL461" s="3">
        <v>0.38513038092455193</v>
      </c>
      <c r="EM461" s="3">
        <v>0.33516356530340058</v>
      </c>
      <c r="EN461" s="3">
        <v>0.2859816637307796</v>
      </c>
      <c r="EO461" s="3">
        <v>0.23882042756493674</v>
      </c>
      <c r="EP461" s="3">
        <v>0.19489418632291791</v>
      </c>
      <c r="EQ461" s="3">
        <v>0.15518644480148661</v>
      </c>
      <c r="ER461" s="3">
        <v>0.12035639913024096</v>
      </c>
      <c r="ES461" s="3">
        <v>9.0740299996262569E-2</v>
      </c>
      <c r="ET461" s="3">
        <v>6.6365640611266513E-2</v>
      </c>
      <c r="EU461" s="3">
        <v>4.7364494047854797E-2</v>
      </c>
      <c r="EV461" s="3">
        <v>3.267581715373407E-2</v>
      </c>
      <c r="EW461" s="3">
        <v>2.2044413284595152E-2</v>
      </c>
      <c r="EX461" s="3">
        <v>1.4098724960295676E-2</v>
      </c>
      <c r="EY461" s="3">
        <v>8.4992753550646467E-3</v>
      </c>
      <c r="EZ461" s="3">
        <v>4.629895256917916E-3</v>
      </c>
      <c r="FA461" s="3">
        <v>2.2190624976881879E-3</v>
      </c>
      <c r="FB461" s="3">
        <v>9.2031178966622232E-4</v>
      </c>
      <c r="FC461" s="3">
        <v>3.2688554457154553E-4</v>
      </c>
      <c r="FD461" s="3">
        <v>9.4666053707919573E-5</v>
      </c>
      <c r="FE461" s="3">
        <v>2.0573773452342162E-5</v>
      </c>
      <c r="FF461" s="3">
        <v>2.8334200798565616E-6</v>
      </c>
      <c r="FG461" s="3">
        <v>0</v>
      </c>
      <c r="FH461" s="3">
        <v>0</v>
      </c>
      <c r="FI461" s="3">
        <v>0</v>
      </c>
      <c r="FJ461" s="3">
        <v>0</v>
      </c>
      <c r="FK461" s="3">
        <v>0</v>
      </c>
      <c r="FL461" s="3">
        <v>0</v>
      </c>
      <c r="FM461" s="3">
        <v>0</v>
      </c>
      <c r="FN461" s="3">
        <v>0</v>
      </c>
      <c r="FO461" s="3">
        <v>0</v>
      </c>
      <c r="FP461" s="3">
        <v>0</v>
      </c>
      <c r="FQ461" s="3">
        <v>0</v>
      </c>
      <c r="FR461" s="3">
        <v>0</v>
      </c>
      <c r="FS461" s="3">
        <v>0</v>
      </c>
      <c r="FT461" s="3">
        <v>0</v>
      </c>
      <c r="FU461" s="3">
        <v>0</v>
      </c>
      <c r="FV461" s="3">
        <v>0</v>
      </c>
      <c r="FW461" s="3">
        <v>0</v>
      </c>
      <c r="FX461" s="3">
        <v>0</v>
      </c>
      <c r="FY461" s="3">
        <v>0</v>
      </c>
      <c r="FZ461" s="3">
        <v>0</v>
      </c>
      <c r="GA461" s="3">
        <v>0</v>
      </c>
      <c r="GB461" s="3">
        <v>0</v>
      </c>
      <c r="GC461" s="3">
        <v>0</v>
      </c>
      <c r="GD461" s="3">
        <v>0</v>
      </c>
      <c r="GE461" s="3">
        <v>0</v>
      </c>
      <c r="GF461" s="3">
        <v>0</v>
      </c>
      <c r="GG461" s="3">
        <v>0</v>
      </c>
      <c r="GH461" s="3">
        <v>0</v>
      </c>
      <c r="GI461" s="3">
        <v>0</v>
      </c>
      <c r="GJ461" s="3">
        <v>0</v>
      </c>
      <c r="GK461" s="3">
        <v>0</v>
      </c>
      <c r="GL461" s="3">
        <v>0</v>
      </c>
      <c r="GM461" s="3">
        <v>0</v>
      </c>
      <c r="GN461" s="3">
        <v>0</v>
      </c>
      <c r="GO461" s="3">
        <v>0</v>
      </c>
      <c r="GP461" s="3">
        <v>0</v>
      </c>
      <c r="GQ461" s="3">
        <v>0</v>
      </c>
      <c r="GR461" s="3">
        <v>0</v>
      </c>
      <c r="GS461" s="3">
        <v>0</v>
      </c>
      <c r="GT461" s="3">
        <v>0</v>
      </c>
      <c r="GU461" s="3">
        <v>0</v>
      </c>
      <c r="GV461" s="3">
        <v>0</v>
      </c>
      <c r="GW461" s="3">
        <v>0</v>
      </c>
      <c r="GX461" s="3">
        <v>0</v>
      </c>
      <c r="GY461" s="3">
        <v>0</v>
      </c>
      <c r="GZ461" s="3">
        <v>0</v>
      </c>
      <c r="HA461" s="3">
        <v>0</v>
      </c>
      <c r="HB461">
        <f t="shared" si="2740"/>
        <v>36</v>
      </c>
      <c r="HC461">
        <f t="shared" si="2744"/>
        <v>4.7041949429878244E-2</v>
      </c>
      <c r="HD461">
        <f>IF(H461&gt;=$F$3,IF(HB461&lt;50,HC461*VLOOKUP(H461,Ret!$A$2:$AZ$27,HB461+2),HC461),0)</f>
        <v>1.364216533466469E-2</v>
      </c>
      <c r="HE461">
        <f>IF(H461&lt;$F$3,HC461*VLOOKUP(H461,Withd!$A$2:$AZ$57,HB461+2),0)</f>
        <v>0</v>
      </c>
      <c r="HF461">
        <f>IF(HC461=HD461,0,HC461*VLOOKUP(H461,Mort!$A$2:$E$115,IF(HF460/HC460=VLOOKUP(H460,Mort!$A$2:$E$115,2),2,3)))</f>
        <v>2.3238723018359852E-4</v>
      </c>
      <c r="HH461">
        <f t="shared" ref="HH461:HI461" si="2763">HH460+1</f>
        <v>45</v>
      </c>
      <c r="HI461">
        <f t="shared" si="2763"/>
        <v>12</v>
      </c>
      <c r="HJ461">
        <f t="shared" si="2738"/>
        <v>0.35865774858068977</v>
      </c>
      <c r="HK461">
        <f>IF(HH461&gt;=$F$3,IF(HI461&lt;50,HJ461*VLOOKUP(HH461,Ret!$A$2:$AZ$27,HI461+2),HJ461),0)</f>
        <v>0</v>
      </c>
      <c r="HL461">
        <f>IF(HH461&lt;$F$3,HJ461*VLOOKUP(HH461,Withd!$A$2:$AZ$57,HI461+2),0)</f>
        <v>1.4418041492943729E-2</v>
      </c>
      <c r="HM461">
        <f>IF(HJ461=HK461,0,HJ461*VLOOKUP(HH461,Mort!$A$2:$E$115,IF(HM460/HJ460=VLOOKUP(HH460,Mort!$A$2:$E$115,2),2,3)))</f>
        <v>3.8017721349553114E-4</v>
      </c>
      <c r="HN461">
        <f>HN460/(1+Assumptions!$C$9)</f>
        <v>1.623923608720744</v>
      </c>
      <c r="HO461">
        <f>HO460*(1+Assumptions!$C$10)</f>
        <v>0.65982568261969099</v>
      </c>
      <c r="HQ461">
        <f>HQ460/(1.01+Assumptions!$C$9)</f>
        <v>1.8394867945019919</v>
      </c>
      <c r="HR461">
        <f>HR460/(0.99+Assumptions!$C$9)</f>
        <v>1.4318927513551227</v>
      </c>
    </row>
    <row r="462" spans="2:226" x14ac:dyDescent="0.25">
      <c r="B462">
        <f t="shared" ref="B462:C462" si="2764">B461+1</f>
        <v>2025</v>
      </c>
      <c r="C462">
        <f t="shared" si="2764"/>
        <v>64</v>
      </c>
      <c r="D462">
        <f>IF(D461=0, 0, D461*(1-VLOOKUP(C461,Mort!$A$2:$E$111,IF(D461/D460=1-VLOOKUP(C460,Mort!$A$2:$E$111,4),4,5))))</f>
        <v>0.92000048015463687</v>
      </c>
      <c r="E462" s="3">
        <f>IF(C462&lt;65,Assumptions!$C$6,Assumptions!$C$7)*(1+Assumptions!$C$8)^(B462-$J$3)</f>
        <v>14050.408200903663</v>
      </c>
      <c r="F462" s="3">
        <f t="shared" si="2736"/>
        <v>12926.38</v>
      </c>
      <c r="H462">
        <f t="shared" si="2743"/>
        <v>70</v>
      </c>
      <c r="I462" s="5">
        <v>102137.05170637347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8418.23</v>
      </c>
      <c r="X462" s="5">
        <v>8751.2999999999993</v>
      </c>
      <c r="Y462" s="5">
        <v>9081.86</v>
      </c>
      <c r="Z462" s="5">
        <v>9408.7000000000007</v>
      </c>
      <c r="AA462" s="5">
        <v>9728.15</v>
      </c>
      <c r="AB462" s="5">
        <v>10036.9</v>
      </c>
      <c r="AC462" s="5">
        <v>10330.66</v>
      </c>
      <c r="AD462" s="5">
        <v>10601.75</v>
      </c>
      <c r="AE462" s="5">
        <v>10842.14</v>
      </c>
      <c r="AF462" s="5">
        <v>11042.8</v>
      </c>
      <c r="AG462" s="5">
        <v>11195.92</v>
      </c>
      <c r="AH462" s="5">
        <v>11291.86</v>
      </c>
      <c r="AI462" s="5">
        <v>11321.2</v>
      </c>
      <c r="AJ462" s="5">
        <v>11276.68</v>
      </c>
      <c r="AK462" s="5">
        <v>11153.82</v>
      </c>
      <c r="AL462" s="5">
        <v>10947.21</v>
      </c>
      <c r="AM462" s="5">
        <v>10652.16</v>
      </c>
      <c r="AN462" s="5">
        <v>10245.49</v>
      </c>
      <c r="AO462" s="5">
        <v>9722.58</v>
      </c>
      <c r="AP462" s="5">
        <v>9085.11</v>
      </c>
      <c r="AQ462" s="5">
        <v>8341.26</v>
      </c>
      <c r="AR462" s="5">
        <v>7508.72</v>
      </c>
      <c r="AS462" s="5">
        <v>6615.33</v>
      </c>
      <c r="AT462" s="5">
        <v>5695.49</v>
      </c>
      <c r="AU462" s="5">
        <v>4784.5200000000004</v>
      </c>
      <c r="AV462" s="5">
        <v>3914.77</v>
      </c>
      <c r="AW462" s="5">
        <v>3113.79</v>
      </c>
      <c r="AX462" s="5">
        <v>2402.62</v>
      </c>
      <c r="AY462" s="5">
        <v>1809.04</v>
      </c>
      <c r="AZ462" s="5">
        <v>1316.66</v>
      </c>
      <c r="BA462" s="5">
        <v>937.13</v>
      </c>
      <c r="BB462" s="5">
        <v>632.30999999999995</v>
      </c>
      <c r="BC462" s="5">
        <v>402.15</v>
      </c>
      <c r="BD462" s="5">
        <v>231.11</v>
      </c>
      <c r="BE462" s="5">
        <v>116.86</v>
      </c>
      <c r="BF462" s="5">
        <v>51.13</v>
      </c>
      <c r="BG462" s="5">
        <v>19.16</v>
      </c>
      <c r="BH462" s="5">
        <v>5.85</v>
      </c>
      <c r="BI462" s="5">
        <v>1.34</v>
      </c>
      <c r="BJ462" s="5">
        <v>0.2</v>
      </c>
      <c r="BK462" s="5">
        <v>0</v>
      </c>
      <c r="BL462" s="5">
        <v>0</v>
      </c>
      <c r="BM462" s="5">
        <v>0</v>
      </c>
      <c r="BN462" s="5">
        <v>0</v>
      </c>
      <c r="BO462" s="5">
        <v>0</v>
      </c>
      <c r="BP462" s="5">
        <v>0</v>
      </c>
      <c r="BQ462" s="5">
        <v>0</v>
      </c>
      <c r="BR462" s="5">
        <v>0</v>
      </c>
      <c r="BS462" s="5">
        <v>0</v>
      </c>
      <c r="BT462" s="5">
        <v>0</v>
      </c>
      <c r="BU462" s="5">
        <v>0</v>
      </c>
      <c r="BV462" s="5">
        <v>0</v>
      </c>
      <c r="BW462" s="5">
        <v>0</v>
      </c>
      <c r="BX462" s="5">
        <v>0</v>
      </c>
      <c r="BY462" s="5">
        <v>0</v>
      </c>
      <c r="BZ462" s="5">
        <v>0</v>
      </c>
      <c r="CA462" s="5">
        <v>0</v>
      </c>
      <c r="CB462" s="5">
        <v>0</v>
      </c>
      <c r="CC462" s="5">
        <v>0</v>
      </c>
      <c r="CD462" s="5">
        <v>0</v>
      </c>
      <c r="CE462" s="5">
        <v>0</v>
      </c>
      <c r="CF462" s="5">
        <v>0</v>
      </c>
      <c r="CG462" s="5">
        <v>0</v>
      </c>
      <c r="CH462" s="5">
        <v>0</v>
      </c>
      <c r="CI462" s="5">
        <v>0</v>
      </c>
      <c r="CJ462" s="5">
        <v>0</v>
      </c>
      <c r="CK462" s="5">
        <v>0</v>
      </c>
      <c r="CL462" s="5">
        <v>0</v>
      </c>
      <c r="CM462" s="5">
        <v>0</v>
      </c>
      <c r="CN462" s="5">
        <v>0</v>
      </c>
      <c r="CO462" s="5">
        <v>0</v>
      </c>
      <c r="CP462" s="5">
        <v>0</v>
      </c>
      <c r="CQ462" s="5">
        <v>0</v>
      </c>
      <c r="CR462" s="5">
        <v>0</v>
      </c>
      <c r="CS462" s="5">
        <v>0</v>
      </c>
      <c r="CT462" s="5">
        <v>0</v>
      </c>
      <c r="CU462" s="5">
        <v>0</v>
      </c>
      <c r="CV462" s="5">
        <v>0</v>
      </c>
      <c r="CW462" s="5">
        <v>0</v>
      </c>
      <c r="CX462" s="5">
        <v>0</v>
      </c>
      <c r="CY462" s="5">
        <v>0</v>
      </c>
      <c r="CZ462" s="5">
        <v>0</v>
      </c>
      <c r="DA462" s="5">
        <v>0</v>
      </c>
      <c r="DB462" s="5">
        <v>0</v>
      </c>
      <c r="DC462" s="5">
        <v>0</v>
      </c>
      <c r="DD462" s="5">
        <v>0</v>
      </c>
      <c r="DE462" s="5">
        <v>0</v>
      </c>
      <c r="DF462" s="3">
        <v>0</v>
      </c>
      <c r="DG462" s="3">
        <v>0</v>
      </c>
      <c r="DH462" s="3">
        <v>0</v>
      </c>
      <c r="DI462" s="3">
        <v>0</v>
      </c>
      <c r="DJ462" s="3">
        <v>0</v>
      </c>
      <c r="DK462" s="3">
        <v>0</v>
      </c>
      <c r="DL462" s="3">
        <v>0</v>
      </c>
      <c r="DM462" s="3">
        <v>0</v>
      </c>
      <c r="DN462" s="3">
        <v>0</v>
      </c>
      <c r="DO462" s="3">
        <v>0</v>
      </c>
      <c r="DP462" s="3">
        <v>0</v>
      </c>
      <c r="DQ462" s="3">
        <v>0</v>
      </c>
      <c r="DR462" s="3">
        <v>0</v>
      </c>
      <c r="DS462" s="3">
        <v>1</v>
      </c>
      <c r="DT462" s="3">
        <v>0.98536999999999997</v>
      </c>
      <c r="DU462" s="3">
        <v>0.96927890790000004</v>
      </c>
      <c r="DV462" s="3">
        <v>0.95181250197964196</v>
      </c>
      <c r="DW462" s="3">
        <v>0.93282384256514805</v>
      </c>
      <c r="DX462" s="3">
        <v>0.91225507683658658</v>
      </c>
      <c r="DY462" s="3">
        <v>0.89000517551254221</v>
      </c>
      <c r="DZ462" s="3">
        <v>0.86574363442807034</v>
      </c>
      <c r="EA462" s="3">
        <v>0.83921724946919429</v>
      </c>
      <c r="EB462" s="3">
        <v>0.81018872481005488</v>
      </c>
      <c r="EC462" s="3">
        <v>0.7785994664297109</v>
      </c>
      <c r="ED462" s="3">
        <v>0.74433330391213937</v>
      </c>
      <c r="EE462" s="3">
        <v>0.70736226870682339</v>
      </c>
      <c r="EF462" s="3">
        <v>0.66784901237686023</v>
      </c>
      <c r="EG462" s="3">
        <v>0.62613516306380157</v>
      </c>
      <c r="EH462" s="3">
        <v>0.58249980354988518</v>
      </c>
      <c r="EI462" s="3">
        <v>0.53725121881013016</v>
      </c>
      <c r="EJ462" s="3">
        <v>0.48980119116481952</v>
      </c>
      <c r="EK462" s="3">
        <v>0.44057127344084351</v>
      </c>
      <c r="EL462" s="3">
        <v>0.39022278831202389</v>
      </c>
      <c r="EM462" s="3">
        <v>0.33959528375642195</v>
      </c>
      <c r="EN462" s="3">
        <v>0.28976307181800459</v>
      </c>
      <c r="EO462" s="3">
        <v>0.24197824364449746</v>
      </c>
      <c r="EP462" s="3">
        <v>0.19747118529096502</v>
      </c>
      <c r="EQ462" s="3">
        <v>0.15723840599978381</v>
      </c>
      <c r="ER462" s="3">
        <v>0.12194781815719234</v>
      </c>
      <c r="ES462" s="3">
        <v>9.1940118543252028E-2</v>
      </c>
      <c r="ET462" s="3">
        <v>6.7243163900163661E-2</v>
      </c>
      <c r="EU462" s="3">
        <v>4.7990773643907796E-2</v>
      </c>
      <c r="EV462" s="3">
        <v>3.3107874921459113E-2</v>
      </c>
      <c r="EW462" s="3">
        <v>2.2335896737013177E-2</v>
      </c>
      <c r="EX462" s="3">
        <v>1.4285146117124147E-2</v>
      </c>
      <c r="EY462" s="3">
        <v>8.611657485247122E-3</v>
      </c>
      <c r="EZ462" s="3">
        <v>4.6911142985135174E-3</v>
      </c>
      <c r="FA462" s="3">
        <v>2.2484041721345439E-3</v>
      </c>
      <c r="FB462" s="3">
        <v>9.3248066230935945E-4</v>
      </c>
      <c r="FC462" s="3">
        <v>3.3120780644566136E-4</v>
      </c>
      <c r="FD462" s="3">
        <v>9.5917780746663524E-5</v>
      </c>
      <c r="FE462" s="3">
        <v>2.0845811289672386E-5</v>
      </c>
      <c r="FF462" s="3">
        <v>2.8708851308136801E-6</v>
      </c>
      <c r="FG462" s="3">
        <v>0</v>
      </c>
      <c r="FH462" s="3">
        <v>0</v>
      </c>
      <c r="FI462" s="3">
        <v>0</v>
      </c>
      <c r="FJ462" s="3">
        <v>0</v>
      </c>
      <c r="FK462" s="3">
        <v>0</v>
      </c>
      <c r="FL462" s="3">
        <v>0</v>
      </c>
      <c r="FM462" s="3">
        <v>0</v>
      </c>
      <c r="FN462" s="3">
        <v>0</v>
      </c>
      <c r="FO462" s="3">
        <v>0</v>
      </c>
      <c r="FP462" s="3">
        <v>0</v>
      </c>
      <c r="FQ462" s="3">
        <v>0</v>
      </c>
      <c r="FR462" s="3">
        <v>0</v>
      </c>
      <c r="FS462" s="3">
        <v>0</v>
      </c>
      <c r="FT462" s="3">
        <v>0</v>
      </c>
      <c r="FU462" s="3">
        <v>0</v>
      </c>
      <c r="FV462" s="3">
        <v>0</v>
      </c>
      <c r="FW462" s="3">
        <v>0</v>
      </c>
      <c r="FX462" s="3">
        <v>0</v>
      </c>
      <c r="FY462" s="3">
        <v>0</v>
      </c>
      <c r="FZ462" s="3">
        <v>0</v>
      </c>
      <c r="GA462" s="3">
        <v>0</v>
      </c>
      <c r="GB462" s="3">
        <v>0</v>
      </c>
      <c r="GC462" s="3">
        <v>0</v>
      </c>
      <c r="GD462" s="3">
        <v>0</v>
      </c>
      <c r="GE462" s="3">
        <v>0</v>
      </c>
      <c r="GF462" s="3">
        <v>0</v>
      </c>
      <c r="GG462" s="3">
        <v>0</v>
      </c>
      <c r="GH462" s="3">
        <v>0</v>
      </c>
      <c r="GI462" s="3">
        <v>0</v>
      </c>
      <c r="GJ462" s="3">
        <v>0</v>
      </c>
      <c r="GK462" s="3">
        <v>0</v>
      </c>
      <c r="GL462" s="3">
        <v>0</v>
      </c>
      <c r="GM462" s="3">
        <v>0</v>
      </c>
      <c r="GN462" s="3">
        <v>0</v>
      </c>
      <c r="GO462" s="3">
        <v>0</v>
      </c>
      <c r="GP462" s="3">
        <v>0</v>
      </c>
      <c r="GQ462" s="3">
        <v>0</v>
      </c>
      <c r="GR462" s="3">
        <v>0</v>
      </c>
      <c r="GS462" s="3">
        <v>0</v>
      </c>
      <c r="GT462" s="3">
        <v>0</v>
      </c>
      <c r="GU462" s="3">
        <v>0</v>
      </c>
      <c r="GV462" s="3">
        <v>0</v>
      </c>
      <c r="GW462" s="3">
        <v>0</v>
      </c>
      <c r="GX462" s="3">
        <v>0</v>
      </c>
      <c r="GY462" s="3">
        <v>0</v>
      </c>
      <c r="GZ462" s="3">
        <v>0</v>
      </c>
      <c r="HA462" s="3">
        <v>0</v>
      </c>
      <c r="HB462">
        <f t="shared" si="2740"/>
        <v>37</v>
      </c>
      <c r="HC462">
        <f t="shared" si="2744"/>
        <v>3.3167396865029952E-2</v>
      </c>
      <c r="HD462">
        <f>IF(H462&gt;=$F$3,IF(HB462&lt;50,HC462*VLOOKUP(H462,Ret!$A$2:$AZ$27,HB462+2),HC462),0)</f>
        <v>1.0315060425024315E-2</v>
      </c>
      <c r="HE462">
        <f>IF(H462&lt;$F$3,HC462*VLOOKUP(H462,Withd!$A$2:$AZ$57,HB462+2),0)</f>
        <v>0</v>
      </c>
      <c r="HF462">
        <f>IF(HC462=HD462,0,HC462*VLOOKUP(H462,Mort!$A$2:$E$115,IF(HF461/HC461=VLOOKUP(H461,Mort!$A$2:$E$115,2),2,3)))</f>
        <v>1.7379715957275695E-4</v>
      </c>
      <c r="HH462">
        <f t="shared" ref="HH462:HI462" si="2765">HH461+1</f>
        <v>46</v>
      </c>
      <c r="HI462">
        <f t="shared" si="2765"/>
        <v>13</v>
      </c>
      <c r="HJ462">
        <f t="shared" si="2738"/>
        <v>0.3438595298742505</v>
      </c>
      <c r="HK462">
        <f>IF(HH462&gt;=$F$3,IF(HI462&lt;50,HJ462*VLOOKUP(HH462,Ret!$A$2:$AZ$27,HI462+2),HJ462),0)</f>
        <v>0</v>
      </c>
      <c r="HL462">
        <f>IF(HH462&lt;$F$3,HJ462*VLOOKUP(HH462,Withd!$A$2:$AZ$57,HI462+2),0)</f>
        <v>1.2103855451573619E-2</v>
      </c>
      <c r="HM462">
        <f>IF(HJ462=HK462,0,HJ462*VLOOKUP(HH462,Mort!$A$2:$E$115,IF(HM461/HJ461=VLOOKUP(HH461,Mort!$A$2:$E$115,2),2,3)))</f>
        <v>3.9887705465413057E-4</v>
      </c>
      <c r="HN462">
        <f>HN461/(1+Assumptions!$C$9)</f>
        <v>1.5644736114843392</v>
      </c>
      <c r="HO462">
        <f>HO461*(1+Assumptions!$C$10)</f>
        <v>0.68127001730483094</v>
      </c>
      <c r="HQ462">
        <f>HQ461/(1.01+Assumptions!$C$9)</f>
        <v>1.7552354909370151</v>
      </c>
      <c r="HR462">
        <f>HR461/(0.99+Assumptions!$C$9)</f>
        <v>1.3928917814738548</v>
      </c>
    </row>
    <row r="463" spans="2:226" x14ac:dyDescent="0.25">
      <c r="B463">
        <f t="shared" ref="B463:C463" si="2766">B462+1</f>
        <v>2026</v>
      </c>
      <c r="C463">
        <f t="shared" si="2766"/>
        <v>65</v>
      </c>
      <c r="D463">
        <f>IF(D462=0, 0, D462*(1-VLOOKUP(C462,Mort!$A$2:$E$111,IF(D462/D461=1-VLOOKUP(C461,Mort!$A$2:$E$111,4),4,5))))</f>
        <v>0.91270487634701059</v>
      </c>
      <c r="E463" s="3">
        <f>IF(C463&lt;65,Assumptions!$C$6,Assumptions!$C$7)*(1+Assumptions!$C$8)^(B463-$J$3)</f>
        <v>6105.2884392785336</v>
      </c>
      <c r="F463" s="3">
        <f t="shared" si="2736"/>
        <v>5572.33</v>
      </c>
      <c r="H463">
        <f t="shared" si="2743"/>
        <v>71</v>
      </c>
      <c r="I463" s="5">
        <v>98392.672976925489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8881.24</v>
      </c>
      <c r="Y463" s="5">
        <v>9216.7000000000007</v>
      </c>
      <c r="Z463" s="5">
        <v>9548.4</v>
      </c>
      <c r="AA463" s="5">
        <v>9872.59</v>
      </c>
      <c r="AB463" s="5">
        <v>10185.92</v>
      </c>
      <c r="AC463" s="5">
        <v>10484.049999999999</v>
      </c>
      <c r="AD463" s="5">
        <v>10759.15</v>
      </c>
      <c r="AE463" s="5">
        <v>11003.12</v>
      </c>
      <c r="AF463" s="5">
        <v>11206.76</v>
      </c>
      <c r="AG463" s="5">
        <v>11362.14</v>
      </c>
      <c r="AH463" s="5">
        <v>11459.51</v>
      </c>
      <c r="AI463" s="5">
        <v>11489.29</v>
      </c>
      <c r="AJ463" s="5">
        <v>11444.11</v>
      </c>
      <c r="AK463" s="5">
        <v>11319.42</v>
      </c>
      <c r="AL463" s="5">
        <v>11109.75</v>
      </c>
      <c r="AM463" s="5">
        <v>10810.32</v>
      </c>
      <c r="AN463" s="5">
        <v>10397.6</v>
      </c>
      <c r="AO463" s="5">
        <v>9866.93</v>
      </c>
      <c r="AP463" s="5">
        <v>9220</v>
      </c>
      <c r="AQ463" s="5">
        <v>8465.11</v>
      </c>
      <c r="AR463" s="5">
        <v>7620.2</v>
      </c>
      <c r="AS463" s="5">
        <v>6713.55</v>
      </c>
      <c r="AT463" s="5">
        <v>5780.05</v>
      </c>
      <c r="AU463" s="5">
        <v>4855.5600000000004</v>
      </c>
      <c r="AV463" s="5">
        <v>3972.9</v>
      </c>
      <c r="AW463" s="5">
        <v>3160.03</v>
      </c>
      <c r="AX463" s="5">
        <v>2438.29</v>
      </c>
      <c r="AY463" s="5">
        <v>1835.9</v>
      </c>
      <c r="AZ463" s="5">
        <v>1336.21</v>
      </c>
      <c r="BA463" s="5">
        <v>951.04</v>
      </c>
      <c r="BB463" s="5">
        <v>641.70000000000005</v>
      </c>
      <c r="BC463" s="5">
        <v>408.12</v>
      </c>
      <c r="BD463" s="5">
        <v>234.55</v>
      </c>
      <c r="BE463" s="5">
        <v>118.6</v>
      </c>
      <c r="BF463" s="5">
        <v>51.89</v>
      </c>
      <c r="BG463" s="5">
        <v>19.45</v>
      </c>
      <c r="BH463" s="5">
        <v>5.94</v>
      </c>
      <c r="BI463" s="5">
        <v>1.36</v>
      </c>
      <c r="BJ463" s="5">
        <v>0.2</v>
      </c>
      <c r="BK463" s="5">
        <v>0</v>
      </c>
      <c r="BL463" s="5">
        <v>0</v>
      </c>
      <c r="BM463" s="5">
        <v>0</v>
      </c>
      <c r="BN463" s="5">
        <v>0</v>
      </c>
      <c r="BO463" s="5">
        <v>0</v>
      </c>
      <c r="BP463" s="5">
        <v>0</v>
      </c>
      <c r="BQ463" s="5">
        <v>0</v>
      </c>
      <c r="BR463" s="5">
        <v>0</v>
      </c>
      <c r="BS463" s="5">
        <v>0</v>
      </c>
      <c r="BT463" s="5">
        <v>0</v>
      </c>
      <c r="BU463" s="5">
        <v>0</v>
      </c>
      <c r="BV463" s="5">
        <v>0</v>
      </c>
      <c r="BW463" s="5">
        <v>0</v>
      </c>
      <c r="BX463" s="5">
        <v>0</v>
      </c>
      <c r="BY463" s="5">
        <v>0</v>
      </c>
      <c r="BZ463" s="5">
        <v>0</v>
      </c>
      <c r="CA463" s="5">
        <v>0</v>
      </c>
      <c r="CB463" s="5">
        <v>0</v>
      </c>
      <c r="CC463" s="5">
        <v>0</v>
      </c>
      <c r="CD463" s="5">
        <v>0</v>
      </c>
      <c r="CE463" s="5">
        <v>0</v>
      </c>
      <c r="CF463" s="5">
        <v>0</v>
      </c>
      <c r="CG463" s="5">
        <v>0</v>
      </c>
      <c r="CH463" s="5">
        <v>0</v>
      </c>
      <c r="CI463" s="5">
        <v>0</v>
      </c>
      <c r="CJ463" s="5">
        <v>0</v>
      </c>
      <c r="CK463" s="5">
        <v>0</v>
      </c>
      <c r="CL463" s="5">
        <v>0</v>
      </c>
      <c r="CM463" s="5">
        <v>0</v>
      </c>
      <c r="CN463" s="5">
        <v>0</v>
      </c>
      <c r="CO463" s="5">
        <v>0</v>
      </c>
      <c r="CP463" s="5">
        <v>0</v>
      </c>
      <c r="CQ463" s="5">
        <v>0</v>
      </c>
      <c r="CR463" s="5">
        <v>0</v>
      </c>
      <c r="CS463" s="5">
        <v>0</v>
      </c>
      <c r="CT463" s="5">
        <v>0</v>
      </c>
      <c r="CU463" s="5">
        <v>0</v>
      </c>
      <c r="CV463" s="5">
        <v>0</v>
      </c>
      <c r="CW463" s="5">
        <v>0</v>
      </c>
      <c r="CX463" s="5">
        <v>0</v>
      </c>
      <c r="CY463" s="5">
        <v>0</v>
      </c>
      <c r="CZ463" s="5">
        <v>0</v>
      </c>
      <c r="DA463" s="5">
        <v>0</v>
      </c>
      <c r="DB463" s="5">
        <v>0</v>
      </c>
      <c r="DC463" s="5">
        <v>0</v>
      </c>
      <c r="DD463" s="5">
        <v>0</v>
      </c>
      <c r="DE463" s="5">
        <v>0</v>
      </c>
      <c r="DF463" s="3">
        <v>0</v>
      </c>
      <c r="DG463" s="3">
        <v>0</v>
      </c>
      <c r="DH463" s="3">
        <v>0</v>
      </c>
      <c r="DI463" s="3">
        <v>0</v>
      </c>
      <c r="DJ463" s="3">
        <v>0</v>
      </c>
      <c r="DK463" s="3">
        <v>0</v>
      </c>
      <c r="DL463" s="3">
        <v>0</v>
      </c>
      <c r="DM463" s="3">
        <v>0</v>
      </c>
      <c r="DN463" s="3">
        <v>0</v>
      </c>
      <c r="DO463" s="3">
        <v>0</v>
      </c>
      <c r="DP463" s="3">
        <v>0</v>
      </c>
      <c r="DQ463" s="3">
        <v>0</v>
      </c>
      <c r="DR463" s="3">
        <v>0</v>
      </c>
      <c r="DS463" s="3">
        <v>0</v>
      </c>
      <c r="DT463" s="3">
        <v>1</v>
      </c>
      <c r="DU463" s="3">
        <v>0.98367000000000004</v>
      </c>
      <c r="DV463" s="3">
        <v>0.96594426659999999</v>
      </c>
      <c r="DW463" s="3">
        <v>0.94667367848132999</v>
      </c>
      <c r="DX463" s="3">
        <v>0.92579952387081665</v>
      </c>
      <c r="DY463" s="3">
        <v>0.90321927348360742</v>
      </c>
      <c r="DZ463" s="3">
        <v>0.87859751608844427</v>
      </c>
      <c r="EA463" s="3">
        <v>0.85167728819549438</v>
      </c>
      <c r="EB463" s="3">
        <v>0.82221777079681224</v>
      </c>
      <c r="EC463" s="3">
        <v>0.79015949991344459</v>
      </c>
      <c r="ED463" s="3">
        <v>0.75538458032225386</v>
      </c>
      <c r="EE463" s="3">
        <v>0.71786462821764752</v>
      </c>
      <c r="EF463" s="3">
        <v>0.67776471008540973</v>
      </c>
      <c r="EG463" s="3">
        <v>0.6354315262934751</v>
      </c>
      <c r="EH463" s="3">
        <v>0.59114830322608281</v>
      </c>
      <c r="EI463" s="3">
        <v>0.54522790303148072</v>
      </c>
      <c r="EJ463" s="3">
        <v>0.49707337463574036</v>
      </c>
      <c r="EK463" s="3">
        <v>0.44711252975110211</v>
      </c>
      <c r="EL463" s="3">
        <v>0.39601650985114611</v>
      </c>
      <c r="EM463" s="3">
        <v>0.34463732786305845</v>
      </c>
      <c r="EN463" s="3">
        <v>0.29406524637243325</v>
      </c>
      <c r="EO463" s="3">
        <v>0.24557094659315529</v>
      </c>
      <c r="EP463" s="3">
        <v>0.20040308238627622</v>
      </c>
      <c r="EQ463" s="3">
        <v>0.1595729583808963</v>
      </c>
      <c r="ER463" s="3">
        <v>0.12375840360188795</v>
      </c>
      <c r="ES463" s="3">
        <v>9.3305173227571384E-2</v>
      </c>
      <c r="ET463" s="3">
        <v>6.8241537595181145E-2</v>
      </c>
      <c r="EU463" s="3">
        <v>4.8703302966304825E-2</v>
      </c>
      <c r="EV463" s="3">
        <v>3.3599434650394375E-2</v>
      </c>
      <c r="EW463" s="3">
        <v>2.2667522592542063E-2</v>
      </c>
      <c r="EX463" s="3">
        <v>1.4497240749286202E-2</v>
      </c>
      <c r="EY463" s="3">
        <v>8.739516613299695E-3</v>
      </c>
      <c r="EZ463" s="3">
        <v>4.7607642799288759E-3</v>
      </c>
      <c r="FA463" s="3">
        <v>2.2817867117271109E-3</v>
      </c>
      <c r="FB463" s="3">
        <v>9.4632540295458477E-4</v>
      </c>
      <c r="FC463" s="3">
        <v>3.3612531987543896E-4</v>
      </c>
      <c r="FD463" s="3">
        <v>9.7341892635927118E-5</v>
      </c>
      <c r="FE463" s="3">
        <v>2.1155313526566044E-5</v>
      </c>
      <c r="FF463" s="3">
        <v>2.9135097788786745E-6</v>
      </c>
      <c r="FG463" s="3">
        <v>0</v>
      </c>
      <c r="FH463" s="3">
        <v>0</v>
      </c>
      <c r="FI463" s="3">
        <v>0</v>
      </c>
      <c r="FJ463" s="3">
        <v>0</v>
      </c>
      <c r="FK463" s="3">
        <v>0</v>
      </c>
      <c r="FL463" s="3">
        <v>0</v>
      </c>
      <c r="FM463" s="3">
        <v>0</v>
      </c>
      <c r="FN463" s="3">
        <v>0</v>
      </c>
      <c r="FO463" s="3">
        <v>0</v>
      </c>
      <c r="FP463" s="3">
        <v>0</v>
      </c>
      <c r="FQ463" s="3">
        <v>0</v>
      </c>
      <c r="FR463" s="3">
        <v>0</v>
      </c>
      <c r="FS463" s="3">
        <v>0</v>
      </c>
      <c r="FT463" s="3">
        <v>0</v>
      </c>
      <c r="FU463" s="3">
        <v>0</v>
      </c>
      <c r="FV463" s="3">
        <v>0</v>
      </c>
      <c r="FW463" s="3">
        <v>0</v>
      </c>
      <c r="FX463" s="3">
        <v>0</v>
      </c>
      <c r="FY463" s="3">
        <v>0</v>
      </c>
      <c r="FZ463" s="3">
        <v>0</v>
      </c>
      <c r="GA463" s="3">
        <v>0</v>
      </c>
      <c r="GB463" s="3">
        <v>0</v>
      </c>
      <c r="GC463" s="3">
        <v>0</v>
      </c>
      <c r="GD463" s="3">
        <v>0</v>
      </c>
      <c r="GE463" s="3">
        <v>0</v>
      </c>
      <c r="GF463" s="3">
        <v>0</v>
      </c>
      <c r="GG463" s="3">
        <v>0</v>
      </c>
      <c r="GH463" s="3">
        <v>0</v>
      </c>
      <c r="GI463" s="3">
        <v>0</v>
      </c>
      <c r="GJ463" s="3">
        <v>0</v>
      </c>
      <c r="GK463" s="3">
        <v>0</v>
      </c>
      <c r="GL463" s="3">
        <v>0</v>
      </c>
      <c r="GM463" s="3">
        <v>0</v>
      </c>
      <c r="GN463" s="3">
        <v>0</v>
      </c>
      <c r="GO463" s="3">
        <v>0</v>
      </c>
      <c r="GP463" s="3">
        <v>0</v>
      </c>
      <c r="GQ463" s="3">
        <v>0</v>
      </c>
      <c r="GR463" s="3">
        <v>0</v>
      </c>
      <c r="GS463" s="3">
        <v>0</v>
      </c>
      <c r="GT463" s="3">
        <v>0</v>
      </c>
      <c r="GU463" s="3">
        <v>0</v>
      </c>
      <c r="GV463" s="3">
        <v>0</v>
      </c>
      <c r="GW463" s="3">
        <v>0</v>
      </c>
      <c r="GX463" s="3">
        <v>0</v>
      </c>
      <c r="GY463" s="3">
        <v>0</v>
      </c>
      <c r="GZ463" s="3">
        <v>0</v>
      </c>
      <c r="HA463" s="3">
        <v>0</v>
      </c>
      <c r="HB463">
        <f t="shared" si="2740"/>
        <v>38</v>
      </c>
      <c r="HC463">
        <f t="shared" si="2744"/>
        <v>2.2678539280432879E-2</v>
      </c>
      <c r="HD463">
        <f>IF(H463&gt;=$F$3,IF(HB463&lt;50,HC463*VLOOKUP(H463,Ret!$A$2:$AZ$27,HB463+2),HC463),0)</f>
        <v>5.9644558307538472E-3</v>
      </c>
      <c r="HE463">
        <f>IF(H463&lt;$F$3,HC463*VLOOKUP(H463,Withd!$A$2:$AZ$57,HB463+2),0)</f>
        <v>0</v>
      </c>
      <c r="HF463">
        <f>IF(HC463=HD463,0,HC463*VLOOKUP(H463,Mort!$A$2:$E$115,IF(HF462/HC462=VLOOKUP(H462,Mort!$A$2:$E$115,2),2,3)))</f>
        <v>1.2631946379201115E-4</v>
      </c>
      <c r="HH463">
        <f t="shared" ref="HH463:HI463" si="2767">HH462+1</f>
        <v>47</v>
      </c>
      <c r="HI463">
        <f t="shared" si="2767"/>
        <v>14</v>
      </c>
      <c r="HJ463">
        <f t="shared" si="2738"/>
        <v>0.33135679736802276</v>
      </c>
      <c r="HK463">
        <f>IF(HH463&gt;=$F$3,IF(HI463&lt;50,HJ463*VLOOKUP(HH463,Ret!$A$2:$AZ$27,HI463+2),HJ463),0)</f>
        <v>0</v>
      </c>
      <c r="HL463">
        <f>IF(HH463&lt;$F$3,HJ463*VLOOKUP(HH463,Withd!$A$2:$AZ$57,HI463+2),0)</f>
        <v>1.0769095914460741E-2</v>
      </c>
      <c r="HM463">
        <f>IF(HJ463=HK463,0,HJ463*VLOOKUP(HH463,Mort!$A$2:$E$115,IF(HM462/HJ462=VLOOKUP(HH462,Mort!$A$2:$E$115,2),2,3)))</f>
        <v>4.1750956468370869E-4</v>
      </c>
      <c r="HN463">
        <f>HN462/(1+Assumptions!$C$9)</f>
        <v>1.5072000110639105</v>
      </c>
      <c r="HO463">
        <f>HO462*(1+Assumptions!$C$10)</f>
        <v>0.70341129286723791</v>
      </c>
      <c r="HQ463">
        <f>HQ462/(1.01+Assumptions!$C$9)</f>
        <v>1.6748430257032587</v>
      </c>
      <c r="HR463">
        <f>HR462/(0.99+Assumptions!$C$9)</f>
        <v>1.354953094818925</v>
      </c>
    </row>
    <row r="464" spans="2:226" x14ac:dyDescent="0.25">
      <c r="B464">
        <f t="shared" ref="B464:C464" si="2768">B463+1</f>
        <v>2027</v>
      </c>
      <c r="C464">
        <f t="shared" si="2768"/>
        <v>66</v>
      </c>
      <c r="D464">
        <f>IF(D463=0, 0, D463*(1-VLOOKUP(C463,Mort!$A$2:$E$111,IF(D463/D462=1-VLOOKUP(C462,Mort!$A$2:$E$111,4),4,5))))</f>
        <v>0.90513855292209389</v>
      </c>
      <c r="E464" s="3">
        <f>IF(C464&lt;65,Assumptions!$C$6,Assumptions!$C$7)*(1+Assumptions!$C$8)^(B464-$J$3)</f>
        <v>6441.0793034388535</v>
      </c>
      <c r="F464" s="3">
        <f t="shared" si="2736"/>
        <v>5830.07</v>
      </c>
      <c r="H464">
        <f t="shared" si="2743"/>
        <v>72</v>
      </c>
      <c r="I464" s="5">
        <v>94669.827670968967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9369.7000000000007</v>
      </c>
      <c r="Z464" s="5">
        <v>9706.91</v>
      </c>
      <c r="AA464" s="5">
        <v>10036.49</v>
      </c>
      <c r="AB464" s="5">
        <v>10355.02</v>
      </c>
      <c r="AC464" s="5">
        <v>10658.09</v>
      </c>
      <c r="AD464" s="5">
        <v>10937.77</v>
      </c>
      <c r="AE464" s="5">
        <v>11185.78</v>
      </c>
      <c r="AF464" s="5">
        <v>11392.8</v>
      </c>
      <c r="AG464" s="5">
        <v>11550.77</v>
      </c>
      <c r="AH464" s="5">
        <v>11649.75</v>
      </c>
      <c r="AI464" s="5">
        <v>11680.02</v>
      </c>
      <c r="AJ464" s="5">
        <v>11634.09</v>
      </c>
      <c r="AK464" s="5">
        <v>11507.33</v>
      </c>
      <c r="AL464" s="5">
        <v>11294.18</v>
      </c>
      <c r="AM464" s="5">
        <v>10989.78</v>
      </c>
      <c r="AN464" s="5">
        <v>10570.22</v>
      </c>
      <c r="AO464" s="5">
        <v>10030.73</v>
      </c>
      <c r="AP464" s="5">
        <v>9373.06</v>
      </c>
      <c r="AQ464" s="5">
        <v>8605.64</v>
      </c>
      <c r="AR464" s="5">
        <v>7746.7</v>
      </c>
      <c r="AS464" s="5">
        <v>6825</v>
      </c>
      <c r="AT464" s="5">
        <v>5876.01</v>
      </c>
      <c r="AU464" s="5">
        <v>4936.17</v>
      </c>
      <c r="AV464" s="5">
        <v>4038.85</v>
      </c>
      <c r="AW464" s="5">
        <v>3212.49</v>
      </c>
      <c r="AX464" s="5">
        <v>2478.77</v>
      </c>
      <c r="AY464" s="5">
        <v>1866.37</v>
      </c>
      <c r="AZ464" s="5">
        <v>1358.39</v>
      </c>
      <c r="BA464" s="5">
        <v>966.83</v>
      </c>
      <c r="BB464" s="5">
        <v>652.35</v>
      </c>
      <c r="BC464" s="5">
        <v>414.89</v>
      </c>
      <c r="BD464" s="5">
        <v>238.44</v>
      </c>
      <c r="BE464" s="5">
        <v>120.57</v>
      </c>
      <c r="BF464" s="5">
        <v>52.75</v>
      </c>
      <c r="BG464" s="5">
        <v>19.77</v>
      </c>
      <c r="BH464" s="5">
        <v>6.04</v>
      </c>
      <c r="BI464" s="5">
        <v>1.38</v>
      </c>
      <c r="BJ464" s="5">
        <v>0.2</v>
      </c>
      <c r="BK464" s="5">
        <v>0</v>
      </c>
      <c r="BL464" s="5">
        <v>0</v>
      </c>
      <c r="BM464" s="5">
        <v>0</v>
      </c>
      <c r="BN464" s="5">
        <v>0</v>
      </c>
      <c r="BO464" s="5">
        <v>0</v>
      </c>
      <c r="BP464" s="5">
        <v>0</v>
      </c>
      <c r="BQ464" s="5">
        <v>0</v>
      </c>
      <c r="BR464" s="5">
        <v>0</v>
      </c>
      <c r="BS464" s="5">
        <v>0</v>
      </c>
      <c r="BT464" s="5">
        <v>0</v>
      </c>
      <c r="BU464" s="5">
        <v>0</v>
      </c>
      <c r="BV464" s="5">
        <v>0</v>
      </c>
      <c r="BW464" s="5">
        <v>0</v>
      </c>
      <c r="BX464" s="5">
        <v>0</v>
      </c>
      <c r="BY464" s="5">
        <v>0</v>
      </c>
      <c r="BZ464" s="5">
        <v>0</v>
      </c>
      <c r="CA464" s="5">
        <v>0</v>
      </c>
      <c r="CB464" s="5">
        <v>0</v>
      </c>
      <c r="CC464" s="5">
        <v>0</v>
      </c>
      <c r="CD464" s="5">
        <v>0</v>
      </c>
      <c r="CE464" s="5">
        <v>0</v>
      </c>
      <c r="CF464" s="5">
        <v>0</v>
      </c>
      <c r="CG464" s="5">
        <v>0</v>
      </c>
      <c r="CH464" s="5">
        <v>0</v>
      </c>
      <c r="CI464" s="5">
        <v>0</v>
      </c>
      <c r="CJ464" s="5">
        <v>0</v>
      </c>
      <c r="CK464" s="5">
        <v>0</v>
      </c>
      <c r="CL464" s="5">
        <v>0</v>
      </c>
      <c r="CM464" s="5">
        <v>0</v>
      </c>
      <c r="CN464" s="5">
        <v>0</v>
      </c>
      <c r="CO464" s="5">
        <v>0</v>
      </c>
      <c r="CP464" s="5">
        <v>0</v>
      </c>
      <c r="CQ464" s="5">
        <v>0</v>
      </c>
      <c r="CR464" s="5">
        <v>0</v>
      </c>
      <c r="CS464" s="5">
        <v>0</v>
      </c>
      <c r="CT464" s="5">
        <v>0</v>
      </c>
      <c r="CU464" s="5">
        <v>0</v>
      </c>
      <c r="CV464" s="5">
        <v>0</v>
      </c>
      <c r="CW464" s="5">
        <v>0</v>
      </c>
      <c r="CX464" s="5">
        <v>0</v>
      </c>
      <c r="CY464" s="5">
        <v>0</v>
      </c>
      <c r="CZ464" s="5">
        <v>0</v>
      </c>
      <c r="DA464" s="5">
        <v>0</v>
      </c>
      <c r="DB464" s="5">
        <v>0</v>
      </c>
      <c r="DC464" s="5">
        <v>0</v>
      </c>
      <c r="DD464" s="5">
        <v>0</v>
      </c>
      <c r="DE464" s="5">
        <v>0</v>
      </c>
      <c r="DF464" s="3">
        <v>0</v>
      </c>
      <c r="DG464" s="3">
        <v>0</v>
      </c>
      <c r="DH464" s="3">
        <v>0</v>
      </c>
      <c r="DI464" s="3">
        <v>0</v>
      </c>
      <c r="DJ464" s="3">
        <v>0</v>
      </c>
      <c r="DK464" s="3">
        <v>0</v>
      </c>
      <c r="DL464" s="3">
        <v>0</v>
      </c>
      <c r="DM464" s="3">
        <v>0</v>
      </c>
      <c r="DN464" s="3">
        <v>0</v>
      </c>
      <c r="DO464" s="3">
        <v>0</v>
      </c>
      <c r="DP464" s="3">
        <v>0</v>
      </c>
      <c r="DQ464" s="3">
        <v>0</v>
      </c>
      <c r="DR464" s="3">
        <v>0</v>
      </c>
      <c r="DS464" s="3">
        <v>0</v>
      </c>
      <c r="DT464" s="3">
        <v>0</v>
      </c>
      <c r="DU464" s="3">
        <v>1</v>
      </c>
      <c r="DV464" s="3">
        <v>0.98197999999999996</v>
      </c>
      <c r="DW464" s="3">
        <v>0.96238949899999993</v>
      </c>
      <c r="DX464" s="3">
        <v>0.94116881054704993</v>
      </c>
      <c r="DY464" s="3">
        <v>0.91821370325780738</v>
      </c>
      <c r="DZ464" s="3">
        <v>0.89318319770699961</v>
      </c>
      <c r="EA464" s="3">
        <v>0.86581606452925719</v>
      </c>
      <c r="EB464" s="3">
        <v>0.83586748685719015</v>
      </c>
      <c r="EC464" s="3">
        <v>0.80327701354462833</v>
      </c>
      <c r="ED464" s="3">
        <v>0.76792479217852927</v>
      </c>
      <c r="EE464" s="3">
        <v>0.72978196775102178</v>
      </c>
      <c r="EF464" s="3">
        <v>0.68901634703244974</v>
      </c>
      <c r="EG464" s="3">
        <v>0.64598038599680296</v>
      </c>
      <c r="EH464" s="3">
        <v>0.60096201289668572</v>
      </c>
      <c r="EI464" s="3">
        <v>0.55427928373487123</v>
      </c>
      <c r="EJ464" s="3">
        <v>0.50532533739540741</v>
      </c>
      <c r="EK464" s="3">
        <v>0.45453508773379503</v>
      </c>
      <c r="EL464" s="3">
        <v>0.40259081790757689</v>
      </c>
      <c r="EM464" s="3">
        <v>0.35035868519224789</v>
      </c>
      <c r="EN464" s="3">
        <v>0.29894705172713743</v>
      </c>
      <c r="EO464" s="3">
        <v>0.2496476934268152</v>
      </c>
      <c r="EP464" s="3">
        <v>0.20372999317482107</v>
      </c>
      <c r="EQ464" s="3">
        <v>0.16222204436538301</v>
      </c>
      <c r="ER464" s="3">
        <v>0.12581292872801644</v>
      </c>
      <c r="ES464" s="3">
        <v>9.4854141355913441E-2</v>
      </c>
      <c r="ET464" s="3">
        <v>6.9374421904887962E-2</v>
      </c>
      <c r="EU464" s="3">
        <v>4.9511831169299483E-2</v>
      </c>
      <c r="EV464" s="3">
        <v>3.4157222087076333E-2</v>
      </c>
      <c r="EW464" s="3">
        <v>2.304382830882518E-2</v>
      </c>
      <c r="EX464" s="3">
        <v>1.4737910833192232E-2</v>
      </c>
      <c r="EY464" s="3">
        <v>8.8846021666816061E-3</v>
      </c>
      <c r="EZ464" s="3">
        <v>4.8397981842781381E-3</v>
      </c>
      <c r="FA464" s="3">
        <v>2.3196668717426687E-3</v>
      </c>
      <c r="FB464" s="3">
        <v>9.6203544171783709E-4</v>
      </c>
      <c r="FC464" s="3">
        <v>3.4170536854375854E-4</v>
      </c>
      <c r="FD464" s="3">
        <v>9.8957874730272463E-5</v>
      </c>
      <c r="FE464" s="3">
        <v>2.1506514915130117E-5</v>
      </c>
      <c r="FF464" s="3">
        <v>2.9618772341117187E-6</v>
      </c>
      <c r="FG464" s="3">
        <v>0</v>
      </c>
      <c r="FH464" s="3">
        <v>0</v>
      </c>
      <c r="FI464" s="3">
        <v>0</v>
      </c>
      <c r="FJ464" s="3">
        <v>0</v>
      </c>
      <c r="FK464" s="3">
        <v>0</v>
      </c>
      <c r="FL464" s="3">
        <v>0</v>
      </c>
      <c r="FM464" s="3">
        <v>0</v>
      </c>
      <c r="FN464" s="3">
        <v>0</v>
      </c>
      <c r="FO464" s="3">
        <v>0</v>
      </c>
      <c r="FP464" s="3">
        <v>0</v>
      </c>
      <c r="FQ464" s="3">
        <v>0</v>
      </c>
      <c r="FR464" s="3">
        <v>0</v>
      </c>
      <c r="FS464" s="3">
        <v>0</v>
      </c>
      <c r="FT464" s="3">
        <v>0</v>
      </c>
      <c r="FU464" s="3">
        <v>0</v>
      </c>
      <c r="FV464" s="3">
        <v>0</v>
      </c>
      <c r="FW464" s="3">
        <v>0</v>
      </c>
      <c r="FX464" s="3">
        <v>0</v>
      </c>
      <c r="FY464" s="3">
        <v>0</v>
      </c>
      <c r="FZ464" s="3">
        <v>0</v>
      </c>
      <c r="GA464" s="3">
        <v>0</v>
      </c>
      <c r="GB464" s="3">
        <v>0</v>
      </c>
      <c r="GC464" s="3">
        <v>0</v>
      </c>
      <c r="GD464" s="3">
        <v>0</v>
      </c>
      <c r="GE464" s="3">
        <v>0</v>
      </c>
      <c r="GF464" s="3">
        <v>0</v>
      </c>
      <c r="GG464" s="3">
        <v>0</v>
      </c>
      <c r="GH464" s="3">
        <v>0</v>
      </c>
      <c r="GI464" s="3">
        <v>0</v>
      </c>
      <c r="GJ464" s="3">
        <v>0</v>
      </c>
      <c r="GK464" s="3">
        <v>0</v>
      </c>
      <c r="GL464" s="3">
        <v>0</v>
      </c>
      <c r="GM464" s="3">
        <v>0</v>
      </c>
      <c r="GN464" s="3">
        <v>0</v>
      </c>
      <c r="GO464" s="3">
        <v>0</v>
      </c>
      <c r="GP464" s="3">
        <v>0</v>
      </c>
      <c r="GQ464" s="3">
        <v>0</v>
      </c>
      <c r="GR464" s="3">
        <v>0</v>
      </c>
      <c r="GS464" s="3">
        <v>0</v>
      </c>
      <c r="GT464" s="3">
        <v>0</v>
      </c>
      <c r="GU464" s="3">
        <v>0</v>
      </c>
      <c r="GV464" s="3">
        <v>0</v>
      </c>
      <c r="GW464" s="3">
        <v>0</v>
      </c>
      <c r="GX464" s="3">
        <v>0</v>
      </c>
      <c r="GY464" s="3">
        <v>0</v>
      </c>
      <c r="GZ464" s="3">
        <v>0</v>
      </c>
      <c r="HA464" s="3">
        <v>0</v>
      </c>
      <c r="HB464">
        <f t="shared" si="2740"/>
        <v>39</v>
      </c>
      <c r="HC464">
        <f t="shared" si="2744"/>
        <v>1.658776398588702E-2</v>
      </c>
      <c r="HD464">
        <f>IF(H464&gt;=$F$3,IF(HB464&lt;50,HC464*VLOOKUP(H464,Ret!$A$2:$AZ$27,HB464+2),HC464),0)</f>
        <v>4.7772760279354617E-3</v>
      </c>
      <c r="HE464">
        <f>IF(H464&lt;$F$3,HC464*VLOOKUP(H464,Withd!$A$2:$AZ$57,HB464+2),0)</f>
        <v>0</v>
      </c>
      <c r="HF464">
        <f>IF(HC464=HD464,0,HC464*VLOOKUP(H464,Mort!$A$2:$E$115,IF(HF463/HC463=VLOOKUP(H463,Mort!$A$2:$E$115,2),2,3)))</f>
        <v>9.8033685156592297E-5</v>
      </c>
      <c r="HH464">
        <f t="shared" ref="HH464:HI464" si="2769">HH463+1</f>
        <v>48</v>
      </c>
      <c r="HI464">
        <f t="shared" si="2769"/>
        <v>15</v>
      </c>
      <c r="HJ464">
        <f t="shared" si="2738"/>
        <v>0.3201701918888783</v>
      </c>
      <c r="HK464">
        <f>IF(HH464&gt;=$F$3,IF(HI464&lt;50,HJ464*VLOOKUP(HH464,Ret!$A$2:$AZ$27,HI464+2),HJ464),0)</f>
        <v>0</v>
      </c>
      <c r="HL464">
        <f>IF(HH464&lt;$F$3,HJ464*VLOOKUP(HH464,Withd!$A$2:$AZ$57,HI464+2),0)</f>
        <v>9.6051057566663486E-3</v>
      </c>
      <c r="HM464">
        <f>IF(HJ464=HK464,0,HJ464*VLOOKUP(HH464,Mort!$A$2:$E$115,IF(HM463/HJ463=VLOOKUP(HH463,Mort!$A$2:$E$115,2),2,3)))</f>
        <v>4.3543146096887452E-4</v>
      </c>
      <c r="HN464">
        <f>HN463/(1+Assumptions!$C$9)</f>
        <v>1.4520231320461565</v>
      </c>
      <c r="HO464">
        <f>HO463*(1+Assumptions!$C$10)</f>
        <v>0.72627215988542315</v>
      </c>
      <c r="HQ464">
        <f>HQ463/(1.01+Assumptions!$C$9)</f>
        <v>1.5981326581137965</v>
      </c>
      <c r="HR464">
        <f>HR463/(0.99+Assumptions!$C$9)</f>
        <v>1.3180477576059582</v>
      </c>
    </row>
    <row r="465" spans="2:226" x14ac:dyDescent="0.25">
      <c r="B465">
        <f t="shared" ref="B465:C465" si="2770">B464+1</f>
        <v>2028</v>
      </c>
      <c r="C465">
        <f t="shared" si="2770"/>
        <v>67</v>
      </c>
      <c r="D465">
        <f>IF(D464=0, 0, D464*(1-VLOOKUP(C464,Mort!$A$2:$E$111,IF(D464/D463=1-VLOOKUP(C463,Mort!$A$2:$E$111,4),4,5))))</f>
        <v>0.8971190253432042</v>
      </c>
      <c r="E465" s="3">
        <f>IF(C465&lt;65,Assumptions!$C$6,Assumptions!$C$7)*(1+Assumptions!$C$8)^(B465-$J$3)</f>
        <v>6795.3386651279907</v>
      </c>
      <c r="F465" s="3">
        <f t="shared" si="2736"/>
        <v>6096.23</v>
      </c>
      <c r="H465">
        <f t="shared" si="2743"/>
        <v>73</v>
      </c>
      <c r="I465" s="5">
        <v>90953.74727330418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  <c r="Y465" s="5">
        <v>0</v>
      </c>
      <c r="Z465" s="5">
        <v>9885.0400000000009</v>
      </c>
      <c r="AA465" s="5">
        <v>10220.66</v>
      </c>
      <c r="AB465" s="5">
        <v>10545.04</v>
      </c>
      <c r="AC465" s="5">
        <v>10853.68</v>
      </c>
      <c r="AD465" s="5">
        <v>11138.48</v>
      </c>
      <c r="AE465" s="5">
        <v>11391.05</v>
      </c>
      <c r="AF465" s="5">
        <v>11601.87</v>
      </c>
      <c r="AG465" s="5">
        <v>11762.73</v>
      </c>
      <c r="AH465" s="5">
        <v>11863.53</v>
      </c>
      <c r="AI465" s="5">
        <v>11894.36</v>
      </c>
      <c r="AJ465" s="5">
        <v>11847.58</v>
      </c>
      <c r="AK465" s="5">
        <v>11718.5</v>
      </c>
      <c r="AL465" s="5">
        <v>11501.44</v>
      </c>
      <c r="AM465" s="5">
        <v>11191.45</v>
      </c>
      <c r="AN465" s="5">
        <v>10764.19</v>
      </c>
      <c r="AO465" s="5">
        <v>10214.799999999999</v>
      </c>
      <c r="AP465" s="5">
        <v>9545.07</v>
      </c>
      <c r="AQ465" s="5">
        <v>8763.56</v>
      </c>
      <c r="AR465" s="5">
        <v>7888.86</v>
      </c>
      <c r="AS465" s="5">
        <v>6950.24</v>
      </c>
      <c r="AT465" s="5">
        <v>5983.84</v>
      </c>
      <c r="AU465" s="5">
        <v>5026.75</v>
      </c>
      <c r="AV465" s="5">
        <v>4112.97</v>
      </c>
      <c r="AW465" s="5">
        <v>3271.44</v>
      </c>
      <c r="AX465" s="5">
        <v>2524.2600000000002</v>
      </c>
      <c r="AY465" s="5">
        <v>1900.62</v>
      </c>
      <c r="AZ465" s="5">
        <v>1383.32</v>
      </c>
      <c r="BA465" s="5">
        <v>984.57</v>
      </c>
      <c r="BB465" s="5">
        <v>664.32</v>
      </c>
      <c r="BC465" s="5">
        <v>422.51</v>
      </c>
      <c r="BD465" s="5">
        <v>242.82</v>
      </c>
      <c r="BE465" s="5">
        <v>122.78</v>
      </c>
      <c r="BF465" s="5">
        <v>53.72</v>
      </c>
      <c r="BG465" s="5">
        <v>20.13</v>
      </c>
      <c r="BH465" s="5">
        <v>6.15</v>
      </c>
      <c r="BI465" s="5">
        <v>1.41</v>
      </c>
      <c r="BJ465" s="5">
        <v>0.2</v>
      </c>
      <c r="BK465" s="5">
        <v>0</v>
      </c>
      <c r="BL465" s="5">
        <v>0</v>
      </c>
      <c r="BM465" s="5">
        <v>0</v>
      </c>
      <c r="BN465" s="5">
        <v>0</v>
      </c>
      <c r="BO465" s="5">
        <v>0</v>
      </c>
      <c r="BP465" s="5">
        <v>0</v>
      </c>
      <c r="BQ465" s="5">
        <v>0</v>
      </c>
      <c r="BR465" s="5">
        <v>0</v>
      </c>
      <c r="BS465" s="5">
        <v>0</v>
      </c>
      <c r="BT465" s="5">
        <v>0</v>
      </c>
      <c r="BU465" s="5">
        <v>0</v>
      </c>
      <c r="BV465" s="5">
        <v>0</v>
      </c>
      <c r="BW465" s="5">
        <v>0</v>
      </c>
      <c r="BX465" s="5">
        <v>0</v>
      </c>
      <c r="BY465" s="5">
        <v>0</v>
      </c>
      <c r="BZ465" s="5">
        <v>0</v>
      </c>
      <c r="CA465" s="5">
        <v>0</v>
      </c>
      <c r="CB465" s="5">
        <v>0</v>
      </c>
      <c r="CC465" s="5">
        <v>0</v>
      </c>
      <c r="CD465" s="5">
        <v>0</v>
      </c>
      <c r="CE465" s="5">
        <v>0</v>
      </c>
      <c r="CF465" s="5">
        <v>0</v>
      </c>
      <c r="CG465" s="5">
        <v>0</v>
      </c>
      <c r="CH465" s="5">
        <v>0</v>
      </c>
      <c r="CI465" s="5">
        <v>0</v>
      </c>
      <c r="CJ465" s="5">
        <v>0</v>
      </c>
      <c r="CK465" s="5">
        <v>0</v>
      </c>
      <c r="CL465" s="5">
        <v>0</v>
      </c>
      <c r="CM465" s="5">
        <v>0</v>
      </c>
      <c r="CN465" s="5">
        <v>0</v>
      </c>
      <c r="CO465" s="5">
        <v>0</v>
      </c>
      <c r="CP465" s="5">
        <v>0</v>
      </c>
      <c r="CQ465" s="5">
        <v>0</v>
      </c>
      <c r="CR465" s="5">
        <v>0</v>
      </c>
      <c r="CS465" s="5">
        <v>0</v>
      </c>
      <c r="CT465" s="5">
        <v>0</v>
      </c>
      <c r="CU465" s="5">
        <v>0</v>
      </c>
      <c r="CV465" s="5">
        <v>0</v>
      </c>
      <c r="CW465" s="5">
        <v>0</v>
      </c>
      <c r="CX465" s="5">
        <v>0</v>
      </c>
      <c r="CY465" s="5">
        <v>0</v>
      </c>
      <c r="CZ465" s="5">
        <v>0</v>
      </c>
      <c r="DA465" s="5">
        <v>0</v>
      </c>
      <c r="DB465" s="5">
        <v>0</v>
      </c>
      <c r="DC465" s="5">
        <v>0</v>
      </c>
      <c r="DD465" s="5">
        <v>0</v>
      </c>
      <c r="DE465" s="5">
        <v>0</v>
      </c>
      <c r="DF465" s="3">
        <v>0</v>
      </c>
      <c r="DG465" s="3">
        <v>0</v>
      </c>
      <c r="DH465" s="3">
        <v>0</v>
      </c>
      <c r="DI465" s="3">
        <v>0</v>
      </c>
      <c r="DJ465" s="3">
        <v>0</v>
      </c>
      <c r="DK465" s="3">
        <v>0</v>
      </c>
      <c r="DL465" s="3">
        <v>0</v>
      </c>
      <c r="DM465" s="3">
        <v>0</v>
      </c>
      <c r="DN465" s="3">
        <v>0</v>
      </c>
      <c r="DO465" s="3">
        <v>0</v>
      </c>
      <c r="DP465" s="3">
        <v>0</v>
      </c>
      <c r="DQ465" s="3">
        <v>0</v>
      </c>
      <c r="DR465" s="3">
        <v>0</v>
      </c>
      <c r="DS465" s="3">
        <v>0</v>
      </c>
      <c r="DT465" s="3">
        <v>0</v>
      </c>
      <c r="DU465" s="3">
        <v>0</v>
      </c>
      <c r="DV465" s="3">
        <v>1</v>
      </c>
      <c r="DW465" s="3">
        <v>0.98004999999999998</v>
      </c>
      <c r="DX465" s="3">
        <v>0.95843989749999992</v>
      </c>
      <c r="DY465" s="3">
        <v>0.93506354839997485</v>
      </c>
      <c r="DZ465" s="3">
        <v>0.90957371607059156</v>
      </c>
      <c r="EA465" s="3">
        <v>0.88170437741018859</v>
      </c>
      <c r="EB465" s="3">
        <v>0.85120622299557014</v>
      </c>
      <c r="EC465" s="3">
        <v>0.81801769236097288</v>
      </c>
      <c r="ED465" s="3">
        <v>0.78201673372016645</v>
      </c>
      <c r="EE465" s="3">
        <v>0.74317396255628576</v>
      </c>
      <c r="EF465" s="3">
        <v>0.70166026500789158</v>
      </c>
      <c r="EG465" s="3">
        <v>0.65783456485549874</v>
      </c>
      <c r="EH465" s="3">
        <v>0.61199007403071903</v>
      </c>
      <c r="EI465" s="3">
        <v>0.56445068508001284</v>
      </c>
      <c r="EJ465" s="3">
        <v>0.51459840057374617</v>
      </c>
      <c r="EK465" s="3">
        <v>0.46287611533207895</v>
      </c>
      <c r="EL465" s="3">
        <v>0.40997863287192893</v>
      </c>
      <c r="EM465" s="3">
        <v>0.35678800504312486</v>
      </c>
      <c r="EN465" s="3">
        <v>0.30443293318309672</v>
      </c>
      <c r="EO465" s="3">
        <v>0.25422889817187222</v>
      </c>
      <c r="EP465" s="3">
        <v>0.20746857693111975</v>
      </c>
      <c r="EQ465" s="3">
        <v>0.1651989290671734</v>
      </c>
      <c r="ER465" s="3">
        <v>0.12812168142733701</v>
      </c>
      <c r="ES465" s="3">
        <v>9.6594779278512191E-2</v>
      </c>
      <c r="ET465" s="3">
        <v>7.0647489668718241E-2</v>
      </c>
      <c r="EU465" s="3">
        <v>5.0420406901667519E-2</v>
      </c>
      <c r="EV465" s="3">
        <v>3.4784030313322389E-2</v>
      </c>
      <c r="EW465" s="3">
        <v>2.3466698210579819E-2</v>
      </c>
      <c r="EX465" s="3">
        <v>1.5008361507558429E-2</v>
      </c>
      <c r="EY465" s="3">
        <v>9.0476406512165243E-3</v>
      </c>
      <c r="EZ465" s="3">
        <v>4.9286117683436893E-3</v>
      </c>
      <c r="FA465" s="3">
        <v>2.3622343344494468E-3</v>
      </c>
      <c r="FB465" s="3">
        <v>9.7968944552621917E-4</v>
      </c>
      <c r="FC465" s="3">
        <v>3.4797589415645779E-4</v>
      </c>
      <c r="FD465" s="3">
        <v>1.0077381894771016E-4</v>
      </c>
      <c r="FE465" s="3">
        <v>2.1901174071905852E-5</v>
      </c>
      <c r="FF465" s="3">
        <v>3.0162296931828728E-6</v>
      </c>
      <c r="FG465" s="3">
        <v>0</v>
      </c>
      <c r="FH465" s="3">
        <v>0</v>
      </c>
      <c r="FI465" s="3">
        <v>0</v>
      </c>
      <c r="FJ465" s="3">
        <v>0</v>
      </c>
      <c r="FK465" s="3">
        <v>0</v>
      </c>
      <c r="FL465" s="3">
        <v>0</v>
      </c>
      <c r="FM465" s="3">
        <v>0</v>
      </c>
      <c r="FN465" s="3">
        <v>0</v>
      </c>
      <c r="FO465" s="3">
        <v>0</v>
      </c>
      <c r="FP465" s="3">
        <v>0</v>
      </c>
      <c r="FQ465" s="3">
        <v>0</v>
      </c>
      <c r="FR465" s="3">
        <v>0</v>
      </c>
      <c r="FS465" s="3">
        <v>0</v>
      </c>
      <c r="FT465" s="3">
        <v>0</v>
      </c>
      <c r="FU465" s="3">
        <v>0</v>
      </c>
      <c r="FV465" s="3">
        <v>0</v>
      </c>
      <c r="FW465" s="3">
        <v>0</v>
      </c>
      <c r="FX465" s="3">
        <v>0</v>
      </c>
      <c r="FY465" s="3">
        <v>0</v>
      </c>
      <c r="FZ465" s="3">
        <v>0</v>
      </c>
      <c r="GA465" s="3">
        <v>0</v>
      </c>
      <c r="GB465" s="3">
        <v>0</v>
      </c>
      <c r="GC465" s="3">
        <v>0</v>
      </c>
      <c r="GD465" s="3">
        <v>0</v>
      </c>
      <c r="GE465" s="3">
        <v>0</v>
      </c>
      <c r="GF465" s="3">
        <v>0</v>
      </c>
      <c r="GG465" s="3">
        <v>0</v>
      </c>
      <c r="GH465" s="3">
        <v>0</v>
      </c>
      <c r="GI465" s="3">
        <v>0</v>
      </c>
      <c r="GJ465" s="3">
        <v>0</v>
      </c>
      <c r="GK465" s="3">
        <v>0</v>
      </c>
      <c r="GL465" s="3">
        <v>0</v>
      </c>
      <c r="GM465" s="3">
        <v>0</v>
      </c>
      <c r="GN465" s="3">
        <v>0</v>
      </c>
      <c r="GO465" s="3">
        <v>0</v>
      </c>
      <c r="GP465" s="3">
        <v>0</v>
      </c>
      <c r="GQ465" s="3">
        <v>0</v>
      </c>
      <c r="GR465" s="3">
        <v>0</v>
      </c>
      <c r="GS465" s="3">
        <v>0</v>
      </c>
      <c r="GT465" s="3">
        <v>0</v>
      </c>
      <c r="GU465" s="3">
        <v>0</v>
      </c>
      <c r="GV465" s="3">
        <v>0</v>
      </c>
      <c r="GW465" s="3">
        <v>0</v>
      </c>
      <c r="GX465" s="3">
        <v>0</v>
      </c>
      <c r="GY465" s="3">
        <v>0</v>
      </c>
      <c r="GZ465" s="3">
        <v>0</v>
      </c>
      <c r="HA465" s="3">
        <v>0</v>
      </c>
      <c r="HB465">
        <f t="shared" si="2740"/>
        <v>40</v>
      </c>
      <c r="HC465">
        <f t="shared" si="2744"/>
        <v>1.1712454272794966E-2</v>
      </c>
      <c r="HD465">
        <f>IF(H465&gt;=$F$3,IF(HB465&lt;50,HC465*VLOOKUP(H465,Ret!$A$2:$AZ$27,HB465+2),HC465),0)</f>
        <v>2.5884523942876873E-3</v>
      </c>
      <c r="HE465">
        <f>IF(H465&lt;$F$3,HC465*VLOOKUP(H465,Withd!$A$2:$AZ$57,HB465+2),0)</f>
        <v>0</v>
      </c>
      <c r="HF465">
        <f>IF(HC465=HD465,0,HC465*VLOOKUP(H465,Mort!$A$2:$E$115,IF(HF464/HC464=VLOOKUP(H464,Mort!$A$2:$E$115,2),2,3)))</f>
        <v>7.3554212833152382E-5</v>
      </c>
      <c r="HH465">
        <f t="shared" ref="HH465:HI465" si="2771">HH464+1</f>
        <v>49</v>
      </c>
      <c r="HI465">
        <f t="shared" si="2771"/>
        <v>16</v>
      </c>
      <c r="HJ465">
        <f t="shared" si="2738"/>
        <v>0.31012965467124309</v>
      </c>
      <c r="HK465">
        <f>IF(HH465&gt;=$F$3,IF(HI465&lt;50,HJ465*VLOOKUP(HH465,Ret!$A$2:$AZ$27,HI465+2),HJ465),0)</f>
        <v>0</v>
      </c>
      <c r="HL465">
        <f>IF(HH465&lt;$F$3,HJ465*VLOOKUP(HH465,Withd!$A$2:$AZ$57,HI465+2),0)</f>
        <v>8.4665395725249375E-3</v>
      </c>
      <c r="HM465">
        <f>IF(HJ465=HK465,0,HJ465*VLOOKUP(HH465,Mort!$A$2:$E$115,IF(HM464/HJ464=VLOOKUP(HH464,Mort!$A$2:$E$115,2),2,3)))</f>
        <v>4.4968799927330244E-4</v>
      </c>
      <c r="HN465">
        <f>HN464/(1+Assumptions!$C$9)</f>
        <v>1.3988662158440814</v>
      </c>
      <c r="HO465">
        <f>HO464*(1+Assumptions!$C$10)</f>
        <v>0.74987600508169938</v>
      </c>
      <c r="HQ465">
        <f>HQ464/(1.01+Assumptions!$C$9)</f>
        <v>1.5249357424749965</v>
      </c>
      <c r="HR465">
        <f>HR464/(0.99+Assumptions!$C$9)</f>
        <v>1.2821476241303094</v>
      </c>
    </row>
    <row r="466" spans="2:226" x14ac:dyDescent="0.25">
      <c r="B466">
        <f t="shared" ref="B466:C466" si="2772">B465+1</f>
        <v>2029</v>
      </c>
      <c r="C466">
        <f t="shared" si="2772"/>
        <v>68</v>
      </c>
      <c r="D466">
        <f>IF(D465=0, 0, D465*(1-VLOOKUP(C465,Mort!$A$2:$E$111,IF(D465/D464=1-VLOOKUP(C464,Mort!$A$2:$E$111,4),4,5))))</f>
        <v>0.88849771150965595</v>
      </c>
      <c r="E466" s="3">
        <f>IF(C466&lt;65,Assumptions!$C$6,Assumptions!$C$7)*(1+Assumptions!$C$8)^(B466-$J$3)</f>
        <v>7169.0822917100295</v>
      </c>
      <c r="F466" s="3">
        <f t="shared" si="2736"/>
        <v>6369.71</v>
      </c>
      <c r="H466">
        <f t="shared" si="2743"/>
        <v>74</v>
      </c>
      <c r="I466" s="5">
        <v>87251.62569052969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10428.709999999999</v>
      </c>
      <c r="AB466" s="5">
        <v>10759.69</v>
      </c>
      <c r="AC466" s="5">
        <v>11074.61</v>
      </c>
      <c r="AD466" s="5">
        <v>11365.22</v>
      </c>
      <c r="AE466" s="5">
        <v>11622.92</v>
      </c>
      <c r="AF466" s="5">
        <v>11838.04</v>
      </c>
      <c r="AG466" s="5">
        <v>12002.18</v>
      </c>
      <c r="AH466" s="5">
        <v>12105.03</v>
      </c>
      <c r="AI466" s="5">
        <v>12136.48</v>
      </c>
      <c r="AJ466" s="5">
        <v>12088.75</v>
      </c>
      <c r="AK466" s="5">
        <v>11957.04</v>
      </c>
      <c r="AL466" s="5">
        <v>11735.56</v>
      </c>
      <c r="AM466" s="5">
        <v>11419.26</v>
      </c>
      <c r="AN466" s="5">
        <v>10983.3</v>
      </c>
      <c r="AO466" s="5">
        <v>10422.74</v>
      </c>
      <c r="AP466" s="5">
        <v>9739.3700000000008</v>
      </c>
      <c r="AQ466" s="5">
        <v>8941.9500000000007</v>
      </c>
      <c r="AR466" s="5">
        <v>8049.45</v>
      </c>
      <c r="AS466" s="5">
        <v>7091.72</v>
      </c>
      <c r="AT466" s="5">
        <v>6105.65</v>
      </c>
      <c r="AU466" s="5">
        <v>5129.07</v>
      </c>
      <c r="AV466" s="5">
        <v>4196.6899999999996</v>
      </c>
      <c r="AW466" s="5">
        <v>3338.03</v>
      </c>
      <c r="AX466" s="5">
        <v>2575.64</v>
      </c>
      <c r="AY466" s="5">
        <v>1939.31</v>
      </c>
      <c r="AZ466" s="5">
        <v>1411.48</v>
      </c>
      <c r="BA466" s="5">
        <v>1004.61</v>
      </c>
      <c r="BB466" s="5">
        <v>677.85</v>
      </c>
      <c r="BC466" s="5">
        <v>431.11</v>
      </c>
      <c r="BD466" s="5">
        <v>247.76</v>
      </c>
      <c r="BE466" s="5">
        <v>125.28</v>
      </c>
      <c r="BF466" s="5">
        <v>54.81</v>
      </c>
      <c r="BG466" s="5">
        <v>20.54</v>
      </c>
      <c r="BH466" s="5">
        <v>6.28</v>
      </c>
      <c r="BI466" s="5">
        <v>1.44</v>
      </c>
      <c r="BJ466" s="5">
        <v>0.21</v>
      </c>
      <c r="BK466" s="5">
        <v>0</v>
      </c>
      <c r="BL466" s="5">
        <v>0</v>
      </c>
      <c r="BM466" s="5">
        <v>0</v>
      </c>
      <c r="BN466" s="5">
        <v>0</v>
      </c>
      <c r="BO466" s="5">
        <v>0</v>
      </c>
      <c r="BP466" s="5">
        <v>0</v>
      </c>
      <c r="BQ466" s="5">
        <v>0</v>
      </c>
      <c r="BR466" s="5">
        <v>0</v>
      </c>
      <c r="BS466" s="5">
        <v>0</v>
      </c>
      <c r="BT466" s="5">
        <v>0</v>
      </c>
      <c r="BU466" s="5">
        <v>0</v>
      </c>
      <c r="BV466" s="5">
        <v>0</v>
      </c>
      <c r="BW466" s="5">
        <v>0</v>
      </c>
      <c r="BX466" s="5">
        <v>0</v>
      </c>
      <c r="BY466" s="5">
        <v>0</v>
      </c>
      <c r="BZ466" s="5">
        <v>0</v>
      </c>
      <c r="CA466" s="5">
        <v>0</v>
      </c>
      <c r="CB466" s="5">
        <v>0</v>
      </c>
      <c r="CC466" s="5">
        <v>0</v>
      </c>
      <c r="CD466" s="5">
        <v>0</v>
      </c>
      <c r="CE466" s="5">
        <v>0</v>
      </c>
      <c r="CF466" s="5">
        <v>0</v>
      </c>
      <c r="CG466" s="5">
        <v>0</v>
      </c>
      <c r="CH466" s="5">
        <v>0</v>
      </c>
      <c r="CI466" s="5">
        <v>0</v>
      </c>
      <c r="CJ466" s="5">
        <v>0</v>
      </c>
      <c r="CK466" s="5">
        <v>0</v>
      </c>
      <c r="CL466" s="5">
        <v>0</v>
      </c>
      <c r="CM466" s="5">
        <v>0</v>
      </c>
      <c r="CN466" s="5">
        <v>0</v>
      </c>
      <c r="CO466" s="5">
        <v>0</v>
      </c>
      <c r="CP466" s="5">
        <v>0</v>
      </c>
      <c r="CQ466" s="5">
        <v>0</v>
      </c>
      <c r="CR466" s="5">
        <v>0</v>
      </c>
      <c r="CS466" s="5">
        <v>0</v>
      </c>
      <c r="CT466" s="5">
        <v>0</v>
      </c>
      <c r="CU466" s="5">
        <v>0</v>
      </c>
      <c r="CV466" s="5">
        <v>0</v>
      </c>
      <c r="CW466" s="5">
        <v>0</v>
      </c>
      <c r="CX466" s="5">
        <v>0</v>
      </c>
      <c r="CY466" s="5">
        <v>0</v>
      </c>
      <c r="CZ466" s="5">
        <v>0</v>
      </c>
      <c r="DA466" s="5">
        <v>0</v>
      </c>
      <c r="DB466" s="5">
        <v>0</v>
      </c>
      <c r="DC466" s="5">
        <v>0</v>
      </c>
      <c r="DD466" s="5">
        <v>0</v>
      </c>
      <c r="DE466" s="5">
        <v>0</v>
      </c>
      <c r="DF466" s="3">
        <v>0</v>
      </c>
      <c r="DG466" s="3">
        <v>0</v>
      </c>
      <c r="DH466" s="3">
        <v>0</v>
      </c>
      <c r="DI466" s="3">
        <v>0</v>
      </c>
      <c r="DJ466" s="3">
        <v>0</v>
      </c>
      <c r="DK466" s="3">
        <v>0</v>
      </c>
      <c r="DL466" s="3">
        <v>0</v>
      </c>
      <c r="DM466" s="3">
        <v>0</v>
      </c>
      <c r="DN466" s="3">
        <v>0</v>
      </c>
      <c r="DO466" s="3">
        <v>0</v>
      </c>
      <c r="DP466" s="3">
        <v>0</v>
      </c>
      <c r="DQ466" s="3">
        <v>0</v>
      </c>
      <c r="DR466" s="3">
        <v>0</v>
      </c>
      <c r="DS466" s="3">
        <v>0</v>
      </c>
      <c r="DT466" s="3">
        <v>0</v>
      </c>
      <c r="DU466" s="3">
        <v>0</v>
      </c>
      <c r="DV466" s="3">
        <v>0</v>
      </c>
      <c r="DW466" s="3">
        <v>1</v>
      </c>
      <c r="DX466" s="3">
        <v>0.97794999999999999</v>
      </c>
      <c r="DY466" s="3">
        <v>0.95409779949999995</v>
      </c>
      <c r="DZ466" s="3">
        <v>0.92808909348562996</v>
      </c>
      <c r="EA466" s="3">
        <v>0.89965244366123021</v>
      </c>
      <c r="EB466" s="3">
        <v>0.86853346563498823</v>
      </c>
      <c r="EC466" s="3">
        <v>0.83466934580988006</v>
      </c>
      <c r="ED466" s="3">
        <v>0.79793554790078725</v>
      </c>
      <c r="EE466" s="3">
        <v>0.75830208923655518</v>
      </c>
      <c r="EF466" s="3">
        <v>0.71594333453180115</v>
      </c>
      <c r="EG466" s="3">
        <v>0.67122551385694484</v>
      </c>
      <c r="EH466" s="3">
        <v>0.62444780779625431</v>
      </c>
      <c r="EI466" s="3">
        <v>0.57594070208664128</v>
      </c>
      <c r="EJ466" s="3">
        <v>0.52507361927834917</v>
      </c>
      <c r="EK466" s="3">
        <v>0.47229846980468232</v>
      </c>
      <c r="EL466" s="3">
        <v>0.41832420067540321</v>
      </c>
      <c r="EM466" s="3">
        <v>0.36405081887977642</v>
      </c>
      <c r="EN466" s="3">
        <v>0.31063000171735805</v>
      </c>
      <c r="EO466" s="3">
        <v>0.25940400813414854</v>
      </c>
      <c r="EP466" s="3">
        <v>0.21169182891803459</v>
      </c>
      <c r="EQ466" s="3">
        <v>0.16856173569427421</v>
      </c>
      <c r="ER466" s="3">
        <v>0.13072973973505131</v>
      </c>
      <c r="ES466" s="3">
        <v>9.8561072678447229E-2</v>
      </c>
      <c r="ET466" s="3">
        <v>7.2085597335562732E-2</v>
      </c>
      <c r="EU466" s="3">
        <v>5.144676996241776E-2</v>
      </c>
      <c r="EV466" s="3">
        <v>3.5492097661672765E-2</v>
      </c>
      <c r="EW466" s="3">
        <v>2.3944388766470915E-2</v>
      </c>
      <c r="EX466" s="3">
        <v>1.5313873279484139E-2</v>
      </c>
      <c r="EY466" s="3">
        <v>9.2318153678042185E-3</v>
      </c>
      <c r="EZ466" s="3">
        <v>5.02893910345767E-3</v>
      </c>
      <c r="FA466" s="3">
        <v>2.4103202228962267E-3</v>
      </c>
      <c r="FB466" s="3">
        <v>9.9963210604175228E-4</v>
      </c>
      <c r="FC466" s="3">
        <v>3.5505932774497002E-4</v>
      </c>
      <c r="FD466" s="3">
        <v>1.028251813149433E-4</v>
      </c>
      <c r="FE466" s="3">
        <v>2.2346996655176631E-5</v>
      </c>
      <c r="FF466" s="3">
        <v>3.0776283793509246E-6</v>
      </c>
      <c r="FG466" s="3">
        <v>0</v>
      </c>
      <c r="FH466" s="3">
        <v>0</v>
      </c>
      <c r="FI466" s="3">
        <v>0</v>
      </c>
      <c r="FJ466" s="3">
        <v>0</v>
      </c>
      <c r="FK466" s="3">
        <v>0</v>
      </c>
      <c r="FL466" s="3">
        <v>0</v>
      </c>
      <c r="FM466" s="3">
        <v>0</v>
      </c>
      <c r="FN466" s="3">
        <v>0</v>
      </c>
      <c r="FO466" s="3">
        <v>0</v>
      </c>
      <c r="FP466" s="3">
        <v>0</v>
      </c>
      <c r="FQ466" s="3">
        <v>0</v>
      </c>
      <c r="FR466" s="3">
        <v>0</v>
      </c>
      <c r="FS466" s="3">
        <v>0</v>
      </c>
      <c r="FT466" s="3">
        <v>0</v>
      </c>
      <c r="FU466" s="3">
        <v>0</v>
      </c>
      <c r="FV466" s="3">
        <v>0</v>
      </c>
      <c r="FW466" s="3">
        <v>0</v>
      </c>
      <c r="FX466" s="3">
        <v>0</v>
      </c>
      <c r="FY466" s="3">
        <v>0</v>
      </c>
      <c r="FZ466" s="3">
        <v>0</v>
      </c>
      <c r="GA466" s="3">
        <v>0</v>
      </c>
      <c r="GB466" s="3">
        <v>0</v>
      </c>
      <c r="GC466" s="3">
        <v>0</v>
      </c>
      <c r="GD466" s="3">
        <v>0</v>
      </c>
      <c r="GE466" s="3">
        <v>0</v>
      </c>
      <c r="GF466" s="3">
        <v>0</v>
      </c>
      <c r="GG466" s="3">
        <v>0</v>
      </c>
      <c r="GH466" s="3">
        <v>0</v>
      </c>
      <c r="GI466" s="3">
        <v>0</v>
      </c>
      <c r="GJ466" s="3">
        <v>0</v>
      </c>
      <c r="GK466" s="3">
        <v>0</v>
      </c>
      <c r="GL466" s="3">
        <v>0</v>
      </c>
      <c r="GM466" s="3">
        <v>0</v>
      </c>
      <c r="GN466" s="3">
        <v>0</v>
      </c>
      <c r="GO466" s="3">
        <v>0</v>
      </c>
      <c r="GP466" s="3">
        <v>0</v>
      </c>
      <c r="GQ466" s="3">
        <v>0</v>
      </c>
      <c r="GR466" s="3">
        <v>0</v>
      </c>
      <c r="GS466" s="3">
        <v>0</v>
      </c>
      <c r="GT466" s="3">
        <v>0</v>
      </c>
      <c r="GU466" s="3">
        <v>0</v>
      </c>
      <c r="GV466" s="3">
        <v>0</v>
      </c>
      <c r="GW466" s="3">
        <v>0</v>
      </c>
      <c r="GX466" s="3">
        <v>0</v>
      </c>
      <c r="GY466" s="3">
        <v>0</v>
      </c>
      <c r="GZ466" s="3">
        <v>0</v>
      </c>
      <c r="HA466" s="3">
        <v>0</v>
      </c>
      <c r="HB466">
        <f t="shared" si="2740"/>
        <v>41</v>
      </c>
      <c r="HC466">
        <f t="shared" si="2744"/>
        <v>9.0504476656741266E-3</v>
      </c>
      <c r="HD466">
        <f>IF(H466&gt;=$F$3,IF(HB466&lt;50,HC466*VLOOKUP(H466,Ret!$A$2:$AZ$27,HB466+2),HC466),0)</f>
        <v>2.2535614687528576E-3</v>
      </c>
      <c r="HE466">
        <f>IF(H466&lt;$F$3,HC466*VLOOKUP(H466,Withd!$A$2:$AZ$57,HB466+2),0)</f>
        <v>0</v>
      </c>
      <c r="HF466">
        <f>IF(HC466=HD466,0,HC466*VLOOKUP(H466,Mort!$A$2:$E$115,IF(HF465/HC465=VLOOKUP(H465,Mort!$A$2:$E$115,2),2,3)))</f>
        <v>6.0547494883359906E-5</v>
      </c>
      <c r="HH466">
        <f t="shared" ref="HH466:HI466" si="2773">HH465+1</f>
        <v>50</v>
      </c>
      <c r="HI466">
        <f t="shared" si="2773"/>
        <v>17</v>
      </c>
      <c r="HJ466">
        <f t="shared" si="2738"/>
        <v>0.30121342709944487</v>
      </c>
      <c r="HK466">
        <f>IF(HH466&gt;=$F$3,IF(HI466&lt;50,HJ466*VLOOKUP(HH466,Ret!$A$2:$AZ$27,HI466+2),HJ466),0)</f>
        <v>4.8194148335911182E-3</v>
      </c>
      <c r="HL466">
        <f>IF(HH466&lt;$F$3,HJ466*VLOOKUP(HH466,Withd!$A$2:$AZ$57,HI466+2),0)</f>
        <v>0</v>
      </c>
      <c r="HM466">
        <f>IF(HJ466=HK466,0,HJ466*VLOOKUP(HH466,Mort!$A$2:$E$115,IF(HM465/HJ465=VLOOKUP(HH465,Mort!$A$2:$E$115,2),2,3)))</f>
        <v>4.6688081200413952E-4</v>
      </c>
      <c r="HN466">
        <f>HN465/(1+Assumptions!$C$9)</f>
        <v>1.3476553139153</v>
      </c>
      <c r="HO466">
        <f>HO465*(1+Assumptions!$C$10)</f>
        <v>0.7742469752468546</v>
      </c>
      <c r="HQ466">
        <f>HQ465/(1.01+Assumptions!$C$9)</f>
        <v>1.4550913573234698</v>
      </c>
      <c r="HR466">
        <f>HR465/(0.99+Assumptions!$C$9)</f>
        <v>1.2472253153018573</v>
      </c>
    </row>
    <row r="467" spans="2:226" x14ac:dyDescent="0.25">
      <c r="B467">
        <f t="shared" ref="B467:C467" si="2774">B466+1</f>
        <v>2030</v>
      </c>
      <c r="C467">
        <f t="shared" si="2774"/>
        <v>69</v>
      </c>
      <c r="D467">
        <f>IF(D466=0, 0, D466*(1-VLOOKUP(C466,Mort!$A$2:$E$111,IF(D466/D465=1-VLOOKUP(C465,Mort!$A$2:$E$111,4),4,5))))</f>
        <v>0.87920402544726495</v>
      </c>
      <c r="E467" s="3">
        <f>IF(C467&lt;65,Assumptions!$C$6,Assumptions!$C$7)*(1+Assumptions!$C$8)^(B467-$J$3)</f>
        <v>7563.3818177540807</v>
      </c>
      <c r="F467" s="3">
        <f t="shared" si="2736"/>
        <v>6649.76</v>
      </c>
      <c r="H467">
        <f t="shared" si="2743"/>
        <v>75</v>
      </c>
      <c r="I467" s="5">
        <v>83562.252967025881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11002.29</v>
      </c>
      <c r="AC467" s="5">
        <v>11324.32</v>
      </c>
      <c r="AD467" s="5">
        <v>11621.47</v>
      </c>
      <c r="AE467" s="5">
        <v>11884.99</v>
      </c>
      <c r="AF467" s="5">
        <v>12104.95</v>
      </c>
      <c r="AG467" s="5">
        <v>12272.79</v>
      </c>
      <c r="AH467" s="5">
        <v>12377.96</v>
      </c>
      <c r="AI467" s="5">
        <v>12410.12</v>
      </c>
      <c r="AJ467" s="5">
        <v>12361.32</v>
      </c>
      <c r="AK467" s="5">
        <v>12226.64</v>
      </c>
      <c r="AL467" s="5">
        <v>12000.17</v>
      </c>
      <c r="AM467" s="5">
        <v>11676.73</v>
      </c>
      <c r="AN467" s="5">
        <v>11230.95</v>
      </c>
      <c r="AO467" s="5">
        <v>10657.74</v>
      </c>
      <c r="AP467" s="5">
        <v>9958.9599999999991</v>
      </c>
      <c r="AQ467" s="5">
        <v>9143.56</v>
      </c>
      <c r="AR467" s="5">
        <v>8230.94</v>
      </c>
      <c r="AS467" s="5">
        <v>7251.62</v>
      </c>
      <c r="AT467" s="5">
        <v>6243.31</v>
      </c>
      <c r="AU467" s="5">
        <v>5244.72</v>
      </c>
      <c r="AV467" s="5">
        <v>4291.3100000000004</v>
      </c>
      <c r="AW467" s="5">
        <v>3413.29</v>
      </c>
      <c r="AX467" s="5">
        <v>2633.72</v>
      </c>
      <c r="AY467" s="5">
        <v>1983.04</v>
      </c>
      <c r="AZ467" s="5">
        <v>1443.3</v>
      </c>
      <c r="BA467" s="5">
        <v>1027.26</v>
      </c>
      <c r="BB467" s="5">
        <v>693.13</v>
      </c>
      <c r="BC467" s="5">
        <v>440.83</v>
      </c>
      <c r="BD467" s="5">
        <v>253.34</v>
      </c>
      <c r="BE467" s="5">
        <v>128.1</v>
      </c>
      <c r="BF467" s="5">
        <v>56.05</v>
      </c>
      <c r="BG467" s="5">
        <v>21</v>
      </c>
      <c r="BH467" s="5">
        <v>6.42</v>
      </c>
      <c r="BI467" s="5">
        <v>1.47</v>
      </c>
      <c r="BJ467" s="5">
        <v>0.21</v>
      </c>
      <c r="BK467" s="5">
        <v>0</v>
      </c>
      <c r="BL467" s="5">
        <v>0</v>
      </c>
      <c r="BM467" s="5">
        <v>0</v>
      </c>
      <c r="BN467" s="5">
        <v>0</v>
      </c>
      <c r="BO467" s="5">
        <v>0</v>
      </c>
      <c r="BP467" s="5">
        <v>0</v>
      </c>
      <c r="BQ467" s="5">
        <v>0</v>
      </c>
      <c r="BR467" s="5">
        <v>0</v>
      </c>
      <c r="BS467" s="5">
        <v>0</v>
      </c>
      <c r="BT467" s="5">
        <v>0</v>
      </c>
      <c r="BU467" s="5">
        <v>0</v>
      </c>
      <c r="BV467" s="5">
        <v>0</v>
      </c>
      <c r="BW467" s="5">
        <v>0</v>
      </c>
      <c r="BX467" s="5">
        <v>0</v>
      </c>
      <c r="BY467" s="5">
        <v>0</v>
      </c>
      <c r="BZ467" s="5">
        <v>0</v>
      </c>
      <c r="CA467" s="5">
        <v>0</v>
      </c>
      <c r="CB467" s="5">
        <v>0</v>
      </c>
      <c r="CC467" s="5">
        <v>0</v>
      </c>
      <c r="CD467" s="5">
        <v>0</v>
      </c>
      <c r="CE467" s="5">
        <v>0</v>
      </c>
      <c r="CF467" s="5">
        <v>0</v>
      </c>
      <c r="CG467" s="5">
        <v>0</v>
      </c>
      <c r="CH467" s="5">
        <v>0</v>
      </c>
      <c r="CI467" s="5">
        <v>0</v>
      </c>
      <c r="CJ467" s="5">
        <v>0</v>
      </c>
      <c r="CK467" s="5">
        <v>0</v>
      </c>
      <c r="CL467" s="5">
        <v>0</v>
      </c>
      <c r="CM467" s="5">
        <v>0</v>
      </c>
      <c r="CN467" s="5">
        <v>0</v>
      </c>
      <c r="CO467" s="5">
        <v>0</v>
      </c>
      <c r="CP467" s="5">
        <v>0</v>
      </c>
      <c r="CQ467" s="5">
        <v>0</v>
      </c>
      <c r="CR467" s="5">
        <v>0</v>
      </c>
      <c r="CS467" s="5">
        <v>0</v>
      </c>
      <c r="CT467" s="5">
        <v>0</v>
      </c>
      <c r="CU467" s="5">
        <v>0</v>
      </c>
      <c r="CV467" s="5">
        <v>0</v>
      </c>
      <c r="CW467" s="5">
        <v>0</v>
      </c>
      <c r="CX467" s="5">
        <v>0</v>
      </c>
      <c r="CY467" s="5">
        <v>0</v>
      </c>
      <c r="CZ467" s="5">
        <v>0</v>
      </c>
      <c r="DA467" s="5">
        <v>0</v>
      </c>
      <c r="DB467" s="5">
        <v>0</v>
      </c>
      <c r="DC467" s="5">
        <v>0</v>
      </c>
      <c r="DD467" s="5">
        <v>0</v>
      </c>
      <c r="DE467" s="5">
        <v>0</v>
      </c>
      <c r="DF467" s="3">
        <v>0</v>
      </c>
      <c r="DG467" s="3">
        <v>0</v>
      </c>
      <c r="DH467" s="3">
        <v>0</v>
      </c>
      <c r="DI467" s="3">
        <v>0</v>
      </c>
      <c r="DJ467" s="3">
        <v>0</v>
      </c>
      <c r="DK467" s="3">
        <v>0</v>
      </c>
      <c r="DL467" s="3">
        <v>0</v>
      </c>
      <c r="DM467" s="3">
        <v>0</v>
      </c>
      <c r="DN467" s="3">
        <v>0</v>
      </c>
      <c r="DO467" s="3">
        <v>0</v>
      </c>
      <c r="DP467" s="3">
        <v>0</v>
      </c>
      <c r="DQ467" s="3">
        <v>0</v>
      </c>
      <c r="DR467" s="3">
        <v>0</v>
      </c>
      <c r="DS467" s="3">
        <v>0</v>
      </c>
      <c r="DT467" s="3">
        <v>0</v>
      </c>
      <c r="DU467" s="3">
        <v>0</v>
      </c>
      <c r="DV467" s="3">
        <v>0</v>
      </c>
      <c r="DW467" s="3">
        <v>0</v>
      </c>
      <c r="DX467" s="3">
        <v>1</v>
      </c>
      <c r="DY467" s="3">
        <v>0.97560999999999998</v>
      </c>
      <c r="DZ467" s="3">
        <v>0.94901487140000007</v>
      </c>
      <c r="EA467" s="3">
        <v>0.91993705574030404</v>
      </c>
      <c r="EB467" s="3">
        <v>0.88811643298224696</v>
      </c>
      <c r="EC467" s="3">
        <v>0.85348877326026917</v>
      </c>
      <c r="ED467" s="3">
        <v>0.81592673234908475</v>
      </c>
      <c r="EE467" s="3">
        <v>0.7753996515533057</v>
      </c>
      <c r="EF467" s="3">
        <v>0.73208582701753799</v>
      </c>
      <c r="EG467" s="3">
        <v>0.68635974626202256</v>
      </c>
      <c r="EH467" s="3">
        <v>0.63852733554502217</v>
      </c>
      <c r="EI467" s="3">
        <v>0.58892653211988488</v>
      </c>
      <c r="EJ467" s="3">
        <v>0.53691254080305673</v>
      </c>
      <c r="EK467" s="3">
        <v>0.4829474613269415</v>
      </c>
      <c r="EL467" s="3">
        <v>0.42775622544649861</v>
      </c>
      <c r="EM467" s="3">
        <v>0.3722591327570699</v>
      </c>
      <c r="EN467" s="3">
        <v>0.31763382761629749</v>
      </c>
      <c r="EO467" s="3">
        <v>0.26525283310409387</v>
      </c>
      <c r="EP467" s="3">
        <v>0.21646487951125787</v>
      </c>
      <c r="EQ467" s="3">
        <v>0.17236232495963419</v>
      </c>
      <c r="ER467" s="3">
        <v>0.13367732474569391</v>
      </c>
      <c r="ES467" s="3">
        <v>0.10078334544552101</v>
      </c>
      <c r="ET467" s="3">
        <v>7.3710923191945138E-2</v>
      </c>
      <c r="EU467" s="3">
        <v>5.260674877285932E-2</v>
      </c>
      <c r="EV467" s="3">
        <v>3.6292343843420193E-2</v>
      </c>
      <c r="EW467" s="3">
        <v>2.4484266850524999E-2</v>
      </c>
      <c r="EX467" s="3">
        <v>1.5659157706921768E-2</v>
      </c>
      <c r="EY467" s="3">
        <v>9.4399666320407194E-3</v>
      </c>
      <c r="EZ467" s="3">
        <v>5.1423274231378619E-3</v>
      </c>
      <c r="FA467" s="3">
        <v>2.4646661106357457E-3</v>
      </c>
      <c r="FB467" s="3">
        <v>1.0221709760639629E-3</v>
      </c>
      <c r="FC467" s="3">
        <v>3.6306490898815901E-4</v>
      </c>
      <c r="FD467" s="3">
        <v>1.0514359764297084E-4</v>
      </c>
      <c r="FE467" s="3">
        <v>2.2850858075746857E-5</v>
      </c>
      <c r="FF467" s="3">
        <v>3.1470201741918562E-6</v>
      </c>
      <c r="FG467" s="3">
        <v>0</v>
      </c>
      <c r="FH467" s="3">
        <v>0</v>
      </c>
      <c r="FI467" s="3">
        <v>0</v>
      </c>
      <c r="FJ467" s="3">
        <v>0</v>
      </c>
      <c r="FK467" s="3">
        <v>0</v>
      </c>
      <c r="FL467" s="3">
        <v>0</v>
      </c>
      <c r="FM467" s="3">
        <v>0</v>
      </c>
      <c r="FN467" s="3">
        <v>0</v>
      </c>
      <c r="FO467" s="3">
        <v>0</v>
      </c>
      <c r="FP467" s="3">
        <v>0</v>
      </c>
      <c r="FQ467" s="3">
        <v>0</v>
      </c>
      <c r="FR467" s="3">
        <v>0</v>
      </c>
      <c r="FS467" s="3">
        <v>0</v>
      </c>
      <c r="FT467" s="3">
        <v>0</v>
      </c>
      <c r="FU467" s="3">
        <v>0</v>
      </c>
      <c r="FV467" s="3">
        <v>0</v>
      </c>
      <c r="FW467" s="3">
        <v>0</v>
      </c>
      <c r="FX467" s="3">
        <v>0</v>
      </c>
      <c r="FY467" s="3">
        <v>0</v>
      </c>
      <c r="FZ467" s="3">
        <v>0</v>
      </c>
      <c r="GA467" s="3">
        <v>0</v>
      </c>
      <c r="GB467" s="3">
        <v>0</v>
      </c>
      <c r="GC467" s="3">
        <v>0</v>
      </c>
      <c r="GD467" s="3">
        <v>0</v>
      </c>
      <c r="GE467" s="3">
        <v>0</v>
      </c>
      <c r="GF467" s="3">
        <v>0</v>
      </c>
      <c r="GG467" s="3">
        <v>0</v>
      </c>
      <c r="GH467" s="3">
        <v>0</v>
      </c>
      <c r="GI467" s="3">
        <v>0</v>
      </c>
      <c r="GJ467" s="3">
        <v>0</v>
      </c>
      <c r="GK467" s="3">
        <v>0</v>
      </c>
      <c r="GL467" s="3">
        <v>0</v>
      </c>
      <c r="GM467" s="3">
        <v>0</v>
      </c>
      <c r="GN467" s="3">
        <v>0</v>
      </c>
      <c r="GO467" s="3">
        <v>0</v>
      </c>
      <c r="GP467" s="3">
        <v>0</v>
      </c>
      <c r="GQ467" s="3">
        <v>0</v>
      </c>
      <c r="GR467" s="3">
        <v>0</v>
      </c>
      <c r="GS467" s="3">
        <v>0</v>
      </c>
      <c r="GT467" s="3">
        <v>0</v>
      </c>
      <c r="GU467" s="3">
        <v>0</v>
      </c>
      <c r="GV467" s="3">
        <v>0</v>
      </c>
      <c r="GW467" s="3">
        <v>0</v>
      </c>
      <c r="GX467" s="3">
        <v>0</v>
      </c>
      <c r="GY467" s="3">
        <v>0</v>
      </c>
      <c r="GZ467" s="3">
        <v>0</v>
      </c>
      <c r="HA467" s="3">
        <v>0</v>
      </c>
      <c r="HB467">
        <f t="shared" si="2740"/>
        <v>42</v>
      </c>
      <c r="HC467">
        <f t="shared" si="2744"/>
        <v>6.7363387020379093E-3</v>
      </c>
      <c r="HD467">
        <f>IF(H467&gt;=$F$3,IF(HB467&lt;50,HC467*VLOOKUP(H467,Ret!$A$2:$AZ$27,HB467+2),HC467),0)</f>
        <v>6.7363387020379093E-3</v>
      </c>
      <c r="HE467">
        <f>IF(H467&lt;$F$3,HC467*VLOOKUP(H467,Withd!$A$2:$AZ$57,HB467+2),0)</f>
        <v>0</v>
      </c>
      <c r="HF467">
        <f>IF(HC467=HD467,0,HC467*VLOOKUP(H467,Mort!$A$2:$E$115,IF(HF466/HC466=VLOOKUP(H466,Mort!$A$2:$E$115,2),2,3)))</f>
        <v>0</v>
      </c>
      <c r="HH467">
        <f t="shared" ref="HH467:HI467" si="2775">HH466+1</f>
        <v>51</v>
      </c>
      <c r="HI467">
        <f t="shared" si="2775"/>
        <v>18</v>
      </c>
      <c r="HJ467">
        <f t="shared" si="2738"/>
        <v>0.29592713145384963</v>
      </c>
      <c r="HK467">
        <f>IF(HH467&gt;=$F$3,IF(HI467&lt;50,HJ467*VLOOKUP(HH467,Ret!$A$2:$AZ$27,HI467+2),HJ467),0)</f>
        <v>4.4389069718077439E-3</v>
      </c>
      <c r="HL467">
        <f>IF(HH467&lt;$F$3,HJ467*VLOOKUP(HH467,Withd!$A$2:$AZ$57,HI467+2),0)</f>
        <v>0</v>
      </c>
      <c r="HM467">
        <f>IF(HJ467=HK467,0,HJ467*VLOOKUP(HH467,Mort!$A$2:$E$115,IF(HM466/HJ466=VLOOKUP(HH466,Mort!$A$2:$E$115,2),2,3)))</f>
        <v>5.0307612347154438E-4</v>
      </c>
      <c r="HN467">
        <f>HN466/(1+Assumptions!$C$9)</f>
        <v>1.298319184889499</v>
      </c>
      <c r="HO467">
        <f>HO466*(1+Assumptions!$C$10)</f>
        <v>0.79941000194237732</v>
      </c>
      <c r="HQ467">
        <f>HQ466/(1.01+Assumptions!$C$9)</f>
        <v>1.3884459516445322</v>
      </c>
      <c r="HR467">
        <f>HR466/(0.99+Assumptions!$C$9)</f>
        <v>1.2132541977644526</v>
      </c>
    </row>
    <row r="468" spans="2:226" x14ac:dyDescent="0.25">
      <c r="B468">
        <f t="shared" ref="B468:C468" si="2776">B467+1</f>
        <v>2031</v>
      </c>
      <c r="C468">
        <f t="shared" si="2776"/>
        <v>70</v>
      </c>
      <c r="D468">
        <f>IF(D467=0, 0, D467*(1-VLOOKUP(C467,Mort!$A$2:$E$111,IF(D467/D466=1-VLOOKUP(C466,Mort!$A$2:$E$111,4),4,5))))</f>
        <v>0.86896129855080428</v>
      </c>
      <c r="E468" s="3">
        <f>IF(C468&lt;65,Assumptions!$C$6,Assumptions!$C$7)*(1+Assumptions!$C$8)^(B468-$J$3)</f>
        <v>7979.3678177305546</v>
      </c>
      <c r="F468" s="3">
        <f t="shared" si="2736"/>
        <v>6933.76</v>
      </c>
      <c r="H468">
        <f t="shared" si="2743"/>
        <v>76</v>
      </c>
      <c r="I468" s="5">
        <v>79888.217061837713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0</v>
      </c>
      <c r="AA468" s="5">
        <v>0</v>
      </c>
      <c r="AB468" s="5">
        <v>0</v>
      </c>
      <c r="AC468" s="5">
        <v>11607.42</v>
      </c>
      <c r="AD468" s="5">
        <v>11912.01</v>
      </c>
      <c r="AE468" s="5">
        <v>12182.11</v>
      </c>
      <c r="AF468" s="5">
        <v>12407.57</v>
      </c>
      <c r="AG468" s="5">
        <v>12579.61</v>
      </c>
      <c r="AH468" s="5">
        <v>12687.41</v>
      </c>
      <c r="AI468" s="5">
        <v>12720.37</v>
      </c>
      <c r="AJ468" s="5">
        <v>12670.35</v>
      </c>
      <c r="AK468" s="5">
        <v>12532.3</v>
      </c>
      <c r="AL468" s="5">
        <v>12300.17</v>
      </c>
      <c r="AM468" s="5">
        <v>11968.65</v>
      </c>
      <c r="AN468" s="5">
        <v>11511.72</v>
      </c>
      <c r="AO468" s="5">
        <v>10924.18</v>
      </c>
      <c r="AP468" s="5">
        <v>10207.93</v>
      </c>
      <c r="AQ468" s="5">
        <v>9372.15</v>
      </c>
      <c r="AR468" s="5">
        <v>8436.7099999999991</v>
      </c>
      <c r="AS468" s="5">
        <v>7432.91</v>
      </c>
      <c r="AT468" s="5">
        <v>6399.39</v>
      </c>
      <c r="AU468" s="5">
        <v>5375.84</v>
      </c>
      <c r="AV468" s="5">
        <v>4398.59</v>
      </c>
      <c r="AW468" s="5">
        <v>3498.63</v>
      </c>
      <c r="AX468" s="5">
        <v>2699.56</v>
      </c>
      <c r="AY468" s="5">
        <v>2032.61</v>
      </c>
      <c r="AZ468" s="5">
        <v>1479.38</v>
      </c>
      <c r="BA468" s="5">
        <v>1052.94</v>
      </c>
      <c r="BB468" s="5">
        <v>710.46</v>
      </c>
      <c r="BC468" s="5">
        <v>451.85</v>
      </c>
      <c r="BD468" s="5">
        <v>259.68</v>
      </c>
      <c r="BE468" s="5">
        <v>131.31</v>
      </c>
      <c r="BF468" s="5">
        <v>57.45</v>
      </c>
      <c r="BG468" s="5">
        <v>21.53</v>
      </c>
      <c r="BH468" s="5">
        <v>6.58</v>
      </c>
      <c r="BI468" s="5">
        <v>1.51</v>
      </c>
      <c r="BJ468" s="5">
        <v>0.22</v>
      </c>
      <c r="BK468" s="5">
        <v>0</v>
      </c>
      <c r="BL468" s="5">
        <v>0</v>
      </c>
      <c r="BM468" s="5">
        <v>0</v>
      </c>
      <c r="BN468" s="5">
        <v>0</v>
      </c>
      <c r="BO468" s="5">
        <v>0</v>
      </c>
      <c r="BP468" s="5">
        <v>0</v>
      </c>
      <c r="BQ468" s="5">
        <v>0</v>
      </c>
      <c r="BR468" s="5">
        <v>0</v>
      </c>
      <c r="BS468" s="5">
        <v>0</v>
      </c>
      <c r="BT468" s="5">
        <v>0</v>
      </c>
      <c r="BU468" s="5">
        <v>0</v>
      </c>
      <c r="BV468" s="5">
        <v>0</v>
      </c>
      <c r="BW468" s="5">
        <v>0</v>
      </c>
      <c r="BX468" s="5">
        <v>0</v>
      </c>
      <c r="BY468" s="5">
        <v>0</v>
      </c>
      <c r="BZ468" s="5">
        <v>0</v>
      </c>
      <c r="CA468" s="5">
        <v>0</v>
      </c>
      <c r="CB468" s="5">
        <v>0</v>
      </c>
      <c r="CC468" s="5">
        <v>0</v>
      </c>
      <c r="CD468" s="5">
        <v>0</v>
      </c>
      <c r="CE468" s="5">
        <v>0</v>
      </c>
      <c r="CF468" s="5">
        <v>0</v>
      </c>
      <c r="CG468" s="5">
        <v>0</v>
      </c>
      <c r="CH468" s="5">
        <v>0</v>
      </c>
      <c r="CI468" s="5">
        <v>0</v>
      </c>
      <c r="CJ468" s="5">
        <v>0</v>
      </c>
      <c r="CK468" s="5">
        <v>0</v>
      </c>
      <c r="CL468" s="5">
        <v>0</v>
      </c>
      <c r="CM468" s="5">
        <v>0</v>
      </c>
      <c r="CN468" s="5">
        <v>0</v>
      </c>
      <c r="CO468" s="5">
        <v>0</v>
      </c>
      <c r="CP468" s="5">
        <v>0</v>
      </c>
      <c r="CQ468" s="5">
        <v>0</v>
      </c>
      <c r="CR468" s="5">
        <v>0</v>
      </c>
      <c r="CS468" s="5">
        <v>0</v>
      </c>
      <c r="CT468" s="5">
        <v>0</v>
      </c>
      <c r="CU468" s="5">
        <v>0</v>
      </c>
      <c r="CV468" s="5">
        <v>0</v>
      </c>
      <c r="CW468" s="5">
        <v>0</v>
      </c>
      <c r="CX468" s="5">
        <v>0</v>
      </c>
      <c r="CY468" s="5">
        <v>0</v>
      </c>
      <c r="CZ468" s="5">
        <v>0</v>
      </c>
      <c r="DA468" s="5">
        <v>0</v>
      </c>
      <c r="DB468" s="5">
        <v>0</v>
      </c>
      <c r="DC468" s="5">
        <v>0</v>
      </c>
      <c r="DD468" s="5">
        <v>0</v>
      </c>
      <c r="DE468" s="5">
        <v>0</v>
      </c>
      <c r="DF468" s="3">
        <v>0</v>
      </c>
      <c r="DG468" s="3">
        <v>0</v>
      </c>
      <c r="DH468" s="3">
        <v>0</v>
      </c>
      <c r="DI468" s="3">
        <v>0</v>
      </c>
      <c r="DJ468" s="3">
        <v>0</v>
      </c>
      <c r="DK468" s="3">
        <v>0</v>
      </c>
      <c r="DL468" s="3">
        <v>0</v>
      </c>
      <c r="DM468" s="3">
        <v>0</v>
      </c>
      <c r="DN468" s="3">
        <v>0</v>
      </c>
      <c r="DO468" s="3">
        <v>0</v>
      </c>
      <c r="DP468" s="3">
        <v>0</v>
      </c>
      <c r="DQ468" s="3">
        <v>0</v>
      </c>
      <c r="DR468" s="3">
        <v>0</v>
      </c>
      <c r="DS468" s="3">
        <v>0</v>
      </c>
      <c r="DT468" s="3">
        <v>0</v>
      </c>
      <c r="DU468" s="3">
        <v>0</v>
      </c>
      <c r="DV468" s="3">
        <v>0</v>
      </c>
      <c r="DW468" s="3">
        <v>0</v>
      </c>
      <c r="DX468" s="3">
        <v>0</v>
      </c>
      <c r="DY468" s="3">
        <v>1</v>
      </c>
      <c r="DZ468" s="3">
        <v>0.97274000000000005</v>
      </c>
      <c r="EA468" s="3">
        <v>0.94293524640000004</v>
      </c>
      <c r="EB468" s="3">
        <v>0.91031911622702399</v>
      </c>
      <c r="EC468" s="3">
        <v>0.87482577388533234</v>
      </c>
      <c r="ED468" s="3">
        <v>0.83632469157663891</v>
      </c>
      <c r="EE468" s="3">
        <v>0.79478444414602722</v>
      </c>
      <c r="EF468" s="3">
        <v>0.7503877850960301</v>
      </c>
      <c r="EG468" s="3">
        <v>0.70351856403893209</v>
      </c>
      <c r="EH468" s="3">
        <v>0.65449035531105892</v>
      </c>
      <c r="EI468" s="3">
        <v>0.60364954451049591</v>
      </c>
      <c r="EJ468" s="3">
        <v>0.55033521673932895</v>
      </c>
      <c r="EK468" s="3">
        <v>0.49502102410485899</v>
      </c>
      <c r="EL468" s="3">
        <v>0.43845002147015566</v>
      </c>
      <c r="EM468" s="3">
        <v>0.38156551568461766</v>
      </c>
      <c r="EN468" s="3">
        <v>0.32557459191305688</v>
      </c>
      <c r="EO468" s="3">
        <v>0.27188408596067465</v>
      </c>
      <c r="EP468" s="3">
        <v>0.22187644602992776</v>
      </c>
      <c r="EQ468" s="3">
        <v>0.17667133891579026</v>
      </c>
      <c r="ER468" s="3">
        <v>0.13701922360953031</v>
      </c>
      <c r="ES468" s="3">
        <v>0.10330290325593318</v>
      </c>
      <c r="ET468" s="3">
        <v>7.55536773833244E-2</v>
      </c>
      <c r="EU468" s="3">
        <v>5.3921904011704783E-2</v>
      </c>
      <c r="EV468" s="3">
        <v>3.7199643139594896E-2</v>
      </c>
      <c r="EW468" s="3">
        <v>2.5096367247696302E-2</v>
      </c>
      <c r="EX468" s="3">
        <v>1.6050632636936648E-2</v>
      </c>
      <c r="EY468" s="3">
        <v>9.6759633788508891E-3</v>
      </c>
      <c r="EZ468" s="3">
        <v>5.2708842909952331E-3</v>
      </c>
      <c r="FA468" s="3">
        <v>2.5262821318311054E-3</v>
      </c>
      <c r="FB468" s="3">
        <v>1.0477249885343144E-3</v>
      </c>
      <c r="FC468" s="3">
        <v>3.7214143867750311E-4</v>
      </c>
      <c r="FD468" s="3">
        <v>1.0777216064100489E-4</v>
      </c>
      <c r="FE468" s="3">
        <v>2.3422123672109595E-5</v>
      </c>
      <c r="FF468" s="3">
        <v>3.2256948721229323E-6</v>
      </c>
      <c r="FG468" s="3">
        <v>0</v>
      </c>
      <c r="FH468" s="3">
        <v>0</v>
      </c>
      <c r="FI468" s="3">
        <v>0</v>
      </c>
      <c r="FJ468" s="3">
        <v>0</v>
      </c>
      <c r="FK468" s="3">
        <v>0</v>
      </c>
      <c r="FL468" s="3">
        <v>0</v>
      </c>
      <c r="FM468" s="3">
        <v>0</v>
      </c>
      <c r="FN468" s="3">
        <v>0</v>
      </c>
      <c r="FO468" s="3">
        <v>0</v>
      </c>
      <c r="FP468" s="3">
        <v>0</v>
      </c>
      <c r="FQ468" s="3">
        <v>0</v>
      </c>
      <c r="FR468" s="3">
        <v>0</v>
      </c>
      <c r="FS468" s="3">
        <v>0</v>
      </c>
      <c r="FT468" s="3">
        <v>0</v>
      </c>
      <c r="FU468" s="3">
        <v>0</v>
      </c>
      <c r="FV468" s="3">
        <v>0</v>
      </c>
      <c r="FW468" s="3">
        <v>0</v>
      </c>
      <c r="FX468" s="3">
        <v>0</v>
      </c>
      <c r="FY468" s="3">
        <v>0</v>
      </c>
      <c r="FZ468" s="3">
        <v>0</v>
      </c>
      <c r="GA468" s="3">
        <v>0</v>
      </c>
      <c r="GB468" s="3">
        <v>0</v>
      </c>
      <c r="GC468" s="3">
        <v>0</v>
      </c>
      <c r="GD468" s="3">
        <v>0</v>
      </c>
      <c r="GE468" s="3">
        <v>0</v>
      </c>
      <c r="GF468" s="3">
        <v>0</v>
      </c>
      <c r="GG468" s="3">
        <v>0</v>
      </c>
      <c r="GH468" s="3">
        <v>0</v>
      </c>
      <c r="GI468" s="3">
        <v>0</v>
      </c>
      <c r="GJ468" s="3">
        <v>0</v>
      </c>
      <c r="GK468" s="3">
        <v>0</v>
      </c>
      <c r="GL468" s="3">
        <v>0</v>
      </c>
      <c r="GM468" s="3">
        <v>0</v>
      </c>
      <c r="GN468" s="3">
        <v>0</v>
      </c>
      <c r="GO468" s="3">
        <v>0</v>
      </c>
      <c r="GP468" s="3">
        <v>0</v>
      </c>
      <c r="GQ468" s="3">
        <v>0</v>
      </c>
      <c r="GR468" s="3">
        <v>0</v>
      </c>
      <c r="GS468" s="3">
        <v>0</v>
      </c>
      <c r="GT468" s="3">
        <v>0</v>
      </c>
      <c r="GU468" s="3">
        <v>0</v>
      </c>
      <c r="GV468" s="3">
        <v>0</v>
      </c>
      <c r="GW468" s="3">
        <v>0</v>
      </c>
      <c r="GX468" s="3">
        <v>0</v>
      </c>
      <c r="GY468" s="3">
        <v>0</v>
      </c>
      <c r="GZ468" s="3">
        <v>0</v>
      </c>
      <c r="HA468" s="3">
        <v>0</v>
      </c>
      <c r="HB468">
        <f t="shared" si="2740"/>
        <v>43</v>
      </c>
      <c r="HC468">
        <f t="shared" si="2744"/>
        <v>0</v>
      </c>
      <c r="HD468">
        <f>IF(H468&gt;=$F$3,IF(HB468&lt;50,HC468*VLOOKUP(H468,Ret!$A$2:$AZ$27,HB468+2),HC468),0)</f>
        <v>0</v>
      </c>
      <c r="HE468">
        <f>IF(H468&lt;$F$3,HC468*VLOOKUP(H468,Withd!$A$2:$AZ$57,HB468+2),0)</f>
        <v>0</v>
      </c>
      <c r="HF468">
        <f>IF(HC468=HD468,0,HC468*VLOOKUP(H468,Mort!$A$2:$E$115,IF(HF467/HC467=VLOOKUP(H467,Mort!$A$2:$E$115,2),2,3)))</f>
        <v>0</v>
      </c>
      <c r="HH468">
        <f t="shared" ref="HH468:HI468" si="2777">HH467+1</f>
        <v>52</v>
      </c>
      <c r="HI468">
        <f t="shared" si="2777"/>
        <v>19</v>
      </c>
      <c r="HJ468">
        <f t="shared" si="2738"/>
        <v>0.29098514835857031</v>
      </c>
      <c r="HK468">
        <f>IF(HH468&gt;=$F$3,IF(HI468&lt;50,HJ468*VLOOKUP(HH468,Ret!$A$2:$AZ$27,HI468+2),HJ468),0)</f>
        <v>5.5287178188128359E-3</v>
      </c>
      <c r="HL468">
        <f>IF(HH468&lt;$F$3,HJ468*VLOOKUP(HH468,Withd!$A$2:$AZ$57,HI468+2),0)</f>
        <v>0</v>
      </c>
      <c r="HM468">
        <f>IF(HJ468=HK468,0,HJ468*VLOOKUP(HH468,Mort!$A$2:$E$115,IF(HM467/HJ467=VLOOKUP(HH467,Mort!$A$2:$E$115,2),2,3)))</f>
        <v>5.3832252446335506E-4</v>
      </c>
      <c r="HN468">
        <f>HN467/(1+Assumptions!$C$9)</f>
        <v>1.250789195461945</v>
      </c>
      <c r="HO468">
        <f>HO467*(1+Assumptions!$C$10)</f>
        <v>0.82539082700550459</v>
      </c>
      <c r="HQ468">
        <f>HQ467/(1.01+Assumptions!$C$9)</f>
        <v>1.3248530072944009</v>
      </c>
      <c r="HR468">
        <f>HR467/(0.99+Assumptions!$C$9)</f>
        <v>1.1802083635840979</v>
      </c>
    </row>
    <row r="469" spans="2:226" x14ac:dyDescent="0.25">
      <c r="B469">
        <f t="shared" ref="B469:C469" si="2778">B468+1</f>
        <v>2032</v>
      </c>
      <c r="C469">
        <f t="shared" si="2778"/>
        <v>71</v>
      </c>
      <c r="D469">
        <f>IF(D468=0, 0, D468*(1-VLOOKUP(C468,Mort!$A$2:$E$111,IF(D468/D467=1-VLOOKUP(C467,Mort!$A$2:$E$111,4),4,5))))</f>
        <v>0.85762135360471625</v>
      </c>
      <c r="E469" s="3">
        <f>IF(C469&lt;65,Assumptions!$C$6,Assumptions!$C$7)*(1+Assumptions!$C$8)^(B469-$J$3)</f>
        <v>8418.2330477057349</v>
      </c>
      <c r="F469" s="3">
        <f t="shared" si="2736"/>
        <v>7219.66</v>
      </c>
      <c r="H469">
        <f t="shared" si="2743"/>
        <v>77</v>
      </c>
      <c r="I469" s="5">
        <v>76252.258003540774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12245.83</v>
      </c>
      <c r="AE469" s="5">
        <v>12523.5</v>
      </c>
      <c r="AF469" s="5">
        <v>12755.28</v>
      </c>
      <c r="AG469" s="5">
        <v>12932.14</v>
      </c>
      <c r="AH469" s="5">
        <v>13042.96</v>
      </c>
      <c r="AI469" s="5">
        <v>13076.85</v>
      </c>
      <c r="AJ469" s="5">
        <v>13025.42</v>
      </c>
      <c r="AK469" s="5">
        <v>12883.51</v>
      </c>
      <c r="AL469" s="5">
        <v>12644.87</v>
      </c>
      <c r="AM469" s="5">
        <v>12304.06</v>
      </c>
      <c r="AN469" s="5">
        <v>11834.32</v>
      </c>
      <c r="AO469" s="5">
        <v>11230.32</v>
      </c>
      <c r="AP469" s="5">
        <v>10494</v>
      </c>
      <c r="AQ469" s="5">
        <v>9634.7999999999993</v>
      </c>
      <c r="AR469" s="5">
        <v>8673.14</v>
      </c>
      <c r="AS469" s="5">
        <v>7641.21</v>
      </c>
      <c r="AT469" s="5">
        <v>6578.73</v>
      </c>
      <c r="AU469" s="5">
        <v>5526.49</v>
      </c>
      <c r="AV469" s="5">
        <v>4521.8599999999997</v>
      </c>
      <c r="AW469" s="5">
        <v>3596.67</v>
      </c>
      <c r="AX469" s="5">
        <v>2775.21</v>
      </c>
      <c r="AY469" s="5">
        <v>2089.58</v>
      </c>
      <c r="AZ469" s="5">
        <v>1520.84</v>
      </c>
      <c r="BA469" s="5">
        <v>1082.45</v>
      </c>
      <c r="BB469" s="5">
        <v>730.37</v>
      </c>
      <c r="BC469" s="5">
        <v>464.51</v>
      </c>
      <c r="BD469" s="5">
        <v>266.95999999999998</v>
      </c>
      <c r="BE469" s="5">
        <v>134.99</v>
      </c>
      <c r="BF469" s="5">
        <v>59.06</v>
      </c>
      <c r="BG469" s="5">
        <v>22.13</v>
      </c>
      <c r="BH469" s="5">
        <v>6.76</v>
      </c>
      <c r="BI469" s="5">
        <v>1.55</v>
      </c>
      <c r="BJ469" s="5">
        <v>0.23</v>
      </c>
      <c r="BK469" s="5">
        <v>0</v>
      </c>
      <c r="BL469" s="5">
        <v>0</v>
      </c>
      <c r="BM469" s="5">
        <v>0</v>
      </c>
      <c r="BN469" s="5">
        <v>0</v>
      </c>
      <c r="BO469" s="5">
        <v>0</v>
      </c>
      <c r="BP469" s="5">
        <v>0</v>
      </c>
      <c r="BQ469" s="5">
        <v>0</v>
      </c>
      <c r="BR469" s="5">
        <v>0</v>
      </c>
      <c r="BS469" s="5">
        <v>0</v>
      </c>
      <c r="BT469" s="5">
        <v>0</v>
      </c>
      <c r="BU469" s="5">
        <v>0</v>
      </c>
      <c r="BV469" s="5">
        <v>0</v>
      </c>
      <c r="BW469" s="5">
        <v>0</v>
      </c>
      <c r="BX469" s="5">
        <v>0</v>
      </c>
      <c r="BY469" s="5">
        <v>0</v>
      </c>
      <c r="BZ469" s="5">
        <v>0</v>
      </c>
      <c r="CA469" s="5">
        <v>0</v>
      </c>
      <c r="CB469" s="5">
        <v>0</v>
      </c>
      <c r="CC469" s="5">
        <v>0</v>
      </c>
      <c r="CD469" s="5">
        <v>0</v>
      </c>
      <c r="CE469" s="5">
        <v>0</v>
      </c>
      <c r="CF469" s="5">
        <v>0</v>
      </c>
      <c r="CG469" s="5">
        <v>0</v>
      </c>
      <c r="CH469" s="5">
        <v>0</v>
      </c>
      <c r="CI469" s="5">
        <v>0</v>
      </c>
      <c r="CJ469" s="5">
        <v>0</v>
      </c>
      <c r="CK469" s="5">
        <v>0</v>
      </c>
      <c r="CL469" s="5">
        <v>0</v>
      </c>
      <c r="CM469" s="5">
        <v>0</v>
      </c>
      <c r="CN469" s="5">
        <v>0</v>
      </c>
      <c r="CO469" s="5">
        <v>0</v>
      </c>
      <c r="CP469" s="5">
        <v>0</v>
      </c>
      <c r="CQ469" s="5">
        <v>0</v>
      </c>
      <c r="CR469" s="5">
        <v>0</v>
      </c>
      <c r="CS469" s="5">
        <v>0</v>
      </c>
      <c r="CT469" s="5">
        <v>0</v>
      </c>
      <c r="CU469" s="5">
        <v>0</v>
      </c>
      <c r="CV469" s="5">
        <v>0</v>
      </c>
      <c r="CW469" s="5">
        <v>0</v>
      </c>
      <c r="CX469" s="5">
        <v>0</v>
      </c>
      <c r="CY469" s="5">
        <v>0</v>
      </c>
      <c r="CZ469" s="5">
        <v>0</v>
      </c>
      <c r="DA469" s="5">
        <v>0</v>
      </c>
      <c r="DB469" s="5">
        <v>0</v>
      </c>
      <c r="DC469" s="5">
        <v>0</v>
      </c>
      <c r="DD469" s="5">
        <v>0</v>
      </c>
      <c r="DE469" s="5">
        <v>0</v>
      </c>
      <c r="DF469" s="3">
        <v>0</v>
      </c>
      <c r="DG469" s="3">
        <v>0</v>
      </c>
      <c r="DH469" s="3">
        <v>0</v>
      </c>
      <c r="DI469" s="3">
        <v>0</v>
      </c>
      <c r="DJ469" s="3">
        <v>0</v>
      </c>
      <c r="DK469" s="3">
        <v>0</v>
      </c>
      <c r="DL469" s="3">
        <v>0</v>
      </c>
      <c r="DM469" s="3">
        <v>0</v>
      </c>
      <c r="DN469" s="3">
        <v>0</v>
      </c>
      <c r="DO469" s="3">
        <v>0</v>
      </c>
      <c r="DP469" s="3">
        <v>0</v>
      </c>
      <c r="DQ469" s="3">
        <v>0</v>
      </c>
      <c r="DR469" s="3">
        <v>0</v>
      </c>
      <c r="DS469" s="3">
        <v>0</v>
      </c>
      <c r="DT469" s="3">
        <v>0</v>
      </c>
      <c r="DU469" s="3">
        <v>0</v>
      </c>
      <c r="DV469" s="3">
        <v>0</v>
      </c>
      <c r="DW469" s="3">
        <v>0</v>
      </c>
      <c r="DX469" s="3">
        <v>0</v>
      </c>
      <c r="DY469" s="3">
        <v>0</v>
      </c>
      <c r="DZ469" s="3">
        <v>1</v>
      </c>
      <c r="EA469" s="3">
        <v>0.96936</v>
      </c>
      <c r="EB469" s="3">
        <v>0.93582983759999994</v>
      </c>
      <c r="EC469" s="3">
        <v>0.89934183223197595</v>
      </c>
      <c r="ED469" s="3">
        <v>0.85976179819544674</v>
      </c>
      <c r="EE469" s="3">
        <v>0.81705742967907891</v>
      </c>
      <c r="EF469" s="3">
        <v>0.77141660165720549</v>
      </c>
      <c r="EG469" s="3">
        <v>0.72323392071769643</v>
      </c>
      <c r="EH469" s="3">
        <v>0.6728317487828801</v>
      </c>
      <c r="EI469" s="3">
        <v>0.62056617853742602</v>
      </c>
      <c r="EJ469" s="3">
        <v>0.56575777364900059</v>
      </c>
      <c r="EK469" s="3">
        <v>0.5088934598195396</v>
      </c>
      <c r="EL469" s="3">
        <v>0.45073711523136256</v>
      </c>
      <c r="EM469" s="3">
        <v>0.39225848190124557</v>
      </c>
      <c r="EN469" s="3">
        <v>0.33469847226705679</v>
      </c>
      <c r="EO469" s="3">
        <v>0.27950334720549647</v>
      </c>
      <c r="EP469" s="3">
        <v>0.2280942965539895</v>
      </c>
      <c r="EQ469" s="3">
        <v>0.18162236457407968</v>
      </c>
      <c r="ER469" s="3">
        <v>0.14085904106907324</v>
      </c>
      <c r="ES469" s="3">
        <v>0.10619785683320639</v>
      </c>
      <c r="ET469" s="3">
        <v>7.7670988530670476E-2</v>
      </c>
      <c r="EU469" s="3">
        <v>5.5433007804454204E-2</v>
      </c>
      <c r="EV469" s="3">
        <v>3.8242123424136867E-2</v>
      </c>
      <c r="EW469" s="3">
        <v>2.5799666146859697E-2</v>
      </c>
      <c r="EX469" s="3">
        <v>1.650043448088559E-2</v>
      </c>
      <c r="EY469" s="3">
        <v>9.9471219224570688E-3</v>
      </c>
      <c r="EZ469" s="3">
        <v>5.4185951960392638E-3</v>
      </c>
      <c r="FA469" s="3">
        <v>2.5970784915096586E-3</v>
      </c>
      <c r="FB469" s="3">
        <v>1.0770863627838007E-3</v>
      </c>
      <c r="FC469" s="3">
        <v>3.8257030519717818E-4</v>
      </c>
      <c r="FD469" s="3">
        <v>1.1079236038510279E-4</v>
      </c>
      <c r="FE469" s="3">
        <v>2.407850368249439E-5</v>
      </c>
      <c r="FF469" s="3">
        <v>3.3160915271531264E-6</v>
      </c>
      <c r="FG469" s="3">
        <v>0</v>
      </c>
      <c r="FH469" s="3">
        <v>0</v>
      </c>
      <c r="FI469" s="3">
        <v>0</v>
      </c>
      <c r="FJ469" s="3">
        <v>0</v>
      </c>
      <c r="FK469" s="3">
        <v>0</v>
      </c>
      <c r="FL469" s="3">
        <v>0</v>
      </c>
      <c r="FM469" s="3">
        <v>0</v>
      </c>
      <c r="FN469" s="3">
        <v>0</v>
      </c>
      <c r="FO469" s="3">
        <v>0</v>
      </c>
      <c r="FP469" s="3">
        <v>0</v>
      </c>
      <c r="FQ469" s="3">
        <v>0</v>
      </c>
      <c r="FR469" s="3">
        <v>0</v>
      </c>
      <c r="FS469" s="3">
        <v>0</v>
      </c>
      <c r="FT469" s="3">
        <v>0</v>
      </c>
      <c r="FU469" s="3">
        <v>0</v>
      </c>
      <c r="FV469" s="3">
        <v>0</v>
      </c>
      <c r="FW469" s="3">
        <v>0</v>
      </c>
      <c r="FX469" s="3">
        <v>0</v>
      </c>
      <c r="FY469" s="3">
        <v>0</v>
      </c>
      <c r="FZ469" s="3">
        <v>0</v>
      </c>
      <c r="GA469" s="3">
        <v>0</v>
      </c>
      <c r="GB469" s="3">
        <v>0</v>
      </c>
      <c r="GC469" s="3">
        <v>0</v>
      </c>
      <c r="GD469" s="3">
        <v>0</v>
      </c>
      <c r="GE469" s="3">
        <v>0</v>
      </c>
      <c r="GF469" s="3">
        <v>0</v>
      </c>
      <c r="GG469" s="3">
        <v>0</v>
      </c>
      <c r="GH469" s="3">
        <v>0</v>
      </c>
      <c r="GI469" s="3">
        <v>0</v>
      </c>
      <c r="GJ469" s="3">
        <v>0</v>
      </c>
      <c r="GK469" s="3">
        <v>0</v>
      </c>
      <c r="GL469" s="3">
        <v>0</v>
      </c>
      <c r="GM469" s="3">
        <v>0</v>
      </c>
      <c r="GN469" s="3">
        <v>0</v>
      </c>
      <c r="GO469" s="3">
        <v>0</v>
      </c>
      <c r="GP469" s="3">
        <v>0</v>
      </c>
      <c r="GQ469" s="3">
        <v>0</v>
      </c>
      <c r="GR469" s="3">
        <v>0</v>
      </c>
      <c r="GS469" s="3">
        <v>0</v>
      </c>
      <c r="GT469" s="3">
        <v>0</v>
      </c>
      <c r="GU469" s="3">
        <v>0</v>
      </c>
      <c r="GV469" s="3">
        <v>0</v>
      </c>
      <c r="GW469" s="3">
        <v>0</v>
      </c>
      <c r="GX469" s="3">
        <v>0</v>
      </c>
      <c r="GY469" s="3">
        <v>0</v>
      </c>
      <c r="GZ469" s="3">
        <v>0</v>
      </c>
      <c r="HA469" s="3">
        <v>0</v>
      </c>
      <c r="HB469">
        <f t="shared" si="2740"/>
        <v>44</v>
      </c>
      <c r="HC469">
        <f t="shared" si="2744"/>
        <v>0</v>
      </c>
      <c r="HD469">
        <f>IF(H469&gt;=$F$3,IF(HB469&lt;50,HC469*VLOOKUP(H469,Ret!$A$2:$AZ$27,HB469+2),HC469),0)</f>
        <v>0</v>
      </c>
      <c r="HE469">
        <f>IF(H469&lt;$F$3,HC469*VLOOKUP(H469,Withd!$A$2:$AZ$57,HB469+2),0)</f>
        <v>0</v>
      </c>
      <c r="HF469">
        <f>IF(HC469=HD469,0,HC469*VLOOKUP(H469,Mort!$A$2:$E$115,IF(HF468/HC468=VLOOKUP(H468,Mort!$A$2:$E$115,2),2,3)))</f>
        <v>0</v>
      </c>
      <c r="HH469">
        <f t="shared" ref="HH469:HI469" si="2779">HH468+1</f>
        <v>53</v>
      </c>
      <c r="HI469">
        <f t="shared" si="2779"/>
        <v>20</v>
      </c>
      <c r="HJ469">
        <f t="shared" si="2738"/>
        <v>0.28491810801529416</v>
      </c>
      <c r="HK469">
        <f>IF(HH469&gt;=$F$3,IF(HI469&lt;50,HJ469*VLOOKUP(HH469,Ret!$A$2:$AZ$27,HI469+2),HJ469),0)</f>
        <v>4.8436078362600011E-3</v>
      </c>
      <c r="HL469">
        <f>IF(HH469&lt;$F$3,HJ469*VLOOKUP(HH469,Withd!$A$2:$AZ$57,HI469+2),0)</f>
        <v>0</v>
      </c>
      <c r="HM469">
        <f>IF(HJ469=HK469,0,HJ469*VLOOKUP(HH469,Mort!$A$2:$E$115,IF(HM468/HJ468=VLOOKUP(HH468,Mort!$A$2:$E$115,2),2,3)))</f>
        <v>5.6698703495043537E-4</v>
      </c>
      <c r="HN469">
        <f>HN468/(1+Assumptions!$C$9)</f>
        <v>1.2049992249151686</v>
      </c>
      <c r="HO469">
        <f>HO468*(1+Assumptions!$C$10)</f>
        <v>0.85221602888318349</v>
      </c>
      <c r="HQ469">
        <f>HQ468/(1.01+Assumptions!$C$9)</f>
        <v>1.2641727168839703</v>
      </c>
      <c r="HR469">
        <f>HR468/(0.99+Assumptions!$C$9)</f>
        <v>1.1480626104903675</v>
      </c>
    </row>
    <row r="470" spans="2:226" x14ac:dyDescent="0.25">
      <c r="B470">
        <f t="shared" ref="B470:C470" si="2780">B469+1</f>
        <v>2033</v>
      </c>
      <c r="C470">
        <f t="shared" si="2780"/>
        <v>72</v>
      </c>
      <c r="D470">
        <f>IF(D469=0, 0, D469*(1-VLOOKUP(C469,Mort!$A$2:$E$111,IF(D469/D468=1-VLOOKUP(C468,Mort!$A$2:$E$111,4),4,5))))</f>
        <v>0.84507435320147928</v>
      </c>
      <c r="E470" s="3">
        <f>IF(C470&lt;65,Assumptions!$C$6,Assumptions!$C$7)*(1+Assumptions!$C$8)^(B470-$J$3)</f>
        <v>8881.2358653295505</v>
      </c>
      <c r="F470" s="3">
        <f t="shared" si="2736"/>
        <v>7505.3</v>
      </c>
      <c r="H470">
        <f t="shared" si="2743"/>
        <v>78</v>
      </c>
      <c r="I470" s="5">
        <v>72670.683945494355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12919.35</v>
      </c>
      <c r="AF470" s="5">
        <v>13158.45</v>
      </c>
      <c r="AG470" s="5">
        <v>13340.9</v>
      </c>
      <c r="AH470" s="5">
        <v>13455.23</v>
      </c>
      <c r="AI470" s="5">
        <v>13490.19</v>
      </c>
      <c r="AJ470" s="5">
        <v>13437.14</v>
      </c>
      <c r="AK470" s="5">
        <v>13290.74</v>
      </c>
      <c r="AL470" s="5">
        <v>13044.55</v>
      </c>
      <c r="AM470" s="5">
        <v>12692.97</v>
      </c>
      <c r="AN470" s="5">
        <v>12208.38</v>
      </c>
      <c r="AO470" s="5">
        <v>11585.29</v>
      </c>
      <c r="AP470" s="5">
        <v>10825.7</v>
      </c>
      <c r="AQ470" s="5">
        <v>9939.34</v>
      </c>
      <c r="AR470" s="5">
        <v>8947.2800000000007</v>
      </c>
      <c r="AS470" s="5">
        <v>7882.74</v>
      </c>
      <c r="AT470" s="5">
        <v>6786.67</v>
      </c>
      <c r="AU470" s="5">
        <v>5701.17</v>
      </c>
      <c r="AV470" s="5">
        <v>4664.79</v>
      </c>
      <c r="AW470" s="5">
        <v>3710.36</v>
      </c>
      <c r="AX470" s="5">
        <v>2862.93</v>
      </c>
      <c r="AY470" s="5">
        <v>2155.62</v>
      </c>
      <c r="AZ470" s="5">
        <v>1568.91</v>
      </c>
      <c r="BA470" s="5">
        <v>1116.67</v>
      </c>
      <c r="BB470" s="5">
        <v>753.46</v>
      </c>
      <c r="BC470" s="5">
        <v>479.19</v>
      </c>
      <c r="BD470" s="5">
        <v>275.39</v>
      </c>
      <c r="BE470" s="5">
        <v>139.25</v>
      </c>
      <c r="BF470" s="5">
        <v>60.93</v>
      </c>
      <c r="BG470" s="5">
        <v>22.83</v>
      </c>
      <c r="BH470" s="5">
        <v>6.98</v>
      </c>
      <c r="BI470" s="5">
        <v>1.6</v>
      </c>
      <c r="BJ470" s="5">
        <v>0.23</v>
      </c>
      <c r="BK470" s="5">
        <v>0</v>
      </c>
      <c r="BL470" s="5">
        <v>0</v>
      </c>
      <c r="BM470" s="5">
        <v>0</v>
      </c>
      <c r="BN470" s="5">
        <v>0</v>
      </c>
      <c r="BO470" s="5">
        <v>0</v>
      </c>
      <c r="BP470" s="5">
        <v>0</v>
      </c>
      <c r="BQ470" s="5">
        <v>0</v>
      </c>
      <c r="BR470" s="5">
        <v>0</v>
      </c>
      <c r="BS470" s="5">
        <v>0</v>
      </c>
      <c r="BT470" s="5">
        <v>0</v>
      </c>
      <c r="BU470" s="5">
        <v>0</v>
      </c>
      <c r="BV470" s="5">
        <v>0</v>
      </c>
      <c r="BW470" s="5">
        <v>0</v>
      </c>
      <c r="BX470" s="5">
        <v>0</v>
      </c>
      <c r="BY470" s="5">
        <v>0</v>
      </c>
      <c r="BZ470" s="5">
        <v>0</v>
      </c>
      <c r="CA470" s="5">
        <v>0</v>
      </c>
      <c r="CB470" s="5">
        <v>0</v>
      </c>
      <c r="CC470" s="5">
        <v>0</v>
      </c>
      <c r="CD470" s="5">
        <v>0</v>
      </c>
      <c r="CE470" s="5">
        <v>0</v>
      </c>
      <c r="CF470" s="5">
        <v>0</v>
      </c>
      <c r="CG470" s="5">
        <v>0</v>
      </c>
      <c r="CH470" s="5">
        <v>0</v>
      </c>
      <c r="CI470" s="5">
        <v>0</v>
      </c>
      <c r="CJ470" s="5">
        <v>0</v>
      </c>
      <c r="CK470" s="5">
        <v>0</v>
      </c>
      <c r="CL470" s="5">
        <v>0</v>
      </c>
      <c r="CM470" s="5">
        <v>0</v>
      </c>
      <c r="CN470" s="5">
        <v>0</v>
      </c>
      <c r="CO470" s="5">
        <v>0</v>
      </c>
      <c r="CP470" s="5">
        <v>0</v>
      </c>
      <c r="CQ470" s="5">
        <v>0</v>
      </c>
      <c r="CR470" s="5">
        <v>0</v>
      </c>
      <c r="CS470" s="5">
        <v>0</v>
      </c>
      <c r="CT470" s="5">
        <v>0</v>
      </c>
      <c r="CU470" s="5">
        <v>0</v>
      </c>
      <c r="CV470" s="5">
        <v>0</v>
      </c>
      <c r="CW470" s="5">
        <v>0</v>
      </c>
      <c r="CX470" s="5">
        <v>0</v>
      </c>
      <c r="CY470" s="5">
        <v>0</v>
      </c>
      <c r="CZ470" s="5">
        <v>0</v>
      </c>
      <c r="DA470" s="5">
        <v>0</v>
      </c>
      <c r="DB470" s="5">
        <v>0</v>
      </c>
      <c r="DC470" s="5">
        <v>0</v>
      </c>
      <c r="DD470" s="5">
        <v>0</v>
      </c>
      <c r="DE470" s="5">
        <v>0</v>
      </c>
      <c r="DF470" s="3">
        <v>0</v>
      </c>
      <c r="DG470" s="3">
        <v>0</v>
      </c>
      <c r="DH470" s="3">
        <v>0</v>
      </c>
      <c r="DI470" s="3">
        <v>0</v>
      </c>
      <c r="DJ470" s="3">
        <v>0</v>
      </c>
      <c r="DK470" s="3">
        <v>0</v>
      </c>
      <c r="DL470" s="3">
        <v>0</v>
      </c>
      <c r="DM470" s="3">
        <v>0</v>
      </c>
      <c r="DN470" s="3">
        <v>0</v>
      </c>
      <c r="DO470" s="3">
        <v>0</v>
      </c>
      <c r="DP470" s="3">
        <v>0</v>
      </c>
      <c r="DQ470" s="3">
        <v>0</v>
      </c>
      <c r="DR470" s="3">
        <v>0</v>
      </c>
      <c r="DS470" s="3">
        <v>0</v>
      </c>
      <c r="DT470" s="3">
        <v>0</v>
      </c>
      <c r="DU470" s="3">
        <v>0</v>
      </c>
      <c r="DV470" s="3">
        <v>0</v>
      </c>
      <c r="DW470" s="3">
        <v>0</v>
      </c>
      <c r="DX470" s="3">
        <v>0</v>
      </c>
      <c r="DY470" s="3">
        <v>0</v>
      </c>
      <c r="DZ470" s="3">
        <v>0</v>
      </c>
      <c r="EA470" s="3">
        <v>1</v>
      </c>
      <c r="EB470" s="3">
        <v>0.96540999999999999</v>
      </c>
      <c r="EC470" s="3">
        <v>0.92776866410000003</v>
      </c>
      <c r="ED470" s="3">
        <v>0.88693756519295908</v>
      </c>
      <c r="EE470" s="3">
        <v>0.8428833763298248</v>
      </c>
      <c r="EF470" s="3">
        <v>0.79579991092804081</v>
      </c>
      <c r="EG470" s="3">
        <v>0.74609424849147543</v>
      </c>
      <c r="EH470" s="3">
        <v>0.69409894031410446</v>
      </c>
      <c r="EI470" s="3">
        <v>0.64018133463050486</v>
      </c>
      <c r="EJ470" s="3">
        <v>0.58364051915593873</v>
      </c>
      <c r="EK470" s="3">
        <v>0.52497881057557538</v>
      </c>
      <c r="EL470" s="3">
        <v>0.46498423210299861</v>
      </c>
      <c r="EM470" s="3">
        <v>0.40465717782995558</v>
      </c>
      <c r="EN470" s="3">
        <v>0.3452777835551879</v>
      </c>
      <c r="EO470" s="3">
        <v>0.28833802426910188</v>
      </c>
      <c r="EP470" s="3">
        <v>0.23530401146528596</v>
      </c>
      <c r="EQ470" s="3">
        <v>0.18736317216934859</v>
      </c>
      <c r="ER470" s="3">
        <v>0.14531138180765998</v>
      </c>
      <c r="ES470" s="3">
        <v>0.10955461008624909</v>
      </c>
      <c r="ET470" s="3">
        <v>8.0126050724880854E-2</v>
      </c>
      <c r="EU470" s="3">
        <v>5.7185161141840211E-2</v>
      </c>
      <c r="EV470" s="3">
        <v>3.9450898968532731E-2</v>
      </c>
      <c r="EW470" s="3">
        <v>2.6615154480130923E-2</v>
      </c>
      <c r="EX470" s="3">
        <v>1.7021988199312534E-2</v>
      </c>
      <c r="EY470" s="3">
        <v>1.0261535366073568E-2</v>
      </c>
      <c r="EZ470" s="3">
        <v>5.5898687753149151E-3</v>
      </c>
      <c r="FA470" s="3">
        <v>2.6791682053206858E-3</v>
      </c>
      <c r="FB470" s="3">
        <v>1.1111314297926481E-3</v>
      </c>
      <c r="FC470" s="3">
        <v>3.946627725480507E-4</v>
      </c>
      <c r="FD470" s="3">
        <v>1.1429433892991547E-4</v>
      </c>
      <c r="FE470" s="3">
        <v>2.4839588679638531E-5</v>
      </c>
      <c r="FF470" s="3">
        <v>3.4209081529598171E-6</v>
      </c>
      <c r="FG470" s="3">
        <v>0</v>
      </c>
      <c r="FH470" s="3">
        <v>0</v>
      </c>
      <c r="FI470" s="3">
        <v>0</v>
      </c>
      <c r="FJ470" s="3">
        <v>0</v>
      </c>
      <c r="FK470" s="3">
        <v>0</v>
      </c>
      <c r="FL470" s="3">
        <v>0</v>
      </c>
      <c r="FM470" s="3">
        <v>0</v>
      </c>
      <c r="FN470" s="3">
        <v>0</v>
      </c>
      <c r="FO470" s="3">
        <v>0</v>
      </c>
      <c r="FP470" s="3">
        <v>0</v>
      </c>
      <c r="FQ470" s="3">
        <v>0</v>
      </c>
      <c r="FR470" s="3">
        <v>0</v>
      </c>
      <c r="FS470" s="3">
        <v>0</v>
      </c>
      <c r="FT470" s="3">
        <v>0</v>
      </c>
      <c r="FU470" s="3">
        <v>0</v>
      </c>
      <c r="FV470" s="3">
        <v>0</v>
      </c>
      <c r="FW470" s="3">
        <v>0</v>
      </c>
      <c r="FX470" s="3">
        <v>0</v>
      </c>
      <c r="FY470" s="3">
        <v>0</v>
      </c>
      <c r="FZ470" s="3">
        <v>0</v>
      </c>
      <c r="GA470" s="3">
        <v>0</v>
      </c>
      <c r="GB470" s="3">
        <v>0</v>
      </c>
      <c r="GC470" s="3">
        <v>0</v>
      </c>
      <c r="GD470" s="3">
        <v>0</v>
      </c>
      <c r="GE470" s="3">
        <v>0</v>
      </c>
      <c r="GF470" s="3">
        <v>0</v>
      </c>
      <c r="GG470" s="3">
        <v>0</v>
      </c>
      <c r="GH470" s="3">
        <v>0</v>
      </c>
      <c r="GI470" s="3">
        <v>0</v>
      </c>
      <c r="GJ470" s="3">
        <v>0</v>
      </c>
      <c r="GK470" s="3">
        <v>0</v>
      </c>
      <c r="GL470" s="3">
        <v>0</v>
      </c>
      <c r="GM470" s="3">
        <v>0</v>
      </c>
      <c r="GN470" s="3">
        <v>0</v>
      </c>
      <c r="GO470" s="3">
        <v>0</v>
      </c>
      <c r="GP470" s="3">
        <v>0</v>
      </c>
      <c r="GQ470" s="3">
        <v>0</v>
      </c>
      <c r="GR470" s="3">
        <v>0</v>
      </c>
      <c r="GS470" s="3">
        <v>0</v>
      </c>
      <c r="GT470" s="3">
        <v>0</v>
      </c>
      <c r="GU470" s="3">
        <v>0</v>
      </c>
      <c r="GV470" s="3">
        <v>0</v>
      </c>
      <c r="GW470" s="3">
        <v>0</v>
      </c>
      <c r="GX470" s="3">
        <v>0</v>
      </c>
      <c r="GY470" s="3">
        <v>0</v>
      </c>
      <c r="GZ470" s="3">
        <v>0</v>
      </c>
      <c r="HA470" s="3">
        <v>0</v>
      </c>
      <c r="HB470">
        <f t="shared" si="2740"/>
        <v>45</v>
      </c>
      <c r="HC470">
        <f t="shared" si="2744"/>
        <v>0</v>
      </c>
      <c r="HD470">
        <f>IF(H470&gt;=$F$3,IF(HB470&lt;50,HC470*VLOOKUP(H470,Ret!$A$2:$AZ$27,HB470+2),HC470),0)</f>
        <v>0</v>
      </c>
      <c r="HE470">
        <f>IF(H470&lt;$F$3,HC470*VLOOKUP(H470,Withd!$A$2:$AZ$57,HB470+2),0)</f>
        <v>0</v>
      </c>
      <c r="HF470">
        <f>IF(HC470=HD470,0,HC470*VLOOKUP(H470,Mort!$A$2:$E$115,IF(HF469/HC469=VLOOKUP(H469,Mort!$A$2:$E$115,2),2,3)))</f>
        <v>0</v>
      </c>
      <c r="HH470">
        <f t="shared" ref="HH470:HI470" si="2781">HH469+1</f>
        <v>54</v>
      </c>
      <c r="HI470">
        <f t="shared" si="2781"/>
        <v>21</v>
      </c>
      <c r="HJ470">
        <f t="shared" si="2738"/>
        <v>0.27950751314408373</v>
      </c>
      <c r="HK470">
        <f>IF(HH470&gt;=$F$3,IF(HI470&lt;50,HJ470*VLOOKUP(HH470,Ret!$A$2:$AZ$27,HI470+2),HJ470),0)</f>
        <v>7.2671953417461762E-3</v>
      </c>
      <c r="HL470">
        <f>IF(HH470&lt;$F$3,HJ470*VLOOKUP(HH470,Withd!$A$2:$AZ$57,HI470+2),0)</f>
        <v>0</v>
      </c>
      <c r="HM470">
        <f>IF(HJ470=HK470,0,HJ470*VLOOKUP(HH470,Mort!$A$2:$E$115,IF(HM469/HJ469=VLOOKUP(HH469,Mort!$A$2:$E$115,2),2,3)))</f>
        <v>5.9535100299689834E-4</v>
      </c>
      <c r="HN470">
        <f>HN469/(1+Assumptions!$C$9)</f>
        <v>1.1608855731360006</v>
      </c>
      <c r="HO470">
        <f>HO469*(1+Assumptions!$C$10)</f>
        <v>0.87991304982188689</v>
      </c>
      <c r="HQ470">
        <f>HQ469/(1.01+Assumptions!$C$9)</f>
        <v>1.2062716764160022</v>
      </c>
      <c r="HR470">
        <f>HR469/(0.99+Assumptions!$C$9)</f>
        <v>1.1167924226559995</v>
      </c>
    </row>
    <row r="471" spans="2:226" x14ac:dyDescent="0.25">
      <c r="B471">
        <f t="shared" ref="B471:C471" si="2782">B470+1</f>
        <v>2034</v>
      </c>
      <c r="C471">
        <f t="shared" si="2782"/>
        <v>73</v>
      </c>
      <c r="D471">
        <f>IF(D470=0, 0, D470*(1-VLOOKUP(C470,Mort!$A$2:$E$111,IF(D470/D469=1-VLOOKUP(C469,Mort!$A$2:$E$111,4),4,5))))</f>
        <v>0.83127428901369915</v>
      </c>
      <c r="E471" s="3">
        <f>IF(C471&lt;65,Assumptions!$C$6,Assumptions!$C$7)*(1+Assumptions!$C$8)^(B471-$J$3)</f>
        <v>9369.7038379226742</v>
      </c>
      <c r="F471" s="3">
        <f t="shared" si="2736"/>
        <v>7788.79</v>
      </c>
      <c r="H471">
        <f t="shared" si="2743"/>
        <v>79</v>
      </c>
      <c r="I471" s="5">
        <v>69159.603364781418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0</v>
      </c>
      <c r="AA471" s="5">
        <v>0</v>
      </c>
      <c r="AB471" s="5">
        <v>0</v>
      </c>
      <c r="AC471" s="5">
        <v>0</v>
      </c>
      <c r="AD471" s="5">
        <v>0</v>
      </c>
      <c r="AE471" s="5">
        <v>0</v>
      </c>
      <c r="AF471" s="5">
        <v>13629.91</v>
      </c>
      <c r="AG471" s="5">
        <v>13818.9</v>
      </c>
      <c r="AH471" s="5">
        <v>13937.32</v>
      </c>
      <c r="AI471" s="5">
        <v>13973.53</v>
      </c>
      <c r="AJ471" s="5">
        <v>13918.58</v>
      </c>
      <c r="AK471" s="5">
        <v>13766.94</v>
      </c>
      <c r="AL471" s="5">
        <v>13511.93</v>
      </c>
      <c r="AM471" s="5">
        <v>13147.75</v>
      </c>
      <c r="AN471" s="5">
        <v>12645.8</v>
      </c>
      <c r="AO471" s="5">
        <v>12000.39</v>
      </c>
      <c r="AP471" s="5">
        <v>11213.58</v>
      </c>
      <c r="AQ471" s="5">
        <v>10295.459999999999</v>
      </c>
      <c r="AR471" s="5">
        <v>9267.86</v>
      </c>
      <c r="AS471" s="5">
        <v>8165.17</v>
      </c>
      <c r="AT471" s="5">
        <v>7029.83</v>
      </c>
      <c r="AU471" s="5">
        <v>5905.44</v>
      </c>
      <c r="AV471" s="5">
        <v>4831.93</v>
      </c>
      <c r="AW471" s="5">
        <v>3843.3</v>
      </c>
      <c r="AX471" s="5">
        <v>2965.51</v>
      </c>
      <c r="AY471" s="5">
        <v>2232.86</v>
      </c>
      <c r="AZ471" s="5">
        <v>1625.13</v>
      </c>
      <c r="BA471" s="5">
        <v>1156.68</v>
      </c>
      <c r="BB471" s="5">
        <v>780.45</v>
      </c>
      <c r="BC471" s="5">
        <v>496.36</v>
      </c>
      <c r="BD471" s="5">
        <v>285.26</v>
      </c>
      <c r="BE471" s="5">
        <v>144.24</v>
      </c>
      <c r="BF471" s="5">
        <v>63.11</v>
      </c>
      <c r="BG471" s="5">
        <v>23.65</v>
      </c>
      <c r="BH471" s="5">
        <v>7.23</v>
      </c>
      <c r="BI471" s="5">
        <v>1.66</v>
      </c>
      <c r="BJ471" s="5">
        <v>0.24</v>
      </c>
      <c r="BK471" s="5">
        <v>0</v>
      </c>
      <c r="BL471" s="5">
        <v>0</v>
      </c>
      <c r="BM471" s="5">
        <v>0</v>
      </c>
      <c r="BN471" s="5">
        <v>0</v>
      </c>
      <c r="BO471" s="5">
        <v>0</v>
      </c>
      <c r="BP471" s="5">
        <v>0</v>
      </c>
      <c r="BQ471" s="5">
        <v>0</v>
      </c>
      <c r="BR471" s="5">
        <v>0</v>
      </c>
      <c r="BS471" s="5">
        <v>0</v>
      </c>
      <c r="BT471" s="5">
        <v>0</v>
      </c>
      <c r="BU471" s="5">
        <v>0</v>
      </c>
      <c r="BV471" s="5">
        <v>0</v>
      </c>
      <c r="BW471" s="5">
        <v>0</v>
      </c>
      <c r="BX471" s="5">
        <v>0</v>
      </c>
      <c r="BY471" s="5">
        <v>0</v>
      </c>
      <c r="BZ471" s="5">
        <v>0</v>
      </c>
      <c r="CA471" s="5">
        <v>0</v>
      </c>
      <c r="CB471" s="5">
        <v>0</v>
      </c>
      <c r="CC471" s="5">
        <v>0</v>
      </c>
      <c r="CD471" s="5">
        <v>0</v>
      </c>
      <c r="CE471" s="5">
        <v>0</v>
      </c>
      <c r="CF471" s="5">
        <v>0</v>
      </c>
      <c r="CG471" s="5">
        <v>0</v>
      </c>
      <c r="CH471" s="5">
        <v>0</v>
      </c>
      <c r="CI471" s="5">
        <v>0</v>
      </c>
      <c r="CJ471" s="5">
        <v>0</v>
      </c>
      <c r="CK471" s="5">
        <v>0</v>
      </c>
      <c r="CL471" s="5">
        <v>0</v>
      </c>
      <c r="CM471" s="5">
        <v>0</v>
      </c>
      <c r="CN471" s="5">
        <v>0</v>
      </c>
      <c r="CO471" s="5">
        <v>0</v>
      </c>
      <c r="CP471" s="5">
        <v>0</v>
      </c>
      <c r="CQ471" s="5">
        <v>0</v>
      </c>
      <c r="CR471" s="5">
        <v>0</v>
      </c>
      <c r="CS471" s="5">
        <v>0</v>
      </c>
      <c r="CT471" s="5">
        <v>0</v>
      </c>
      <c r="CU471" s="5">
        <v>0</v>
      </c>
      <c r="CV471" s="5">
        <v>0</v>
      </c>
      <c r="CW471" s="5">
        <v>0</v>
      </c>
      <c r="CX471" s="5">
        <v>0</v>
      </c>
      <c r="CY471" s="5">
        <v>0</v>
      </c>
      <c r="CZ471" s="5">
        <v>0</v>
      </c>
      <c r="DA471" s="5">
        <v>0</v>
      </c>
      <c r="DB471" s="5">
        <v>0</v>
      </c>
      <c r="DC471" s="5">
        <v>0</v>
      </c>
      <c r="DD471" s="5">
        <v>0</v>
      </c>
      <c r="DE471" s="5">
        <v>0</v>
      </c>
      <c r="DF471" s="3">
        <v>0</v>
      </c>
      <c r="DG471" s="3">
        <v>0</v>
      </c>
      <c r="DH471" s="3">
        <v>0</v>
      </c>
      <c r="DI471" s="3">
        <v>0</v>
      </c>
      <c r="DJ471" s="3">
        <v>0</v>
      </c>
      <c r="DK471" s="3">
        <v>0</v>
      </c>
      <c r="DL471" s="3">
        <v>0</v>
      </c>
      <c r="DM471" s="3">
        <v>0</v>
      </c>
      <c r="DN471" s="3">
        <v>0</v>
      </c>
      <c r="DO471" s="3">
        <v>0</v>
      </c>
      <c r="DP471" s="3">
        <v>0</v>
      </c>
      <c r="DQ471" s="3">
        <v>0</v>
      </c>
      <c r="DR471" s="3">
        <v>0</v>
      </c>
      <c r="DS471" s="3">
        <v>0</v>
      </c>
      <c r="DT471" s="3">
        <v>0</v>
      </c>
      <c r="DU471" s="3">
        <v>0</v>
      </c>
      <c r="DV471" s="3">
        <v>0</v>
      </c>
      <c r="DW471" s="3">
        <v>0</v>
      </c>
      <c r="DX471" s="3">
        <v>0</v>
      </c>
      <c r="DY471" s="3">
        <v>0</v>
      </c>
      <c r="DZ471" s="3">
        <v>0</v>
      </c>
      <c r="EA471" s="3">
        <v>0</v>
      </c>
      <c r="EB471" s="3">
        <v>1</v>
      </c>
      <c r="EC471" s="3">
        <v>0.96101000000000003</v>
      </c>
      <c r="ED471" s="3">
        <v>0.91871594990000005</v>
      </c>
      <c r="EE471" s="3">
        <v>0.87308332866846705</v>
      </c>
      <c r="EF471" s="3">
        <v>0.8243128939290465</v>
      </c>
      <c r="EG471" s="3">
        <v>0.77282631057423834</v>
      </c>
      <c r="EH471" s="3">
        <v>0.71896804499031963</v>
      </c>
      <c r="EI471" s="3">
        <v>0.66311860725547167</v>
      </c>
      <c r="EJ471" s="3">
        <v>0.6045519718626684</v>
      </c>
      <c r="EK471" s="3">
        <v>0.54378845317075164</v>
      </c>
      <c r="EL471" s="3">
        <v>0.48164430874239811</v>
      </c>
      <c r="EM471" s="3">
        <v>0.4191557761261594</v>
      </c>
      <c r="EN471" s="3">
        <v>0.35764885753740677</v>
      </c>
      <c r="EO471" s="3">
        <v>0.298668984440913</v>
      </c>
      <c r="EP471" s="3">
        <v>0.24373479813269586</v>
      </c>
      <c r="EQ471" s="3">
        <v>0.19407627036114039</v>
      </c>
      <c r="ER471" s="3">
        <v>0.15051779224128606</v>
      </c>
      <c r="ES471" s="3">
        <v>0.1134798791044728</v>
      </c>
      <c r="ET471" s="3">
        <v>8.2996913979429307E-2</v>
      </c>
      <c r="EU471" s="3">
        <v>5.9234067537978899E-2</v>
      </c>
      <c r="EV471" s="3">
        <v>4.0864398513100884E-2</v>
      </c>
      <c r="EW471" s="3">
        <v>2.7568757812878382E-2</v>
      </c>
      <c r="EX471" s="3">
        <v>1.7631874746804499E-2</v>
      </c>
      <c r="EY471" s="3">
        <v>1.0629199372363625E-2</v>
      </c>
      <c r="EZ471" s="3">
        <v>5.7901500661013613E-3</v>
      </c>
      <c r="FA471" s="3">
        <v>2.7751610251817212E-3</v>
      </c>
      <c r="FB471" s="3">
        <v>1.1509425319736154E-3</v>
      </c>
      <c r="FC471" s="3">
        <v>4.0880327793170847E-4</v>
      </c>
      <c r="FD471" s="3">
        <v>1.1838942928902277E-4</v>
      </c>
      <c r="FE471" s="3">
        <v>2.5729574667383321E-5</v>
      </c>
      <c r="FF471" s="3">
        <v>3.5434770231920298E-6</v>
      </c>
      <c r="FG471" s="3">
        <v>0</v>
      </c>
      <c r="FH471" s="3">
        <v>0</v>
      </c>
      <c r="FI471" s="3">
        <v>0</v>
      </c>
      <c r="FJ471" s="3">
        <v>0</v>
      </c>
      <c r="FK471" s="3">
        <v>0</v>
      </c>
      <c r="FL471" s="3">
        <v>0</v>
      </c>
      <c r="FM471" s="3">
        <v>0</v>
      </c>
      <c r="FN471" s="3">
        <v>0</v>
      </c>
      <c r="FO471" s="3">
        <v>0</v>
      </c>
      <c r="FP471" s="3">
        <v>0</v>
      </c>
      <c r="FQ471" s="3">
        <v>0</v>
      </c>
      <c r="FR471" s="3">
        <v>0</v>
      </c>
      <c r="FS471" s="3">
        <v>0</v>
      </c>
      <c r="FT471" s="3">
        <v>0</v>
      </c>
      <c r="FU471" s="3">
        <v>0</v>
      </c>
      <c r="FV471" s="3">
        <v>0</v>
      </c>
      <c r="FW471" s="3">
        <v>0</v>
      </c>
      <c r="FX471" s="3">
        <v>0</v>
      </c>
      <c r="FY471" s="3">
        <v>0</v>
      </c>
      <c r="FZ471" s="3">
        <v>0</v>
      </c>
      <c r="GA471" s="3">
        <v>0</v>
      </c>
      <c r="GB471" s="3">
        <v>0</v>
      </c>
      <c r="GC471" s="3">
        <v>0</v>
      </c>
      <c r="GD471" s="3">
        <v>0</v>
      </c>
      <c r="GE471" s="3">
        <v>0</v>
      </c>
      <c r="GF471" s="3">
        <v>0</v>
      </c>
      <c r="GG471" s="3">
        <v>0</v>
      </c>
      <c r="GH471" s="3">
        <v>0</v>
      </c>
      <c r="GI471" s="3">
        <v>0</v>
      </c>
      <c r="GJ471" s="3">
        <v>0</v>
      </c>
      <c r="GK471" s="3">
        <v>0</v>
      </c>
      <c r="GL471" s="3">
        <v>0</v>
      </c>
      <c r="GM471" s="3">
        <v>0</v>
      </c>
      <c r="GN471" s="3">
        <v>0</v>
      </c>
      <c r="GO471" s="3">
        <v>0</v>
      </c>
      <c r="GP471" s="3">
        <v>0</v>
      </c>
      <c r="GQ471" s="3">
        <v>0</v>
      </c>
      <c r="GR471" s="3">
        <v>0</v>
      </c>
      <c r="GS471" s="3">
        <v>0</v>
      </c>
      <c r="GT471" s="3">
        <v>0</v>
      </c>
      <c r="GU471" s="3">
        <v>0</v>
      </c>
      <c r="GV471" s="3">
        <v>0</v>
      </c>
      <c r="GW471" s="3">
        <v>0</v>
      </c>
      <c r="GX471" s="3">
        <v>0</v>
      </c>
      <c r="GY471" s="3">
        <v>0</v>
      </c>
      <c r="GZ471" s="3">
        <v>0</v>
      </c>
      <c r="HA471" s="3">
        <v>0</v>
      </c>
      <c r="HB471">
        <f t="shared" si="2740"/>
        <v>46</v>
      </c>
      <c r="HC471">
        <f t="shared" si="2744"/>
        <v>0</v>
      </c>
      <c r="HD471">
        <f>IF(H471&gt;=$F$3,IF(HB471&lt;50,HC471*VLOOKUP(H471,Ret!$A$2:$AZ$27,HB471+2),HC471),0)</f>
        <v>0</v>
      </c>
      <c r="HE471">
        <f>IF(H471&lt;$F$3,HC471*VLOOKUP(H471,Withd!$A$2:$AZ$57,HB471+2),0)</f>
        <v>0</v>
      </c>
      <c r="HF471">
        <f>IF(HC471=HD471,0,HC471*VLOOKUP(H471,Mort!$A$2:$E$115,IF(HF470/HC470=VLOOKUP(H470,Mort!$A$2:$E$115,2),2,3)))</f>
        <v>0</v>
      </c>
      <c r="HH471">
        <f t="shared" ref="HH471:HI471" si="2783">HH470+1</f>
        <v>55</v>
      </c>
      <c r="HI471">
        <f t="shared" si="2783"/>
        <v>22</v>
      </c>
      <c r="HJ471">
        <f t="shared" si="2738"/>
        <v>0.27164496679934064</v>
      </c>
      <c r="HK471">
        <f>IF(HH471&gt;=$F$3,IF(HI471&lt;50,HJ471*VLOOKUP(HH471,Ret!$A$2:$AZ$27,HI471+2),HJ471),0)</f>
        <v>1.1409088605572307E-2</v>
      </c>
      <c r="HL471">
        <f>IF(HH471&lt;$F$3,HJ471*VLOOKUP(HH471,Withd!$A$2:$AZ$57,HI471+2),0)</f>
        <v>0</v>
      </c>
      <c r="HM471">
        <f>IF(HJ471=HK471,0,HJ471*VLOOKUP(HH471,Mort!$A$2:$E$115,IF(HM470/HJ470=VLOOKUP(HH470,Mort!$A$2:$E$115,2),2,3)))</f>
        <v>6.1935052430249667E-4</v>
      </c>
      <c r="HN471">
        <f>HN470/(1+Assumptions!$C$9)</f>
        <v>1.1183868720000005</v>
      </c>
      <c r="HO471">
        <f>HO470*(1+Assumptions!$C$10)</f>
        <v>0.90851022394109815</v>
      </c>
      <c r="HQ471">
        <f>HQ470/(1.01+Assumptions!$C$9)</f>
        <v>1.1510225920000021</v>
      </c>
      <c r="HR471">
        <f>HR470/(0.99+Assumptions!$C$9)</f>
        <v>1.0863739519999995</v>
      </c>
    </row>
    <row r="472" spans="2:226" x14ac:dyDescent="0.25">
      <c r="B472">
        <f t="shared" ref="B472:C472" si="2784">B471+1</f>
        <v>2035</v>
      </c>
      <c r="C472">
        <f t="shared" si="2784"/>
        <v>74</v>
      </c>
      <c r="D472">
        <f>IF(D471=0, 0, D471*(1-VLOOKUP(C471,Mort!$A$2:$E$111,IF(D471/D470=1-VLOOKUP(C470,Mort!$A$2:$E$111,4),4,5))))</f>
        <v>0.81629472632567224</v>
      </c>
      <c r="E472" s="3">
        <f>IF(C472&lt;65,Assumptions!$C$6,Assumptions!$C$7)*(1+Assumptions!$C$8)^(B472-$J$3)</f>
        <v>9885.0375490084207</v>
      </c>
      <c r="F472" s="3">
        <f t="shared" si="2736"/>
        <v>8069.1</v>
      </c>
      <c r="H472">
        <f t="shared" si="2743"/>
        <v>80</v>
      </c>
      <c r="I472" s="5">
        <v>65722.107900502742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14379.56</v>
      </c>
      <c r="AH472" s="5">
        <v>14502.78</v>
      </c>
      <c r="AI472" s="5">
        <v>14540.46</v>
      </c>
      <c r="AJ472" s="5">
        <v>14483.29</v>
      </c>
      <c r="AK472" s="5">
        <v>14325.49</v>
      </c>
      <c r="AL472" s="5">
        <v>14060.14</v>
      </c>
      <c r="AM472" s="5">
        <v>13681.18</v>
      </c>
      <c r="AN472" s="5">
        <v>13158.87</v>
      </c>
      <c r="AO472" s="5">
        <v>12487.26</v>
      </c>
      <c r="AP472" s="5">
        <v>11668.53</v>
      </c>
      <c r="AQ472" s="5">
        <v>10713.16</v>
      </c>
      <c r="AR472" s="5">
        <v>9643.8700000000008</v>
      </c>
      <c r="AS472" s="5">
        <v>8496.4500000000007</v>
      </c>
      <c r="AT472" s="5">
        <v>7315.05</v>
      </c>
      <c r="AU472" s="5">
        <v>6145.04</v>
      </c>
      <c r="AV472" s="5">
        <v>5027.97</v>
      </c>
      <c r="AW472" s="5">
        <v>3999.23</v>
      </c>
      <c r="AX472" s="5">
        <v>3085.83</v>
      </c>
      <c r="AY472" s="5">
        <v>2323.4499999999998</v>
      </c>
      <c r="AZ472" s="5">
        <v>1691.06</v>
      </c>
      <c r="BA472" s="5">
        <v>1203.6099999999999</v>
      </c>
      <c r="BB472" s="5">
        <v>812.12</v>
      </c>
      <c r="BC472" s="5">
        <v>516.5</v>
      </c>
      <c r="BD472" s="5">
        <v>296.83</v>
      </c>
      <c r="BE472" s="5">
        <v>150.09</v>
      </c>
      <c r="BF472" s="5">
        <v>65.67</v>
      </c>
      <c r="BG472" s="5">
        <v>24.61</v>
      </c>
      <c r="BH472" s="5">
        <v>7.52</v>
      </c>
      <c r="BI472" s="5">
        <v>1.72</v>
      </c>
      <c r="BJ472" s="5">
        <v>0.25</v>
      </c>
      <c r="BK472" s="5">
        <v>0</v>
      </c>
      <c r="BL472" s="5">
        <v>0</v>
      </c>
      <c r="BM472" s="5">
        <v>0</v>
      </c>
      <c r="BN472" s="5">
        <v>0</v>
      </c>
      <c r="BO472" s="5">
        <v>0</v>
      </c>
      <c r="BP472" s="5">
        <v>0</v>
      </c>
      <c r="BQ472" s="5">
        <v>0</v>
      </c>
      <c r="BR472" s="5">
        <v>0</v>
      </c>
      <c r="BS472" s="5">
        <v>0</v>
      </c>
      <c r="BT472" s="5">
        <v>0</v>
      </c>
      <c r="BU472" s="5">
        <v>0</v>
      </c>
      <c r="BV472" s="5">
        <v>0</v>
      </c>
      <c r="BW472" s="5">
        <v>0</v>
      </c>
      <c r="BX472" s="5">
        <v>0</v>
      </c>
      <c r="BY472" s="5">
        <v>0</v>
      </c>
      <c r="BZ472" s="5">
        <v>0</v>
      </c>
      <c r="CA472" s="5">
        <v>0</v>
      </c>
      <c r="CB472" s="5">
        <v>0</v>
      </c>
      <c r="CC472" s="5">
        <v>0</v>
      </c>
      <c r="CD472" s="5">
        <v>0</v>
      </c>
      <c r="CE472" s="5">
        <v>0</v>
      </c>
      <c r="CF472" s="5">
        <v>0</v>
      </c>
      <c r="CG472" s="5">
        <v>0</v>
      </c>
      <c r="CH472" s="5">
        <v>0</v>
      </c>
      <c r="CI472" s="5">
        <v>0</v>
      </c>
      <c r="CJ472" s="5">
        <v>0</v>
      </c>
      <c r="CK472" s="5">
        <v>0</v>
      </c>
      <c r="CL472" s="5">
        <v>0</v>
      </c>
      <c r="CM472" s="5">
        <v>0</v>
      </c>
      <c r="CN472" s="5">
        <v>0</v>
      </c>
      <c r="CO472" s="5">
        <v>0</v>
      </c>
      <c r="CP472" s="5">
        <v>0</v>
      </c>
      <c r="CQ472" s="5">
        <v>0</v>
      </c>
      <c r="CR472" s="5">
        <v>0</v>
      </c>
      <c r="CS472" s="5">
        <v>0</v>
      </c>
      <c r="CT472" s="5">
        <v>0</v>
      </c>
      <c r="CU472" s="5">
        <v>0</v>
      </c>
      <c r="CV472" s="5">
        <v>0</v>
      </c>
      <c r="CW472" s="5">
        <v>0</v>
      </c>
      <c r="CX472" s="5">
        <v>0</v>
      </c>
      <c r="CY472" s="5">
        <v>0</v>
      </c>
      <c r="CZ472" s="5">
        <v>0</v>
      </c>
      <c r="DA472" s="5">
        <v>0</v>
      </c>
      <c r="DB472" s="5">
        <v>0</v>
      </c>
      <c r="DC472" s="5">
        <v>0</v>
      </c>
      <c r="DD472" s="5">
        <v>0</v>
      </c>
      <c r="DE472" s="5">
        <v>0</v>
      </c>
      <c r="DF472" s="3">
        <v>0</v>
      </c>
      <c r="DG472" s="3">
        <v>0</v>
      </c>
      <c r="DH472" s="3">
        <v>0</v>
      </c>
      <c r="DI472" s="3">
        <v>0</v>
      </c>
      <c r="DJ472" s="3">
        <v>0</v>
      </c>
      <c r="DK472" s="3">
        <v>0</v>
      </c>
      <c r="DL472" s="3">
        <v>0</v>
      </c>
      <c r="DM472" s="3">
        <v>0</v>
      </c>
      <c r="DN472" s="3">
        <v>0</v>
      </c>
      <c r="DO472" s="3">
        <v>0</v>
      </c>
      <c r="DP472" s="3">
        <v>0</v>
      </c>
      <c r="DQ472" s="3">
        <v>0</v>
      </c>
      <c r="DR472" s="3">
        <v>0</v>
      </c>
      <c r="DS472" s="3">
        <v>0</v>
      </c>
      <c r="DT472" s="3">
        <v>0</v>
      </c>
      <c r="DU472" s="3">
        <v>0</v>
      </c>
      <c r="DV472" s="3">
        <v>0</v>
      </c>
      <c r="DW472" s="3">
        <v>0</v>
      </c>
      <c r="DX472" s="3">
        <v>0</v>
      </c>
      <c r="DY472" s="3">
        <v>0</v>
      </c>
      <c r="DZ472" s="3">
        <v>0</v>
      </c>
      <c r="EA472" s="3">
        <v>0</v>
      </c>
      <c r="EB472" s="3">
        <v>0</v>
      </c>
      <c r="EC472" s="3">
        <v>1</v>
      </c>
      <c r="ED472" s="3">
        <v>0.95599000000000001</v>
      </c>
      <c r="EE472" s="3">
        <v>0.9085059767</v>
      </c>
      <c r="EF472" s="3">
        <v>0.85775683284153803</v>
      </c>
      <c r="EG472" s="3">
        <v>0.80418134106225558</v>
      </c>
      <c r="EH472" s="3">
        <v>0.74813794340362694</v>
      </c>
      <c r="EI472" s="3">
        <v>0.69002258796003324</v>
      </c>
      <c r="EJ472" s="3">
        <v>0.62907979299140315</v>
      </c>
      <c r="EK472" s="3">
        <v>0.5658509829978372</v>
      </c>
      <c r="EL472" s="3">
        <v>0.50118553266084431</v>
      </c>
      <c r="EM472" s="3">
        <v>0.43616172165342637</v>
      </c>
      <c r="EN472" s="3">
        <v>0.37215935061800259</v>
      </c>
      <c r="EO472" s="3">
        <v>0.31078655210758777</v>
      </c>
      <c r="EP472" s="3">
        <v>0.25362358157843912</v>
      </c>
      <c r="EQ472" s="3">
        <v>0.20195031306764794</v>
      </c>
      <c r="ER472" s="3">
        <v>0.15662458480274505</v>
      </c>
      <c r="ES472" s="3">
        <v>0.11808397322033357</v>
      </c>
      <c r="ET472" s="3">
        <v>8.6364256333887557E-2</v>
      </c>
      <c r="EU472" s="3">
        <v>6.1637306102932207E-2</v>
      </c>
      <c r="EV472" s="3">
        <v>4.2522344734290875E-2</v>
      </c>
      <c r="EW472" s="3">
        <v>2.8687274651541996E-2</v>
      </c>
      <c r="EX472" s="3">
        <v>1.83472333761402E-2</v>
      </c>
      <c r="EY472" s="3">
        <v>1.1060446168472359E-2</v>
      </c>
      <c r="EZ472" s="3">
        <v>6.0250674458136328E-3</v>
      </c>
      <c r="FA472" s="3">
        <v>2.8877545761040162E-3</v>
      </c>
      <c r="FB472" s="3">
        <v>1.1976384553476188E-3</v>
      </c>
      <c r="FC472" s="3">
        <v>4.2538920295492069E-4</v>
      </c>
      <c r="FD472" s="3">
        <v>1.2319271317574502E-4</v>
      </c>
      <c r="FE472" s="3">
        <v>2.6773472354484668E-5</v>
      </c>
      <c r="FF472" s="3">
        <v>3.6872426126596274E-6</v>
      </c>
      <c r="FG472" s="3">
        <v>0</v>
      </c>
      <c r="FH472" s="3">
        <v>0</v>
      </c>
      <c r="FI472" s="3">
        <v>0</v>
      </c>
      <c r="FJ472" s="3">
        <v>0</v>
      </c>
      <c r="FK472" s="3">
        <v>0</v>
      </c>
      <c r="FL472" s="3">
        <v>0</v>
      </c>
      <c r="FM472" s="3">
        <v>0</v>
      </c>
      <c r="FN472" s="3">
        <v>0</v>
      </c>
      <c r="FO472" s="3">
        <v>0</v>
      </c>
      <c r="FP472" s="3">
        <v>0</v>
      </c>
      <c r="FQ472" s="3">
        <v>0</v>
      </c>
      <c r="FR472" s="3">
        <v>0</v>
      </c>
      <c r="FS472" s="3">
        <v>0</v>
      </c>
      <c r="FT472" s="3">
        <v>0</v>
      </c>
      <c r="FU472" s="3">
        <v>0</v>
      </c>
      <c r="FV472" s="3">
        <v>0</v>
      </c>
      <c r="FW472" s="3">
        <v>0</v>
      </c>
      <c r="FX472" s="3">
        <v>0</v>
      </c>
      <c r="FY472" s="3">
        <v>0</v>
      </c>
      <c r="FZ472" s="3">
        <v>0</v>
      </c>
      <c r="GA472" s="3">
        <v>0</v>
      </c>
      <c r="GB472" s="3">
        <v>0</v>
      </c>
      <c r="GC472" s="3">
        <v>0</v>
      </c>
      <c r="GD472" s="3">
        <v>0</v>
      </c>
      <c r="GE472" s="3">
        <v>0</v>
      </c>
      <c r="GF472" s="3">
        <v>0</v>
      </c>
      <c r="GG472" s="3">
        <v>0</v>
      </c>
      <c r="GH472" s="3">
        <v>0</v>
      </c>
      <c r="GI472" s="3">
        <v>0</v>
      </c>
      <c r="GJ472" s="3">
        <v>0</v>
      </c>
      <c r="GK472" s="3">
        <v>0</v>
      </c>
      <c r="GL472" s="3">
        <v>0</v>
      </c>
      <c r="GM472" s="3">
        <v>0</v>
      </c>
      <c r="GN472" s="3">
        <v>0</v>
      </c>
      <c r="GO472" s="3">
        <v>0</v>
      </c>
      <c r="GP472" s="3">
        <v>0</v>
      </c>
      <c r="GQ472" s="3">
        <v>0</v>
      </c>
      <c r="GR472" s="3">
        <v>0</v>
      </c>
      <c r="GS472" s="3">
        <v>0</v>
      </c>
      <c r="GT472" s="3">
        <v>0</v>
      </c>
      <c r="GU472" s="3">
        <v>0</v>
      </c>
      <c r="GV472" s="3">
        <v>0</v>
      </c>
      <c r="GW472" s="3">
        <v>0</v>
      </c>
      <c r="GX472" s="3">
        <v>0</v>
      </c>
      <c r="GY472" s="3">
        <v>0</v>
      </c>
      <c r="GZ472" s="3">
        <v>0</v>
      </c>
      <c r="HA472" s="3">
        <v>0</v>
      </c>
      <c r="HB472">
        <f t="shared" si="2740"/>
        <v>47</v>
      </c>
      <c r="HC472">
        <f t="shared" si="2744"/>
        <v>0</v>
      </c>
      <c r="HD472">
        <f>IF(H472&gt;=$F$3,IF(HB472&lt;50,HC472*VLOOKUP(H472,Ret!$A$2:$AZ$27,HB472+2),HC472),0)</f>
        <v>0</v>
      </c>
      <c r="HE472">
        <f>IF(H472&lt;$F$3,HC472*VLOOKUP(H472,Withd!$A$2:$AZ$57,HB472+2),0)</f>
        <v>0</v>
      </c>
      <c r="HF472">
        <f>IF(HC472=HD472,0,HC472*VLOOKUP(H472,Mort!$A$2:$E$115,IF(HF471/HC471=VLOOKUP(H471,Mort!$A$2:$E$115,2),2,3)))</f>
        <v>0</v>
      </c>
      <c r="HH472">
        <f t="shared" ref="HH472:HI472" si="2785">HH471+1</f>
        <v>56</v>
      </c>
      <c r="HI472">
        <f t="shared" si="2785"/>
        <v>23</v>
      </c>
      <c r="HJ472">
        <f t="shared" si="2738"/>
        <v>0.2596165276694658</v>
      </c>
      <c r="HK472">
        <f>IF(HH472&gt;=$F$3,IF(HI472&lt;50,HJ472*VLOOKUP(HH472,Ret!$A$2:$AZ$27,HI472+2),HJ472),0)</f>
        <v>9.0865784684313038E-3</v>
      </c>
      <c r="HL472">
        <f>IF(HH472&lt;$F$3,HJ472*VLOOKUP(HH472,Withd!$A$2:$AZ$57,HI472+2),0)</f>
        <v>0</v>
      </c>
      <c r="HM472">
        <f>IF(HJ472=HK472,0,HJ472*VLOOKUP(HH472,Mort!$A$2:$E$115,IF(HM471/HJ471=VLOOKUP(HH471,Mort!$A$2:$E$115,2),2,3)))</f>
        <v>6.4644515389696987E-4</v>
      </c>
      <c r="HN472">
        <f>HN471/(1+Assumptions!$C$9)</f>
        <v>1.0774440000000005</v>
      </c>
      <c r="HO472">
        <f>HO471*(1+Assumptions!$C$10)</f>
        <v>0.93803680621918384</v>
      </c>
      <c r="HQ472">
        <f>HQ471/(1.01+Assumptions!$C$9)</f>
        <v>1.0983040000000019</v>
      </c>
      <c r="HR472">
        <f>HR471/(0.99+Assumptions!$C$9)</f>
        <v>1.0567839999999995</v>
      </c>
    </row>
    <row r="473" spans="2:226" x14ac:dyDescent="0.25">
      <c r="B473">
        <f t="shared" ref="B473:C473" si="2786">B472+1</f>
        <v>2036</v>
      </c>
      <c r="C473">
        <f t="shared" si="2786"/>
        <v>75</v>
      </c>
      <c r="D473">
        <f>IF(D472=0, 0, D472*(1-VLOOKUP(C472,Mort!$A$2:$E$111,IF(D472/D471=1-VLOOKUP(C471,Mort!$A$2:$E$111,4),4,5))))</f>
        <v>0.80000964653547502</v>
      </c>
      <c r="E473" s="3">
        <f>IF(C473&lt;65,Assumptions!$C$6,Assumptions!$C$7)*(1+Assumptions!$C$8)^(B473-$J$3)</f>
        <v>10428.714614203884</v>
      </c>
      <c r="F473" s="3">
        <f t="shared" si="2736"/>
        <v>8343.07</v>
      </c>
      <c r="H473">
        <f t="shared" si="2743"/>
        <v>81</v>
      </c>
      <c r="I473" s="5">
        <v>62368.672162111296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15170.43</v>
      </c>
      <c r="AI473" s="5">
        <v>15209.85</v>
      </c>
      <c r="AJ473" s="5">
        <v>15150.04</v>
      </c>
      <c r="AK473" s="5">
        <v>14984.97</v>
      </c>
      <c r="AL473" s="5">
        <v>14707.41</v>
      </c>
      <c r="AM473" s="5">
        <v>14311.01</v>
      </c>
      <c r="AN473" s="5">
        <v>13764.65</v>
      </c>
      <c r="AO473" s="5">
        <v>13062.13</v>
      </c>
      <c r="AP473" s="5">
        <v>12205.7</v>
      </c>
      <c r="AQ473" s="5">
        <v>11206.35</v>
      </c>
      <c r="AR473" s="5">
        <v>10087.84</v>
      </c>
      <c r="AS473" s="5">
        <v>8887.59</v>
      </c>
      <c r="AT473" s="5">
        <v>7651.8</v>
      </c>
      <c r="AU473" s="5">
        <v>6427.93</v>
      </c>
      <c r="AV473" s="5">
        <v>5259.43</v>
      </c>
      <c r="AW473" s="5">
        <v>4183.33</v>
      </c>
      <c r="AX473" s="5">
        <v>3227.88</v>
      </c>
      <c r="AY473" s="5">
        <v>2430.41</v>
      </c>
      <c r="AZ473" s="5">
        <v>1768.91</v>
      </c>
      <c r="BA473" s="5">
        <v>1259.01</v>
      </c>
      <c r="BB473" s="5">
        <v>849.5</v>
      </c>
      <c r="BC473" s="5">
        <v>540.28</v>
      </c>
      <c r="BD473" s="5">
        <v>310.5</v>
      </c>
      <c r="BE473" s="5">
        <v>157</v>
      </c>
      <c r="BF473" s="5">
        <v>68.7</v>
      </c>
      <c r="BG473" s="5">
        <v>25.74</v>
      </c>
      <c r="BH473" s="5">
        <v>7.86</v>
      </c>
      <c r="BI473" s="5">
        <v>1.8</v>
      </c>
      <c r="BJ473" s="5">
        <v>0.26</v>
      </c>
      <c r="BK473" s="5">
        <v>0</v>
      </c>
      <c r="BL473" s="5">
        <v>0</v>
      </c>
      <c r="BM473" s="5">
        <v>0</v>
      </c>
      <c r="BN473" s="5">
        <v>0</v>
      </c>
      <c r="BO473" s="5">
        <v>0</v>
      </c>
      <c r="BP473" s="5">
        <v>0</v>
      </c>
      <c r="BQ473" s="5">
        <v>0</v>
      </c>
      <c r="BR473" s="5">
        <v>0</v>
      </c>
      <c r="BS473" s="5">
        <v>0</v>
      </c>
      <c r="BT473" s="5">
        <v>0</v>
      </c>
      <c r="BU473" s="5">
        <v>0</v>
      </c>
      <c r="BV473" s="5">
        <v>0</v>
      </c>
      <c r="BW473" s="5">
        <v>0</v>
      </c>
      <c r="BX473" s="5">
        <v>0</v>
      </c>
      <c r="BY473" s="5">
        <v>0</v>
      </c>
      <c r="BZ473" s="5">
        <v>0</v>
      </c>
      <c r="CA473" s="5">
        <v>0</v>
      </c>
      <c r="CB473" s="5">
        <v>0</v>
      </c>
      <c r="CC473" s="5">
        <v>0</v>
      </c>
      <c r="CD473" s="5">
        <v>0</v>
      </c>
      <c r="CE473" s="5">
        <v>0</v>
      </c>
      <c r="CF473" s="5">
        <v>0</v>
      </c>
      <c r="CG473" s="5">
        <v>0</v>
      </c>
      <c r="CH473" s="5">
        <v>0</v>
      </c>
      <c r="CI473" s="5">
        <v>0</v>
      </c>
      <c r="CJ473" s="5">
        <v>0</v>
      </c>
      <c r="CK473" s="5">
        <v>0</v>
      </c>
      <c r="CL473" s="5">
        <v>0</v>
      </c>
      <c r="CM473" s="5">
        <v>0</v>
      </c>
      <c r="CN473" s="5">
        <v>0</v>
      </c>
      <c r="CO473" s="5">
        <v>0</v>
      </c>
      <c r="CP473" s="5">
        <v>0</v>
      </c>
      <c r="CQ473" s="5">
        <v>0</v>
      </c>
      <c r="CR473" s="5">
        <v>0</v>
      </c>
      <c r="CS473" s="5">
        <v>0</v>
      </c>
      <c r="CT473" s="5">
        <v>0</v>
      </c>
      <c r="CU473" s="5">
        <v>0</v>
      </c>
      <c r="CV473" s="5">
        <v>0</v>
      </c>
      <c r="CW473" s="5">
        <v>0</v>
      </c>
      <c r="CX473" s="5">
        <v>0</v>
      </c>
      <c r="CY473" s="5">
        <v>0</v>
      </c>
      <c r="CZ473" s="5">
        <v>0</v>
      </c>
      <c r="DA473" s="5">
        <v>0</v>
      </c>
      <c r="DB473" s="5">
        <v>0</v>
      </c>
      <c r="DC473" s="5">
        <v>0</v>
      </c>
      <c r="DD473" s="5">
        <v>0</v>
      </c>
      <c r="DE473" s="5">
        <v>0</v>
      </c>
      <c r="DF473" s="3">
        <v>0</v>
      </c>
      <c r="DG473" s="3">
        <v>0</v>
      </c>
      <c r="DH473" s="3">
        <v>0</v>
      </c>
      <c r="DI473" s="3">
        <v>0</v>
      </c>
      <c r="DJ473" s="3">
        <v>0</v>
      </c>
      <c r="DK473" s="3">
        <v>0</v>
      </c>
      <c r="DL473" s="3">
        <v>0</v>
      </c>
      <c r="DM473" s="3">
        <v>0</v>
      </c>
      <c r="DN473" s="3">
        <v>0</v>
      </c>
      <c r="DO473" s="3">
        <v>0</v>
      </c>
      <c r="DP473" s="3">
        <v>0</v>
      </c>
      <c r="DQ473" s="3">
        <v>0</v>
      </c>
      <c r="DR473" s="3">
        <v>0</v>
      </c>
      <c r="DS473" s="3">
        <v>0</v>
      </c>
      <c r="DT473" s="3">
        <v>0</v>
      </c>
      <c r="DU473" s="3">
        <v>0</v>
      </c>
      <c r="DV473" s="3">
        <v>0</v>
      </c>
      <c r="DW473" s="3">
        <v>0</v>
      </c>
      <c r="DX473" s="3">
        <v>0</v>
      </c>
      <c r="DY473" s="3">
        <v>0</v>
      </c>
      <c r="DZ473" s="3">
        <v>0</v>
      </c>
      <c r="EA473" s="3">
        <v>0</v>
      </c>
      <c r="EB473" s="3">
        <v>0</v>
      </c>
      <c r="EC473" s="3">
        <v>0</v>
      </c>
      <c r="ED473" s="3">
        <v>1</v>
      </c>
      <c r="EE473" s="3">
        <v>0.95033000000000001</v>
      </c>
      <c r="EF473" s="3">
        <v>0.89724456620000004</v>
      </c>
      <c r="EG473" s="3">
        <v>0.84120267059514808</v>
      </c>
      <c r="EH473" s="3">
        <v>0.78257925648137217</v>
      </c>
      <c r="EI473" s="3">
        <v>0.72178849983789917</v>
      </c>
      <c r="EJ473" s="3">
        <v>0.65804013953221596</v>
      </c>
      <c r="EK473" s="3">
        <v>0.59190052510783298</v>
      </c>
      <c r="EL473" s="3">
        <v>0.52425813309850977</v>
      </c>
      <c r="EM473" s="3">
        <v>0.45624088291030912</v>
      </c>
      <c r="EN473" s="3">
        <v>0.38929209575205037</v>
      </c>
      <c r="EO473" s="3">
        <v>0.32509393624157973</v>
      </c>
      <c r="EP473" s="3">
        <v>0.26529940854866596</v>
      </c>
      <c r="EQ473" s="3">
        <v>0.21124730705096076</v>
      </c>
      <c r="ER473" s="3">
        <v>0.16383496145644313</v>
      </c>
      <c r="ES473" s="3">
        <v>0.12352009249085617</v>
      </c>
      <c r="ET473" s="3">
        <v>9.0340125245962383E-2</v>
      </c>
      <c r="EU473" s="3">
        <v>6.4474843986790889E-2</v>
      </c>
      <c r="EV473" s="3">
        <v>4.4479905369607303E-2</v>
      </c>
      <c r="EW473" s="3">
        <v>3.0007923358551871E-2</v>
      </c>
      <c r="EX473" s="3">
        <v>1.9191867463195435E-2</v>
      </c>
      <c r="EY473" s="3">
        <v>1.1569625381512736E-2</v>
      </c>
      <c r="EZ473" s="3">
        <v>6.3024377303252483E-3</v>
      </c>
      <c r="FA473" s="3">
        <v>3.0206953797675884E-3</v>
      </c>
      <c r="FB473" s="3">
        <v>1.252772994851012E-3</v>
      </c>
      <c r="FC473" s="3">
        <v>4.4497244004113094E-4</v>
      </c>
      <c r="FD473" s="3">
        <v>1.2886401863591152E-4</v>
      </c>
      <c r="FE473" s="3">
        <v>2.8006017170142653E-5</v>
      </c>
      <c r="FF473" s="3">
        <v>3.856988684672045E-6</v>
      </c>
      <c r="FG473" s="3">
        <v>0</v>
      </c>
      <c r="FH473" s="3">
        <v>0</v>
      </c>
      <c r="FI473" s="3">
        <v>0</v>
      </c>
      <c r="FJ473" s="3">
        <v>0</v>
      </c>
      <c r="FK473" s="3">
        <v>0</v>
      </c>
      <c r="FL473" s="3">
        <v>0</v>
      </c>
      <c r="FM473" s="3">
        <v>0</v>
      </c>
      <c r="FN473" s="3">
        <v>0</v>
      </c>
      <c r="FO473" s="3">
        <v>0</v>
      </c>
      <c r="FP473" s="3">
        <v>0</v>
      </c>
      <c r="FQ473" s="3">
        <v>0</v>
      </c>
      <c r="FR473" s="3">
        <v>0</v>
      </c>
      <c r="FS473" s="3">
        <v>0</v>
      </c>
      <c r="FT473" s="3">
        <v>0</v>
      </c>
      <c r="FU473" s="3">
        <v>0</v>
      </c>
      <c r="FV473" s="3">
        <v>0</v>
      </c>
      <c r="FW473" s="3">
        <v>0</v>
      </c>
      <c r="FX473" s="3">
        <v>0</v>
      </c>
      <c r="FY473" s="3">
        <v>0</v>
      </c>
      <c r="FZ473" s="3">
        <v>0</v>
      </c>
      <c r="GA473" s="3">
        <v>0</v>
      </c>
      <c r="GB473" s="3">
        <v>0</v>
      </c>
      <c r="GC473" s="3">
        <v>0</v>
      </c>
      <c r="GD473" s="3">
        <v>0</v>
      </c>
      <c r="GE473" s="3">
        <v>0</v>
      </c>
      <c r="GF473" s="3">
        <v>0</v>
      </c>
      <c r="GG473" s="3">
        <v>0</v>
      </c>
      <c r="GH473" s="3">
        <v>0</v>
      </c>
      <c r="GI473" s="3">
        <v>0</v>
      </c>
      <c r="GJ473" s="3">
        <v>0</v>
      </c>
      <c r="GK473" s="3">
        <v>0</v>
      </c>
      <c r="GL473" s="3">
        <v>0</v>
      </c>
      <c r="GM473" s="3">
        <v>0</v>
      </c>
      <c r="GN473" s="3">
        <v>0</v>
      </c>
      <c r="GO473" s="3">
        <v>0</v>
      </c>
      <c r="GP473" s="3">
        <v>0</v>
      </c>
      <c r="GQ473" s="3">
        <v>0</v>
      </c>
      <c r="GR473" s="3">
        <v>0</v>
      </c>
      <c r="GS473" s="3">
        <v>0</v>
      </c>
      <c r="GT473" s="3">
        <v>0</v>
      </c>
      <c r="GU473" s="3">
        <v>0</v>
      </c>
      <c r="GV473" s="3">
        <v>0</v>
      </c>
      <c r="GW473" s="3">
        <v>0</v>
      </c>
      <c r="GX473" s="3">
        <v>0</v>
      </c>
      <c r="GY473" s="3">
        <v>0</v>
      </c>
      <c r="GZ473" s="3">
        <v>0</v>
      </c>
      <c r="HA473" s="3">
        <v>0</v>
      </c>
      <c r="HB473">
        <f t="shared" si="2740"/>
        <v>48</v>
      </c>
      <c r="HC473">
        <f t="shared" si="2744"/>
        <v>0</v>
      </c>
      <c r="HD473">
        <f>IF(H473&gt;=$F$3,IF(HB473&lt;50,HC473*VLOOKUP(H473,Ret!$A$2:$AZ$27,HB473+2),HC473),0)</f>
        <v>0</v>
      </c>
      <c r="HE473">
        <f>IF(H473&lt;$F$3,HC473*VLOOKUP(H473,Withd!$A$2:$AZ$57,HB473+2),0)</f>
        <v>0</v>
      </c>
      <c r="HF473">
        <f>IF(HC473=HD473,0,HC473*VLOOKUP(H473,Mort!$A$2:$E$115,IF(HF472/HC472=VLOOKUP(H472,Mort!$A$2:$E$115,2),2,3)))</f>
        <v>0</v>
      </c>
      <c r="HH473">
        <f t="shared" ref="HH473:HI473" si="2787">HH472+1</f>
        <v>57</v>
      </c>
      <c r="HI473">
        <f t="shared" si="2787"/>
        <v>24</v>
      </c>
      <c r="HJ473">
        <f t="shared" si="2738"/>
        <v>0.24988350404713752</v>
      </c>
      <c r="HK473">
        <f>IF(HH473&gt;=$F$3,IF(HI473&lt;50,HJ473*VLOOKUP(HH473,Ret!$A$2:$AZ$27,HI473+2),HJ473),0)</f>
        <v>1.1994408194262601E-2</v>
      </c>
      <c r="HL473">
        <f>IF(HH473&lt;$F$3,HJ473*VLOOKUP(HH473,Withd!$A$2:$AZ$57,HI473+2),0)</f>
        <v>0</v>
      </c>
      <c r="HM473">
        <f>IF(HJ473=HK473,0,HJ473*VLOOKUP(HH473,Mort!$A$2:$E$115,IF(HM472/HJ472=VLOOKUP(HH472,Mort!$A$2:$E$115,2),2,3)))</f>
        <v>6.6219128572491445E-4</v>
      </c>
      <c r="HN473">
        <f>HN472/(1+Assumptions!$C$9)</f>
        <v>1.0380000000000005</v>
      </c>
      <c r="HO473">
        <f>HO472*(1+Assumptions!$C$10)</f>
        <v>0.96852300242130729</v>
      </c>
      <c r="HQ473">
        <f>HQ472/(1.01+Assumptions!$C$9)</f>
        <v>1.0480000000000018</v>
      </c>
      <c r="HR473">
        <f>HR472/(0.99+Assumptions!$C$9)</f>
        <v>1.0279999999999996</v>
      </c>
    </row>
    <row r="474" spans="2:226" x14ac:dyDescent="0.25">
      <c r="B474">
        <f t="shared" ref="B474:C474" si="2788">B473+1</f>
        <v>2037</v>
      </c>
      <c r="C474">
        <f t="shared" si="2788"/>
        <v>76</v>
      </c>
      <c r="D474">
        <f>IF(D473=0, 0, D473*(1-VLOOKUP(C473,Mort!$A$2:$E$111,IF(D473/D472=1-VLOOKUP(C472,Mort!$A$2:$E$111,4),4,5))))</f>
        <v>0.78236943382936774</v>
      </c>
      <c r="E474" s="3">
        <f>IF(C474&lt;65,Assumptions!$C$6,Assumptions!$C$7)*(1+Assumptions!$C$8)^(B474-$J$3)</f>
        <v>11002.293917985098</v>
      </c>
      <c r="F474" s="3">
        <f t="shared" si="2736"/>
        <v>8607.86</v>
      </c>
      <c r="H474">
        <f t="shared" si="2743"/>
        <v>82</v>
      </c>
      <c r="I474" s="5">
        <v>59106.355485232845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0</v>
      </c>
      <c r="X474" s="5">
        <v>0</v>
      </c>
      <c r="Y474" s="5">
        <v>0</v>
      </c>
      <c r="Z474" s="5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0</v>
      </c>
      <c r="AF474" s="5">
        <v>0</v>
      </c>
      <c r="AG474" s="5">
        <v>0</v>
      </c>
      <c r="AH474" s="5">
        <v>0</v>
      </c>
      <c r="AI474" s="5">
        <v>16004.81</v>
      </c>
      <c r="AJ474" s="5">
        <v>15941.87</v>
      </c>
      <c r="AK474" s="5">
        <v>15768.18</v>
      </c>
      <c r="AL474" s="5">
        <v>15476.11</v>
      </c>
      <c r="AM474" s="5">
        <v>15058.99</v>
      </c>
      <c r="AN474" s="5">
        <v>14484.07</v>
      </c>
      <c r="AO474" s="5">
        <v>13744.83</v>
      </c>
      <c r="AP474" s="5">
        <v>12843.65</v>
      </c>
      <c r="AQ474" s="5">
        <v>11792.07</v>
      </c>
      <c r="AR474" s="5">
        <v>10615.09</v>
      </c>
      <c r="AS474" s="5">
        <v>9352.11</v>
      </c>
      <c r="AT474" s="5">
        <v>8051.73</v>
      </c>
      <c r="AU474" s="5">
        <v>6763.89</v>
      </c>
      <c r="AV474" s="5">
        <v>5534.32</v>
      </c>
      <c r="AW474" s="5">
        <v>4401.9799999999996</v>
      </c>
      <c r="AX474" s="5">
        <v>3396.59</v>
      </c>
      <c r="AY474" s="5">
        <v>2557.44</v>
      </c>
      <c r="AZ474" s="5">
        <v>1861.37</v>
      </c>
      <c r="BA474" s="5">
        <v>1324.82</v>
      </c>
      <c r="BB474" s="5">
        <v>893.9</v>
      </c>
      <c r="BC474" s="5">
        <v>568.52</v>
      </c>
      <c r="BD474" s="5">
        <v>326.73</v>
      </c>
      <c r="BE474" s="5">
        <v>165.21</v>
      </c>
      <c r="BF474" s="5">
        <v>72.290000000000006</v>
      </c>
      <c r="BG474" s="5">
        <v>27.09</v>
      </c>
      <c r="BH474" s="5">
        <v>8.2799999999999994</v>
      </c>
      <c r="BI474" s="5">
        <v>1.9</v>
      </c>
      <c r="BJ474" s="5">
        <v>0.28000000000000003</v>
      </c>
      <c r="BK474" s="5">
        <v>0</v>
      </c>
      <c r="BL474" s="5">
        <v>0</v>
      </c>
      <c r="BM474" s="5">
        <v>0</v>
      </c>
      <c r="BN474" s="5">
        <v>0</v>
      </c>
      <c r="BO474" s="5">
        <v>0</v>
      </c>
      <c r="BP474" s="5">
        <v>0</v>
      </c>
      <c r="BQ474" s="5">
        <v>0</v>
      </c>
      <c r="BR474" s="5">
        <v>0</v>
      </c>
      <c r="BS474" s="5">
        <v>0</v>
      </c>
      <c r="BT474" s="5">
        <v>0</v>
      </c>
      <c r="BU474" s="5">
        <v>0</v>
      </c>
      <c r="BV474" s="5">
        <v>0</v>
      </c>
      <c r="BW474" s="5">
        <v>0</v>
      </c>
      <c r="BX474" s="5">
        <v>0</v>
      </c>
      <c r="BY474" s="5">
        <v>0</v>
      </c>
      <c r="BZ474" s="5">
        <v>0</v>
      </c>
      <c r="CA474" s="5">
        <v>0</v>
      </c>
      <c r="CB474" s="5">
        <v>0</v>
      </c>
      <c r="CC474" s="5">
        <v>0</v>
      </c>
      <c r="CD474" s="5">
        <v>0</v>
      </c>
      <c r="CE474" s="5">
        <v>0</v>
      </c>
      <c r="CF474" s="5">
        <v>0</v>
      </c>
      <c r="CG474" s="5">
        <v>0</v>
      </c>
      <c r="CH474" s="5">
        <v>0</v>
      </c>
      <c r="CI474" s="5">
        <v>0</v>
      </c>
      <c r="CJ474" s="5">
        <v>0</v>
      </c>
      <c r="CK474" s="5">
        <v>0</v>
      </c>
      <c r="CL474" s="5">
        <v>0</v>
      </c>
      <c r="CM474" s="5">
        <v>0</v>
      </c>
      <c r="CN474" s="5">
        <v>0</v>
      </c>
      <c r="CO474" s="5">
        <v>0</v>
      </c>
      <c r="CP474" s="5">
        <v>0</v>
      </c>
      <c r="CQ474" s="5">
        <v>0</v>
      </c>
      <c r="CR474" s="5">
        <v>0</v>
      </c>
      <c r="CS474" s="5">
        <v>0</v>
      </c>
      <c r="CT474" s="5">
        <v>0</v>
      </c>
      <c r="CU474" s="5">
        <v>0</v>
      </c>
      <c r="CV474" s="5">
        <v>0</v>
      </c>
      <c r="CW474" s="5">
        <v>0</v>
      </c>
      <c r="CX474" s="5">
        <v>0</v>
      </c>
      <c r="CY474" s="5">
        <v>0</v>
      </c>
      <c r="CZ474" s="5">
        <v>0</v>
      </c>
      <c r="DA474" s="5">
        <v>0</v>
      </c>
      <c r="DB474" s="5">
        <v>0</v>
      </c>
      <c r="DC474" s="5">
        <v>0</v>
      </c>
      <c r="DD474" s="5">
        <v>0</v>
      </c>
      <c r="DE474" s="5">
        <v>0</v>
      </c>
      <c r="DF474" s="3">
        <v>0</v>
      </c>
      <c r="DG474" s="3">
        <v>0</v>
      </c>
      <c r="DH474" s="3">
        <v>0</v>
      </c>
      <c r="DI474" s="3">
        <v>0</v>
      </c>
      <c r="DJ474" s="3">
        <v>0</v>
      </c>
      <c r="DK474" s="3">
        <v>0</v>
      </c>
      <c r="DL474" s="3">
        <v>0</v>
      </c>
      <c r="DM474" s="3">
        <v>0</v>
      </c>
      <c r="DN474" s="3">
        <v>0</v>
      </c>
      <c r="DO474" s="3">
        <v>0</v>
      </c>
      <c r="DP474" s="3">
        <v>0</v>
      </c>
      <c r="DQ474" s="3">
        <v>0</v>
      </c>
      <c r="DR474" s="3">
        <v>0</v>
      </c>
      <c r="DS474" s="3">
        <v>0</v>
      </c>
      <c r="DT474" s="3">
        <v>0</v>
      </c>
      <c r="DU474" s="3">
        <v>0</v>
      </c>
      <c r="DV474" s="3">
        <v>0</v>
      </c>
      <c r="DW474" s="3">
        <v>0</v>
      </c>
      <c r="DX474" s="3">
        <v>0</v>
      </c>
      <c r="DY474" s="3">
        <v>0</v>
      </c>
      <c r="DZ474" s="3">
        <v>0</v>
      </c>
      <c r="EA474" s="3">
        <v>0</v>
      </c>
      <c r="EB474" s="3">
        <v>0</v>
      </c>
      <c r="EC474" s="3">
        <v>0</v>
      </c>
      <c r="ED474" s="3">
        <v>0</v>
      </c>
      <c r="EE474" s="3">
        <v>1</v>
      </c>
      <c r="EF474" s="3">
        <v>0.94413999999999998</v>
      </c>
      <c r="EG474" s="3">
        <v>0.88516901560000005</v>
      </c>
      <c r="EH474" s="3">
        <v>0.82348158690283602</v>
      </c>
      <c r="EI474" s="3">
        <v>0.7595135372322237</v>
      </c>
      <c r="EJ474" s="3">
        <v>0.69243330162387373</v>
      </c>
      <c r="EK474" s="3">
        <v>0.62283683047765814</v>
      </c>
      <c r="EL474" s="3">
        <v>0.55165903749067136</v>
      </c>
      <c r="EM474" s="3">
        <v>0.48008679396663168</v>
      </c>
      <c r="EN474" s="3">
        <v>0.40963885781996817</v>
      </c>
      <c r="EO474" s="3">
        <v>0.34208531377687723</v>
      </c>
      <c r="EP474" s="3">
        <v>0.2791655620138962</v>
      </c>
      <c r="EQ474" s="3">
        <v>0.22228837040918498</v>
      </c>
      <c r="ER474" s="3">
        <v>0.1723979685545475</v>
      </c>
      <c r="ES474" s="3">
        <v>0.12997600043232999</v>
      </c>
      <c r="ET474" s="3">
        <v>9.5061847196197494E-2</v>
      </c>
      <c r="EU474" s="3">
        <v>6.7844689725454183E-2</v>
      </c>
      <c r="EV474" s="3">
        <v>4.6804694547796337E-2</v>
      </c>
      <c r="EW474" s="3">
        <v>3.1576319129725319E-2</v>
      </c>
      <c r="EX474" s="3">
        <v>2.0194950662607125E-2</v>
      </c>
      <c r="EY474" s="3">
        <v>1.2174324057446079E-2</v>
      </c>
      <c r="EZ474" s="3">
        <v>6.6318412870531775E-3</v>
      </c>
      <c r="FA474" s="3">
        <v>3.1785752104717176E-3</v>
      </c>
      <c r="FB474" s="3">
        <v>1.3182504970389356E-3</v>
      </c>
      <c r="FC474" s="3">
        <v>4.6822939404325952E-4</v>
      </c>
      <c r="FD474" s="3">
        <v>1.3559923251492794E-4</v>
      </c>
      <c r="FE474" s="3">
        <v>2.9469781202469292E-5</v>
      </c>
      <c r="FF474" s="3">
        <v>4.0585782672040693E-6</v>
      </c>
      <c r="FG474" s="3">
        <v>0</v>
      </c>
      <c r="FH474" s="3">
        <v>0</v>
      </c>
      <c r="FI474" s="3">
        <v>0</v>
      </c>
      <c r="FJ474" s="3">
        <v>0</v>
      </c>
      <c r="FK474" s="3">
        <v>0</v>
      </c>
      <c r="FL474" s="3">
        <v>0</v>
      </c>
      <c r="FM474" s="3">
        <v>0</v>
      </c>
      <c r="FN474" s="3">
        <v>0</v>
      </c>
      <c r="FO474" s="3">
        <v>0</v>
      </c>
      <c r="FP474" s="3">
        <v>0</v>
      </c>
      <c r="FQ474" s="3">
        <v>0</v>
      </c>
      <c r="FR474" s="3">
        <v>0</v>
      </c>
      <c r="FS474" s="3">
        <v>0</v>
      </c>
      <c r="FT474" s="3">
        <v>0</v>
      </c>
      <c r="FU474" s="3">
        <v>0</v>
      </c>
      <c r="FV474" s="3">
        <v>0</v>
      </c>
      <c r="FW474" s="3">
        <v>0</v>
      </c>
      <c r="FX474" s="3">
        <v>0</v>
      </c>
      <c r="FY474" s="3">
        <v>0</v>
      </c>
      <c r="FZ474" s="3">
        <v>0</v>
      </c>
      <c r="GA474" s="3">
        <v>0</v>
      </c>
      <c r="GB474" s="3">
        <v>0</v>
      </c>
      <c r="GC474" s="3">
        <v>0</v>
      </c>
      <c r="GD474" s="3">
        <v>0</v>
      </c>
      <c r="GE474" s="3">
        <v>0</v>
      </c>
      <c r="GF474" s="3">
        <v>0</v>
      </c>
      <c r="GG474" s="3">
        <v>0</v>
      </c>
      <c r="GH474" s="3">
        <v>0</v>
      </c>
      <c r="GI474" s="3">
        <v>0</v>
      </c>
      <c r="GJ474" s="3">
        <v>0</v>
      </c>
      <c r="GK474" s="3">
        <v>0</v>
      </c>
      <c r="GL474" s="3">
        <v>0</v>
      </c>
      <c r="GM474" s="3">
        <v>0</v>
      </c>
      <c r="GN474" s="3">
        <v>0</v>
      </c>
      <c r="GO474" s="3">
        <v>0</v>
      </c>
      <c r="GP474" s="3">
        <v>0</v>
      </c>
      <c r="GQ474" s="3">
        <v>0</v>
      </c>
      <c r="GR474" s="3">
        <v>0</v>
      </c>
      <c r="GS474" s="3">
        <v>0</v>
      </c>
      <c r="GT474" s="3">
        <v>0</v>
      </c>
      <c r="GU474" s="3">
        <v>0</v>
      </c>
      <c r="GV474" s="3">
        <v>0</v>
      </c>
      <c r="GW474" s="3">
        <v>0</v>
      </c>
      <c r="GX474" s="3">
        <v>0</v>
      </c>
      <c r="GY474" s="3">
        <v>0</v>
      </c>
      <c r="GZ474" s="3">
        <v>0</v>
      </c>
      <c r="HA474" s="3">
        <v>0</v>
      </c>
      <c r="HB474">
        <f t="shared" si="2740"/>
        <v>49</v>
      </c>
      <c r="HC474">
        <f t="shared" si="2744"/>
        <v>0</v>
      </c>
      <c r="HD474">
        <f>IF(H474&gt;=$F$3,IF(HB474&lt;50,HC474*VLOOKUP(H474,Ret!$A$2:$AZ$27,HB474+2),HC474),0)</f>
        <v>0</v>
      </c>
      <c r="HE474">
        <f>IF(H474&lt;$F$3,HC474*VLOOKUP(H474,Withd!$A$2:$AZ$57,HB474+2),0)</f>
        <v>0</v>
      </c>
      <c r="HF474">
        <f>IF(HC474=HD474,0,HC474*VLOOKUP(H474,Mort!$A$2:$E$115,IF(HF473/HC473=VLOOKUP(H473,Mort!$A$2:$E$115,2),2,3)))</f>
        <v>0</v>
      </c>
      <c r="HH474">
        <f t="shared" ref="HH474:HI474" si="2789">HH473+1</f>
        <v>58</v>
      </c>
      <c r="HI474">
        <f t="shared" si="2789"/>
        <v>25</v>
      </c>
      <c r="HJ474">
        <f t="shared" si="2738"/>
        <v>0.23722690456715001</v>
      </c>
      <c r="HK474">
        <f>IF(HH474&gt;=$F$3,IF(HI474&lt;50,HJ474*VLOOKUP(HH474,Ret!$A$2:$AZ$27,HI474+2),HJ474),0)</f>
        <v>1.3047479751193251E-2</v>
      </c>
      <c r="HL474">
        <f>IF(HH474&lt;$F$3,HJ474*VLOOKUP(HH474,Withd!$A$2:$AZ$57,HI474+2),0)</f>
        <v>0</v>
      </c>
      <c r="HM474">
        <f>IF(HJ474=HK474,0,HJ474*VLOOKUP(HH474,Mort!$A$2:$E$115,IF(HM473/HJ473=VLOOKUP(HH473,Mort!$A$2:$E$115,2),2,3)))</f>
        <v>6.6423533278802001E-4</v>
      </c>
      <c r="HN474">
        <f>HN473/(1+Assumptions!$C$9)</f>
        <v>1.0000000000000004</v>
      </c>
      <c r="HO474">
        <f>HO473*(1+Assumptions!$C$10)</f>
        <v>0.99999999999999978</v>
      </c>
      <c r="HQ474">
        <f>HQ473/(1.01+Assumptions!$C$9)</f>
        <v>1.0000000000000018</v>
      </c>
      <c r="HR474">
        <f>HR473/(0.99+Assumptions!$C$9)</f>
        <v>0.99999999999999956</v>
      </c>
    </row>
    <row r="475" spans="2:226" x14ac:dyDescent="0.25">
      <c r="B475">
        <f t="shared" ref="B475:C475" si="2790">B474+1</f>
        <v>2038</v>
      </c>
      <c r="C475">
        <f t="shared" si="2790"/>
        <v>77</v>
      </c>
      <c r="D475">
        <f>IF(D474=0, 0, D474*(1-VLOOKUP(C474,Mort!$A$2:$E$111,IF(D474/D473=1-VLOOKUP(C473,Mort!$A$2:$E$111,4),4,5))))</f>
        <v>0.76328744333826948</v>
      </c>
      <c r="E475" s="3">
        <f>IF(C475&lt;65,Assumptions!$C$6,Assumptions!$C$7)*(1+Assumptions!$C$8)^(B475-$J$3)</f>
        <v>11607.420083474277</v>
      </c>
      <c r="F475" s="3">
        <f t="shared" si="2736"/>
        <v>8859.7999999999993</v>
      </c>
      <c r="H475">
        <f t="shared" si="2743"/>
        <v>83</v>
      </c>
      <c r="I475" s="5">
        <v>55930.994907225024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5">
        <v>16885.07</v>
      </c>
      <c r="AK475" s="5">
        <v>16701.099999999999</v>
      </c>
      <c r="AL475" s="5">
        <v>16391.75</v>
      </c>
      <c r="AM475" s="5">
        <v>15949.95</v>
      </c>
      <c r="AN475" s="5">
        <v>15341.02</v>
      </c>
      <c r="AO475" s="5">
        <v>14558.05</v>
      </c>
      <c r="AP475" s="5">
        <v>13603.54</v>
      </c>
      <c r="AQ475" s="5">
        <v>12489.74</v>
      </c>
      <c r="AR475" s="5">
        <v>11243.13</v>
      </c>
      <c r="AS475" s="5">
        <v>9905.42</v>
      </c>
      <c r="AT475" s="5">
        <v>8528.11</v>
      </c>
      <c r="AU475" s="5">
        <v>7164.08</v>
      </c>
      <c r="AV475" s="5">
        <v>5861.76</v>
      </c>
      <c r="AW475" s="5">
        <v>4662.42</v>
      </c>
      <c r="AX475" s="5">
        <v>3597.55</v>
      </c>
      <c r="AY475" s="5">
        <v>2708.75</v>
      </c>
      <c r="AZ475" s="5">
        <v>1971.49</v>
      </c>
      <c r="BA475" s="5">
        <v>1403.2</v>
      </c>
      <c r="BB475" s="5">
        <v>946.79</v>
      </c>
      <c r="BC475" s="5">
        <v>602.15</v>
      </c>
      <c r="BD475" s="5">
        <v>346.06</v>
      </c>
      <c r="BE475" s="5">
        <v>174.98</v>
      </c>
      <c r="BF475" s="5">
        <v>76.56</v>
      </c>
      <c r="BG475" s="5">
        <v>28.69</v>
      </c>
      <c r="BH475" s="5">
        <v>8.77</v>
      </c>
      <c r="BI475" s="5">
        <v>2.0099999999999998</v>
      </c>
      <c r="BJ475" s="5">
        <v>0.28999999999999998</v>
      </c>
      <c r="BK475" s="5">
        <v>0</v>
      </c>
      <c r="BL475" s="5">
        <v>0</v>
      </c>
      <c r="BM475" s="5">
        <v>0</v>
      </c>
      <c r="BN475" s="5">
        <v>0</v>
      </c>
      <c r="BO475" s="5">
        <v>0</v>
      </c>
      <c r="BP475" s="5">
        <v>0</v>
      </c>
      <c r="BQ475" s="5">
        <v>0</v>
      </c>
      <c r="BR475" s="5">
        <v>0</v>
      </c>
      <c r="BS475" s="5">
        <v>0</v>
      </c>
      <c r="BT475" s="5">
        <v>0</v>
      </c>
      <c r="BU475" s="5">
        <v>0</v>
      </c>
      <c r="BV475" s="5">
        <v>0</v>
      </c>
      <c r="BW475" s="5">
        <v>0</v>
      </c>
      <c r="BX475" s="5">
        <v>0</v>
      </c>
      <c r="BY475" s="5">
        <v>0</v>
      </c>
      <c r="BZ475" s="5">
        <v>0</v>
      </c>
      <c r="CA475" s="5">
        <v>0</v>
      </c>
      <c r="CB475" s="5">
        <v>0</v>
      </c>
      <c r="CC475" s="5">
        <v>0</v>
      </c>
      <c r="CD475" s="5">
        <v>0</v>
      </c>
      <c r="CE475" s="5">
        <v>0</v>
      </c>
      <c r="CF475" s="5">
        <v>0</v>
      </c>
      <c r="CG475" s="5">
        <v>0</v>
      </c>
      <c r="CH475" s="5">
        <v>0</v>
      </c>
      <c r="CI475" s="5">
        <v>0</v>
      </c>
      <c r="CJ475" s="5">
        <v>0</v>
      </c>
      <c r="CK475" s="5">
        <v>0</v>
      </c>
      <c r="CL475" s="5">
        <v>0</v>
      </c>
      <c r="CM475" s="5">
        <v>0</v>
      </c>
      <c r="CN475" s="5">
        <v>0</v>
      </c>
      <c r="CO475" s="5">
        <v>0</v>
      </c>
      <c r="CP475" s="5">
        <v>0</v>
      </c>
      <c r="CQ475" s="5">
        <v>0</v>
      </c>
      <c r="CR475" s="5">
        <v>0</v>
      </c>
      <c r="CS475" s="5">
        <v>0</v>
      </c>
      <c r="CT475" s="5">
        <v>0</v>
      </c>
      <c r="CU475" s="5">
        <v>0</v>
      </c>
      <c r="CV475" s="5">
        <v>0</v>
      </c>
      <c r="CW475" s="5">
        <v>0</v>
      </c>
      <c r="CX475" s="5">
        <v>0</v>
      </c>
      <c r="CY475" s="5">
        <v>0</v>
      </c>
      <c r="CZ475" s="5">
        <v>0</v>
      </c>
      <c r="DA475" s="5">
        <v>0</v>
      </c>
      <c r="DB475" s="5">
        <v>0</v>
      </c>
      <c r="DC475" s="5">
        <v>0</v>
      </c>
      <c r="DD475" s="5">
        <v>0</v>
      </c>
      <c r="DE475" s="5">
        <v>0</v>
      </c>
      <c r="DF475" s="3">
        <v>0</v>
      </c>
      <c r="DG475" s="3">
        <v>0</v>
      </c>
      <c r="DH475" s="3">
        <v>0</v>
      </c>
      <c r="DI475" s="3">
        <v>0</v>
      </c>
      <c r="DJ475" s="3">
        <v>0</v>
      </c>
      <c r="DK475" s="3">
        <v>0</v>
      </c>
      <c r="DL475" s="3">
        <v>0</v>
      </c>
      <c r="DM475" s="3">
        <v>0</v>
      </c>
      <c r="DN475" s="3">
        <v>0</v>
      </c>
      <c r="DO475" s="3">
        <v>0</v>
      </c>
      <c r="DP475" s="3">
        <v>0</v>
      </c>
      <c r="DQ475" s="3">
        <v>0</v>
      </c>
      <c r="DR475" s="3">
        <v>0</v>
      </c>
      <c r="DS475" s="3">
        <v>0</v>
      </c>
      <c r="DT475" s="3">
        <v>0</v>
      </c>
      <c r="DU475" s="3">
        <v>0</v>
      </c>
      <c r="DV475" s="3">
        <v>0</v>
      </c>
      <c r="DW475" s="3">
        <v>0</v>
      </c>
      <c r="DX475" s="3">
        <v>0</v>
      </c>
      <c r="DY475" s="3">
        <v>0</v>
      </c>
      <c r="DZ475" s="3">
        <v>0</v>
      </c>
      <c r="EA475" s="3">
        <v>0</v>
      </c>
      <c r="EB475" s="3">
        <v>0</v>
      </c>
      <c r="EC475" s="3">
        <v>0</v>
      </c>
      <c r="ED475" s="3">
        <v>0</v>
      </c>
      <c r="EE475" s="3">
        <v>0</v>
      </c>
      <c r="EF475" s="3">
        <v>1</v>
      </c>
      <c r="EG475" s="3">
        <v>0.93754000000000004</v>
      </c>
      <c r="EH475" s="3">
        <v>0.87220283740000004</v>
      </c>
      <c r="EI475" s="3">
        <v>0.80445012099076807</v>
      </c>
      <c r="EJ475" s="3">
        <v>0.73340108630486345</v>
      </c>
      <c r="EK475" s="3">
        <v>0.65968694312036158</v>
      </c>
      <c r="EL475" s="3">
        <v>0.58429791926056662</v>
      </c>
      <c r="EM475" s="3">
        <v>0.50849110721570068</v>
      </c>
      <c r="EN475" s="3">
        <v>0.43387512214286877</v>
      </c>
      <c r="EO475" s="3">
        <v>0.36232477575028826</v>
      </c>
      <c r="EP475" s="3">
        <v>0.29568237974653772</v>
      </c>
      <c r="EQ475" s="3">
        <v>0.23544005169697813</v>
      </c>
      <c r="ER475" s="3">
        <v>0.18259788649410835</v>
      </c>
      <c r="ES475" s="3">
        <v>0.13766602456450311</v>
      </c>
      <c r="ET475" s="3">
        <v>0.10068617704598627</v>
      </c>
      <c r="EU475" s="3">
        <v>7.1858717695949939E-2</v>
      </c>
      <c r="EV475" s="3">
        <v>4.9573892164081951E-2</v>
      </c>
      <c r="EW475" s="3">
        <v>3.3444530609576251E-2</v>
      </c>
      <c r="EX475" s="3">
        <v>2.1389783996660586E-2</v>
      </c>
      <c r="EY475" s="3">
        <v>1.2894617384546869E-2</v>
      </c>
      <c r="EZ475" s="3">
        <v>7.0242138740580617E-3</v>
      </c>
      <c r="FA475" s="3">
        <v>3.3666354676972882E-3</v>
      </c>
      <c r="FB475" s="3">
        <v>1.3962447275180966E-3</v>
      </c>
      <c r="FC475" s="3">
        <v>4.9593216476715276E-4</v>
      </c>
      <c r="FD475" s="3">
        <v>1.4362195491656742E-4</v>
      </c>
      <c r="FE475" s="3">
        <v>3.12133594620176E-5</v>
      </c>
      <c r="FF475" s="3">
        <v>4.2987038651090622E-6</v>
      </c>
      <c r="FG475" s="3">
        <v>0</v>
      </c>
      <c r="FH475" s="3">
        <v>0</v>
      </c>
      <c r="FI475" s="3">
        <v>0</v>
      </c>
      <c r="FJ475" s="3">
        <v>0</v>
      </c>
      <c r="FK475" s="3">
        <v>0</v>
      </c>
      <c r="FL475" s="3">
        <v>0</v>
      </c>
      <c r="FM475" s="3">
        <v>0</v>
      </c>
      <c r="FN475" s="3">
        <v>0</v>
      </c>
      <c r="FO475" s="3">
        <v>0</v>
      </c>
      <c r="FP475" s="3">
        <v>0</v>
      </c>
      <c r="FQ475" s="3">
        <v>0</v>
      </c>
      <c r="FR475" s="3">
        <v>0</v>
      </c>
      <c r="FS475" s="3">
        <v>0</v>
      </c>
      <c r="FT475" s="3">
        <v>0</v>
      </c>
      <c r="FU475" s="3">
        <v>0</v>
      </c>
      <c r="FV475" s="3">
        <v>0</v>
      </c>
      <c r="FW475" s="3">
        <v>0</v>
      </c>
      <c r="FX475" s="3">
        <v>0</v>
      </c>
      <c r="FY475" s="3">
        <v>0</v>
      </c>
      <c r="FZ475" s="3">
        <v>0</v>
      </c>
      <c r="GA475" s="3">
        <v>0</v>
      </c>
      <c r="GB475" s="3">
        <v>0</v>
      </c>
      <c r="GC475" s="3">
        <v>0</v>
      </c>
      <c r="GD475" s="3">
        <v>0</v>
      </c>
      <c r="GE475" s="3">
        <v>0</v>
      </c>
      <c r="GF475" s="3">
        <v>0</v>
      </c>
      <c r="GG475" s="3">
        <v>0</v>
      </c>
      <c r="GH475" s="3">
        <v>0</v>
      </c>
      <c r="GI475" s="3">
        <v>0</v>
      </c>
      <c r="GJ475" s="3">
        <v>0</v>
      </c>
      <c r="GK475" s="3">
        <v>0</v>
      </c>
      <c r="GL475" s="3">
        <v>0</v>
      </c>
      <c r="GM475" s="3">
        <v>0</v>
      </c>
      <c r="GN475" s="3">
        <v>0</v>
      </c>
      <c r="GO475" s="3">
        <v>0</v>
      </c>
      <c r="GP475" s="3">
        <v>0</v>
      </c>
      <c r="GQ475" s="3">
        <v>0</v>
      </c>
      <c r="GR475" s="3">
        <v>0</v>
      </c>
      <c r="GS475" s="3">
        <v>0</v>
      </c>
      <c r="GT475" s="3">
        <v>0</v>
      </c>
      <c r="GU475" s="3">
        <v>0</v>
      </c>
      <c r="GV475" s="3">
        <v>0</v>
      </c>
      <c r="GW475" s="3">
        <v>0</v>
      </c>
      <c r="GX475" s="3">
        <v>0</v>
      </c>
      <c r="GY475" s="3">
        <v>0</v>
      </c>
      <c r="GZ475" s="3">
        <v>0</v>
      </c>
      <c r="HA475" s="3">
        <v>0</v>
      </c>
      <c r="HB475">
        <f t="shared" si="2740"/>
        <v>50</v>
      </c>
      <c r="HC475">
        <f t="shared" si="2744"/>
        <v>0</v>
      </c>
      <c r="HD475">
        <f>IF(H475&gt;=$F$3,IF(HB475&lt;50,HC475*VLOOKUP(H475,Ret!$A$2:$AZ$27,HB475+2),HC475),0)</f>
        <v>0</v>
      </c>
      <c r="HE475">
        <f>IF(H475&lt;$F$3,HC475*VLOOKUP(H475,Withd!$A$2:$AZ$57,HB475+2),0)</f>
        <v>0</v>
      </c>
      <c r="HF475">
        <f>IF(HC475=HD475,0,HC475*VLOOKUP(H475,Mort!$A$2:$E$115,IF(HF474/HC474=VLOOKUP(H474,Mort!$A$2:$E$115,2),2,3)))</f>
        <v>0</v>
      </c>
      <c r="HH475">
        <f t="shared" ref="HH475:HI475" si="2791">HH474+1</f>
        <v>59</v>
      </c>
      <c r="HI475">
        <f t="shared" si="2791"/>
        <v>26</v>
      </c>
      <c r="HJ475">
        <f t="shared" si="2738"/>
        <v>0.22351518948316873</v>
      </c>
      <c r="HK475">
        <f>IF(HH475&gt;=$F$3,IF(HI475&lt;50,HJ475*VLOOKUP(HH475,Ret!$A$2:$AZ$27,HI475+2),HJ475),0)</f>
        <v>1.5422548074338644E-2</v>
      </c>
      <c r="HL475">
        <f>IF(HH475&lt;$F$3,HJ475*VLOOKUP(HH475,Withd!$A$2:$AZ$57,HI475+2),0)</f>
        <v>0</v>
      </c>
      <c r="HM475">
        <f>IF(HJ475=HK475,0,HJ475*VLOOKUP(HH475,Mort!$A$2:$E$115,IF(HM474/HJ474=VLOOKUP(HH474,Mort!$A$2:$E$115,2),2,3)))</f>
        <v>6.5713465708051606E-4</v>
      </c>
      <c r="HN475">
        <f>HN474/(1+Assumptions!$C$9)</f>
        <v>0.96339113680154187</v>
      </c>
      <c r="HO475">
        <f>HO474*(1+Assumptions!$C$10)</f>
        <v>1.0324999999999998</v>
      </c>
      <c r="HQ475">
        <f>HQ474/(1.01+Assumptions!$C$9)</f>
        <v>0.95419847328244445</v>
      </c>
      <c r="HR475">
        <f>HR474/(0.99+Assumptions!$C$9)</f>
        <v>0.97276264591439643</v>
      </c>
    </row>
    <row r="476" spans="2:226" x14ac:dyDescent="0.25">
      <c r="B476">
        <f t="shared" ref="B476:C476" si="2792">B475+1</f>
        <v>2039</v>
      </c>
      <c r="C476">
        <f t="shared" si="2792"/>
        <v>78</v>
      </c>
      <c r="D476">
        <f>IF(D475=0, 0, D475*(1-VLOOKUP(C475,Mort!$A$2:$E$111,IF(D475/D474=1-VLOOKUP(C474,Mort!$A$2:$E$111,4),4,5))))</f>
        <v>0.74248022763286825</v>
      </c>
      <c r="E476" s="3">
        <f>IF(C476&lt;65,Assumptions!$C$6,Assumptions!$C$7)*(1+Assumptions!$C$8)^(B476-$J$3)</f>
        <v>12245.828188065363</v>
      </c>
      <c r="F476" s="3">
        <f t="shared" si="2736"/>
        <v>9092.2900000000009</v>
      </c>
      <c r="H476">
        <f t="shared" si="2743"/>
        <v>84</v>
      </c>
      <c r="I476" s="5">
        <v>52827.8072421006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5">
        <v>0</v>
      </c>
      <c r="AK476" s="5">
        <v>17813.75</v>
      </c>
      <c r="AL476" s="5">
        <v>17483.79</v>
      </c>
      <c r="AM476" s="5">
        <v>17012.560000000001</v>
      </c>
      <c r="AN476" s="5">
        <v>16363.06</v>
      </c>
      <c r="AO476" s="5">
        <v>15527.92</v>
      </c>
      <c r="AP476" s="5">
        <v>14509.83</v>
      </c>
      <c r="AQ476" s="5">
        <v>13321.82</v>
      </c>
      <c r="AR476" s="5">
        <v>11992.16</v>
      </c>
      <c r="AS476" s="5">
        <v>10565.34</v>
      </c>
      <c r="AT476" s="5">
        <v>9096.27</v>
      </c>
      <c r="AU476" s="5">
        <v>7641.36</v>
      </c>
      <c r="AV476" s="5">
        <v>6252.28</v>
      </c>
      <c r="AW476" s="5">
        <v>4973.04</v>
      </c>
      <c r="AX476" s="5">
        <v>3837.23</v>
      </c>
      <c r="AY476" s="5">
        <v>2889.21</v>
      </c>
      <c r="AZ476" s="5">
        <v>2102.84</v>
      </c>
      <c r="BA476" s="5">
        <v>1496.68</v>
      </c>
      <c r="BB476" s="5">
        <v>1009.87</v>
      </c>
      <c r="BC476" s="5">
        <v>642.27</v>
      </c>
      <c r="BD476" s="5">
        <v>369.11</v>
      </c>
      <c r="BE476" s="5">
        <v>186.64</v>
      </c>
      <c r="BF476" s="5">
        <v>81.66</v>
      </c>
      <c r="BG476" s="5">
        <v>30.6</v>
      </c>
      <c r="BH476" s="5">
        <v>9.35</v>
      </c>
      <c r="BI476" s="5">
        <v>2.14</v>
      </c>
      <c r="BJ476" s="5">
        <v>0.31</v>
      </c>
      <c r="BK476" s="5">
        <v>0</v>
      </c>
      <c r="BL476" s="5">
        <v>0</v>
      </c>
      <c r="BM476" s="5">
        <v>0</v>
      </c>
      <c r="BN476" s="5">
        <v>0</v>
      </c>
      <c r="BO476" s="5">
        <v>0</v>
      </c>
      <c r="BP476" s="5">
        <v>0</v>
      </c>
      <c r="BQ476" s="5">
        <v>0</v>
      </c>
      <c r="BR476" s="5">
        <v>0</v>
      </c>
      <c r="BS476" s="5">
        <v>0</v>
      </c>
      <c r="BT476" s="5">
        <v>0</v>
      </c>
      <c r="BU476" s="5">
        <v>0</v>
      </c>
      <c r="BV476" s="5">
        <v>0</v>
      </c>
      <c r="BW476" s="5">
        <v>0</v>
      </c>
      <c r="BX476" s="5">
        <v>0</v>
      </c>
      <c r="BY476" s="5">
        <v>0</v>
      </c>
      <c r="BZ476" s="5">
        <v>0</v>
      </c>
      <c r="CA476" s="5">
        <v>0</v>
      </c>
      <c r="CB476" s="5">
        <v>0</v>
      </c>
      <c r="CC476" s="5">
        <v>0</v>
      </c>
      <c r="CD476" s="5">
        <v>0</v>
      </c>
      <c r="CE476" s="5">
        <v>0</v>
      </c>
      <c r="CF476" s="5">
        <v>0</v>
      </c>
      <c r="CG476" s="5">
        <v>0</v>
      </c>
      <c r="CH476" s="5">
        <v>0</v>
      </c>
      <c r="CI476" s="5">
        <v>0</v>
      </c>
      <c r="CJ476" s="5">
        <v>0</v>
      </c>
      <c r="CK476" s="5">
        <v>0</v>
      </c>
      <c r="CL476" s="5">
        <v>0</v>
      </c>
      <c r="CM476" s="5">
        <v>0</v>
      </c>
      <c r="CN476" s="5">
        <v>0</v>
      </c>
      <c r="CO476" s="5">
        <v>0</v>
      </c>
      <c r="CP476" s="5">
        <v>0</v>
      </c>
      <c r="CQ476" s="5">
        <v>0</v>
      </c>
      <c r="CR476" s="5">
        <v>0</v>
      </c>
      <c r="CS476" s="5">
        <v>0</v>
      </c>
      <c r="CT476" s="5">
        <v>0</v>
      </c>
      <c r="CU476" s="5">
        <v>0</v>
      </c>
      <c r="CV476" s="5">
        <v>0</v>
      </c>
      <c r="CW476" s="5">
        <v>0</v>
      </c>
      <c r="CX476" s="5">
        <v>0</v>
      </c>
      <c r="CY476" s="5">
        <v>0</v>
      </c>
      <c r="CZ476" s="5">
        <v>0</v>
      </c>
      <c r="DA476" s="5">
        <v>0</v>
      </c>
      <c r="DB476" s="5">
        <v>0</v>
      </c>
      <c r="DC476" s="5">
        <v>0</v>
      </c>
      <c r="DD476" s="5">
        <v>0</v>
      </c>
      <c r="DE476" s="5">
        <v>0</v>
      </c>
      <c r="DF476" s="3">
        <v>0</v>
      </c>
      <c r="DG476" s="3">
        <v>0</v>
      </c>
      <c r="DH476" s="3">
        <v>0</v>
      </c>
      <c r="DI476" s="3">
        <v>0</v>
      </c>
      <c r="DJ476" s="3">
        <v>0</v>
      </c>
      <c r="DK476" s="3">
        <v>0</v>
      </c>
      <c r="DL476" s="3">
        <v>0</v>
      </c>
      <c r="DM476" s="3">
        <v>0</v>
      </c>
      <c r="DN476" s="3">
        <v>0</v>
      </c>
      <c r="DO476" s="3">
        <v>0</v>
      </c>
      <c r="DP476" s="3">
        <v>0</v>
      </c>
      <c r="DQ476" s="3">
        <v>0</v>
      </c>
      <c r="DR476" s="3">
        <v>0</v>
      </c>
      <c r="DS476" s="3">
        <v>0</v>
      </c>
      <c r="DT476" s="3">
        <v>0</v>
      </c>
      <c r="DU476" s="3">
        <v>0</v>
      </c>
      <c r="DV476" s="3">
        <v>0</v>
      </c>
      <c r="DW476" s="3">
        <v>0</v>
      </c>
      <c r="DX476" s="3">
        <v>0</v>
      </c>
      <c r="DY476" s="3">
        <v>0</v>
      </c>
      <c r="DZ476" s="3">
        <v>0</v>
      </c>
      <c r="EA476" s="3">
        <v>0</v>
      </c>
      <c r="EB476" s="3">
        <v>0</v>
      </c>
      <c r="EC476" s="3">
        <v>0</v>
      </c>
      <c r="ED476" s="3">
        <v>0</v>
      </c>
      <c r="EE476" s="3">
        <v>0</v>
      </c>
      <c r="EF476" s="3">
        <v>0</v>
      </c>
      <c r="EG476" s="3">
        <v>1</v>
      </c>
      <c r="EH476" s="3">
        <v>0.93030999999999997</v>
      </c>
      <c r="EI476" s="3">
        <v>0.85804351919999999</v>
      </c>
      <c r="EJ476" s="3">
        <v>0.78226111558425604</v>
      </c>
      <c r="EK476" s="3">
        <v>0.70363605085688252</v>
      </c>
      <c r="EL476" s="3">
        <v>0.62322452296495801</v>
      </c>
      <c r="EM476" s="3">
        <v>0.54236737335548435</v>
      </c>
      <c r="EN476" s="3">
        <v>0.46278038498930057</v>
      </c>
      <c r="EO476" s="3">
        <v>0.38646327170071504</v>
      </c>
      <c r="EP476" s="3">
        <v>0.31538108213680249</v>
      </c>
      <c r="EQ476" s="3">
        <v>0.25112534046225032</v>
      </c>
      <c r="ER476" s="3">
        <v>0.19476276904890286</v>
      </c>
      <c r="ES476" s="3">
        <v>0.14683749446903932</v>
      </c>
      <c r="ET476" s="3">
        <v>0.10739400670476597</v>
      </c>
      <c r="EU476" s="3">
        <v>7.6646028645124417E-2</v>
      </c>
      <c r="EV476" s="3">
        <v>5.2876562241698434E-2</v>
      </c>
      <c r="EW476" s="3">
        <v>3.5672643950739436E-2</v>
      </c>
      <c r="EX476" s="3">
        <v>2.2814796165134914E-2</v>
      </c>
      <c r="EY476" s="3">
        <v>1.3753671720189932E-2</v>
      </c>
      <c r="EZ476" s="3">
        <v>7.4921751328562635E-3</v>
      </c>
      <c r="FA476" s="3">
        <v>3.5909246194266785E-3</v>
      </c>
      <c r="FB476" s="3">
        <v>1.4892641674148265E-3</v>
      </c>
      <c r="FC476" s="3">
        <v>5.2897173962407221E-4</v>
      </c>
      <c r="FD476" s="3">
        <v>1.5319021579513129E-4</v>
      </c>
      <c r="FE476" s="3">
        <v>3.3292829598755888E-5</v>
      </c>
      <c r="FF476" s="3">
        <v>4.5850884923406594E-6</v>
      </c>
      <c r="FG476" s="3">
        <v>0</v>
      </c>
      <c r="FH476" s="3">
        <v>0</v>
      </c>
      <c r="FI476" s="3">
        <v>0</v>
      </c>
      <c r="FJ476" s="3">
        <v>0</v>
      </c>
      <c r="FK476" s="3">
        <v>0</v>
      </c>
      <c r="FL476" s="3">
        <v>0</v>
      </c>
      <c r="FM476" s="3">
        <v>0</v>
      </c>
      <c r="FN476" s="3">
        <v>0</v>
      </c>
      <c r="FO476" s="3">
        <v>0</v>
      </c>
      <c r="FP476" s="3">
        <v>0</v>
      </c>
      <c r="FQ476" s="3">
        <v>0</v>
      </c>
      <c r="FR476" s="3">
        <v>0</v>
      </c>
      <c r="FS476" s="3">
        <v>0</v>
      </c>
      <c r="FT476" s="3">
        <v>0</v>
      </c>
      <c r="FU476" s="3">
        <v>0</v>
      </c>
      <c r="FV476" s="3">
        <v>0</v>
      </c>
      <c r="FW476" s="3">
        <v>0</v>
      </c>
      <c r="FX476" s="3">
        <v>0</v>
      </c>
      <c r="FY476" s="3">
        <v>0</v>
      </c>
      <c r="FZ476" s="3">
        <v>0</v>
      </c>
      <c r="GA476" s="3">
        <v>0</v>
      </c>
      <c r="GB476" s="3">
        <v>0</v>
      </c>
      <c r="GC476" s="3">
        <v>0</v>
      </c>
      <c r="GD476" s="3">
        <v>0</v>
      </c>
      <c r="GE476" s="3">
        <v>0</v>
      </c>
      <c r="GF476" s="3">
        <v>0</v>
      </c>
      <c r="GG476" s="3">
        <v>0</v>
      </c>
      <c r="GH476" s="3">
        <v>0</v>
      </c>
      <c r="GI476" s="3">
        <v>0</v>
      </c>
      <c r="GJ476" s="3">
        <v>0</v>
      </c>
      <c r="GK476" s="3">
        <v>0</v>
      </c>
      <c r="GL476" s="3">
        <v>0</v>
      </c>
      <c r="GM476" s="3">
        <v>0</v>
      </c>
      <c r="GN476" s="3">
        <v>0</v>
      </c>
      <c r="GO476" s="3">
        <v>0</v>
      </c>
      <c r="GP476" s="3">
        <v>0</v>
      </c>
      <c r="GQ476" s="3">
        <v>0</v>
      </c>
      <c r="GR476" s="3">
        <v>0</v>
      </c>
      <c r="GS476" s="3">
        <v>0</v>
      </c>
      <c r="GT476" s="3">
        <v>0</v>
      </c>
      <c r="GU476" s="3">
        <v>0</v>
      </c>
      <c r="GV476" s="3">
        <v>0</v>
      </c>
      <c r="GW476" s="3">
        <v>0</v>
      </c>
      <c r="GX476" s="3">
        <v>0</v>
      </c>
      <c r="GY476" s="3">
        <v>0</v>
      </c>
      <c r="GZ476" s="3">
        <v>0</v>
      </c>
      <c r="HA476" s="3">
        <v>0</v>
      </c>
      <c r="HB476">
        <f t="shared" si="2740"/>
        <v>51</v>
      </c>
      <c r="HC476">
        <f t="shared" si="2744"/>
        <v>0</v>
      </c>
      <c r="HD476">
        <f>IF(H476&gt;=$F$3,IF(HB476&lt;50,HC476*VLOOKUP(H476,Ret!$A$2:$AZ$27,HB476+2),HC476),0)</f>
        <v>0</v>
      </c>
      <c r="HE476">
        <f>IF(H476&lt;$F$3,HC476*VLOOKUP(H476,Withd!$A$2:$AZ$57,HB476+2),0)</f>
        <v>0</v>
      </c>
      <c r="HF476">
        <f>IF(HC476=HD476,0,HC476*VLOOKUP(H476,Mort!$A$2:$E$115,IF(HF475/HC475=VLOOKUP(H475,Mort!$A$2:$E$115,2),2,3)))</f>
        <v>0</v>
      </c>
      <c r="HH476">
        <f t="shared" ref="HH476:HI476" si="2793">HH475+1</f>
        <v>60</v>
      </c>
      <c r="HI476">
        <f t="shared" si="2793"/>
        <v>27</v>
      </c>
      <c r="HJ476">
        <f t="shared" si="2738"/>
        <v>0.20743550675174957</v>
      </c>
      <c r="HK476">
        <f>IF(HH476&gt;=$F$3,IF(HI476&lt;50,HJ476*VLOOKUP(HH476,Ret!$A$2:$AZ$27,HI476+2),HJ476),0)</f>
        <v>2.5099696316961698E-2</v>
      </c>
      <c r="HL476">
        <f>IF(HH476&lt;$F$3,HJ476*VLOOKUP(HH476,Withd!$A$2:$AZ$57,HI476+2),0)</f>
        <v>0</v>
      </c>
      <c r="HM476">
        <f>IF(HJ476=HK476,0,HJ476*VLOOKUP(HH476,Mort!$A$2:$E$115,IF(HM475/HJ475=VLOOKUP(HH475,Mort!$A$2:$E$115,2),2,3)))</f>
        <v>6.3890136079538867E-4</v>
      </c>
      <c r="HN476">
        <f>HN475/(1+Assumptions!$C$9)</f>
        <v>0.92812248246776674</v>
      </c>
      <c r="HO476">
        <f>HO475*(1+Assumptions!$C$10)</f>
        <v>1.0660562499999997</v>
      </c>
      <c r="HQ476">
        <f>HQ475/(1.01+Assumptions!$C$9)</f>
        <v>0.91049472641454621</v>
      </c>
      <c r="HR476">
        <f>HR475/(0.99+Assumptions!$C$9)</f>
        <v>0.94626716528637778</v>
      </c>
    </row>
    <row r="477" spans="2:226" x14ac:dyDescent="0.25">
      <c r="B477">
        <f t="shared" ref="B477:C477" si="2794">B476+1</f>
        <v>2040</v>
      </c>
      <c r="C477">
        <f t="shared" si="2794"/>
        <v>79</v>
      </c>
      <c r="D477">
        <f>IF(D476=0, 0, D476*(1-VLOOKUP(C476,Mort!$A$2:$E$111,IF(D476/D475=1-VLOOKUP(C475,Mort!$A$2:$E$111,4),4,5))))</f>
        <v>0.71973063345819721</v>
      </c>
      <c r="E477" s="3">
        <f>IF(C477&lt;65,Assumptions!$C$6,Assumptions!$C$7)*(1+Assumptions!$C$8)^(B477-$J$3)</f>
        <v>12919.348738408957</v>
      </c>
      <c r="F477" s="3">
        <f t="shared" si="2736"/>
        <v>9298.4500000000007</v>
      </c>
      <c r="H477">
        <f t="shared" si="2743"/>
        <v>85</v>
      </c>
      <c r="I477" s="5">
        <v>49789.973631796929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0</v>
      </c>
      <c r="AF477" s="5">
        <v>0</v>
      </c>
      <c r="AG477" s="5">
        <v>0</v>
      </c>
      <c r="AH477" s="5">
        <v>0</v>
      </c>
      <c r="AI477" s="5">
        <v>0</v>
      </c>
      <c r="AJ477" s="5">
        <v>0</v>
      </c>
      <c r="AK477" s="5">
        <v>0</v>
      </c>
      <c r="AL477" s="5">
        <v>18793.509999999998</v>
      </c>
      <c r="AM477" s="5">
        <v>18286.98</v>
      </c>
      <c r="AN477" s="5">
        <v>17588.82</v>
      </c>
      <c r="AO477" s="5">
        <v>16691.13</v>
      </c>
      <c r="AP477" s="5">
        <v>15596.76</v>
      </c>
      <c r="AQ477" s="5">
        <v>14319.77</v>
      </c>
      <c r="AR477" s="5">
        <v>12890.5</v>
      </c>
      <c r="AS477" s="5">
        <v>11356.79</v>
      </c>
      <c r="AT477" s="5">
        <v>9777.67</v>
      </c>
      <c r="AU477" s="5">
        <v>8213.7800000000007</v>
      </c>
      <c r="AV477" s="5">
        <v>6720.64</v>
      </c>
      <c r="AW477" s="5">
        <v>5345.57</v>
      </c>
      <c r="AX477" s="5">
        <v>4124.67</v>
      </c>
      <c r="AY477" s="5">
        <v>3105.64</v>
      </c>
      <c r="AZ477" s="5">
        <v>2260.36</v>
      </c>
      <c r="BA477" s="5">
        <v>1608.8</v>
      </c>
      <c r="BB477" s="5">
        <v>1085.52</v>
      </c>
      <c r="BC477" s="5">
        <v>690.38</v>
      </c>
      <c r="BD477" s="5">
        <v>396.76</v>
      </c>
      <c r="BE477" s="5">
        <v>200.62</v>
      </c>
      <c r="BF477" s="5">
        <v>87.78</v>
      </c>
      <c r="BG477" s="5">
        <v>32.89</v>
      </c>
      <c r="BH477" s="5">
        <v>10.050000000000001</v>
      </c>
      <c r="BI477" s="5">
        <v>2.2999999999999998</v>
      </c>
      <c r="BJ477" s="5">
        <v>0.33</v>
      </c>
      <c r="BK477" s="5">
        <v>0</v>
      </c>
      <c r="BL477" s="5">
        <v>0</v>
      </c>
      <c r="BM477" s="5">
        <v>0</v>
      </c>
      <c r="BN477" s="5">
        <v>0</v>
      </c>
      <c r="BO477" s="5">
        <v>0</v>
      </c>
      <c r="BP477" s="5">
        <v>0</v>
      </c>
      <c r="BQ477" s="5">
        <v>0</v>
      </c>
      <c r="BR477" s="5">
        <v>0</v>
      </c>
      <c r="BS477" s="5">
        <v>0</v>
      </c>
      <c r="BT477" s="5">
        <v>0</v>
      </c>
      <c r="BU477" s="5">
        <v>0</v>
      </c>
      <c r="BV477" s="5">
        <v>0</v>
      </c>
      <c r="BW477" s="5">
        <v>0</v>
      </c>
      <c r="BX477" s="5">
        <v>0</v>
      </c>
      <c r="BY477" s="5">
        <v>0</v>
      </c>
      <c r="BZ477" s="5">
        <v>0</v>
      </c>
      <c r="CA477" s="5">
        <v>0</v>
      </c>
      <c r="CB477" s="5">
        <v>0</v>
      </c>
      <c r="CC477" s="5">
        <v>0</v>
      </c>
      <c r="CD477" s="5">
        <v>0</v>
      </c>
      <c r="CE477" s="5">
        <v>0</v>
      </c>
      <c r="CF477" s="5">
        <v>0</v>
      </c>
      <c r="CG477" s="5">
        <v>0</v>
      </c>
      <c r="CH477" s="5">
        <v>0</v>
      </c>
      <c r="CI477" s="5">
        <v>0</v>
      </c>
      <c r="CJ477" s="5">
        <v>0</v>
      </c>
      <c r="CK477" s="5">
        <v>0</v>
      </c>
      <c r="CL477" s="5">
        <v>0</v>
      </c>
      <c r="CM477" s="5">
        <v>0</v>
      </c>
      <c r="CN477" s="5">
        <v>0</v>
      </c>
      <c r="CO477" s="5">
        <v>0</v>
      </c>
      <c r="CP477" s="5">
        <v>0</v>
      </c>
      <c r="CQ477" s="5">
        <v>0</v>
      </c>
      <c r="CR477" s="5">
        <v>0</v>
      </c>
      <c r="CS477" s="5">
        <v>0</v>
      </c>
      <c r="CT477" s="5">
        <v>0</v>
      </c>
      <c r="CU477" s="5">
        <v>0</v>
      </c>
      <c r="CV477" s="5">
        <v>0</v>
      </c>
      <c r="CW477" s="5">
        <v>0</v>
      </c>
      <c r="CX477" s="5">
        <v>0</v>
      </c>
      <c r="CY477" s="5">
        <v>0</v>
      </c>
      <c r="CZ477" s="5">
        <v>0</v>
      </c>
      <c r="DA477" s="5">
        <v>0</v>
      </c>
      <c r="DB477" s="5">
        <v>0</v>
      </c>
      <c r="DC477" s="5">
        <v>0</v>
      </c>
      <c r="DD477" s="5">
        <v>0</v>
      </c>
      <c r="DE477" s="5">
        <v>0</v>
      </c>
      <c r="DF477" s="3">
        <v>0</v>
      </c>
      <c r="DG477" s="3">
        <v>0</v>
      </c>
      <c r="DH477" s="3">
        <v>0</v>
      </c>
      <c r="DI477" s="3">
        <v>0</v>
      </c>
      <c r="DJ477" s="3">
        <v>0</v>
      </c>
      <c r="DK477" s="3">
        <v>0</v>
      </c>
      <c r="DL477" s="3">
        <v>0</v>
      </c>
      <c r="DM477" s="3">
        <v>0</v>
      </c>
      <c r="DN477" s="3">
        <v>0</v>
      </c>
      <c r="DO477" s="3">
        <v>0</v>
      </c>
      <c r="DP477" s="3">
        <v>0</v>
      </c>
      <c r="DQ477" s="3">
        <v>0</v>
      </c>
      <c r="DR477" s="3">
        <v>0</v>
      </c>
      <c r="DS477" s="3">
        <v>0</v>
      </c>
      <c r="DT477" s="3">
        <v>0</v>
      </c>
      <c r="DU477" s="3">
        <v>0</v>
      </c>
      <c r="DV477" s="3">
        <v>0</v>
      </c>
      <c r="DW477" s="3">
        <v>0</v>
      </c>
      <c r="DX477" s="3">
        <v>0</v>
      </c>
      <c r="DY477" s="3">
        <v>0</v>
      </c>
      <c r="DZ477" s="3">
        <v>0</v>
      </c>
      <c r="EA477" s="3">
        <v>0</v>
      </c>
      <c r="EB477" s="3">
        <v>0</v>
      </c>
      <c r="EC477" s="3">
        <v>0</v>
      </c>
      <c r="ED477" s="3">
        <v>0</v>
      </c>
      <c r="EE477" s="3">
        <v>0</v>
      </c>
      <c r="EF477" s="3">
        <v>0</v>
      </c>
      <c r="EG477" s="3">
        <v>0</v>
      </c>
      <c r="EH477" s="3">
        <v>1</v>
      </c>
      <c r="EI477" s="3">
        <v>0.92232000000000003</v>
      </c>
      <c r="EJ477" s="3">
        <v>0.84086069760000004</v>
      </c>
      <c r="EK477" s="3">
        <v>0.75634578888422399</v>
      </c>
      <c r="EL477" s="3">
        <v>0.66991059213053483</v>
      </c>
      <c r="EM477" s="3">
        <v>0.58299639190751928</v>
      </c>
      <c r="EN477" s="3">
        <v>0.49744750135900989</v>
      </c>
      <c r="EO477" s="3">
        <v>0.41541343390989555</v>
      </c>
      <c r="EP477" s="3">
        <v>0.33900644101084842</v>
      </c>
      <c r="EQ477" s="3">
        <v>0.26993726871929813</v>
      </c>
      <c r="ER477" s="3">
        <v>0.20935254812793885</v>
      </c>
      <c r="ES477" s="3">
        <v>0.15783716661009695</v>
      </c>
      <c r="ET477" s="3">
        <v>0.11543894691529269</v>
      </c>
      <c r="EU477" s="3">
        <v>8.2387622023975232E-2</v>
      </c>
      <c r="EV477" s="3">
        <v>5.6837572681900039E-2</v>
      </c>
      <c r="EW477" s="3">
        <v>3.8344900034117044E-2</v>
      </c>
      <c r="EX477" s="3">
        <v>2.4523864265819897E-2</v>
      </c>
      <c r="EY477" s="3">
        <v>1.4783966334006868E-2</v>
      </c>
      <c r="EZ477" s="3">
        <v>8.0534178207869022E-3</v>
      </c>
      <c r="FA477" s="3">
        <v>3.8599226273249541E-3</v>
      </c>
      <c r="FB477" s="3">
        <v>1.6008257112304783E-3</v>
      </c>
      <c r="FC477" s="3">
        <v>5.6859728437195362E-4</v>
      </c>
      <c r="FD477" s="3">
        <v>1.6466577355411774E-4</v>
      </c>
      <c r="FE477" s="3">
        <v>3.5786812566516412E-5</v>
      </c>
      <c r="FF477" s="3">
        <v>4.9285598266606386E-6</v>
      </c>
      <c r="FG477" s="3">
        <v>0</v>
      </c>
      <c r="FH477" s="3">
        <v>0</v>
      </c>
      <c r="FI477" s="3">
        <v>0</v>
      </c>
      <c r="FJ477" s="3">
        <v>0</v>
      </c>
      <c r="FK477" s="3">
        <v>0</v>
      </c>
      <c r="FL477" s="3">
        <v>0</v>
      </c>
      <c r="FM477" s="3">
        <v>0</v>
      </c>
      <c r="FN477" s="3">
        <v>0</v>
      </c>
      <c r="FO477" s="3">
        <v>0</v>
      </c>
      <c r="FP477" s="3">
        <v>0</v>
      </c>
      <c r="FQ477" s="3">
        <v>0</v>
      </c>
      <c r="FR477" s="3">
        <v>0</v>
      </c>
      <c r="FS477" s="3">
        <v>0</v>
      </c>
      <c r="FT477" s="3">
        <v>0</v>
      </c>
      <c r="FU477" s="3">
        <v>0</v>
      </c>
      <c r="FV477" s="3">
        <v>0</v>
      </c>
      <c r="FW477" s="3">
        <v>0</v>
      </c>
      <c r="FX477" s="3">
        <v>0</v>
      </c>
      <c r="FY477" s="3">
        <v>0</v>
      </c>
      <c r="FZ477" s="3">
        <v>0</v>
      </c>
      <c r="GA477" s="3">
        <v>0</v>
      </c>
      <c r="GB477" s="3">
        <v>0</v>
      </c>
      <c r="GC477" s="3">
        <v>0</v>
      </c>
      <c r="GD477" s="3">
        <v>0</v>
      </c>
      <c r="GE477" s="3">
        <v>0</v>
      </c>
      <c r="GF477" s="3">
        <v>0</v>
      </c>
      <c r="GG477" s="3">
        <v>0</v>
      </c>
      <c r="GH477" s="3">
        <v>0</v>
      </c>
      <c r="GI477" s="3">
        <v>0</v>
      </c>
      <c r="GJ477" s="3">
        <v>0</v>
      </c>
      <c r="GK477" s="3">
        <v>0</v>
      </c>
      <c r="GL477" s="3">
        <v>0</v>
      </c>
      <c r="GM477" s="3">
        <v>0</v>
      </c>
      <c r="GN477" s="3">
        <v>0</v>
      </c>
      <c r="GO477" s="3">
        <v>0</v>
      </c>
      <c r="GP477" s="3">
        <v>0</v>
      </c>
      <c r="GQ477" s="3">
        <v>0</v>
      </c>
      <c r="GR477" s="3">
        <v>0</v>
      </c>
      <c r="GS477" s="3">
        <v>0</v>
      </c>
      <c r="GT477" s="3">
        <v>0</v>
      </c>
      <c r="GU477" s="3">
        <v>0</v>
      </c>
      <c r="GV477" s="3">
        <v>0</v>
      </c>
      <c r="GW477" s="3">
        <v>0</v>
      </c>
      <c r="GX477" s="3">
        <v>0</v>
      </c>
      <c r="GY477" s="3">
        <v>0</v>
      </c>
      <c r="GZ477" s="3">
        <v>0</v>
      </c>
      <c r="HA477" s="3">
        <v>0</v>
      </c>
      <c r="HB477">
        <f t="shared" si="2740"/>
        <v>52</v>
      </c>
      <c r="HC477">
        <f t="shared" si="2744"/>
        <v>0</v>
      </c>
      <c r="HD477">
        <f>IF(H477&gt;=$F$3,IF(HB477&lt;50,HC477*VLOOKUP(H477,Ret!$A$2:$AZ$27,HB477+2),HC477),0)</f>
        <v>0</v>
      </c>
      <c r="HE477">
        <f>IF(H477&lt;$F$3,HC477*VLOOKUP(H477,Withd!$A$2:$AZ$57,HB477+2),0)</f>
        <v>0</v>
      </c>
      <c r="HF477">
        <f>IF(HC477=HD477,0,HC477*VLOOKUP(H477,Mort!$A$2:$E$115,IF(HF476/HC476=VLOOKUP(H476,Mort!$A$2:$E$115,2),2,3)))</f>
        <v>0</v>
      </c>
      <c r="HH477">
        <f t="shared" ref="HH477:HI477" si="2795">HH476+1</f>
        <v>61</v>
      </c>
      <c r="HI477">
        <f t="shared" si="2795"/>
        <v>28</v>
      </c>
      <c r="HJ477">
        <f t="shared" si="2738"/>
        <v>0.18169690907399247</v>
      </c>
      <c r="HK477">
        <f>IF(HH477&gt;=$F$3,IF(HI477&lt;50,HJ477*VLOOKUP(HH477,Ret!$A$2:$AZ$27,HI477+2),HJ477),0)</f>
        <v>2.870811163369081E-2</v>
      </c>
      <c r="HL477">
        <f>IF(HH477&lt;$F$3,HJ477*VLOOKUP(HH477,Withd!$A$2:$AZ$57,HI477+2),0)</f>
        <v>0</v>
      </c>
      <c r="HM477">
        <f>IF(HJ477=HK477,0,HJ477*VLOOKUP(HH477,Mort!$A$2:$E$115,IF(HM476/HJ476=VLOOKUP(HH476,Mort!$A$2:$E$115,2),2,3)))</f>
        <v>5.9596586176269533E-4</v>
      </c>
      <c r="HN477">
        <f>HN476/(1+Assumptions!$C$9)</f>
        <v>0.89414497347569044</v>
      </c>
      <c r="HO477">
        <f>HO476*(1+Assumptions!$C$10)</f>
        <v>1.1007030781249996</v>
      </c>
      <c r="HQ477">
        <f>HQ476/(1.01+Assumptions!$C$9)</f>
        <v>0.86879267787647541</v>
      </c>
      <c r="HR477">
        <f>HR476/(0.99+Assumptions!$C$9)</f>
        <v>0.92049335144589273</v>
      </c>
    </row>
    <row r="478" spans="2:226" x14ac:dyDescent="0.25">
      <c r="B478">
        <f t="shared" ref="B478:C478" si="2796">B477+1</f>
        <v>2041</v>
      </c>
      <c r="C478">
        <f t="shared" si="2796"/>
        <v>80</v>
      </c>
      <c r="D478">
        <f>IF(D477=0, 0, D477*(1-VLOOKUP(C477,Mort!$A$2:$E$111,IF(D477/D476=1-VLOOKUP(C476,Mort!$A$2:$E$111,4),4,5))))</f>
        <v>0.69483515084687819</v>
      </c>
      <c r="E478" s="3">
        <f>IF(C478&lt;65,Assumptions!$C$6,Assumptions!$C$7)*(1+Assumptions!$C$8)^(B478-$J$3)</f>
        <v>13629.912919021448</v>
      </c>
      <c r="F478" s="3">
        <f t="shared" si="2736"/>
        <v>9470.5400000000009</v>
      </c>
      <c r="H478">
        <f t="shared" si="2743"/>
        <v>86</v>
      </c>
      <c r="I478" s="5">
        <v>46812.067647736272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5">
        <v>0</v>
      </c>
      <c r="AK478" s="5">
        <v>0</v>
      </c>
      <c r="AL478" s="5">
        <v>0</v>
      </c>
      <c r="AM478" s="5">
        <v>19827.150000000001</v>
      </c>
      <c r="AN478" s="5">
        <v>19070.2</v>
      </c>
      <c r="AO478" s="5">
        <v>18096.89</v>
      </c>
      <c r="AP478" s="5">
        <v>16910.36</v>
      </c>
      <c r="AQ478" s="5">
        <v>15525.81</v>
      </c>
      <c r="AR478" s="5">
        <v>13976.17</v>
      </c>
      <c r="AS478" s="5">
        <v>12313.29</v>
      </c>
      <c r="AT478" s="5">
        <v>10601.17</v>
      </c>
      <c r="AU478" s="5">
        <v>8905.56</v>
      </c>
      <c r="AV478" s="5">
        <v>7286.67</v>
      </c>
      <c r="AW478" s="5">
        <v>5795.79</v>
      </c>
      <c r="AX478" s="5">
        <v>4472.0600000000004</v>
      </c>
      <c r="AY478" s="5">
        <v>3367.21</v>
      </c>
      <c r="AZ478" s="5">
        <v>2450.73</v>
      </c>
      <c r="BA478" s="5">
        <v>1744.3</v>
      </c>
      <c r="BB478" s="5">
        <v>1176.94</v>
      </c>
      <c r="BC478" s="5">
        <v>748.53</v>
      </c>
      <c r="BD478" s="5">
        <v>430.18</v>
      </c>
      <c r="BE478" s="5">
        <v>217.52</v>
      </c>
      <c r="BF478" s="5">
        <v>95.17</v>
      </c>
      <c r="BG478" s="5">
        <v>35.659999999999997</v>
      </c>
      <c r="BH478" s="5">
        <v>10.9</v>
      </c>
      <c r="BI478" s="5">
        <v>2.5</v>
      </c>
      <c r="BJ478" s="5">
        <v>0.36</v>
      </c>
      <c r="BK478" s="5">
        <v>0</v>
      </c>
      <c r="BL478" s="5">
        <v>0</v>
      </c>
      <c r="BM478" s="5">
        <v>0</v>
      </c>
      <c r="BN478" s="5">
        <v>0</v>
      </c>
      <c r="BO478" s="5">
        <v>0</v>
      </c>
      <c r="BP478" s="5">
        <v>0</v>
      </c>
      <c r="BQ478" s="5">
        <v>0</v>
      </c>
      <c r="BR478" s="5">
        <v>0</v>
      </c>
      <c r="BS478" s="5">
        <v>0</v>
      </c>
      <c r="BT478" s="5">
        <v>0</v>
      </c>
      <c r="BU478" s="5">
        <v>0</v>
      </c>
      <c r="BV478" s="5">
        <v>0</v>
      </c>
      <c r="BW478" s="5">
        <v>0</v>
      </c>
      <c r="BX478" s="5">
        <v>0</v>
      </c>
      <c r="BY478" s="5">
        <v>0</v>
      </c>
      <c r="BZ478" s="5">
        <v>0</v>
      </c>
      <c r="CA478" s="5">
        <v>0</v>
      </c>
      <c r="CB478" s="5">
        <v>0</v>
      </c>
      <c r="CC478" s="5">
        <v>0</v>
      </c>
      <c r="CD478" s="5">
        <v>0</v>
      </c>
      <c r="CE478" s="5">
        <v>0</v>
      </c>
      <c r="CF478" s="5">
        <v>0</v>
      </c>
      <c r="CG478" s="5">
        <v>0</v>
      </c>
      <c r="CH478" s="5">
        <v>0</v>
      </c>
      <c r="CI478" s="5">
        <v>0</v>
      </c>
      <c r="CJ478" s="5">
        <v>0</v>
      </c>
      <c r="CK478" s="5">
        <v>0</v>
      </c>
      <c r="CL478" s="5">
        <v>0</v>
      </c>
      <c r="CM478" s="5">
        <v>0</v>
      </c>
      <c r="CN478" s="5">
        <v>0</v>
      </c>
      <c r="CO478" s="5">
        <v>0</v>
      </c>
      <c r="CP478" s="5">
        <v>0</v>
      </c>
      <c r="CQ478" s="5">
        <v>0</v>
      </c>
      <c r="CR478" s="5">
        <v>0</v>
      </c>
      <c r="CS478" s="5">
        <v>0</v>
      </c>
      <c r="CT478" s="5">
        <v>0</v>
      </c>
      <c r="CU478" s="5">
        <v>0</v>
      </c>
      <c r="CV478" s="5">
        <v>0</v>
      </c>
      <c r="CW478" s="5">
        <v>0</v>
      </c>
      <c r="CX478" s="5">
        <v>0</v>
      </c>
      <c r="CY478" s="5">
        <v>0</v>
      </c>
      <c r="CZ478" s="5">
        <v>0</v>
      </c>
      <c r="DA478" s="5">
        <v>0</v>
      </c>
      <c r="DB478" s="5">
        <v>0</v>
      </c>
      <c r="DC478" s="5">
        <v>0</v>
      </c>
      <c r="DD478" s="5">
        <v>0</v>
      </c>
      <c r="DE478" s="5">
        <v>0</v>
      </c>
      <c r="DF478" s="3">
        <v>0</v>
      </c>
      <c r="DG478" s="3">
        <v>0</v>
      </c>
      <c r="DH478" s="3">
        <v>0</v>
      </c>
      <c r="DI478" s="3">
        <v>0</v>
      </c>
      <c r="DJ478" s="3">
        <v>0</v>
      </c>
      <c r="DK478" s="3">
        <v>0</v>
      </c>
      <c r="DL478" s="3">
        <v>0</v>
      </c>
      <c r="DM478" s="3">
        <v>0</v>
      </c>
      <c r="DN478" s="3">
        <v>0</v>
      </c>
      <c r="DO478" s="3">
        <v>0</v>
      </c>
      <c r="DP478" s="3">
        <v>0</v>
      </c>
      <c r="DQ478" s="3">
        <v>0</v>
      </c>
      <c r="DR478" s="3">
        <v>0</v>
      </c>
      <c r="DS478" s="3">
        <v>0</v>
      </c>
      <c r="DT478" s="3">
        <v>0</v>
      </c>
      <c r="DU478" s="3">
        <v>0</v>
      </c>
      <c r="DV478" s="3">
        <v>0</v>
      </c>
      <c r="DW478" s="3">
        <v>0</v>
      </c>
      <c r="DX478" s="3">
        <v>0</v>
      </c>
      <c r="DY478" s="3">
        <v>0</v>
      </c>
      <c r="DZ478" s="3">
        <v>0</v>
      </c>
      <c r="EA478" s="3">
        <v>0</v>
      </c>
      <c r="EB478" s="3">
        <v>0</v>
      </c>
      <c r="EC478" s="3">
        <v>0</v>
      </c>
      <c r="ED478" s="3">
        <v>0</v>
      </c>
      <c r="EE478" s="3">
        <v>0</v>
      </c>
      <c r="EF478" s="3">
        <v>0</v>
      </c>
      <c r="EG478" s="3">
        <v>0</v>
      </c>
      <c r="EH478" s="3">
        <v>0</v>
      </c>
      <c r="EI478" s="3">
        <v>1</v>
      </c>
      <c r="EJ478" s="3">
        <v>0.91168000000000005</v>
      </c>
      <c r="EK478" s="3">
        <v>0.8200470432000001</v>
      </c>
      <c r="EL478" s="3">
        <v>0.72633206710310405</v>
      </c>
      <c r="EM478" s="3">
        <v>0.6320977447171473</v>
      </c>
      <c r="EN478" s="3">
        <v>0.53934372165735311</v>
      </c>
      <c r="EO478" s="3">
        <v>0.45040054851883904</v>
      </c>
      <c r="EP478" s="3">
        <v>0.36755837562976895</v>
      </c>
      <c r="EQ478" s="3">
        <v>0.29267203217895982</v>
      </c>
      <c r="ER478" s="3">
        <v>0.2269847212767141</v>
      </c>
      <c r="ES478" s="3">
        <v>0.17113059091215305</v>
      </c>
      <c r="ET478" s="3">
        <v>0.12516149158133047</v>
      </c>
      <c r="EU478" s="3">
        <v>8.9326504926679734E-2</v>
      </c>
      <c r="EV478" s="3">
        <v>6.1624569218817822E-2</v>
      </c>
      <c r="EW478" s="3">
        <v>4.1574399377783254E-2</v>
      </c>
      <c r="EX478" s="3">
        <v>2.658932286605506E-2</v>
      </c>
      <c r="EY478" s="3">
        <v>1.6029107396572633E-2</v>
      </c>
      <c r="EZ478" s="3">
        <v>8.7316959632089755E-3</v>
      </c>
      <c r="FA478" s="3">
        <v>4.1850145582064298E-3</v>
      </c>
      <c r="FB478" s="3">
        <v>1.7356510877249529E-3</v>
      </c>
      <c r="FC478" s="3">
        <v>6.1648590984902604E-4</v>
      </c>
      <c r="FD478" s="3">
        <v>1.7853431949227793E-4</v>
      </c>
      <c r="FE478" s="3">
        <v>3.8800863655256768E-5</v>
      </c>
      <c r="FF478" s="3">
        <v>5.3436549426019605E-6</v>
      </c>
      <c r="FG478" s="3">
        <v>0</v>
      </c>
      <c r="FH478" s="3">
        <v>0</v>
      </c>
      <c r="FI478" s="3">
        <v>0</v>
      </c>
      <c r="FJ478" s="3">
        <v>0</v>
      </c>
      <c r="FK478" s="3">
        <v>0</v>
      </c>
      <c r="FL478" s="3">
        <v>0</v>
      </c>
      <c r="FM478" s="3">
        <v>0</v>
      </c>
      <c r="FN478" s="3">
        <v>0</v>
      </c>
      <c r="FO478" s="3">
        <v>0</v>
      </c>
      <c r="FP478" s="3">
        <v>0</v>
      </c>
      <c r="FQ478" s="3">
        <v>0</v>
      </c>
      <c r="FR478" s="3">
        <v>0</v>
      </c>
      <c r="FS478" s="3">
        <v>0</v>
      </c>
      <c r="FT478" s="3">
        <v>0</v>
      </c>
      <c r="FU478" s="3">
        <v>0</v>
      </c>
      <c r="FV478" s="3">
        <v>0</v>
      </c>
      <c r="FW478" s="3">
        <v>0</v>
      </c>
      <c r="FX478" s="3">
        <v>0</v>
      </c>
      <c r="FY478" s="3">
        <v>0</v>
      </c>
      <c r="FZ478" s="3">
        <v>0</v>
      </c>
      <c r="GA478" s="3">
        <v>0</v>
      </c>
      <c r="GB478" s="3">
        <v>0</v>
      </c>
      <c r="GC478" s="3">
        <v>0</v>
      </c>
      <c r="GD478" s="3">
        <v>0</v>
      </c>
      <c r="GE478" s="3">
        <v>0</v>
      </c>
      <c r="GF478" s="3">
        <v>0</v>
      </c>
      <c r="GG478" s="3">
        <v>0</v>
      </c>
      <c r="GH478" s="3">
        <v>0</v>
      </c>
      <c r="GI478" s="3">
        <v>0</v>
      </c>
      <c r="GJ478" s="3">
        <v>0</v>
      </c>
      <c r="GK478" s="3">
        <v>0</v>
      </c>
      <c r="GL478" s="3">
        <v>0</v>
      </c>
      <c r="GM478" s="3">
        <v>0</v>
      </c>
      <c r="GN478" s="3">
        <v>0</v>
      </c>
      <c r="GO478" s="3">
        <v>0</v>
      </c>
      <c r="GP478" s="3">
        <v>0</v>
      </c>
      <c r="GQ478" s="3">
        <v>0</v>
      </c>
      <c r="GR478" s="3">
        <v>0</v>
      </c>
      <c r="GS478" s="3">
        <v>0</v>
      </c>
      <c r="GT478" s="3">
        <v>0</v>
      </c>
      <c r="GU478" s="3">
        <v>0</v>
      </c>
      <c r="GV478" s="3">
        <v>0</v>
      </c>
      <c r="GW478" s="3">
        <v>0</v>
      </c>
      <c r="GX478" s="3">
        <v>0</v>
      </c>
      <c r="GY478" s="3">
        <v>0</v>
      </c>
      <c r="GZ478" s="3">
        <v>0</v>
      </c>
      <c r="HA478" s="3">
        <v>0</v>
      </c>
      <c r="HB478">
        <f t="shared" si="2740"/>
        <v>53</v>
      </c>
      <c r="HC478">
        <f t="shared" si="2744"/>
        <v>0</v>
      </c>
      <c r="HD478">
        <f>IF(H478&gt;=$F$3,IF(HB478&lt;50,HC478*VLOOKUP(H478,Ret!$A$2:$AZ$27,HB478+2),HC478),0)</f>
        <v>0</v>
      </c>
      <c r="HE478">
        <f>IF(H478&lt;$F$3,HC478*VLOOKUP(H478,Withd!$A$2:$AZ$57,HB478+2),0)</f>
        <v>0</v>
      </c>
      <c r="HF478">
        <f>IF(HC478=HD478,0,HC478*VLOOKUP(H478,Mort!$A$2:$E$115,IF(HF477/HC477=VLOOKUP(H477,Mort!$A$2:$E$115,2),2,3)))</f>
        <v>0</v>
      </c>
      <c r="HH478">
        <f t="shared" ref="HH478:HI478" si="2797">HH477+1</f>
        <v>62</v>
      </c>
      <c r="HI478">
        <f t="shared" si="2797"/>
        <v>29</v>
      </c>
      <c r="HJ478">
        <f t="shared" si="2738"/>
        <v>0.15239283157853897</v>
      </c>
      <c r="HK478">
        <f>IF(HH478&gt;=$F$3,IF(HI478&lt;50,HJ478*VLOOKUP(HH478,Ret!$A$2:$AZ$27,HI478+2),HJ478),0)</f>
        <v>4.1603243020941143E-2</v>
      </c>
      <c r="HL478">
        <f>IF(HH478&lt;$F$3,HJ478*VLOOKUP(HH478,Withd!$A$2:$AZ$57,HI478+2),0)</f>
        <v>0</v>
      </c>
      <c r="HM478">
        <f>IF(HJ478=HK478,0,HJ478*VLOOKUP(HH478,Mort!$A$2:$E$115,IF(HM477/HJ477=VLOOKUP(HH477,Mort!$A$2:$E$115,2),2,3)))</f>
        <v>5.2880312557753025E-4</v>
      </c>
      <c r="HN478">
        <f>HN477/(1+Assumptions!$C$9)</f>
        <v>0.86141134246212947</v>
      </c>
      <c r="HO478">
        <f>HO477*(1+Assumptions!$C$10)</f>
        <v>1.136475928164062</v>
      </c>
      <c r="HQ478">
        <f>HQ477/(1.01+Assumptions!$C$9)</f>
        <v>0.8290006468286979</v>
      </c>
      <c r="HR478">
        <f>HR477/(0.99+Assumptions!$C$9)</f>
        <v>0.89542154809911745</v>
      </c>
    </row>
    <row r="479" spans="2:226" x14ac:dyDescent="0.25">
      <c r="B479">
        <f t="shared" ref="B479:C479" si="2798">B478+1</f>
        <v>2042</v>
      </c>
      <c r="C479">
        <f t="shared" si="2798"/>
        <v>81</v>
      </c>
      <c r="D479">
        <f>IF(D478=0, 0, D478*(1-VLOOKUP(C478,Mort!$A$2:$E$111,IF(D478/D477=1-VLOOKUP(C477,Mort!$A$2:$E$111,4),4,5))))</f>
        <v>0.66774352831535844</v>
      </c>
      <c r="E479" s="3">
        <f>IF(C479&lt;65,Assumptions!$C$6,Assumptions!$C$7)*(1+Assumptions!$C$8)^(B479-$J$3)</f>
        <v>14379.558129567627</v>
      </c>
      <c r="F479" s="3">
        <f t="shared" si="2736"/>
        <v>9601.86</v>
      </c>
      <c r="H479">
        <f t="shared" si="2743"/>
        <v>87</v>
      </c>
      <c r="I479" s="5">
        <v>43973.180888907984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20917.64</v>
      </c>
      <c r="AO479" s="5">
        <v>19850.05</v>
      </c>
      <c r="AP479" s="5">
        <v>18548.57</v>
      </c>
      <c r="AQ479" s="5">
        <v>17029.89</v>
      </c>
      <c r="AR479" s="5">
        <v>15330.13</v>
      </c>
      <c r="AS479" s="5">
        <v>13506.15</v>
      </c>
      <c r="AT479" s="5">
        <v>11628.17</v>
      </c>
      <c r="AU479" s="5">
        <v>9768.2999999999993</v>
      </c>
      <c r="AV479" s="5">
        <v>7992.57</v>
      </c>
      <c r="AW479" s="5">
        <v>6357.26</v>
      </c>
      <c r="AX479" s="5">
        <v>4905.3</v>
      </c>
      <c r="AY479" s="5">
        <v>3693.41</v>
      </c>
      <c r="AZ479" s="5">
        <v>2688.15</v>
      </c>
      <c r="BA479" s="5">
        <v>1913.28</v>
      </c>
      <c r="BB479" s="5">
        <v>1290.96</v>
      </c>
      <c r="BC479" s="5">
        <v>821.04</v>
      </c>
      <c r="BD479" s="5">
        <v>471.85</v>
      </c>
      <c r="BE479" s="5">
        <v>238.59</v>
      </c>
      <c r="BF479" s="5">
        <v>104.39</v>
      </c>
      <c r="BG479" s="5">
        <v>39.119999999999997</v>
      </c>
      <c r="BH479" s="5">
        <v>11.95</v>
      </c>
      <c r="BI479" s="5">
        <v>2.74</v>
      </c>
      <c r="BJ479" s="5">
        <v>0.4</v>
      </c>
      <c r="BK479" s="5">
        <v>0</v>
      </c>
      <c r="BL479" s="5">
        <v>0</v>
      </c>
      <c r="BM479" s="5">
        <v>0</v>
      </c>
      <c r="BN479" s="5">
        <v>0</v>
      </c>
      <c r="BO479" s="5">
        <v>0</v>
      </c>
      <c r="BP479" s="5">
        <v>0</v>
      </c>
      <c r="BQ479" s="5">
        <v>0</v>
      </c>
      <c r="BR479" s="5">
        <v>0</v>
      </c>
      <c r="BS479" s="5">
        <v>0</v>
      </c>
      <c r="BT479" s="5">
        <v>0</v>
      </c>
      <c r="BU479" s="5">
        <v>0</v>
      </c>
      <c r="BV479" s="5">
        <v>0</v>
      </c>
      <c r="BW479" s="5">
        <v>0</v>
      </c>
      <c r="BX479" s="5">
        <v>0</v>
      </c>
      <c r="BY479" s="5">
        <v>0</v>
      </c>
      <c r="BZ479" s="5">
        <v>0</v>
      </c>
      <c r="CA479" s="5">
        <v>0</v>
      </c>
      <c r="CB479" s="5">
        <v>0</v>
      </c>
      <c r="CC479" s="5">
        <v>0</v>
      </c>
      <c r="CD479" s="5">
        <v>0</v>
      </c>
      <c r="CE479" s="5">
        <v>0</v>
      </c>
      <c r="CF479" s="5">
        <v>0</v>
      </c>
      <c r="CG479" s="5">
        <v>0</v>
      </c>
      <c r="CH479" s="5">
        <v>0</v>
      </c>
      <c r="CI479" s="5">
        <v>0</v>
      </c>
      <c r="CJ479" s="5">
        <v>0</v>
      </c>
      <c r="CK479" s="5">
        <v>0</v>
      </c>
      <c r="CL479" s="5">
        <v>0</v>
      </c>
      <c r="CM479" s="5">
        <v>0</v>
      </c>
      <c r="CN479" s="5">
        <v>0</v>
      </c>
      <c r="CO479" s="5">
        <v>0</v>
      </c>
      <c r="CP479" s="5">
        <v>0</v>
      </c>
      <c r="CQ479" s="5">
        <v>0</v>
      </c>
      <c r="CR479" s="5">
        <v>0</v>
      </c>
      <c r="CS479" s="5">
        <v>0</v>
      </c>
      <c r="CT479" s="5">
        <v>0</v>
      </c>
      <c r="CU479" s="5">
        <v>0</v>
      </c>
      <c r="CV479" s="5">
        <v>0</v>
      </c>
      <c r="CW479" s="5">
        <v>0</v>
      </c>
      <c r="CX479" s="5">
        <v>0</v>
      </c>
      <c r="CY479" s="5">
        <v>0</v>
      </c>
      <c r="CZ479" s="5">
        <v>0</v>
      </c>
      <c r="DA479" s="5">
        <v>0</v>
      </c>
      <c r="DB479" s="5">
        <v>0</v>
      </c>
      <c r="DC479" s="5">
        <v>0</v>
      </c>
      <c r="DD479" s="5">
        <v>0</v>
      </c>
      <c r="DE479" s="5">
        <v>0</v>
      </c>
      <c r="DF479" s="3">
        <v>0</v>
      </c>
      <c r="DG479" s="3">
        <v>0</v>
      </c>
      <c r="DH479" s="3">
        <v>0</v>
      </c>
      <c r="DI479" s="3">
        <v>0</v>
      </c>
      <c r="DJ479" s="3">
        <v>0</v>
      </c>
      <c r="DK479" s="3">
        <v>0</v>
      </c>
      <c r="DL479" s="3">
        <v>0</v>
      </c>
      <c r="DM479" s="3">
        <v>0</v>
      </c>
      <c r="DN479" s="3">
        <v>0</v>
      </c>
      <c r="DO479" s="3">
        <v>0</v>
      </c>
      <c r="DP479" s="3">
        <v>0</v>
      </c>
      <c r="DQ479" s="3">
        <v>0</v>
      </c>
      <c r="DR479" s="3">
        <v>0</v>
      </c>
      <c r="DS479" s="3">
        <v>0</v>
      </c>
      <c r="DT479" s="3">
        <v>0</v>
      </c>
      <c r="DU479" s="3">
        <v>0</v>
      </c>
      <c r="DV479" s="3">
        <v>0</v>
      </c>
      <c r="DW479" s="3">
        <v>0</v>
      </c>
      <c r="DX479" s="3">
        <v>0</v>
      </c>
      <c r="DY479" s="3">
        <v>0</v>
      </c>
      <c r="DZ479" s="3">
        <v>0</v>
      </c>
      <c r="EA479" s="3">
        <v>0</v>
      </c>
      <c r="EB479" s="3">
        <v>0</v>
      </c>
      <c r="EC479" s="3">
        <v>0</v>
      </c>
      <c r="ED479" s="3">
        <v>0</v>
      </c>
      <c r="EE479" s="3">
        <v>0</v>
      </c>
      <c r="EF479" s="3">
        <v>0</v>
      </c>
      <c r="EG479" s="3">
        <v>0</v>
      </c>
      <c r="EH479" s="3">
        <v>0</v>
      </c>
      <c r="EI479" s="3">
        <v>0</v>
      </c>
      <c r="EJ479" s="3">
        <v>1</v>
      </c>
      <c r="EK479" s="3">
        <v>0.89949000000000001</v>
      </c>
      <c r="EL479" s="3">
        <v>0.79669628279999993</v>
      </c>
      <c r="EM479" s="3">
        <v>0.69333290706952799</v>
      </c>
      <c r="EN479" s="3">
        <v>0.59159323628614546</v>
      </c>
      <c r="EO479" s="3">
        <v>0.49403359569019722</v>
      </c>
      <c r="EP479" s="3">
        <v>0.40316599643489925</v>
      </c>
      <c r="EQ479" s="3">
        <v>0.32102495632125289</v>
      </c>
      <c r="ER479" s="3">
        <v>0.2489741151245109</v>
      </c>
      <c r="ES479" s="3">
        <v>0.18770905461582249</v>
      </c>
      <c r="ET479" s="3">
        <v>0.13728664836492024</v>
      </c>
      <c r="EU479" s="3">
        <v>9.7980108071559921E-2</v>
      </c>
      <c r="EV479" s="3">
        <v>6.7594516956407766E-2</v>
      </c>
      <c r="EW479" s="3">
        <v>4.5601964919470939E-2</v>
      </c>
      <c r="EX479" s="3">
        <v>2.9165192683896835E-2</v>
      </c>
      <c r="EY479" s="3">
        <v>1.7581944757560367E-2</v>
      </c>
      <c r="EZ479" s="3">
        <v>9.5775885872334352E-3</v>
      </c>
      <c r="FA479" s="3">
        <v>4.5904424339751129E-3</v>
      </c>
      <c r="FB479" s="3">
        <v>1.9037941906424989E-3</v>
      </c>
      <c r="FC479" s="3">
        <v>6.7620865857430921E-4</v>
      </c>
      <c r="FD479" s="3">
        <v>1.9583002752311993E-4</v>
      </c>
      <c r="FE479" s="3">
        <v>4.2559739881599662E-5</v>
      </c>
      <c r="FF479" s="3">
        <v>5.8613273764939035E-6</v>
      </c>
      <c r="FG479" s="3">
        <v>0</v>
      </c>
      <c r="FH479" s="3">
        <v>0</v>
      </c>
      <c r="FI479" s="3">
        <v>0</v>
      </c>
      <c r="FJ479" s="3">
        <v>0</v>
      </c>
      <c r="FK479" s="3">
        <v>0</v>
      </c>
      <c r="FL479" s="3">
        <v>0</v>
      </c>
      <c r="FM479" s="3">
        <v>0</v>
      </c>
      <c r="FN479" s="3">
        <v>0</v>
      </c>
      <c r="FO479" s="3">
        <v>0</v>
      </c>
      <c r="FP479" s="3">
        <v>0</v>
      </c>
      <c r="FQ479" s="3">
        <v>0</v>
      </c>
      <c r="FR479" s="3">
        <v>0</v>
      </c>
      <c r="FS479" s="3">
        <v>0</v>
      </c>
      <c r="FT479" s="3">
        <v>0</v>
      </c>
      <c r="FU479" s="3">
        <v>0</v>
      </c>
      <c r="FV479" s="3">
        <v>0</v>
      </c>
      <c r="FW479" s="3">
        <v>0</v>
      </c>
      <c r="FX479" s="3">
        <v>0</v>
      </c>
      <c r="FY479" s="3">
        <v>0</v>
      </c>
      <c r="FZ479" s="3">
        <v>0</v>
      </c>
      <c r="GA479" s="3">
        <v>0</v>
      </c>
      <c r="GB479" s="3">
        <v>0</v>
      </c>
      <c r="GC479" s="3">
        <v>0</v>
      </c>
      <c r="GD479" s="3">
        <v>0</v>
      </c>
      <c r="GE479" s="3">
        <v>0</v>
      </c>
      <c r="GF479" s="3">
        <v>0</v>
      </c>
      <c r="GG479" s="3">
        <v>0</v>
      </c>
      <c r="GH479" s="3">
        <v>0</v>
      </c>
      <c r="GI479" s="3">
        <v>0</v>
      </c>
      <c r="GJ479" s="3">
        <v>0</v>
      </c>
      <c r="GK479" s="3">
        <v>0</v>
      </c>
      <c r="GL479" s="3">
        <v>0</v>
      </c>
      <c r="GM479" s="3">
        <v>0</v>
      </c>
      <c r="GN479" s="3">
        <v>0</v>
      </c>
      <c r="GO479" s="3">
        <v>0</v>
      </c>
      <c r="GP479" s="3">
        <v>0</v>
      </c>
      <c r="GQ479" s="3">
        <v>0</v>
      </c>
      <c r="GR479" s="3">
        <v>0</v>
      </c>
      <c r="GS479" s="3">
        <v>0</v>
      </c>
      <c r="GT479" s="3">
        <v>0</v>
      </c>
      <c r="GU479" s="3">
        <v>0</v>
      </c>
      <c r="GV479" s="3">
        <v>0</v>
      </c>
      <c r="GW479" s="3">
        <v>0</v>
      </c>
      <c r="GX479" s="3">
        <v>0</v>
      </c>
      <c r="GY479" s="3">
        <v>0</v>
      </c>
      <c r="GZ479" s="3">
        <v>0</v>
      </c>
      <c r="HA479" s="3">
        <v>0</v>
      </c>
      <c r="HB479">
        <f t="shared" si="2740"/>
        <v>54</v>
      </c>
      <c r="HC479">
        <f t="shared" si="2744"/>
        <v>0</v>
      </c>
      <c r="HD479">
        <f>IF(H479&gt;=$F$3,IF(HB479&lt;50,HC479*VLOOKUP(H479,Ret!$A$2:$AZ$27,HB479+2),HC479),0)</f>
        <v>0</v>
      </c>
      <c r="HE479">
        <f>IF(H479&lt;$F$3,HC479*VLOOKUP(H479,Withd!$A$2:$AZ$57,HB479+2),0)</f>
        <v>0</v>
      </c>
      <c r="HF479">
        <f>IF(HC479=HD479,0,HC479*VLOOKUP(H479,Mort!$A$2:$E$115,IF(HF478/HC478=VLOOKUP(H478,Mort!$A$2:$E$115,2),2,3)))</f>
        <v>0</v>
      </c>
      <c r="HH479">
        <f t="shared" ref="HH479:HI479" si="2799">HH478+1</f>
        <v>63</v>
      </c>
      <c r="HI479">
        <f t="shared" si="2799"/>
        <v>30</v>
      </c>
      <c r="HJ479">
        <f t="shared" si="2738"/>
        <v>0.11026078543202029</v>
      </c>
      <c r="HK479">
        <f>IF(HH479&gt;=$F$3,IF(HI479&lt;50,HJ479*VLOOKUP(HH479,Ret!$A$2:$AZ$27,HI479+2),HJ479),0)</f>
        <v>3.2196149346149922E-2</v>
      </c>
      <c r="HL479">
        <f>IF(HH479&lt;$F$3,HJ479*VLOOKUP(HH479,Withd!$A$2:$AZ$57,HI479+2),0)</f>
        <v>0</v>
      </c>
      <c r="HM479">
        <f>IF(HJ479=HK479,0,HJ479*VLOOKUP(HH479,Mort!$A$2:$E$115,IF(HM478/HJ478=VLOOKUP(HH478,Mort!$A$2:$E$115,2),2,3)))</f>
        <v>4.0355447468119429E-4</v>
      </c>
      <c r="HN479">
        <f>HN478/(1+Assumptions!$C$9)</f>
        <v>0.82987605246833285</v>
      </c>
      <c r="HO479">
        <f>HO478*(1+Assumptions!$C$10)</f>
        <v>1.1734113958293939</v>
      </c>
      <c r="HQ479">
        <f>HQ478/(1.01+Assumptions!$C$9)</f>
        <v>0.79103115155410098</v>
      </c>
      <c r="HR479">
        <f>HR478/(0.99+Assumptions!$C$9)</f>
        <v>0.87103263433766287</v>
      </c>
    </row>
    <row r="480" spans="2:226" x14ac:dyDescent="0.25">
      <c r="B480">
        <f t="shared" ref="B480:C480" si="2800">B479+1</f>
        <v>2043</v>
      </c>
      <c r="C480">
        <f t="shared" si="2800"/>
        <v>82</v>
      </c>
      <c r="D480">
        <f>IF(D479=0, 0, D479*(1-VLOOKUP(C479,Mort!$A$2:$E$111,IF(D479/D478=1-VLOOKUP(C478,Mort!$A$2:$E$111,4),4,5))))</f>
        <v>0.63835613563419946</v>
      </c>
      <c r="E480" s="3">
        <f>IF(C480&lt;65,Assumptions!$C$6,Assumptions!$C$7)*(1+Assumptions!$C$8)^(B480-$J$3)</f>
        <v>15170.433826693847</v>
      </c>
      <c r="F480" s="3">
        <f t="shared" si="2736"/>
        <v>9684.14</v>
      </c>
      <c r="H480">
        <f t="shared" si="2743"/>
        <v>88</v>
      </c>
      <c r="I480" s="5">
        <v>41290.606135166599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0</v>
      </c>
      <c r="AF480" s="5">
        <v>0</v>
      </c>
      <c r="AG480" s="5">
        <v>0</v>
      </c>
      <c r="AH480" s="5">
        <v>0</v>
      </c>
      <c r="AI480" s="5">
        <v>0</v>
      </c>
      <c r="AJ480" s="5">
        <v>0</v>
      </c>
      <c r="AK480" s="5">
        <v>0</v>
      </c>
      <c r="AL480" s="5">
        <v>0</v>
      </c>
      <c r="AM480" s="5">
        <v>0</v>
      </c>
      <c r="AN480" s="5">
        <v>0</v>
      </c>
      <c r="AO480" s="5">
        <v>22068.11</v>
      </c>
      <c r="AP480" s="5">
        <v>20621.21</v>
      </c>
      <c r="AQ480" s="5">
        <v>18932.830000000002</v>
      </c>
      <c r="AR480" s="5">
        <v>17043.13</v>
      </c>
      <c r="AS480" s="5">
        <v>15015.34</v>
      </c>
      <c r="AT480" s="5">
        <v>12927.52</v>
      </c>
      <c r="AU480" s="5">
        <v>10859.82</v>
      </c>
      <c r="AV480" s="5">
        <v>8885.67</v>
      </c>
      <c r="AW480" s="5">
        <v>7067.63</v>
      </c>
      <c r="AX480" s="5">
        <v>5453.42</v>
      </c>
      <c r="AY480" s="5">
        <v>4106.12</v>
      </c>
      <c r="AZ480" s="5">
        <v>2988.53</v>
      </c>
      <c r="BA480" s="5">
        <v>2127.0700000000002</v>
      </c>
      <c r="BB480" s="5">
        <v>1435.21</v>
      </c>
      <c r="BC480" s="5">
        <v>912.79</v>
      </c>
      <c r="BD480" s="5">
        <v>524.58000000000004</v>
      </c>
      <c r="BE480" s="5">
        <v>265.25</v>
      </c>
      <c r="BF480" s="5">
        <v>116.06</v>
      </c>
      <c r="BG480" s="5">
        <v>43.49</v>
      </c>
      <c r="BH480" s="5">
        <v>13.29</v>
      </c>
      <c r="BI480" s="5">
        <v>3.05</v>
      </c>
      <c r="BJ480" s="5">
        <v>0.44</v>
      </c>
      <c r="BK480" s="5">
        <v>0</v>
      </c>
      <c r="BL480" s="5">
        <v>0</v>
      </c>
      <c r="BM480" s="5">
        <v>0</v>
      </c>
      <c r="BN480" s="5">
        <v>0</v>
      </c>
      <c r="BO480" s="5">
        <v>0</v>
      </c>
      <c r="BP480" s="5">
        <v>0</v>
      </c>
      <c r="BQ480" s="5">
        <v>0</v>
      </c>
      <c r="BR480" s="5">
        <v>0</v>
      </c>
      <c r="BS480" s="5">
        <v>0</v>
      </c>
      <c r="BT480" s="5">
        <v>0</v>
      </c>
      <c r="BU480" s="5">
        <v>0</v>
      </c>
      <c r="BV480" s="5">
        <v>0</v>
      </c>
      <c r="BW480" s="5">
        <v>0</v>
      </c>
      <c r="BX480" s="5">
        <v>0</v>
      </c>
      <c r="BY480" s="5">
        <v>0</v>
      </c>
      <c r="BZ480" s="5">
        <v>0</v>
      </c>
      <c r="CA480" s="5">
        <v>0</v>
      </c>
      <c r="CB480" s="5">
        <v>0</v>
      </c>
      <c r="CC480" s="5">
        <v>0</v>
      </c>
      <c r="CD480" s="5">
        <v>0</v>
      </c>
      <c r="CE480" s="5">
        <v>0</v>
      </c>
      <c r="CF480" s="5">
        <v>0</v>
      </c>
      <c r="CG480" s="5">
        <v>0</v>
      </c>
      <c r="CH480" s="5">
        <v>0</v>
      </c>
      <c r="CI480" s="5">
        <v>0</v>
      </c>
      <c r="CJ480" s="5">
        <v>0</v>
      </c>
      <c r="CK480" s="5">
        <v>0</v>
      </c>
      <c r="CL480" s="5">
        <v>0</v>
      </c>
      <c r="CM480" s="5">
        <v>0</v>
      </c>
      <c r="CN480" s="5">
        <v>0</v>
      </c>
      <c r="CO480" s="5">
        <v>0</v>
      </c>
      <c r="CP480" s="5">
        <v>0</v>
      </c>
      <c r="CQ480" s="5">
        <v>0</v>
      </c>
      <c r="CR480" s="5">
        <v>0</v>
      </c>
      <c r="CS480" s="5">
        <v>0</v>
      </c>
      <c r="CT480" s="5">
        <v>0</v>
      </c>
      <c r="CU480" s="5">
        <v>0</v>
      </c>
      <c r="CV480" s="5">
        <v>0</v>
      </c>
      <c r="CW480" s="5">
        <v>0</v>
      </c>
      <c r="CX480" s="5">
        <v>0</v>
      </c>
      <c r="CY480" s="5">
        <v>0</v>
      </c>
      <c r="CZ480" s="5">
        <v>0</v>
      </c>
      <c r="DA480" s="5">
        <v>0</v>
      </c>
      <c r="DB480" s="5">
        <v>0</v>
      </c>
      <c r="DC480" s="5">
        <v>0</v>
      </c>
      <c r="DD480" s="5">
        <v>0</v>
      </c>
      <c r="DE480" s="5">
        <v>0</v>
      </c>
      <c r="DF480" s="3">
        <v>0</v>
      </c>
      <c r="DG480" s="3">
        <v>0</v>
      </c>
      <c r="DH480" s="3">
        <v>0</v>
      </c>
      <c r="DI480" s="3">
        <v>0</v>
      </c>
      <c r="DJ480" s="3">
        <v>0</v>
      </c>
      <c r="DK480" s="3">
        <v>0</v>
      </c>
      <c r="DL480" s="3">
        <v>0</v>
      </c>
      <c r="DM480" s="3">
        <v>0</v>
      </c>
      <c r="DN480" s="3">
        <v>0</v>
      </c>
      <c r="DO480" s="3">
        <v>0</v>
      </c>
      <c r="DP480" s="3">
        <v>0</v>
      </c>
      <c r="DQ480" s="3">
        <v>0</v>
      </c>
      <c r="DR480" s="3">
        <v>0</v>
      </c>
      <c r="DS480" s="3">
        <v>0</v>
      </c>
      <c r="DT480" s="3">
        <v>0</v>
      </c>
      <c r="DU480" s="3">
        <v>0</v>
      </c>
      <c r="DV480" s="3">
        <v>0</v>
      </c>
      <c r="DW480" s="3">
        <v>0</v>
      </c>
      <c r="DX480" s="3">
        <v>0</v>
      </c>
      <c r="DY480" s="3">
        <v>0</v>
      </c>
      <c r="DZ480" s="3">
        <v>0</v>
      </c>
      <c r="EA480" s="3">
        <v>0</v>
      </c>
      <c r="EB480" s="3">
        <v>0</v>
      </c>
      <c r="EC480" s="3">
        <v>0</v>
      </c>
      <c r="ED480" s="3">
        <v>0</v>
      </c>
      <c r="EE480" s="3">
        <v>0</v>
      </c>
      <c r="EF480" s="3">
        <v>0</v>
      </c>
      <c r="EG480" s="3">
        <v>0</v>
      </c>
      <c r="EH480" s="3">
        <v>0</v>
      </c>
      <c r="EI480" s="3">
        <v>0</v>
      </c>
      <c r="EJ480" s="3">
        <v>0</v>
      </c>
      <c r="EK480" s="3">
        <v>1</v>
      </c>
      <c r="EL480" s="3">
        <v>0.88571999999999995</v>
      </c>
      <c r="EM480" s="3">
        <v>0.77080668720000001</v>
      </c>
      <c r="EN480" s="3">
        <v>0.65769851392027201</v>
      </c>
      <c r="EO480" s="3">
        <v>0.54923745198967999</v>
      </c>
      <c r="EP480" s="3">
        <v>0.44821620744521812</v>
      </c>
      <c r="EQ480" s="3">
        <v>0.35689663734032934</v>
      </c>
      <c r="ER480" s="3">
        <v>0.27679475605566584</v>
      </c>
      <c r="ES480" s="3">
        <v>0.20868387043304815</v>
      </c>
      <c r="ET480" s="3">
        <v>0.15262720915732272</v>
      </c>
      <c r="EU480" s="3">
        <v>0.10892851290348965</v>
      </c>
      <c r="EV480" s="3">
        <v>7.5147602481859449E-2</v>
      </c>
      <c r="EW480" s="3">
        <v>5.0697578538361661E-2</v>
      </c>
      <c r="EX480" s="3">
        <v>3.2424143329994583E-2</v>
      </c>
      <c r="EY480" s="3">
        <v>1.9546570565053937E-2</v>
      </c>
      <c r="EZ480" s="3">
        <v>1.0647798849607482E-2</v>
      </c>
      <c r="FA480" s="3">
        <v>5.1033835106283698E-3</v>
      </c>
      <c r="FB480" s="3">
        <v>2.1165262433629041E-3</v>
      </c>
      <c r="FC480" s="3">
        <v>7.5176895638006996E-4</v>
      </c>
      <c r="FD480" s="3">
        <v>2.1771228976766823E-4</v>
      </c>
      <c r="FE480" s="3">
        <v>4.7315411935207343E-5</v>
      </c>
      <c r="FF480" s="3">
        <v>6.5162785317167533E-6</v>
      </c>
      <c r="FG480" s="3">
        <v>0</v>
      </c>
      <c r="FH480" s="3">
        <v>0</v>
      </c>
      <c r="FI480" s="3">
        <v>0</v>
      </c>
      <c r="FJ480" s="3">
        <v>0</v>
      </c>
      <c r="FK480" s="3">
        <v>0</v>
      </c>
      <c r="FL480" s="3">
        <v>0</v>
      </c>
      <c r="FM480" s="3">
        <v>0</v>
      </c>
      <c r="FN480" s="3">
        <v>0</v>
      </c>
      <c r="FO480" s="3">
        <v>0</v>
      </c>
      <c r="FP480" s="3">
        <v>0</v>
      </c>
      <c r="FQ480" s="3">
        <v>0</v>
      </c>
      <c r="FR480" s="3">
        <v>0</v>
      </c>
      <c r="FS480" s="3">
        <v>0</v>
      </c>
      <c r="FT480" s="3">
        <v>0</v>
      </c>
      <c r="FU480" s="3">
        <v>0</v>
      </c>
      <c r="FV480" s="3">
        <v>0</v>
      </c>
      <c r="FW480" s="3">
        <v>0</v>
      </c>
      <c r="FX480" s="3">
        <v>0</v>
      </c>
      <c r="FY480" s="3">
        <v>0</v>
      </c>
      <c r="FZ480" s="3">
        <v>0</v>
      </c>
      <c r="GA480" s="3">
        <v>0</v>
      </c>
      <c r="GB480" s="3">
        <v>0</v>
      </c>
      <c r="GC480" s="3">
        <v>0</v>
      </c>
      <c r="GD480" s="3">
        <v>0</v>
      </c>
      <c r="GE480" s="3">
        <v>0</v>
      </c>
      <c r="GF480" s="3">
        <v>0</v>
      </c>
      <c r="GG480" s="3">
        <v>0</v>
      </c>
      <c r="GH480" s="3">
        <v>0</v>
      </c>
      <c r="GI480" s="3">
        <v>0</v>
      </c>
      <c r="GJ480" s="3">
        <v>0</v>
      </c>
      <c r="GK480" s="3">
        <v>0</v>
      </c>
      <c r="GL480" s="3">
        <v>0</v>
      </c>
      <c r="GM480" s="3">
        <v>0</v>
      </c>
      <c r="GN480" s="3">
        <v>0</v>
      </c>
      <c r="GO480" s="3">
        <v>0</v>
      </c>
      <c r="GP480" s="3">
        <v>0</v>
      </c>
      <c r="GQ480" s="3">
        <v>0</v>
      </c>
      <c r="GR480" s="3">
        <v>0</v>
      </c>
      <c r="GS480" s="3">
        <v>0</v>
      </c>
      <c r="GT480" s="3">
        <v>0</v>
      </c>
      <c r="GU480" s="3">
        <v>0</v>
      </c>
      <c r="GV480" s="3">
        <v>0</v>
      </c>
      <c r="GW480" s="3">
        <v>0</v>
      </c>
      <c r="GX480" s="3">
        <v>0</v>
      </c>
      <c r="GY480" s="3">
        <v>0</v>
      </c>
      <c r="GZ480" s="3">
        <v>0</v>
      </c>
      <c r="HA480" s="3">
        <v>0</v>
      </c>
      <c r="HB480">
        <f t="shared" si="2740"/>
        <v>55</v>
      </c>
      <c r="HC480">
        <f t="shared" si="2744"/>
        <v>0</v>
      </c>
      <c r="HD480">
        <f>IF(H480&gt;=$F$3,IF(HB480&lt;50,HC480*VLOOKUP(H480,Ret!$A$2:$AZ$27,HB480+2),HC480),0)</f>
        <v>0</v>
      </c>
      <c r="HE480">
        <f>IF(H480&lt;$F$3,HC480*VLOOKUP(H480,Withd!$A$2:$AZ$57,HB480+2),0)</f>
        <v>0</v>
      </c>
      <c r="HF480">
        <f>IF(HC480=HD480,0,HC480*VLOOKUP(H480,Mort!$A$2:$E$115,IF(HF479/HC479=VLOOKUP(H479,Mort!$A$2:$E$115,2),2,3)))</f>
        <v>0</v>
      </c>
      <c r="HH480">
        <f t="shared" ref="HH480:HI480" si="2801">HH479+1</f>
        <v>64</v>
      </c>
      <c r="HI480">
        <f t="shared" si="2801"/>
        <v>31</v>
      </c>
      <c r="HJ480">
        <f t="shared" si="2738"/>
        <v>7.7661081611189176E-2</v>
      </c>
      <c r="HK480">
        <f>IF(HH480&gt;=$F$3,IF(HI480&lt;50,HJ480*VLOOKUP(HH480,Ret!$A$2:$AZ$27,HI480+2),HJ480),0)</f>
        <v>2.1667441769521782E-2</v>
      </c>
      <c r="HL480">
        <f>IF(HH480&lt;$F$3,HJ480*VLOOKUP(HH480,Withd!$A$2:$AZ$57,HI480+2),0)</f>
        <v>0</v>
      </c>
      <c r="HM480">
        <f>IF(HJ480=HK480,0,HJ480*VLOOKUP(HH480,Mort!$A$2:$E$115,IF(HM479/HJ479=VLOOKUP(HH479,Mort!$A$2:$E$115,2),2,3)))</f>
        <v>2.9744194257085455E-4</v>
      </c>
      <c r="HN480">
        <f>HN479/(1+Assumptions!$C$9)</f>
        <v>0.79949523359184282</v>
      </c>
      <c r="HO480">
        <f>HO479*(1+Assumptions!$C$10)</f>
        <v>1.2115472661938491</v>
      </c>
      <c r="HQ480">
        <f>HQ479/(1.01+Assumptions!$C$9)</f>
        <v>0.75480071713177566</v>
      </c>
      <c r="HR480">
        <f>HR479/(0.99+Assumptions!$C$9)</f>
        <v>0.84730801005609224</v>
      </c>
    </row>
    <row r="481" spans="2:226" x14ac:dyDescent="0.25">
      <c r="B481">
        <f t="shared" ref="B481:C481" si="2802">B480+1</f>
        <v>2044</v>
      </c>
      <c r="C481">
        <f t="shared" si="2802"/>
        <v>83</v>
      </c>
      <c r="D481">
        <f>IF(D480=0, 0, D480*(1-VLOOKUP(C480,Mort!$A$2:$E$111,IF(D480/D479=1-VLOOKUP(C479,Mort!$A$2:$E$111,4),4,5))))</f>
        <v>0.60664898637724873</v>
      </c>
      <c r="E481" s="3">
        <f>IF(C481&lt;65,Assumptions!$C$6,Assumptions!$C$7)*(1+Assumptions!$C$8)^(B481-$J$3)</f>
        <v>16004.807687162009</v>
      </c>
      <c r="F481" s="3">
        <f t="shared" si="2736"/>
        <v>9709.2999999999993</v>
      </c>
      <c r="H481">
        <f t="shared" si="2743"/>
        <v>89</v>
      </c>
      <c r="I481" s="5">
        <v>38777.499002194025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5">
        <v>0</v>
      </c>
      <c r="AK481" s="5">
        <v>0</v>
      </c>
      <c r="AL481" s="5">
        <v>0</v>
      </c>
      <c r="AM481" s="5">
        <v>0</v>
      </c>
      <c r="AN481" s="5">
        <v>0</v>
      </c>
      <c r="AO481" s="5">
        <v>0</v>
      </c>
      <c r="AP481" s="5">
        <v>23281.86</v>
      </c>
      <c r="AQ481" s="5">
        <v>21375.64</v>
      </c>
      <c r="AR481" s="5">
        <v>19242.12</v>
      </c>
      <c r="AS481" s="5">
        <v>16952.7</v>
      </c>
      <c r="AT481" s="5">
        <v>14595.49</v>
      </c>
      <c r="AU481" s="5">
        <v>12261</v>
      </c>
      <c r="AV481" s="5">
        <v>10032.15</v>
      </c>
      <c r="AW481" s="5">
        <v>7979.53</v>
      </c>
      <c r="AX481" s="5">
        <v>6157.05</v>
      </c>
      <c r="AY481" s="5">
        <v>4635.91</v>
      </c>
      <c r="AZ481" s="5">
        <v>3374.12</v>
      </c>
      <c r="BA481" s="5">
        <v>2401.52</v>
      </c>
      <c r="BB481" s="5">
        <v>1620.39</v>
      </c>
      <c r="BC481" s="5">
        <v>1030.56</v>
      </c>
      <c r="BD481" s="5">
        <v>592.26</v>
      </c>
      <c r="BE481" s="5">
        <v>299.48</v>
      </c>
      <c r="BF481" s="5">
        <v>131.03</v>
      </c>
      <c r="BG481" s="5">
        <v>49.1</v>
      </c>
      <c r="BH481" s="5">
        <v>15</v>
      </c>
      <c r="BI481" s="5">
        <v>3.44</v>
      </c>
      <c r="BJ481" s="5">
        <v>0.5</v>
      </c>
      <c r="BK481" s="5">
        <v>0</v>
      </c>
      <c r="BL481" s="5">
        <v>0</v>
      </c>
      <c r="BM481" s="5">
        <v>0</v>
      </c>
      <c r="BN481" s="5">
        <v>0</v>
      </c>
      <c r="BO481" s="5">
        <v>0</v>
      </c>
      <c r="BP481" s="5">
        <v>0</v>
      </c>
      <c r="BQ481" s="5">
        <v>0</v>
      </c>
      <c r="BR481" s="5">
        <v>0</v>
      </c>
      <c r="BS481" s="5">
        <v>0</v>
      </c>
      <c r="BT481" s="5">
        <v>0</v>
      </c>
      <c r="BU481" s="5">
        <v>0</v>
      </c>
      <c r="BV481" s="5">
        <v>0</v>
      </c>
      <c r="BW481" s="5">
        <v>0</v>
      </c>
      <c r="BX481" s="5">
        <v>0</v>
      </c>
      <c r="BY481" s="5">
        <v>0</v>
      </c>
      <c r="BZ481" s="5">
        <v>0</v>
      </c>
      <c r="CA481" s="5">
        <v>0</v>
      </c>
      <c r="CB481" s="5">
        <v>0</v>
      </c>
      <c r="CC481" s="5">
        <v>0</v>
      </c>
      <c r="CD481" s="5">
        <v>0</v>
      </c>
      <c r="CE481" s="5">
        <v>0</v>
      </c>
      <c r="CF481" s="5">
        <v>0</v>
      </c>
      <c r="CG481" s="5">
        <v>0</v>
      </c>
      <c r="CH481" s="5">
        <v>0</v>
      </c>
      <c r="CI481" s="5">
        <v>0</v>
      </c>
      <c r="CJ481" s="5">
        <v>0</v>
      </c>
      <c r="CK481" s="5">
        <v>0</v>
      </c>
      <c r="CL481" s="5">
        <v>0</v>
      </c>
      <c r="CM481" s="5">
        <v>0</v>
      </c>
      <c r="CN481" s="5">
        <v>0</v>
      </c>
      <c r="CO481" s="5">
        <v>0</v>
      </c>
      <c r="CP481" s="5">
        <v>0</v>
      </c>
      <c r="CQ481" s="5">
        <v>0</v>
      </c>
      <c r="CR481" s="5">
        <v>0</v>
      </c>
      <c r="CS481" s="5">
        <v>0</v>
      </c>
      <c r="CT481" s="5">
        <v>0</v>
      </c>
      <c r="CU481" s="5">
        <v>0</v>
      </c>
      <c r="CV481" s="5">
        <v>0</v>
      </c>
      <c r="CW481" s="5">
        <v>0</v>
      </c>
      <c r="CX481" s="5">
        <v>0</v>
      </c>
      <c r="CY481" s="5">
        <v>0</v>
      </c>
      <c r="CZ481" s="5">
        <v>0</v>
      </c>
      <c r="DA481" s="5">
        <v>0</v>
      </c>
      <c r="DB481" s="5">
        <v>0</v>
      </c>
      <c r="DC481" s="5">
        <v>0</v>
      </c>
      <c r="DD481" s="5">
        <v>0</v>
      </c>
      <c r="DE481" s="5">
        <v>0</v>
      </c>
      <c r="DF481" s="3">
        <v>0</v>
      </c>
      <c r="DG481" s="3">
        <v>0</v>
      </c>
      <c r="DH481" s="3">
        <v>0</v>
      </c>
      <c r="DI481" s="3">
        <v>0</v>
      </c>
      <c r="DJ481" s="3">
        <v>0</v>
      </c>
      <c r="DK481" s="3">
        <v>0</v>
      </c>
      <c r="DL481" s="3">
        <v>0</v>
      </c>
      <c r="DM481" s="3">
        <v>0</v>
      </c>
      <c r="DN481" s="3">
        <v>0</v>
      </c>
      <c r="DO481" s="3">
        <v>0</v>
      </c>
      <c r="DP481" s="3">
        <v>0</v>
      </c>
      <c r="DQ481" s="3">
        <v>0</v>
      </c>
      <c r="DR481" s="3">
        <v>0</v>
      </c>
      <c r="DS481" s="3">
        <v>0</v>
      </c>
      <c r="DT481" s="3">
        <v>0</v>
      </c>
      <c r="DU481" s="3">
        <v>0</v>
      </c>
      <c r="DV481" s="3">
        <v>0</v>
      </c>
      <c r="DW481" s="3">
        <v>0</v>
      </c>
      <c r="DX481" s="3">
        <v>0</v>
      </c>
      <c r="DY481" s="3">
        <v>0</v>
      </c>
      <c r="DZ481" s="3">
        <v>0</v>
      </c>
      <c r="EA481" s="3">
        <v>0</v>
      </c>
      <c r="EB481" s="3">
        <v>0</v>
      </c>
      <c r="EC481" s="3">
        <v>0</v>
      </c>
      <c r="ED481" s="3">
        <v>0</v>
      </c>
      <c r="EE481" s="3">
        <v>0</v>
      </c>
      <c r="EF481" s="3">
        <v>0</v>
      </c>
      <c r="EG481" s="3">
        <v>0</v>
      </c>
      <c r="EH481" s="3">
        <v>0</v>
      </c>
      <c r="EI481" s="3">
        <v>0</v>
      </c>
      <c r="EJ481" s="3">
        <v>0</v>
      </c>
      <c r="EK481" s="3">
        <v>0</v>
      </c>
      <c r="EL481" s="3">
        <v>1</v>
      </c>
      <c r="EM481" s="3">
        <v>0.87026000000000003</v>
      </c>
      <c r="EN481" s="3">
        <v>0.74255804759999999</v>
      </c>
      <c r="EO481" s="3">
        <v>0.62010279997028395</v>
      </c>
      <c r="EP481" s="3">
        <v>0.50604729197174958</v>
      </c>
      <c r="EQ481" s="3">
        <v>0.40294521670542532</v>
      </c>
      <c r="ER481" s="3">
        <v>0.31250819226805965</v>
      </c>
      <c r="ES481" s="3">
        <v>0.2356093013966582</v>
      </c>
      <c r="ET481" s="3">
        <v>0.17231993085548786</v>
      </c>
      <c r="EU481" s="3">
        <v>0.12298301145225311</v>
      </c>
      <c r="EV481" s="3">
        <v>8.4843519940680387E-2</v>
      </c>
      <c r="EW481" s="3">
        <v>5.7238832292780616E-2</v>
      </c>
      <c r="EX481" s="3">
        <v>3.6607667581170775E-2</v>
      </c>
      <c r="EY481" s="3">
        <v>2.2068566324632992E-2</v>
      </c>
      <c r="EZ481" s="3">
        <v>1.2021630819680575E-2</v>
      </c>
      <c r="FA481" s="3">
        <v>5.7618474355647029E-3</v>
      </c>
      <c r="FB481" s="3">
        <v>2.3896109869517494E-3</v>
      </c>
      <c r="FC481" s="3">
        <v>8.4876592645539192E-4</v>
      </c>
      <c r="FD481" s="3">
        <v>2.4580261230148148E-4</v>
      </c>
      <c r="FE481" s="3">
        <v>5.3420281731480972E-5</v>
      </c>
      <c r="FF481" s="3">
        <v>7.357041200059557E-6</v>
      </c>
      <c r="FG481" s="3">
        <v>0</v>
      </c>
      <c r="FH481" s="3">
        <v>0</v>
      </c>
      <c r="FI481" s="3">
        <v>0</v>
      </c>
      <c r="FJ481" s="3">
        <v>0</v>
      </c>
      <c r="FK481" s="3">
        <v>0</v>
      </c>
      <c r="FL481" s="3">
        <v>0</v>
      </c>
      <c r="FM481" s="3">
        <v>0</v>
      </c>
      <c r="FN481" s="3">
        <v>0</v>
      </c>
      <c r="FO481" s="3">
        <v>0</v>
      </c>
      <c r="FP481" s="3">
        <v>0</v>
      </c>
      <c r="FQ481" s="3">
        <v>0</v>
      </c>
      <c r="FR481" s="3">
        <v>0</v>
      </c>
      <c r="FS481" s="3">
        <v>0</v>
      </c>
      <c r="FT481" s="3">
        <v>0</v>
      </c>
      <c r="FU481" s="3">
        <v>0</v>
      </c>
      <c r="FV481" s="3">
        <v>0</v>
      </c>
      <c r="FW481" s="3">
        <v>0</v>
      </c>
      <c r="FX481" s="3">
        <v>0</v>
      </c>
      <c r="FY481" s="3">
        <v>0</v>
      </c>
      <c r="FZ481" s="3">
        <v>0</v>
      </c>
      <c r="GA481" s="3">
        <v>0</v>
      </c>
      <c r="GB481" s="3">
        <v>0</v>
      </c>
      <c r="GC481" s="3">
        <v>0</v>
      </c>
      <c r="GD481" s="3">
        <v>0</v>
      </c>
      <c r="GE481" s="3">
        <v>0</v>
      </c>
      <c r="GF481" s="3">
        <v>0</v>
      </c>
      <c r="GG481" s="3">
        <v>0</v>
      </c>
      <c r="GH481" s="3">
        <v>0</v>
      </c>
      <c r="GI481" s="3">
        <v>0</v>
      </c>
      <c r="GJ481" s="3">
        <v>0</v>
      </c>
      <c r="GK481" s="3">
        <v>0</v>
      </c>
      <c r="GL481" s="3">
        <v>0</v>
      </c>
      <c r="GM481" s="3">
        <v>0</v>
      </c>
      <c r="GN481" s="3">
        <v>0</v>
      </c>
      <c r="GO481" s="3">
        <v>0</v>
      </c>
      <c r="GP481" s="3">
        <v>0</v>
      </c>
      <c r="GQ481" s="3">
        <v>0</v>
      </c>
      <c r="GR481" s="3">
        <v>0</v>
      </c>
      <c r="GS481" s="3">
        <v>0</v>
      </c>
      <c r="GT481" s="3">
        <v>0</v>
      </c>
      <c r="GU481" s="3">
        <v>0</v>
      </c>
      <c r="GV481" s="3">
        <v>0</v>
      </c>
      <c r="GW481" s="3">
        <v>0</v>
      </c>
      <c r="GX481" s="3">
        <v>0</v>
      </c>
      <c r="GY481" s="3">
        <v>0</v>
      </c>
      <c r="GZ481" s="3">
        <v>0</v>
      </c>
      <c r="HA481" s="3">
        <v>0</v>
      </c>
      <c r="HB481">
        <f t="shared" si="2740"/>
        <v>56</v>
      </c>
      <c r="HC481">
        <f t="shared" si="2744"/>
        <v>0</v>
      </c>
      <c r="HD481">
        <f>IF(H481&gt;=$F$3,IF(HB481&lt;50,HC481*VLOOKUP(H481,Ret!$A$2:$AZ$27,HB481+2),HC481),0)</f>
        <v>0</v>
      </c>
      <c r="HE481">
        <f>IF(H481&lt;$F$3,HC481*VLOOKUP(H481,Withd!$A$2:$AZ$57,HB481+2),0)</f>
        <v>0</v>
      </c>
      <c r="HF481">
        <f>IF(HC481=HD481,0,HC481*VLOOKUP(H481,Mort!$A$2:$E$115,IF(HF480/HC480=VLOOKUP(H480,Mort!$A$2:$E$115,2),2,3)))</f>
        <v>0</v>
      </c>
      <c r="HH481">
        <f t="shared" ref="HH481:HI481" si="2803">HH480+1</f>
        <v>65</v>
      </c>
      <c r="HI481">
        <f t="shared" si="2803"/>
        <v>32</v>
      </c>
      <c r="HJ481">
        <f t="shared" si="2738"/>
        <v>5.5696197899096536E-2</v>
      </c>
      <c r="HK481">
        <f>IF(HH481&gt;=$F$3,IF(HI481&lt;50,HJ481*VLOOKUP(HH481,Ret!$A$2:$AZ$27,HI481+2),HJ481),0)</f>
        <v>2.0997466607959394E-2</v>
      </c>
      <c r="HL481">
        <f>IF(HH481&lt;$F$3,HJ481*VLOOKUP(HH481,Withd!$A$2:$AZ$57,HI481+2),0)</f>
        <v>0</v>
      </c>
      <c r="HM481">
        <f>IF(HJ481=HK481,0,HJ481*VLOOKUP(HH481,Mort!$A$2:$E$115,IF(HM480/HJ480=VLOOKUP(HH480,Mort!$A$2:$E$115,2),2,3)))</f>
        <v>2.2278479159638614E-4</v>
      </c>
      <c r="HN481">
        <f>HN480/(1+Assumptions!$C$9)</f>
        <v>0.77022662195745939</v>
      </c>
      <c r="HO481">
        <f>HO480*(1+Assumptions!$C$10)</f>
        <v>1.2509225523451493</v>
      </c>
      <c r="HQ481">
        <f>HQ480/(1.01+Assumptions!$C$9)</f>
        <v>0.72022969191963326</v>
      </c>
      <c r="HR481">
        <f>HR480/(0.99+Assumptions!$C$9)</f>
        <v>0.82422958176662664</v>
      </c>
    </row>
    <row r="482" spans="2:226" x14ac:dyDescent="0.25">
      <c r="B482">
        <f t="shared" ref="B482:C482" si="2804">B481+1</f>
        <v>2045</v>
      </c>
      <c r="C482">
        <f t="shared" si="2804"/>
        <v>84</v>
      </c>
      <c r="D482">
        <f>IF(D481=0, 0, D481*(1-VLOOKUP(C481,Mort!$A$2:$E$111,IF(D481/D480=1-VLOOKUP(C480,Mort!$A$2:$E$111,4),4,5))))</f>
        <v>0.57276157399821559</v>
      </c>
      <c r="E482" s="3">
        <f>IF(C482&lt;65,Assumptions!$C$6,Assumptions!$C$7)*(1+Assumptions!$C$8)^(B482-$J$3)</f>
        <v>16885.07210995592</v>
      </c>
      <c r="F482" s="3">
        <f t="shared" si="2736"/>
        <v>9671.1200000000008</v>
      </c>
      <c r="H482">
        <f t="shared" si="2743"/>
        <v>90</v>
      </c>
      <c r="I482" s="5">
        <v>36447.916661507996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5">
        <v>0</v>
      </c>
      <c r="AK482" s="5">
        <v>0</v>
      </c>
      <c r="AL482" s="5">
        <v>0</v>
      </c>
      <c r="AM482" s="5">
        <v>0</v>
      </c>
      <c r="AN482" s="5">
        <v>0</v>
      </c>
      <c r="AO482" s="5">
        <v>0</v>
      </c>
      <c r="AP482" s="5">
        <v>0</v>
      </c>
      <c r="AQ482" s="5">
        <v>24562.36</v>
      </c>
      <c r="AR482" s="5">
        <v>22110.78</v>
      </c>
      <c r="AS482" s="5">
        <v>19480.03</v>
      </c>
      <c r="AT482" s="5">
        <v>16771.41</v>
      </c>
      <c r="AU482" s="5">
        <v>14088.9</v>
      </c>
      <c r="AV482" s="5">
        <v>11527.76</v>
      </c>
      <c r="AW482" s="5">
        <v>9169.1299999999992</v>
      </c>
      <c r="AX482" s="5">
        <v>7074.96</v>
      </c>
      <c r="AY482" s="5">
        <v>5327.04</v>
      </c>
      <c r="AZ482" s="5">
        <v>3877.14</v>
      </c>
      <c r="BA482" s="5">
        <v>2759.54</v>
      </c>
      <c r="BB482" s="5">
        <v>1861.96</v>
      </c>
      <c r="BC482" s="5">
        <v>1184.2</v>
      </c>
      <c r="BD482" s="5">
        <v>680.56</v>
      </c>
      <c r="BE482" s="5">
        <v>344.13</v>
      </c>
      <c r="BF482" s="5">
        <v>150.57</v>
      </c>
      <c r="BG482" s="5">
        <v>56.42</v>
      </c>
      <c r="BH482" s="5">
        <v>17.239999999999998</v>
      </c>
      <c r="BI482" s="5">
        <v>3.95</v>
      </c>
      <c r="BJ482" s="5">
        <v>0.56999999999999995</v>
      </c>
      <c r="BK482" s="5">
        <v>0</v>
      </c>
      <c r="BL482" s="5">
        <v>0</v>
      </c>
      <c r="BM482" s="5">
        <v>0</v>
      </c>
      <c r="BN482" s="5">
        <v>0</v>
      </c>
      <c r="BO482" s="5">
        <v>0</v>
      </c>
      <c r="BP482" s="5">
        <v>0</v>
      </c>
      <c r="BQ482" s="5">
        <v>0</v>
      </c>
      <c r="BR482" s="5">
        <v>0</v>
      </c>
      <c r="BS482" s="5">
        <v>0</v>
      </c>
      <c r="BT482" s="5">
        <v>0</v>
      </c>
      <c r="BU482" s="5">
        <v>0</v>
      </c>
      <c r="BV482" s="5">
        <v>0</v>
      </c>
      <c r="BW482" s="5">
        <v>0</v>
      </c>
      <c r="BX482" s="5">
        <v>0</v>
      </c>
      <c r="BY482" s="5">
        <v>0</v>
      </c>
      <c r="BZ482" s="5">
        <v>0</v>
      </c>
      <c r="CA482" s="5">
        <v>0</v>
      </c>
      <c r="CB482" s="5">
        <v>0</v>
      </c>
      <c r="CC482" s="5">
        <v>0</v>
      </c>
      <c r="CD482" s="5">
        <v>0</v>
      </c>
      <c r="CE482" s="5">
        <v>0</v>
      </c>
      <c r="CF482" s="5">
        <v>0</v>
      </c>
      <c r="CG482" s="5">
        <v>0</v>
      </c>
      <c r="CH482" s="5">
        <v>0</v>
      </c>
      <c r="CI482" s="5">
        <v>0</v>
      </c>
      <c r="CJ482" s="5">
        <v>0</v>
      </c>
      <c r="CK482" s="5">
        <v>0</v>
      </c>
      <c r="CL482" s="5">
        <v>0</v>
      </c>
      <c r="CM482" s="5">
        <v>0</v>
      </c>
      <c r="CN482" s="5">
        <v>0</v>
      </c>
      <c r="CO482" s="5">
        <v>0</v>
      </c>
      <c r="CP482" s="5">
        <v>0</v>
      </c>
      <c r="CQ482" s="5">
        <v>0</v>
      </c>
      <c r="CR482" s="5">
        <v>0</v>
      </c>
      <c r="CS482" s="5">
        <v>0</v>
      </c>
      <c r="CT482" s="5">
        <v>0</v>
      </c>
      <c r="CU482" s="5">
        <v>0</v>
      </c>
      <c r="CV482" s="5">
        <v>0</v>
      </c>
      <c r="CW482" s="5">
        <v>0</v>
      </c>
      <c r="CX482" s="5">
        <v>0</v>
      </c>
      <c r="CY482" s="5">
        <v>0</v>
      </c>
      <c r="CZ482" s="5">
        <v>0</v>
      </c>
      <c r="DA482" s="5">
        <v>0</v>
      </c>
      <c r="DB482" s="5">
        <v>0</v>
      </c>
      <c r="DC482" s="5">
        <v>0</v>
      </c>
      <c r="DD482" s="5">
        <v>0</v>
      </c>
      <c r="DE482" s="5">
        <v>0</v>
      </c>
      <c r="DF482" s="3">
        <v>0</v>
      </c>
      <c r="DG482" s="3">
        <v>0</v>
      </c>
      <c r="DH482" s="3">
        <v>0</v>
      </c>
      <c r="DI482" s="3">
        <v>0</v>
      </c>
      <c r="DJ482" s="3">
        <v>0</v>
      </c>
      <c r="DK482" s="3">
        <v>0</v>
      </c>
      <c r="DL482" s="3">
        <v>0</v>
      </c>
      <c r="DM482" s="3">
        <v>0</v>
      </c>
      <c r="DN482" s="3">
        <v>0</v>
      </c>
      <c r="DO482" s="3">
        <v>0</v>
      </c>
      <c r="DP482" s="3">
        <v>0</v>
      </c>
      <c r="DQ482" s="3">
        <v>0</v>
      </c>
      <c r="DR482" s="3">
        <v>0</v>
      </c>
      <c r="DS482" s="3">
        <v>0</v>
      </c>
      <c r="DT482" s="3">
        <v>0</v>
      </c>
      <c r="DU482" s="3">
        <v>0</v>
      </c>
      <c r="DV482" s="3">
        <v>0</v>
      </c>
      <c r="DW482" s="3">
        <v>0</v>
      </c>
      <c r="DX482" s="3">
        <v>0</v>
      </c>
      <c r="DY482" s="3">
        <v>0</v>
      </c>
      <c r="DZ482" s="3">
        <v>0</v>
      </c>
      <c r="EA482" s="3">
        <v>0</v>
      </c>
      <c r="EB482" s="3">
        <v>0</v>
      </c>
      <c r="EC482" s="3">
        <v>0</v>
      </c>
      <c r="ED482" s="3">
        <v>0</v>
      </c>
      <c r="EE482" s="3">
        <v>0</v>
      </c>
      <c r="EF482" s="3">
        <v>0</v>
      </c>
      <c r="EG482" s="3">
        <v>0</v>
      </c>
      <c r="EH482" s="3">
        <v>0</v>
      </c>
      <c r="EI482" s="3">
        <v>0</v>
      </c>
      <c r="EJ482" s="3">
        <v>0</v>
      </c>
      <c r="EK482" s="3">
        <v>0</v>
      </c>
      <c r="EL482" s="3">
        <v>0</v>
      </c>
      <c r="EM482" s="3">
        <v>1</v>
      </c>
      <c r="EN482" s="3">
        <v>0.85326000000000002</v>
      </c>
      <c r="EO482" s="3">
        <v>0.71254889340000005</v>
      </c>
      <c r="EP482" s="3">
        <v>0.58148977543693803</v>
      </c>
      <c r="EQ482" s="3">
        <v>0.46301704858941628</v>
      </c>
      <c r="ER482" s="3">
        <v>0.35909750220400771</v>
      </c>
      <c r="ES482" s="3">
        <v>0.27073437983666754</v>
      </c>
      <c r="ET482" s="3">
        <v>0.19800971072494189</v>
      </c>
      <c r="EU482" s="3">
        <v>0.14131755044728375</v>
      </c>
      <c r="EV482" s="3">
        <v>9.7492151702572125E-2</v>
      </c>
      <c r="EW482" s="3">
        <v>6.5772105224623262E-2</v>
      </c>
      <c r="EX482" s="3">
        <v>4.2065207617460056E-2</v>
      </c>
      <c r="EY482" s="3">
        <v>2.5358589760109622E-2</v>
      </c>
      <c r="EZ482" s="3">
        <v>1.3813838185922115E-2</v>
      </c>
      <c r="FA482" s="3">
        <v>6.6208345041306104E-3</v>
      </c>
      <c r="FB482" s="3">
        <v>2.7458586938980882E-3</v>
      </c>
      <c r="FC482" s="3">
        <v>9.7530154948566197E-4</v>
      </c>
      <c r="FD482" s="3">
        <v>2.8244732873104766E-4</v>
      </c>
      <c r="FE482" s="3">
        <v>6.1384277953118591E-5</v>
      </c>
      <c r="FF482" s="3">
        <v>8.4538427597034897E-6</v>
      </c>
      <c r="FG482" s="3">
        <v>0</v>
      </c>
      <c r="FH482" s="3">
        <v>0</v>
      </c>
      <c r="FI482" s="3">
        <v>0</v>
      </c>
      <c r="FJ482" s="3">
        <v>0</v>
      </c>
      <c r="FK482" s="3">
        <v>0</v>
      </c>
      <c r="FL482" s="3">
        <v>0</v>
      </c>
      <c r="FM482" s="3">
        <v>0</v>
      </c>
      <c r="FN482" s="3">
        <v>0</v>
      </c>
      <c r="FO482" s="3">
        <v>0</v>
      </c>
      <c r="FP482" s="3">
        <v>0</v>
      </c>
      <c r="FQ482" s="3">
        <v>0</v>
      </c>
      <c r="FR482" s="3">
        <v>0</v>
      </c>
      <c r="FS482" s="3">
        <v>0</v>
      </c>
      <c r="FT482" s="3">
        <v>0</v>
      </c>
      <c r="FU482" s="3">
        <v>0</v>
      </c>
      <c r="FV482" s="3">
        <v>0</v>
      </c>
      <c r="FW482" s="3">
        <v>0</v>
      </c>
      <c r="FX482" s="3">
        <v>0</v>
      </c>
      <c r="FY482" s="3">
        <v>0</v>
      </c>
      <c r="FZ482" s="3">
        <v>0</v>
      </c>
      <c r="GA482" s="3">
        <v>0</v>
      </c>
      <c r="GB482" s="3">
        <v>0</v>
      </c>
      <c r="GC482" s="3">
        <v>0</v>
      </c>
      <c r="GD482" s="3">
        <v>0</v>
      </c>
      <c r="GE482" s="3">
        <v>0</v>
      </c>
      <c r="GF482" s="3">
        <v>0</v>
      </c>
      <c r="GG482" s="3">
        <v>0</v>
      </c>
      <c r="GH482" s="3">
        <v>0</v>
      </c>
      <c r="GI482" s="3">
        <v>0</v>
      </c>
      <c r="GJ482" s="3">
        <v>0</v>
      </c>
      <c r="GK482" s="3">
        <v>0</v>
      </c>
      <c r="GL482" s="3">
        <v>0</v>
      </c>
      <c r="GM482" s="3">
        <v>0</v>
      </c>
      <c r="GN482" s="3">
        <v>0</v>
      </c>
      <c r="GO482" s="3">
        <v>0</v>
      </c>
      <c r="GP482" s="3">
        <v>0</v>
      </c>
      <c r="GQ482" s="3">
        <v>0</v>
      </c>
      <c r="GR482" s="3">
        <v>0</v>
      </c>
      <c r="GS482" s="3">
        <v>0</v>
      </c>
      <c r="GT482" s="3">
        <v>0</v>
      </c>
      <c r="GU482" s="3">
        <v>0</v>
      </c>
      <c r="GV482" s="3">
        <v>0</v>
      </c>
      <c r="GW482" s="3">
        <v>0</v>
      </c>
      <c r="GX482" s="3">
        <v>0</v>
      </c>
      <c r="GY482" s="3">
        <v>0</v>
      </c>
      <c r="GZ482" s="3">
        <v>0</v>
      </c>
      <c r="HA482" s="3">
        <v>0</v>
      </c>
      <c r="HB482">
        <f t="shared" si="2740"/>
        <v>57</v>
      </c>
      <c r="HC482">
        <f t="shared" si="2744"/>
        <v>0</v>
      </c>
      <c r="HD482">
        <f>IF(H482&gt;=$F$3,IF(HB482&lt;50,HC482*VLOOKUP(H482,Ret!$A$2:$AZ$27,HB482+2),HC482),0)</f>
        <v>0</v>
      </c>
      <c r="HE482">
        <f>IF(H482&lt;$F$3,HC482*VLOOKUP(H482,Withd!$A$2:$AZ$57,HB482+2),0)</f>
        <v>0</v>
      </c>
      <c r="HF482">
        <f>IF(HC482=HD482,0,HC482*VLOOKUP(H482,Mort!$A$2:$E$115,IF(HF481/HC481=VLOOKUP(H481,Mort!$A$2:$E$115,2),2,3)))</f>
        <v>0</v>
      </c>
      <c r="HH482">
        <f t="shared" ref="HH482:HI482" si="2805">HH481+1</f>
        <v>66</v>
      </c>
      <c r="HI482">
        <f t="shared" si="2805"/>
        <v>33</v>
      </c>
      <c r="HJ482">
        <f t="shared" si="2738"/>
        <v>3.4475946499540749E-2</v>
      </c>
      <c r="HK482">
        <f>IF(HH482&gt;=$F$3,IF(HI482&lt;50,HJ482*VLOOKUP(HH482,Ret!$A$2:$AZ$27,HI482+2),HJ482),0)</f>
        <v>9.9980244848668163E-3</v>
      </c>
      <c r="HL482">
        <f>IF(HH482&lt;$F$3,HJ482*VLOOKUP(HH482,Withd!$A$2:$AZ$57,HI482+2),0)</f>
        <v>0</v>
      </c>
      <c r="HM482">
        <f>IF(HJ482=HK482,0,HJ482*VLOOKUP(HH482,Mort!$A$2:$E$115,IF(HM481/HJ481=VLOOKUP(HH481,Mort!$A$2:$E$115,2),2,3)))</f>
        <v>1.4583325369305739E-4</v>
      </c>
      <c r="HN482">
        <f>HN481/(1+Assumptions!$C$9)</f>
        <v>0.74202950092240783</v>
      </c>
      <c r="HO482">
        <f>HO481*(1+Assumptions!$C$10)</f>
        <v>1.2915775352963665</v>
      </c>
      <c r="HQ482">
        <f>HQ481/(1.01+Assumptions!$C$9)</f>
        <v>0.6872420724423981</v>
      </c>
      <c r="HR482">
        <f>HR481/(0.99+Assumptions!$C$9)</f>
        <v>0.8017797488002204</v>
      </c>
    </row>
    <row r="483" spans="2:226" x14ac:dyDescent="0.25">
      <c r="B483">
        <f t="shared" ref="B483:C483" si="2806">B482+1</f>
        <v>2046</v>
      </c>
      <c r="C483">
        <f t="shared" si="2806"/>
        <v>85</v>
      </c>
      <c r="D483">
        <f>IF(D482=0, 0, D482*(1-VLOOKUP(C482,Mort!$A$2:$E$111,IF(D482/D481=1-VLOOKUP(C481,Mort!$A$2:$E$111,4),4,5))))</f>
        <v>0.53698688608628709</v>
      </c>
      <c r="E483" s="3">
        <f>IF(C483&lt;65,Assumptions!$C$6,Assumptions!$C$7)*(1+Assumptions!$C$8)^(B483-$J$3)</f>
        <v>17813.751076003493</v>
      </c>
      <c r="F483" s="3">
        <f t="shared" si="2736"/>
        <v>9565.75</v>
      </c>
      <c r="H483">
        <f t="shared" si="2743"/>
        <v>91</v>
      </c>
      <c r="I483" s="5">
        <v>34308.392935516422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0</v>
      </c>
      <c r="AF483" s="5">
        <v>0</v>
      </c>
      <c r="AG483" s="5">
        <v>0</v>
      </c>
      <c r="AH483" s="5">
        <v>0</v>
      </c>
      <c r="AI483" s="5">
        <v>0</v>
      </c>
      <c r="AJ483" s="5">
        <v>0</v>
      </c>
      <c r="AK483" s="5">
        <v>0</v>
      </c>
      <c r="AL483" s="5">
        <v>0</v>
      </c>
      <c r="AM483" s="5">
        <v>0</v>
      </c>
      <c r="AN483" s="5">
        <v>0</v>
      </c>
      <c r="AO483" s="5">
        <v>0</v>
      </c>
      <c r="AP483" s="5">
        <v>0</v>
      </c>
      <c r="AQ483" s="5">
        <v>0</v>
      </c>
      <c r="AR483" s="5">
        <v>25913.29</v>
      </c>
      <c r="AS483" s="5">
        <v>22830.13</v>
      </c>
      <c r="AT483" s="5">
        <v>19655.689999999999</v>
      </c>
      <c r="AU483" s="5">
        <v>16511.84</v>
      </c>
      <c r="AV483" s="5">
        <v>13510.25</v>
      </c>
      <c r="AW483" s="5">
        <v>10746</v>
      </c>
      <c r="AX483" s="5">
        <v>8291.68</v>
      </c>
      <c r="AY483" s="5">
        <v>6243.16</v>
      </c>
      <c r="AZ483" s="5">
        <v>4543.92</v>
      </c>
      <c r="BA483" s="5">
        <v>3234.11</v>
      </c>
      <c r="BB483" s="5">
        <v>2182.17</v>
      </c>
      <c r="BC483" s="5">
        <v>1387.85</v>
      </c>
      <c r="BD483" s="5">
        <v>797.6</v>
      </c>
      <c r="BE483" s="5">
        <v>403.31</v>
      </c>
      <c r="BF483" s="5">
        <v>176.46</v>
      </c>
      <c r="BG483" s="5">
        <v>66.13</v>
      </c>
      <c r="BH483" s="5">
        <v>20.2</v>
      </c>
      <c r="BI483" s="5">
        <v>4.63</v>
      </c>
      <c r="BJ483" s="5">
        <v>0.67</v>
      </c>
      <c r="BK483" s="5">
        <v>0</v>
      </c>
      <c r="BL483" s="5">
        <v>0</v>
      </c>
      <c r="BM483" s="5">
        <v>0</v>
      </c>
      <c r="BN483" s="5">
        <v>0</v>
      </c>
      <c r="BO483" s="5">
        <v>0</v>
      </c>
      <c r="BP483" s="5">
        <v>0</v>
      </c>
      <c r="BQ483" s="5">
        <v>0</v>
      </c>
      <c r="BR483" s="5">
        <v>0</v>
      </c>
      <c r="BS483" s="5">
        <v>0</v>
      </c>
      <c r="BT483" s="5">
        <v>0</v>
      </c>
      <c r="BU483" s="5">
        <v>0</v>
      </c>
      <c r="BV483" s="5">
        <v>0</v>
      </c>
      <c r="BW483" s="5">
        <v>0</v>
      </c>
      <c r="BX483" s="5">
        <v>0</v>
      </c>
      <c r="BY483" s="5">
        <v>0</v>
      </c>
      <c r="BZ483" s="5">
        <v>0</v>
      </c>
      <c r="CA483" s="5">
        <v>0</v>
      </c>
      <c r="CB483" s="5">
        <v>0</v>
      </c>
      <c r="CC483" s="5">
        <v>0</v>
      </c>
      <c r="CD483" s="5">
        <v>0</v>
      </c>
      <c r="CE483" s="5">
        <v>0</v>
      </c>
      <c r="CF483" s="5">
        <v>0</v>
      </c>
      <c r="CG483" s="5">
        <v>0</v>
      </c>
      <c r="CH483" s="5">
        <v>0</v>
      </c>
      <c r="CI483" s="5">
        <v>0</v>
      </c>
      <c r="CJ483" s="5">
        <v>0</v>
      </c>
      <c r="CK483" s="5">
        <v>0</v>
      </c>
      <c r="CL483" s="5">
        <v>0</v>
      </c>
      <c r="CM483" s="5">
        <v>0</v>
      </c>
      <c r="CN483" s="5">
        <v>0</v>
      </c>
      <c r="CO483" s="5">
        <v>0</v>
      </c>
      <c r="CP483" s="5">
        <v>0</v>
      </c>
      <c r="CQ483" s="5">
        <v>0</v>
      </c>
      <c r="CR483" s="5">
        <v>0</v>
      </c>
      <c r="CS483" s="5">
        <v>0</v>
      </c>
      <c r="CT483" s="5">
        <v>0</v>
      </c>
      <c r="CU483" s="5">
        <v>0</v>
      </c>
      <c r="CV483" s="5">
        <v>0</v>
      </c>
      <c r="CW483" s="5">
        <v>0</v>
      </c>
      <c r="CX483" s="5">
        <v>0</v>
      </c>
      <c r="CY483" s="5">
        <v>0</v>
      </c>
      <c r="CZ483" s="5">
        <v>0</v>
      </c>
      <c r="DA483" s="5">
        <v>0</v>
      </c>
      <c r="DB483" s="5">
        <v>0</v>
      </c>
      <c r="DC483" s="5">
        <v>0</v>
      </c>
      <c r="DD483" s="5">
        <v>0</v>
      </c>
      <c r="DE483" s="5">
        <v>0</v>
      </c>
      <c r="DF483" s="3">
        <v>0</v>
      </c>
      <c r="DG483" s="3">
        <v>0</v>
      </c>
      <c r="DH483" s="3">
        <v>0</v>
      </c>
      <c r="DI483" s="3">
        <v>0</v>
      </c>
      <c r="DJ483" s="3">
        <v>0</v>
      </c>
      <c r="DK483" s="3">
        <v>0</v>
      </c>
      <c r="DL483" s="3">
        <v>0</v>
      </c>
      <c r="DM483" s="3">
        <v>0</v>
      </c>
      <c r="DN483" s="3">
        <v>0</v>
      </c>
      <c r="DO483" s="3">
        <v>0</v>
      </c>
      <c r="DP483" s="3">
        <v>0</v>
      </c>
      <c r="DQ483" s="3">
        <v>0</v>
      </c>
      <c r="DR483" s="3">
        <v>0</v>
      </c>
      <c r="DS483" s="3">
        <v>0</v>
      </c>
      <c r="DT483" s="3">
        <v>0</v>
      </c>
      <c r="DU483" s="3">
        <v>0</v>
      </c>
      <c r="DV483" s="3">
        <v>0</v>
      </c>
      <c r="DW483" s="3">
        <v>0</v>
      </c>
      <c r="DX483" s="3">
        <v>0</v>
      </c>
      <c r="DY483" s="3">
        <v>0</v>
      </c>
      <c r="DZ483" s="3">
        <v>0</v>
      </c>
      <c r="EA483" s="3">
        <v>0</v>
      </c>
      <c r="EB483" s="3">
        <v>0</v>
      </c>
      <c r="EC483" s="3">
        <v>0</v>
      </c>
      <c r="ED483" s="3">
        <v>0</v>
      </c>
      <c r="EE483" s="3">
        <v>0</v>
      </c>
      <c r="EF483" s="3">
        <v>0</v>
      </c>
      <c r="EG483" s="3">
        <v>0</v>
      </c>
      <c r="EH483" s="3">
        <v>0</v>
      </c>
      <c r="EI483" s="3">
        <v>0</v>
      </c>
      <c r="EJ483" s="3">
        <v>0</v>
      </c>
      <c r="EK483" s="3">
        <v>0</v>
      </c>
      <c r="EL483" s="3">
        <v>0</v>
      </c>
      <c r="EM483" s="3">
        <v>0</v>
      </c>
      <c r="EN483" s="3">
        <v>1</v>
      </c>
      <c r="EO483" s="3">
        <v>0.83509</v>
      </c>
      <c r="EP483" s="3">
        <v>0.68149189629999996</v>
      </c>
      <c r="EQ483" s="3">
        <v>0.54264473734783791</v>
      </c>
      <c r="ER483" s="3">
        <v>0.42085355249748918</v>
      </c>
      <c r="ES483" s="3">
        <v>0.31729411883443204</v>
      </c>
      <c r="ET483" s="3">
        <v>0.23206257263312688</v>
      </c>
      <c r="EU483" s="3">
        <v>0.1656207374625363</v>
      </c>
      <c r="EV483" s="3">
        <v>0.11425843436065455</v>
      </c>
      <c r="EW483" s="3">
        <v>7.7083310157071996E-2</v>
      </c>
      <c r="EX483" s="3">
        <v>4.929940184405697E-2</v>
      </c>
      <c r="EY483" s="3">
        <v>2.9719651407671306E-2</v>
      </c>
      <c r="EZ483" s="3">
        <v>1.6189482907814867E-2</v>
      </c>
      <c r="FA483" s="3">
        <v>7.7594572628865875E-3</v>
      </c>
      <c r="FB483" s="3">
        <v>3.2180797106369547E-3</v>
      </c>
      <c r="FC483" s="3">
        <v>1.1430297324211398E-3</v>
      </c>
      <c r="FD483" s="3">
        <v>3.3102141050916206E-4</v>
      </c>
      <c r="FE483" s="3">
        <v>7.1940883145956206E-5</v>
      </c>
      <c r="FF483" s="3">
        <v>9.9076984268610861E-6</v>
      </c>
      <c r="FG483" s="3">
        <v>0</v>
      </c>
      <c r="FH483" s="3">
        <v>0</v>
      </c>
      <c r="FI483" s="3">
        <v>0</v>
      </c>
      <c r="FJ483" s="3">
        <v>0</v>
      </c>
      <c r="FK483" s="3">
        <v>0</v>
      </c>
      <c r="FL483" s="3">
        <v>0</v>
      </c>
      <c r="FM483" s="3">
        <v>0</v>
      </c>
      <c r="FN483" s="3">
        <v>0</v>
      </c>
      <c r="FO483" s="3">
        <v>0</v>
      </c>
      <c r="FP483" s="3">
        <v>0</v>
      </c>
      <c r="FQ483" s="3">
        <v>0</v>
      </c>
      <c r="FR483" s="3">
        <v>0</v>
      </c>
      <c r="FS483" s="3">
        <v>0</v>
      </c>
      <c r="FT483" s="3">
        <v>0</v>
      </c>
      <c r="FU483" s="3">
        <v>0</v>
      </c>
      <c r="FV483" s="3">
        <v>0</v>
      </c>
      <c r="FW483" s="3">
        <v>0</v>
      </c>
      <c r="FX483" s="3">
        <v>0</v>
      </c>
      <c r="FY483" s="3">
        <v>0</v>
      </c>
      <c r="FZ483" s="3">
        <v>0</v>
      </c>
      <c r="GA483" s="3">
        <v>0</v>
      </c>
      <c r="GB483" s="3">
        <v>0</v>
      </c>
      <c r="GC483" s="3">
        <v>0</v>
      </c>
      <c r="GD483" s="3">
        <v>0</v>
      </c>
      <c r="GE483" s="3">
        <v>0</v>
      </c>
      <c r="GF483" s="3">
        <v>0</v>
      </c>
      <c r="GG483" s="3">
        <v>0</v>
      </c>
      <c r="GH483" s="3">
        <v>0</v>
      </c>
      <c r="GI483" s="3">
        <v>0</v>
      </c>
      <c r="GJ483" s="3">
        <v>0</v>
      </c>
      <c r="GK483" s="3">
        <v>0</v>
      </c>
      <c r="GL483" s="3">
        <v>0</v>
      </c>
      <c r="GM483" s="3">
        <v>0</v>
      </c>
      <c r="GN483" s="3">
        <v>0</v>
      </c>
      <c r="GO483" s="3">
        <v>0</v>
      </c>
      <c r="GP483" s="3">
        <v>0</v>
      </c>
      <c r="GQ483" s="3">
        <v>0</v>
      </c>
      <c r="GR483" s="3">
        <v>0</v>
      </c>
      <c r="GS483" s="3">
        <v>0</v>
      </c>
      <c r="GT483" s="3">
        <v>0</v>
      </c>
      <c r="GU483" s="3">
        <v>0</v>
      </c>
      <c r="GV483" s="3">
        <v>0</v>
      </c>
      <c r="GW483" s="3">
        <v>0</v>
      </c>
      <c r="GX483" s="3">
        <v>0</v>
      </c>
      <c r="GY483" s="3">
        <v>0</v>
      </c>
      <c r="GZ483" s="3">
        <v>0</v>
      </c>
      <c r="HA483" s="3">
        <v>0</v>
      </c>
      <c r="HB483">
        <f t="shared" si="2740"/>
        <v>58</v>
      </c>
      <c r="HC483">
        <f t="shared" si="2744"/>
        <v>0</v>
      </c>
      <c r="HD483">
        <f>IF(H483&gt;=$F$3,IF(HB483&lt;50,HC483*VLOOKUP(H483,Ret!$A$2:$AZ$27,HB483+2),HC483),0)</f>
        <v>0</v>
      </c>
      <c r="HE483">
        <f>IF(H483&lt;$F$3,HC483*VLOOKUP(H483,Withd!$A$2:$AZ$57,HB483+2),0)</f>
        <v>0</v>
      </c>
      <c r="HF483">
        <f>IF(HC483=HD483,0,HC483*VLOOKUP(H483,Mort!$A$2:$E$115,IF(HF482/HC482=VLOOKUP(H482,Mort!$A$2:$E$115,2),2,3)))</f>
        <v>0</v>
      </c>
      <c r="HH483">
        <f t="shared" ref="HH483:HI483" si="2807">HH482+1</f>
        <v>67</v>
      </c>
      <c r="HI483">
        <f t="shared" si="2807"/>
        <v>34</v>
      </c>
      <c r="HJ483">
        <f t="shared" si="2738"/>
        <v>2.4332088760980877E-2</v>
      </c>
      <c r="HK483">
        <f>IF(HH483&gt;=$F$3,IF(HI483&lt;50,HJ483*VLOOKUP(HH483,Ret!$A$2:$AZ$27,HI483+2),HJ483),0)</f>
        <v>8.8812123977580204E-3</v>
      </c>
      <c r="HL483">
        <f>IF(HH483&lt;$F$3,HJ483*VLOOKUP(HH483,Withd!$A$2:$AZ$57,HI483+2),0)</f>
        <v>0</v>
      </c>
      <c r="HM483">
        <f>IF(HJ483=HK483,0,HJ483*VLOOKUP(HH483,Mort!$A$2:$E$115,IF(HM482/HJ482=VLOOKUP(HH482,Mort!$A$2:$E$115,2),2,3)))</f>
        <v>1.080344740987551E-4</v>
      </c>
      <c r="HN483">
        <f>HN482/(1+Assumptions!$C$9)</f>
        <v>0.71486464443391884</v>
      </c>
      <c r="HO483">
        <f>HO482*(1+Assumptions!$C$10)</f>
        <v>1.3335538051934983</v>
      </c>
      <c r="HQ483">
        <f>HQ482/(1.01+Assumptions!$C$9)</f>
        <v>0.65576533629999811</v>
      </c>
      <c r="HR483">
        <f>HR482/(0.99+Assumptions!$C$9)</f>
        <v>0.77994138988348283</v>
      </c>
    </row>
    <row r="484" spans="2:226" x14ac:dyDescent="0.25">
      <c r="B484">
        <f t="shared" ref="B484:C484" si="2808">B483+1</f>
        <v>2047</v>
      </c>
      <c r="C484">
        <f t="shared" si="2808"/>
        <v>86</v>
      </c>
      <c r="D484">
        <f>IF(D483=0, 0, D483*(1-VLOOKUP(C483,Mort!$A$2:$E$111,IF(D483/D482=1-VLOOKUP(C482,Mort!$A$2:$E$111,4),4,5))))</f>
        <v>0.4995642699949337</v>
      </c>
      <c r="E484" s="3">
        <f>IF(C484&lt;65,Assumptions!$C$6,Assumptions!$C$7)*(1+Assumptions!$C$8)^(B484-$J$3)</f>
        <v>18793.507385183686</v>
      </c>
      <c r="F484" s="3">
        <f t="shared" si="2736"/>
        <v>9388.56</v>
      </c>
      <c r="H484">
        <f t="shared" si="2743"/>
        <v>92</v>
      </c>
      <c r="I484" s="5">
        <v>32352.161828714889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5">
        <v>0</v>
      </c>
      <c r="AK484" s="5">
        <v>0</v>
      </c>
      <c r="AL484" s="5">
        <v>0</v>
      </c>
      <c r="AM484" s="5">
        <v>0</v>
      </c>
      <c r="AN484" s="5">
        <v>0</v>
      </c>
      <c r="AO484" s="5">
        <v>0</v>
      </c>
      <c r="AP484" s="5">
        <v>0</v>
      </c>
      <c r="AQ484" s="5">
        <v>0</v>
      </c>
      <c r="AR484" s="5">
        <v>0</v>
      </c>
      <c r="AS484" s="5">
        <v>27338.52</v>
      </c>
      <c r="AT484" s="5">
        <v>23537.21</v>
      </c>
      <c r="AU484" s="5">
        <v>19772.53</v>
      </c>
      <c r="AV484" s="5">
        <v>16178.2</v>
      </c>
      <c r="AW484" s="5">
        <v>12868.08</v>
      </c>
      <c r="AX484" s="5">
        <v>9929.08</v>
      </c>
      <c r="AY484" s="5">
        <v>7476.03</v>
      </c>
      <c r="AZ484" s="5">
        <v>5441.23</v>
      </c>
      <c r="BA484" s="5">
        <v>3872.77</v>
      </c>
      <c r="BB484" s="5">
        <v>2613.1</v>
      </c>
      <c r="BC484" s="5">
        <v>1661.92</v>
      </c>
      <c r="BD484" s="5">
        <v>955.11</v>
      </c>
      <c r="BE484" s="5">
        <v>482.95</v>
      </c>
      <c r="BF484" s="5">
        <v>211.31</v>
      </c>
      <c r="BG484" s="5">
        <v>79.180000000000007</v>
      </c>
      <c r="BH484" s="5">
        <v>24.19</v>
      </c>
      <c r="BI484" s="5">
        <v>5.55</v>
      </c>
      <c r="BJ484" s="5">
        <v>0.81</v>
      </c>
      <c r="BK484" s="5">
        <v>0</v>
      </c>
      <c r="BL484" s="5">
        <v>0</v>
      </c>
      <c r="BM484" s="5">
        <v>0</v>
      </c>
      <c r="BN484" s="5">
        <v>0</v>
      </c>
      <c r="BO484" s="5">
        <v>0</v>
      </c>
      <c r="BP484" s="5">
        <v>0</v>
      </c>
      <c r="BQ484" s="5">
        <v>0</v>
      </c>
      <c r="BR484" s="5">
        <v>0</v>
      </c>
      <c r="BS484" s="5">
        <v>0</v>
      </c>
      <c r="BT484" s="5">
        <v>0</v>
      </c>
      <c r="BU484" s="5">
        <v>0</v>
      </c>
      <c r="BV484" s="5">
        <v>0</v>
      </c>
      <c r="BW484" s="5">
        <v>0</v>
      </c>
      <c r="BX484" s="5">
        <v>0</v>
      </c>
      <c r="BY484" s="5">
        <v>0</v>
      </c>
      <c r="BZ484" s="5">
        <v>0</v>
      </c>
      <c r="CA484" s="5">
        <v>0</v>
      </c>
      <c r="CB484" s="5">
        <v>0</v>
      </c>
      <c r="CC484" s="5">
        <v>0</v>
      </c>
      <c r="CD484" s="5">
        <v>0</v>
      </c>
      <c r="CE484" s="5">
        <v>0</v>
      </c>
      <c r="CF484" s="5">
        <v>0</v>
      </c>
      <c r="CG484" s="5">
        <v>0</v>
      </c>
      <c r="CH484" s="5">
        <v>0</v>
      </c>
      <c r="CI484" s="5">
        <v>0</v>
      </c>
      <c r="CJ484" s="5">
        <v>0</v>
      </c>
      <c r="CK484" s="5">
        <v>0</v>
      </c>
      <c r="CL484" s="5">
        <v>0</v>
      </c>
      <c r="CM484" s="5">
        <v>0</v>
      </c>
      <c r="CN484" s="5">
        <v>0</v>
      </c>
      <c r="CO484" s="5">
        <v>0</v>
      </c>
      <c r="CP484" s="5">
        <v>0</v>
      </c>
      <c r="CQ484" s="5">
        <v>0</v>
      </c>
      <c r="CR484" s="5">
        <v>0</v>
      </c>
      <c r="CS484" s="5">
        <v>0</v>
      </c>
      <c r="CT484" s="5">
        <v>0</v>
      </c>
      <c r="CU484" s="5">
        <v>0</v>
      </c>
      <c r="CV484" s="5">
        <v>0</v>
      </c>
      <c r="CW484" s="5">
        <v>0</v>
      </c>
      <c r="CX484" s="5">
        <v>0</v>
      </c>
      <c r="CY484" s="5">
        <v>0</v>
      </c>
      <c r="CZ484" s="5">
        <v>0</v>
      </c>
      <c r="DA484" s="5">
        <v>0</v>
      </c>
      <c r="DB484" s="5">
        <v>0</v>
      </c>
      <c r="DC484" s="5">
        <v>0</v>
      </c>
      <c r="DD484" s="5">
        <v>0</v>
      </c>
      <c r="DE484" s="5">
        <v>0</v>
      </c>
      <c r="DF484" s="3">
        <v>0</v>
      </c>
      <c r="DG484" s="3">
        <v>0</v>
      </c>
      <c r="DH484" s="3">
        <v>0</v>
      </c>
      <c r="DI484" s="3">
        <v>0</v>
      </c>
      <c r="DJ484" s="3">
        <v>0</v>
      </c>
      <c r="DK484" s="3">
        <v>0</v>
      </c>
      <c r="DL484" s="3">
        <v>0</v>
      </c>
      <c r="DM484" s="3">
        <v>0</v>
      </c>
      <c r="DN484" s="3">
        <v>0</v>
      </c>
      <c r="DO484" s="3">
        <v>0</v>
      </c>
      <c r="DP484" s="3">
        <v>0</v>
      </c>
      <c r="DQ484" s="3">
        <v>0</v>
      </c>
      <c r="DR484" s="3">
        <v>0</v>
      </c>
      <c r="DS484" s="3">
        <v>0</v>
      </c>
      <c r="DT484" s="3">
        <v>0</v>
      </c>
      <c r="DU484" s="3">
        <v>0</v>
      </c>
      <c r="DV484" s="3">
        <v>0</v>
      </c>
      <c r="DW484" s="3">
        <v>0</v>
      </c>
      <c r="DX484" s="3">
        <v>0</v>
      </c>
      <c r="DY484" s="3">
        <v>0</v>
      </c>
      <c r="DZ484" s="3">
        <v>0</v>
      </c>
      <c r="EA484" s="3">
        <v>0</v>
      </c>
      <c r="EB484" s="3">
        <v>0</v>
      </c>
      <c r="EC484" s="3">
        <v>0</v>
      </c>
      <c r="ED484" s="3">
        <v>0</v>
      </c>
      <c r="EE484" s="3">
        <v>0</v>
      </c>
      <c r="EF484" s="3">
        <v>0</v>
      </c>
      <c r="EG484" s="3">
        <v>0</v>
      </c>
      <c r="EH484" s="3">
        <v>0</v>
      </c>
      <c r="EI484" s="3">
        <v>0</v>
      </c>
      <c r="EJ484" s="3">
        <v>0</v>
      </c>
      <c r="EK484" s="3">
        <v>0</v>
      </c>
      <c r="EL484" s="3">
        <v>0</v>
      </c>
      <c r="EM484" s="3">
        <v>0</v>
      </c>
      <c r="EN484" s="3">
        <v>0</v>
      </c>
      <c r="EO484" s="3">
        <v>1</v>
      </c>
      <c r="EP484" s="3">
        <v>0.81606999999999996</v>
      </c>
      <c r="EQ484" s="3">
        <v>0.64980389819999995</v>
      </c>
      <c r="ER484" s="3">
        <v>0.50396191128799195</v>
      </c>
      <c r="ES484" s="3">
        <v>0.37995200377735577</v>
      </c>
      <c r="ET484" s="3">
        <v>0.27788929652268246</v>
      </c>
      <c r="EU484" s="3">
        <v>0.19832681203527322</v>
      </c>
      <c r="EV484" s="3">
        <v>0.13682170108689429</v>
      </c>
      <c r="EW484" s="3">
        <v>9.2305392421262358E-2</v>
      </c>
      <c r="EX484" s="3">
        <v>5.9034836776942552E-2</v>
      </c>
      <c r="EY484" s="3">
        <v>3.5588561002612054E-2</v>
      </c>
      <c r="EZ484" s="3">
        <v>1.9386512720562889E-2</v>
      </c>
      <c r="FA484" s="3">
        <v>9.2917616818385864E-3</v>
      </c>
      <c r="FB484" s="3">
        <v>3.8535723223089174E-3</v>
      </c>
      <c r="FC484" s="3">
        <v>1.3687503531609043E-3</v>
      </c>
      <c r="FD484" s="3">
        <v>3.9639010227539783E-4</v>
      </c>
      <c r="FE484" s="3">
        <v>8.6147460927512223E-5</v>
      </c>
      <c r="FF484" s="3">
        <v>1.1864228318936979E-5</v>
      </c>
      <c r="FG484" s="3">
        <v>0</v>
      </c>
      <c r="FH484" s="3">
        <v>0</v>
      </c>
      <c r="FI484" s="3">
        <v>0</v>
      </c>
      <c r="FJ484" s="3">
        <v>0</v>
      </c>
      <c r="FK484" s="3">
        <v>0</v>
      </c>
      <c r="FL484" s="3">
        <v>0</v>
      </c>
      <c r="FM484" s="3">
        <v>0</v>
      </c>
      <c r="FN484" s="3">
        <v>0</v>
      </c>
      <c r="FO484" s="3">
        <v>0</v>
      </c>
      <c r="FP484" s="3">
        <v>0</v>
      </c>
      <c r="FQ484" s="3">
        <v>0</v>
      </c>
      <c r="FR484" s="3">
        <v>0</v>
      </c>
      <c r="FS484" s="3">
        <v>0</v>
      </c>
      <c r="FT484" s="3">
        <v>0</v>
      </c>
      <c r="FU484" s="3">
        <v>0</v>
      </c>
      <c r="FV484" s="3">
        <v>0</v>
      </c>
      <c r="FW484" s="3">
        <v>0</v>
      </c>
      <c r="FX484" s="3">
        <v>0</v>
      </c>
      <c r="FY484" s="3">
        <v>0</v>
      </c>
      <c r="FZ484" s="3">
        <v>0</v>
      </c>
      <c r="GA484" s="3">
        <v>0</v>
      </c>
      <c r="GB484" s="3">
        <v>0</v>
      </c>
      <c r="GC484" s="3">
        <v>0</v>
      </c>
      <c r="GD484" s="3">
        <v>0</v>
      </c>
      <c r="GE484" s="3">
        <v>0</v>
      </c>
      <c r="GF484" s="3">
        <v>0</v>
      </c>
      <c r="GG484" s="3">
        <v>0</v>
      </c>
      <c r="GH484" s="3">
        <v>0</v>
      </c>
      <c r="GI484" s="3">
        <v>0</v>
      </c>
      <c r="GJ484" s="3">
        <v>0</v>
      </c>
      <c r="GK484" s="3">
        <v>0</v>
      </c>
      <c r="GL484" s="3">
        <v>0</v>
      </c>
      <c r="GM484" s="3">
        <v>0</v>
      </c>
      <c r="GN484" s="3">
        <v>0</v>
      </c>
      <c r="GO484" s="3">
        <v>0</v>
      </c>
      <c r="GP484" s="3">
        <v>0</v>
      </c>
      <c r="GQ484" s="3">
        <v>0</v>
      </c>
      <c r="GR484" s="3">
        <v>0</v>
      </c>
      <c r="GS484" s="3">
        <v>0</v>
      </c>
      <c r="GT484" s="3">
        <v>0</v>
      </c>
      <c r="GU484" s="3">
        <v>0</v>
      </c>
      <c r="GV484" s="3">
        <v>0</v>
      </c>
      <c r="GW484" s="3">
        <v>0</v>
      </c>
      <c r="GX484" s="3">
        <v>0</v>
      </c>
      <c r="GY484" s="3">
        <v>0</v>
      </c>
      <c r="GZ484" s="3">
        <v>0</v>
      </c>
      <c r="HA484" s="3">
        <v>0</v>
      </c>
      <c r="HB484">
        <f t="shared" si="2740"/>
        <v>59</v>
      </c>
      <c r="HC484">
        <f t="shared" si="2744"/>
        <v>0</v>
      </c>
      <c r="HD484">
        <f>IF(H484&gt;=$F$3,IF(HB484&lt;50,HC484*VLOOKUP(H484,Ret!$A$2:$AZ$27,HB484+2),HC484),0)</f>
        <v>0</v>
      </c>
      <c r="HE484">
        <f>IF(H484&lt;$F$3,HC484*VLOOKUP(H484,Withd!$A$2:$AZ$57,HB484+2),0)</f>
        <v>0</v>
      </c>
      <c r="HF484">
        <f>IF(HC484=HD484,0,HC484*VLOOKUP(H484,Mort!$A$2:$E$115,IF(HF483/HC483=VLOOKUP(H483,Mort!$A$2:$E$115,2),2,3)))</f>
        <v>0</v>
      </c>
      <c r="HH484">
        <f t="shared" ref="HH484:HI484" si="2809">HH483+1</f>
        <v>68</v>
      </c>
      <c r="HI484">
        <f t="shared" si="2809"/>
        <v>35</v>
      </c>
      <c r="HJ484">
        <f t="shared" si="2738"/>
        <v>1.5342841889124102E-2</v>
      </c>
      <c r="HK484">
        <f>IF(HH484&gt;=$F$3,IF(HI484&lt;50,HJ484*VLOOKUP(HH484,Ret!$A$2:$AZ$27,HI484+2),HJ484),0)</f>
        <v>4.1118816262852593E-3</v>
      </c>
      <c r="HL484">
        <f>IF(HH484&lt;$F$3,HJ484*VLOOKUP(HH484,Withd!$A$2:$AZ$57,HI484+2),0)</f>
        <v>0</v>
      </c>
      <c r="HM484">
        <f>IF(HJ484=HK484,0,HJ484*VLOOKUP(HH484,Mort!$A$2:$E$115,IF(HM483/HJ483=VLOOKUP(HH483,Mort!$A$2:$E$115,2),2,3)))</f>
        <v>7.1344214784427074E-5</v>
      </c>
      <c r="HN484">
        <f>HN483/(1+Assumptions!$C$9)</f>
        <v>0.68869426246042276</v>
      </c>
      <c r="HO484">
        <f>HO483*(1+Assumptions!$C$10)</f>
        <v>1.376894303862287</v>
      </c>
      <c r="HQ484">
        <f>HQ483/(1.01+Assumptions!$C$9)</f>
        <v>0.62573028272900577</v>
      </c>
      <c r="HR484">
        <f>HR483/(0.99+Assumptions!$C$9)</f>
        <v>0.75869785008120894</v>
      </c>
    </row>
    <row r="485" spans="2:226" x14ac:dyDescent="0.25">
      <c r="B485">
        <f t="shared" ref="B485:C485" si="2810">B484+1</f>
        <v>2048</v>
      </c>
      <c r="C485">
        <f t="shared" si="2810"/>
        <v>87</v>
      </c>
      <c r="D485">
        <f>IF(D484=0, 0, D484*(1-VLOOKUP(C484,Mort!$A$2:$E$111,IF(D484/D483=1-VLOOKUP(C483,Mort!$A$2:$E$111,4),4,5))))</f>
        <v>0.46075811750172724</v>
      </c>
      <c r="E485" s="3">
        <f>IF(C485&lt;65,Assumptions!$C$6,Assumptions!$C$7)*(1+Assumptions!$C$8)^(B485-$J$3)</f>
        <v>19827.150291368784</v>
      </c>
      <c r="F485" s="3">
        <f t="shared" si="2736"/>
        <v>9135.52</v>
      </c>
      <c r="H485">
        <f t="shared" si="2743"/>
        <v>93</v>
      </c>
      <c r="I485" s="5">
        <v>30562.719884209328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5">
        <v>0</v>
      </c>
      <c r="AK485" s="5">
        <v>0</v>
      </c>
      <c r="AL485" s="5">
        <v>0</v>
      </c>
      <c r="AM485" s="5">
        <v>0</v>
      </c>
      <c r="AN485" s="5">
        <v>0</v>
      </c>
      <c r="AO485" s="5">
        <v>0</v>
      </c>
      <c r="AP485" s="5">
        <v>0</v>
      </c>
      <c r="AQ485" s="5">
        <v>0</v>
      </c>
      <c r="AR485" s="5">
        <v>0</v>
      </c>
      <c r="AS485" s="5">
        <v>0</v>
      </c>
      <c r="AT485" s="5">
        <v>28842.14</v>
      </c>
      <c r="AU485" s="5">
        <v>24228.97</v>
      </c>
      <c r="AV485" s="5">
        <v>19824.52</v>
      </c>
      <c r="AW485" s="5">
        <v>15768.35</v>
      </c>
      <c r="AX485" s="5">
        <v>12166.95</v>
      </c>
      <c r="AY485" s="5">
        <v>9161.02</v>
      </c>
      <c r="AZ485" s="5">
        <v>6667.6</v>
      </c>
      <c r="BA485" s="5">
        <v>4745.6400000000003</v>
      </c>
      <c r="BB485" s="5">
        <v>3202.05</v>
      </c>
      <c r="BC485" s="5">
        <v>2036.49</v>
      </c>
      <c r="BD485" s="5">
        <v>1170.3699999999999</v>
      </c>
      <c r="BE485" s="5">
        <v>591.79999999999995</v>
      </c>
      <c r="BF485" s="5">
        <v>258.94</v>
      </c>
      <c r="BG485" s="5">
        <v>97.03</v>
      </c>
      <c r="BH485" s="5">
        <v>29.65</v>
      </c>
      <c r="BI485" s="5">
        <v>6.8</v>
      </c>
      <c r="BJ485" s="5">
        <v>0.99</v>
      </c>
      <c r="BK485" s="5">
        <v>0</v>
      </c>
      <c r="BL485" s="5">
        <v>0</v>
      </c>
      <c r="BM485" s="5">
        <v>0</v>
      </c>
      <c r="BN485" s="5">
        <v>0</v>
      </c>
      <c r="BO485" s="5">
        <v>0</v>
      </c>
      <c r="BP485" s="5">
        <v>0</v>
      </c>
      <c r="BQ485" s="5">
        <v>0</v>
      </c>
      <c r="BR485" s="5">
        <v>0</v>
      </c>
      <c r="BS485" s="5">
        <v>0</v>
      </c>
      <c r="BT485" s="5">
        <v>0</v>
      </c>
      <c r="BU485" s="5">
        <v>0</v>
      </c>
      <c r="BV485" s="5">
        <v>0</v>
      </c>
      <c r="BW485" s="5">
        <v>0</v>
      </c>
      <c r="BX485" s="5">
        <v>0</v>
      </c>
      <c r="BY485" s="5">
        <v>0</v>
      </c>
      <c r="BZ485" s="5">
        <v>0</v>
      </c>
      <c r="CA485" s="5">
        <v>0</v>
      </c>
      <c r="CB485" s="5">
        <v>0</v>
      </c>
      <c r="CC485" s="5">
        <v>0</v>
      </c>
      <c r="CD485" s="5">
        <v>0</v>
      </c>
      <c r="CE485" s="5">
        <v>0</v>
      </c>
      <c r="CF485" s="5">
        <v>0</v>
      </c>
      <c r="CG485" s="5">
        <v>0</v>
      </c>
      <c r="CH485" s="5">
        <v>0</v>
      </c>
      <c r="CI485" s="5">
        <v>0</v>
      </c>
      <c r="CJ485" s="5">
        <v>0</v>
      </c>
      <c r="CK485" s="5">
        <v>0</v>
      </c>
      <c r="CL485" s="5">
        <v>0</v>
      </c>
      <c r="CM485" s="5">
        <v>0</v>
      </c>
      <c r="CN485" s="5">
        <v>0</v>
      </c>
      <c r="CO485" s="5">
        <v>0</v>
      </c>
      <c r="CP485" s="5">
        <v>0</v>
      </c>
      <c r="CQ485" s="5">
        <v>0</v>
      </c>
      <c r="CR485" s="5">
        <v>0</v>
      </c>
      <c r="CS485" s="5">
        <v>0</v>
      </c>
      <c r="CT485" s="5">
        <v>0</v>
      </c>
      <c r="CU485" s="5">
        <v>0</v>
      </c>
      <c r="CV485" s="5">
        <v>0</v>
      </c>
      <c r="CW485" s="5">
        <v>0</v>
      </c>
      <c r="CX485" s="5">
        <v>0</v>
      </c>
      <c r="CY485" s="5">
        <v>0</v>
      </c>
      <c r="CZ485" s="5">
        <v>0</v>
      </c>
      <c r="DA485" s="5">
        <v>0</v>
      </c>
      <c r="DB485" s="5">
        <v>0</v>
      </c>
      <c r="DC485" s="5">
        <v>0</v>
      </c>
      <c r="DD485" s="5">
        <v>0</v>
      </c>
      <c r="DE485" s="5">
        <v>0</v>
      </c>
      <c r="DF485" s="3">
        <v>0</v>
      </c>
      <c r="DG485" s="3">
        <v>0</v>
      </c>
      <c r="DH485" s="3">
        <v>0</v>
      </c>
      <c r="DI485" s="3">
        <v>0</v>
      </c>
      <c r="DJ485" s="3">
        <v>0</v>
      </c>
      <c r="DK485" s="3">
        <v>0</v>
      </c>
      <c r="DL485" s="3">
        <v>0</v>
      </c>
      <c r="DM485" s="3">
        <v>0</v>
      </c>
      <c r="DN485" s="3">
        <v>0</v>
      </c>
      <c r="DO485" s="3">
        <v>0</v>
      </c>
      <c r="DP485" s="3">
        <v>0</v>
      </c>
      <c r="DQ485" s="3">
        <v>0</v>
      </c>
      <c r="DR485" s="3">
        <v>0</v>
      </c>
      <c r="DS485" s="3">
        <v>0</v>
      </c>
      <c r="DT485" s="3">
        <v>0</v>
      </c>
      <c r="DU485" s="3">
        <v>0</v>
      </c>
      <c r="DV485" s="3">
        <v>0</v>
      </c>
      <c r="DW485" s="3">
        <v>0</v>
      </c>
      <c r="DX485" s="3">
        <v>0</v>
      </c>
      <c r="DY485" s="3">
        <v>0</v>
      </c>
      <c r="DZ485" s="3">
        <v>0</v>
      </c>
      <c r="EA485" s="3">
        <v>0</v>
      </c>
      <c r="EB485" s="3">
        <v>0</v>
      </c>
      <c r="EC485" s="3">
        <v>0</v>
      </c>
      <c r="ED485" s="3">
        <v>0</v>
      </c>
      <c r="EE485" s="3">
        <v>0</v>
      </c>
      <c r="EF485" s="3">
        <v>0</v>
      </c>
      <c r="EG485" s="3">
        <v>0</v>
      </c>
      <c r="EH485" s="3">
        <v>0</v>
      </c>
      <c r="EI485" s="3">
        <v>0</v>
      </c>
      <c r="EJ485" s="3">
        <v>0</v>
      </c>
      <c r="EK485" s="3">
        <v>0</v>
      </c>
      <c r="EL485" s="3">
        <v>0</v>
      </c>
      <c r="EM485" s="3">
        <v>0</v>
      </c>
      <c r="EN485" s="3">
        <v>0</v>
      </c>
      <c r="EO485" s="3">
        <v>0</v>
      </c>
      <c r="EP485" s="3">
        <v>1</v>
      </c>
      <c r="EQ485" s="3">
        <v>0.79625999999999997</v>
      </c>
      <c r="ER485" s="3">
        <v>0.61754740559999999</v>
      </c>
      <c r="ES485" s="3">
        <v>0.46558751550400801</v>
      </c>
      <c r="ET485" s="3">
        <v>0.34052139708932133</v>
      </c>
      <c r="EU485" s="3">
        <v>0.24302671588867772</v>
      </c>
      <c r="EV485" s="3">
        <v>0.16765927075728099</v>
      </c>
      <c r="EW485" s="3">
        <v>0.11310965042369205</v>
      </c>
      <c r="EX485" s="3">
        <v>7.2340408024976488E-2</v>
      </c>
      <c r="EY485" s="3">
        <v>4.3609691573776831E-2</v>
      </c>
      <c r="EZ485" s="3">
        <v>2.375594338789919E-2</v>
      </c>
      <c r="FA485" s="3">
        <v>1.1385986106386203E-2</v>
      </c>
      <c r="FB485" s="3">
        <v>4.7221100179015499E-3</v>
      </c>
      <c r="FC485" s="3">
        <v>1.6772462572584516E-3</v>
      </c>
      <c r="FD485" s="3">
        <v>4.8573051610204752E-4</v>
      </c>
      <c r="FE485" s="3">
        <v>1.05563813064458E-4</v>
      </c>
      <c r="FF485" s="3">
        <v>1.453824833523715E-5</v>
      </c>
      <c r="FG485" s="3">
        <v>0</v>
      </c>
      <c r="FH485" s="3">
        <v>0</v>
      </c>
      <c r="FI485" s="3">
        <v>0</v>
      </c>
      <c r="FJ485" s="3">
        <v>0</v>
      </c>
      <c r="FK485" s="3">
        <v>0</v>
      </c>
      <c r="FL485" s="3">
        <v>0</v>
      </c>
      <c r="FM485" s="3">
        <v>0</v>
      </c>
      <c r="FN485" s="3">
        <v>0</v>
      </c>
      <c r="FO485" s="3">
        <v>0</v>
      </c>
      <c r="FP485" s="3">
        <v>0</v>
      </c>
      <c r="FQ485" s="3">
        <v>0</v>
      </c>
      <c r="FR485" s="3">
        <v>0</v>
      </c>
      <c r="FS485" s="3">
        <v>0</v>
      </c>
      <c r="FT485" s="3">
        <v>0</v>
      </c>
      <c r="FU485" s="3">
        <v>0</v>
      </c>
      <c r="FV485" s="3">
        <v>0</v>
      </c>
      <c r="FW485" s="3">
        <v>0</v>
      </c>
      <c r="FX485" s="3">
        <v>0</v>
      </c>
      <c r="FY485" s="3">
        <v>0</v>
      </c>
      <c r="FZ485" s="3">
        <v>0</v>
      </c>
      <c r="GA485" s="3">
        <v>0</v>
      </c>
      <c r="GB485" s="3">
        <v>0</v>
      </c>
      <c r="GC485" s="3">
        <v>0</v>
      </c>
      <c r="GD485" s="3">
        <v>0</v>
      </c>
      <c r="GE485" s="3">
        <v>0</v>
      </c>
      <c r="GF485" s="3">
        <v>0</v>
      </c>
      <c r="GG485" s="3">
        <v>0</v>
      </c>
      <c r="GH485" s="3">
        <v>0</v>
      </c>
      <c r="GI485" s="3">
        <v>0</v>
      </c>
      <c r="GJ485" s="3">
        <v>0</v>
      </c>
      <c r="GK485" s="3">
        <v>0</v>
      </c>
      <c r="GL485" s="3">
        <v>0</v>
      </c>
      <c r="GM485" s="3">
        <v>0</v>
      </c>
      <c r="GN485" s="3">
        <v>0</v>
      </c>
      <c r="GO485" s="3">
        <v>0</v>
      </c>
      <c r="GP485" s="3">
        <v>0</v>
      </c>
      <c r="GQ485" s="3">
        <v>0</v>
      </c>
      <c r="GR485" s="3">
        <v>0</v>
      </c>
      <c r="GS485" s="3">
        <v>0</v>
      </c>
      <c r="GT485" s="3">
        <v>0</v>
      </c>
      <c r="GU485" s="3">
        <v>0</v>
      </c>
      <c r="GV485" s="3">
        <v>0</v>
      </c>
      <c r="GW485" s="3">
        <v>0</v>
      </c>
      <c r="GX485" s="3">
        <v>0</v>
      </c>
      <c r="GY485" s="3">
        <v>0</v>
      </c>
      <c r="GZ485" s="3">
        <v>0</v>
      </c>
      <c r="HA485" s="3">
        <v>0</v>
      </c>
      <c r="HB485">
        <f t="shared" si="2740"/>
        <v>60</v>
      </c>
      <c r="HC485">
        <f t="shared" si="2744"/>
        <v>0</v>
      </c>
      <c r="HD485">
        <f>IF(H485&gt;=$F$3,IF(HB485&lt;50,HC485*VLOOKUP(H485,Ret!$A$2:$AZ$27,HB485+2),HC485),0)</f>
        <v>0</v>
      </c>
      <c r="HE485">
        <f>IF(H485&lt;$F$3,HC485*VLOOKUP(H485,Withd!$A$2:$AZ$57,HB485+2),0)</f>
        <v>0</v>
      </c>
      <c r="HF485">
        <f>IF(HC485=HD485,0,HC485*VLOOKUP(H485,Mort!$A$2:$E$115,IF(HF484/HC484=VLOOKUP(H484,Mort!$A$2:$E$115,2),2,3)))</f>
        <v>0</v>
      </c>
      <c r="HH485">
        <f t="shared" ref="HH485:HI485" si="2811">HH484+1</f>
        <v>69</v>
      </c>
      <c r="HI485">
        <f t="shared" si="2811"/>
        <v>36</v>
      </c>
      <c r="HJ485">
        <f t="shared" si="2738"/>
        <v>1.1159616048054415E-2</v>
      </c>
      <c r="HK485">
        <f>IF(HH485&gt;=$F$3,IF(HI485&lt;50,HJ485*VLOOKUP(HH485,Ret!$A$2:$AZ$27,HI485+2),HJ485),0)</f>
        <v>3.23628865393578E-3</v>
      </c>
      <c r="HL485">
        <f>IF(HH485&lt;$F$3,HJ485*VLOOKUP(HH485,Withd!$A$2:$AZ$57,HI485+2),0)</f>
        <v>0</v>
      </c>
      <c r="HM485">
        <f>IF(HJ485=HK485,0,HJ485*VLOOKUP(HH485,Mort!$A$2:$E$115,IF(HM484/HJ484=VLOOKUP(HH484,Mort!$A$2:$E$115,2),2,3)))</f>
        <v>5.512850327738881E-5</v>
      </c>
      <c r="HN485">
        <f>HN484/(1+Assumptions!$C$9)</f>
        <v>0.66348194842044583</v>
      </c>
      <c r="HO485">
        <f>HO484*(1+Assumptions!$C$10)</f>
        <v>1.4216433687378112</v>
      </c>
      <c r="HQ485">
        <f>HQ484/(1.01+Assumptions!$C$9)</f>
        <v>0.5970708804666085</v>
      </c>
      <c r="HR485">
        <f>HR484/(0.99+Assumptions!$C$9)</f>
        <v>0.73803292809456122</v>
      </c>
    </row>
    <row r="486" spans="2:226" x14ac:dyDescent="0.25">
      <c r="B486">
        <f t="shared" ref="B486:C486" si="2812">B485+1</f>
        <v>2049</v>
      </c>
      <c r="C486">
        <f t="shared" si="2812"/>
        <v>88</v>
      </c>
      <c r="D486">
        <f>IF(D485=0, 0, D485*(1-VLOOKUP(C485,Mort!$A$2:$E$111,IF(D485/D484=1-VLOOKUP(C484,Mort!$A$2:$E$111,4),4,5))))</f>
        <v>0.42006396056397471</v>
      </c>
      <c r="E486" s="3">
        <f>IF(C486&lt;65,Assumptions!$C$6,Assumptions!$C$7)*(1+Assumptions!$C$8)^(B486-$J$3)</f>
        <v>20917.643557394069</v>
      </c>
      <c r="F486" s="3">
        <f t="shared" si="2736"/>
        <v>8786.75</v>
      </c>
      <c r="H486">
        <f t="shared" si="2743"/>
        <v>94</v>
      </c>
      <c r="I486" s="5">
        <v>28923.346916150105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s="5">
        <v>0</v>
      </c>
      <c r="AC486" s="5">
        <v>0</v>
      </c>
      <c r="AD486" s="5">
        <v>0</v>
      </c>
      <c r="AE486" s="5">
        <v>0</v>
      </c>
      <c r="AF486" s="5">
        <v>0</v>
      </c>
      <c r="AG486" s="5">
        <v>0</v>
      </c>
      <c r="AH486" s="5">
        <v>0</v>
      </c>
      <c r="AI486" s="5">
        <v>0</v>
      </c>
      <c r="AJ486" s="5">
        <v>0</v>
      </c>
      <c r="AK486" s="5">
        <v>0</v>
      </c>
      <c r="AL486" s="5">
        <v>0</v>
      </c>
      <c r="AM486" s="5">
        <v>0</v>
      </c>
      <c r="AN486" s="5">
        <v>0</v>
      </c>
      <c r="AO486" s="5">
        <v>0</v>
      </c>
      <c r="AP486" s="5">
        <v>0</v>
      </c>
      <c r="AQ486" s="5">
        <v>0</v>
      </c>
      <c r="AR486" s="5">
        <v>0</v>
      </c>
      <c r="AS486" s="5">
        <v>0</v>
      </c>
      <c r="AT486" s="5">
        <v>0</v>
      </c>
      <c r="AU486" s="5">
        <v>30428.46</v>
      </c>
      <c r="AV486" s="5">
        <v>24897.05</v>
      </c>
      <c r="AW486" s="5">
        <v>19803.02</v>
      </c>
      <c r="AX486" s="5">
        <v>15280.12</v>
      </c>
      <c r="AY486" s="5">
        <v>11505.06</v>
      </c>
      <c r="AZ486" s="5">
        <v>8373.65</v>
      </c>
      <c r="BA486" s="5">
        <v>5959.91</v>
      </c>
      <c r="BB486" s="5">
        <v>4021.36</v>
      </c>
      <c r="BC486" s="5">
        <v>2557.5700000000002</v>
      </c>
      <c r="BD486" s="5">
        <v>1469.84</v>
      </c>
      <c r="BE486" s="5">
        <v>743.23</v>
      </c>
      <c r="BF486" s="5">
        <v>325.19</v>
      </c>
      <c r="BG486" s="5">
        <v>121.86</v>
      </c>
      <c r="BH486" s="5">
        <v>37.229999999999997</v>
      </c>
      <c r="BI486" s="5">
        <v>8.5399999999999991</v>
      </c>
      <c r="BJ486" s="5">
        <v>1.24</v>
      </c>
      <c r="BK486" s="5">
        <v>0</v>
      </c>
      <c r="BL486" s="5">
        <v>0</v>
      </c>
      <c r="BM486" s="5">
        <v>0</v>
      </c>
      <c r="BN486" s="5">
        <v>0</v>
      </c>
      <c r="BO486" s="5">
        <v>0</v>
      </c>
      <c r="BP486" s="5">
        <v>0</v>
      </c>
      <c r="BQ486" s="5">
        <v>0</v>
      </c>
      <c r="BR486" s="5">
        <v>0</v>
      </c>
      <c r="BS486" s="5">
        <v>0</v>
      </c>
      <c r="BT486" s="5">
        <v>0</v>
      </c>
      <c r="BU486" s="5">
        <v>0</v>
      </c>
      <c r="BV486" s="5">
        <v>0</v>
      </c>
      <c r="BW486" s="5">
        <v>0</v>
      </c>
      <c r="BX486" s="5">
        <v>0</v>
      </c>
      <c r="BY486" s="5">
        <v>0</v>
      </c>
      <c r="BZ486" s="5">
        <v>0</v>
      </c>
      <c r="CA486" s="5">
        <v>0</v>
      </c>
      <c r="CB486" s="5">
        <v>0</v>
      </c>
      <c r="CC486" s="5">
        <v>0</v>
      </c>
      <c r="CD486" s="5">
        <v>0</v>
      </c>
      <c r="CE486" s="5">
        <v>0</v>
      </c>
      <c r="CF486" s="5">
        <v>0</v>
      </c>
      <c r="CG486" s="5">
        <v>0</v>
      </c>
      <c r="CH486" s="5">
        <v>0</v>
      </c>
      <c r="CI486" s="5">
        <v>0</v>
      </c>
      <c r="CJ486" s="5">
        <v>0</v>
      </c>
      <c r="CK486" s="5">
        <v>0</v>
      </c>
      <c r="CL486" s="5">
        <v>0</v>
      </c>
      <c r="CM486" s="5">
        <v>0</v>
      </c>
      <c r="CN486" s="5">
        <v>0</v>
      </c>
      <c r="CO486" s="5">
        <v>0</v>
      </c>
      <c r="CP486" s="5">
        <v>0</v>
      </c>
      <c r="CQ486" s="5">
        <v>0</v>
      </c>
      <c r="CR486" s="5">
        <v>0</v>
      </c>
      <c r="CS486" s="5">
        <v>0</v>
      </c>
      <c r="CT486" s="5">
        <v>0</v>
      </c>
      <c r="CU486" s="5">
        <v>0</v>
      </c>
      <c r="CV486" s="5">
        <v>0</v>
      </c>
      <c r="CW486" s="5">
        <v>0</v>
      </c>
      <c r="CX486" s="5">
        <v>0</v>
      </c>
      <c r="CY486" s="5">
        <v>0</v>
      </c>
      <c r="CZ486" s="5">
        <v>0</v>
      </c>
      <c r="DA486" s="5">
        <v>0</v>
      </c>
      <c r="DB486" s="5">
        <v>0</v>
      </c>
      <c r="DC486" s="5">
        <v>0</v>
      </c>
      <c r="DD486" s="5">
        <v>0</v>
      </c>
      <c r="DE486" s="5">
        <v>0</v>
      </c>
      <c r="DF486" s="3">
        <v>0</v>
      </c>
      <c r="DG486" s="3">
        <v>0</v>
      </c>
      <c r="DH486" s="3">
        <v>0</v>
      </c>
      <c r="DI486" s="3">
        <v>0</v>
      </c>
      <c r="DJ486" s="3">
        <v>0</v>
      </c>
      <c r="DK486" s="3">
        <v>0</v>
      </c>
      <c r="DL486" s="3">
        <v>0</v>
      </c>
      <c r="DM486" s="3">
        <v>0</v>
      </c>
      <c r="DN486" s="3">
        <v>0</v>
      </c>
      <c r="DO486" s="3">
        <v>0</v>
      </c>
      <c r="DP486" s="3">
        <v>0</v>
      </c>
      <c r="DQ486" s="3">
        <v>0</v>
      </c>
      <c r="DR486" s="3">
        <v>0</v>
      </c>
      <c r="DS486" s="3">
        <v>0</v>
      </c>
      <c r="DT486" s="3">
        <v>0</v>
      </c>
      <c r="DU486" s="3">
        <v>0</v>
      </c>
      <c r="DV486" s="3">
        <v>0</v>
      </c>
      <c r="DW486" s="3">
        <v>0</v>
      </c>
      <c r="DX486" s="3">
        <v>0</v>
      </c>
      <c r="DY486" s="3">
        <v>0</v>
      </c>
      <c r="DZ486" s="3">
        <v>0</v>
      </c>
      <c r="EA486" s="3">
        <v>0</v>
      </c>
      <c r="EB486" s="3">
        <v>0</v>
      </c>
      <c r="EC486" s="3">
        <v>0</v>
      </c>
      <c r="ED486" s="3">
        <v>0</v>
      </c>
      <c r="EE486" s="3">
        <v>0</v>
      </c>
      <c r="EF486" s="3">
        <v>0</v>
      </c>
      <c r="EG486" s="3">
        <v>0</v>
      </c>
      <c r="EH486" s="3">
        <v>0</v>
      </c>
      <c r="EI486" s="3">
        <v>0</v>
      </c>
      <c r="EJ486" s="3">
        <v>0</v>
      </c>
      <c r="EK486" s="3">
        <v>0</v>
      </c>
      <c r="EL486" s="3">
        <v>0</v>
      </c>
      <c r="EM486" s="3">
        <v>0</v>
      </c>
      <c r="EN486" s="3">
        <v>0</v>
      </c>
      <c r="EO486" s="3">
        <v>0</v>
      </c>
      <c r="EP486" s="3">
        <v>0</v>
      </c>
      <c r="EQ486" s="3">
        <v>1</v>
      </c>
      <c r="ER486" s="3">
        <v>0.77556000000000003</v>
      </c>
      <c r="ES486" s="3">
        <v>0.5847179508</v>
      </c>
      <c r="ET486" s="3">
        <v>0.42765101485610396</v>
      </c>
      <c r="EU486" s="3">
        <v>0.30521025279265279</v>
      </c>
      <c r="EV486" s="3">
        <v>0.21055844919659533</v>
      </c>
      <c r="EW486" s="3">
        <v>0.14205115216599107</v>
      </c>
      <c r="EX486" s="3">
        <v>9.0850234879281247E-2</v>
      </c>
      <c r="EY486" s="3">
        <v>5.476815559462591E-2</v>
      </c>
      <c r="EZ486" s="3">
        <v>2.9834405078616517E-2</v>
      </c>
      <c r="FA486" s="3">
        <v>1.429933201013011E-2</v>
      </c>
      <c r="FB486" s="3">
        <v>5.930361964561261E-3</v>
      </c>
      <c r="FC486" s="3">
        <v>2.1064052661925142E-3</v>
      </c>
      <c r="FD486" s="3">
        <v>6.1001496508935205E-4</v>
      </c>
      <c r="FE486" s="3">
        <v>1.325745523628689E-4</v>
      </c>
      <c r="FF486" s="3">
        <v>1.8258167351414299E-5</v>
      </c>
      <c r="FG486" s="3">
        <v>0</v>
      </c>
      <c r="FH486" s="3">
        <v>0</v>
      </c>
      <c r="FI486" s="3">
        <v>0</v>
      </c>
      <c r="FJ486" s="3">
        <v>0</v>
      </c>
      <c r="FK486" s="3">
        <v>0</v>
      </c>
      <c r="FL486" s="3">
        <v>0</v>
      </c>
      <c r="FM486" s="3">
        <v>0</v>
      </c>
      <c r="FN486" s="3">
        <v>0</v>
      </c>
      <c r="FO486" s="3">
        <v>0</v>
      </c>
      <c r="FP486" s="3">
        <v>0</v>
      </c>
      <c r="FQ486" s="3">
        <v>0</v>
      </c>
      <c r="FR486" s="3">
        <v>0</v>
      </c>
      <c r="FS486" s="3">
        <v>0</v>
      </c>
      <c r="FT486" s="3">
        <v>0</v>
      </c>
      <c r="FU486" s="3">
        <v>0</v>
      </c>
      <c r="FV486" s="3">
        <v>0</v>
      </c>
      <c r="FW486" s="3">
        <v>0</v>
      </c>
      <c r="FX486" s="3">
        <v>0</v>
      </c>
      <c r="FY486" s="3">
        <v>0</v>
      </c>
      <c r="FZ486" s="3">
        <v>0</v>
      </c>
      <c r="GA486" s="3">
        <v>0</v>
      </c>
      <c r="GB486" s="3">
        <v>0</v>
      </c>
      <c r="GC486" s="3">
        <v>0</v>
      </c>
      <c r="GD486" s="3">
        <v>0</v>
      </c>
      <c r="GE486" s="3">
        <v>0</v>
      </c>
      <c r="GF486" s="3">
        <v>0</v>
      </c>
      <c r="GG486" s="3">
        <v>0</v>
      </c>
      <c r="GH486" s="3">
        <v>0</v>
      </c>
      <c r="GI486" s="3">
        <v>0</v>
      </c>
      <c r="GJ486" s="3">
        <v>0</v>
      </c>
      <c r="GK486" s="3">
        <v>0</v>
      </c>
      <c r="GL486" s="3">
        <v>0</v>
      </c>
      <c r="GM486" s="3">
        <v>0</v>
      </c>
      <c r="GN486" s="3">
        <v>0</v>
      </c>
      <c r="GO486" s="3">
        <v>0</v>
      </c>
      <c r="GP486" s="3">
        <v>0</v>
      </c>
      <c r="GQ486" s="3">
        <v>0</v>
      </c>
      <c r="GR486" s="3">
        <v>0</v>
      </c>
      <c r="GS486" s="3">
        <v>0</v>
      </c>
      <c r="GT486" s="3">
        <v>0</v>
      </c>
      <c r="GU486" s="3">
        <v>0</v>
      </c>
      <c r="GV486" s="3">
        <v>0</v>
      </c>
      <c r="GW486" s="3">
        <v>0</v>
      </c>
      <c r="GX486" s="3">
        <v>0</v>
      </c>
      <c r="GY486" s="3">
        <v>0</v>
      </c>
      <c r="GZ486" s="3">
        <v>0</v>
      </c>
      <c r="HA486" s="3">
        <v>0</v>
      </c>
      <c r="HB486">
        <f t="shared" si="2740"/>
        <v>61</v>
      </c>
      <c r="HC486">
        <f t="shared" si="2744"/>
        <v>0</v>
      </c>
      <c r="HD486">
        <f>IF(H486&gt;=$F$3,IF(HB486&lt;50,HC486*VLOOKUP(H486,Ret!$A$2:$AZ$27,HB486+2),HC486),0)</f>
        <v>0</v>
      </c>
      <c r="HE486">
        <f>IF(H486&lt;$F$3,HC486*VLOOKUP(H486,Withd!$A$2:$AZ$57,HB486+2),0)</f>
        <v>0</v>
      </c>
      <c r="HF486">
        <f>IF(HC486=HD486,0,HC486*VLOOKUP(H486,Mort!$A$2:$E$115,IF(HF485/HC485=VLOOKUP(H485,Mort!$A$2:$E$115,2),2,3)))</f>
        <v>0</v>
      </c>
      <c r="HH486">
        <f t="shared" ref="HH486:HI486" si="2813">HH485+1</f>
        <v>70</v>
      </c>
      <c r="HI486">
        <f t="shared" si="2813"/>
        <v>37</v>
      </c>
      <c r="HJ486">
        <f t="shared" si="2738"/>
        <v>7.8681988908412461E-3</v>
      </c>
      <c r="HK486">
        <f>IF(HH486&gt;=$F$3,IF(HI486&lt;50,HJ486*VLOOKUP(HH486,Ret!$A$2:$AZ$27,HI486+2),HJ486),0)</f>
        <v>2.4470098550516276E-3</v>
      </c>
      <c r="HL486">
        <f>IF(HH486&lt;$F$3,HJ486*VLOOKUP(HH486,Withd!$A$2:$AZ$57,HI486+2),0)</f>
        <v>0</v>
      </c>
      <c r="HM486">
        <f>IF(HJ486=HK486,0,HJ486*VLOOKUP(HH486,Mort!$A$2:$E$115,IF(HM485/HJ485=VLOOKUP(HH485,Mort!$A$2:$E$115,2),2,3)))</f>
        <v>4.1229362188008129E-5</v>
      </c>
      <c r="HN486">
        <f>HN485/(1+Assumptions!$C$9)</f>
        <v>0.63919262853607495</v>
      </c>
      <c r="HO486">
        <f>HO485*(1+Assumptions!$C$10)</f>
        <v>1.4678467782217899</v>
      </c>
      <c r="HQ486">
        <f>HQ485/(1.01+Assumptions!$C$9)</f>
        <v>0.56972412258264171</v>
      </c>
      <c r="HR486">
        <f>HR485/(0.99+Assumptions!$C$9)</f>
        <v>0.71793086390521521</v>
      </c>
    </row>
    <row r="487" spans="2:226" x14ac:dyDescent="0.25">
      <c r="B487">
        <f t="shared" ref="B487:C487" si="2814">B486+1</f>
        <v>2050</v>
      </c>
      <c r="C487">
        <f t="shared" si="2814"/>
        <v>89</v>
      </c>
      <c r="D487">
        <f>IF(D486=0, 0, D486*(1-VLOOKUP(C486,Mort!$A$2:$E$111,IF(D486/D485=1-VLOOKUP(C485,Mort!$A$2:$E$111,4),4,5))))</f>
        <v>0.37784333188768959</v>
      </c>
      <c r="E487" s="3">
        <f>IF(C487&lt;65,Assumptions!$C$6,Assumptions!$C$7)*(1+Assumptions!$C$8)^(B487-$J$3)</f>
        <v>22068.113953050739</v>
      </c>
      <c r="F487" s="3">
        <f t="shared" si="2736"/>
        <v>8338.2900000000009</v>
      </c>
      <c r="H487">
        <f t="shared" si="2743"/>
        <v>95</v>
      </c>
      <c r="I487" s="5">
        <v>27422.470835671626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5">
        <v>0</v>
      </c>
      <c r="AK487" s="5">
        <v>0</v>
      </c>
      <c r="AL487" s="5">
        <v>0</v>
      </c>
      <c r="AM487" s="5">
        <v>0</v>
      </c>
      <c r="AN487" s="5">
        <v>0</v>
      </c>
      <c r="AO487" s="5">
        <v>0</v>
      </c>
      <c r="AP487" s="5">
        <v>0</v>
      </c>
      <c r="AQ487" s="5">
        <v>0</v>
      </c>
      <c r="AR487" s="5">
        <v>0</v>
      </c>
      <c r="AS487" s="5">
        <v>0</v>
      </c>
      <c r="AT487" s="5">
        <v>0</v>
      </c>
      <c r="AU487" s="5">
        <v>0</v>
      </c>
      <c r="AV487" s="5">
        <v>32102.03</v>
      </c>
      <c r="AW487" s="5">
        <v>25533.83</v>
      </c>
      <c r="AX487" s="5">
        <v>19702.05</v>
      </c>
      <c r="AY487" s="5">
        <v>14834.52</v>
      </c>
      <c r="AZ487" s="5">
        <v>10796.91</v>
      </c>
      <c r="BA487" s="5">
        <v>7684.65</v>
      </c>
      <c r="BB487" s="5">
        <v>5185.1099999999997</v>
      </c>
      <c r="BC487" s="5">
        <v>3297.71</v>
      </c>
      <c r="BD487" s="5">
        <v>1895.2</v>
      </c>
      <c r="BE487" s="5">
        <v>958.31</v>
      </c>
      <c r="BF487" s="5">
        <v>419.3</v>
      </c>
      <c r="BG487" s="5">
        <v>157.12</v>
      </c>
      <c r="BH487" s="5">
        <v>48.01</v>
      </c>
      <c r="BI487" s="5">
        <v>11.01</v>
      </c>
      <c r="BJ487" s="5">
        <v>1.6</v>
      </c>
      <c r="BK487" s="5">
        <v>0</v>
      </c>
      <c r="BL487" s="5">
        <v>0</v>
      </c>
      <c r="BM487" s="5">
        <v>0</v>
      </c>
      <c r="BN487" s="5">
        <v>0</v>
      </c>
      <c r="BO487" s="5">
        <v>0</v>
      </c>
      <c r="BP487" s="5">
        <v>0</v>
      </c>
      <c r="BQ487" s="5">
        <v>0</v>
      </c>
      <c r="BR487" s="5">
        <v>0</v>
      </c>
      <c r="BS487" s="5">
        <v>0</v>
      </c>
      <c r="BT487" s="5">
        <v>0</v>
      </c>
      <c r="BU487" s="5">
        <v>0</v>
      </c>
      <c r="BV487" s="5">
        <v>0</v>
      </c>
      <c r="BW487" s="5">
        <v>0</v>
      </c>
      <c r="BX487" s="5">
        <v>0</v>
      </c>
      <c r="BY487" s="5">
        <v>0</v>
      </c>
      <c r="BZ487" s="5">
        <v>0</v>
      </c>
      <c r="CA487" s="5">
        <v>0</v>
      </c>
      <c r="CB487" s="5">
        <v>0</v>
      </c>
      <c r="CC487" s="5">
        <v>0</v>
      </c>
      <c r="CD487" s="5">
        <v>0</v>
      </c>
      <c r="CE487" s="5">
        <v>0</v>
      </c>
      <c r="CF487" s="5">
        <v>0</v>
      </c>
      <c r="CG487" s="5">
        <v>0</v>
      </c>
      <c r="CH487" s="5">
        <v>0</v>
      </c>
      <c r="CI487" s="5">
        <v>0</v>
      </c>
      <c r="CJ487" s="5">
        <v>0</v>
      </c>
      <c r="CK487" s="5">
        <v>0</v>
      </c>
      <c r="CL487" s="5">
        <v>0</v>
      </c>
      <c r="CM487" s="5">
        <v>0</v>
      </c>
      <c r="CN487" s="5">
        <v>0</v>
      </c>
      <c r="CO487" s="5">
        <v>0</v>
      </c>
      <c r="CP487" s="5">
        <v>0</v>
      </c>
      <c r="CQ487" s="5">
        <v>0</v>
      </c>
      <c r="CR487" s="5">
        <v>0</v>
      </c>
      <c r="CS487" s="5">
        <v>0</v>
      </c>
      <c r="CT487" s="5">
        <v>0</v>
      </c>
      <c r="CU487" s="5">
        <v>0</v>
      </c>
      <c r="CV487" s="5">
        <v>0</v>
      </c>
      <c r="CW487" s="5">
        <v>0</v>
      </c>
      <c r="CX487" s="5">
        <v>0</v>
      </c>
      <c r="CY487" s="5">
        <v>0</v>
      </c>
      <c r="CZ487" s="5">
        <v>0</v>
      </c>
      <c r="DA487" s="5">
        <v>0</v>
      </c>
      <c r="DB487" s="5">
        <v>0</v>
      </c>
      <c r="DC487" s="5">
        <v>0</v>
      </c>
      <c r="DD487" s="5">
        <v>0</v>
      </c>
      <c r="DE487" s="5">
        <v>0</v>
      </c>
      <c r="DF487" s="3">
        <v>0</v>
      </c>
      <c r="DG487" s="3">
        <v>0</v>
      </c>
      <c r="DH487" s="3">
        <v>0</v>
      </c>
      <c r="DI487" s="3">
        <v>0</v>
      </c>
      <c r="DJ487" s="3">
        <v>0</v>
      </c>
      <c r="DK487" s="3">
        <v>0</v>
      </c>
      <c r="DL487" s="3">
        <v>0</v>
      </c>
      <c r="DM487" s="3">
        <v>0</v>
      </c>
      <c r="DN487" s="3">
        <v>0</v>
      </c>
      <c r="DO487" s="3">
        <v>0</v>
      </c>
      <c r="DP487" s="3">
        <v>0</v>
      </c>
      <c r="DQ487" s="3">
        <v>0</v>
      </c>
      <c r="DR487" s="3">
        <v>0</v>
      </c>
      <c r="DS487" s="3">
        <v>0</v>
      </c>
      <c r="DT487" s="3">
        <v>0</v>
      </c>
      <c r="DU487" s="3">
        <v>0</v>
      </c>
      <c r="DV487" s="3">
        <v>0</v>
      </c>
      <c r="DW487" s="3">
        <v>0</v>
      </c>
      <c r="DX487" s="3">
        <v>0</v>
      </c>
      <c r="DY487" s="3">
        <v>0</v>
      </c>
      <c r="DZ487" s="3">
        <v>0</v>
      </c>
      <c r="EA487" s="3">
        <v>0</v>
      </c>
      <c r="EB487" s="3">
        <v>0</v>
      </c>
      <c r="EC487" s="3">
        <v>0</v>
      </c>
      <c r="ED487" s="3">
        <v>0</v>
      </c>
      <c r="EE487" s="3">
        <v>0</v>
      </c>
      <c r="EF487" s="3">
        <v>0</v>
      </c>
      <c r="EG487" s="3">
        <v>0</v>
      </c>
      <c r="EH487" s="3">
        <v>0</v>
      </c>
      <c r="EI487" s="3">
        <v>0</v>
      </c>
      <c r="EJ487" s="3">
        <v>0</v>
      </c>
      <c r="EK487" s="3">
        <v>0</v>
      </c>
      <c r="EL487" s="3">
        <v>0</v>
      </c>
      <c r="EM487" s="3">
        <v>0</v>
      </c>
      <c r="EN487" s="3">
        <v>0</v>
      </c>
      <c r="EO487" s="3">
        <v>0</v>
      </c>
      <c r="EP487" s="3">
        <v>0</v>
      </c>
      <c r="EQ487" s="3">
        <v>0</v>
      </c>
      <c r="ER487" s="3">
        <v>1</v>
      </c>
      <c r="ES487" s="3">
        <v>0.75392999999999999</v>
      </c>
      <c r="ET487" s="3">
        <v>0.55140932339999993</v>
      </c>
      <c r="EU487" s="3">
        <v>0.39353532001734592</v>
      </c>
      <c r="EV487" s="3">
        <v>0.27149214657356663</v>
      </c>
      <c r="EW487" s="3">
        <v>0.18315946176439099</v>
      </c>
      <c r="EX487" s="3">
        <v>0.11714146536603391</v>
      </c>
      <c r="EY487" s="3">
        <v>7.0617560981259889E-2</v>
      </c>
      <c r="EZ487" s="3">
        <v>3.846821016893151E-2</v>
      </c>
      <c r="FA487" s="3">
        <v>1.8437428451867185E-2</v>
      </c>
      <c r="FB487" s="3">
        <v>7.6465547018428779E-3</v>
      </c>
      <c r="FC487" s="3">
        <v>2.7159797645475718E-3</v>
      </c>
      <c r="FD487" s="3">
        <v>7.8654773981297668E-4</v>
      </c>
      <c r="FE487" s="3">
        <v>1.7094042029355423E-4</v>
      </c>
      <c r="FF487" s="3">
        <v>2.3541914682828283E-5</v>
      </c>
      <c r="FG487" s="3">
        <v>0</v>
      </c>
      <c r="FH487" s="3">
        <v>0</v>
      </c>
      <c r="FI487" s="3">
        <v>0</v>
      </c>
      <c r="FJ487" s="3">
        <v>0</v>
      </c>
      <c r="FK487" s="3">
        <v>0</v>
      </c>
      <c r="FL487" s="3">
        <v>0</v>
      </c>
      <c r="FM487" s="3">
        <v>0</v>
      </c>
      <c r="FN487" s="3">
        <v>0</v>
      </c>
      <c r="FO487" s="3">
        <v>0</v>
      </c>
      <c r="FP487" s="3">
        <v>0</v>
      </c>
      <c r="FQ487" s="3">
        <v>0</v>
      </c>
      <c r="FR487" s="3">
        <v>0</v>
      </c>
      <c r="FS487" s="3">
        <v>0</v>
      </c>
      <c r="FT487" s="3">
        <v>0</v>
      </c>
      <c r="FU487" s="3">
        <v>0</v>
      </c>
      <c r="FV487" s="3">
        <v>0</v>
      </c>
      <c r="FW487" s="3">
        <v>0</v>
      </c>
      <c r="FX487" s="3">
        <v>0</v>
      </c>
      <c r="FY487" s="3">
        <v>0</v>
      </c>
      <c r="FZ487" s="3">
        <v>0</v>
      </c>
      <c r="GA487" s="3">
        <v>0</v>
      </c>
      <c r="GB487" s="3">
        <v>0</v>
      </c>
      <c r="GC487" s="3">
        <v>0</v>
      </c>
      <c r="GD487" s="3">
        <v>0</v>
      </c>
      <c r="GE487" s="3">
        <v>0</v>
      </c>
      <c r="GF487" s="3">
        <v>0</v>
      </c>
      <c r="GG487" s="3">
        <v>0</v>
      </c>
      <c r="GH487" s="3">
        <v>0</v>
      </c>
      <c r="GI487" s="3">
        <v>0</v>
      </c>
      <c r="GJ487" s="3">
        <v>0</v>
      </c>
      <c r="GK487" s="3">
        <v>0</v>
      </c>
      <c r="GL487" s="3">
        <v>0</v>
      </c>
      <c r="GM487" s="3">
        <v>0</v>
      </c>
      <c r="GN487" s="3">
        <v>0</v>
      </c>
      <c r="GO487" s="3">
        <v>0</v>
      </c>
      <c r="GP487" s="3">
        <v>0</v>
      </c>
      <c r="GQ487" s="3">
        <v>0</v>
      </c>
      <c r="GR487" s="3">
        <v>0</v>
      </c>
      <c r="GS487" s="3">
        <v>0</v>
      </c>
      <c r="GT487" s="3">
        <v>0</v>
      </c>
      <c r="GU487" s="3">
        <v>0</v>
      </c>
      <c r="GV487" s="3">
        <v>0</v>
      </c>
      <c r="GW487" s="3">
        <v>0</v>
      </c>
      <c r="GX487" s="3">
        <v>0</v>
      </c>
      <c r="GY487" s="3">
        <v>0</v>
      </c>
      <c r="GZ487" s="3">
        <v>0</v>
      </c>
      <c r="HA487" s="3">
        <v>0</v>
      </c>
      <c r="HB487">
        <f t="shared" si="2740"/>
        <v>62</v>
      </c>
      <c r="HC487">
        <f t="shared" si="2744"/>
        <v>0</v>
      </c>
      <c r="HD487">
        <f>IF(H487&gt;=$F$3,IF(HB487&lt;50,HC487*VLOOKUP(H487,Ret!$A$2:$AZ$27,HB487+2),HC487),0)</f>
        <v>0</v>
      </c>
      <c r="HE487">
        <f>IF(H487&lt;$F$3,HC487*VLOOKUP(H487,Withd!$A$2:$AZ$57,HB487+2),0)</f>
        <v>0</v>
      </c>
      <c r="HF487">
        <f>IF(HC487=HD487,0,HC487*VLOOKUP(H487,Mort!$A$2:$E$115,IF(HF486/HC486=VLOOKUP(H486,Mort!$A$2:$E$115,2),2,3)))</f>
        <v>0</v>
      </c>
      <c r="HH487">
        <f t="shared" ref="HH487:HI487" si="2815">HH486+1</f>
        <v>71</v>
      </c>
      <c r="HI487">
        <f t="shared" si="2815"/>
        <v>38</v>
      </c>
      <c r="HJ487">
        <f t="shared" si="2738"/>
        <v>5.3799596736016104E-3</v>
      </c>
      <c r="HK487">
        <f>IF(HH487&gt;=$F$3,IF(HI487&lt;50,HJ487*VLOOKUP(HH487,Ret!$A$2:$AZ$27,HI487+2),HJ487),0)</f>
        <v>1.4149293941572237E-3</v>
      </c>
      <c r="HL487">
        <f>IF(HH487&lt;$F$3,HJ487*VLOOKUP(HH487,Withd!$A$2:$AZ$57,HI487+2),0)</f>
        <v>0</v>
      </c>
      <c r="HM487">
        <f>IF(HJ487=HK487,0,HJ487*VLOOKUP(HH487,Mort!$A$2:$E$115,IF(HM486/HJ486=VLOOKUP(HH486,Mort!$A$2:$E$115,2),2,3)))</f>
        <v>2.9966375381960973E-5</v>
      </c>
      <c r="HN487">
        <f>HN486/(1+Assumptions!$C$9)</f>
        <v>0.61579251304053462</v>
      </c>
      <c r="HO487">
        <f>HO486*(1+Assumptions!$C$10)</f>
        <v>1.5155517985139979</v>
      </c>
      <c r="HQ487">
        <f>HQ486/(1.01+Assumptions!$C$9)</f>
        <v>0.54362988796053602</v>
      </c>
      <c r="HR487">
        <f>HR486/(0.99+Assumptions!$C$9)</f>
        <v>0.69837632675604588</v>
      </c>
    </row>
    <row r="488" spans="2:226" x14ac:dyDescent="0.25">
      <c r="B488">
        <f t="shared" ref="B488:C488" si="2816">B487+1</f>
        <v>2051</v>
      </c>
      <c r="C488">
        <f t="shared" si="2816"/>
        <v>90</v>
      </c>
      <c r="D488">
        <f>IF(D487=0, 0, D487*(1-VLOOKUP(C487,Mort!$A$2:$E$111,IF(D487/D486=1-VLOOKUP(C486,Mort!$A$2:$E$111,4),4,5))))</f>
        <v>0.3346633959195644</v>
      </c>
      <c r="E488" s="3">
        <f>IF(C488&lt;65,Assumptions!$C$6,Assumptions!$C$7)*(1+Assumptions!$C$8)^(B488-$J$3)</f>
        <v>23281.86022046853</v>
      </c>
      <c r="F488" s="3">
        <f t="shared" si="2736"/>
        <v>7791.59</v>
      </c>
      <c r="H488">
        <f t="shared" si="2743"/>
        <v>96</v>
      </c>
      <c r="I488" s="5">
        <v>26052.168486189101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s="5">
        <v>0</v>
      </c>
      <c r="AP488" s="5">
        <v>0</v>
      </c>
      <c r="AQ488" s="5">
        <v>0</v>
      </c>
      <c r="AR488" s="5">
        <v>0</v>
      </c>
      <c r="AS488" s="5">
        <v>0</v>
      </c>
      <c r="AT488" s="5">
        <v>0</v>
      </c>
      <c r="AU488" s="5">
        <v>0</v>
      </c>
      <c r="AV488" s="5">
        <v>0</v>
      </c>
      <c r="AW488" s="5">
        <v>33867.64</v>
      </c>
      <c r="AX488" s="5">
        <v>26132.47</v>
      </c>
      <c r="AY488" s="5">
        <v>19676.259999999998</v>
      </c>
      <c r="AZ488" s="5">
        <v>14320.84</v>
      </c>
      <c r="BA488" s="5">
        <v>10192.790000000001</v>
      </c>
      <c r="BB488" s="5">
        <v>6877.44</v>
      </c>
      <c r="BC488" s="5">
        <v>4374.03</v>
      </c>
      <c r="BD488" s="5">
        <v>2513.7600000000002</v>
      </c>
      <c r="BE488" s="5">
        <v>1271.08</v>
      </c>
      <c r="BF488" s="5">
        <v>556.15</v>
      </c>
      <c r="BG488" s="5">
        <v>208.4</v>
      </c>
      <c r="BH488" s="5">
        <v>63.67</v>
      </c>
      <c r="BI488" s="5">
        <v>14.6</v>
      </c>
      <c r="BJ488" s="5">
        <v>2.12</v>
      </c>
      <c r="BK488" s="5">
        <v>0</v>
      </c>
      <c r="BL488" s="5">
        <v>0</v>
      </c>
      <c r="BM488" s="5">
        <v>0</v>
      </c>
      <c r="BN488" s="5">
        <v>0</v>
      </c>
      <c r="BO488" s="5">
        <v>0</v>
      </c>
      <c r="BP488" s="5">
        <v>0</v>
      </c>
      <c r="BQ488" s="5">
        <v>0</v>
      </c>
      <c r="BR488" s="5">
        <v>0</v>
      </c>
      <c r="BS488" s="5">
        <v>0</v>
      </c>
      <c r="BT488" s="5">
        <v>0</v>
      </c>
      <c r="BU488" s="5">
        <v>0</v>
      </c>
      <c r="BV488" s="5">
        <v>0</v>
      </c>
      <c r="BW488" s="5">
        <v>0</v>
      </c>
      <c r="BX488" s="5">
        <v>0</v>
      </c>
      <c r="BY488" s="5">
        <v>0</v>
      </c>
      <c r="BZ488" s="5">
        <v>0</v>
      </c>
      <c r="CA488" s="5">
        <v>0</v>
      </c>
      <c r="CB488" s="5">
        <v>0</v>
      </c>
      <c r="CC488" s="5">
        <v>0</v>
      </c>
      <c r="CD488" s="5">
        <v>0</v>
      </c>
      <c r="CE488" s="5">
        <v>0</v>
      </c>
      <c r="CF488" s="5">
        <v>0</v>
      </c>
      <c r="CG488" s="5">
        <v>0</v>
      </c>
      <c r="CH488" s="5">
        <v>0</v>
      </c>
      <c r="CI488" s="5">
        <v>0</v>
      </c>
      <c r="CJ488" s="5">
        <v>0</v>
      </c>
      <c r="CK488" s="5">
        <v>0</v>
      </c>
      <c r="CL488" s="5">
        <v>0</v>
      </c>
      <c r="CM488" s="5">
        <v>0</v>
      </c>
      <c r="CN488" s="5">
        <v>0</v>
      </c>
      <c r="CO488" s="5">
        <v>0</v>
      </c>
      <c r="CP488" s="5">
        <v>0</v>
      </c>
      <c r="CQ488" s="5">
        <v>0</v>
      </c>
      <c r="CR488" s="5">
        <v>0</v>
      </c>
      <c r="CS488" s="5">
        <v>0</v>
      </c>
      <c r="CT488" s="5">
        <v>0</v>
      </c>
      <c r="CU488" s="5">
        <v>0</v>
      </c>
      <c r="CV488" s="5">
        <v>0</v>
      </c>
      <c r="CW488" s="5">
        <v>0</v>
      </c>
      <c r="CX488" s="5">
        <v>0</v>
      </c>
      <c r="CY488" s="5">
        <v>0</v>
      </c>
      <c r="CZ488" s="5">
        <v>0</v>
      </c>
      <c r="DA488" s="5">
        <v>0</v>
      </c>
      <c r="DB488" s="5">
        <v>0</v>
      </c>
      <c r="DC488" s="5">
        <v>0</v>
      </c>
      <c r="DD488" s="5">
        <v>0</v>
      </c>
      <c r="DE488" s="5">
        <v>0</v>
      </c>
      <c r="DF488" s="3">
        <v>0</v>
      </c>
      <c r="DG488" s="3">
        <v>0</v>
      </c>
      <c r="DH488" s="3">
        <v>0</v>
      </c>
      <c r="DI488" s="3">
        <v>0</v>
      </c>
      <c r="DJ488" s="3">
        <v>0</v>
      </c>
      <c r="DK488" s="3">
        <v>0</v>
      </c>
      <c r="DL488" s="3">
        <v>0</v>
      </c>
      <c r="DM488" s="3">
        <v>0</v>
      </c>
      <c r="DN488" s="3">
        <v>0</v>
      </c>
      <c r="DO488" s="3">
        <v>0</v>
      </c>
      <c r="DP488" s="3">
        <v>0</v>
      </c>
      <c r="DQ488" s="3">
        <v>0</v>
      </c>
      <c r="DR488" s="3">
        <v>0</v>
      </c>
      <c r="DS488" s="3">
        <v>0</v>
      </c>
      <c r="DT488" s="3">
        <v>0</v>
      </c>
      <c r="DU488" s="3">
        <v>0</v>
      </c>
      <c r="DV488" s="3">
        <v>0</v>
      </c>
      <c r="DW488" s="3">
        <v>0</v>
      </c>
      <c r="DX488" s="3">
        <v>0</v>
      </c>
      <c r="DY488" s="3">
        <v>0</v>
      </c>
      <c r="DZ488" s="3">
        <v>0</v>
      </c>
      <c r="EA488" s="3">
        <v>0</v>
      </c>
      <c r="EB488" s="3">
        <v>0</v>
      </c>
      <c r="EC488" s="3">
        <v>0</v>
      </c>
      <c r="ED488" s="3">
        <v>0</v>
      </c>
      <c r="EE488" s="3">
        <v>0</v>
      </c>
      <c r="EF488" s="3">
        <v>0</v>
      </c>
      <c r="EG488" s="3">
        <v>0</v>
      </c>
      <c r="EH488" s="3">
        <v>0</v>
      </c>
      <c r="EI488" s="3">
        <v>0</v>
      </c>
      <c r="EJ488" s="3">
        <v>0</v>
      </c>
      <c r="EK488" s="3">
        <v>0</v>
      </c>
      <c r="EL488" s="3">
        <v>0</v>
      </c>
      <c r="EM488" s="3">
        <v>0</v>
      </c>
      <c r="EN488" s="3">
        <v>0</v>
      </c>
      <c r="EO488" s="3">
        <v>0</v>
      </c>
      <c r="EP488" s="3">
        <v>0</v>
      </c>
      <c r="EQ488" s="3">
        <v>0</v>
      </c>
      <c r="ER488" s="3">
        <v>0</v>
      </c>
      <c r="ES488" s="3">
        <v>1</v>
      </c>
      <c r="ET488" s="3">
        <v>0.73137999999999992</v>
      </c>
      <c r="EU488" s="3">
        <v>0.52197859219999987</v>
      </c>
      <c r="EV488" s="3">
        <v>0.36010259118693594</v>
      </c>
      <c r="EW488" s="3">
        <v>0.24293961211835446</v>
      </c>
      <c r="EX488" s="3">
        <v>0.15537445832641478</v>
      </c>
      <c r="EY488" s="3">
        <v>9.3665938457495893E-2</v>
      </c>
      <c r="EZ488" s="3">
        <v>5.102358331533631E-2</v>
      </c>
      <c r="FA488" s="3">
        <v>2.445509324720754E-2</v>
      </c>
      <c r="FB488" s="3">
        <v>1.0142260822414383E-2</v>
      </c>
      <c r="FC488" s="3">
        <v>3.602429621513365E-3</v>
      </c>
      <c r="FD488" s="3">
        <v>1.0432636183902704E-3</v>
      </c>
      <c r="FE488" s="3">
        <v>2.2673248218475751E-4</v>
      </c>
      <c r="FF488" s="3">
        <v>3.1225597446484795E-5</v>
      </c>
      <c r="FG488" s="3">
        <v>0</v>
      </c>
      <c r="FH488" s="3">
        <v>0</v>
      </c>
      <c r="FI488" s="3">
        <v>0</v>
      </c>
      <c r="FJ488" s="3">
        <v>0</v>
      </c>
      <c r="FK488" s="3">
        <v>0</v>
      </c>
      <c r="FL488" s="3">
        <v>0</v>
      </c>
      <c r="FM488" s="3">
        <v>0</v>
      </c>
      <c r="FN488" s="3">
        <v>0</v>
      </c>
      <c r="FO488" s="3">
        <v>0</v>
      </c>
      <c r="FP488" s="3">
        <v>0</v>
      </c>
      <c r="FQ488" s="3">
        <v>0</v>
      </c>
      <c r="FR488" s="3">
        <v>0</v>
      </c>
      <c r="FS488" s="3">
        <v>0</v>
      </c>
      <c r="FT488" s="3">
        <v>0</v>
      </c>
      <c r="FU488" s="3">
        <v>0</v>
      </c>
      <c r="FV488" s="3">
        <v>0</v>
      </c>
      <c r="FW488" s="3">
        <v>0</v>
      </c>
      <c r="FX488" s="3">
        <v>0</v>
      </c>
      <c r="FY488" s="3">
        <v>0</v>
      </c>
      <c r="FZ488" s="3">
        <v>0</v>
      </c>
      <c r="GA488" s="3">
        <v>0</v>
      </c>
      <c r="GB488" s="3">
        <v>0</v>
      </c>
      <c r="GC488" s="3">
        <v>0</v>
      </c>
      <c r="GD488" s="3">
        <v>0</v>
      </c>
      <c r="GE488" s="3">
        <v>0</v>
      </c>
      <c r="GF488" s="3">
        <v>0</v>
      </c>
      <c r="GG488" s="3">
        <v>0</v>
      </c>
      <c r="GH488" s="3">
        <v>0</v>
      </c>
      <c r="GI488" s="3">
        <v>0</v>
      </c>
      <c r="GJ488" s="3">
        <v>0</v>
      </c>
      <c r="GK488" s="3">
        <v>0</v>
      </c>
      <c r="GL488" s="3">
        <v>0</v>
      </c>
      <c r="GM488" s="3">
        <v>0</v>
      </c>
      <c r="GN488" s="3">
        <v>0</v>
      </c>
      <c r="GO488" s="3">
        <v>0</v>
      </c>
      <c r="GP488" s="3">
        <v>0</v>
      </c>
      <c r="GQ488" s="3">
        <v>0</v>
      </c>
      <c r="GR488" s="3">
        <v>0</v>
      </c>
      <c r="GS488" s="3">
        <v>0</v>
      </c>
      <c r="GT488" s="3">
        <v>0</v>
      </c>
      <c r="GU488" s="3">
        <v>0</v>
      </c>
      <c r="GV488" s="3">
        <v>0</v>
      </c>
      <c r="GW488" s="3">
        <v>0</v>
      </c>
      <c r="GX488" s="3">
        <v>0</v>
      </c>
      <c r="GY488" s="3">
        <v>0</v>
      </c>
      <c r="GZ488" s="3">
        <v>0</v>
      </c>
      <c r="HA488" s="3">
        <v>0</v>
      </c>
      <c r="HB488">
        <f t="shared" si="2740"/>
        <v>63</v>
      </c>
      <c r="HC488">
        <f t="shared" si="2744"/>
        <v>0</v>
      </c>
      <c r="HD488">
        <f>IF(H488&gt;=$F$3,IF(HB488&lt;50,HC488*VLOOKUP(H488,Ret!$A$2:$AZ$27,HB488+2),HC488),0)</f>
        <v>0</v>
      </c>
      <c r="HE488">
        <f>IF(H488&lt;$F$3,HC488*VLOOKUP(H488,Withd!$A$2:$AZ$57,HB488+2),0)</f>
        <v>0</v>
      </c>
      <c r="HF488">
        <f>IF(HC488=HD488,0,HC488*VLOOKUP(H488,Mort!$A$2:$E$115,IF(HF487/HC487=VLOOKUP(H487,Mort!$A$2:$E$115,2),2,3)))</f>
        <v>0</v>
      </c>
      <c r="HH488">
        <f t="shared" ref="HH488:HI488" si="2817">HH487+1</f>
        <v>72</v>
      </c>
      <c r="HI488">
        <f t="shared" si="2817"/>
        <v>39</v>
      </c>
      <c r="HJ488">
        <f t="shared" si="2738"/>
        <v>3.9350639040624255E-3</v>
      </c>
      <c r="HK488">
        <f>IF(HH488&gt;=$F$3,IF(HI488&lt;50,HJ488*VLOOKUP(HH488,Ret!$A$2:$AZ$27,HI488+2),HJ488),0)</f>
        <v>1.1332984043699785E-3</v>
      </c>
      <c r="HL488">
        <f>IF(HH488&lt;$F$3,HJ488*VLOOKUP(HH488,Withd!$A$2:$AZ$57,HI488+2),0)</f>
        <v>0</v>
      </c>
      <c r="HM488">
        <f>IF(HJ488=HK488,0,HJ488*VLOOKUP(HH488,Mort!$A$2:$E$115,IF(HM487/HJ487=VLOOKUP(HH487,Mort!$A$2:$E$115,2),2,3)))</f>
        <v>2.3256227673008937E-5</v>
      </c>
      <c r="HN488">
        <f>HN487/(1+Assumptions!$C$9)</f>
        <v>0.59324904917199861</v>
      </c>
      <c r="HO488">
        <f>HO487*(1+Assumptions!$C$10)</f>
        <v>1.5648072319657027</v>
      </c>
      <c r="HQ488">
        <f>HQ487/(1.01+Assumptions!$C$9)</f>
        <v>0.51873080912264891</v>
      </c>
      <c r="HR488">
        <f>HR487/(0.99+Assumptions!$C$9)</f>
        <v>0.67935440345918863</v>
      </c>
    </row>
    <row r="489" spans="2:226" x14ac:dyDescent="0.25">
      <c r="B489">
        <f t="shared" ref="B489:C489" si="2818">B488+1</f>
        <v>2052</v>
      </c>
      <c r="C489">
        <f t="shared" si="2818"/>
        <v>91</v>
      </c>
      <c r="D489">
        <f>IF(D488=0, 0, D488*(1-VLOOKUP(C488,Mort!$A$2:$E$111,IF(D488/D487=1-VLOOKUP(C487,Mort!$A$2:$E$111,4),4,5))))</f>
        <v>0.29124416693296012</v>
      </c>
      <c r="E489" s="3">
        <f>IF(C489&lt;65,Assumptions!$C$6,Assumptions!$C$7)*(1+Assumptions!$C$8)^(B489-$J$3)</f>
        <v>24562.362532594299</v>
      </c>
      <c r="F489" s="3">
        <f t="shared" si="2736"/>
        <v>7153.64</v>
      </c>
      <c r="H489">
        <f t="shared" si="2743"/>
        <v>97</v>
      </c>
      <c r="I489" s="5">
        <v>24807.589539558761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0</v>
      </c>
      <c r="X489" s="5">
        <v>0</v>
      </c>
      <c r="Y489" s="5">
        <v>0</v>
      </c>
      <c r="Z489" s="5">
        <v>0</v>
      </c>
      <c r="AA489" s="5">
        <v>0</v>
      </c>
      <c r="AB489" s="5">
        <v>0</v>
      </c>
      <c r="AC489" s="5">
        <v>0</v>
      </c>
      <c r="AD489" s="5">
        <v>0</v>
      </c>
      <c r="AE489" s="5">
        <v>0</v>
      </c>
      <c r="AF489" s="5">
        <v>0</v>
      </c>
      <c r="AG489" s="5">
        <v>0</v>
      </c>
      <c r="AH489" s="5">
        <v>0</v>
      </c>
      <c r="AI489" s="5">
        <v>0</v>
      </c>
      <c r="AJ489" s="5">
        <v>0</v>
      </c>
      <c r="AK489" s="5">
        <v>0</v>
      </c>
      <c r="AL489" s="5">
        <v>0</v>
      </c>
      <c r="AM489" s="5">
        <v>0</v>
      </c>
      <c r="AN489" s="5">
        <v>0</v>
      </c>
      <c r="AO489" s="5">
        <v>0</v>
      </c>
      <c r="AP489" s="5">
        <v>0</v>
      </c>
      <c r="AQ489" s="5">
        <v>0</v>
      </c>
      <c r="AR489" s="5">
        <v>0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 s="5">
        <v>35730.36</v>
      </c>
      <c r="AY489" s="5">
        <v>26902.92</v>
      </c>
      <c r="AZ489" s="5">
        <v>19580.57</v>
      </c>
      <c r="BA489" s="5">
        <v>13936.38</v>
      </c>
      <c r="BB489" s="5">
        <v>9403.3700000000008</v>
      </c>
      <c r="BC489" s="5">
        <v>5980.51</v>
      </c>
      <c r="BD489" s="5">
        <v>3437</v>
      </c>
      <c r="BE489" s="5">
        <v>1737.92</v>
      </c>
      <c r="BF489" s="5">
        <v>760.41</v>
      </c>
      <c r="BG489" s="5">
        <v>284.95</v>
      </c>
      <c r="BH489" s="5">
        <v>87.06</v>
      </c>
      <c r="BI489" s="5">
        <v>19.96</v>
      </c>
      <c r="BJ489" s="5">
        <v>2.9</v>
      </c>
      <c r="BK489" s="5">
        <v>0</v>
      </c>
      <c r="BL489" s="5">
        <v>0</v>
      </c>
      <c r="BM489" s="5">
        <v>0</v>
      </c>
      <c r="BN489" s="5">
        <v>0</v>
      </c>
      <c r="BO489" s="5">
        <v>0</v>
      </c>
      <c r="BP489" s="5">
        <v>0</v>
      </c>
      <c r="BQ489" s="5">
        <v>0</v>
      </c>
      <c r="BR489" s="5">
        <v>0</v>
      </c>
      <c r="BS489" s="5">
        <v>0</v>
      </c>
      <c r="BT489" s="5">
        <v>0</v>
      </c>
      <c r="BU489" s="5">
        <v>0</v>
      </c>
      <c r="BV489" s="5">
        <v>0</v>
      </c>
      <c r="BW489" s="5">
        <v>0</v>
      </c>
      <c r="BX489" s="5">
        <v>0</v>
      </c>
      <c r="BY489" s="5">
        <v>0</v>
      </c>
      <c r="BZ489" s="5">
        <v>0</v>
      </c>
      <c r="CA489" s="5">
        <v>0</v>
      </c>
      <c r="CB489" s="5">
        <v>0</v>
      </c>
      <c r="CC489" s="5">
        <v>0</v>
      </c>
      <c r="CD489" s="5">
        <v>0</v>
      </c>
      <c r="CE489" s="5">
        <v>0</v>
      </c>
      <c r="CF489" s="5">
        <v>0</v>
      </c>
      <c r="CG489" s="5">
        <v>0</v>
      </c>
      <c r="CH489" s="5">
        <v>0</v>
      </c>
      <c r="CI489" s="5">
        <v>0</v>
      </c>
      <c r="CJ489" s="5">
        <v>0</v>
      </c>
      <c r="CK489" s="5">
        <v>0</v>
      </c>
      <c r="CL489" s="5">
        <v>0</v>
      </c>
      <c r="CM489" s="5">
        <v>0</v>
      </c>
      <c r="CN489" s="5">
        <v>0</v>
      </c>
      <c r="CO489" s="5">
        <v>0</v>
      </c>
      <c r="CP489" s="5">
        <v>0</v>
      </c>
      <c r="CQ489" s="5">
        <v>0</v>
      </c>
      <c r="CR489" s="5">
        <v>0</v>
      </c>
      <c r="CS489" s="5">
        <v>0</v>
      </c>
      <c r="CT489" s="5">
        <v>0</v>
      </c>
      <c r="CU489" s="5">
        <v>0</v>
      </c>
      <c r="CV489" s="5">
        <v>0</v>
      </c>
      <c r="CW489" s="5">
        <v>0</v>
      </c>
      <c r="CX489" s="5">
        <v>0</v>
      </c>
      <c r="CY489" s="5">
        <v>0</v>
      </c>
      <c r="CZ489" s="5">
        <v>0</v>
      </c>
      <c r="DA489" s="5">
        <v>0</v>
      </c>
      <c r="DB489" s="5">
        <v>0</v>
      </c>
      <c r="DC489" s="5">
        <v>0</v>
      </c>
      <c r="DD489" s="5">
        <v>0</v>
      </c>
      <c r="DE489" s="5">
        <v>0</v>
      </c>
      <c r="DF489" s="3">
        <v>0</v>
      </c>
      <c r="DG489" s="3">
        <v>0</v>
      </c>
      <c r="DH489" s="3">
        <v>0</v>
      </c>
      <c r="DI489" s="3">
        <v>0</v>
      </c>
      <c r="DJ489" s="3">
        <v>0</v>
      </c>
      <c r="DK489" s="3">
        <v>0</v>
      </c>
      <c r="DL489" s="3">
        <v>0</v>
      </c>
      <c r="DM489" s="3">
        <v>0</v>
      </c>
      <c r="DN489" s="3">
        <v>0</v>
      </c>
      <c r="DO489" s="3">
        <v>0</v>
      </c>
      <c r="DP489" s="3">
        <v>0</v>
      </c>
      <c r="DQ489" s="3">
        <v>0</v>
      </c>
      <c r="DR489" s="3">
        <v>0</v>
      </c>
      <c r="DS489" s="3">
        <v>0</v>
      </c>
      <c r="DT489" s="3">
        <v>0</v>
      </c>
      <c r="DU489" s="3">
        <v>0</v>
      </c>
      <c r="DV489" s="3">
        <v>0</v>
      </c>
      <c r="DW489" s="3">
        <v>0</v>
      </c>
      <c r="DX489" s="3">
        <v>0</v>
      </c>
      <c r="DY489" s="3">
        <v>0</v>
      </c>
      <c r="DZ489" s="3">
        <v>0</v>
      </c>
      <c r="EA489" s="3">
        <v>0</v>
      </c>
      <c r="EB489" s="3">
        <v>0</v>
      </c>
      <c r="EC489" s="3">
        <v>0</v>
      </c>
      <c r="ED489" s="3">
        <v>0</v>
      </c>
      <c r="EE489" s="3">
        <v>0</v>
      </c>
      <c r="EF489" s="3">
        <v>0</v>
      </c>
      <c r="EG489" s="3">
        <v>0</v>
      </c>
      <c r="EH489" s="3">
        <v>0</v>
      </c>
      <c r="EI489" s="3">
        <v>0</v>
      </c>
      <c r="EJ489" s="3">
        <v>0</v>
      </c>
      <c r="EK489" s="3">
        <v>0</v>
      </c>
      <c r="EL489" s="3">
        <v>0</v>
      </c>
      <c r="EM489" s="3">
        <v>0</v>
      </c>
      <c r="EN489" s="3">
        <v>0</v>
      </c>
      <c r="EO489" s="3">
        <v>0</v>
      </c>
      <c r="EP489" s="3">
        <v>0</v>
      </c>
      <c r="EQ489" s="3">
        <v>0</v>
      </c>
      <c r="ER489" s="3">
        <v>0</v>
      </c>
      <c r="ES489" s="3">
        <v>0</v>
      </c>
      <c r="ET489" s="3">
        <v>1</v>
      </c>
      <c r="EU489" s="3">
        <v>0.71368999999999994</v>
      </c>
      <c r="EV489" s="3">
        <v>0.49236045719999999</v>
      </c>
      <c r="EW489" s="3">
        <v>0.33216605884540801</v>
      </c>
      <c r="EX489" s="3">
        <v>0.21244012459516914</v>
      </c>
      <c r="EY489" s="3">
        <v>0.12806740471095177</v>
      </c>
      <c r="EZ489" s="3">
        <v>6.9763438042243858E-2</v>
      </c>
      <c r="FA489" s="3">
        <v>3.3436918219267059E-2</v>
      </c>
      <c r="FB489" s="3">
        <v>1.3867293093076629E-2</v>
      </c>
      <c r="FC489" s="3">
        <v>4.9255238337298883E-3</v>
      </c>
      <c r="FD489" s="3">
        <v>1.4264317022481755E-3</v>
      </c>
      <c r="FE489" s="3">
        <v>3.1000640184959601E-4</v>
      </c>
      <c r="FF489" s="3">
        <v>4.2694081662726347E-5</v>
      </c>
      <c r="FG489" s="3">
        <v>0</v>
      </c>
      <c r="FH489" s="3">
        <v>0</v>
      </c>
      <c r="FI489" s="3">
        <v>0</v>
      </c>
      <c r="FJ489" s="3">
        <v>0</v>
      </c>
      <c r="FK489" s="3">
        <v>0</v>
      </c>
      <c r="FL489" s="3">
        <v>0</v>
      </c>
      <c r="FM489" s="3">
        <v>0</v>
      </c>
      <c r="FN489" s="3">
        <v>0</v>
      </c>
      <c r="FO489" s="3">
        <v>0</v>
      </c>
      <c r="FP489" s="3">
        <v>0</v>
      </c>
      <c r="FQ489" s="3">
        <v>0</v>
      </c>
      <c r="FR489" s="3">
        <v>0</v>
      </c>
      <c r="FS489" s="3">
        <v>0</v>
      </c>
      <c r="FT489" s="3">
        <v>0</v>
      </c>
      <c r="FU489" s="3">
        <v>0</v>
      </c>
      <c r="FV489" s="3">
        <v>0</v>
      </c>
      <c r="FW489" s="3">
        <v>0</v>
      </c>
      <c r="FX489" s="3">
        <v>0</v>
      </c>
      <c r="FY489" s="3">
        <v>0</v>
      </c>
      <c r="FZ489" s="3">
        <v>0</v>
      </c>
      <c r="GA489" s="3">
        <v>0</v>
      </c>
      <c r="GB489" s="3">
        <v>0</v>
      </c>
      <c r="GC489" s="3">
        <v>0</v>
      </c>
      <c r="GD489" s="3">
        <v>0</v>
      </c>
      <c r="GE489" s="3">
        <v>0</v>
      </c>
      <c r="GF489" s="3">
        <v>0</v>
      </c>
      <c r="GG489" s="3">
        <v>0</v>
      </c>
      <c r="GH489" s="3">
        <v>0</v>
      </c>
      <c r="GI489" s="3">
        <v>0</v>
      </c>
      <c r="GJ489" s="3">
        <v>0</v>
      </c>
      <c r="GK489" s="3">
        <v>0</v>
      </c>
      <c r="GL489" s="3">
        <v>0</v>
      </c>
      <c r="GM489" s="3">
        <v>0</v>
      </c>
      <c r="GN489" s="3">
        <v>0</v>
      </c>
      <c r="GO489" s="3">
        <v>0</v>
      </c>
      <c r="GP489" s="3">
        <v>0</v>
      </c>
      <c r="GQ489" s="3">
        <v>0</v>
      </c>
      <c r="GR489" s="3">
        <v>0</v>
      </c>
      <c r="GS489" s="3">
        <v>0</v>
      </c>
      <c r="GT489" s="3">
        <v>0</v>
      </c>
      <c r="GU489" s="3">
        <v>0</v>
      </c>
      <c r="GV489" s="3">
        <v>0</v>
      </c>
      <c r="GW489" s="3">
        <v>0</v>
      </c>
      <c r="GX489" s="3">
        <v>0</v>
      </c>
      <c r="GY489" s="3">
        <v>0</v>
      </c>
      <c r="GZ489" s="3">
        <v>0</v>
      </c>
      <c r="HA489" s="3">
        <v>0</v>
      </c>
      <c r="HB489">
        <f t="shared" si="2740"/>
        <v>64</v>
      </c>
      <c r="HC489">
        <f t="shared" si="2744"/>
        <v>0</v>
      </c>
      <c r="HD489">
        <f>IF(H489&gt;=$F$3,IF(HB489&lt;50,HC489*VLOOKUP(H489,Ret!$A$2:$AZ$27,HB489+2),HC489),0)</f>
        <v>0</v>
      </c>
      <c r="HE489">
        <f>IF(H489&lt;$F$3,HC489*VLOOKUP(H489,Withd!$A$2:$AZ$57,HB489+2),0)</f>
        <v>0</v>
      </c>
      <c r="HF489">
        <f>IF(HC489=HD489,0,HC489*VLOOKUP(H489,Mort!$A$2:$E$115,IF(HF488/HC488=VLOOKUP(H488,Mort!$A$2:$E$115,2),2,3)))</f>
        <v>0</v>
      </c>
      <c r="HH489">
        <f t="shared" ref="HH489:HI489" si="2819">HH488+1</f>
        <v>73</v>
      </c>
      <c r="HI489">
        <f t="shared" si="2819"/>
        <v>40</v>
      </c>
      <c r="HJ489">
        <f t="shared" si="2738"/>
        <v>2.778509272019438E-3</v>
      </c>
      <c r="HK489">
        <f>IF(HH489&gt;=$F$3,IF(HI489&lt;50,HJ489*VLOOKUP(HH489,Ret!$A$2:$AZ$27,HI489+2),HJ489),0)</f>
        <v>6.1405054911629583E-4</v>
      </c>
      <c r="HL489">
        <f>IF(HH489&lt;$F$3,HJ489*VLOOKUP(HH489,Withd!$A$2:$AZ$57,HI489+2),0)</f>
        <v>0</v>
      </c>
      <c r="HM489">
        <f>IF(HJ489=HK489,0,HJ489*VLOOKUP(HH489,Mort!$A$2:$E$115,IF(HM488/HJ488=VLOOKUP(HH488,Mort!$A$2:$E$115,2),2,3)))</f>
        <v>1.744903822828207E-5</v>
      </c>
      <c r="HN489">
        <f>HN488/(1+Assumptions!$C$9)</f>
        <v>0.57153087588824525</v>
      </c>
      <c r="HO489">
        <f>HO488*(1+Assumptions!$C$10)</f>
        <v>1.615663467004588</v>
      </c>
      <c r="HQ489">
        <f>HQ488/(1.01+Assumptions!$C$9)</f>
        <v>0.49497214610939777</v>
      </c>
      <c r="HR489">
        <f>HR488/(0.99+Assumptions!$C$9)</f>
        <v>0.66085058702255706</v>
      </c>
    </row>
    <row r="490" spans="2:226" x14ac:dyDescent="0.25">
      <c r="B490">
        <f t="shared" ref="B490:C490" si="2820">B489+1</f>
        <v>2053</v>
      </c>
      <c r="C490">
        <f t="shared" si="2820"/>
        <v>92</v>
      </c>
      <c r="D490">
        <f>IF(D489=0, 0, D489*(1-VLOOKUP(C489,Mort!$A$2:$E$111,IF(D489/D488=1-VLOOKUP(C488,Mort!$A$2:$E$111,4),4,5))))</f>
        <v>0.24850699787721756</v>
      </c>
      <c r="E490" s="3">
        <f>IF(C490&lt;65,Assumptions!$C$6,Assumptions!$C$7)*(1+Assumptions!$C$8)^(B490-$J$3)</f>
        <v>25913.292471886984</v>
      </c>
      <c r="F490" s="3">
        <f t="shared" si="2736"/>
        <v>6439.63</v>
      </c>
      <c r="H490">
        <f t="shared" si="2743"/>
        <v>98</v>
      </c>
      <c r="I490" s="5">
        <v>23497.147723993174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5">
        <v>0</v>
      </c>
      <c r="AK490" s="5">
        <v>0</v>
      </c>
      <c r="AL490" s="5">
        <v>0</v>
      </c>
      <c r="AM490" s="5">
        <v>0</v>
      </c>
      <c r="AN490" s="5">
        <v>0</v>
      </c>
      <c r="AO490" s="5">
        <v>0</v>
      </c>
      <c r="AP490" s="5">
        <v>0</v>
      </c>
      <c r="AQ490" s="5">
        <v>0</v>
      </c>
      <c r="AR490" s="5">
        <v>0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 s="5">
        <v>0</v>
      </c>
      <c r="AY490" s="5">
        <v>37695.53</v>
      </c>
      <c r="AZ490" s="5">
        <v>27435.69</v>
      </c>
      <c r="BA490" s="5">
        <v>19527.22</v>
      </c>
      <c r="BB490" s="5">
        <v>13175.71</v>
      </c>
      <c r="BC490" s="5">
        <v>8379.7000000000007</v>
      </c>
      <c r="BD490" s="5">
        <v>4815.82</v>
      </c>
      <c r="BE490" s="5">
        <v>2435.12</v>
      </c>
      <c r="BF490" s="5">
        <v>1065.46</v>
      </c>
      <c r="BG490" s="5">
        <v>399.26</v>
      </c>
      <c r="BH490" s="5">
        <v>121.98</v>
      </c>
      <c r="BI490" s="5">
        <v>27.97</v>
      </c>
      <c r="BJ490" s="5">
        <v>4.0599999999999996</v>
      </c>
      <c r="BK490" s="5">
        <v>0</v>
      </c>
      <c r="BL490" s="5">
        <v>0</v>
      </c>
      <c r="BM490" s="5">
        <v>0</v>
      </c>
      <c r="BN490" s="5">
        <v>0</v>
      </c>
      <c r="BO490" s="5">
        <v>0</v>
      </c>
      <c r="BP490" s="5">
        <v>0</v>
      </c>
      <c r="BQ490" s="5">
        <v>0</v>
      </c>
      <c r="BR490" s="5">
        <v>0</v>
      </c>
      <c r="BS490" s="5">
        <v>0</v>
      </c>
      <c r="BT490" s="5">
        <v>0</v>
      </c>
      <c r="BU490" s="5">
        <v>0</v>
      </c>
      <c r="BV490" s="5">
        <v>0</v>
      </c>
      <c r="BW490" s="5">
        <v>0</v>
      </c>
      <c r="BX490" s="5">
        <v>0</v>
      </c>
      <c r="BY490" s="5">
        <v>0</v>
      </c>
      <c r="BZ490" s="5">
        <v>0</v>
      </c>
      <c r="CA490" s="5">
        <v>0</v>
      </c>
      <c r="CB490" s="5">
        <v>0</v>
      </c>
      <c r="CC490" s="5">
        <v>0</v>
      </c>
      <c r="CD490" s="5">
        <v>0</v>
      </c>
      <c r="CE490" s="5">
        <v>0</v>
      </c>
      <c r="CF490" s="5">
        <v>0</v>
      </c>
      <c r="CG490" s="5">
        <v>0</v>
      </c>
      <c r="CH490" s="5">
        <v>0</v>
      </c>
      <c r="CI490" s="5">
        <v>0</v>
      </c>
      <c r="CJ490" s="5">
        <v>0</v>
      </c>
      <c r="CK490" s="5">
        <v>0</v>
      </c>
      <c r="CL490" s="5">
        <v>0</v>
      </c>
      <c r="CM490" s="5">
        <v>0</v>
      </c>
      <c r="CN490" s="5">
        <v>0</v>
      </c>
      <c r="CO490" s="5">
        <v>0</v>
      </c>
      <c r="CP490" s="5">
        <v>0</v>
      </c>
      <c r="CQ490" s="5">
        <v>0</v>
      </c>
      <c r="CR490" s="5">
        <v>0</v>
      </c>
      <c r="CS490" s="5">
        <v>0</v>
      </c>
      <c r="CT490" s="5">
        <v>0</v>
      </c>
      <c r="CU490" s="5">
        <v>0</v>
      </c>
      <c r="CV490" s="5">
        <v>0</v>
      </c>
      <c r="CW490" s="5">
        <v>0</v>
      </c>
      <c r="CX490" s="5">
        <v>0</v>
      </c>
      <c r="CY490" s="5">
        <v>0</v>
      </c>
      <c r="CZ490" s="5">
        <v>0</v>
      </c>
      <c r="DA490" s="5">
        <v>0</v>
      </c>
      <c r="DB490" s="5">
        <v>0</v>
      </c>
      <c r="DC490" s="5">
        <v>0</v>
      </c>
      <c r="DD490" s="5">
        <v>0</v>
      </c>
      <c r="DE490" s="5">
        <v>0</v>
      </c>
      <c r="DF490" s="3">
        <v>0</v>
      </c>
      <c r="DG490" s="3">
        <v>0</v>
      </c>
      <c r="DH490" s="3">
        <v>0</v>
      </c>
      <c r="DI490" s="3">
        <v>0</v>
      </c>
      <c r="DJ490" s="3">
        <v>0</v>
      </c>
      <c r="DK490" s="3">
        <v>0</v>
      </c>
      <c r="DL490" s="3">
        <v>0</v>
      </c>
      <c r="DM490" s="3">
        <v>0</v>
      </c>
      <c r="DN490" s="3">
        <v>0</v>
      </c>
      <c r="DO490" s="3">
        <v>0</v>
      </c>
      <c r="DP490" s="3">
        <v>0</v>
      </c>
      <c r="DQ490" s="3">
        <v>0</v>
      </c>
      <c r="DR490" s="3">
        <v>0</v>
      </c>
      <c r="DS490" s="3">
        <v>0</v>
      </c>
      <c r="DT490" s="3">
        <v>0</v>
      </c>
      <c r="DU490" s="3">
        <v>0</v>
      </c>
      <c r="DV490" s="3">
        <v>0</v>
      </c>
      <c r="DW490" s="3">
        <v>0</v>
      </c>
      <c r="DX490" s="3">
        <v>0</v>
      </c>
      <c r="DY490" s="3">
        <v>0</v>
      </c>
      <c r="DZ490" s="3">
        <v>0</v>
      </c>
      <c r="EA490" s="3">
        <v>0</v>
      </c>
      <c r="EB490" s="3">
        <v>0</v>
      </c>
      <c r="EC490" s="3">
        <v>0</v>
      </c>
      <c r="ED490" s="3">
        <v>0</v>
      </c>
      <c r="EE490" s="3">
        <v>0</v>
      </c>
      <c r="EF490" s="3">
        <v>0</v>
      </c>
      <c r="EG490" s="3">
        <v>0</v>
      </c>
      <c r="EH490" s="3">
        <v>0</v>
      </c>
      <c r="EI490" s="3">
        <v>0</v>
      </c>
      <c r="EJ490" s="3">
        <v>0</v>
      </c>
      <c r="EK490" s="3">
        <v>0</v>
      </c>
      <c r="EL490" s="3">
        <v>0</v>
      </c>
      <c r="EM490" s="3">
        <v>0</v>
      </c>
      <c r="EN490" s="3">
        <v>0</v>
      </c>
      <c r="EO490" s="3">
        <v>0</v>
      </c>
      <c r="EP490" s="3">
        <v>0</v>
      </c>
      <c r="EQ490" s="3">
        <v>0</v>
      </c>
      <c r="ER490" s="3">
        <v>0</v>
      </c>
      <c r="ES490" s="3">
        <v>0</v>
      </c>
      <c r="ET490" s="3">
        <v>0</v>
      </c>
      <c r="EU490" s="3">
        <v>1</v>
      </c>
      <c r="EV490" s="3">
        <v>0.68988000000000005</v>
      </c>
      <c r="EW490" s="3">
        <v>0.46542064320000004</v>
      </c>
      <c r="EX490" s="3">
        <v>0.29766442656499204</v>
      </c>
      <c r="EY490" s="3">
        <v>0.17944402291043982</v>
      </c>
      <c r="EZ490" s="3">
        <v>9.775033704023299E-2</v>
      </c>
      <c r="FA490" s="3">
        <v>4.6850759040013269E-2</v>
      </c>
      <c r="FB490" s="3">
        <v>1.9430415296664706E-2</v>
      </c>
      <c r="FC490" s="3">
        <v>6.9014892092223367E-3</v>
      </c>
      <c r="FD490" s="3">
        <v>1.9986712749907884E-3</v>
      </c>
      <c r="FE490" s="3">
        <v>4.343712281937481E-4</v>
      </c>
      <c r="FF490" s="3">
        <v>5.982160554684297E-5</v>
      </c>
      <c r="FG490" s="3">
        <v>0</v>
      </c>
      <c r="FH490" s="3">
        <v>0</v>
      </c>
      <c r="FI490" s="3">
        <v>0</v>
      </c>
      <c r="FJ490" s="3">
        <v>0</v>
      </c>
      <c r="FK490" s="3">
        <v>0</v>
      </c>
      <c r="FL490" s="3">
        <v>0</v>
      </c>
      <c r="FM490" s="3">
        <v>0</v>
      </c>
      <c r="FN490" s="3">
        <v>0</v>
      </c>
      <c r="FO490" s="3">
        <v>0</v>
      </c>
      <c r="FP490" s="3">
        <v>0</v>
      </c>
      <c r="FQ490" s="3">
        <v>0</v>
      </c>
      <c r="FR490" s="3">
        <v>0</v>
      </c>
      <c r="FS490" s="3">
        <v>0</v>
      </c>
      <c r="FT490" s="3">
        <v>0</v>
      </c>
      <c r="FU490" s="3">
        <v>0</v>
      </c>
      <c r="FV490" s="3">
        <v>0</v>
      </c>
      <c r="FW490" s="3">
        <v>0</v>
      </c>
      <c r="FX490" s="3">
        <v>0</v>
      </c>
      <c r="FY490" s="3">
        <v>0</v>
      </c>
      <c r="FZ490" s="3">
        <v>0</v>
      </c>
      <c r="GA490" s="3">
        <v>0</v>
      </c>
      <c r="GB490" s="3">
        <v>0</v>
      </c>
      <c r="GC490" s="3">
        <v>0</v>
      </c>
      <c r="GD490" s="3">
        <v>0</v>
      </c>
      <c r="GE490" s="3">
        <v>0</v>
      </c>
      <c r="GF490" s="3">
        <v>0</v>
      </c>
      <c r="GG490" s="3">
        <v>0</v>
      </c>
      <c r="GH490" s="3">
        <v>0</v>
      </c>
      <c r="GI490" s="3">
        <v>0</v>
      </c>
      <c r="GJ490" s="3">
        <v>0</v>
      </c>
      <c r="GK490" s="3">
        <v>0</v>
      </c>
      <c r="GL490" s="3">
        <v>0</v>
      </c>
      <c r="GM490" s="3">
        <v>0</v>
      </c>
      <c r="GN490" s="3">
        <v>0</v>
      </c>
      <c r="GO490" s="3">
        <v>0</v>
      </c>
      <c r="GP490" s="3">
        <v>0</v>
      </c>
      <c r="GQ490" s="3">
        <v>0</v>
      </c>
      <c r="GR490" s="3">
        <v>0</v>
      </c>
      <c r="GS490" s="3">
        <v>0</v>
      </c>
      <c r="GT490" s="3">
        <v>0</v>
      </c>
      <c r="GU490" s="3">
        <v>0</v>
      </c>
      <c r="GV490" s="3">
        <v>0</v>
      </c>
      <c r="GW490" s="3">
        <v>0</v>
      </c>
      <c r="GX490" s="3">
        <v>0</v>
      </c>
      <c r="GY490" s="3">
        <v>0</v>
      </c>
      <c r="GZ490" s="3">
        <v>0</v>
      </c>
      <c r="HA490" s="3">
        <v>0</v>
      </c>
      <c r="HB490">
        <f t="shared" si="2740"/>
        <v>65</v>
      </c>
      <c r="HC490">
        <f t="shared" si="2744"/>
        <v>0</v>
      </c>
      <c r="HD490">
        <f>IF(H490&gt;=$F$3,IF(HB490&lt;50,HC490*VLOOKUP(H490,Ret!$A$2:$AZ$27,HB490+2),HC490),0)</f>
        <v>0</v>
      </c>
      <c r="HE490">
        <f>IF(H490&lt;$F$3,HC490*VLOOKUP(H490,Withd!$A$2:$AZ$57,HB490+2),0)</f>
        <v>0</v>
      </c>
      <c r="HF490">
        <f>IF(HC490=HD490,0,HC490*VLOOKUP(H490,Mort!$A$2:$E$115,IF(HF489/HC489=VLOOKUP(H489,Mort!$A$2:$E$115,2),2,3)))</f>
        <v>0</v>
      </c>
      <c r="HH490">
        <f t="shared" ref="HH490:HI490" si="2821">HH489+1</f>
        <v>74</v>
      </c>
      <c r="HI490">
        <f t="shared" si="2821"/>
        <v>41</v>
      </c>
      <c r="HJ490">
        <f t="shared" si="2738"/>
        <v>2.1470096846748598E-3</v>
      </c>
      <c r="HK490">
        <f>IF(HH490&gt;=$F$3,IF(HI490&lt;50,HJ490*VLOOKUP(HH490,Ret!$A$2:$AZ$27,HI490+2),HJ490),0)</f>
        <v>5.3460541148404005E-4</v>
      </c>
      <c r="HL490">
        <f>IF(HH490&lt;$F$3,HJ490*VLOOKUP(HH490,Withd!$A$2:$AZ$57,HI490+2),0)</f>
        <v>0</v>
      </c>
      <c r="HM490">
        <f>IF(HJ490=HK490,0,HJ490*VLOOKUP(HH490,Mort!$A$2:$E$115,IF(HM489/HJ489=VLOOKUP(HH489,Mort!$A$2:$E$115,2),2,3)))</f>
        <v>1.4363494790474812E-5</v>
      </c>
      <c r="HN490">
        <f>HN489/(1+Assumptions!$C$9)</f>
        <v>0.55060778023915724</v>
      </c>
      <c r="HO490">
        <f>HO489*(1+Assumptions!$C$10)</f>
        <v>1.6681725296822369</v>
      </c>
      <c r="HQ490">
        <f>HQ489/(1.01+Assumptions!$C$9)</f>
        <v>0.47230166613492153</v>
      </c>
      <c r="HR490">
        <f>HR489/(0.99+Assumptions!$C$9)</f>
        <v>0.64285076558614496</v>
      </c>
    </row>
    <row r="491" spans="2:226" x14ac:dyDescent="0.25">
      <c r="B491">
        <f t="shared" ref="B491:C491" si="2822">B490+1</f>
        <v>2054</v>
      </c>
      <c r="C491">
        <f t="shared" si="2822"/>
        <v>93</v>
      </c>
      <c r="D491">
        <f>IF(D490=0, 0, D490*(1-VLOOKUP(C490,Mort!$A$2:$E$111,IF(D490/D489=1-VLOOKUP(C489,Mort!$A$2:$E$111,4),4,5))))</f>
        <v>0.20752570885728561</v>
      </c>
      <c r="E491" s="3">
        <f>IF(C491&lt;65,Assumptions!$C$6,Assumptions!$C$7)*(1+Assumptions!$C$8)^(B491-$J$3)</f>
        <v>27338.523557840763</v>
      </c>
      <c r="F491" s="3">
        <f t="shared" si="2736"/>
        <v>5673.45</v>
      </c>
      <c r="H491">
        <f t="shared" si="2743"/>
        <v>99</v>
      </c>
      <c r="I491" s="5">
        <v>22217.77158407008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5">
        <v>0</v>
      </c>
      <c r="AK491" s="5">
        <v>0</v>
      </c>
      <c r="AL491" s="5">
        <v>0</v>
      </c>
      <c r="AM491" s="5">
        <v>0</v>
      </c>
      <c r="AN491" s="5">
        <v>0</v>
      </c>
      <c r="AO491" s="5">
        <v>0</v>
      </c>
      <c r="AP491" s="5">
        <v>0</v>
      </c>
      <c r="AQ491" s="5">
        <v>0</v>
      </c>
      <c r="AR491" s="5">
        <v>0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 s="5">
        <v>0</v>
      </c>
      <c r="AY491" s="5">
        <v>0</v>
      </c>
      <c r="AZ491" s="5">
        <v>39768.78</v>
      </c>
      <c r="BA491" s="5">
        <v>28305.24</v>
      </c>
      <c r="BB491" s="5">
        <v>19098.560000000001</v>
      </c>
      <c r="BC491" s="5">
        <v>12146.61</v>
      </c>
      <c r="BD491" s="5">
        <v>6980.67</v>
      </c>
      <c r="BE491" s="5">
        <v>3529.78</v>
      </c>
      <c r="BF491" s="5">
        <v>1544.42</v>
      </c>
      <c r="BG491" s="5">
        <v>578.73</v>
      </c>
      <c r="BH491" s="5">
        <v>176.82</v>
      </c>
      <c r="BI491" s="5">
        <v>40.54</v>
      </c>
      <c r="BJ491" s="5">
        <v>5.89</v>
      </c>
      <c r="BK491" s="5">
        <v>0</v>
      </c>
      <c r="BL491" s="5">
        <v>0</v>
      </c>
      <c r="BM491" s="5">
        <v>0</v>
      </c>
      <c r="BN491" s="5">
        <v>0</v>
      </c>
      <c r="BO491" s="5">
        <v>0</v>
      </c>
      <c r="BP491" s="5">
        <v>0</v>
      </c>
      <c r="BQ491" s="5">
        <v>0</v>
      </c>
      <c r="BR491" s="5">
        <v>0</v>
      </c>
      <c r="BS491" s="5">
        <v>0</v>
      </c>
      <c r="BT491" s="5">
        <v>0</v>
      </c>
      <c r="BU491" s="5">
        <v>0</v>
      </c>
      <c r="BV491" s="5">
        <v>0</v>
      </c>
      <c r="BW491" s="5">
        <v>0</v>
      </c>
      <c r="BX491" s="5">
        <v>0</v>
      </c>
      <c r="BY491" s="5">
        <v>0</v>
      </c>
      <c r="BZ491" s="5">
        <v>0</v>
      </c>
      <c r="CA491" s="5">
        <v>0</v>
      </c>
      <c r="CB491" s="5">
        <v>0</v>
      </c>
      <c r="CC491" s="5">
        <v>0</v>
      </c>
      <c r="CD491" s="5">
        <v>0</v>
      </c>
      <c r="CE491" s="5">
        <v>0</v>
      </c>
      <c r="CF491" s="5">
        <v>0</v>
      </c>
      <c r="CG491" s="5">
        <v>0</v>
      </c>
      <c r="CH491" s="5">
        <v>0</v>
      </c>
      <c r="CI491" s="5">
        <v>0</v>
      </c>
      <c r="CJ491" s="5">
        <v>0</v>
      </c>
      <c r="CK491" s="5">
        <v>0</v>
      </c>
      <c r="CL491" s="5">
        <v>0</v>
      </c>
      <c r="CM491" s="5">
        <v>0</v>
      </c>
      <c r="CN491" s="5">
        <v>0</v>
      </c>
      <c r="CO491" s="5">
        <v>0</v>
      </c>
      <c r="CP491" s="5">
        <v>0</v>
      </c>
      <c r="CQ491" s="5">
        <v>0</v>
      </c>
      <c r="CR491" s="5">
        <v>0</v>
      </c>
      <c r="CS491" s="5">
        <v>0</v>
      </c>
      <c r="CT491" s="5">
        <v>0</v>
      </c>
      <c r="CU491" s="5">
        <v>0</v>
      </c>
      <c r="CV491" s="5">
        <v>0</v>
      </c>
      <c r="CW491" s="5">
        <v>0</v>
      </c>
      <c r="CX491" s="5">
        <v>0</v>
      </c>
      <c r="CY491" s="5">
        <v>0</v>
      </c>
      <c r="CZ491" s="5">
        <v>0</v>
      </c>
      <c r="DA491" s="5">
        <v>0</v>
      </c>
      <c r="DB491" s="5">
        <v>0</v>
      </c>
      <c r="DC491" s="5">
        <v>0</v>
      </c>
      <c r="DD491" s="5">
        <v>0</v>
      </c>
      <c r="DE491" s="5">
        <v>0</v>
      </c>
      <c r="DF491" s="3">
        <v>0</v>
      </c>
      <c r="DG491" s="3">
        <v>0</v>
      </c>
      <c r="DH491" s="3">
        <v>0</v>
      </c>
      <c r="DI491" s="3">
        <v>0</v>
      </c>
      <c r="DJ491" s="3">
        <v>0</v>
      </c>
      <c r="DK491" s="3">
        <v>0</v>
      </c>
      <c r="DL491" s="3">
        <v>0</v>
      </c>
      <c r="DM491" s="3">
        <v>0</v>
      </c>
      <c r="DN491" s="3">
        <v>0</v>
      </c>
      <c r="DO491" s="3">
        <v>0</v>
      </c>
      <c r="DP491" s="3">
        <v>0</v>
      </c>
      <c r="DQ491" s="3">
        <v>0</v>
      </c>
      <c r="DR491" s="3">
        <v>0</v>
      </c>
      <c r="DS491" s="3">
        <v>0</v>
      </c>
      <c r="DT491" s="3">
        <v>0</v>
      </c>
      <c r="DU491" s="3">
        <v>0</v>
      </c>
      <c r="DV491" s="3">
        <v>0</v>
      </c>
      <c r="DW491" s="3">
        <v>0</v>
      </c>
      <c r="DX491" s="3">
        <v>0</v>
      </c>
      <c r="DY491" s="3">
        <v>0</v>
      </c>
      <c r="DZ491" s="3">
        <v>0</v>
      </c>
      <c r="EA491" s="3">
        <v>0</v>
      </c>
      <c r="EB491" s="3">
        <v>0</v>
      </c>
      <c r="EC491" s="3">
        <v>0</v>
      </c>
      <c r="ED491" s="3">
        <v>0</v>
      </c>
      <c r="EE491" s="3">
        <v>0</v>
      </c>
      <c r="EF491" s="3">
        <v>0</v>
      </c>
      <c r="EG491" s="3">
        <v>0</v>
      </c>
      <c r="EH491" s="3">
        <v>0</v>
      </c>
      <c r="EI491" s="3">
        <v>0</v>
      </c>
      <c r="EJ491" s="3">
        <v>0</v>
      </c>
      <c r="EK491" s="3">
        <v>0</v>
      </c>
      <c r="EL491" s="3">
        <v>0</v>
      </c>
      <c r="EM491" s="3">
        <v>0</v>
      </c>
      <c r="EN491" s="3">
        <v>0</v>
      </c>
      <c r="EO491" s="3">
        <v>0</v>
      </c>
      <c r="EP491" s="3">
        <v>0</v>
      </c>
      <c r="EQ491" s="3">
        <v>0</v>
      </c>
      <c r="ER491" s="3">
        <v>0</v>
      </c>
      <c r="ES491" s="3">
        <v>0</v>
      </c>
      <c r="ET491" s="3">
        <v>0</v>
      </c>
      <c r="EU491" s="3">
        <v>0</v>
      </c>
      <c r="EV491" s="3">
        <v>1</v>
      </c>
      <c r="EW491" s="3">
        <v>0.67464000000000002</v>
      </c>
      <c r="EX491" s="3">
        <v>0.43147275840000004</v>
      </c>
      <c r="EY491" s="3">
        <v>0.26010903767385607</v>
      </c>
      <c r="EZ491" s="3">
        <v>0.14169179718245636</v>
      </c>
      <c r="FA491" s="3">
        <v>6.7911461471579504E-2</v>
      </c>
      <c r="FB491" s="3">
        <v>2.8164920416108172E-2</v>
      </c>
      <c r="FC491" s="3">
        <v>1.0003898082597463E-2</v>
      </c>
      <c r="FD491" s="3">
        <v>2.8971288847202247E-3</v>
      </c>
      <c r="FE491" s="3">
        <v>6.2963302051624646E-4</v>
      </c>
      <c r="FF491" s="3">
        <v>8.6713059585497433E-5</v>
      </c>
      <c r="FG491" s="3">
        <v>0</v>
      </c>
      <c r="FH491" s="3">
        <v>0</v>
      </c>
      <c r="FI491" s="3">
        <v>0</v>
      </c>
      <c r="FJ491" s="3">
        <v>0</v>
      </c>
      <c r="FK491" s="3">
        <v>0</v>
      </c>
      <c r="FL491" s="3">
        <v>0</v>
      </c>
      <c r="FM491" s="3">
        <v>0</v>
      </c>
      <c r="FN491" s="3">
        <v>0</v>
      </c>
      <c r="FO491" s="3">
        <v>0</v>
      </c>
      <c r="FP491" s="3">
        <v>0</v>
      </c>
      <c r="FQ491" s="3">
        <v>0</v>
      </c>
      <c r="FR491" s="3">
        <v>0</v>
      </c>
      <c r="FS491" s="3">
        <v>0</v>
      </c>
      <c r="FT491" s="3">
        <v>0</v>
      </c>
      <c r="FU491" s="3">
        <v>0</v>
      </c>
      <c r="FV491" s="3">
        <v>0</v>
      </c>
      <c r="FW491" s="3">
        <v>0</v>
      </c>
      <c r="FX491" s="3">
        <v>0</v>
      </c>
      <c r="FY491" s="3">
        <v>0</v>
      </c>
      <c r="FZ491" s="3">
        <v>0</v>
      </c>
      <c r="GA491" s="3">
        <v>0</v>
      </c>
      <c r="GB491" s="3">
        <v>0</v>
      </c>
      <c r="GC491" s="3">
        <v>0</v>
      </c>
      <c r="GD491" s="3">
        <v>0</v>
      </c>
      <c r="GE491" s="3">
        <v>0</v>
      </c>
      <c r="GF491" s="3">
        <v>0</v>
      </c>
      <c r="GG491" s="3">
        <v>0</v>
      </c>
      <c r="GH491" s="3">
        <v>0</v>
      </c>
      <c r="GI491" s="3">
        <v>0</v>
      </c>
      <c r="GJ491" s="3">
        <v>0</v>
      </c>
      <c r="GK491" s="3">
        <v>0</v>
      </c>
      <c r="GL491" s="3">
        <v>0</v>
      </c>
      <c r="GM491" s="3">
        <v>0</v>
      </c>
      <c r="GN491" s="3">
        <v>0</v>
      </c>
      <c r="GO491" s="3">
        <v>0</v>
      </c>
      <c r="GP491" s="3">
        <v>0</v>
      </c>
      <c r="GQ491" s="3">
        <v>0</v>
      </c>
      <c r="GR491" s="3">
        <v>0</v>
      </c>
      <c r="GS491" s="3">
        <v>0</v>
      </c>
      <c r="GT491" s="3">
        <v>0</v>
      </c>
      <c r="GU491" s="3">
        <v>0</v>
      </c>
      <c r="GV491" s="3">
        <v>0</v>
      </c>
      <c r="GW491" s="3">
        <v>0</v>
      </c>
      <c r="GX491" s="3">
        <v>0</v>
      </c>
      <c r="GY491" s="3">
        <v>0</v>
      </c>
      <c r="GZ491" s="3">
        <v>0</v>
      </c>
      <c r="HA491" s="3">
        <v>0</v>
      </c>
      <c r="HB491">
        <f t="shared" si="2740"/>
        <v>66</v>
      </c>
      <c r="HC491">
        <f t="shared" si="2744"/>
        <v>0</v>
      </c>
      <c r="HD491">
        <f>IF(H491&gt;=$F$3,IF(HB491&lt;50,HC491*VLOOKUP(H491,Ret!$A$2:$AZ$27,HB491+2),HC491),0)</f>
        <v>0</v>
      </c>
      <c r="HE491">
        <f>IF(H491&lt;$F$3,HC491*VLOOKUP(H491,Withd!$A$2:$AZ$57,HB491+2),0)</f>
        <v>0</v>
      </c>
      <c r="HF491">
        <f>IF(HC491=HD491,0,HC491*VLOOKUP(H491,Mort!$A$2:$E$115,IF(HF490/HC490=VLOOKUP(H490,Mort!$A$2:$E$115,2),2,3)))</f>
        <v>0</v>
      </c>
      <c r="HH491">
        <f t="shared" ref="HH491:HI491" si="2823">HH490+1</f>
        <v>75</v>
      </c>
      <c r="HI491">
        <f t="shared" si="2823"/>
        <v>42</v>
      </c>
      <c r="HJ491">
        <f t="shared" si="2738"/>
        <v>1.5980407784003451E-3</v>
      </c>
      <c r="HK491">
        <f>IF(HH491&gt;=$F$3,IF(HI491&lt;50,HJ491*VLOOKUP(HH491,Ret!$A$2:$AZ$27,HI491+2),HJ491),0)</f>
        <v>1.5980407784003451E-3</v>
      </c>
      <c r="HL491">
        <f>IF(HH491&lt;$F$3,HJ491*VLOOKUP(HH491,Withd!$A$2:$AZ$57,HI491+2),0)</f>
        <v>0</v>
      </c>
      <c r="HM491">
        <f>IF(HJ491=HK491,0,HJ491*VLOOKUP(HH491,Mort!$A$2:$E$115,IF(HM490/HJ490=VLOOKUP(HH490,Mort!$A$2:$E$115,2),2,3)))</f>
        <v>0</v>
      </c>
      <c r="HN491">
        <f>HN490/(1+Assumptions!$C$9)</f>
        <v>0.53045065533637492</v>
      </c>
      <c r="HO491">
        <f>HO490*(1+Assumptions!$C$10)</f>
        <v>1.7223881368969096</v>
      </c>
      <c r="HQ491">
        <f>HQ490/(1.01+Assumptions!$C$9)</f>
        <v>0.45066952875469607</v>
      </c>
      <c r="HR491">
        <f>HR490/(0.99+Assumptions!$C$9)</f>
        <v>0.62534121165967405</v>
      </c>
    </row>
    <row r="492" spans="2:226" x14ac:dyDescent="0.25">
      <c r="B492">
        <f t="shared" ref="B492:C492" si="2824">B491+1</f>
        <v>2055</v>
      </c>
      <c r="C492">
        <f t="shared" si="2824"/>
        <v>94</v>
      </c>
      <c r="D492">
        <f>IF(D491=0, 0, D491*(1-VLOOKUP(C491,Mort!$A$2:$E$111,IF(D491/D490=1-VLOOKUP(C490,Mort!$A$2:$E$111,4),4,5))))</f>
        <v>0.16935550522716505</v>
      </c>
      <c r="E492" s="3">
        <f>IF(C492&lt;65,Assumptions!$C$6,Assumptions!$C$7)*(1+Assumptions!$C$8)^(B492-$J$3)</f>
        <v>28842.142353522009</v>
      </c>
      <c r="F492" s="3">
        <f t="shared" si="2736"/>
        <v>4884.58</v>
      </c>
      <c r="H492">
        <f t="shared" si="2743"/>
        <v>100</v>
      </c>
      <c r="I492" s="5">
        <v>20624.952845610267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>
        <v>0</v>
      </c>
      <c r="AI492" s="5">
        <v>0</v>
      </c>
      <c r="AJ492" s="5">
        <v>0</v>
      </c>
      <c r="AK492" s="5">
        <v>0</v>
      </c>
      <c r="AL492" s="5">
        <v>0</v>
      </c>
      <c r="AM492" s="5">
        <v>0</v>
      </c>
      <c r="AN492" s="5">
        <v>0</v>
      </c>
      <c r="AO492" s="5">
        <v>0</v>
      </c>
      <c r="AP492" s="5">
        <v>0</v>
      </c>
      <c r="AQ492" s="5">
        <v>0</v>
      </c>
      <c r="AR492" s="5">
        <v>0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 s="5">
        <v>0</v>
      </c>
      <c r="AY492" s="5">
        <v>0</v>
      </c>
      <c r="AZ492" s="5">
        <v>0</v>
      </c>
      <c r="BA492" s="5">
        <v>41956.06</v>
      </c>
      <c r="BB492" s="5">
        <v>28309.26</v>
      </c>
      <c r="BC492" s="5">
        <v>18004.580000000002</v>
      </c>
      <c r="BD492" s="5">
        <v>10347.25</v>
      </c>
      <c r="BE492" s="5">
        <v>5232.09</v>
      </c>
      <c r="BF492" s="5">
        <v>2289.25</v>
      </c>
      <c r="BG492" s="5">
        <v>857.84</v>
      </c>
      <c r="BH492" s="5">
        <v>262.08999999999997</v>
      </c>
      <c r="BI492" s="5">
        <v>60.09</v>
      </c>
      <c r="BJ492" s="5">
        <v>8.73</v>
      </c>
      <c r="BK492" s="5">
        <v>0</v>
      </c>
      <c r="BL492" s="5">
        <v>0</v>
      </c>
      <c r="BM492" s="5">
        <v>0</v>
      </c>
      <c r="BN492" s="5">
        <v>0</v>
      </c>
      <c r="BO492" s="5">
        <v>0</v>
      </c>
      <c r="BP492" s="5">
        <v>0</v>
      </c>
      <c r="BQ492" s="5">
        <v>0</v>
      </c>
      <c r="BR492" s="5">
        <v>0</v>
      </c>
      <c r="BS492" s="5">
        <v>0</v>
      </c>
      <c r="BT492" s="5">
        <v>0</v>
      </c>
      <c r="BU492" s="5">
        <v>0</v>
      </c>
      <c r="BV492" s="5">
        <v>0</v>
      </c>
      <c r="BW492" s="5">
        <v>0</v>
      </c>
      <c r="BX492" s="5">
        <v>0</v>
      </c>
      <c r="BY492" s="5">
        <v>0</v>
      </c>
      <c r="BZ492" s="5">
        <v>0</v>
      </c>
      <c r="CA492" s="5">
        <v>0</v>
      </c>
      <c r="CB492" s="5">
        <v>0</v>
      </c>
      <c r="CC492" s="5">
        <v>0</v>
      </c>
      <c r="CD492" s="5">
        <v>0</v>
      </c>
      <c r="CE492" s="5">
        <v>0</v>
      </c>
      <c r="CF492" s="5">
        <v>0</v>
      </c>
      <c r="CG492" s="5">
        <v>0</v>
      </c>
      <c r="CH492" s="5">
        <v>0</v>
      </c>
      <c r="CI492" s="5">
        <v>0</v>
      </c>
      <c r="CJ492" s="5">
        <v>0</v>
      </c>
      <c r="CK492" s="5">
        <v>0</v>
      </c>
      <c r="CL492" s="5">
        <v>0</v>
      </c>
      <c r="CM492" s="5">
        <v>0</v>
      </c>
      <c r="CN492" s="5">
        <v>0</v>
      </c>
      <c r="CO492" s="5">
        <v>0</v>
      </c>
      <c r="CP492" s="5">
        <v>0</v>
      </c>
      <c r="CQ492" s="5">
        <v>0</v>
      </c>
      <c r="CR492" s="5">
        <v>0</v>
      </c>
      <c r="CS492" s="5">
        <v>0</v>
      </c>
      <c r="CT492" s="5">
        <v>0</v>
      </c>
      <c r="CU492" s="5">
        <v>0</v>
      </c>
      <c r="CV492" s="5">
        <v>0</v>
      </c>
      <c r="CW492" s="5">
        <v>0</v>
      </c>
      <c r="CX492" s="5">
        <v>0</v>
      </c>
      <c r="CY492" s="5">
        <v>0</v>
      </c>
      <c r="CZ492" s="5">
        <v>0</v>
      </c>
      <c r="DA492" s="5">
        <v>0</v>
      </c>
      <c r="DB492" s="5">
        <v>0</v>
      </c>
      <c r="DC492" s="5">
        <v>0</v>
      </c>
      <c r="DD492" s="5">
        <v>0</v>
      </c>
      <c r="DE492" s="5">
        <v>0</v>
      </c>
      <c r="DF492" s="3">
        <v>0</v>
      </c>
      <c r="DG492" s="3">
        <v>0</v>
      </c>
      <c r="DH492" s="3">
        <v>0</v>
      </c>
      <c r="DI492" s="3">
        <v>0</v>
      </c>
      <c r="DJ492" s="3">
        <v>0</v>
      </c>
      <c r="DK492" s="3">
        <v>0</v>
      </c>
      <c r="DL492" s="3">
        <v>0</v>
      </c>
      <c r="DM492" s="3">
        <v>0</v>
      </c>
      <c r="DN492" s="3">
        <v>0</v>
      </c>
      <c r="DO492" s="3">
        <v>0</v>
      </c>
      <c r="DP492" s="3">
        <v>0</v>
      </c>
      <c r="DQ492" s="3">
        <v>0</v>
      </c>
      <c r="DR492" s="3">
        <v>0</v>
      </c>
      <c r="DS492" s="3">
        <v>0</v>
      </c>
      <c r="DT492" s="3">
        <v>0</v>
      </c>
      <c r="DU492" s="3">
        <v>0</v>
      </c>
      <c r="DV492" s="3">
        <v>0</v>
      </c>
      <c r="DW492" s="3">
        <v>0</v>
      </c>
      <c r="DX492" s="3">
        <v>0</v>
      </c>
      <c r="DY492" s="3">
        <v>0</v>
      </c>
      <c r="DZ492" s="3">
        <v>0</v>
      </c>
      <c r="EA492" s="3">
        <v>0</v>
      </c>
      <c r="EB492" s="3">
        <v>0</v>
      </c>
      <c r="EC492" s="3">
        <v>0</v>
      </c>
      <c r="ED492" s="3">
        <v>0</v>
      </c>
      <c r="EE492" s="3">
        <v>0</v>
      </c>
      <c r="EF492" s="3">
        <v>0</v>
      </c>
      <c r="EG492" s="3">
        <v>0</v>
      </c>
      <c r="EH492" s="3">
        <v>0</v>
      </c>
      <c r="EI492" s="3">
        <v>0</v>
      </c>
      <c r="EJ492" s="3">
        <v>0</v>
      </c>
      <c r="EK492" s="3">
        <v>0</v>
      </c>
      <c r="EL492" s="3">
        <v>0</v>
      </c>
      <c r="EM492" s="3">
        <v>0</v>
      </c>
      <c r="EN492" s="3">
        <v>0</v>
      </c>
      <c r="EO492" s="3">
        <v>0</v>
      </c>
      <c r="EP492" s="3">
        <v>0</v>
      </c>
      <c r="EQ492" s="3">
        <v>0</v>
      </c>
      <c r="ER492" s="3">
        <v>0</v>
      </c>
      <c r="ES492" s="3">
        <v>0</v>
      </c>
      <c r="ET492" s="3">
        <v>0</v>
      </c>
      <c r="EU492" s="3">
        <v>0</v>
      </c>
      <c r="EV492" s="3">
        <v>0</v>
      </c>
      <c r="EW492" s="3">
        <v>1</v>
      </c>
      <c r="EX492" s="3">
        <v>0.63956000000000002</v>
      </c>
      <c r="EY492" s="3">
        <v>0.38555235040000002</v>
      </c>
      <c r="EZ492" s="3">
        <v>0.210025787356896</v>
      </c>
      <c r="FA492" s="3">
        <v>0.10066325962228669</v>
      </c>
      <c r="FB492" s="3">
        <v>4.1748073663150961E-2</v>
      </c>
      <c r="FC492" s="3">
        <v>1.482849828441459E-2</v>
      </c>
      <c r="FD492" s="3">
        <v>4.294333103166465E-3</v>
      </c>
      <c r="FE492" s="3">
        <v>9.3328741331116793E-4</v>
      </c>
      <c r="FF492" s="3">
        <v>1.2853234256121401E-4</v>
      </c>
      <c r="FG492" s="3">
        <v>0</v>
      </c>
      <c r="FH492" s="3">
        <v>0</v>
      </c>
      <c r="FI492" s="3">
        <v>0</v>
      </c>
      <c r="FJ492" s="3">
        <v>0</v>
      </c>
      <c r="FK492" s="3">
        <v>0</v>
      </c>
      <c r="FL492" s="3">
        <v>0</v>
      </c>
      <c r="FM492" s="3">
        <v>0</v>
      </c>
      <c r="FN492" s="3">
        <v>0</v>
      </c>
      <c r="FO492" s="3">
        <v>0</v>
      </c>
      <c r="FP492" s="3">
        <v>0</v>
      </c>
      <c r="FQ492" s="3">
        <v>0</v>
      </c>
      <c r="FR492" s="3">
        <v>0</v>
      </c>
      <c r="FS492" s="3">
        <v>0</v>
      </c>
      <c r="FT492" s="3">
        <v>0</v>
      </c>
      <c r="FU492" s="3">
        <v>0</v>
      </c>
      <c r="FV492" s="3">
        <v>0</v>
      </c>
      <c r="FW492" s="3">
        <v>0</v>
      </c>
      <c r="FX492" s="3">
        <v>0</v>
      </c>
      <c r="FY492" s="3">
        <v>0</v>
      </c>
      <c r="FZ492" s="3">
        <v>0</v>
      </c>
      <c r="GA492" s="3">
        <v>0</v>
      </c>
      <c r="GB492" s="3">
        <v>0</v>
      </c>
      <c r="GC492" s="3">
        <v>0</v>
      </c>
      <c r="GD492" s="3">
        <v>0</v>
      </c>
      <c r="GE492" s="3">
        <v>0</v>
      </c>
      <c r="GF492" s="3">
        <v>0</v>
      </c>
      <c r="GG492" s="3">
        <v>0</v>
      </c>
      <c r="GH492" s="3">
        <v>0</v>
      </c>
      <c r="GI492" s="3">
        <v>0</v>
      </c>
      <c r="GJ492" s="3">
        <v>0</v>
      </c>
      <c r="GK492" s="3">
        <v>0</v>
      </c>
      <c r="GL492" s="3">
        <v>0</v>
      </c>
      <c r="GM492" s="3">
        <v>0</v>
      </c>
      <c r="GN492" s="3">
        <v>0</v>
      </c>
      <c r="GO492" s="3">
        <v>0</v>
      </c>
      <c r="GP492" s="3">
        <v>0</v>
      </c>
      <c r="GQ492" s="3">
        <v>0</v>
      </c>
      <c r="GR492" s="3">
        <v>0</v>
      </c>
      <c r="GS492" s="3">
        <v>0</v>
      </c>
      <c r="GT492" s="3">
        <v>0</v>
      </c>
      <c r="GU492" s="3">
        <v>0</v>
      </c>
      <c r="GV492" s="3">
        <v>0</v>
      </c>
      <c r="GW492" s="3">
        <v>0</v>
      </c>
      <c r="GX492" s="3">
        <v>0</v>
      </c>
      <c r="GY492" s="3">
        <v>0</v>
      </c>
      <c r="GZ492" s="3">
        <v>0</v>
      </c>
      <c r="HA492" s="3">
        <v>0</v>
      </c>
      <c r="HB492">
        <f t="shared" si="2740"/>
        <v>67</v>
      </c>
      <c r="HC492">
        <f t="shared" si="2744"/>
        <v>0</v>
      </c>
      <c r="HD492">
        <f>IF(H492&gt;=$F$3,IF(HB492&lt;50,HC492*VLOOKUP(H492,Ret!$A$2:$AZ$27,HB492+2),HC492),0)</f>
        <v>0</v>
      </c>
      <c r="HE492">
        <f>IF(H492&lt;$F$3,HC492*VLOOKUP(H492,Withd!$A$2:$AZ$57,HB492+2),0)</f>
        <v>0</v>
      </c>
      <c r="HF492">
        <f>IF(HC492=HD492,0,HC492*VLOOKUP(H492,Mort!$A$2:$E$115,IF(HF491/HC491=VLOOKUP(H491,Mort!$A$2:$E$115,2),2,3)))</f>
        <v>0</v>
      </c>
      <c r="HH492">
        <f t="shared" ref="HH492:HI492" si="2825">HH491+1</f>
        <v>76</v>
      </c>
      <c r="HI492">
        <f t="shared" si="2825"/>
        <v>43</v>
      </c>
      <c r="HJ492">
        <f t="shared" si="2738"/>
        <v>0</v>
      </c>
      <c r="HK492">
        <f>IF(HH492&gt;=$F$3,IF(HI492&lt;50,HJ492*VLOOKUP(HH492,Ret!$A$2:$AZ$27,HI492+2),HJ492),0)</f>
        <v>0</v>
      </c>
      <c r="HL492">
        <f>IF(HH492&lt;$F$3,HJ492*VLOOKUP(HH492,Withd!$A$2:$AZ$57,HI492+2),0)</f>
        <v>0</v>
      </c>
      <c r="HM492">
        <f>IF(HJ492=HK492,0,HJ492*VLOOKUP(HH492,Mort!$A$2:$E$115,IF(HM491/HJ491=VLOOKUP(HH491,Mort!$A$2:$E$115,2),2,3)))</f>
        <v>0</v>
      </c>
      <c r="HN492">
        <f>HN491/(1+Assumptions!$C$9)</f>
        <v>0.5110314598616329</v>
      </c>
      <c r="HO492">
        <f>HO491*(1+Assumptions!$C$10)</f>
        <v>1.7783657513460591</v>
      </c>
      <c r="HQ492">
        <f>HQ491/(1.01+Assumptions!$C$9)</f>
        <v>0.43002817629264889</v>
      </c>
      <c r="HR492">
        <f>HR491/(0.99+Assumptions!$C$9)</f>
        <v>0.60830857165337937</v>
      </c>
    </row>
    <row r="493" spans="2:226" x14ac:dyDescent="0.25">
      <c r="B493">
        <f t="shared" ref="B493:C493" si="2826">B492+1</f>
        <v>2056</v>
      </c>
      <c r="C493">
        <f t="shared" si="2826"/>
        <v>95</v>
      </c>
      <c r="D493">
        <f>IF(D492=0, 0, D492*(1-VLOOKUP(C492,Mort!$A$2:$E$111,IF(D492/D491=1-VLOOKUP(C491,Mort!$A$2:$E$111,4),4,5))))</f>
        <v>0.13485101459218243</v>
      </c>
      <c r="E493" s="3">
        <f>IF(C493&lt;65,Assumptions!$C$6,Assumptions!$C$7)*(1+Assumptions!$C$8)^(B493-$J$3)</f>
        <v>30428.460182965719</v>
      </c>
      <c r="F493" s="3">
        <f t="shared" si="2736"/>
        <v>4103.3100000000004</v>
      </c>
      <c r="H493">
        <f t="shared" si="2743"/>
        <v>101</v>
      </c>
      <c r="I493" s="5">
        <v>19053.120115223537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5">
        <v>0</v>
      </c>
      <c r="AK493" s="5">
        <v>0</v>
      </c>
      <c r="AL493" s="5">
        <v>0</v>
      </c>
      <c r="AM493" s="5">
        <v>0</v>
      </c>
      <c r="AN493" s="5">
        <v>0</v>
      </c>
      <c r="AO493" s="5">
        <v>0</v>
      </c>
      <c r="AP493" s="5">
        <v>0</v>
      </c>
      <c r="AQ493" s="5">
        <v>0</v>
      </c>
      <c r="AR493" s="5">
        <v>0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 s="5">
        <v>0</v>
      </c>
      <c r="AY493" s="5">
        <v>0</v>
      </c>
      <c r="AZ493" s="5">
        <v>0</v>
      </c>
      <c r="BA493" s="5">
        <v>0</v>
      </c>
      <c r="BB493" s="5">
        <v>44263.65</v>
      </c>
      <c r="BC493" s="5">
        <v>28151.51</v>
      </c>
      <c r="BD493" s="5">
        <v>16178.69</v>
      </c>
      <c r="BE493" s="5">
        <v>8180.77</v>
      </c>
      <c r="BF493" s="5">
        <v>3579.42</v>
      </c>
      <c r="BG493" s="5">
        <v>1341.3</v>
      </c>
      <c r="BH493" s="5">
        <v>409.8</v>
      </c>
      <c r="BI493" s="5">
        <v>93.96</v>
      </c>
      <c r="BJ493" s="5">
        <v>13.65</v>
      </c>
      <c r="BK493" s="5">
        <v>0</v>
      </c>
      <c r="BL493" s="5">
        <v>0</v>
      </c>
      <c r="BM493" s="5">
        <v>0</v>
      </c>
      <c r="BN493" s="5">
        <v>0</v>
      </c>
      <c r="BO493" s="5">
        <v>0</v>
      </c>
      <c r="BP493" s="5">
        <v>0</v>
      </c>
      <c r="BQ493" s="5">
        <v>0</v>
      </c>
      <c r="BR493" s="5">
        <v>0</v>
      </c>
      <c r="BS493" s="5">
        <v>0</v>
      </c>
      <c r="BT493" s="5">
        <v>0</v>
      </c>
      <c r="BU493" s="5">
        <v>0</v>
      </c>
      <c r="BV493" s="5">
        <v>0</v>
      </c>
      <c r="BW493" s="5">
        <v>0</v>
      </c>
      <c r="BX493" s="5">
        <v>0</v>
      </c>
      <c r="BY493" s="5">
        <v>0</v>
      </c>
      <c r="BZ493" s="5">
        <v>0</v>
      </c>
      <c r="CA493" s="5">
        <v>0</v>
      </c>
      <c r="CB493" s="5">
        <v>0</v>
      </c>
      <c r="CC493" s="5">
        <v>0</v>
      </c>
      <c r="CD493" s="5">
        <v>0</v>
      </c>
      <c r="CE493" s="5">
        <v>0</v>
      </c>
      <c r="CF493" s="5">
        <v>0</v>
      </c>
      <c r="CG493" s="5">
        <v>0</v>
      </c>
      <c r="CH493" s="5">
        <v>0</v>
      </c>
      <c r="CI493" s="5">
        <v>0</v>
      </c>
      <c r="CJ493" s="5">
        <v>0</v>
      </c>
      <c r="CK493" s="5">
        <v>0</v>
      </c>
      <c r="CL493" s="5">
        <v>0</v>
      </c>
      <c r="CM493" s="5">
        <v>0</v>
      </c>
      <c r="CN493" s="5">
        <v>0</v>
      </c>
      <c r="CO493" s="5">
        <v>0</v>
      </c>
      <c r="CP493" s="5">
        <v>0</v>
      </c>
      <c r="CQ493" s="5">
        <v>0</v>
      </c>
      <c r="CR493" s="5">
        <v>0</v>
      </c>
      <c r="CS493" s="5">
        <v>0</v>
      </c>
      <c r="CT493" s="5">
        <v>0</v>
      </c>
      <c r="CU493" s="5">
        <v>0</v>
      </c>
      <c r="CV493" s="5">
        <v>0</v>
      </c>
      <c r="CW493" s="5">
        <v>0</v>
      </c>
      <c r="CX493" s="5">
        <v>0</v>
      </c>
      <c r="CY493" s="5">
        <v>0</v>
      </c>
      <c r="CZ493" s="5">
        <v>0</v>
      </c>
      <c r="DA493" s="5">
        <v>0</v>
      </c>
      <c r="DB493" s="5">
        <v>0</v>
      </c>
      <c r="DC493" s="5">
        <v>0</v>
      </c>
      <c r="DD493" s="5">
        <v>0</v>
      </c>
      <c r="DE493" s="5">
        <v>0</v>
      </c>
      <c r="DF493" s="3">
        <v>0</v>
      </c>
      <c r="DG493" s="3">
        <v>0</v>
      </c>
      <c r="DH493" s="3">
        <v>0</v>
      </c>
      <c r="DI493" s="3">
        <v>0</v>
      </c>
      <c r="DJ493" s="3">
        <v>0</v>
      </c>
      <c r="DK493" s="3">
        <v>0</v>
      </c>
      <c r="DL493" s="3">
        <v>0</v>
      </c>
      <c r="DM493" s="3">
        <v>0</v>
      </c>
      <c r="DN493" s="3">
        <v>0</v>
      </c>
      <c r="DO493" s="3">
        <v>0</v>
      </c>
      <c r="DP493" s="3">
        <v>0</v>
      </c>
      <c r="DQ493" s="3">
        <v>0</v>
      </c>
      <c r="DR493" s="3">
        <v>0</v>
      </c>
      <c r="DS493" s="3">
        <v>0</v>
      </c>
      <c r="DT493" s="3">
        <v>0</v>
      </c>
      <c r="DU493" s="3">
        <v>0</v>
      </c>
      <c r="DV493" s="3">
        <v>0</v>
      </c>
      <c r="DW493" s="3">
        <v>0</v>
      </c>
      <c r="DX493" s="3">
        <v>0</v>
      </c>
      <c r="DY493" s="3">
        <v>0</v>
      </c>
      <c r="DZ493" s="3">
        <v>0</v>
      </c>
      <c r="EA493" s="3">
        <v>0</v>
      </c>
      <c r="EB493" s="3">
        <v>0</v>
      </c>
      <c r="EC493" s="3">
        <v>0</v>
      </c>
      <c r="ED493" s="3">
        <v>0</v>
      </c>
      <c r="EE493" s="3">
        <v>0</v>
      </c>
      <c r="EF493" s="3">
        <v>0</v>
      </c>
      <c r="EG493" s="3">
        <v>0</v>
      </c>
      <c r="EH493" s="3">
        <v>0</v>
      </c>
      <c r="EI493" s="3">
        <v>0</v>
      </c>
      <c r="EJ493" s="3">
        <v>0</v>
      </c>
      <c r="EK493" s="3">
        <v>0</v>
      </c>
      <c r="EL493" s="3">
        <v>0</v>
      </c>
      <c r="EM493" s="3">
        <v>0</v>
      </c>
      <c r="EN493" s="3">
        <v>0</v>
      </c>
      <c r="EO493" s="3">
        <v>0</v>
      </c>
      <c r="EP493" s="3">
        <v>0</v>
      </c>
      <c r="EQ493" s="3">
        <v>0</v>
      </c>
      <c r="ER493" s="3">
        <v>0</v>
      </c>
      <c r="ES493" s="3">
        <v>0</v>
      </c>
      <c r="ET493" s="3">
        <v>0</v>
      </c>
      <c r="EU493" s="3">
        <v>0</v>
      </c>
      <c r="EV493" s="3">
        <v>0</v>
      </c>
      <c r="EW493" s="3">
        <v>0</v>
      </c>
      <c r="EX493" s="3">
        <v>1</v>
      </c>
      <c r="EY493" s="3">
        <v>0.60284000000000004</v>
      </c>
      <c r="EZ493" s="3">
        <v>0.32839106160000003</v>
      </c>
      <c r="FA493" s="3">
        <v>0.15739455191426402</v>
      </c>
      <c r="FB493" s="3">
        <v>6.5276242515402719E-2</v>
      </c>
      <c r="FC493" s="3">
        <v>2.3185468579045892E-2</v>
      </c>
      <c r="FD493" s="3">
        <v>6.7145117004916892E-3</v>
      </c>
      <c r="FE493" s="3">
        <v>1.4592648278678589E-3</v>
      </c>
      <c r="FF493" s="3">
        <v>2.0096995209396146E-4</v>
      </c>
      <c r="FG493" s="3">
        <v>0</v>
      </c>
      <c r="FH493" s="3">
        <v>0</v>
      </c>
      <c r="FI493" s="3">
        <v>0</v>
      </c>
      <c r="FJ493" s="3">
        <v>0</v>
      </c>
      <c r="FK493" s="3">
        <v>0</v>
      </c>
      <c r="FL493" s="3">
        <v>0</v>
      </c>
      <c r="FM493" s="3">
        <v>0</v>
      </c>
      <c r="FN493" s="3">
        <v>0</v>
      </c>
      <c r="FO493" s="3">
        <v>0</v>
      </c>
      <c r="FP493" s="3">
        <v>0</v>
      </c>
      <c r="FQ493" s="3">
        <v>0</v>
      </c>
      <c r="FR493" s="3">
        <v>0</v>
      </c>
      <c r="FS493" s="3">
        <v>0</v>
      </c>
      <c r="FT493" s="3">
        <v>0</v>
      </c>
      <c r="FU493" s="3">
        <v>0</v>
      </c>
      <c r="FV493" s="3">
        <v>0</v>
      </c>
      <c r="FW493" s="3">
        <v>0</v>
      </c>
      <c r="FX493" s="3">
        <v>0</v>
      </c>
      <c r="FY493" s="3">
        <v>0</v>
      </c>
      <c r="FZ493" s="3">
        <v>0</v>
      </c>
      <c r="GA493" s="3">
        <v>0</v>
      </c>
      <c r="GB493" s="3">
        <v>0</v>
      </c>
      <c r="GC493" s="3">
        <v>0</v>
      </c>
      <c r="GD493" s="3">
        <v>0</v>
      </c>
      <c r="GE493" s="3">
        <v>0</v>
      </c>
      <c r="GF493" s="3">
        <v>0</v>
      </c>
      <c r="GG493" s="3">
        <v>0</v>
      </c>
      <c r="GH493" s="3">
        <v>0</v>
      </c>
      <c r="GI493" s="3">
        <v>0</v>
      </c>
      <c r="GJ493" s="3">
        <v>0</v>
      </c>
      <c r="GK493" s="3">
        <v>0</v>
      </c>
      <c r="GL493" s="3">
        <v>0</v>
      </c>
      <c r="GM493" s="3">
        <v>0</v>
      </c>
      <c r="GN493" s="3">
        <v>0</v>
      </c>
      <c r="GO493" s="3">
        <v>0</v>
      </c>
      <c r="GP493" s="3">
        <v>0</v>
      </c>
      <c r="GQ493" s="3">
        <v>0</v>
      </c>
      <c r="GR493" s="3">
        <v>0</v>
      </c>
      <c r="GS493" s="3">
        <v>0</v>
      </c>
      <c r="GT493" s="3">
        <v>0</v>
      </c>
      <c r="GU493" s="3">
        <v>0</v>
      </c>
      <c r="GV493" s="3">
        <v>0</v>
      </c>
      <c r="GW493" s="3">
        <v>0</v>
      </c>
      <c r="GX493" s="3">
        <v>0</v>
      </c>
      <c r="GY493" s="3">
        <v>0</v>
      </c>
      <c r="GZ493" s="3">
        <v>0</v>
      </c>
      <c r="HA493" s="3">
        <v>0</v>
      </c>
      <c r="HB493">
        <f t="shared" si="2740"/>
        <v>68</v>
      </c>
      <c r="HC493">
        <f t="shared" si="2744"/>
        <v>0</v>
      </c>
      <c r="HD493">
        <f>IF(H493&gt;=$F$3,IF(HB493&lt;50,HC493*VLOOKUP(H493,Ret!$A$2:$AZ$27,HB493+2),HC493),0)</f>
        <v>0</v>
      </c>
      <c r="HE493">
        <f>IF(H493&lt;$F$3,HC493*VLOOKUP(H493,Withd!$A$2:$AZ$57,HB493+2),0)</f>
        <v>0</v>
      </c>
      <c r="HF493">
        <f>IF(HC493=HD493,0,HC493*VLOOKUP(H493,Mort!$A$2:$E$115,IF(HF492/HC492=VLOOKUP(H492,Mort!$A$2:$E$115,2),2,3)))</f>
        <v>0</v>
      </c>
      <c r="HH493">
        <f t="shared" ref="HH493:HI493" si="2827">HH492+1</f>
        <v>77</v>
      </c>
      <c r="HI493">
        <f t="shared" si="2827"/>
        <v>44</v>
      </c>
      <c r="HJ493">
        <f t="shared" si="2738"/>
        <v>0</v>
      </c>
      <c r="HK493">
        <f>IF(HH493&gt;=$F$3,IF(HI493&lt;50,HJ493*VLOOKUP(HH493,Ret!$A$2:$AZ$27,HI493+2),HJ493),0)</f>
        <v>0</v>
      </c>
      <c r="HL493">
        <f>IF(HH493&lt;$F$3,HJ493*VLOOKUP(HH493,Withd!$A$2:$AZ$57,HI493+2),0)</f>
        <v>0</v>
      </c>
      <c r="HM493">
        <f>IF(HJ493=HK493,0,HJ493*VLOOKUP(HH493,Mort!$A$2:$E$115,IF(HM492/HJ492=VLOOKUP(HH492,Mort!$A$2:$E$115,2),2,3)))</f>
        <v>0</v>
      </c>
      <c r="HN493">
        <f>HN492/(1+Assumptions!$C$9)</f>
        <v>0.49232317905744977</v>
      </c>
      <c r="HO493">
        <f>HO492*(1+Assumptions!$C$10)</f>
        <v>1.836162638264806</v>
      </c>
      <c r="HQ493">
        <f>HQ492/(1.01+Assumptions!$C$9)</f>
        <v>0.41033222928687868</v>
      </c>
      <c r="HR493">
        <f>HR492/(0.99+Assumptions!$C$9)</f>
        <v>0.59173985569394882</v>
      </c>
    </row>
    <row r="494" spans="2:226" x14ac:dyDescent="0.25">
      <c r="B494">
        <f t="shared" ref="B494:C494" si="2828">B493+1</f>
        <v>2057</v>
      </c>
      <c r="C494">
        <f t="shared" si="2828"/>
        <v>96</v>
      </c>
      <c r="D494">
        <f>IF(D493=0, 0, D493*(1-VLOOKUP(C493,Mort!$A$2:$E$111,IF(D493/D492=1-VLOOKUP(C492,Mort!$A$2:$E$111,4),4,5))))</f>
        <v>0.10458505287711301</v>
      </c>
      <c r="E494" s="3">
        <f>IF(C494&lt;65,Assumptions!$C$6,Assumptions!$C$7)*(1+Assumptions!$C$8)^(B494-$J$3)</f>
        <v>32102.025493028828</v>
      </c>
      <c r="F494" s="3">
        <f t="shared" si="2736"/>
        <v>3357.39</v>
      </c>
      <c r="H494">
        <f t="shared" si="2743"/>
        <v>102</v>
      </c>
      <c r="I494" s="5">
        <v>17377.023302962047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s="5">
        <v>0</v>
      </c>
      <c r="AP494" s="5">
        <v>0</v>
      </c>
      <c r="AQ494" s="5">
        <v>0</v>
      </c>
      <c r="AR494" s="5">
        <v>0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 s="5">
        <v>0</v>
      </c>
      <c r="AY494" s="5">
        <v>0</v>
      </c>
      <c r="AZ494" s="5">
        <v>0</v>
      </c>
      <c r="BA494" s="5">
        <v>0</v>
      </c>
      <c r="BB494" s="5">
        <v>0</v>
      </c>
      <c r="BC494" s="5">
        <v>46698.15</v>
      </c>
      <c r="BD494" s="5">
        <v>26837.46</v>
      </c>
      <c r="BE494" s="5">
        <v>13570.39</v>
      </c>
      <c r="BF494" s="5">
        <v>5937.59</v>
      </c>
      <c r="BG494" s="5">
        <v>2224.9699999999998</v>
      </c>
      <c r="BH494" s="5">
        <v>679.79</v>
      </c>
      <c r="BI494" s="5">
        <v>155.86000000000001</v>
      </c>
      <c r="BJ494" s="5">
        <v>22.65</v>
      </c>
      <c r="BK494" s="5">
        <v>0</v>
      </c>
      <c r="BL494" s="5">
        <v>0</v>
      </c>
      <c r="BM494" s="5">
        <v>0</v>
      </c>
      <c r="BN494" s="5">
        <v>0</v>
      </c>
      <c r="BO494" s="5">
        <v>0</v>
      </c>
      <c r="BP494" s="5">
        <v>0</v>
      </c>
      <c r="BQ494" s="5">
        <v>0</v>
      </c>
      <c r="BR494" s="5">
        <v>0</v>
      </c>
      <c r="BS494" s="5">
        <v>0</v>
      </c>
      <c r="BT494" s="5">
        <v>0</v>
      </c>
      <c r="BU494" s="5">
        <v>0</v>
      </c>
      <c r="BV494" s="5">
        <v>0</v>
      </c>
      <c r="BW494" s="5">
        <v>0</v>
      </c>
      <c r="BX494" s="5">
        <v>0</v>
      </c>
      <c r="BY494" s="5">
        <v>0</v>
      </c>
      <c r="BZ494" s="5">
        <v>0</v>
      </c>
      <c r="CA494" s="5">
        <v>0</v>
      </c>
      <c r="CB494" s="5">
        <v>0</v>
      </c>
      <c r="CC494" s="5">
        <v>0</v>
      </c>
      <c r="CD494" s="5">
        <v>0</v>
      </c>
      <c r="CE494" s="5">
        <v>0</v>
      </c>
      <c r="CF494" s="5">
        <v>0</v>
      </c>
      <c r="CG494" s="5">
        <v>0</v>
      </c>
      <c r="CH494" s="5">
        <v>0</v>
      </c>
      <c r="CI494" s="5">
        <v>0</v>
      </c>
      <c r="CJ494" s="5">
        <v>0</v>
      </c>
      <c r="CK494" s="5">
        <v>0</v>
      </c>
      <c r="CL494" s="5">
        <v>0</v>
      </c>
      <c r="CM494" s="5">
        <v>0</v>
      </c>
      <c r="CN494" s="5">
        <v>0</v>
      </c>
      <c r="CO494" s="5">
        <v>0</v>
      </c>
      <c r="CP494" s="5">
        <v>0</v>
      </c>
      <c r="CQ494" s="5">
        <v>0</v>
      </c>
      <c r="CR494" s="5">
        <v>0</v>
      </c>
      <c r="CS494" s="5">
        <v>0</v>
      </c>
      <c r="CT494" s="5">
        <v>0</v>
      </c>
      <c r="CU494" s="5">
        <v>0</v>
      </c>
      <c r="CV494" s="5">
        <v>0</v>
      </c>
      <c r="CW494" s="5">
        <v>0</v>
      </c>
      <c r="CX494" s="5">
        <v>0</v>
      </c>
      <c r="CY494" s="5">
        <v>0</v>
      </c>
      <c r="CZ494" s="5">
        <v>0</v>
      </c>
      <c r="DA494" s="5">
        <v>0</v>
      </c>
      <c r="DB494" s="5">
        <v>0</v>
      </c>
      <c r="DC494" s="5">
        <v>0</v>
      </c>
      <c r="DD494" s="5">
        <v>0</v>
      </c>
      <c r="DE494" s="5">
        <v>0</v>
      </c>
      <c r="DF494" s="3">
        <v>0</v>
      </c>
      <c r="DG494" s="3">
        <v>0</v>
      </c>
      <c r="DH494" s="3">
        <v>0</v>
      </c>
      <c r="DI494" s="3">
        <v>0</v>
      </c>
      <c r="DJ494" s="3">
        <v>0</v>
      </c>
      <c r="DK494" s="3">
        <v>0</v>
      </c>
      <c r="DL494" s="3">
        <v>0</v>
      </c>
      <c r="DM494" s="3">
        <v>0</v>
      </c>
      <c r="DN494" s="3">
        <v>0</v>
      </c>
      <c r="DO494" s="3">
        <v>0</v>
      </c>
      <c r="DP494" s="3">
        <v>0</v>
      </c>
      <c r="DQ494" s="3">
        <v>0</v>
      </c>
      <c r="DR494" s="3">
        <v>0</v>
      </c>
      <c r="DS494" s="3">
        <v>0</v>
      </c>
      <c r="DT494" s="3">
        <v>0</v>
      </c>
      <c r="DU494" s="3">
        <v>0</v>
      </c>
      <c r="DV494" s="3">
        <v>0</v>
      </c>
      <c r="DW494" s="3">
        <v>0</v>
      </c>
      <c r="DX494" s="3">
        <v>0</v>
      </c>
      <c r="DY494" s="3">
        <v>0</v>
      </c>
      <c r="DZ494" s="3">
        <v>0</v>
      </c>
      <c r="EA494" s="3">
        <v>0</v>
      </c>
      <c r="EB494" s="3">
        <v>0</v>
      </c>
      <c r="EC494" s="3">
        <v>0</v>
      </c>
      <c r="ED494" s="3">
        <v>0</v>
      </c>
      <c r="EE494" s="3">
        <v>0</v>
      </c>
      <c r="EF494" s="3">
        <v>0</v>
      </c>
      <c r="EG494" s="3">
        <v>0</v>
      </c>
      <c r="EH494" s="3">
        <v>0</v>
      </c>
      <c r="EI494" s="3">
        <v>0</v>
      </c>
      <c r="EJ494" s="3">
        <v>0</v>
      </c>
      <c r="EK494" s="3">
        <v>0</v>
      </c>
      <c r="EL494" s="3">
        <v>0</v>
      </c>
      <c r="EM494" s="3">
        <v>0</v>
      </c>
      <c r="EN494" s="3">
        <v>0</v>
      </c>
      <c r="EO494" s="3">
        <v>0</v>
      </c>
      <c r="EP494" s="3">
        <v>0</v>
      </c>
      <c r="EQ494" s="3">
        <v>0</v>
      </c>
      <c r="ER494" s="3">
        <v>0</v>
      </c>
      <c r="ES494" s="3">
        <v>0</v>
      </c>
      <c r="ET494" s="3">
        <v>0</v>
      </c>
      <c r="EU494" s="3">
        <v>0</v>
      </c>
      <c r="EV494" s="3">
        <v>0</v>
      </c>
      <c r="EW494" s="3">
        <v>0</v>
      </c>
      <c r="EX494" s="3">
        <v>0</v>
      </c>
      <c r="EY494" s="3">
        <v>1</v>
      </c>
      <c r="EZ494" s="3">
        <v>0.54474</v>
      </c>
      <c r="FA494" s="3">
        <v>0.26108843459999997</v>
      </c>
      <c r="FB494" s="3">
        <v>0.108281206481658</v>
      </c>
      <c r="FC494" s="3">
        <v>3.8460401730220105E-2</v>
      </c>
      <c r="FD494" s="3">
        <v>1.1138132341071741E-2</v>
      </c>
      <c r="FE494" s="3">
        <v>2.4206503016851216E-3</v>
      </c>
      <c r="FF494" s="3">
        <v>3.3337195954807484E-4</v>
      </c>
      <c r="FG494" s="3">
        <v>0</v>
      </c>
      <c r="FH494" s="3">
        <v>0</v>
      </c>
      <c r="FI494" s="3">
        <v>0</v>
      </c>
      <c r="FJ494" s="3">
        <v>0</v>
      </c>
      <c r="FK494" s="3">
        <v>0</v>
      </c>
      <c r="FL494" s="3">
        <v>0</v>
      </c>
      <c r="FM494" s="3">
        <v>0</v>
      </c>
      <c r="FN494" s="3">
        <v>0</v>
      </c>
      <c r="FO494" s="3">
        <v>0</v>
      </c>
      <c r="FP494" s="3">
        <v>0</v>
      </c>
      <c r="FQ494" s="3">
        <v>0</v>
      </c>
      <c r="FR494" s="3">
        <v>0</v>
      </c>
      <c r="FS494" s="3">
        <v>0</v>
      </c>
      <c r="FT494" s="3">
        <v>0</v>
      </c>
      <c r="FU494" s="3">
        <v>0</v>
      </c>
      <c r="FV494" s="3">
        <v>0</v>
      </c>
      <c r="FW494" s="3">
        <v>0</v>
      </c>
      <c r="FX494" s="3">
        <v>0</v>
      </c>
      <c r="FY494" s="3">
        <v>0</v>
      </c>
      <c r="FZ494" s="3">
        <v>0</v>
      </c>
      <c r="GA494" s="3">
        <v>0</v>
      </c>
      <c r="GB494" s="3">
        <v>0</v>
      </c>
      <c r="GC494" s="3">
        <v>0</v>
      </c>
      <c r="GD494" s="3">
        <v>0</v>
      </c>
      <c r="GE494" s="3">
        <v>0</v>
      </c>
      <c r="GF494" s="3">
        <v>0</v>
      </c>
      <c r="GG494" s="3">
        <v>0</v>
      </c>
      <c r="GH494" s="3">
        <v>0</v>
      </c>
      <c r="GI494" s="3">
        <v>0</v>
      </c>
      <c r="GJ494" s="3">
        <v>0</v>
      </c>
      <c r="GK494" s="3">
        <v>0</v>
      </c>
      <c r="GL494" s="3">
        <v>0</v>
      </c>
      <c r="GM494" s="3">
        <v>0</v>
      </c>
      <c r="GN494" s="3">
        <v>0</v>
      </c>
      <c r="GO494" s="3">
        <v>0</v>
      </c>
      <c r="GP494" s="3">
        <v>0</v>
      </c>
      <c r="GQ494" s="3">
        <v>0</v>
      </c>
      <c r="GR494" s="3">
        <v>0</v>
      </c>
      <c r="GS494" s="3">
        <v>0</v>
      </c>
      <c r="GT494" s="3">
        <v>0</v>
      </c>
      <c r="GU494" s="3">
        <v>0</v>
      </c>
      <c r="GV494" s="3">
        <v>0</v>
      </c>
      <c r="GW494" s="3">
        <v>0</v>
      </c>
      <c r="GX494" s="3">
        <v>0</v>
      </c>
      <c r="GY494" s="3">
        <v>0</v>
      </c>
      <c r="GZ494" s="3">
        <v>0</v>
      </c>
      <c r="HA494" s="3">
        <v>0</v>
      </c>
      <c r="HB494">
        <f t="shared" si="2740"/>
        <v>69</v>
      </c>
      <c r="HC494">
        <f t="shared" si="2744"/>
        <v>0</v>
      </c>
      <c r="HD494">
        <f>IF(H494&gt;=$F$3,IF(HB494&lt;50,HC494*VLOOKUP(H494,Ret!$A$2:$AZ$27,HB494+2),HC494),0)</f>
        <v>0</v>
      </c>
      <c r="HE494">
        <f>IF(H494&lt;$F$3,HC494*VLOOKUP(H494,Withd!$A$2:$AZ$57,HB494+2),0)</f>
        <v>0</v>
      </c>
      <c r="HF494">
        <f>IF(HC494=HD494,0,HC494*VLOOKUP(H494,Mort!$A$2:$E$115,IF(HF493/HC493=VLOOKUP(H493,Mort!$A$2:$E$115,2),2,3)))</f>
        <v>0</v>
      </c>
      <c r="HH494">
        <f t="shared" ref="HH494:HI494" si="2829">HH493+1</f>
        <v>78</v>
      </c>
      <c r="HI494">
        <f t="shared" si="2829"/>
        <v>45</v>
      </c>
      <c r="HJ494">
        <f t="shared" si="2738"/>
        <v>0</v>
      </c>
      <c r="HK494">
        <f>IF(HH494&gt;=$F$3,IF(HI494&lt;50,HJ494*VLOOKUP(HH494,Ret!$A$2:$AZ$27,HI494+2),HJ494),0)</f>
        <v>0</v>
      </c>
      <c r="HL494">
        <f>IF(HH494&lt;$F$3,HJ494*VLOOKUP(HH494,Withd!$A$2:$AZ$57,HI494+2),0)</f>
        <v>0</v>
      </c>
      <c r="HM494">
        <f>IF(HJ494=HK494,0,HJ494*VLOOKUP(HH494,Mort!$A$2:$E$115,IF(HM493/HJ493=VLOOKUP(HH493,Mort!$A$2:$E$115,2),2,3)))</f>
        <v>0</v>
      </c>
      <c r="HN494">
        <f>HN493/(1+Assumptions!$C$9)</f>
        <v>0.47429978714590537</v>
      </c>
      <c r="HO494">
        <f>HO493*(1+Assumptions!$C$10)</f>
        <v>1.8958379240084122</v>
      </c>
      <c r="HQ494">
        <f>HQ493/(1.01+Assumptions!$C$9)</f>
        <v>0.39153838672412083</v>
      </c>
      <c r="HR494">
        <f>HR493/(0.99+Assumptions!$C$9)</f>
        <v>0.57562242771784899</v>
      </c>
    </row>
    <row r="495" spans="2:226" x14ac:dyDescent="0.25">
      <c r="B495">
        <f t="shared" ref="B495:C495" si="2830">B494+1</f>
        <v>2058</v>
      </c>
      <c r="C495">
        <f t="shared" si="2830"/>
        <v>97</v>
      </c>
      <c r="D495">
        <f>IF(D494=0, 0, D494*(1-VLOOKUP(C494,Mort!$A$2:$E$111,IF(D494/D493=1-VLOOKUP(C493,Mort!$A$2:$E$111,4),4,5))))</f>
        <v>7.8849808915641806E-2</v>
      </c>
      <c r="E495" s="3">
        <f>IF(C495&lt;65,Assumptions!$C$6,Assumptions!$C$7)*(1+Assumptions!$C$8)^(B495-$J$3)</f>
        <v>33867.636895145413</v>
      </c>
      <c r="F495" s="3">
        <f t="shared" si="2736"/>
        <v>2670.46</v>
      </c>
      <c r="H495">
        <f t="shared" si="2743"/>
        <v>103</v>
      </c>
      <c r="I495" s="5">
        <v>15895.627880543223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s="5">
        <v>0</v>
      </c>
      <c r="AC495" s="5">
        <v>0</v>
      </c>
      <c r="AD495" s="5">
        <v>0</v>
      </c>
      <c r="AE495" s="5">
        <v>0</v>
      </c>
      <c r="AF495" s="5">
        <v>0</v>
      </c>
      <c r="AG495" s="5">
        <v>0</v>
      </c>
      <c r="AH495" s="5">
        <v>0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s="5">
        <v>0</v>
      </c>
      <c r="AP495" s="5">
        <v>0</v>
      </c>
      <c r="AQ495" s="5">
        <v>0</v>
      </c>
      <c r="AR495" s="5">
        <v>0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 s="5">
        <v>0</v>
      </c>
      <c r="AY495" s="5">
        <v>0</v>
      </c>
      <c r="AZ495" s="5">
        <v>0</v>
      </c>
      <c r="BA495" s="5">
        <v>0</v>
      </c>
      <c r="BB495" s="5">
        <v>0</v>
      </c>
      <c r="BC495" s="5">
        <v>0</v>
      </c>
      <c r="BD495" s="5">
        <v>49266.55</v>
      </c>
      <c r="BE495" s="5">
        <v>24911.68</v>
      </c>
      <c r="BF495" s="5">
        <v>10899.86</v>
      </c>
      <c r="BG495" s="5">
        <v>4084.45</v>
      </c>
      <c r="BH495" s="5">
        <v>1247.92</v>
      </c>
      <c r="BI495" s="5">
        <v>286.13</v>
      </c>
      <c r="BJ495" s="5">
        <v>41.57</v>
      </c>
      <c r="BK495" s="5">
        <v>0</v>
      </c>
      <c r="BL495" s="5">
        <v>0</v>
      </c>
      <c r="BM495" s="5">
        <v>0</v>
      </c>
      <c r="BN495" s="5">
        <v>0</v>
      </c>
      <c r="BO495" s="5">
        <v>0</v>
      </c>
      <c r="BP495" s="5">
        <v>0</v>
      </c>
      <c r="BQ495" s="5">
        <v>0</v>
      </c>
      <c r="BR495" s="5">
        <v>0</v>
      </c>
      <c r="BS495" s="5">
        <v>0</v>
      </c>
      <c r="BT495" s="5">
        <v>0</v>
      </c>
      <c r="BU495" s="5">
        <v>0</v>
      </c>
      <c r="BV495" s="5">
        <v>0</v>
      </c>
      <c r="BW495" s="5">
        <v>0</v>
      </c>
      <c r="BX495" s="5">
        <v>0</v>
      </c>
      <c r="BY495" s="5">
        <v>0</v>
      </c>
      <c r="BZ495" s="5">
        <v>0</v>
      </c>
      <c r="CA495" s="5">
        <v>0</v>
      </c>
      <c r="CB495" s="5">
        <v>0</v>
      </c>
      <c r="CC495" s="5">
        <v>0</v>
      </c>
      <c r="CD495" s="5">
        <v>0</v>
      </c>
      <c r="CE495" s="5">
        <v>0</v>
      </c>
      <c r="CF495" s="5">
        <v>0</v>
      </c>
      <c r="CG495" s="5">
        <v>0</v>
      </c>
      <c r="CH495" s="5">
        <v>0</v>
      </c>
      <c r="CI495" s="5">
        <v>0</v>
      </c>
      <c r="CJ495" s="5">
        <v>0</v>
      </c>
      <c r="CK495" s="5">
        <v>0</v>
      </c>
      <c r="CL495" s="5">
        <v>0</v>
      </c>
      <c r="CM495" s="5">
        <v>0</v>
      </c>
      <c r="CN495" s="5">
        <v>0</v>
      </c>
      <c r="CO495" s="5">
        <v>0</v>
      </c>
      <c r="CP495" s="5">
        <v>0</v>
      </c>
      <c r="CQ495" s="5">
        <v>0</v>
      </c>
      <c r="CR495" s="5">
        <v>0</v>
      </c>
      <c r="CS495" s="5">
        <v>0</v>
      </c>
      <c r="CT495" s="5">
        <v>0</v>
      </c>
      <c r="CU495" s="5">
        <v>0</v>
      </c>
      <c r="CV495" s="5">
        <v>0</v>
      </c>
      <c r="CW495" s="5">
        <v>0</v>
      </c>
      <c r="CX495" s="5">
        <v>0</v>
      </c>
      <c r="CY495" s="5">
        <v>0</v>
      </c>
      <c r="CZ495" s="5">
        <v>0</v>
      </c>
      <c r="DA495" s="5">
        <v>0</v>
      </c>
      <c r="DB495" s="5">
        <v>0</v>
      </c>
      <c r="DC495" s="5">
        <v>0</v>
      </c>
      <c r="DD495" s="5">
        <v>0</v>
      </c>
      <c r="DE495" s="5">
        <v>0</v>
      </c>
      <c r="DF495" s="3">
        <v>0</v>
      </c>
      <c r="DG495" s="3">
        <v>0</v>
      </c>
      <c r="DH495" s="3">
        <v>0</v>
      </c>
      <c r="DI495" s="3">
        <v>0</v>
      </c>
      <c r="DJ495" s="3">
        <v>0</v>
      </c>
      <c r="DK495" s="3">
        <v>0</v>
      </c>
      <c r="DL495" s="3">
        <v>0</v>
      </c>
      <c r="DM495" s="3">
        <v>0</v>
      </c>
      <c r="DN495" s="3">
        <v>0</v>
      </c>
      <c r="DO495" s="3">
        <v>0</v>
      </c>
      <c r="DP495" s="3">
        <v>0</v>
      </c>
      <c r="DQ495" s="3">
        <v>0</v>
      </c>
      <c r="DR495" s="3">
        <v>0</v>
      </c>
      <c r="DS495" s="3">
        <v>0</v>
      </c>
      <c r="DT495" s="3">
        <v>0</v>
      </c>
      <c r="DU495" s="3">
        <v>0</v>
      </c>
      <c r="DV495" s="3">
        <v>0</v>
      </c>
      <c r="DW495" s="3">
        <v>0</v>
      </c>
      <c r="DX495" s="3">
        <v>0</v>
      </c>
      <c r="DY495" s="3">
        <v>0</v>
      </c>
      <c r="DZ495" s="3">
        <v>0</v>
      </c>
      <c r="EA495" s="3">
        <v>0</v>
      </c>
      <c r="EB495" s="3">
        <v>0</v>
      </c>
      <c r="EC495" s="3">
        <v>0</v>
      </c>
      <c r="ED495" s="3">
        <v>0</v>
      </c>
      <c r="EE495" s="3">
        <v>0</v>
      </c>
      <c r="EF495" s="3">
        <v>0</v>
      </c>
      <c r="EG495" s="3">
        <v>0</v>
      </c>
      <c r="EH495" s="3">
        <v>0</v>
      </c>
      <c r="EI495" s="3">
        <v>0</v>
      </c>
      <c r="EJ495" s="3">
        <v>0</v>
      </c>
      <c r="EK495" s="3">
        <v>0</v>
      </c>
      <c r="EL495" s="3">
        <v>0</v>
      </c>
      <c r="EM495" s="3">
        <v>0</v>
      </c>
      <c r="EN495" s="3">
        <v>0</v>
      </c>
      <c r="EO495" s="3">
        <v>0</v>
      </c>
      <c r="EP495" s="3">
        <v>0</v>
      </c>
      <c r="EQ495" s="3">
        <v>0</v>
      </c>
      <c r="ER495" s="3">
        <v>0</v>
      </c>
      <c r="ES495" s="3">
        <v>0</v>
      </c>
      <c r="ET495" s="3">
        <v>0</v>
      </c>
      <c r="EU495" s="3">
        <v>0</v>
      </c>
      <c r="EV495" s="3">
        <v>0</v>
      </c>
      <c r="EW495" s="3">
        <v>0</v>
      </c>
      <c r="EX495" s="3">
        <v>0</v>
      </c>
      <c r="EY495" s="3">
        <v>0</v>
      </c>
      <c r="EZ495" s="3">
        <v>1</v>
      </c>
      <c r="FA495" s="3">
        <v>0.47928999999999999</v>
      </c>
      <c r="FB495" s="3">
        <v>0.19877594170000001</v>
      </c>
      <c r="FC495" s="3">
        <v>7.0603226732423002E-2</v>
      </c>
      <c r="FD495" s="3">
        <v>2.04466944617097E-2</v>
      </c>
      <c r="FE495" s="3">
        <v>4.4436801073633693E-3</v>
      </c>
      <c r="FF495" s="3">
        <v>6.1198362438608296E-4</v>
      </c>
      <c r="FG495" s="3">
        <v>0</v>
      </c>
      <c r="FH495" s="3">
        <v>0</v>
      </c>
      <c r="FI495" s="3">
        <v>0</v>
      </c>
      <c r="FJ495" s="3">
        <v>0</v>
      </c>
      <c r="FK495" s="3">
        <v>0</v>
      </c>
      <c r="FL495" s="3">
        <v>0</v>
      </c>
      <c r="FM495" s="3">
        <v>0</v>
      </c>
      <c r="FN495" s="3">
        <v>0</v>
      </c>
      <c r="FO495" s="3">
        <v>0</v>
      </c>
      <c r="FP495" s="3">
        <v>0</v>
      </c>
      <c r="FQ495" s="3">
        <v>0</v>
      </c>
      <c r="FR495" s="3">
        <v>0</v>
      </c>
      <c r="FS495" s="3">
        <v>0</v>
      </c>
      <c r="FT495" s="3">
        <v>0</v>
      </c>
      <c r="FU495" s="3">
        <v>0</v>
      </c>
      <c r="FV495" s="3">
        <v>0</v>
      </c>
      <c r="FW495" s="3">
        <v>0</v>
      </c>
      <c r="FX495" s="3">
        <v>0</v>
      </c>
      <c r="FY495" s="3">
        <v>0</v>
      </c>
      <c r="FZ495" s="3">
        <v>0</v>
      </c>
      <c r="GA495" s="3">
        <v>0</v>
      </c>
      <c r="GB495" s="3">
        <v>0</v>
      </c>
      <c r="GC495" s="3">
        <v>0</v>
      </c>
      <c r="GD495" s="3">
        <v>0</v>
      </c>
      <c r="GE495" s="3">
        <v>0</v>
      </c>
      <c r="GF495" s="3">
        <v>0</v>
      </c>
      <c r="GG495" s="3">
        <v>0</v>
      </c>
      <c r="GH495" s="3">
        <v>0</v>
      </c>
      <c r="GI495" s="3">
        <v>0</v>
      </c>
      <c r="GJ495" s="3">
        <v>0</v>
      </c>
      <c r="GK495" s="3">
        <v>0</v>
      </c>
      <c r="GL495" s="3">
        <v>0</v>
      </c>
      <c r="GM495" s="3">
        <v>0</v>
      </c>
      <c r="GN495" s="3">
        <v>0</v>
      </c>
      <c r="GO495" s="3">
        <v>0</v>
      </c>
      <c r="GP495" s="3">
        <v>0</v>
      </c>
      <c r="GQ495" s="3">
        <v>0</v>
      </c>
      <c r="GR495" s="3">
        <v>0</v>
      </c>
      <c r="GS495" s="3">
        <v>0</v>
      </c>
      <c r="GT495" s="3">
        <v>0</v>
      </c>
      <c r="GU495" s="3">
        <v>0</v>
      </c>
      <c r="GV495" s="3">
        <v>0</v>
      </c>
      <c r="GW495" s="3">
        <v>0</v>
      </c>
      <c r="GX495" s="3">
        <v>0</v>
      </c>
      <c r="GY495" s="3">
        <v>0</v>
      </c>
      <c r="GZ495" s="3">
        <v>0</v>
      </c>
      <c r="HA495" s="3">
        <v>0</v>
      </c>
      <c r="HB495">
        <f t="shared" si="2740"/>
        <v>70</v>
      </c>
      <c r="HC495">
        <f t="shared" si="2744"/>
        <v>0</v>
      </c>
      <c r="HD495">
        <f>IF(H495&gt;=$F$3,IF(HB495&lt;50,HC495*VLOOKUP(H495,Ret!$A$2:$AZ$27,HB495+2),HC495),0)</f>
        <v>0</v>
      </c>
      <c r="HE495">
        <f>IF(H495&lt;$F$3,HC495*VLOOKUP(H495,Withd!$A$2:$AZ$57,HB495+2),0)</f>
        <v>0</v>
      </c>
      <c r="HF495">
        <f>IF(HC495=HD495,0,HC495*VLOOKUP(H495,Mort!$A$2:$E$115,IF(HF494/HC494=VLOOKUP(H494,Mort!$A$2:$E$115,2),2,3)))</f>
        <v>0</v>
      </c>
      <c r="HH495">
        <f t="shared" ref="HH495:HI495" si="2831">HH494+1</f>
        <v>79</v>
      </c>
      <c r="HI495">
        <f t="shared" si="2831"/>
        <v>46</v>
      </c>
      <c r="HJ495">
        <f t="shared" si="2738"/>
        <v>0</v>
      </c>
      <c r="HK495">
        <f>IF(HH495&gt;=$F$3,IF(HI495&lt;50,HJ495*VLOOKUP(HH495,Ret!$A$2:$AZ$27,HI495+2),HJ495),0)</f>
        <v>0</v>
      </c>
      <c r="HL495">
        <f>IF(HH495&lt;$F$3,HJ495*VLOOKUP(HH495,Withd!$A$2:$AZ$57,HI495+2),0)</f>
        <v>0</v>
      </c>
      <c r="HM495">
        <f>IF(HJ495=HK495,0,HJ495*VLOOKUP(HH495,Mort!$A$2:$E$115,IF(HM494/HJ494=VLOOKUP(HH494,Mort!$A$2:$E$115,2),2,3)))</f>
        <v>0</v>
      </c>
      <c r="HN495">
        <f>HN494/(1+Assumptions!$C$9)</f>
        <v>0.45693621112322291</v>
      </c>
      <c r="HO495">
        <f>HO494*(1+Assumptions!$C$10)</f>
        <v>1.9574526565386856</v>
      </c>
      <c r="HQ495">
        <f>HQ494/(1.01+Assumptions!$C$9)</f>
        <v>0.37360533084362674</v>
      </c>
      <c r="HR495">
        <f>HR494/(0.99+Assumptions!$C$9)</f>
        <v>0.5599439958344834</v>
      </c>
    </row>
    <row r="496" spans="2:226" x14ac:dyDescent="0.25">
      <c r="B496">
        <f t="shared" ref="B496:C496" si="2832">B495+1</f>
        <v>2059</v>
      </c>
      <c r="C496">
        <f t="shared" si="2832"/>
        <v>98</v>
      </c>
      <c r="D496">
        <f>IF(D495=0, 0, D495*(1-VLOOKUP(C495,Mort!$A$2:$E$111,IF(D495/D494=1-VLOOKUP(C494,Mort!$A$2:$E$111,4),4,5))))</f>
        <v>5.7669173244722101E-2</v>
      </c>
      <c r="E496" s="3">
        <f>IF(C496&lt;65,Assumptions!$C$6,Assumptions!$C$7)*(1+Assumptions!$C$8)^(B496-$J$3)</f>
        <v>35730.356924378415</v>
      </c>
      <c r="F496" s="3">
        <f t="shared" si="2736"/>
        <v>2060.54</v>
      </c>
      <c r="H496">
        <f t="shared" si="2743"/>
        <v>104</v>
      </c>
      <c r="I496" s="5">
        <v>14677.560448900393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s="5">
        <v>0</v>
      </c>
      <c r="AP496" s="5">
        <v>0</v>
      </c>
      <c r="AQ496" s="5">
        <v>0</v>
      </c>
      <c r="AR496" s="5">
        <v>0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 s="5">
        <v>0</v>
      </c>
      <c r="AY496" s="5">
        <v>0</v>
      </c>
      <c r="AZ496" s="5">
        <v>0</v>
      </c>
      <c r="BA496" s="5">
        <v>0</v>
      </c>
      <c r="BB496" s="5">
        <v>0</v>
      </c>
      <c r="BC496" s="5">
        <v>0</v>
      </c>
      <c r="BD496" s="5">
        <v>0</v>
      </c>
      <c r="BE496" s="5">
        <v>51976.21</v>
      </c>
      <c r="BF496" s="5">
        <v>22741.68</v>
      </c>
      <c r="BG496" s="5">
        <v>8521.89</v>
      </c>
      <c r="BH496" s="5">
        <v>2603.67</v>
      </c>
      <c r="BI496" s="5">
        <v>596.98</v>
      </c>
      <c r="BJ496" s="5">
        <v>86.74</v>
      </c>
      <c r="BK496" s="5">
        <v>0</v>
      </c>
      <c r="BL496" s="5">
        <v>0</v>
      </c>
      <c r="BM496" s="5">
        <v>0</v>
      </c>
      <c r="BN496" s="5">
        <v>0</v>
      </c>
      <c r="BO496" s="5">
        <v>0</v>
      </c>
      <c r="BP496" s="5">
        <v>0</v>
      </c>
      <c r="BQ496" s="5">
        <v>0</v>
      </c>
      <c r="BR496" s="5">
        <v>0</v>
      </c>
      <c r="BS496" s="5">
        <v>0</v>
      </c>
      <c r="BT496" s="5">
        <v>0</v>
      </c>
      <c r="BU496" s="5">
        <v>0</v>
      </c>
      <c r="BV496" s="5">
        <v>0</v>
      </c>
      <c r="BW496" s="5">
        <v>0</v>
      </c>
      <c r="BX496" s="5">
        <v>0</v>
      </c>
      <c r="BY496" s="5">
        <v>0</v>
      </c>
      <c r="BZ496" s="5">
        <v>0</v>
      </c>
      <c r="CA496" s="5">
        <v>0</v>
      </c>
      <c r="CB496" s="5">
        <v>0</v>
      </c>
      <c r="CC496" s="5">
        <v>0</v>
      </c>
      <c r="CD496" s="5">
        <v>0</v>
      </c>
      <c r="CE496" s="5">
        <v>0</v>
      </c>
      <c r="CF496" s="5">
        <v>0</v>
      </c>
      <c r="CG496" s="5">
        <v>0</v>
      </c>
      <c r="CH496" s="5">
        <v>0</v>
      </c>
      <c r="CI496" s="5">
        <v>0</v>
      </c>
      <c r="CJ496" s="5">
        <v>0</v>
      </c>
      <c r="CK496" s="5">
        <v>0</v>
      </c>
      <c r="CL496" s="5">
        <v>0</v>
      </c>
      <c r="CM496" s="5">
        <v>0</v>
      </c>
      <c r="CN496" s="5">
        <v>0</v>
      </c>
      <c r="CO496" s="5">
        <v>0</v>
      </c>
      <c r="CP496" s="5">
        <v>0</v>
      </c>
      <c r="CQ496" s="5">
        <v>0</v>
      </c>
      <c r="CR496" s="5">
        <v>0</v>
      </c>
      <c r="CS496" s="5">
        <v>0</v>
      </c>
      <c r="CT496" s="5">
        <v>0</v>
      </c>
      <c r="CU496" s="5">
        <v>0</v>
      </c>
      <c r="CV496" s="5">
        <v>0</v>
      </c>
      <c r="CW496" s="5">
        <v>0</v>
      </c>
      <c r="CX496" s="5">
        <v>0</v>
      </c>
      <c r="CY496" s="5">
        <v>0</v>
      </c>
      <c r="CZ496" s="5">
        <v>0</v>
      </c>
      <c r="DA496" s="5">
        <v>0</v>
      </c>
      <c r="DB496" s="5">
        <v>0</v>
      </c>
      <c r="DC496" s="5">
        <v>0</v>
      </c>
      <c r="DD496" s="5">
        <v>0</v>
      </c>
      <c r="DE496" s="5">
        <v>0</v>
      </c>
      <c r="DF496" s="3">
        <v>0</v>
      </c>
      <c r="DG496" s="3">
        <v>0</v>
      </c>
      <c r="DH496" s="3">
        <v>0</v>
      </c>
      <c r="DI496" s="3">
        <v>0</v>
      </c>
      <c r="DJ496" s="3">
        <v>0</v>
      </c>
      <c r="DK496" s="3">
        <v>0</v>
      </c>
      <c r="DL496" s="3">
        <v>0</v>
      </c>
      <c r="DM496" s="3">
        <v>0</v>
      </c>
      <c r="DN496" s="3">
        <v>0</v>
      </c>
      <c r="DO496" s="3">
        <v>0</v>
      </c>
      <c r="DP496" s="3">
        <v>0</v>
      </c>
      <c r="DQ496" s="3">
        <v>0</v>
      </c>
      <c r="DR496" s="3">
        <v>0</v>
      </c>
      <c r="DS496" s="3">
        <v>0</v>
      </c>
      <c r="DT496" s="3">
        <v>0</v>
      </c>
      <c r="DU496" s="3">
        <v>0</v>
      </c>
      <c r="DV496" s="3">
        <v>0</v>
      </c>
      <c r="DW496" s="3">
        <v>0</v>
      </c>
      <c r="DX496" s="3">
        <v>0</v>
      </c>
      <c r="DY496" s="3">
        <v>0</v>
      </c>
      <c r="DZ496" s="3">
        <v>0</v>
      </c>
      <c r="EA496" s="3">
        <v>0</v>
      </c>
      <c r="EB496" s="3">
        <v>0</v>
      </c>
      <c r="EC496" s="3">
        <v>0</v>
      </c>
      <c r="ED496" s="3">
        <v>0</v>
      </c>
      <c r="EE496" s="3">
        <v>0</v>
      </c>
      <c r="EF496" s="3">
        <v>0</v>
      </c>
      <c r="EG496" s="3">
        <v>0</v>
      </c>
      <c r="EH496" s="3">
        <v>0</v>
      </c>
      <c r="EI496" s="3">
        <v>0</v>
      </c>
      <c r="EJ496" s="3">
        <v>0</v>
      </c>
      <c r="EK496" s="3">
        <v>0</v>
      </c>
      <c r="EL496" s="3">
        <v>0</v>
      </c>
      <c r="EM496" s="3">
        <v>0</v>
      </c>
      <c r="EN496" s="3">
        <v>0</v>
      </c>
      <c r="EO496" s="3">
        <v>0</v>
      </c>
      <c r="EP496" s="3">
        <v>0</v>
      </c>
      <c r="EQ496" s="3">
        <v>0</v>
      </c>
      <c r="ER496" s="3">
        <v>0</v>
      </c>
      <c r="ES496" s="3">
        <v>0</v>
      </c>
      <c r="ET496" s="3">
        <v>0</v>
      </c>
      <c r="EU496" s="3">
        <v>0</v>
      </c>
      <c r="EV496" s="3">
        <v>0</v>
      </c>
      <c r="EW496" s="3">
        <v>0</v>
      </c>
      <c r="EX496" s="3">
        <v>0</v>
      </c>
      <c r="EY496" s="3">
        <v>0</v>
      </c>
      <c r="EZ496" s="3">
        <v>0</v>
      </c>
      <c r="FA496" s="3">
        <v>1</v>
      </c>
      <c r="FB496" s="3">
        <v>0.41473000000000004</v>
      </c>
      <c r="FC496" s="3">
        <v>0.14730794870000002</v>
      </c>
      <c r="FD496" s="3">
        <v>4.2660381943520002E-2</v>
      </c>
      <c r="FE496" s="3">
        <v>9.2713808077852025E-3</v>
      </c>
      <c r="FF496" s="3">
        <v>1.2768545648481776E-3</v>
      </c>
      <c r="FG496" s="3">
        <v>0</v>
      </c>
      <c r="FH496" s="3">
        <v>0</v>
      </c>
      <c r="FI496" s="3">
        <v>0</v>
      </c>
      <c r="FJ496" s="3">
        <v>0</v>
      </c>
      <c r="FK496" s="3">
        <v>0</v>
      </c>
      <c r="FL496" s="3">
        <v>0</v>
      </c>
      <c r="FM496" s="3">
        <v>0</v>
      </c>
      <c r="FN496" s="3">
        <v>0</v>
      </c>
      <c r="FO496" s="3">
        <v>0</v>
      </c>
      <c r="FP496" s="3">
        <v>0</v>
      </c>
      <c r="FQ496" s="3">
        <v>0</v>
      </c>
      <c r="FR496" s="3">
        <v>0</v>
      </c>
      <c r="FS496" s="3">
        <v>0</v>
      </c>
      <c r="FT496" s="3">
        <v>0</v>
      </c>
      <c r="FU496" s="3">
        <v>0</v>
      </c>
      <c r="FV496" s="3">
        <v>0</v>
      </c>
      <c r="FW496" s="3">
        <v>0</v>
      </c>
      <c r="FX496" s="3">
        <v>0</v>
      </c>
      <c r="FY496" s="3">
        <v>0</v>
      </c>
      <c r="FZ496" s="3">
        <v>0</v>
      </c>
      <c r="GA496" s="3">
        <v>0</v>
      </c>
      <c r="GB496" s="3">
        <v>0</v>
      </c>
      <c r="GC496" s="3">
        <v>0</v>
      </c>
      <c r="GD496" s="3">
        <v>0</v>
      </c>
      <c r="GE496" s="3">
        <v>0</v>
      </c>
      <c r="GF496" s="3">
        <v>0</v>
      </c>
      <c r="GG496" s="3">
        <v>0</v>
      </c>
      <c r="GH496" s="3">
        <v>0</v>
      </c>
      <c r="GI496" s="3">
        <v>0</v>
      </c>
      <c r="GJ496" s="3">
        <v>0</v>
      </c>
      <c r="GK496" s="3">
        <v>0</v>
      </c>
      <c r="GL496" s="3">
        <v>0</v>
      </c>
      <c r="GM496" s="3">
        <v>0</v>
      </c>
      <c r="GN496" s="3">
        <v>0</v>
      </c>
      <c r="GO496" s="3">
        <v>0</v>
      </c>
      <c r="GP496" s="3">
        <v>0</v>
      </c>
      <c r="GQ496" s="3">
        <v>0</v>
      </c>
      <c r="GR496" s="3">
        <v>0</v>
      </c>
      <c r="GS496" s="3">
        <v>0</v>
      </c>
      <c r="GT496" s="3">
        <v>0</v>
      </c>
      <c r="GU496" s="3">
        <v>0</v>
      </c>
      <c r="GV496" s="3">
        <v>0</v>
      </c>
      <c r="GW496" s="3">
        <v>0</v>
      </c>
      <c r="GX496" s="3">
        <v>0</v>
      </c>
      <c r="GY496" s="3">
        <v>0</v>
      </c>
      <c r="GZ496" s="3">
        <v>0</v>
      </c>
      <c r="HA496" s="3">
        <v>0</v>
      </c>
      <c r="HB496">
        <f t="shared" si="2740"/>
        <v>71</v>
      </c>
      <c r="HC496">
        <f t="shared" si="2744"/>
        <v>0</v>
      </c>
      <c r="HD496">
        <f>IF(H496&gt;=$F$3,IF(HB496&lt;50,HC496*VLOOKUP(H496,Ret!$A$2:$AZ$27,HB496+2),HC496),0)</f>
        <v>0</v>
      </c>
      <c r="HE496">
        <f>IF(H496&lt;$F$3,HC496*VLOOKUP(H496,Withd!$A$2:$AZ$57,HB496+2),0)</f>
        <v>0</v>
      </c>
      <c r="HF496">
        <f>IF(HC496=HD496,0,HC496*VLOOKUP(H496,Mort!$A$2:$E$115,IF(HF495/HC495=VLOOKUP(H495,Mort!$A$2:$E$115,2),2,3)))</f>
        <v>0</v>
      </c>
      <c r="HH496">
        <f t="shared" ref="HH496:HI496" si="2833">HH495+1</f>
        <v>80</v>
      </c>
      <c r="HI496">
        <f t="shared" si="2833"/>
        <v>47</v>
      </c>
      <c r="HJ496">
        <f t="shared" si="2738"/>
        <v>0</v>
      </c>
      <c r="HK496">
        <f>IF(HH496&gt;=$F$3,IF(HI496&lt;50,HJ496*VLOOKUP(HH496,Ret!$A$2:$AZ$27,HI496+2),HJ496),0)</f>
        <v>0</v>
      </c>
      <c r="HL496">
        <f>IF(HH496&lt;$F$3,HJ496*VLOOKUP(HH496,Withd!$A$2:$AZ$57,HI496+2),0)</f>
        <v>0</v>
      </c>
      <c r="HM496">
        <f>IF(HJ496=HK496,0,HJ496*VLOOKUP(HH496,Mort!$A$2:$E$115,IF(HM495/HJ495=VLOOKUP(HH495,Mort!$A$2:$E$115,2),2,3)))</f>
        <v>0</v>
      </c>
      <c r="HN496">
        <f>HN495/(1+Assumptions!$C$9)</f>
        <v>0.44020829587979082</v>
      </c>
      <c r="HO496">
        <f>HO495*(1+Assumptions!$C$10)</f>
        <v>2.0210698678761929</v>
      </c>
      <c r="HQ496">
        <f>HQ495/(1.01+Assumptions!$C$9)</f>
        <v>0.35649363630117054</v>
      </c>
      <c r="HR496">
        <f>HR495/(0.99+Assumptions!$C$9)</f>
        <v>0.54469260295183208</v>
      </c>
    </row>
    <row r="497" spans="2:226" x14ac:dyDescent="0.25">
      <c r="B497">
        <f t="shared" ref="B497:C497" si="2834">B496+1</f>
        <v>2060</v>
      </c>
      <c r="C497">
        <f t="shared" si="2834"/>
        <v>99</v>
      </c>
      <c r="D497">
        <f>IF(D496=0, 0, D496*(1-VLOOKUP(C496,Mort!$A$2:$E$111,IF(D496/D495=1-VLOOKUP(C495,Mort!$A$2:$E$111,4),4,5))))</f>
        <v>4.1157912253025709E-2</v>
      </c>
      <c r="E497" s="3">
        <f>IF(C497&lt;65,Assumptions!$C$6,Assumptions!$C$7)*(1+Assumptions!$C$8)^(B497-$J$3)</f>
        <v>37695.526555219221</v>
      </c>
      <c r="F497" s="3">
        <f t="shared" si="2736"/>
        <v>1551.47</v>
      </c>
      <c r="H497">
        <f t="shared" si="2743"/>
        <v>105</v>
      </c>
      <c r="I497" s="5">
        <v>13675.45276206314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s="5">
        <v>0</v>
      </c>
      <c r="AP497" s="5">
        <v>0</v>
      </c>
      <c r="AQ497" s="5">
        <v>0</v>
      </c>
      <c r="AR497" s="5">
        <v>0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 s="5">
        <v>0</v>
      </c>
      <c r="AY497" s="5">
        <v>0</v>
      </c>
      <c r="AZ497" s="5">
        <v>0</v>
      </c>
      <c r="BA497" s="5">
        <v>0</v>
      </c>
      <c r="BB497" s="5">
        <v>0</v>
      </c>
      <c r="BC497" s="5">
        <v>0</v>
      </c>
      <c r="BD497" s="5">
        <v>0</v>
      </c>
      <c r="BE497" s="5">
        <v>0</v>
      </c>
      <c r="BF497" s="5">
        <v>54834.9</v>
      </c>
      <c r="BG497" s="5">
        <v>20548.03</v>
      </c>
      <c r="BH497" s="5">
        <v>6278</v>
      </c>
      <c r="BI497" s="5">
        <v>1439.44</v>
      </c>
      <c r="BJ497" s="5">
        <v>209.14</v>
      </c>
      <c r="BK497" s="5">
        <v>0</v>
      </c>
      <c r="BL497" s="5">
        <v>0</v>
      </c>
      <c r="BM497" s="5">
        <v>0</v>
      </c>
      <c r="BN497" s="5">
        <v>0</v>
      </c>
      <c r="BO497" s="5">
        <v>0</v>
      </c>
      <c r="BP497" s="5">
        <v>0</v>
      </c>
      <c r="BQ497" s="5">
        <v>0</v>
      </c>
      <c r="BR497" s="5">
        <v>0</v>
      </c>
      <c r="BS497" s="5">
        <v>0</v>
      </c>
      <c r="BT497" s="5">
        <v>0</v>
      </c>
      <c r="BU497" s="5">
        <v>0</v>
      </c>
      <c r="BV497" s="5">
        <v>0</v>
      </c>
      <c r="BW497" s="5">
        <v>0</v>
      </c>
      <c r="BX497" s="5">
        <v>0</v>
      </c>
      <c r="BY497" s="5">
        <v>0</v>
      </c>
      <c r="BZ497" s="5">
        <v>0</v>
      </c>
      <c r="CA497" s="5">
        <v>0</v>
      </c>
      <c r="CB497" s="5">
        <v>0</v>
      </c>
      <c r="CC497" s="5">
        <v>0</v>
      </c>
      <c r="CD497" s="5">
        <v>0</v>
      </c>
      <c r="CE497" s="5">
        <v>0</v>
      </c>
      <c r="CF497" s="5">
        <v>0</v>
      </c>
      <c r="CG497" s="5">
        <v>0</v>
      </c>
      <c r="CH497" s="5">
        <v>0</v>
      </c>
      <c r="CI497" s="5">
        <v>0</v>
      </c>
      <c r="CJ497" s="5">
        <v>0</v>
      </c>
      <c r="CK497" s="5">
        <v>0</v>
      </c>
      <c r="CL497" s="5">
        <v>0</v>
      </c>
      <c r="CM497" s="5">
        <v>0</v>
      </c>
      <c r="CN497" s="5">
        <v>0</v>
      </c>
      <c r="CO497" s="5">
        <v>0</v>
      </c>
      <c r="CP497" s="5">
        <v>0</v>
      </c>
      <c r="CQ497" s="5">
        <v>0</v>
      </c>
      <c r="CR497" s="5">
        <v>0</v>
      </c>
      <c r="CS497" s="5">
        <v>0</v>
      </c>
      <c r="CT497" s="5">
        <v>0</v>
      </c>
      <c r="CU497" s="5">
        <v>0</v>
      </c>
      <c r="CV497" s="5">
        <v>0</v>
      </c>
      <c r="CW497" s="5">
        <v>0</v>
      </c>
      <c r="CX497" s="5">
        <v>0</v>
      </c>
      <c r="CY497" s="5">
        <v>0</v>
      </c>
      <c r="CZ497" s="5">
        <v>0</v>
      </c>
      <c r="DA497" s="5">
        <v>0</v>
      </c>
      <c r="DB497" s="5">
        <v>0</v>
      </c>
      <c r="DC497" s="5">
        <v>0</v>
      </c>
      <c r="DD497" s="5">
        <v>0</v>
      </c>
      <c r="DE497" s="5">
        <v>0</v>
      </c>
      <c r="DF497" s="3">
        <v>0</v>
      </c>
      <c r="DG497" s="3">
        <v>0</v>
      </c>
      <c r="DH497" s="3">
        <v>0</v>
      </c>
      <c r="DI497" s="3">
        <v>0</v>
      </c>
      <c r="DJ497" s="3">
        <v>0</v>
      </c>
      <c r="DK497" s="3">
        <v>0</v>
      </c>
      <c r="DL497" s="3">
        <v>0</v>
      </c>
      <c r="DM497" s="3">
        <v>0</v>
      </c>
      <c r="DN497" s="3">
        <v>0</v>
      </c>
      <c r="DO497" s="3">
        <v>0</v>
      </c>
      <c r="DP497" s="3">
        <v>0</v>
      </c>
      <c r="DQ497" s="3">
        <v>0</v>
      </c>
      <c r="DR497" s="3">
        <v>0</v>
      </c>
      <c r="DS497" s="3">
        <v>0</v>
      </c>
      <c r="DT497" s="3">
        <v>0</v>
      </c>
      <c r="DU497" s="3">
        <v>0</v>
      </c>
      <c r="DV497" s="3">
        <v>0</v>
      </c>
      <c r="DW497" s="3">
        <v>0</v>
      </c>
      <c r="DX497" s="3">
        <v>0</v>
      </c>
      <c r="DY497" s="3">
        <v>0</v>
      </c>
      <c r="DZ497" s="3">
        <v>0</v>
      </c>
      <c r="EA497" s="3">
        <v>0</v>
      </c>
      <c r="EB497" s="3">
        <v>0</v>
      </c>
      <c r="EC497" s="3">
        <v>0</v>
      </c>
      <c r="ED497" s="3">
        <v>0</v>
      </c>
      <c r="EE497" s="3">
        <v>0</v>
      </c>
      <c r="EF497" s="3">
        <v>0</v>
      </c>
      <c r="EG497" s="3">
        <v>0</v>
      </c>
      <c r="EH497" s="3">
        <v>0</v>
      </c>
      <c r="EI497" s="3">
        <v>0</v>
      </c>
      <c r="EJ497" s="3">
        <v>0</v>
      </c>
      <c r="EK497" s="3">
        <v>0</v>
      </c>
      <c r="EL497" s="3">
        <v>0</v>
      </c>
      <c r="EM497" s="3">
        <v>0</v>
      </c>
      <c r="EN497" s="3">
        <v>0</v>
      </c>
      <c r="EO497" s="3">
        <v>0</v>
      </c>
      <c r="EP497" s="3">
        <v>0</v>
      </c>
      <c r="EQ497" s="3">
        <v>0</v>
      </c>
      <c r="ER497" s="3">
        <v>0</v>
      </c>
      <c r="ES497" s="3">
        <v>0</v>
      </c>
      <c r="ET497" s="3">
        <v>0</v>
      </c>
      <c r="EU497" s="3">
        <v>0</v>
      </c>
      <c r="EV497" s="3">
        <v>0</v>
      </c>
      <c r="EW497" s="3">
        <v>0</v>
      </c>
      <c r="EX497" s="3">
        <v>0</v>
      </c>
      <c r="EY497" s="3">
        <v>0</v>
      </c>
      <c r="EZ497" s="3">
        <v>0</v>
      </c>
      <c r="FA497" s="3">
        <v>0</v>
      </c>
      <c r="FB497" s="3">
        <v>1</v>
      </c>
      <c r="FC497" s="3">
        <v>0.35519000000000001</v>
      </c>
      <c r="FD497" s="3">
        <v>0.102863024</v>
      </c>
      <c r="FE497" s="3">
        <v>2.2355221005920002E-2</v>
      </c>
      <c r="FF497" s="3">
        <v>3.0787610369353018E-3</v>
      </c>
      <c r="FG497" s="3">
        <v>0</v>
      </c>
      <c r="FH497" s="3">
        <v>0</v>
      </c>
      <c r="FI497" s="3">
        <v>0</v>
      </c>
      <c r="FJ497" s="3">
        <v>0</v>
      </c>
      <c r="FK497" s="3">
        <v>0</v>
      </c>
      <c r="FL497" s="3">
        <v>0</v>
      </c>
      <c r="FM497" s="3">
        <v>0</v>
      </c>
      <c r="FN497" s="3">
        <v>0</v>
      </c>
      <c r="FO497" s="3">
        <v>0</v>
      </c>
      <c r="FP497" s="3">
        <v>0</v>
      </c>
      <c r="FQ497" s="3">
        <v>0</v>
      </c>
      <c r="FR497" s="3">
        <v>0</v>
      </c>
      <c r="FS497" s="3">
        <v>0</v>
      </c>
      <c r="FT497" s="3">
        <v>0</v>
      </c>
      <c r="FU497" s="3">
        <v>0</v>
      </c>
      <c r="FV497" s="3">
        <v>0</v>
      </c>
      <c r="FW497" s="3">
        <v>0</v>
      </c>
      <c r="FX497" s="3">
        <v>0</v>
      </c>
      <c r="FY497" s="3">
        <v>0</v>
      </c>
      <c r="FZ497" s="3">
        <v>0</v>
      </c>
      <c r="GA497" s="3">
        <v>0</v>
      </c>
      <c r="GB497" s="3">
        <v>0</v>
      </c>
      <c r="GC497" s="3">
        <v>0</v>
      </c>
      <c r="GD497" s="3">
        <v>0</v>
      </c>
      <c r="GE497" s="3">
        <v>0</v>
      </c>
      <c r="GF497" s="3">
        <v>0</v>
      </c>
      <c r="GG497" s="3">
        <v>0</v>
      </c>
      <c r="GH497" s="3">
        <v>0</v>
      </c>
      <c r="GI497" s="3">
        <v>0</v>
      </c>
      <c r="GJ497" s="3">
        <v>0</v>
      </c>
      <c r="GK497" s="3">
        <v>0</v>
      </c>
      <c r="GL497" s="3">
        <v>0</v>
      </c>
      <c r="GM497" s="3">
        <v>0</v>
      </c>
      <c r="GN497" s="3">
        <v>0</v>
      </c>
      <c r="GO497" s="3">
        <v>0</v>
      </c>
      <c r="GP497" s="3">
        <v>0</v>
      </c>
      <c r="GQ497" s="3">
        <v>0</v>
      </c>
      <c r="GR497" s="3">
        <v>0</v>
      </c>
      <c r="GS497" s="3">
        <v>0</v>
      </c>
      <c r="GT497" s="3">
        <v>0</v>
      </c>
      <c r="GU497" s="3">
        <v>0</v>
      </c>
      <c r="GV497" s="3">
        <v>0</v>
      </c>
      <c r="GW497" s="3">
        <v>0</v>
      </c>
      <c r="GX497" s="3">
        <v>0</v>
      </c>
      <c r="GY497" s="3">
        <v>0</v>
      </c>
      <c r="GZ497" s="3">
        <v>0</v>
      </c>
      <c r="HA497" s="3">
        <v>0</v>
      </c>
      <c r="HB497">
        <f t="shared" si="2740"/>
        <v>72</v>
      </c>
      <c r="HC497">
        <f t="shared" si="2744"/>
        <v>0</v>
      </c>
      <c r="HD497">
        <f>IF(H497&gt;=$F$3,IF(HB497&lt;50,HC497*VLOOKUP(H497,Ret!$A$2:$AZ$27,HB497+2),HC497),0)</f>
        <v>0</v>
      </c>
      <c r="HE497">
        <f>IF(H497&lt;$F$3,HC497*VLOOKUP(H497,Withd!$A$2:$AZ$57,HB497+2),0)</f>
        <v>0</v>
      </c>
      <c r="HF497">
        <f>IF(HC497=HD497,0,HC497*VLOOKUP(H497,Mort!$A$2:$E$115,IF(HF496/HC496=VLOOKUP(H496,Mort!$A$2:$E$115,2),2,3)))</f>
        <v>0</v>
      </c>
      <c r="HH497">
        <f t="shared" ref="HH497:HI497" si="2835">HH496+1</f>
        <v>81</v>
      </c>
      <c r="HI497">
        <f t="shared" si="2835"/>
        <v>48</v>
      </c>
      <c r="HJ497">
        <f t="shared" si="2738"/>
        <v>0</v>
      </c>
      <c r="HK497">
        <f>IF(HH497&gt;=$F$3,IF(HI497&lt;50,HJ497*VLOOKUP(HH497,Ret!$A$2:$AZ$27,HI497+2),HJ497),0)</f>
        <v>0</v>
      </c>
      <c r="HL497">
        <f>IF(HH497&lt;$F$3,HJ497*VLOOKUP(HH497,Withd!$A$2:$AZ$57,HI497+2),0)</f>
        <v>0</v>
      </c>
      <c r="HM497">
        <f>IF(HJ497=HK497,0,HJ497*VLOOKUP(HH497,Mort!$A$2:$E$115,IF(HM496/HJ496=VLOOKUP(HH496,Mort!$A$2:$E$115,2),2,3)))</f>
        <v>0</v>
      </c>
      <c r="HN497">
        <f>HN496/(1+Assumptions!$C$9)</f>
        <v>0.42409277059710099</v>
      </c>
      <c r="HO497">
        <f>HO496*(1+Assumptions!$C$10)</f>
        <v>2.0867546385821689</v>
      </c>
      <c r="HQ497">
        <f>HQ496/(1.01+Assumptions!$C$9)</f>
        <v>0.34016568349348331</v>
      </c>
      <c r="HR497">
        <f>HR496/(0.99+Assumptions!$C$9)</f>
        <v>0.5298566176574242</v>
      </c>
    </row>
    <row r="498" spans="2:226" x14ac:dyDescent="0.25">
      <c r="B498">
        <f t="shared" ref="B498:C498" si="2836">B497+1</f>
        <v>2061</v>
      </c>
      <c r="C498">
        <f t="shared" si="2836"/>
        <v>100</v>
      </c>
      <c r="D498">
        <f>IF(D497=0, 0, D497*(1-VLOOKUP(C497,Mort!$A$2:$E$111,IF(D497/D496=1-VLOOKUP(C496,Mort!$A$2:$E$111,4),4,5))))</f>
        <v>2.8394020505117377E-2</v>
      </c>
      <c r="E498" s="3">
        <f>IF(C498&lt;65,Assumptions!$C$6,Assumptions!$C$7)*(1+Assumptions!$C$8)^(B498-$J$3)</f>
        <v>39768.780515756276</v>
      </c>
      <c r="F498" s="3">
        <f t="shared" si="2736"/>
        <v>1129.2</v>
      </c>
      <c r="H498">
        <f t="shared" si="2743"/>
        <v>106</v>
      </c>
      <c r="I498" s="5">
        <v>12731.266267342045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5">
        <v>0</v>
      </c>
      <c r="Y498" s="5">
        <v>0</v>
      </c>
      <c r="Z498" s="5">
        <v>0</v>
      </c>
      <c r="AA498" s="5">
        <v>0</v>
      </c>
      <c r="AB498" s="5">
        <v>0</v>
      </c>
      <c r="AC498" s="5">
        <v>0</v>
      </c>
      <c r="AD498" s="5">
        <v>0</v>
      </c>
      <c r="AE498" s="5">
        <v>0</v>
      </c>
      <c r="AF498" s="5">
        <v>0</v>
      </c>
      <c r="AG498" s="5">
        <v>0</v>
      </c>
      <c r="AH498" s="5">
        <v>0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s="5">
        <v>0</v>
      </c>
      <c r="AP498" s="5">
        <v>0</v>
      </c>
      <c r="AQ498" s="5">
        <v>0</v>
      </c>
      <c r="AR498" s="5">
        <v>0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 s="5">
        <v>0</v>
      </c>
      <c r="AY498" s="5">
        <v>0</v>
      </c>
      <c r="AZ498" s="5">
        <v>0</v>
      </c>
      <c r="BA498" s="5">
        <v>0</v>
      </c>
      <c r="BB498" s="5">
        <v>0</v>
      </c>
      <c r="BC498" s="5">
        <v>0</v>
      </c>
      <c r="BD498" s="5">
        <v>0</v>
      </c>
      <c r="BE498" s="5">
        <v>0</v>
      </c>
      <c r="BF498" s="5">
        <v>0</v>
      </c>
      <c r="BG498" s="5">
        <v>57850.82</v>
      </c>
      <c r="BH498" s="5">
        <v>17675.04</v>
      </c>
      <c r="BI498" s="5">
        <v>4052.59</v>
      </c>
      <c r="BJ498" s="5">
        <v>588.82000000000005</v>
      </c>
      <c r="BK498" s="5">
        <v>0</v>
      </c>
      <c r="BL498" s="5">
        <v>0</v>
      </c>
      <c r="BM498" s="5">
        <v>0</v>
      </c>
      <c r="BN498" s="5">
        <v>0</v>
      </c>
      <c r="BO498" s="5">
        <v>0</v>
      </c>
      <c r="BP498" s="5">
        <v>0</v>
      </c>
      <c r="BQ498" s="5">
        <v>0</v>
      </c>
      <c r="BR498" s="5">
        <v>0</v>
      </c>
      <c r="BS498" s="5">
        <v>0</v>
      </c>
      <c r="BT498" s="5">
        <v>0</v>
      </c>
      <c r="BU498" s="5">
        <v>0</v>
      </c>
      <c r="BV498" s="5">
        <v>0</v>
      </c>
      <c r="BW498" s="5">
        <v>0</v>
      </c>
      <c r="BX498" s="5">
        <v>0</v>
      </c>
      <c r="BY498" s="5">
        <v>0</v>
      </c>
      <c r="BZ498" s="5">
        <v>0</v>
      </c>
      <c r="CA498" s="5">
        <v>0</v>
      </c>
      <c r="CB498" s="5">
        <v>0</v>
      </c>
      <c r="CC498" s="5">
        <v>0</v>
      </c>
      <c r="CD498" s="5">
        <v>0</v>
      </c>
      <c r="CE498" s="5">
        <v>0</v>
      </c>
      <c r="CF498" s="5">
        <v>0</v>
      </c>
      <c r="CG498" s="5">
        <v>0</v>
      </c>
      <c r="CH498" s="5">
        <v>0</v>
      </c>
      <c r="CI498" s="5">
        <v>0</v>
      </c>
      <c r="CJ498" s="5">
        <v>0</v>
      </c>
      <c r="CK498" s="5">
        <v>0</v>
      </c>
      <c r="CL498" s="5">
        <v>0</v>
      </c>
      <c r="CM498" s="5">
        <v>0</v>
      </c>
      <c r="CN498" s="5">
        <v>0</v>
      </c>
      <c r="CO498" s="5">
        <v>0</v>
      </c>
      <c r="CP498" s="5">
        <v>0</v>
      </c>
      <c r="CQ498" s="5">
        <v>0</v>
      </c>
      <c r="CR498" s="5">
        <v>0</v>
      </c>
      <c r="CS498" s="5">
        <v>0</v>
      </c>
      <c r="CT498" s="5">
        <v>0</v>
      </c>
      <c r="CU498" s="5">
        <v>0</v>
      </c>
      <c r="CV498" s="5">
        <v>0</v>
      </c>
      <c r="CW498" s="5">
        <v>0</v>
      </c>
      <c r="CX498" s="5">
        <v>0</v>
      </c>
      <c r="CY498" s="5">
        <v>0</v>
      </c>
      <c r="CZ498" s="5">
        <v>0</v>
      </c>
      <c r="DA498" s="5">
        <v>0</v>
      </c>
      <c r="DB498" s="5">
        <v>0</v>
      </c>
      <c r="DC498" s="5">
        <v>0</v>
      </c>
      <c r="DD498" s="5">
        <v>0</v>
      </c>
      <c r="DE498" s="5">
        <v>0</v>
      </c>
      <c r="DF498" s="3">
        <v>0</v>
      </c>
      <c r="DG498" s="3">
        <v>0</v>
      </c>
      <c r="DH498" s="3">
        <v>0</v>
      </c>
      <c r="DI498" s="3">
        <v>0</v>
      </c>
      <c r="DJ498" s="3">
        <v>0</v>
      </c>
      <c r="DK498" s="3">
        <v>0</v>
      </c>
      <c r="DL498" s="3">
        <v>0</v>
      </c>
      <c r="DM498" s="3">
        <v>0</v>
      </c>
      <c r="DN498" s="3">
        <v>0</v>
      </c>
      <c r="DO498" s="3">
        <v>0</v>
      </c>
      <c r="DP498" s="3">
        <v>0</v>
      </c>
      <c r="DQ498" s="3">
        <v>0</v>
      </c>
      <c r="DR498" s="3">
        <v>0</v>
      </c>
      <c r="DS498" s="3">
        <v>0</v>
      </c>
      <c r="DT498" s="3">
        <v>0</v>
      </c>
      <c r="DU498" s="3">
        <v>0</v>
      </c>
      <c r="DV498" s="3">
        <v>0</v>
      </c>
      <c r="DW498" s="3">
        <v>0</v>
      </c>
      <c r="DX498" s="3">
        <v>0</v>
      </c>
      <c r="DY498" s="3">
        <v>0</v>
      </c>
      <c r="DZ498" s="3">
        <v>0</v>
      </c>
      <c r="EA498" s="3">
        <v>0</v>
      </c>
      <c r="EB498" s="3">
        <v>0</v>
      </c>
      <c r="EC498" s="3">
        <v>0</v>
      </c>
      <c r="ED498" s="3">
        <v>0</v>
      </c>
      <c r="EE498" s="3">
        <v>0</v>
      </c>
      <c r="EF498" s="3">
        <v>0</v>
      </c>
      <c r="EG498" s="3">
        <v>0</v>
      </c>
      <c r="EH498" s="3">
        <v>0</v>
      </c>
      <c r="EI498" s="3">
        <v>0</v>
      </c>
      <c r="EJ498" s="3">
        <v>0</v>
      </c>
      <c r="EK498" s="3">
        <v>0</v>
      </c>
      <c r="EL498" s="3">
        <v>0</v>
      </c>
      <c r="EM498" s="3">
        <v>0</v>
      </c>
      <c r="EN498" s="3">
        <v>0</v>
      </c>
      <c r="EO498" s="3">
        <v>0</v>
      </c>
      <c r="EP498" s="3">
        <v>0</v>
      </c>
      <c r="EQ498" s="3">
        <v>0</v>
      </c>
      <c r="ER498" s="3">
        <v>0</v>
      </c>
      <c r="ES498" s="3">
        <v>0</v>
      </c>
      <c r="ET498" s="3">
        <v>0</v>
      </c>
      <c r="EU498" s="3">
        <v>0</v>
      </c>
      <c r="EV498" s="3">
        <v>0</v>
      </c>
      <c r="EW498" s="3">
        <v>0</v>
      </c>
      <c r="EX498" s="3">
        <v>0</v>
      </c>
      <c r="EY498" s="3">
        <v>0</v>
      </c>
      <c r="EZ498" s="3">
        <v>0</v>
      </c>
      <c r="FA498" s="3">
        <v>0</v>
      </c>
      <c r="FB498" s="3">
        <v>0</v>
      </c>
      <c r="FC498" s="3">
        <v>1</v>
      </c>
      <c r="FD498" s="3">
        <v>0.28959999999999997</v>
      </c>
      <c r="FE498" s="3">
        <v>6.2938768000000006E-2</v>
      </c>
      <c r="FF498" s="3">
        <v>8.6679271289599978E-3</v>
      </c>
      <c r="FG498" s="3">
        <v>0</v>
      </c>
      <c r="FH498" s="3">
        <v>0</v>
      </c>
      <c r="FI498" s="3">
        <v>0</v>
      </c>
      <c r="FJ498" s="3">
        <v>0</v>
      </c>
      <c r="FK498" s="3">
        <v>0</v>
      </c>
      <c r="FL498" s="3">
        <v>0</v>
      </c>
      <c r="FM498" s="3">
        <v>0</v>
      </c>
      <c r="FN498" s="3">
        <v>0</v>
      </c>
      <c r="FO498" s="3">
        <v>0</v>
      </c>
      <c r="FP498" s="3">
        <v>0</v>
      </c>
      <c r="FQ498" s="3">
        <v>0</v>
      </c>
      <c r="FR498" s="3">
        <v>0</v>
      </c>
      <c r="FS498" s="3">
        <v>0</v>
      </c>
      <c r="FT498" s="3">
        <v>0</v>
      </c>
      <c r="FU498" s="3">
        <v>0</v>
      </c>
      <c r="FV498" s="3">
        <v>0</v>
      </c>
      <c r="FW498" s="3">
        <v>0</v>
      </c>
      <c r="FX498" s="3">
        <v>0</v>
      </c>
      <c r="FY498" s="3">
        <v>0</v>
      </c>
      <c r="FZ498" s="3">
        <v>0</v>
      </c>
      <c r="GA498" s="3">
        <v>0</v>
      </c>
      <c r="GB498" s="3">
        <v>0</v>
      </c>
      <c r="GC498" s="3">
        <v>0</v>
      </c>
      <c r="GD498" s="3">
        <v>0</v>
      </c>
      <c r="GE498" s="3">
        <v>0</v>
      </c>
      <c r="GF498" s="3">
        <v>0</v>
      </c>
      <c r="GG498" s="3">
        <v>0</v>
      </c>
      <c r="GH498" s="3">
        <v>0</v>
      </c>
      <c r="GI498" s="3">
        <v>0</v>
      </c>
      <c r="GJ498" s="3">
        <v>0</v>
      </c>
      <c r="GK498" s="3">
        <v>0</v>
      </c>
      <c r="GL498" s="3">
        <v>0</v>
      </c>
      <c r="GM498" s="3">
        <v>0</v>
      </c>
      <c r="GN498" s="3">
        <v>0</v>
      </c>
      <c r="GO498" s="3">
        <v>0</v>
      </c>
      <c r="GP498" s="3">
        <v>0</v>
      </c>
      <c r="GQ498" s="3">
        <v>0</v>
      </c>
      <c r="GR498" s="3">
        <v>0</v>
      </c>
      <c r="GS498" s="3">
        <v>0</v>
      </c>
      <c r="GT498" s="3">
        <v>0</v>
      </c>
      <c r="GU498" s="3">
        <v>0</v>
      </c>
      <c r="GV498" s="3">
        <v>0</v>
      </c>
      <c r="GW498" s="3">
        <v>0</v>
      </c>
      <c r="GX498" s="3">
        <v>0</v>
      </c>
      <c r="GY498" s="3">
        <v>0</v>
      </c>
      <c r="GZ498" s="3">
        <v>0</v>
      </c>
      <c r="HA498" s="3">
        <v>0</v>
      </c>
      <c r="HB498">
        <f t="shared" si="2740"/>
        <v>73</v>
      </c>
      <c r="HC498">
        <f t="shared" si="2744"/>
        <v>0</v>
      </c>
      <c r="HD498">
        <f>IF(H498&gt;=$F$3,IF(HB498&lt;50,HC498*VLOOKUP(H498,Ret!$A$2:$AZ$27,HB498+2),HC498),0)</f>
        <v>0</v>
      </c>
      <c r="HE498">
        <f>IF(H498&lt;$F$3,HC498*VLOOKUP(H498,Withd!$A$2:$AZ$57,HB498+2),0)</f>
        <v>0</v>
      </c>
      <c r="HF498">
        <f>IF(HC498=HD498,0,HC498*VLOOKUP(H498,Mort!$A$2:$E$115,IF(HF497/HC497=VLOOKUP(H497,Mort!$A$2:$E$115,2),2,3)))</f>
        <v>0</v>
      </c>
      <c r="HH498">
        <f t="shared" ref="HH498:HI498" si="2837">HH497+1</f>
        <v>82</v>
      </c>
      <c r="HI498">
        <f t="shared" si="2837"/>
        <v>49</v>
      </c>
      <c r="HJ498">
        <f t="shared" si="2738"/>
        <v>0</v>
      </c>
      <c r="HK498">
        <f>IF(HH498&gt;=$F$3,IF(HI498&lt;50,HJ498*VLOOKUP(HH498,Ret!$A$2:$AZ$27,HI498+2),HJ498),0)</f>
        <v>0</v>
      </c>
      <c r="HL498">
        <f>IF(HH498&lt;$F$3,HJ498*VLOOKUP(HH498,Withd!$A$2:$AZ$57,HI498+2),0)</f>
        <v>0</v>
      </c>
      <c r="HM498">
        <f>IF(HJ498=HK498,0,HJ498*VLOOKUP(HH498,Mort!$A$2:$E$115,IF(HM497/HJ497=VLOOKUP(HH497,Mort!$A$2:$E$115,2),2,3)))</f>
        <v>0</v>
      </c>
      <c r="HN498">
        <f>HN497/(1+Assumptions!$C$9)</f>
        <v>0.40856721637485643</v>
      </c>
      <c r="HO498">
        <f>HO497*(1+Assumptions!$C$10)</f>
        <v>2.1545741643360894</v>
      </c>
      <c r="HQ498">
        <f>HQ497/(1.01+Assumptions!$C$9)</f>
        <v>0.32458557585256037</v>
      </c>
      <c r="HR498">
        <f>HR497/(0.99+Assumptions!$C$9)</f>
        <v>0.51542472534768891</v>
      </c>
    </row>
    <row r="499" spans="2:226" x14ac:dyDescent="0.25">
      <c r="B499">
        <f t="shared" ref="B499:C499" si="2838">B498+1</f>
        <v>2062</v>
      </c>
      <c r="C499">
        <f t="shared" si="2838"/>
        <v>101</v>
      </c>
      <c r="D499">
        <f>IF(D498=0, 0, D498*(1-VLOOKUP(C498,Mort!$A$2:$E$111,IF(D498/D497=1-VLOOKUP(C497,Mort!$A$2:$E$111,4),4,5))))</f>
        <v>1.9155741993572388E-2</v>
      </c>
      <c r="E499" s="3">
        <f>IF(C499&lt;65,Assumptions!$C$6,Assumptions!$C$7)*(1+Assumptions!$C$8)^(B499-$J$3)</f>
        <v>41956.063444122869</v>
      </c>
      <c r="F499" s="3">
        <f t="shared" si="2736"/>
        <v>803.7</v>
      </c>
      <c r="H499">
        <f t="shared" si="2743"/>
        <v>107</v>
      </c>
      <c r="I499" s="5">
        <v>11836.741795564325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s="5">
        <v>0</v>
      </c>
      <c r="AP499" s="5">
        <v>0</v>
      </c>
      <c r="AQ499" s="5">
        <v>0</v>
      </c>
      <c r="AR499" s="5">
        <v>0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 s="5">
        <v>0</v>
      </c>
      <c r="AY499" s="5">
        <v>0</v>
      </c>
      <c r="AZ499" s="5">
        <v>0</v>
      </c>
      <c r="BA499" s="5">
        <v>0</v>
      </c>
      <c r="BB499" s="5">
        <v>0</v>
      </c>
      <c r="BC499" s="5">
        <v>0</v>
      </c>
      <c r="BD499" s="5">
        <v>0</v>
      </c>
      <c r="BE499" s="5">
        <v>0</v>
      </c>
      <c r="BF499" s="5">
        <v>0</v>
      </c>
      <c r="BG499" s="5">
        <v>0</v>
      </c>
      <c r="BH499" s="5">
        <v>61032.61</v>
      </c>
      <c r="BI499" s="5">
        <v>13993.75</v>
      </c>
      <c r="BJ499" s="5">
        <v>2033.22</v>
      </c>
      <c r="BK499" s="5">
        <v>0</v>
      </c>
      <c r="BL499" s="5">
        <v>0</v>
      </c>
      <c r="BM499" s="5">
        <v>0</v>
      </c>
      <c r="BN499" s="5">
        <v>0</v>
      </c>
      <c r="BO499" s="5">
        <v>0</v>
      </c>
      <c r="BP499" s="5">
        <v>0</v>
      </c>
      <c r="BQ499" s="5">
        <v>0</v>
      </c>
      <c r="BR499" s="5">
        <v>0</v>
      </c>
      <c r="BS499" s="5">
        <v>0</v>
      </c>
      <c r="BT499" s="5">
        <v>0</v>
      </c>
      <c r="BU499" s="5">
        <v>0</v>
      </c>
      <c r="BV499" s="5">
        <v>0</v>
      </c>
      <c r="BW499" s="5">
        <v>0</v>
      </c>
      <c r="BX499" s="5">
        <v>0</v>
      </c>
      <c r="BY499" s="5">
        <v>0</v>
      </c>
      <c r="BZ499" s="5">
        <v>0</v>
      </c>
      <c r="CA499" s="5">
        <v>0</v>
      </c>
      <c r="CB499" s="5">
        <v>0</v>
      </c>
      <c r="CC499" s="5">
        <v>0</v>
      </c>
      <c r="CD499" s="5">
        <v>0</v>
      </c>
      <c r="CE499" s="5">
        <v>0</v>
      </c>
      <c r="CF499" s="5">
        <v>0</v>
      </c>
      <c r="CG499" s="5">
        <v>0</v>
      </c>
      <c r="CH499" s="5">
        <v>0</v>
      </c>
      <c r="CI499" s="5">
        <v>0</v>
      </c>
      <c r="CJ499" s="5">
        <v>0</v>
      </c>
      <c r="CK499" s="5">
        <v>0</v>
      </c>
      <c r="CL499" s="5">
        <v>0</v>
      </c>
      <c r="CM499" s="5">
        <v>0</v>
      </c>
      <c r="CN499" s="5">
        <v>0</v>
      </c>
      <c r="CO499" s="5">
        <v>0</v>
      </c>
      <c r="CP499" s="5">
        <v>0</v>
      </c>
      <c r="CQ499" s="5">
        <v>0</v>
      </c>
      <c r="CR499" s="5">
        <v>0</v>
      </c>
      <c r="CS499" s="5">
        <v>0</v>
      </c>
      <c r="CT499" s="5">
        <v>0</v>
      </c>
      <c r="CU499" s="5">
        <v>0</v>
      </c>
      <c r="CV499" s="5">
        <v>0</v>
      </c>
      <c r="CW499" s="5">
        <v>0</v>
      </c>
      <c r="CX499" s="5">
        <v>0</v>
      </c>
      <c r="CY499" s="5">
        <v>0</v>
      </c>
      <c r="CZ499" s="5">
        <v>0</v>
      </c>
      <c r="DA499" s="5">
        <v>0</v>
      </c>
      <c r="DB499" s="5">
        <v>0</v>
      </c>
      <c r="DC499" s="5">
        <v>0</v>
      </c>
      <c r="DD499" s="5">
        <v>0</v>
      </c>
      <c r="DE499" s="5">
        <v>0</v>
      </c>
      <c r="DF499" s="3">
        <v>0</v>
      </c>
      <c r="DG499" s="3">
        <v>0</v>
      </c>
      <c r="DH499" s="3">
        <v>0</v>
      </c>
      <c r="DI499" s="3">
        <v>0</v>
      </c>
      <c r="DJ499" s="3">
        <v>0</v>
      </c>
      <c r="DK499" s="3">
        <v>0</v>
      </c>
      <c r="DL499" s="3">
        <v>0</v>
      </c>
      <c r="DM499" s="3">
        <v>0</v>
      </c>
      <c r="DN499" s="3">
        <v>0</v>
      </c>
      <c r="DO499" s="3">
        <v>0</v>
      </c>
      <c r="DP499" s="3">
        <v>0</v>
      </c>
      <c r="DQ499" s="3">
        <v>0</v>
      </c>
      <c r="DR499" s="3">
        <v>0</v>
      </c>
      <c r="DS499" s="3">
        <v>0</v>
      </c>
      <c r="DT499" s="3">
        <v>0</v>
      </c>
      <c r="DU499" s="3">
        <v>0</v>
      </c>
      <c r="DV499" s="3">
        <v>0</v>
      </c>
      <c r="DW499" s="3">
        <v>0</v>
      </c>
      <c r="DX499" s="3">
        <v>0</v>
      </c>
      <c r="DY499" s="3">
        <v>0</v>
      </c>
      <c r="DZ499" s="3">
        <v>0</v>
      </c>
      <c r="EA499" s="3">
        <v>0</v>
      </c>
      <c r="EB499" s="3">
        <v>0</v>
      </c>
      <c r="EC499" s="3">
        <v>0</v>
      </c>
      <c r="ED499" s="3">
        <v>0</v>
      </c>
      <c r="EE499" s="3">
        <v>0</v>
      </c>
      <c r="EF499" s="3">
        <v>0</v>
      </c>
      <c r="EG499" s="3">
        <v>0</v>
      </c>
      <c r="EH499" s="3">
        <v>0</v>
      </c>
      <c r="EI499" s="3">
        <v>0</v>
      </c>
      <c r="EJ499" s="3">
        <v>0</v>
      </c>
      <c r="EK499" s="3">
        <v>0</v>
      </c>
      <c r="EL499" s="3">
        <v>0</v>
      </c>
      <c r="EM499" s="3">
        <v>0</v>
      </c>
      <c r="EN499" s="3">
        <v>0</v>
      </c>
      <c r="EO499" s="3">
        <v>0</v>
      </c>
      <c r="EP499" s="3">
        <v>0</v>
      </c>
      <c r="EQ499" s="3">
        <v>0</v>
      </c>
      <c r="ER499" s="3">
        <v>0</v>
      </c>
      <c r="ES499" s="3">
        <v>0</v>
      </c>
      <c r="ET499" s="3">
        <v>0</v>
      </c>
      <c r="EU499" s="3">
        <v>0</v>
      </c>
      <c r="EV499" s="3">
        <v>0</v>
      </c>
      <c r="EW499" s="3">
        <v>0</v>
      </c>
      <c r="EX499" s="3">
        <v>0</v>
      </c>
      <c r="EY499" s="3">
        <v>0</v>
      </c>
      <c r="EZ499" s="3">
        <v>0</v>
      </c>
      <c r="FA499" s="3">
        <v>0</v>
      </c>
      <c r="FB499" s="3">
        <v>0</v>
      </c>
      <c r="FC499" s="3">
        <v>0</v>
      </c>
      <c r="FD499" s="3">
        <v>1</v>
      </c>
      <c r="FE499" s="3">
        <v>0.21733000000000002</v>
      </c>
      <c r="FF499" s="3">
        <v>2.9930687599999992E-2</v>
      </c>
      <c r="FG499" s="3">
        <v>0</v>
      </c>
      <c r="FH499" s="3">
        <v>0</v>
      </c>
      <c r="FI499" s="3">
        <v>0</v>
      </c>
      <c r="FJ499" s="3">
        <v>0</v>
      </c>
      <c r="FK499" s="3">
        <v>0</v>
      </c>
      <c r="FL499" s="3">
        <v>0</v>
      </c>
      <c r="FM499" s="3">
        <v>0</v>
      </c>
      <c r="FN499" s="3">
        <v>0</v>
      </c>
      <c r="FO499" s="3">
        <v>0</v>
      </c>
      <c r="FP499" s="3">
        <v>0</v>
      </c>
      <c r="FQ499" s="3">
        <v>0</v>
      </c>
      <c r="FR499" s="3">
        <v>0</v>
      </c>
      <c r="FS499" s="3">
        <v>0</v>
      </c>
      <c r="FT499" s="3">
        <v>0</v>
      </c>
      <c r="FU499" s="3">
        <v>0</v>
      </c>
      <c r="FV499" s="3">
        <v>0</v>
      </c>
      <c r="FW499" s="3">
        <v>0</v>
      </c>
      <c r="FX499" s="3">
        <v>0</v>
      </c>
      <c r="FY499" s="3">
        <v>0</v>
      </c>
      <c r="FZ499" s="3">
        <v>0</v>
      </c>
      <c r="GA499" s="3">
        <v>0</v>
      </c>
      <c r="GB499" s="3">
        <v>0</v>
      </c>
      <c r="GC499" s="3">
        <v>0</v>
      </c>
      <c r="GD499" s="3">
        <v>0</v>
      </c>
      <c r="GE499" s="3">
        <v>0</v>
      </c>
      <c r="GF499" s="3">
        <v>0</v>
      </c>
      <c r="GG499" s="3">
        <v>0</v>
      </c>
      <c r="GH499" s="3">
        <v>0</v>
      </c>
      <c r="GI499" s="3">
        <v>0</v>
      </c>
      <c r="GJ499" s="3">
        <v>0</v>
      </c>
      <c r="GK499" s="3">
        <v>0</v>
      </c>
      <c r="GL499" s="3">
        <v>0</v>
      </c>
      <c r="GM499" s="3">
        <v>0</v>
      </c>
      <c r="GN499" s="3">
        <v>0</v>
      </c>
      <c r="GO499" s="3">
        <v>0</v>
      </c>
      <c r="GP499" s="3">
        <v>0</v>
      </c>
      <c r="GQ499" s="3">
        <v>0</v>
      </c>
      <c r="GR499" s="3">
        <v>0</v>
      </c>
      <c r="GS499" s="3">
        <v>0</v>
      </c>
      <c r="GT499" s="3">
        <v>0</v>
      </c>
      <c r="GU499" s="3">
        <v>0</v>
      </c>
      <c r="GV499" s="3">
        <v>0</v>
      </c>
      <c r="GW499" s="3">
        <v>0</v>
      </c>
      <c r="GX499" s="3">
        <v>0</v>
      </c>
      <c r="GY499" s="3">
        <v>0</v>
      </c>
      <c r="GZ499" s="3">
        <v>0</v>
      </c>
      <c r="HA499" s="3">
        <v>0</v>
      </c>
      <c r="HB499">
        <f t="shared" si="2740"/>
        <v>74</v>
      </c>
      <c r="HC499">
        <f t="shared" si="2744"/>
        <v>0</v>
      </c>
      <c r="HD499">
        <f>IF(H499&gt;=$F$3,IF(HB499&lt;50,HC499*VLOOKUP(H499,Ret!$A$2:$AZ$27,HB499+2),HC499),0)</f>
        <v>0</v>
      </c>
      <c r="HE499">
        <f>IF(H499&lt;$F$3,HC499*VLOOKUP(H499,Withd!$A$2:$AZ$57,HB499+2),0)</f>
        <v>0</v>
      </c>
      <c r="HF499">
        <f>IF(HC499=HD499,0,HC499*VLOOKUP(H499,Mort!$A$2:$E$115,IF(HF498/HC498=VLOOKUP(H498,Mort!$A$2:$E$115,2),2,3)))</f>
        <v>0</v>
      </c>
      <c r="HH499">
        <f t="shared" ref="HH499:HI499" si="2839">HH498+1</f>
        <v>83</v>
      </c>
      <c r="HI499">
        <f t="shared" si="2839"/>
        <v>50</v>
      </c>
      <c r="HJ499">
        <f t="shared" si="2738"/>
        <v>0</v>
      </c>
      <c r="HK499">
        <f>IF(HH499&gt;=$F$3,IF(HI499&lt;50,HJ499*VLOOKUP(HH499,Ret!$A$2:$AZ$27,HI499+2),HJ499),0)</f>
        <v>0</v>
      </c>
      <c r="HL499">
        <f>IF(HH499&lt;$F$3,HJ499*VLOOKUP(HH499,Withd!$A$2:$AZ$57,HI499+2),0)</f>
        <v>0</v>
      </c>
      <c r="HM499">
        <f>IF(HJ499=HK499,0,HJ499*VLOOKUP(HH499,Mort!$A$2:$E$115,IF(HM498/HJ498=VLOOKUP(HH498,Mort!$A$2:$E$115,2),2,3)))</f>
        <v>0</v>
      </c>
      <c r="HN499">
        <f>HN498/(1+Assumptions!$C$9)</f>
        <v>0.39361003504321429</v>
      </c>
      <c r="HO499">
        <f>HO498*(1+Assumptions!$C$10)</f>
        <v>2.2245978246770122</v>
      </c>
      <c r="HQ499">
        <f>HQ498/(1.01+Assumptions!$C$9)</f>
        <v>0.3097190609280156</v>
      </c>
      <c r="HR499">
        <f>HR498/(0.99+Assumptions!$C$9)</f>
        <v>0.50138591959891921</v>
      </c>
    </row>
    <row r="500" spans="2:226" x14ac:dyDescent="0.25">
      <c r="B500">
        <f t="shared" ref="B500:C500" si="2840">B499+1</f>
        <v>2063</v>
      </c>
      <c r="C500">
        <f t="shared" si="2840"/>
        <v>102</v>
      </c>
      <c r="D500">
        <f>IF(D499=0, 0, D499*(1-VLOOKUP(C499,Mort!$A$2:$E$111,IF(D499/D498=1-VLOOKUP(C498,Mort!$A$2:$E$111,4),4,5))))</f>
        <v>1.2251246349409156E-2</v>
      </c>
      <c r="E500" s="3">
        <f>IF(C500&lt;65,Assumptions!$C$6,Assumptions!$C$7)*(1+Assumptions!$C$8)^(B500-$J$3)</f>
        <v>44263.646933549629</v>
      </c>
      <c r="F500" s="3">
        <f t="shared" si="2736"/>
        <v>542.28</v>
      </c>
      <c r="H500">
        <f t="shared" si="2743"/>
        <v>108</v>
      </c>
      <c r="I500" s="5">
        <v>10955.819439127876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s="5">
        <v>0</v>
      </c>
      <c r="AP500" s="5">
        <v>0</v>
      </c>
      <c r="AQ500" s="5">
        <v>0</v>
      </c>
      <c r="AR500" s="5">
        <v>0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 s="5">
        <v>0</v>
      </c>
      <c r="AY500" s="5">
        <v>0</v>
      </c>
      <c r="AZ500" s="5">
        <v>0</v>
      </c>
      <c r="BA500" s="5">
        <v>0</v>
      </c>
      <c r="BB500" s="5">
        <v>0</v>
      </c>
      <c r="BC500" s="5">
        <v>0</v>
      </c>
      <c r="BD500" s="5">
        <v>0</v>
      </c>
      <c r="BE500" s="5">
        <v>0</v>
      </c>
      <c r="BF500" s="5">
        <v>0</v>
      </c>
      <c r="BG500" s="5">
        <v>0</v>
      </c>
      <c r="BH500" s="5">
        <v>0</v>
      </c>
      <c r="BI500" s="5">
        <v>64389.4</v>
      </c>
      <c r="BJ500" s="5">
        <v>9355.43</v>
      </c>
      <c r="BK500" s="5">
        <v>0</v>
      </c>
      <c r="BL500" s="5">
        <v>0</v>
      </c>
      <c r="BM500" s="5">
        <v>0</v>
      </c>
      <c r="BN500" s="5">
        <v>0</v>
      </c>
      <c r="BO500" s="5">
        <v>0</v>
      </c>
      <c r="BP500" s="5">
        <v>0</v>
      </c>
      <c r="BQ500" s="5">
        <v>0</v>
      </c>
      <c r="BR500" s="5">
        <v>0</v>
      </c>
      <c r="BS500" s="5">
        <v>0</v>
      </c>
      <c r="BT500" s="5">
        <v>0</v>
      </c>
      <c r="BU500" s="5">
        <v>0</v>
      </c>
      <c r="BV500" s="5">
        <v>0</v>
      </c>
      <c r="BW500" s="5">
        <v>0</v>
      </c>
      <c r="BX500" s="5">
        <v>0</v>
      </c>
      <c r="BY500" s="5">
        <v>0</v>
      </c>
      <c r="BZ500" s="5">
        <v>0</v>
      </c>
      <c r="CA500" s="5">
        <v>0</v>
      </c>
      <c r="CB500" s="5">
        <v>0</v>
      </c>
      <c r="CC500" s="5">
        <v>0</v>
      </c>
      <c r="CD500" s="5">
        <v>0</v>
      </c>
      <c r="CE500" s="5">
        <v>0</v>
      </c>
      <c r="CF500" s="5">
        <v>0</v>
      </c>
      <c r="CG500" s="5">
        <v>0</v>
      </c>
      <c r="CH500" s="5">
        <v>0</v>
      </c>
      <c r="CI500" s="5">
        <v>0</v>
      </c>
      <c r="CJ500" s="5">
        <v>0</v>
      </c>
      <c r="CK500" s="5">
        <v>0</v>
      </c>
      <c r="CL500" s="5">
        <v>0</v>
      </c>
      <c r="CM500" s="5">
        <v>0</v>
      </c>
      <c r="CN500" s="5">
        <v>0</v>
      </c>
      <c r="CO500" s="5">
        <v>0</v>
      </c>
      <c r="CP500" s="5">
        <v>0</v>
      </c>
      <c r="CQ500" s="5">
        <v>0</v>
      </c>
      <c r="CR500" s="5">
        <v>0</v>
      </c>
      <c r="CS500" s="5">
        <v>0</v>
      </c>
      <c r="CT500" s="5">
        <v>0</v>
      </c>
      <c r="CU500" s="5">
        <v>0</v>
      </c>
      <c r="CV500" s="5">
        <v>0</v>
      </c>
      <c r="CW500" s="5">
        <v>0</v>
      </c>
      <c r="CX500" s="5">
        <v>0</v>
      </c>
      <c r="CY500" s="5">
        <v>0</v>
      </c>
      <c r="CZ500" s="5">
        <v>0</v>
      </c>
      <c r="DA500" s="5">
        <v>0</v>
      </c>
      <c r="DB500" s="5">
        <v>0</v>
      </c>
      <c r="DC500" s="5">
        <v>0</v>
      </c>
      <c r="DD500" s="5">
        <v>0</v>
      </c>
      <c r="DE500" s="5">
        <v>0</v>
      </c>
      <c r="DF500" s="3">
        <v>0</v>
      </c>
      <c r="DG500" s="3">
        <v>0</v>
      </c>
      <c r="DH500" s="3">
        <v>0</v>
      </c>
      <c r="DI500" s="3">
        <v>0</v>
      </c>
      <c r="DJ500" s="3">
        <v>0</v>
      </c>
      <c r="DK500" s="3">
        <v>0</v>
      </c>
      <c r="DL500" s="3">
        <v>0</v>
      </c>
      <c r="DM500" s="3">
        <v>0</v>
      </c>
      <c r="DN500" s="3">
        <v>0</v>
      </c>
      <c r="DO500" s="3">
        <v>0</v>
      </c>
      <c r="DP500" s="3">
        <v>0</v>
      </c>
      <c r="DQ500" s="3">
        <v>0</v>
      </c>
      <c r="DR500" s="3">
        <v>0</v>
      </c>
      <c r="DS500" s="3">
        <v>0</v>
      </c>
      <c r="DT500" s="3">
        <v>0</v>
      </c>
      <c r="DU500" s="3">
        <v>0</v>
      </c>
      <c r="DV500" s="3">
        <v>0</v>
      </c>
      <c r="DW500" s="3">
        <v>0</v>
      </c>
      <c r="DX500" s="3">
        <v>0</v>
      </c>
      <c r="DY500" s="3">
        <v>0</v>
      </c>
      <c r="DZ500" s="3">
        <v>0</v>
      </c>
      <c r="EA500" s="3">
        <v>0</v>
      </c>
      <c r="EB500" s="3">
        <v>0</v>
      </c>
      <c r="EC500" s="3">
        <v>0</v>
      </c>
      <c r="ED500" s="3">
        <v>0</v>
      </c>
      <c r="EE500" s="3">
        <v>0</v>
      </c>
      <c r="EF500" s="3">
        <v>0</v>
      </c>
      <c r="EG500" s="3">
        <v>0</v>
      </c>
      <c r="EH500" s="3">
        <v>0</v>
      </c>
      <c r="EI500" s="3">
        <v>0</v>
      </c>
      <c r="EJ500" s="3">
        <v>0</v>
      </c>
      <c r="EK500" s="3">
        <v>0</v>
      </c>
      <c r="EL500" s="3">
        <v>0</v>
      </c>
      <c r="EM500" s="3">
        <v>0</v>
      </c>
      <c r="EN500" s="3">
        <v>0</v>
      </c>
      <c r="EO500" s="3">
        <v>0</v>
      </c>
      <c r="EP500" s="3">
        <v>0</v>
      </c>
      <c r="EQ500" s="3">
        <v>0</v>
      </c>
      <c r="ER500" s="3">
        <v>0</v>
      </c>
      <c r="ES500" s="3">
        <v>0</v>
      </c>
      <c r="ET500" s="3">
        <v>0</v>
      </c>
      <c r="EU500" s="3">
        <v>0</v>
      </c>
      <c r="EV500" s="3">
        <v>0</v>
      </c>
      <c r="EW500" s="3">
        <v>0</v>
      </c>
      <c r="EX500" s="3">
        <v>0</v>
      </c>
      <c r="EY500" s="3">
        <v>0</v>
      </c>
      <c r="EZ500" s="3">
        <v>0</v>
      </c>
      <c r="FA500" s="3">
        <v>0</v>
      </c>
      <c r="FB500" s="3">
        <v>0</v>
      </c>
      <c r="FC500" s="3">
        <v>0</v>
      </c>
      <c r="FD500" s="3">
        <v>0</v>
      </c>
      <c r="FE500" s="3">
        <v>1</v>
      </c>
      <c r="FF500" s="3">
        <v>0.13771999999999995</v>
      </c>
      <c r="FG500" s="3">
        <v>0</v>
      </c>
      <c r="FH500" s="3">
        <v>0</v>
      </c>
      <c r="FI500" s="3">
        <v>0</v>
      </c>
      <c r="FJ500" s="3">
        <v>0</v>
      </c>
      <c r="FK500" s="3">
        <v>0</v>
      </c>
      <c r="FL500" s="3">
        <v>0</v>
      </c>
      <c r="FM500" s="3">
        <v>0</v>
      </c>
      <c r="FN500" s="3">
        <v>0</v>
      </c>
      <c r="FO500" s="3">
        <v>0</v>
      </c>
      <c r="FP500" s="3">
        <v>0</v>
      </c>
      <c r="FQ500" s="3">
        <v>0</v>
      </c>
      <c r="FR500" s="3">
        <v>0</v>
      </c>
      <c r="FS500" s="3">
        <v>0</v>
      </c>
      <c r="FT500" s="3">
        <v>0</v>
      </c>
      <c r="FU500" s="3">
        <v>0</v>
      </c>
      <c r="FV500" s="3">
        <v>0</v>
      </c>
      <c r="FW500" s="3">
        <v>0</v>
      </c>
      <c r="FX500" s="3">
        <v>0</v>
      </c>
      <c r="FY500" s="3">
        <v>0</v>
      </c>
      <c r="FZ500" s="3">
        <v>0</v>
      </c>
      <c r="GA500" s="3">
        <v>0</v>
      </c>
      <c r="GB500" s="3">
        <v>0</v>
      </c>
      <c r="GC500" s="3">
        <v>0</v>
      </c>
      <c r="GD500" s="3">
        <v>0</v>
      </c>
      <c r="GE500" s="3">
        <v>0</v>
      </c>
      <c r="GF500" s="3">
        <v>0</v>
      </c>
      <c r="GG500" s="3">
        <v>0</v>
      </c>
      <c r="GH500" s="3">
        <v>0</v>
      </c>
      <c r="GI500" s="3">
        <v>0</v>
      </c>
      <c r="GJ500" s="3">
        <v>0</v>
      </c>
      <c r="GK500" s="3">
        <v>0</v>
      </c>
      <c r="GL500" s="3">
        <v>0</v>
      </c>
      <c r="GM500" s="3">
        <v>0</v>
      </c>
      <c r="GN500" s="3">
        <v>0</v>
      </c>
      <c r="GO500" s="3">
        <v>0</v>
      </c>
      <c r="GP500" s="3">
        <v>0</v>
      </c>
      <c r="GQ500" s="3">
        <v>0</v>
      </c>
      <c r="GR500" s="3">
        <v>0</v>
      </c>
      <c r="GS500" s="3">
        <v>0</v>
      </c>
      <c r="GT500" s="3">
        <v>0</v>
      </c>
      <c r="GU500" s="3">
        <v>0</v>
      </c>
      <c r="GV500" s="3">
        <v>0</v>
      </c>
      <c r="GW500" s="3">
        <v>0</v>
      </c>
      <c r="GX500" s="3">
        <v>0</v>
      </c>
      <c r="GY500" s="3">
        <v>0</v>
      </c>
      <c r="GZ500" s="3">
        <v>0</v>
      </c>
      <c r="HA500" s="3">
        <v>0</v>
      </c>
      <c r="HB500">
        <f t="shared" si="2740"/>
        <v>75</v>
      </c>
      <c r="HC500">
        <f t="shared" si="2744"/>
        <v>0</v>
      </c>
      <c r="HD500">
        <f>IF(H500&gt;=$F$3,IF(HB500&lt;50,HC500*VLOOKUP(H500,Ret!$A$2:$AZ$27,HB500+2),HC500),0)</f>
        <v>0</v>
      </c>
      <c r="HE500">
        <f>IF(H500&lt;$F$3,HC500*VLOOKUP(H500,Withd!$A$2:$AZ$57,HB500+2),0)</f>
        <v>0</v>
      </c>
      <c r="HF500">
        <f>IF(HC500=HD500,0,HC500*VLOOKUP(H500,Mort!$A$2:$E$115,IF(HF499/HC499=VLOOKUP(H499,Mort!$A$2:$E$115,2),2,3)))</f>
        <v>0</v>
      </c>
      <c r="HH500">
        <f t="shared" ref="HH500:HI500" si="2841">HH499+1</f>
        <v>84</v>
      </c>
      <c r="HI500">
        <f t="shared" si="2841"/>
        <v>51</v>
      </c>
      <c r="HJ500">
        <f t="shared" si="2738"/>
        <v>0</v>
      </c>
      <c r="HK500">
        <f>IF(HH500&gt;=$F$3,IF(HI500&lt;50,HJ500*VLOOKUP(HH500,Ret!$A$2:$AZ$27,HI500+2),HJ500),0)</f>
        <v>0</v>
      </c>
      <c r="HL500">
        <f>IF(HH500&lt;$F$3,HJ500*VLOOKUP(HH500,Withd!$A$2:$AZ$57,HI500+2),0)</f>
        <v>0</v>
      </c>
      <c r="HM500">
        <f>IF(HJ500=HK500,0,HJ500*VLOOKUP(HH500,Mort!$A$2:$E$115,IF(HM499/HJ499=VLOOKUP(HH499,Mort!$A$2:$E$115,2),2,3)))</f>
        <v>0</v>
      </c>
      <c r="HN500">
        <f>HN499/(1+Assumptions!$C$9)</f>
        <v>0.37920041911677677</v>
      </c>
      <c r="HO500">
        <f>HO499*(1+Assumptions!$C$10)</f>
        <v>2.2968972539790151</v>
      </c>
      <c r="HQ500">
        <f>HQ499/(1.01+Assumptions!$C$9)</f>
        <v>0.29553345508398432</v>
      </c>
      <c r="HR500">
        <f>HR499/(0.99+Assumptions!$C$9)</f>
        <v>0.48772949377326769</v>
      </c>
    </row>
    <row r="501" spans="2:226" x14ac:dyDescent="0.25">
      <c r="B501">
        <f t="shared" ref="B501:C501" si="2842">B500+1</f>
        <v>2064</v>
      </c>
      <c r="C501">
        <f t="shared" si="2842"/>
        <v>103</v>
      </c>
      <c r="D501">
        <f>IF(D500=0, 0, D500*(1-VLOOKUP(C500,Mort!$A$2:$E$111,IF(D500/D499=1-VLOOKUP(C499,Mort!$A$2:$E$111,4),4,5))))</f>
        <v>7.3855413492778165E-3</v>
      </c>
      <c r="E501" s="3">
        <f>IF(C501&lt;65,Assumptions!$C$6,Assumptions!$C$7)*(1+Assumptions!$C$8)^(B501-$J$3)</f>
        <v>46698.147514894852</v>
      </c>
      <c r="F501" s="3">
        <f t="shared" si="2736"/>
        <v>344.89</v>
      </c>
    </row>
    <row r="502" spans="2:226" x14ac:dyDescent="0.25">
      <c r="B502">
        <f t="shared" ref="B502:C502" si="2843">B501+1</f>
        <v>2065</v>
      </c>
      <c r="C502">
        <f t="shared" si="2843"/>
        <v>104</v>
      </c>
      <c r="D502">
        <f>IF(D501=0, 0, D501*(1-VLOOKUP(C501,Mort!$A$2:$E$111,IF(D501/D500=1-VLOOKUP(C500,Mort!$A$2:$E$111,4),4,5))))</f>
        <v>4.0231997946055982E-3</v>
      </c>
      <c r="E502" s="3">
        <f>IF(C502&lt;65,Assumptions!$C$6,Assumptions!$C$7)*(1+Assumptions!$C$8)^(B502-$J$3)</f>
        <v>49266.545628214073</v>
      </c>
      <c r="F502" s="3">
        <f t="shared" si="2736"/>
        <v>198.21</v>
      </c>
    </row>
    <row r="503" spans="2:226" x14ac:dyDescent="0.25">
      <c r="B503">
        <f t="shared" ref="B503:C503" si="2844">B502+1</f>
        <v>2066</v>
      </c>
      <c r="C503">
        <f t="shared" si="2844"/>
        <v>105</v>
      </c>
      <c r="D503">
        <f>IF(D502=0, 0, D502*(1-VLOOKUP(C502,Mort!$A$2:$E$111,IF(D502/D501=1-VLOOKUP(C501,Mort!$A$2:$E$111,4),4,5))))</f>
        <v>1.9282794295565171E-3</v>
      </c>
      <c r="E503" s="3">
        <f>IF(C503&lt;65,Assumptions!$C$6,Assumptions!$C$7)*(1+Assumptions!$C$8)^(B503-$J$3)</f>
        <v>51976.205637765845</v>
      </c>
      <c r="F503" s="3">
        <f t="shared" si="2736"/>
        <v>100.22</v>
      </c>
    </row>
    <row r="504" spans="2:226" x14ac:dyDescent="0.25">
      <c r="B504">
        <f t="shared" ref="B504:C504" si="2845">B503+1</f>
        <v>2067</v>
      </c>
      <c r="C504">
        <f t="shared" si="2845"/>
        <v>106</v>
      </c>
      <c r="D504">
        <f>IF(D503=0, 0, D503*(1-VLOOKUP(C503,Mort!$A$2:$E$111,IF(D503/D502=1-VLOOKUP(C502,Mort!$A$2:$E$111,4),4,5))))</f>
        <v>7.997153278199744E-4</v>
      </c>
      <c r="E504" s="3">
        <f>IF(C504&lt;65,Assumptions!$C$6,Assumptions!$C$7)*(1+Assumptions!$C$8)^(B504-$J$3)</f>
        <v>54834.896947842957</v>
      </c>
      <c r="F504" s="3">
        <f t="shared" si="2736"/>
        <v>43.85</v>
      </c>
    </row>
    <row r="505" spans="2:226" x14ac:dyDescent="0.25">
      <c r="B505">
        <f t="shared" ref="B505:C505" si="2846">B504+1</f>
        <v>2068</v>
      </c>
      <c r="C505">
        <f t="shared" si="2846"/>
        <v>107</v>
      </c>
      <c r="D505">
        <f>IF(D504=0, 0, D504*(1-VLOOKUP(C504,Mort!$A$2:$E$111,IF(D504/D503=1-VLOOKUP(C503,Mort!$A$2:$E$111,4),4,5))))</f>
        <v>2.8405088728837672E-4</v>
      </c>
      <c r="E505" s="3">
        <f>IF(C505&lt;65,Assumptions!$C$6,Assumptions!$C$7)*(1+Assumptions!$C$8)^(B505-$J$3)</f>
        <v>57850.816279974322</v>
      </c>
      <c r="F505" s="3">
        <f t="shared" si="2736"/>
        <v>16.43</v>
      </c>
    </row>
    <row r="506" spans="2:226" x14ac:dyDescent="0.25">
      <c r="B506">
        <f t="shared" ref="B506:C506" si="2847">B505+1</f>
        <v>2069</v>
      </c>
      <c r="C506">
        <f t="shared" si="2847"/>
        <v>108</v>
      </c>
      <c r="D506">
        <f>IF(D505=0, 0, D505*(1-VLOOKUP(C505,Mort!$A$2:$E$111,IF(D505/D504=1-VLOOKUP(C504,Mort!$A$2:$E$111,4),4,5))))</f>
        <v>8.2261136958713892E-5</v>
      </c>
      <c r="E506" s="3">
        <f>IF(C506&lt;65,Assumptions!$C$6,Assumptions!$C$7)*(1+Assumptions!$C$8)^(B506-$J$3)</f>
        <v>61032.611175372906</v>
      </c>
      <c r="F506" s="3">
        <f t="shared" si="2736"/>
        <v>5.0199999999999996</v>
      </c>
    </row>
    <row r="507" spans="2:226" x14ac:dyDescent="0.25">
      <c r="B507">
        <f t="shared" ref="B507:C507" si="2848">B506+1</f>
        <v>2070</v>
      </c>
      <c r="C507">
        <f t="shared" si="2848"/>
        <v>109</v>
      </c>
      <c r="D507">
        <f>IF(D506=0, 0, D506*(1-VLOOKUP(C506,Mort!$A$2:$E$111,IF(D506/D505=1-VLOOKUP(C505,Mort!$A$2:$E$111,4),4,5))))</f>
        <v>1.787781289523729E-5</v>
      </c>
      <c r="E507" s="3">
        <f>IF(C507&lt;65,Assumptions!$C$6,Assumptions!$C$7)*(1+Assumptions!$C$8)^(B507-$J$3)</f>
        <v>64389.404790018416</v>
      </c>
      <c r="F507" s="3">
        <f t="shared" si="2736"/>
        <v>1.1499999999999999</v>
      </c>
    </row>
    <row r="508" spans="2:226" x14ac:dyDescent="0.25">
      <c r="B508">
        <f t="shared" ref="B508:C508" si="2849">B507+1</f>
        <v>2071</v>
      </c>
      <c r="C508">
        <f t="shared" si="2849"/>
        <v>110</v>
      </c>
      <c r="D508">
        <f>IF(D507=0, 0, D507*(1-VLOOKUP(C507,Mort!$A$2:$E$111,IF(D507/D506=1-VLOOKUP(C506,Mort!$A$2:$E$111,4),4,5))))</f>
        <v>2.4621323919320788E-6</v>
      </c>
      <c r="E508" s="3">
        <f>IF(C508&lt;65,Assumptions!$C$6,Assumptions!$C$7)*(1+Assumptions!$C$8)^(B508-$J$3)</f>
        <v>67930.822053469426</v>
      </c>
      <c r="F508" s="3">
        <f t="shared" si="2736"/>
        <v>0.17</v>
      </c>
    </row>
    <row r="509" spans="2:226" x14ac:dyDescent="0.25">
      <c r="B509">
        <f t="shared" ref="B509:C509" si="2850">B508+1</f>
        <v>2072</v>
      </c>
      <c r="C509">
        <f t="shared" si="2850"/>
        <v>111</v>
      </c>
      <c r="D509">
        <f>IF(D508=0, 0, D508*(1-VLOOKUP(C508,Mort!$A$2:$E$111,IF(D508/D507=1-VLOOKUP(C507,Mort!$A$2:$E$111,4),4,5))))</f>
        <v>0</v>
      </c>
      <c r="E509" s="3">
        <f>IF(C509&lt;65,Assumptions!$C$6,Assumptions!$C$7)*(1+Assumptions!$C$8)^(B509-$J$3)</f>
        <v>71667.017266410243</v>
      </c>
      <c r="F509" s="3">
        <f t="shared" si="2736"/>
        <v>0</v>
      </c>
    </row>
    <row r="510" spans="2:226" x14ac:dyDescent="0.25">
      <c r="B510">
        <f t="shared" ref="B510:C510" si="2851">B509+1</f>
        <v>2073</v>
      </c>
      <c r="C510">
        <f t="shared" si="2851"/>
        <v>112</v>
      </c>
      <c r="D510">
        <f>IF(D509=0, 0, D509*(1-VLOOKUP(C509,Mort!$A$2:$E$111,IF(D509/D508=1-VLOOKUP(C508,Mort!$A$2:$E$111,4),4,5))))</f>
        <v>0</v>
      </c>
      <c r="E510" s="3">
        <f>IF(C510&lt;65,Assumptions!$C$6,Assumptions!$C$7)*(1+Assumptions!$C$8)^(B510-$J$3)</f>
        <v>75608.7032160628</v>
      </c>
      <c r="F510" s="3">
        <f t="shared" si="2736"/>
        <v>0</v>
      </c>
    </row>
    <row r="511" spans="2:226" x14ac:dyDescent="0.25">
      <c r="B511">
        <f t="shared" ref="B511:C511" si="2852">B510+1</f>
        <v>2074</v>
      </c>
      <c r="C511">
        <f t="shared" si="2852"/>
        <v>113</v>
      </c>
      <c r="D511">
        <f>IF(D510=0, 0, D510*(1-VLOOKUP(C510,Mort!$A$2:$E$111,IF(D510/D509=1-VLOOKUP(C509,Mort!$A$2:$E$111,4),4,5))))</f>
        <v>0</v>
      </c>
      <c r="E511" s="3">
        <f>IF(C511&lt;65,Assumptions!$C$6,Assumptions!$C$7)*(1+Assumptions!$C$8)^(B511-$J$3)</f>
        <v>79767.181892946246</v>
      </c>
      <c r="F511" s="3">
        <f t="shared" si="2736"/>
        <v>0</v>
      </c>
    </row>
    <row r="512" spans="2:226" x14ac:dyDescent="0.25">
      <c r="B512">
        <f t="shared" ref="B512:C512" si="2853">B511+1</f>
        <v>2075</v>
      </c>
      <c r="C512">
        <f t="shared" si="2853"/>
        <v>114</v>
      </c>
      <c r="D512">
        <f>IF(D511=0, 0, D511*(1-VLOOKUP(C511,Mort!$A$2:$E$111,IF(D511/D510=1-VLOOKUP(C510,Mort!$A$2:$E$111,4),4,5))))</f>
        <v>0</v>
      </c>
      <c r="E512" s="3">
        <f>IF(C512&lt;65,Assumptions!$C$6,Assumptions!$C$7)*(1+Assumptions!$C$8)^(B512-$J$3)</f>
        <v>84154.37689705829</v>
      </c>
      <c r="F512" s="3">
        <f t="shared" si="2736"/>
        <v>0</v>
      </c>
    </row>
    <row r="513" spans="2:6" x14ac:dyDescent="0.25">
      <c r="B513">
        <f t="shared" ref="B513:C513" si="2854">B512+1</f>
        <v>2076</v>
      </c>
      <c r="C513">
        <f t="shared" si="2854"/>
        <v>115</v>
      </c>
      <c r="D513">
        <f>IF(D512=0, 0, D512*(1-VLOOKUP(C512,Mort!$A$2:$E$111,IF(D512/D511=1-VLOOKUP(C511,Mort!$A$2:$E$111,4),4,5))))</f>
        <v>0</v>
      </c>
      <c r="E513" s="3">
        <f>IF(C513&lt;65,Assumptions!$C$6,Assumptions!$C$7)*(1+Assumptions!$C$8)^(B513-$J$3)</f>
        <v>88782.867626396503</v>
      </c>
      <c r="F513" s="3">
        <f t="shared" si="2736"/>
        <v>0</v>
      </c>
    </row>
    <row r="514" spans="2:6" x14ac:dyDescent="0.25">
      <c r="B514">
        <f t="shared" ref="B514:C514" si="2855">B513+1</f>
        <v>2077</v>
      </c>
      <c r="C514">
        <f t="shared" si="2855"/>
        <v>116</v>
      </c>
      <c r="D514">
        <f>IF(D513=0, 0, D513*(1-VLOOKUP(C513,Mort!$A$2:$E$111,IF(D513/D512=1-VLOOKUP(C512,Mort!$A$2:$E$111,4),4,5))))</f>
        <v>0</v>
      </c>
      <c r="E514" s="3">
        <f>IF(C514&lt;65,Assumptions!$C$6,Assumptions!$C$7)*(1+Assumptions!$C$8)^(B514-$J$3)</f>
        <v>93665.925345848314</v>
      </c>
      <c r="F514" s="3">
        <f t="shared" ref="F514:F548" si="2856">ROUND(D514*E514, 2)</f>
        <v>0</v>
      </c>
    </row>
    <row r="515" spans="2:6" x14ac:dyDescent="0.25">
      <c r="B515">
        <f t="shared" ref="B515:C515" si="2857">B514+1</f>
        <v>2078</v>
      </c>
      <c r="C515">
        <f t="shared" si="2857"/>
        <v>117</v>
      </c>
      <c r="D515">
        <f>IF(D514=0, 0, D514*(1-VLOOKUP(C514,Mort!$A$2:$E$111,IF(D514/D513=1-VLOOKUP(C513,Mort!$A$2:$E$111,4),4,5))))</f>
        <v>0</v>
      </c>
      <c r="E515" s="3">
        <f>IF(C515&lt;65,Assumptions!$C$6,Assumptions!$C$7)*(1+Assumptions!$C$8)^(B515-$J$3)</f>
        <v>98817.55123986995</v>
      </c>
      <c r="F515" s="3">
        <f t="shared" si="2856"/>
        <v>0</v>
      </c>
    </row>
    <row r="516" spans="2:6" x14ac:dyDescent="0.25">
      <c r="B516">
        <f t="shared" ref="B516:C516" si="2858">B515+1</f>
        <v>2079</v>
      </c>
      <c r="C516">
        <f t="shared" si="2858"/>
        <v>118</v>
      </c>
      <c r="D516">
        <f>IF(D515=0, 0, D515*(1-VLOOKUP(C515,Mort!$A$2:$E$111,IF(D515/D514=1-VLOOKUP(C514,Mort!$A$2:$E$111,4),4,5))))</f>
        <v>0</v>
      </c>
      <c r="E516" s="3">
        <f>IF(C516&lt;65,Assumptions!$C$6,Assumptions!$C$7)*(1+Assumptions!$C$8)^(B516-$J$3)</f>
        <v>104252.51655806279</v>
      </c>
      <c r="F516" s="3">
        <f t="shared" si="2856"/>
        <v>0</v>
      </c>
    </row>
    <row r="517" spans="2:6" x14ac:dyDescent="0.25">
      <c r="B517">
        <f t="shared" ref="B517:C517" si="2859">B516+1</f>
        <v>2080</v>
      </c>
      <c r="C517">
        <f t="shared" si="2859"/>
        <v>119</v>
      </c>
      <c r="D517">
        <f>IF(D516=0, 0, D516*(1-VLOOKUP(C516,Mort!$A$2:$E$111,IF(D516/D515=1-VLOOKUP(C515,Mort!$A$2:$E$111,4),4,5))))</f>
        <v>0</v>
      </c>
      <c r="E517" s="3">
        <f>IF(C517&lt;65,Assumptions!$C$6,Assumptions!$C$7)*(1+Assumptions!$C$8)^(B517-$J$3)</f>
        <v>109986.40496875624</v>
      </c>
      <c r="F517" s="3">
        <f t="shared" si="2856"/>
        <v>0</v>
      </c>
    </row>
    <row r="518" spans="2:6" x14ac:dyDescent="0.25">
      <c r="B518">
        <f t="shared" ref="B518:C518" si="2860">B517+1</f>
        <v>2081</v>
      </c>
      <c r="C518">
        <f t="shared" si="2860"/>
        <v>120</v>
      </c>
      <c r="D518">
        <f>IF(D517=0, 0, D517*(1-VLOOKUP(C517,Mort!$A$2:$E$111,IF(D517/D516=1-VLOOKUP(C516,Mort!$A$2:$E$111,4),4,5))))</f>
        <v>0</v>
      </c>
      <c r="E518" s="3">
        <f>IF(C518&lt;65,Assumptions!$C$6,Assumptions!$C$7)*(1+Assumptions!$C$8)^(B518-$J$3)</f>
        <v>116035.65724203784</v>
      </c>
      <c r="F518" s="3">
        <f t="shared" si="2856"/>
        <v>0</v>
      </c>
    </row>
    <row r="519" spans="2:6" x14ac:dyDescent="0.25">
      <c r="B519">
        <f t="shared" ref="B519:C519" si="2861">B518+1</f>
        <v>2082</v>
      </c>
      <c r="C519">
        <f t="shared" si="2861"/>
        <v>121</v>
      </c>
      <c r="D519">
        <f>IF(D518=0, 0, D518*(1-VLOOKUP(C518,Mort!$A$2:$E$111,IF(D518/D517=1-VLOOKUP(C517,Mort!$A$2:$E$111,4),4,5))))</f>
        <v>0</v>
      </c>
      <c r="E519" s="3">
        <f>IF(C519&lt;65,Assumptions!$C$6,Assumptions!$C$7)*(1+Assumptions!$C$8)^(B519-$J$3)</f>
        <v>122417.61839034989</v>
      </c>
      <c r="F519" s="3">
        <f t="shared" si="2856"/>
        <v>0</v>
      </c>
    </row>
    <row r="520" spans="2:6" x14ac:dyDescent="0.25">
      <c r="B520">
        <f t="shared" ref="B520:C520" si="2862">B519+1</f>
        <v>2083</v>
      </c>
      <c r="C520">
        <f t="shared" si="2862"/>
        <v>122</v>
      </c>
      <c r="D520">
        <f>IF(D519=0, 0, D519*(1-VLOOKUP(C519,Mort!$A$2:$E$111,IF(D519/D518=1-VLOOKUP(C518,Mort!$A$2:$E$111,4),4,5))))</f>
        <v>0</v>
      </c>
      <c r="E520" s="3">
        <f>IF(C520&lt;65,Assumptions!$C$6,Assumptions!$C$7)*(1+Assumptions!$C$8)^(B520-$J$3)</f>
        <v>129150.58740181915</v>
      </c>
      <c r="F520" s="3">
        <f t="shared" si="2856"/>
        <v>0</v>
      </c>
    </row>
    <row r="521" spans="2:6" x14ac:dyDescent="0.25">
      <c r="B521">
        <f t="shared" ref="B521:C521" si="2863">B520+1</f>
        <v>2084</v>
      </c>
      <c r="C521">
        <f t="shared" si="2863"/>
        <v>123</v>
      </c>
      <c r="D521">
        <f>IF(D520=0, 0, D520*(1-VLOOKUP(C520,Mort!$A$2:$E$111,IF(D520/D519=1-VLOOKUP(C519,Mort!$A$2:$E$111,4),4,5))))</f>
        <v>0</v>
      </c>
      <c r="E521" s="3">
        <f>IF(C521&lt;65,Assumptions!$C$6,Assumptions!$C$7)*(1+Assumptions!$C$8)^(B521-$J$3)</f>
        <v>136253.8697089192</v>
      </c>
      <c r="F521" s="3">
        <f t="shared" si="2856"/>
        <v>0</v>
      </c>
    </row>
    <row r="522" spans="2:6" x14ac:dyDescent="0.25">
      <c r="B522">
        <f t="shared" ref="B522:C522" si="2864">B521+1</f>
        <v>2085</v>
      </c>
      <c r="C522">
        <f t="shared" si="2864"/>
        <v>124</v>
      </c>
      <c r="D522">
        <f>IF(D521=0, 0, D521*(1-VLOOKUP(C521,Mort!$A$2:$E$111,IF(D521/D520=1-VLOOKUP(C520,Mort!$A$2:$E$111,4),4,5))))</f>
        <v>0</v>
      </c>
      <c r="E522" s="3">
        <f>IF(C522&lt;65,Assumptions!$C$6,Assumptions!$C$7)*(1+Assumptions!$C$8)^(B522-$J$3)</f>
        <v>143747.83254290977</v>
      </c>
      <c r="F522" s="3">
        <f t="shared" si="2856"/>
        <v>0</v>
      </c>
    </row>
    <row r="523" spans="2:6" x14ac:dyDescent="0.25">
      <c r="B523">
        <f t="shared" ref="B523:C523" si="2865">B522+1</f>
        <v>2086</v>
      </c>
      <c r="C523">
        <f t="shared" si="2865"/>
        <v>125</v>
      </c>
      <c r="D523">
        <f>IF(D522=0, 0, D522*(1-VLOOKUP(C522,Mort!$A$2:$E$111,IF(D522/D521=1-VLOOKUP(C521,Mort!$A$2:$E$111,4),4,5))))</f>
        <v>0</v>
      </c>
      <c r="E523" s="3">
        <f>IF(C523&lt;65,Assumptions!$C$6,Assumptions!$C$7)*(1+Assumptions!$C$8)^(B523-$J$3)</f>
        <v>151653.96333276975</v>
      </c>
      <c r="F523" s="3">
        <f t="shared" si="2856"/>
        <v>0</v>
      </c>
    </row>
    <row r="524" spans="2:6" x14ac:dyDescent="0.25">
      <c r="B524">
        <f t="shared" ref="B524:C524" si="2866">B523+1</f>
        <v>2087</v>
      </c>
      <c r="C524">
        <f t="shared" si="2866"/>
        <v>126</v>
      </c>
      <c r="D524">
        <f>IF(D523=0, 0, D523*(1-VLOOKUP(C523,Mort!$A$2:$E$111,IF(D523/D522=1-VLOOKUP(C522,Mort!$A$2:$E$111,4),4,5))))</f>
        <v>0</v>
      </c>
      <c r="E524" s="3">
        <f>IF(C524&lt;65,Assumptions!$C$6,Assumptions!$C$7)*(1+Assumptions!$C$8)^(B524-$J$3)</f>
        <v>159994.93131607212</v>
      </c>
      <c r="F524" s="3">
        <f t="shared" si="2856"/>
        <v>0</v>
      </c>
    </row>
    <row r="525" spans="2:6" x14ac:dyDescent="0.25">
      <c r="B525">
        <f t="shared" ref="B525:C525" si="2867">B524+1</f>
        <v>2088</v>
      </c>
      <c r="C525">
        <f t="shared" si="2867"/>
        <v>127</v>
      </c>
      <c r="D525">
        <f>IF(D524=0, 0, D524*(1-VLOOKUP(C524,Mort!$A$2:$E$111,IF(D524/D523=1-VLOOKUP(C523,Mort!$A$2:$E$111,4),4,5))))</f>
        <v>0</v>
      </c>
      <c r="E525" s="3">
        <f>IF(C525&lt;65,Assumptions!$C$6,Assumptions!$C$7)*(1+Assumptions!$C$8)^(B525-$J$3)</f>
        <v>168794.65253845608</v>
      </c>
      <c r="F525" s="3">
        <f t="shared" si="2856"/>
        <v>0</v>
      </c>
    </row>
    <row r="526" spans="2:6" x14ac:dyDescent="0.25">
      <c r="B526">
        <f t="shared" ref="B526:C526" si="2868">B525+1</f>
        <v>2089</v>
      </c>
      <c r="C526">
        <f t="shared" si="2868"/>
        <v>128</v>
      </c>
      <c r="D526">
        <f>IF(D525=0, 0, D525*(1-VLOOKUP(C525,Mort!$A$2:$E$111,IF(D525/D524=1-VLOOKUP(C524,Mort!$A$2:$E$111,4),4,5))))</f>
        <v>0</v>
      </c>
      <c r="E526" s="3">
        <f>IF(C526&lt;65,Assumptions!$C$6,Assumptions!$C$7)*(1+Assumptions!$C$8)^(B526-$J$3)</f>
        <v>178078.35842807117</v>
      </c>
      <c r="F526" s="3">
        <f t="shared" si="2856"/>
        <v>0</v>
      </c>
    </row>
    <row r="527" spans="2:6" x14ac:dyDescent="0.25">
      <c r="B527">
        <f t="shared" ref="B527:C527" si="2869">B526+1</f>
        <v>2090</v>
      </c>
      <c r="C527">
        <f t="shared" si="2869"/>
        <v>129</v>
      </c>
      <c r="D527">
        <f>IF(D526=0, 0, D526*(1-VLOOKUP(C526,Mort!$A$2:$E$111,IF(D526/D525=1-VLOOKUP(C525,Mort!$A$2:$E$111,4),4,5))))</f>
        <v>0</v>
      </c>
      <c r="E527" s="3">
        <f>IF(C527&lt;65,Assumptions!$C$6,Assumptions!$C$7)*(1+Assumptions!$C$8)^(B527-$J$3)</f>
        <v>187872.66814161502</v>
      </c>
      <c r="F527" s="3">
        <f t="shared" si="2856"/>
        <v>0</v>
      </c>
    </row>
    <row r="528" spans="2:6" x14ac:dyDescent="0.25">
      <c r="B528">
        <f t="shared" ref="B528:C528" si="2870">B527+1</f>
        <v>2091</v>
      </c>
      <c r="C528">
        <f t="shared" si="2870"/>
        <v>130</v>
      </c>
      <c r="D528">
        <f>IF(D527=0, 0, D527*(1-VLOOKUP(C527,Mort!$A$2:$E$111,IF(D527/D526=1-VLOOKUP(C526,Mort!$A$2:$E$111,4),4,5))))</f>
        <v>0</v>
      </c>
      <c r="E528" s="3">
        <f>IF(C528&lt;65,Assumptions!$C$6,Assumptions!$C$7)*(1+Assumptions!$C$8)^(B528-$J$3)</f>
        <v>198205.66488940388</v>
      </c>
      <c r="F528" s="3">
        <f t="shared" si="2856"/>
        <v>0</v>
      </c>
    </row>
    <row r="529" spans="2:6" x14ac:dyDescent="0.25">
      <c r="B529">
        <f t="shared" ref="B529:C529" si="2871">B528+1</f>
        <v>2092</v>
      </c>
      <c r="C529">
        <f t="shared" si="2871"/>
        <v>131</v>
      </c>
      <c r="D529">
        <f>IF(D528=0, 0, D528*(1-VLOOKUP(C528,Mort!$A$2:$E$111,IF(D528/D527=1-VLOOKUP(C527,Mort!$A$2:$E$111,4),4,5))))</f>
        <v>0</v>
      </c>
      <c r="E529" s="3">
        <f>IF(C529&lt;65,Assumptions!$C$6,Assumptions!$C$7)*(1+Assumptions!$C$8)^(B529-$J$3)</f>
        <v>209106.97645832106</v>
      </c>
      <c r="F529" s="3">
        <f t="shared" si="2856"/>
        <v>0</v>
      </c>
    </row>
    <row r="530" spans="2:6" x14ac:dyDescent="0.25">
      <c r="B530">
        <f t="shared" ref="B530:C530" si="2872">B529+1</f>
        <v>2093</v>
      </c>
      <c r="C530">
        <f t="shared" si="2872"/>
        <v>132</v>
      </c>
      <c r="D530">
        <f>IF(D529=0, 0, D529*(1-VLOOKUP(C529,Mort!$A$2:$E$111,IF(D529/D528=1-VLOOKUP(C528,Mort!$A$2:$E$111,4),4,5))))</f>
        <v>0</v>
      </c>
      <c r="E530" s="3">
        <f>IF(C530&lt;65,Assumptions!$C$6,Assumptions!$C$7)*(1+Assumptions!$C$8)^(B530-$J$3)</f>
        <v>220607.86016352873</v>
      </c>
      <c r="F530" s="3">
        <f t="shared" si="2856"/>
        <v>0</v>
      </c>
    </row>
    <row r="531" spans="2:6" x14ac:dyDescent="0.25">
      <c r="B531">
        <f t="shared" ref="B531:C531" si="2873">B530+1</f>
        <v>2094</v>
      </c>
      <c r="C531">
        <f t="shared" si="2873"/>
        <v>133</v>
      </c>
      <c r="D531">
        <f>IF(D530=0, 0, D530*(1-VLOOKUP(C530,Mort!$A$2:$E$111,IF(D530/D529=1-VLOOKUP(C529,Mort!$A$2:$E$111,4),4,5))))</f>
        <v>0</v>
      </c>
      <c r="E531" s="3">
        <f>IF(C531&lt;65,Assumptions!$C$6,Assumptions!$C$7)*(1+Assumptions!$C$8)^(B531-$J$3)</f>
        <v>232741.29247252279</v>
      </c>
      <c r="F531" s="3">
        <f t="shared" si="2856"/>
        <v>0</v>
      </c>
    </row>
    <row r="532" spans="2:6" x14ac:dyDescent="0.25">
      <c r="B532">
        <f t="shared" ref="B532:C532" si="2874">B531+1</f>
        <v>2095</v>
      </c>
      <c r="C532">
        <f t="shared" si="2874"/>
        <v>134</v>
      </c>
      <c r="D532">
        <f>IF(D531=0, 0, D531*(1-VLOOKUP(C531,Mort!$A$2:$E$111,IF(D531/D530=1-VLOOKUP(C530,Mort!$A$2:$E$111,4),4,5))))</f>
        <v>0</v>
      </c>
      <c r="E532" s="3">
        <f>IF(C532&lt;65,Assumptions!$C$6,Assumptions!$C$7)*(1+Assumptions!$C$8)^(B532-$J$3)</f>
        <v>245542.06355851155</v>
      </c>
      <c r="F532" s="3">
        <f t="shared" si="2856"/>
        <v>0</v>
      </c>
    </row>
    <row r="533" spans="2:6" x14ac:dyDescent="0.25">
      <c r="B533">
        <f t="shared" ref="B533:C533" si="2875">B532+1</f>
        <v>2096</v>
      </c>
      <c r="C533">
        <f t="shared" si="2875"/>
        <v>135</v>
      </c>
      <c r="D533">
        <f>IF(D532=0, 0, D532*(1-VLOOKUP(C532,Mort!$A$2:$E$111,IF(D532/D531=1-VLOOKUP(C531,Mort!$A$2:$E$111,4),4,5))))</f>
        <v>0</v>
      </c>
      <c r="E533" s="3">
        <f>IF(C533&lt;65,Assumptions!$C$6,Assumptions!$C$7)*(1+Assumptions!$C$8)^(B533-$J$3)</f>
        <v>259046.87705422964</v>
      </c>
      <c r="F533" s="3">
        <f t="shared" si="2856"/>
        <v>0</v>
      </c>
    </row>
    <row r="534" spans="2:6" x14ac:dyDescent="0.25">
      <c r="B534">
        <f t="shared" ref="B534:C534" si="2876">B533+1</f>
        <v>2097</v>
      </c>
      <c r="C534">
        <f t="shared" si="2876"/>
        <v>136</v>
      </c>
      <c r="D534">
        <f>IF(D533=0, 0, D533*(1-VLOOKUP(C533,Mort!$A$2:$E$111,IF(D533/D532=1-VLOOKUP(C532,Mort!$A$2:$E$111,4),4,5))))</f>
        <v>0</v>
      </c>
      <c r="E534" s="3">
        <f>IF(C534&lt;65,Assumptions!$C$6,Assumptions!$C$7)*(1+Assumptions!$C$8)^(B534-$J$3)</f>
        <v>273294.45529221225</v>
      </c>
      <c r="F534" s="3">
        <f t="shared" si="2856"/>
        <v>0</v>
      </c>
    </row>
    <row r="535" spans="2:6" x14ac:dyDescent="0.25">
      <c r="B535">
        <f t="shared" ref="B535:C535" si="2877">B534+1</f>
        <v>2098</v>
      </c>
      <c r="C535">
        <f t="shared" si="2877"/>
        <v>137</v>
      </c>
      <c r="D535">
        <f>IF(D534=0, 0, D534*(1-VLOOKUP(C534,Mort!$A$2:$E$111,IF(D534/D533=1-VLOOKUP(C533,Mort!$A$2:$E$111,4),4,5))))</f>
        <v>0</v>
      </c>
      <c r="E535" s="3">
        <f>IF(C535&lt;65,Assumptions!$C$6,Assumptions!$C$7)*(1+Assumptions!$C$8)^(B535-$J$3)</f>
        <v>288325.65033328393</v>
      </c>
      <c r="F535" s="3">
        <f t="shared" si="2856"/>
        <v>0</v>
      </c>
    </row>
    <row r="536" spans="2:6" x14ac:dyDescent="0.25">
      <c r="B536">
        <f t="shared" ref="B536:C536" si="2878">B535+1</f>
        <v>2099</v>
      </c>
      <c r="C536">
        <f t="shared" si="2878"/>
        <v>138</v>
      </c>
      <c r="D536">
        <f>IF(D535=0, 0, D535*(1-VLOOKUP(C535,Mort!$A$2:$E$111,IF(D535/D534=1-VLOOKUP(C534,Mort!$A$2:$E$111,4),4,5))))</f>
        <v>0</v>
      </c>
      <c r="E536" s="3">
        <f>IF(C536&lt;65,Assumptions!$C$6,Assumptions!$C$7)*(1+Assumptions!$C$8)^(B536-$J$3)</f>
        <v>304183.56110161456</v>
      </c>
      <c r="F536" s="3">
        <f t="shared" si="2856"/>
        <v>0</v>
      </c>
    </row>
    <row r="537" spans="2:6" x14ac:dyDescent="0.25">
      <c r="B537">
        <f t="shared" ref="B537:C537" si="2879">B536+1</f>
        <v>2100</v>
      </c>
      <c r="C537">
        <f t="shared" si="2879"/>
        <v>139</v>
      </c>
      <c r="D537">
        <f>IF(D536=0, 0, D536*(1-VLOOKUP(C536,Mort!$A$2:$E$111,IF(D536/D535=1-VLOOKUP(C535,Mort!$A$2:$E$111,4),4,5))))</f>
        <v>0</v>
      </c>
      <c r="E537" s="3">
        <f>IF(C537&lt;65,Assumptions!$C$6,Assumptions!$C$7)*(1+Assumptions!$C$8)^(B537-$J$3)</f>
        <v>320913.65696220333</v>
      </c>
      <c r="F537" s="3">
        <f t="shared" si="2856"/>
        <v>0</v>
      </c>
    </row>
    <row r="538" spans="2:6" x14ac:dyDescent="0.25">
      <c r="B538">
        <f t="shared" ref="B538:C538" si="2880">B537+1</f>
        <v>2101</v>
      </c>
      <c r="C538">
        <f t="shared" si="2880"/>
        <v>140</v>
      </c>
      <c r="D538">
        <f>IF(D537=0, 0, D537*(1-VLOOKUP(C537,Mort!$A$2:$E$111,IF(D537/D536=1-VLOOKUP(C536,Mort!$A$2:$E$111,4),4,5))))</f>
        <v>0</v>
      </c>
      <c r="E538" s="3">
        <f>IF(C538&lt;65,Assumptions!$C$6,Assumptions!$C$7)*(1+Assumptions!$C$8)^(B538-$J$3)</f>
        <v>338563.90809512453</v>
      </c>
      <c r="F538" s="3">
        <f t="shared" si="2856"/>
        <v>0</v>
      </c>
    </row>
    <row r="539" spans="2:6" x14ac:dyDescent="0.25">
      <c r="B539">
        <f t="shared" ref="B539:C539" si="2881">B538+1</f>
        <v>2102</v>
      </c>
      <c r="C539">
        <f t="shared" si="2881"/>
        <v>141</v>
      </c>
      <c r="D539">
        <f>IF(D538=0, 0, D538*(1-VLOOKUP(C538,Mort!$A$2:$E$111,IF(D538/D537=1-VLOOKUP(C537,Mort!$A$2:$E$111,4),4,5))))</f>
        <v>0</v>
      </c>
      <c r="E539" s="3">
        <f>IF(C539&lt;65,Assumptions!$C$6,Assumptions!$C$7)*(1+Assumptions!$C$8)^(B539-$J$3)</f>
        <v>357184.92304035631</v>
      </c>
      <c r="F539" s="3">
        <f t="shared" si="2856"/>
        <v>0</v>
      </c>
    </row>
    <row r="540" spans="2:6" x14ac:dyDescent="0.25">
      <c r="B540">
        <f t="shared" ref="B540:C540" si="2882">B539+1</f>
        <v>2103</v>
      </c>
      <c r="C540">
        <f t="shared" si="2882"/>
        <v>142</v>
      </c>
      <c r="D540">
        <f>IF(D539=0, 0, D539*(1-VLOOKUP(C539,Mort!$A$2:$E$111,IF(D539/D538=1-VLOOKUP(C538,Mort!$A$2:$E$111,4),4,5))))</f>
        <v>0</v>
      </c>
      <c r="E540" s="3">
        <f>IF(C540&lt;65,Assumptions!$C$6,Assumptions!$C$7)*(1+Assumptions!$C$8)^(B540-$J$3)</f>
        <v>376830.09380757593</v>
      </c>
      <c r="F540" s="3">
        <f t="shared" si="2856"/>
        <v>0</v>
      </c>
    </row>
    <row r="541" spans="2:6" x14ac:dyDescent="0.25">
      <c r="B541">
        <f t="shared" ref="B541:C541" si="2883">B540+1</f>
        <v>2104</v>
      </c>
      <c r="C541">
        <f t="shared" si="2883"/>
        <v>143</v>
      </c>
      <c r="D541">
        <f>IF(D540=0, 0, D540*(1-VLOOKUP(C540,Mort!$A$2:$E$111,IF(D540/D539=1-VLOOKUP(C539,Mort!$A$2:$E$111,4),4,5))))</f>
        <v>0</v>
      </c>
      <c r="E541" s="3">
        <f>IF(C541&lt;65,Assumptions!$C$6,Assumptions!$C$7)*(1+Assumptions!$C$8)^(B541-$J$3)</f>
        <v>397555.7489669926</v>
      </c>
      <c r="F541" s="3">
        <f t="shared" si="2856"/>
        <v>0</v>
      </c>
    </row>
    <row r="542" spans="2:6" x14ac:dyDescent="0.25">
      <c r="B542">
        <f t="shared" ref="B542:C542" si="2884">B541+1</f>
        <v>2105</v>
      </c>
      <c r="C542">
        <f t="shared" si="2884"/>
        <v>144</v>
      </c>
      <c r="D542">
        <f>IF(D541=0, 0, D541*(1-VLOOKUP(C541,Mort!$A$2:$E$111,IF(D541/D540=1-VLOOKUP(C540,Mort!$A$2:$E$111,4),4,5))))</f>
        <v>0</v>
      </c>
      <c r="E542" s="3">
        <f>IF(C542&lt;65,Assumptions!$C$6,Assumptions!$C$7)*(1+Assumptions!$C$8)^(B542-$J$3)</f>
        <v>419421.31516017712</v>
      </c>
      <c r="F542" s="3">
        <f t="shared" si="2856"/>
        <v>0</v>
      </c>
    </row>
    <row r="543" spans="2:6" x14ac:dyDescent="0.25">
      <c r="B543">
        <f t="shared" ref="B543:C543" si="2885">B542+1</f>
        <v>2106</v>
      </c>
      <c r="C543">
        <f t="shared" si="2885"/>
        <v>145</v>
      </c>
      <c r="D543">
        <f>IF(D542=0, 0, D542*(1-VLOOKUP(C542,Mort!$A$2:$E$111,IF(D542/D541=1-VLOOKUP(C541,Mort!$A$2:$E$111,4),4,5))))</f>
        <v>0</v>
      </c>
      <c r="E543" s="3">
        <f>IF(C543&lt;65,Assumptions!$C$6,Assumptions!$C$7)*(1+Assumptions!$C$8)^(B543-$J$3)</f>
        <v>442489.4874939869</v>
      </c>
      <c r="F543" s="3">
        <f t="shared" si="2856"/>
        <v>0</v>
      </c>
    </row>
    <row r="544" spans="2:6" x14ac:dyDescent="0.25">
      <c r="B544">
        <f t="shared" ref="B544:C544" si="2886">B543+1</f>
        <v>2107</v>
      </c>
      <c r="C544">
        <f t="shared" si="2886"/>
        <v>146</v>
      </c>
      <c r="D544">
        <f>IF(D543=0, 0, D543*(1-VLOOKUP(C543,Mort!$A$2:$E$111,IF(D543/D542=1-VLOOKUP(C542,Mort!$A$2:$E$111,4),4,5))))</f>
        <v>0</v>
      </c>
      <c r="E544" s="3">
        <f>IF(C544&lt;65,Assumptions!$C$6,Assumptions!$C$7)*(1+Assumptions!$C$8)^(B544-$J$3)</f>
        <v>466826.40930615616</v>
      </c>
      <c r="F544" s="3">
        <f t="shared" si="2856"/>
        <v>0</v>
      </c>
    </row>
    <row r="545" spans="2:226" x14ac:dyDescent="0.25">
      <c r="B545">
        <f t="shared" ref="B545:C545" si="2887">B544+1</f>
        <v>2108</v>
      </c>
      <c r="C545">
        <f t="shared" si="2887"/>
        <v>147</v>
      </c>
      <c r="D545">
        <f>IF(D544=0, 0, D544*(1-VLOOKUP(C544,Mort!$A$2:$E$111,IF(D544/D543=1-VLOOKUP(C543,Mort!$A$2:$E$111,4),4,5))))</f>
        <v>0</v>
      </c>
      <c r="E545" s="3">
        <f>IF(C545&lt;65,Assumptions!$C$6,Assumptions!$C$7)*(1+Assumptions!$C$8)^(B545-$J$3)</f>
        <v>492501.86181799474</v>
      </c>
      <c r="F545" s="3">
        <f t="shared" si="2856"/>
        <v>0</v>
      </c>
    </row>
    <row r="546" spans="2:226" x14ac:dyDescent="0.25">
      <c r="B546">
        <f t="shared" ref="B546:C546" si="2888">B545+1</f>
        <v>2109</v>
      </c>
      <c r="C546">
        <f t="shared" si="2888"/>
        <v>148</v>
      </c>
      <c r="D546">
        <f>IF(D545=0, 0, D545*(1-VLOOKUP(C545,Mort!$A$2:$E$111,IF(D545/D544=1-VLOOKUP(C544,Mort!$A$2:$E$111,4),4,5))))</f>
        <v>0</v>
      </c>
      <c r="E546" s="3">
        <f>IF(C546&lt;65,Assumptions!$C$6,Assumptions!$C$7)*(1+Assumptions!$C$8)^(B546-$J$3)</f>
        <v>519589.46421798447</v>
      </c>
      <c r="F546" s="3">
        <f t="shared" si="2856"/>
        <v>0</v>
      </c>
    </row>
    <row r="547" spans="2:226" x14ac:dyDescent="0.25">
      <c r="B547">
        <f t="shared" ref="B547:C547" si="2889">B546+1</f>
        <v>2110</v>
      </c>
      <c r="C547">
        <f t="shared" si="2889"/>
        <v>149</v>
      </c>
      <c r="D547">
        <f>IF(D546=0, 0, D546*(1-VLOOKUP(C546,Mort!$A$2:$E$111,IF(D546/D545=1-VLOOKUP(C545,Mort!$A$2:$E$111,4),4,5))))</f>
        <v>0</v>
      </c>
      <c r="E547" s="3">
        <f>IF(C547&lt;65,Assumptions!$C$6,Assumptions!$C$7)*(1+Assumptions!$C$8)^(B547-$J$3)</f>
        <v>548166.88474997354</v>
      </c>
      <c r="F547" s="3">
        <f t="shared" si="2856"/>
        <v>0</v>
      </c>
    </row>
    <row r="548" spans="2:226" x14ac:dyDescent="0.25">
      <c r="B548">
        <f t="shared" ref="B548:C548" si="2890">B547+1</f>
        <v>2111</v>
      </c>
      <c r="C548">
        <f t="shared" si="2890"/>
        <v>150</v>
      </c>
      <c r="D548">
        <f>IF(D547=0, 0, D547*(1-VLOOKUP(C547,Mort!$A$2:$E$111,IF(D547/D546=1-VLOOKUP(C546,Mort!$A$2:$E$111,4),4,5))))</f>
        <v>0</v>
      </c>
      <c r="E548" s="3">
        <f>IF(C548&lt;65,Assumptions!$C$6,Assumptions!$C$7)*(1+Assumptions!$C$8)^(B548-$J$3)</f>
        <v>578316.06341122207</v>
      </c>
      <c r="F548" s="3">
        <f t="shared" si="2856"/>
        <v>0</v>
      </c>
    </row>
    <row r="552" spans="2:226" x14ac:dyDescent="0.25">
      <c r="H552" t="s">
        <v>40</v>
      </c>
      <c r="I552" s="4">
        <f>NPV(Assumptions!$C$9, J554:DE554)*(1+Assumptions!$C$9)-I554</f>
        <v>0</v>
      </c>
      <c r="J552" t="s">
        <v>26</v>
      </c>
      <c r="DF552" t="s">
        <v>55</v>
      </c>
    </row>
    <row r="553" spans="2:226" x14ac:dyDescent="0.25">
      <c r="B553" t="s">
        <v>3</v>
      </c>
      <c r="C553">
        <v>6</v>
      </c>
      <c r="E553" t="s">
        <v>30</v>
      </c>
      <c r="F553">
        <f>C554+MAX(Assumptions!$C$4-C554,Assumptions!$C$5-C556,0)</f>
        <v>52</v>
      </c>
      <c r="I553" t="s">
        <v>21</v>
      </c>
      <c r="J553">
        <f>J558</f>
        <v>2019</v>
      </c>
      <c r="K553">
        <f>J553+1</f>
        <v>2020</v>
      </c>
      <c r="L553">
        <f t="shared" ref="L553" si="2891">K553+1</f>
        <v>2021</v>
      </c>
      <c r="M553">
        <f t="shared" ref="M553" si="2892">L553+1</f>
        <v>2022</v>
      </c>
      <c r="N553">
        <f t="shared" ref="N553" si="2893">M553+1</f>
        <v>2023</v>
      </c>
      <c r="O553">
        <f t="shared" ref="O553" si="2894">N553+1</f>
        <v>2024</v>
      </c>
      <c r="P553">
        <f t="shared" ref="P553" si="2895">O553+1</f>
        <v>2025</v>
      </c>
      <c r="Q553">
        <f t="shared" ref="Q553" si="2896">P553+1</f>
        <v>2026</v>
      </c>
      <c r="R553">
        <f t="shared" ref="R553" si="2897">Q553+1</f>
        <v>2027</v>
      </c>
      <c r="S553">
        <f t="shared" ref="S553" si="2898">R553+1</f>
        <v>2028</v>
      </c>
      <c r="T553">
        <f t="shared" ref="T553" si="2899">S553+1</f>
        <v>2029</v>
      </c>
      <c r="U553">
        <f t="shared" ref="U553" si="2900">T553+1</f>
        <v>2030</v>
      </c>
      <c r="V553">
        <f t="shared" ref="V553" si="2901">U553+1</f>
        <v>2031</v>
      </c>
      <c r="W553">
        <f t="shared" ref="W553" si="2902">V553+1</f>
        <v>2032</v>
      </c>
      <c r="X553">
        <f t="shared" ref="X553" si="2903">W553+1</f>
        <v>2033</v>
      </c>
      <c r="Y553">
        <f t="shared" ref="Y553" si="2904">X553+1</f>
        <v>2034</v>
      </c>
      <c r="Z553">
        <f t="shared" ref="Z553" si="2905">Y553+1</f>
        <v>2035</v>
      </c>
      <c r="AA553">
        <f t="shared" ref="AA553" si="2906">Z553+1</f>
        <v>2036</v>
      </c>
      <c r="AB553">
        <f t="shared" ref="AB553" si="2907">AA553+1</f>
        <v>2037</v>
      </c>
      <c r="AC553">
        <f t="shared" ref="AC553" si="2908">AB553+1</f>
        <v>2038</v>
      </c>
      <c r="AD553">
        <f t="shared" ref="AD553" si="2909">AC553+1</f>
        <v>2039</v>
      </c>
      <c r="AE553">
        <f t="shared" ref="AE553" si="2910">AD553+1</f>
        <v>2040</v>
      </c>
      <c r="AF553">
        <f t="shared" ref="AF553" si="2911">AE553+1</f>
        <v>2041</v>
      </c>
      <c r="AG553">
        <f t="shared" ref="AG553" si="2912">AF553+1</f>
        <v>2042</v>
      </c>
      <c r="AH553">
        <f t="shared" ref="AH553" si="2913">AG553+1</f>
        <v>2043</v>
      </c>
      <c r="AI553">
        <f t="shared" ref="AI553" si="2914">AH553+1</f>
        <v>2044</v>
      </c>
      <c r="AJ553">
        <f t="shared" ref="AJ553" si="2915">AI553+1</f>
        <v>2045</v>
      </c>
      <c r="AK553">
        <f t="shared" ref="AK553" si="2916">AJ553+1</f>
        <v>2046</v>
      </c>
      <c r="AL553">
        <f t="shared" ref="AL553" si="2917">AK553+1</f>
        <v>2047</v>
      </c>
      <c r="AM553">
        <f t="shared" ref="AM553" si="2918">AL553+1</f>
        <v>2048</v>
      </c>
      <c r="AN553">
        <f t="shared" ref="AN553" si="2919">AM553+1</f>
        <v>2049</v>
      </c>
      <c r="AO553">
        <f t="shared" ref="AO553" si="2920">AN553+1</f>
        <v>2050</v>
      </c>
      <c r="AP553">
        <f t="shared" ref="AP553" si="2921">AO553+1</f>
        <v>2051</v>
      </c>
      <c r="AQ553">
        <f t="shared" ref="AQ553" si="2922">AP553+1</f>
        <v>2052</v>
      </c>
      <c r="AR553">
        <f t="shared" ref="AR553" si="2923">AQ553+1</f>
        <v>2053</v>
      </c>
      <c r="AS553">
        <f t="shared" ref="AS553" si="2924">AR553+1</f>
        <v>2054</v>
      </c>
      <c r="AT553">
        <f t="shared" ref="AT553" si="2925">AS553+1</f>
        <v>2055</v>
      </c>
      <c r="AU553">
        <f t="shared" ref="AU553" si="2926">AT553+1</f>
        <v>2056</v>
      </c>
      <c r="AV553">
        <f t="shared" ref="AV553" si="2927">AU553+1</f>
        <v>2057</v>
      </c>
      <c r="AW553">
        <f t="shared" ref="AW553" si="2928">AV553+1</f>
        <v>2058</v>
      </c>
      <c r="AX553">
        <f t="shared" ref="AX553" si="2929">AW553+1</f>
        <v>2059</v>
      </c>
      <c r="AY553">
        <f t="shared" ref="AY553" si="2930">AX553+1</f>
        <v>2060</v>
      </c>
      <c r="AZ553">
        <f t="shared" ref="AZ553" si="2931">AY553+1</f>
        <v>2061</v>
      </c>
      <c r="BA553">
        <f t="shared" ref="BA553" si="2932">AZ553+1</f>
        <v>2062</v>
      </c>
      <c r="BB553">
        <f t="shared" ref="BB553" si="2933">BA553+1</f>
        <v>2063</v>
      </c>
      <c r="BC553">
        <f t="shared" ref="BC553" si="2934">BB553+1</f>
        <v>2064</v>
      </c>
      <c r="BD553">
        <f t="shared" ref="BD553" si="2935">BC553+1</f>
        <v>2065</v>
      </c>
      <c r="BE553">
        <f t="shared" ref="BE553" si="2936">BD553+1</f>
        <v>2066</v>
      </c>
      <c r="BF553">
        <f t="shared" ref="BF553" si="2937">BE553+1</f>
        <v>2067</v>
      </c>
      <c r="BG553">
        <f t="shared" ref="BG553" si="2938">BF553+1</f>
        <v>2068</v>
      </c>
      <c r="BH553">
        <f t="shared" ref="BH553" si="2939">BG553+1</f>
        <v>2069</v>
      </c>
      <c r="BI553">
        <f t="shared" ref="BI553" si="2940">BH553+1</f>
        <v>2070</v>
      </c>
      <c r="BJ553">
        <f t="shared" ref="BJ553" si="2941">BI553+1</f>
        <v>2071</v>
      </c>
      <c r="BK553">
        <f t="shared" ref="BK553" si="2942">BJ553+1</f>
        <v>2072</v>
      </c>
      <c r="BL553">
        <f t="shared" ref="BL553" si="2943">BK553+1</f>
        <v>2073</v>
      </c>
      <c r="BM553">
        <f t="shared" ref="BM553" si="2944">BL553+1</f>
        <v>2074</v>
      </c>
      <c r="BN553">
        <f t="shared" ref="BN553" si="2945">BM553+1</f>
        <v>2075</v>
      </c>
      <c r="BO553">
        <f t="shared" ref="BO553" si="2946">BN553+1</f>
        <v>2076</v>
      </c>
      <c r="BP553">
        <f t="shared" ref="BP553" si="2947">BO553+1</f>
        <v>2077</v>
      </c>
      <c r="BQ553">
        <f t="shared" ref="BQ553" si="2948">BP553+1</f>
        <v>2078</v>
      </c>
      <c r="BR553">
        <f t="shared" ref="BR553" si="2949">BQ553+1</f>
        <v>2079</v>
      </c>
      <c r="BS553">
        <f t="shared" ref="BS553" si="2950">BR553+1</f>
        <v>2080</v>
      </c>
      <c r="BT553">
        <f t="shared" ref="BT553" si="2951">BS553+1</f>
        <v>2081</v>
      </c>
      <c r="BU553">
        <f t="shared" ref="BU553" si="2952">BT553+1</f>
        <v>2082</v>
      </c>
      <c r="BV553">
        <f t="shared" ref="BV553" si="2953">BU553+1</f>
        <v>2083</v>
      </c>
      <c r="BW553">
        <f t="shared" ref="BW553" si="2954">BV553+1</f>
        <v>2084</v>
      </c>
      <c r="BX553">
        <f t="shared" ref="BX553" si="2955">BW553+1</f>
        <v>2085</v>
      </c>
      <c r="BY553">
        <f t="shared" ref="BY553" si="2956">BX553+1</f>
        <v>2086</v>
      </c>
      <c r="BZ553">
        <f t="shared" ref="BZ553" si="2957">BY553+1</f>
        <v>2087</v>
      </c>
      <c r="CA553">
        <f t="shared" ref="CA553" si="2958">BZ553+1</f>
        <v>2088</v>
      </c>
      <c r="CB553">
        <f t="shared" ref="CB553" si="2959">CA553+1</f>
        <v>2089</v>
      </c>
      <c r="CC553">
        <f t="shared" ref="CC553" si="2960">CB553+1</f>
        <v>2090</v>
      </c>
      <c r="CD553">
        <f t="shared" ref="CD553" si="2961">CC553+1</f>
        <v>2091</v>
      </c>
      <c r="CE553">
        <f t="shared" ref="CE553" si="2962">CD553+1</f>
        <v>2092</v>
      </c>
      <c r="CF553">
        <f t="shared" ref="CF553" si="2963">CE553+1</f>
        <v>2093</v>
      </c>
      <c r="CG553">
        <f t="shared" ref="CG553" si="2964">CF553+1</f>
        <v>2094</v>
      </c>
      <c r="CH553">
        <f t="shared" ref="CH553" si="2965">CG553+1</f>
        <v>2095</v>
      </c>
      <c r="CI553">
        <f t="shared" ref="CI553" si="2966">CH553+1</f>
        <v>2096</v>
      </c>
      <c r="CJ553">
        <f t="shared" ref="CJ553" si="2967">CI553+1</f>
        <v>2097</v>
      </c>
      <c r="CK553">
        <f t="shared" ref="CK553" si="2968">CJ553+1</f>
        <v>2098</v>
      </c>
      <c r="CL553">
        <f t="shared" ref="CL553" si="2969">CK553+1</f>
        <v>2099</v>
      </c>
      <c r="CM553">
        <f t="shared" ref="CM553" si="2970">CL553+1</f>
        <v>2100</v>
      </c>
      <c r="CN553">
        <f t="shared" ref="CN553" si="2971">CM553+1</f>
        <v>2101</v>
      </c>
      <c r="CO553">
        <f t="shared" ref="CO553" si="2972">CN553+1</f>
        <v>2102</v>
      </c>
      <c r="CP553">
        <f t="shared" ref="CP553" si="2973">CO553+1</f>
        <v>2103</v>
      </c>
      <c r="CQ553">
        <f t="shared" ref="CQ553" si="2974">CP553+1</f>
        <v>2104</v>
      </c>
      <c r="CR553">
        <f t="shared" ref="CR553" si="2975">CQ553+1</f>
        <v>2105</v>
      </c>
      <c r="CS553">
        <f t="shared" ref="CS553" si="2976">CR553+1</f>
        <v>2106</v>
      </c>
      <c r="CT553">
        <f t="shared" ref="CT553" si="2977">CS553+1</f>
        <v>2107</v>
      </c>
      <c r="CU553">
        <f t="shared" ref="CU553" si="2978">CT553+1</f>
        <v>2108</v>
      </c>
      <c r="CV553">
        <f t="shared" ref="CV553" si="2979">CU553+1</f>
        <v>2109</v>
      </c>
      <c r="CW553">
        <f t="shared" ref="CW553" si="2980">CV553+1</f>
        <v>2110</v>
      </c>
      <c r="CX553">
        <f t="shared" ref="CX553" si="2981">CW553+1</f>
        <v>2111</v>
      </c>
      <c r="CY553">
        <f t="shared" ref="CY553" si="2982">CX553+1</f>
        <v>2112</v>
      </c>
      <c r="CZ553">
        <f t="shared" ref="CZ553" si="2983">CY553+1</f>
        <v>2113</v>
      </c>
      <c r="DA553">
        <f t="shared" ref="DA553" si="2984">CZ553+1</f>
        <v>2114</v>
      </c>
      <c r="DB553">
        <f t="shared" ref="DB553" si="2985">DA553+1</f>
        <v>2115</v>
      </c>
      <c r="DC553">
        <f t="shared" ref="DC553" si="2986">DB553+1</f>
        <v>2116</v>
      </c>
      <c r="DD553">
        <f t="shared" ref="DD553" si="2987">DC553+1</f>
        <v>2117</v>
      </c>
      <c r="DE553">
        <f t="shared" ref="DE553" si="2988">DD553+1</f>
        <v>2118</v>
      </c>
      <c r="DF553">
        <f>J553</f>
        <v>2019</v>
      </c>
      <c r="DG553">
        <f>DF553+1</f>
        <v>2020</v>
      </c>
      <c r="DH553">
        <f t="shared" ref="DH553" si="2989">DG553+1</f>
        <v>2021</v>
      </c>
      <c r="DI553">
        <f t="shared" ref="DI553" si="2990">DH553+1</f>
        <v>2022</v>
      </c>
      <c r="DJ553">
        <f t="shared" ref="DJ553" si="2991">DI553+1</f>
        <v>2023</v>
      </c>
      <c r="DK553">
        <f t="shared" ref="DK553" si="2992">DJ553+1</f>
        <v>2024</v>
      </c>
      <c r="DL553">
        <f t="shared" ref="DL553" si="2993">DK553+1</f>
        <v>2025</v>
      </c>
      <c r="DM553">
        <f t="shared" ref="DM553" si="2994">DL553+1</f>
        <v>2026</v>
      </c>
      <c r="DN553">
        <f t="shared" ref="DN553" si="2995">DM553+1</f>
        <v>2027</v>
      </c>
      <c r="DO553">
        <f t="shared" ref="DO553" si="2996">DN553+1</f>
        <v>2028</v>
      </c>
      <c r="DP553">
        <f t="shared" ref="DP553" si="2997">DO553+1</f>
        <v>2029</v>
      </c>
      <c r="DQ553">
        <f t="shared" ref="DQ553" si="2998">DP553+1</f>
        <v>2030</v>
      </c>
      <c r="DR553">
        <f t="shared" ref="DR553" si="2999">DQ553+1</f>
        <v>2031</v>
      </c>
      <c r="DS553">
        <f t="shared" ref="DS553" si="3000">DR553+1</f>
        <v>2032</v>
      </c>
      <c r="DT553">
        <f t="shared" ref="DT553" si="3001">DS553+1</f>
        <v>2033</v>
      </c>
      <c r="DU553">
        <f t="shared" ref="DU553" si="3002">DT553+1</f>
        <v>2034</v>
      </c>
      <c r="DV553">
        <f t="shared" ref="DV553" si="3003">DU553+1</f>
        <v>2035</v>
      </c>
      <c r="DW553">
        <f t="shared" ref="DW553" si="3004">DV553+1</f>
        <v>2036</v>
      </c>
      <c r="DX553">
        <f t="shared" ref="DX553" si="3005">DW553+1</f>
        <v>2037</v>
      </c>
      <c r="DY553">
        <f t="shared" ref="DY553" si="3006">DX553+1</f>
        <v>2038</v>
      </c>
      <c r="DZ553">
        <f t="shared" ref="DZ553" si="3007">DY553+1</f>
        <v>2039</v>
      </c>
      <c r="EA553">
        <f t="shared" ref="EA553" si="3008">DZ553+1</f>
        <v>2040</v>
      </c>
      <c r="EB553">
        <f t="shared" ref="EB553" si="3009">EA553+1</f>
        <v>2041</v>
      </c>
      <c r="EC553">
        <f t="shared" ref="EC553" si="3010">EB553+1</f>
        <v>2042</v>
      </c>
      <c r="ED553">
        <f t="shared" ref="ED553" si="3011">EC553+1</f>
        <v>2043</v>
      </c>
      <c r="EE553">
        <f t="shared" ref="EE553" si="3012">ED553+1</f>
        <v>2044</v>
      </c>
      <c r="EF553">
        <f t="shared" ref="EF553" si="3013">EE553+1</f>
        <v>2045</v>
      </c>
      <c r="EG553">
        <f t="shared" ref="EG553" si="3014">EF553+1</f>
        <v>2046</v>
      </c>
      <c r="EH553">
        <f t="shared" ref="EH553" si="3015">EG553+1</f>
        <v>2047</v>
      </c>
      <c r="EI553">
        <f t="shared" ref="EI553" si="3016">EH553+1</f>
        <v>2048</v>
      </c>
      <c r="EJ553">
        <f t="shared" ref="EJ553" si="3017">EI553+1</f>
        <v>2049</v>
      </c>
      <c r="EK553">
        <f t="shared" ref="EK553" si="3018">EJ553+1</f>
        <v>2050</v>
      </c>
      <c r="EL553">
        <f t="shared" ref="EL553" si="3019">EK553+1</f>
        <v>2051</v>
      </c>
      <c r="EM553">
        <f t="shared" ref="EM553" si="3020">EL553+1</f>
        <v>2052</v>
      </c>
      <c r="EN553">
        <f t="shared" ref="EN553" si="3021">EM553+1</f>
        <v>2053</v>
      </c>
      <c r="EO553">
        <f t="shared" ref="EO553" si="3022">EN553+1</f>
        <v>2054</v>
      </c>
      <c r="EP553">
        <f t="shared" ref="EP553" si="3023">EO553+1</f>
        <v>2055</v>
      </c>
      <c r="EQ553">
        <f t="shared" ref="EQ553" si="3024">EP553+1</f>
        <v>2056</v>
      </c>
      <c r="ER553">
        <f t="shared" ref="ER553" si="3025">EQ553+1</f>
        <v>2057</v>
      </c>
      <c r="ES553">
        <f t="shared" ref="ES553" si="3026">ER553+1</f>
        <v>2058</v>
      </c>
      <c r="ET553">
        <f t="shared" ref="ET553" si="3027">ES553+1</f>
        <v>2059</v>
      </c>
      <c r="EU553">
        <f t="shared" ref="EU553" si="3028">ET553+1</f>
        <v>2060</v>
      </c>
      <c r="EV553">
        <f t="shared" ref="EV553" si="3029">EU553+1</f>
        <v>2061</v>
      </c>
      <c r="EW553">
        <f t="shared" ref="EW553" si="3030">EV553+1</f>
        <v>2062</v>
      </c>
      <c r="EX553">
        <f t="shared" ref="EX553" si="3031">EW553+1</f>
        <v>2063</v>
      </c>
      <c r="EY553">
        <f t="shared" ref="EY553" si="3032">EX553+1</f>
        <v>2064</v>
      </c>
      <c r="EZ553">
        <f t="shared" ref="EZ553" si="3033">EY553+1</f>
        <v>2065</v>
      </c>
      <c r="FA553">
        <f t="shared" ref="FA553" si="3034">EZ553+1</f>
        <v>2066</v>
      </c>
      <c r="FB553">
        <f t="shared" ref="FB553" si="3035">FA553+1</f>
        <v>2067</v>
      </c>
      <c r="FC553">
        <f t="shared" ref="FC553" si="3036">FB553+1</f>
        <v>2068</v>
      </c>
      <c r="FD553">
        <f t="shared" ref="FD553" si="3037">FC553+1</f>
        <v>2069</v>
      </c>
      <c r="FE553">
        <f t="shared" ref="FE553" si="3038">FD553+1</f>
        <v>2070</v>
      </c>
      <c r="FF553">
        <f t="shared" ref="FF553" si="3039">FE553+1</f>
        <v>2071</v>
      </c>
      <c r="FG553">
        <f t="shared" ref="FG553" si="3040">FF553+1</f>
        <v>2072</v>
      </c>
      <c r="FH553">
        <f t="shared" ref="FH553" si="3041">FG553+1</f>
        <v>2073</v>
      </c>
      <c r="FI553">
        <f t="shared" ref="FI553" si="3042">FH553+1</f>
        <v>2074</v>
      </c>
      <c r="FJ553">
        <f t="shared" ref="FJ553" si="3043">FI553+1</f>
        <v>2075</v>
      </c>
      <c r="FK553">
        <f t="shared" ref="FK553" si="3044">FJ553+1</f>
        <v>2076</v>
      </c>
      <c r="FL553">
        <f t="shared" ref="FL553" si="3045">FK553+1</f>
        <v>2077</v>
      </c>
      <c r="FM553">
        <f t="shared" ref="FM553" si="3046">FL553+1</f>
        <v>2078</v>
      </c>
      <c r="FN553">
        <f t="shared" ref="FN553" si="3047">FM553+1</f>
        <v>2079</v>
      </c>
      <c r="FO553">
        <f t="shared" ref="FO553" si="3048">FN553+1</f>
        <v>2080</v>
      </c>
      <c r="FP553">
        <f t="shared" ref="FP553" si="3049">FO553+1</f>
        <v>2081</v>
      </c>
      <c r="FQ553">
        <f t="shared" ref="FQ553" si="3050">FP553+1</f>
        <v>2082</v>
      </c>
      <c r="FR553">
        <f t="shared" ref="FR553" si="3051">FQ553+1</f>
        <v>2083</v>
      </c>
      <c r="FS553">
        <f t="shared" ref="FS553" si="3052">FR553+1</f>
        <v>2084</v>
      </c>
      <c r="FT553">
        <f t="shared" ref="FT553" si="3053">FS553+1</f>
        <v>2085</v>
      </c>
      <c r="FU553">
        <f t="shared" ref="FU553" si="3054">FT553+1</f>
        <v>2086</v>
      </c>
      <c r="FV553">
        <f t="shared" ref="FV553" si="3055">FU553+1</f>
        <v>2087</v>
      </c>
      <c r="FW553">
        <f t="shared" ref="FW553" si="3056">FV553+1</f>
        <v>2088</v>
      </c>
      <c r="FX553">
        <f t="shared" ref="FX553" si="3057">FW553+1</f>
        <v>2089</v>
      </c>
      <c r="FY553">
        <f t="shared" ref="FY553" si="3058">FX553+1</f>
        <v>2090</v>
      </c>
      <c r="FZ553">
        <f t="shared" ref="FZ553" si="3059">FY553+1</f>
        <v>2091</v>
      </c>
      <c r="GA553">
        <f t="shared" ref="GA553" si="3060">FZ553+1</f>
        <v>2092</v>
      </c>
      <c r="GB553">
        <f t="shared" ref="GB553" si="3061">GA553+1</f>
        <v>2093</v>
      </c>
      <c r="GC553">
        <f t="shared" ref="GC553" si="3062">GB553+1</f>
        <v>2094</v>
      </c>
      <c r="GD553">
        <f t="shared" ref="GD553" si="3063">GC553+1</f>
        <v>2095</v>
      </c>
      <c r="GE553">
        <f t="shared" ref="GE553" si="3064">GD553+1</f>
        <v>2096</v>
      </c>
      <c r="GF553">
        <f t="shared" ref="GF553" si="3065">GE553+1</f>
        <v>2097</v>
      </c>
      <c r="GG553">
        <f t="shared" ref="GG553" si="3066">GF553+1</f>
        <v>2098</v>
      </c>
      <c r="GH553">
        <f t="shared" ref="GH553" si="3067">GG553+1</f>
        <v>2099</v>
      </c>
      <c r="GI553">
        <f t="shared" ref="GI553" si="3068">GH553+1</f>
        <v>2100</v>
      </c>
      <c r="GJ553">
        <f t="shared" ref="GJ553" si="3069">GI553+1</f>
        <v>2101</v>
      </c>
      <c r="GK553">
        <f t="shared" ref="GK553" si="3070">GJ553+1</f>
        <v>2102</v>
      </c>
      <c r="GL553">
        <f t="shared" ref="GL553" si="3071">GK553+1</f>
        <v>2103</v>
      </c>
      <c r="GM553">
        <f t="shared" ref="GM553" si="3072">GL553+1</f>
        <v>2104</v>
      </c>
      <c r="GN553">
        <f t="shared" ref="GN553" si="3073">GM553+1</f>
        <v>2105</v>
      </c>
      <c r="GO553">
        <f t="shared" ref="GO553" si="3074">GN553+1</f>
        <v>2106</v>
      </c>
      <c r="GP553">
        <f t="shared" ref="GP553" si="3075">GO553+1</f>
        <v>2107</v>
      </c>
      <c r="GQ553">
        <f t="shared" ref="GQ553" si="3076">GP553+1</f>
        <v>2108</v>
      </c>
      <c r="GR553">
        <f t="shared" ref="GR553" si="3077">GQ553+1</f>
        <v>2109</v>
      </c>
      <c r="GS553">
        <f t="shared" ref="GS553" si="3078">GR553+1</f>
        <v>2110</v>
      </c>
      <c r="GT553">
        <f t="shared" ref="GT553" si="3079">GS553+1</f>
        <v>2111</v>
      </c>
      <c r="GU553">
        <f t="shared" ref="GU553" si="3080">GT553+1</f>
        <v>2112</v>
      </c>
      <c r="GV553">
        <f t="shared" ref="GV553" si="3081">GU553+1</f>
        <v>2113</v>
      </c>
      <c r="GW553">
        <f t="shared" ref="GW553" si="3082">GV553+1</f>
        <v>2114</v>
      </c>
      <c r="GX553">
        <f t="shared" ref="GX553" si="3083">GW553+1</f>
        <v>2115</v>
      </c>
      <c r="GY553">
        <f t="shared" ref="GY553" si="3084">GX553+1</f>
        <v>2116</v>
      </c>
      <c r="GZ553">
        <f t="shared" ref="GZ553" si="3085">GY553+1</f>
        <v>2117</v>
      </c>
      <c r="HA553">
        <f t="shared" ref="HA553" si="3086">GZ553+1</f>
        <v>2118</v>
      </c>
      <c r="HB553" t="s">
        <v>36</v>
      </c>
      <c r="HC553" t="s">
        <v>37</v>
      </c>
      <c r="HD553" t="s">
        <v>42</v>
      </c>
      <c r="HE553" t="s">
        <v>43</v>
      </c>
      <c r="HF553" t="s">
        <v>41</v>
      </c>
      <c r="HH553" t="s">
        <v>44</v>
      </c>
      <c r="HI553" t="s">
        <v>45</v>
      </c>
      <c r="HJ553" t="s">
        <v>46</v>
      </c>
    </row>
    <row r="554" spans="2:226" x14ac:dyDescent="0.25">
      <c r="B554" t="s">
        <v>5</v>
      </c>
      <c r="C554">
        <f>VLOOKUP(C553,AMMset!A:E,3)</f>
        <v>52</v>
      </c>
      <c r="E554" t="s">
        <v>34</v>
      </c>
      <c r="F554">
        <f>C554-C556</f>
        <v>40</v>
      </c>
      <c r="I554" s="6">
        <f t="shared" ref="I554:AN554" si="3087">SUMPRODUCT(I560:I610,$HD560:$HD610)</f>
        <v>159432.13538165615</v>
      </c>
      <c r="J554" s="6">
        <f t="shared" si="3087"/>
        <v>0</v>
      </c>
      <c r="K554" s="6">
        <f t="shared" si="3087"/>
        <v>172.00720000000001</v>
      </c>
      <c r="L554" s="6">
        <f t="shared" si="3087"/>
        <v>347.55129447000002</v>
      </c>
      <c r="M554" s="6">
        <f t="shared" si="3087"/>
        <v>630.24956155116956</v>
      </c>
      <c r="N554" s="6">
        <f t="shared" si="3087"/>
        <v>1076.7784054634781</v>
      </c>
      <c r="O554" s="6">
        <f t="shared" si="3087"/>
        <v>1478.9735929883541</v>
      </c>
      <c r="P554" s="6">
        <f t="shared" si="3087"/>
        <v>2056.1094317825532</v>
      </c>
      <c r="Q554" s="6">
        <f t="shared" si="3087"/>
        <v>2739.8523057399138</v>
      </c>
      <c r="R554" s="6">
        <f t="shared" si="3087"/>
        <v>3606.8120049835411</v>
      </c>
      <c r="S554" s="6">
        <f t="shared" si="3087"/>
        <v>5074.1089780610464</v>
      </c>
      <c r="T554" s="6">
        <f t="shared" si="3087"/>
        <v>6893.5274513085897</v>
      </c>
      <c r="U554" s="6">
        <f t="shared" si="3087"/>
        <v>9706.7669812889981</v>
      </c>
      <c r="V554" s="6">
        <f t="shared" si="3087"/>
        <v>12294.028409467033</v>
      </c>
      <c r="W554" s="6">
        <f t="shared" si="3087"/>
        <v>5953.8289198257926</v>
      </c>
      <c r="X554" s="6">
        <f t="shared" si="3087"/>
        <v>6930.9918505477935</v>
      </c>
      <c r="Y554" s="6">
        <f t="shared" si="3087"/>
        <v>7631.9511465788055</v>
      </c>
      <c r="Z554" s="6">
        <f t="shared" si="3087"/>
        <v>8358.0417745259838</v>
      </c>
      <c r="AA554" s="6">
        <f t="shared" si="3087"/>
        <v>8931.2627119056469</v>
      </c>
      <c r="AB554" s="6">
        <f t="shared" si="3087"/>
        <v>9494.8453332763584</v>
      </c>
      <c r="AC554" s="6">
        <f t="shared" si="3087"/>
        <v>10040.812350018492</v>
      </c>
      <c r="AD554" s="6">
        <f t="shared" si="3087"/>
        <v>10539.429156600625</v>
      </c>
      <c r="AE554" s="6">
        <f t="shared" si="3087"/>
        <v>11028.272216668633</v>
      </c>
      <c r="AF554" s="6">
        <f t="shared" si="3087"/>
        <v>11478.830188888209</v>
      </c>
      <c r="AG554" s="6">
        <f t="shared" si="3087"/>
        <v>11919.157122070606</v>
      </c>
      <c r="AH554" s="6">
        <f t="shared" si="3087"/>
        <v>12466.82021523905</v>
      </c>
      <c r="AI554" s="6">
        <f t="shared" si="3087"/>
        <v>12831.70583008577</v>
      </c>
      <c r="AJ554" s="6">
        <f t="shared" si="3087"/>
        <v>13168.41814461031</v>
      </c>
      <c r="AK554" s="6">
        <f t="shared" si="3087"/>
        <v>13467.009943647872</v>
      </c>
      <c r="AL554" s="6">
        <f t="shared" si="3087"/>
        <v>13716.250353337395</v>
      </c>
      <c r="AM554" s="6">
        <f t="shared" si="3087"/>
        <v>13906.43454653204</v>
      </c>
      <c r="AN554" s="6">
        <f t="shared" si="3087"/>
        <v>14025.604997567398</v>
      </c>
      <c r="AO554" s="6">
        <f t="shared" ref="AO554:BT554" si="3088">SUMPRODUCT(AO560:AO610,$HD560:$HD610)</f>
        <v>14062.046314235033</v>
      </c>
      <c r="AP554" s="6">
        <f t="shared" si="3088"/>
        <v>14006.750332408266</v>
      </c>
      <c r="AQ554" s="6">
        <f t="shared" si="3088"/>
        <v>13854.14222857095</v>
      </c>
      <c r="AR554" s="6">
        <f t="shared" si="3088"/>
        <v>13597.522952251782</v>
      </c>
      <c r="AS554" s="6">
        <f t="shared" si="3088"/>
        <v>13231.035856565713</v>
      </c>
      <c r="AT554" s="6">
        <f t="shared" si="3088"/>
        <v>12725.907136348504</v>
      </c>
      <c r="AU554" s="6">
        <f t="shared" si="3088"/>
        <v>12076.401173694234</v>
      </c>
      <c r="AV554" s="6">
        <f t="shared" si="3088"/>
        <v>11284.607423695908</v>
      </c>
      <c r="AW554" s="6">
        <f t="shared" si="3088"/>
        <v>10360.67148235376</v>
      </c>
      <c r="AX554" s="6">
        <f t="shared" si="3088"/>
        <v>9326.5657907896766</v>
      </c>
      <c r="AY554" s="6">
        <f t="shared" si="3088"/>
        <v>8216.890726747597</v>
      </c>
      <c r="AZ554" s="6">
        <f t="shared" si="3088"/>
        <v>7074.3635517014382</v>
      </c>
      <c r="BA554" s="6">
        <f t="shared" si="3088"/>
        <v>5942.8495019633165</v>
      </c>
      <c r="BB554" s="6">
        <f t="shared" si="3088"/>
        <v>4862.5329698814976</v>
      </c>
      <c r="BC554" s="6">
        <f t="shared" si="3088"/>
        <v>3867.6415088431095</v>
      </c>
      <c r="BD554" s="6">
        <f t="shared" si="3088"/>
        <v>2984.2942183170289</v>
      </c>
      <c r="BE554" s="6">
        <f t="shared" si="3088"/>
        <v>2247.0033645523249</v>
      </c>
      <c r="BF554" s="6">
        <f t="shared" si="3088"/>
        <v>1635.4216566882035</v>
      </c>
      <c r="BG554" s="6">
        <f t="shared" si="3088"/>
        <v>1164.0043603347401</v>
      </c>
      <c r="BH554" s="6">
        <f t="shared" si="3088"/>
        <v>785.3940692087923</v>
      </c>
      <c r="BI554" s="6">
        <f t="shared" si="3088"/>
        <v>499.50708774676821</v>
      </c>
      <c r="BJ554" s="6">
        <f t="shared" si="3088"/>
        <v>287.06612128591155</v>
      </c>
      <c r="BK554" s="6">
        <f t="shared" si="3088"/>
        <v>145.15566993961832</v>
      </c>
      <c r="BL554" s="6">
        <f t="shared" si="3088"/>
        <v>63.511596301834714</v>
      </c>
      <c r="BM554" s="6">
        <f t="shared" si="3088"/>
        <v>23.799938943942106</v>
      </c>
      <c r="BN554" s="6">
        <f t="shared" si="3088"/>
        <v>7.2712279246563458</v>
      </c>
      <c r="BO554" s="6">
        <f t="shared" si="3088"/>
        <v>1.6671703416309236</v>
      </c>
      <c r="BP554" s="6">
        <f t="shared" si="3088"/>
        <v>0.2424253678573712</v>
      </c>
      <c r="BQ554" s="6">
        <f t="shared" si="3088"/>
        <v>0</v>
      </c>
      <c r="BR554" s="6">
        <f t="shared" si="3088"/>
        <v>0</v>
      </c>
      <c r="BS554" s="6">
        <f t="shared" si="3088"/>
        <v>0</v>
      </c>
      <c r="BT554" s="6">
        <f t="shared" si="3088"/>
        <v>0</v>
      </c>
      <c r="BU554" s="6">
        <f t="shared" ref="BU554:CZ554" si="3089">SUMPRODUCT(BU560:BU610,$HD560:$HD610)</f>
        <v>0</v>
      </c>
      <c r="BV554" s="6">
        <f t="shared" si="3089"/>
        <v>0</v>
      </c>
      <c r="BW554" s="6">
        <f t="shared" si="3089"/>
        <v>0</v>
      </c>
      <c r="BX554" s="6">
        <f t="shared" si="3089"/>
        <v>0</v>
      </c>
      <c r="BY554" s="6">
        <f t="shared" si="3089"/>
        <v>0</v>
      </c>
      <c r="BZ554" s="6">
        <f t="shared" si="3089"/>
        <v>0</v>
      </c>
      <c r="CA554" s="6">
        <f t="shared" si="3089"/>
        <v>0</v>
      </c>
      <c r="CB554" s="6">
        <f t="shared" si="3089"/>
        <v>0</v>
      </c>
      <c r="CC554" s="6">
        <f t="shared" si="3089"/>
        <v>0</v>
      </c>
      <c r="CD554" s="6">
        <f t="shared" si="3089"/>
        <v>0</v>
      </c>
      <c r="CE554" s="6">
        <f t="shared" si="3089"/>
        <v>0</v>
      </c>
      <c r="CF554" s="6">
        <f t="shared" si="3089"/>
        <v>0</v>
      </c>
      <c r="CG554" s="6">
        <f t="shared" si="3089"/>
        <v>0</v>
      </c>
      <c r="CH554" s="6">
        <f t="shared" si="3089"/>
        <v>0</v>
      </c>
      <c r="CI554" s="6">
        <f t="shared" si="3089"/>
        <v>0</v>
      </c>
      <c r="CJ554" s="6">
        <f t="shared" si="3089"/>
        <v>0</v>
      </c>
      <c r="CK554" s="6">
        <f t="shared" si="3089"/>
        <v>0</v>
      </c>
      <c r="CL554" s="6">
        <f t="shared" si="3089"/>
        <v>0</v>
      </c>
      <c r="CM554" s="6">
        <f t="shared" si="3089"/>
        <v>0</v>
      </c>
      <c r="CN554" s="6">
        <f t="shared" si="3089"/>
        <v>0</v>
      </c>
      <c r="CO554" s="6">
        <f t="shared" si="3089"/>
        <v>0</v>
      </c>
      <c r="CP554" s="6">
        <f t="shared" si="3089"/>
        <v>0</v>
      </c>
      <c r="CQ554" s="6">
        <f t="shared" si="3089"/>
        <v>0</v>
      </c>
      <c r="CR554" s="6">
        <f t="shared" si="3089"/>
        <v>0</v>
      </c>
      <c r="CS554" s="6">
        <f t="shared" si="3089"/>
        <v>0</v>
      </c>
      <c r="CT554" s="6">
        <f t="shared" si="3089"/>
        <v>0</v>
      </c>
      <c r="CU554" s="6">
        <f t="shared" si="3089"/>
        <v>0</v>
      </c>
      <c r="CV554" s="6">
        <f t="shared" si="3089"/>
        <v>0</v>
      </c>
      <c r="CW554" s="6">
        <f t="shared" si="3089"/>
        <v>0</v>
      </c>
      <c r="CX554" s="6">
        <f t="shared" si="3089"/>
        <v>0</v>
      </c>
      <c r="CY554" s="6">
        <f t="shared" si="3089"/>
        <v>0</v>
      </c>
      <c r="CZ554" s="6">
        <f t="shared" si="3089"/>
        <v>0</v>
      </c>
      <c r="DA554" s="6">
        <f t="shared" ref="DA554:DF554" si="3090">SUMPRODUCT(DA560:DA610,$HD560:$HD610)</f>
        <v>0</v>
      </c>
      <c r="DB554" s="6">
        <f t="shared" si="3090"/>
        <v>0</v>
      </c>
      <c r="DC554" s="6">
        <f t="shared" si="3090"/>
        <v>0</v>
      </c>
      <c r="DD554" s="6">
        <f t="shared" si="3090"/>
        <v>0</v>
      </c>
      <c r="DE554" s="6">
        <f t="shared" si="3090"/>
        <v>0</v>
      </c>
      <c r="DF554" s="7">
        <f t="shared" si="3090"/>
        <v>0</v>
      </c>
      <c r="DG554" s="7">
        <f t="shared" ref="DG554:FR554" si="3091">SUMPRODUCT(DG560:DG610,$HD560:$HD610)</f>
        <v>1.6E-2</v>
      </c>
      <c r="DH554" s="7">
        <f t="shared" si="3091"/>
        <v>3.0643609999999998E-2</v>
      </c>
      <c r="DI554" s="7">
        <f t="shared" si="3091"/>
        <v>5.2672145178699996E-2</v>
      </c>
      <c r="DJ554" s="7">
        <f t="shared" si="3091"/>
        <v>8.5298680311131761E-2</v>
      </c>
      <c r="DK554" s="7">
        <f t="shared" si="3091"/>
        <v>0.11105137621318004</v>
      </c>
      <c r="DL554" s="7">
        <f t="shared" si="3091"/>
        <v>0.14633807260123743</v>
      </c>
      <c r="DM554" s="7">
        <f t="shared" si="3091"/>
        <v>0.18483564892635368</v>
      </c>
      <c r="DN554" s="7">
        <f t="shared" si="3091"/>
        <v>0.23063733413831036</v>
      </c>
      <c r="DO554" s="7">
        <f t="shared" si="3091"/>
        <v>0.30754839498503511</v>
      </c>
      <c r="DP554" s="7">
        <f t="shared" si="3091"/>
        <v>0.39604337285011243</v>
      </c>
      <c r="DQ554" s="7">
        <f t="shared" si="3091"/>
        <v>0.52859535851204009</v>
      </c>
      <c r="DR554" s="7">
        <f t="shared" si="3091"/>
        <v>0.63458603426509674</v>
      </c>
      <c r="DS554" s="7">
        <f t="shared" si="3091"/>
        <v>0.70725402807020843</v>
      </c>
      <c r="DT554" s="7">
        <f t="shared" si="3091"/>
        <v>0.78040834171421514</v>
      </c>
      <c r="DU554" s="7">
        <f t="shared" si="3091"/>
        <v>0.8145349963113242</v>
      </c>
      <c r="DV554" s="7">
        <f t="shared" si="3091"/>
        <v>0.84552456618752003</v>
      </c>
      <c r="DW554" s="7">
        <f t="shared" si="3091"/>
        <v>0.85641073016095448</v>
      </c>
      <c r="DX554" s="7">
        <f t="shared" si="3091"/>
        <v>0.862987841118529</v>
      </c>
      <c r="DY554" s="7">
        <f t="shared" si="3091"/>
        <v>0.86503398594522396</v>
      </c>
      <c r="DZ554" s="7">
        <f t="shared" si="3091"/>
        <v>0.86065468123370714</v>
      </c>
      <c r="EA554" s="7">
        <f t="shared" si="3091"/>
        <v>0.85362443175114933</v>
      </c>
      <c r="EB554" s="7">
        <f t="shared" si="3091"/>
        <v>0.84217920188745332</v>
      </c>
      <c r="EC554" s="7">
        <f t="shared" si="3091"/>
        <v>0.82889592172348125</v>
      </c>
      <c r="ED554" s="7">
        <f t="shared" si="3091"/>
        <v>0.82178400950768726</v>
      </c>
      <c r="EE554" s="7">
        <f t="shared" si="3091"/>
        <v>0.80174069751579469</v>
      </c>
      <c r="EF554" s="7">
        <f t="shared" si="3091"/>
        <v>0.77988524610151433</v>
      </c>
      <c r="EG554" s="7">
        <f t="shared" si="3091"/>
        <v>0.75598956216096358</v>
      </c>
      <c r="EH554" s="7">
        <f t="shared" si="3091"/>
        <v>0.72983988320581616</v>
      </c>
      <c r="EI554" s="7">
        <f t="shared" si="3091"/>
        <v>0.70138342615962124</v>
      </c>
      <c r="EJ554" s="7">
        <f t="shared" si="3091"/>
        <v>0.67051554157433624</v>
      </c>
      <c r="EK554" s="7">
        <f t="shared" si="3091"/>
        <v>0.63721103462433926</v>
      </c>
      <c r="EL554" s="7">
        <f t="shared" si="3091"/>
        <v>0.60161642623022349</v>
      </c>
      <c r="EM554" s="7">
        <f t="shared" si="3091"/>
        <v>0.56403946424788398</v>
      </c>
      <c r="EN554" s="7">
        <f t="shared" si="3091"/>
        <v>0.52473155398444871</v>
      </c>
      <c r="EO554" s="7">
        <f t="shared" si="3091"/>
        <v>0.48397040687093695</v>
      </c>
      <c r="EP554" s="7">
        <f t="shared" si="3091"/>
        <v>0.44122614053609571</v>
      </c>
      <c r="EQ554" s="7">
        <f t="shared" si="3091"/>
        <v>0.39687850115081269</v>
      </c>
      <c r="ER554" s="7">
        <f t="shared" si="3091"/>
        <v>0.35152322603929792</v>
      </c>
      <c r="ES554" s="7">
        <f t="shared" si="3091"/>
        <v>0.30591660269295939</v>
      </c>
      <c r="ET554" s="7">
        <f t="shared" si="3091"/>
        <v>0.26102640041379455</v>
      </c>
      <c r="EU554" s="7">
        <f t="shared" si="3091"/>
        <v>0.21798053672155565</v>
      </c>
      <c r="EV554" s="7">
        <f t="shared" si="3091"/>
        <v>0.1778873766023599</v>
      </c>
      <c r="EW554" s="7">
        <f t="shared" si="3091"/>
        <v>0.14164460249339511</v>
      </c>
      <c r="EX554" s="7">
        <f t="shared" si="3091"/>
        <v>0.1098538879097775</v>
      </c>
      <c r="EY554" s="7">
        <f t="shared" si="3091"/>
        <v>8.2822141711818578E-2</v>
      </c>
      <c r="EZ554" s="7">
        <f t="shared" si="3091"/>
        <v>6.0574458005189853E-2</v>
      </c>
      <c r="FA554" s="7">
        <f t="shared" si="3091"/>
        <v>4.323138493372395E-2</v>
      </c>
      <c r="FB554" s="7">
        <f t="shared" si="3091"/>
        <v>2.9824467838077462E-2</v>
      </c>
      <c r="FC554" s="7">
        <f t="shared" si="3091"/>
        <v>2.0120778982280593E-2</v>
      </c>
      <c r="FD554" s="7">
        <f t="shared" si="3091"/>
        <v>1.2868445405907369E-2</v>
      </c>
      <c r="FE554" s="7">
        <f t="shared" si="3091"/>
        <v>7.7576136284972005E-3</v>
      </c>
      <c r="FF554" s="7">
        <f t="shared" si="3091"/>
        <v>4.2258824479875648E-3</v>
      </c>
      <c r="FG554" s="7">
        <f t="shared" si="3091"/>
        <v>2.0254231984959603E-3</v>
      </c>
      <c r="FH554" s="7">
        <f t="shared" si="3091"/>
        <v>8.4000376311222952E-4</v>
      </c>
      <c r="FI554" s="7">
        <f t="shared" si="3091"/>
        <v>2.9836093661983286E-4</v>
      </c>
      <c r="FJ554" s="7">
        <f t="shared" si="3091"/>
        <v>8.6405327245103571E-5</v>
      </c>
      <c r="FK554" s="7">
        <f t="shared" si="3091"/>
        <v>1.877846977017836E-5</v>
      </c>
      <c r="FL554" s="7">
        <f t="shared" si="3091"/>
        <v>2.5861708567489631E-6</v>
      </c>
      <c r="FM554" s="7">
        <f t="shared" si="3091"/>
        <v>0</v>
      </c>
      <c r="FN554" s="7">
        <f t="shared" si="3091"/>
        <v>0</v>
      </c>
      <c r="FO554" s="7">
        <f t="shared" si="3091"/>
        <v>0</v>
      </c>
      <c r="FP554" s="7">
        <f t="shared" si="3091"/>
        <v>0</v>
      </c>
      <c r="FQ554" s="7">
        <f t="shared" si="3091"/>
        <v>0</v>
      </c>
      <c r="FR554" s="7">
        <f t="shared" si="3091"/>
        <v>0</v>
      </c>
      <c r="FS554" s="7">
        <f t="shared" ref="FS554:HA554" si="3092">SUMPRODUCT(FS560:FS610,$HD560:$HD610)</f>
        <v>0</v>
      </c>
      <c r="FT554" s="7">
        <f t="shared" si="3092"/>
        <v>0</v>
      </c>
      <c r="FU554" s="7">
        <f t="shared" si="3092"/>
        <v>0</v>
      </c>
      <c r="FV554" s="7">
        <f t="shared" si="3092"/>
        <v>0</v>
      </c>
      <c r="FW554" s="7">
        <f t="shared" si="3092"/>
        <v>0</v>
      </c>
      <c r="FX554" s="7">
        <f t="shared" si="3092"/>
        <v>0</v>
      </c>
      <c r="FY554" s="7">
        <f t="shared" si="3092"/>
        <v>0</v>
      </c>
      <c r="FZ554" s="7">
        <f t="shared" si="3092"/>
        <v>0</v>
      </c>
      <c r="GA554" s="7">
        <f t="shared" si="3092"/>
        <v>0</v>
      </c>
      <c r="GB554" s="7">
        <f t="shared" si="3092"/>
        <v>0</v>
      </c>
      <c r="GC554" s="7">
        <f t="shared" si="3092"/>
        <v>0</v>
      </c>
      <c r="GD554" s="7">
        <f t="shared" si="3092"/>
        <v>0</v>
      </c>
      <c r="GE554" s="7">
        <f t="shared" si="3092"/>
        <v>0</v>
      </c>
      <c r="GF554" s="7">
        <f t="shared" si="3092"/>
        <v>0</v>
      </c>
      <c r="GG554" s="7">
        <f t="shared" si="3092"/>
        <v>0</v>
      </c>
      <c r="GH554" s="7">
        <f t="shared" si="3092"/>
        <v>0</v>
      </c>
      <c r="GI554" s="7">
        <f t="shared" si="3092"/>
        <v>0</v>
      </c>
      <c r="GJ554" s="7">
        <f t="shared" si="3092"/>
        <v>0</v>
      </c>
      <c r="GK554" s="7">
        <f t="shared" si="3092"/>
        <v>0</v>
      </c>
      <c r="GL554" s="7">
        <f t="shared" si="3092"/>
        <v>0</v>
      </c>
      <c r="GM554" s="7">
        <f t="shared" si="3092"/>
        <v>0</v>
      </c>
      <c r="GN554" s="7">
        <f t="shared" si="3092"/>
        <v>0</v>
      </c>
      <c r="GO554" s="7">
        <f t="shared" si="3092"/>
        <v>0</v>
      </c>
      <c r="GP554" s="7">
        <f t="shared" si="3092"/>
        <v>0</v>
      </c>
      <c r="GQ554" s="7">
        <f t="shared" si="3092"/>
        <v>0</v>
      </c>
      <c r="GR554" s="7">
        <f t="shared" si="3092"/>
        <v>0</v>
      </c>
      <c r="GS554" s="7">
        <f t="shared" si="3092"/>
        <v>0</v>
      </c>
      <c r="GT554" s="7">
        <f t="shared" si="3092"/>
        <v>0</v>
      </c>
      <c r="GU554" s="7">
        <f t="shared" si="3092"/>
        <v>0</v>
      </c>
      <c r="GV554" s="7">
        <f t="shared" si="3092"/>
        <v>0</v>
      </c>
      <c r="GW554" s="7">
        <f t="shared" si="3092"/>
        <v>0</v>
      </c>
      <c r="GX554" s="7">
        <f t="shared" si="3092"/>
        <v>0</v>
      </c>
      <c r="GY554" s="7">
        <f t="shared" si="3092"/>
        <v>0</v>
      </c>
      <c r="GZ554" s="7">
        <f t="shared" si="3092"/>
        <v>0</v>
      </c>
      <c r="HA554" s="7">
        <f t="shared" si="3092"/>
        <v>0</v>
      </c>
      <c r="HB554" s="6">
        <f>IF(OR(C554&gt;=F553,C556=0), 0, I554/(F553-F554))</f>
        <v>0</v>
      </c>
      <c r="HC554" s="6">
        <f>IF(C554&gt;=F553,I554,HB554*C556)</f>
        <v>159432.13538165615</v>
      </c>
      <c r="HD554" s="6">
        <f>I554*HH554/HJ554</f>
        <v>8815.7208910833178</v>
      </c>
      <c r="HE554" s="6">
        <f>I554-HD554*HI554</f>
        <v>66245.698154842874</v>
      </c>
      <c r="HF554" s="7">
        <f>SUMPRODUCT(HB560:HB610,HD560:HD610)/SUM(HD560:HD610)-HB560</f>
        <v>9.9914650558351426</v>
      </c>
      <c r="HH554">
        <f>VLOOKUP(C554,HH559:HO609,3)*HN559</f>
        <v>0.66724854481032481</v>
      </c>
      <c r="HI554">
        <f>SUMPRODUCT(HC560:HC610,HN560:HN610,HO560:HO610)/HN560/HO560</f>
        <v>10.570484067963962</v>
      </c>
      <c r="HJ554">
        <f>SUMPRODUCT(HJ559:HJ609,HN559:HN609,HO559:HO609)</f>
        <v>12.067176541059954</v>
      </c>
      <c r="HL554" t="s">
        <v>44</v>
      </c>
      <c r="HM554" t="s">
        <v>129</v>
      </c>
    </row>
    <row r="555" spans="2:226" x14ac:dyDescent="0.25">
      <c r="B555" t="s">
        <v>7</v>
      </c>
      <c r="C555" t="str">
        <f>VLOOKUP(C553,AMMset!A:E,5)</f>
        <v>M</v>
      </c>
      <c r="E555" t="s">
        <v>21</v>
      </c>
      <c r="F555" s="3">
        <f>NPV(Assumptions!$C$9,F559:F658)*(1+Assumptions!$C$9)^(1+C554-C559)</f>
        <v>275615.30947112263</v>
      </c>
      <c r="HC555" s="10" t="s">
        <v>119</v>
      </c>
      <c r="HD555" s="6">
        <f>NPV(Assumptions!$C$9+0.01, J554:DE554)*(1.01+Assumptions!$C$9)*HH555/HJ555</f>
        <v>7754.795070724932</v>
      </c>
      <c r="HE555" s="6">
        <f>NPV(Assumptions!$C$9+0.01, J554:DE554)*(1.01+Assumptions!$C$9)-HD555*HI555</f>
        <v>50755.435543751621</v>
      </c>
      <c r="HG555" t="s">
        <v>125</v>
      </c>
      <c r="HH555">
        <f>HH554*HQ559/HN559</f>
        <v>0.74860855340089094</v>
      </c>
      <c r="HI555">
        <f>SUMPRODUCT(HC560:HC610,HQ560:HQ610,HO560:HO610)/HQ560/HO560</f>
        <v>10.012918101333625</v>
      </c>
      <c r="HJ555">
        <f>SUMPRODUCT(HJ559:HJ609,HQ559:HQ609,HO559:HO609)</f>
        <v>12.395428251975279</v>
      </c>
      <c r="HK555" s="5"/>
      <c r="HL555" t="s">
        <v>45</v>
      </c>
      <c r="HM555" s="5" t="s">
        <v>130</v>
      </c>
      <c r="HN555" s="5"/>
      <c r="HO555" s="5"/>
      <c r="HP555" s="5"/>
      <c r="HQ555" s="5"/>
      <c r="HR555" s="5"/>
    </row>
    <row r="556" spans="2:226" x14ac:dyDescent="0.25">
      <c r="B556" t="s">
        <v>6</v>
      </c>
      <c r="C556">
        <f>VLOOKUP(C553,AMMset!A:E,4)</f>
        <v>12</v>
      </c>
      <c r="E556" t="s">
        <v>35</v>
      </c>
      <c r="H556" t="s">
        <v>29</v>
      </c>
      <c r="I556">
        <v>50</v>
      </c>
      <c r="HC556" s="10" t="s">
        <v>120</v>
      </c>
      <c r="HD556" s="6">
        <f>NPV(Assumptions!$C$9-0.01, J554:DE554)*(0.99+Assumptions!$C$9)*HH556/HJ556</f>
        <v>10081.491045419505</v>
      </c>
      <c r="HE556" s="6">
        <f>NPV(Assumptions!$C$9-0.01, J554:DE554)*(0.99+Assumptions!$C$9)-HD556*HI556</f>
        <v>87584.28276827588</v>
      </c>
      <c r="HG556" t="s">
        <v>126</v>
      </c>
      <c r="HH556">
        <f>HH554*HR559/HN559</f>
        <v>0.59406883404373401</v>
      </c>
      <c r="HI556">
        <f>SUMPRODUCT(HC560:HC610,HR560:HR610,HO560:HO610)/HR560/HO560</f>
        <v>11.184544652976722</v>
      </c>
      <c r="HJ556">
        <f>SUMPRODUCT(HJ559:HJ609,HR559:HR609,HO559:HO609)</f>
        <v>11.805440728959161</v>
      </c>
      <c r="HK556" s="5"/>
      <c r="HL556" t="s">
        <v>46</v>
      </c>
      <c r="HM556" s="5" t="s">
        <v>131</v>
      </c>
      <c r="HN556" s="5"/>
      <c r="HO556" s="5"/>
      <c r="HP556" s="5"/>
      <c r="HQ556" s="5"/>
      <c r="HR556" s="5"/>
    </row>
    <row r="557" spans="2:226" x14ac:dyDescent="0.25">
      <c r="J557" t="s">
        <v>26</v>
      </c>
      <c r="HH557" s="5"/>
      <c r="HI557" s="5"/>
      <c r="HJ557" s="5"/>
      <c r="HK557" s="5"/>
      <c r="HL557" s="5"/>
      <c r="HM557" s="5"/>
      <c r="HN557" s="5"/>
      <c r="HO557" s="5"/>
      <c r="HP557" s="5"/>
      <c r="HQ557" s="5" t="s">
        <v>118</v>
      </c>
      <c r="HR557" s="5"/>
    </row>
    <row r="558" spans="2:226" x14ac:dyDescent="0.25">
      <c r="B558" t="s">
        <v>16</v>
      </c>
      <c r="C558" t="s">
        <v>5</v>
      </c>
      <c r="D558" t="s">
        <v>27</v>
      </c>
      <c r="E558" t="s">
        <v>26</v>
      </c>
      <c r="F558" t="s">
        <v>28</v>
      </c>
      <c r="H558" t="s">
        <v>29</v>
      </c>
      <c r="I558" t="s">
        <v>21</v>
      </c>
      <c r="J558">
        <f>Assumptions!C3</f>
        <v>2019</v>
      </c>
      <c r="K558">
        <f>J558+1</f>
        <v>2020</v>
      </c>
      <c r="L558">
        <f t="shared" ref="L558" si="3093">K558+1</f>
        <v>2021</v>
      </c>
      <c r="M558">
        <f t="shared" ref="M558" si="3094">L558+1</f>
        <v>2022</v>
      </c>
      <c r="N558">
        <f t="shared" ref="N558" si="3095">M558+1</f>
        <v>2023</v>
      </c>
      <c r="O558">
        <f t="shared" ref="O558" si="3096">N558+1</f>
        <v>2024</v>
      </c>
      <c r="P558">
        <f t="shared" ref="P558" si="3097">O558+1</f>
        <v>2025</v>
      </c>
      <c r="Q558">
        <f t="shared" ref="Q558" si="3098">P558+1</f>
        <v>2026</v>
      </c>
      <c r="R558">
        <f t="shared" ref="R558" si="3099">Q558+1</f>
        <v>2027</v>
      </c>
      <c r="S558">
        <f t="shared" ref="S558" si="3100">R558+1</f>
        <v>2028</v>
      </c>
      <c r="T558">
        <f t="shared" ref="T558" si="3101">S558+1</f>
        <v>2029</v>
      </c>
      <c r="U558">
        <f t="shared" ref="U558" si="3102">T558+1</f>
        <v>2030</v>
      </c>
      <c r="V558">
        <f t="shared" ref="V558" si="3103">U558+1</f>
        <v>2031</v>
      </c>
      <c r="W558">
        <f t="shared" ref="W558" si="3104">V558+1</f>
        <v>2032</v>
      </c>
      <c r="X558">
        <f t="shared" ref="X558" si="3105">W558+1</f>
        <v>2033</v>
      </c>
      <c r="Y558">
        <f t="shared" ref="Y558" si="3106">X558+1</f>
        <v>2034</v>
      </c>
      <c r="Z558">
        <f t="shared" ref="Z558" si="3107">Y558+1</f>
        <v>2035</v>
      </c>
      <c r="AA558">
        <f t="shared" ref="AA558" si="3108">Z558+1</f>
        <v>2036</v>
      </c>
      <c r="AB558">
        <f t="shared" ref="AB558" si="3109">AA558+1</f>
        <v>2037</v>
      </c>
      <c r="AC558">
        <f t="shared" ref="AC558" si="3110">AB558+1</f>
        <v>2038</v>
      </c>
      <c r="AD558">
        <f t="shared" ref="AD558" si="3111">AC558+1</f>
        <v>2039</v>
      </c>
      <c r="AE558">
        <f t="shared" ref="AE558" si="3112">AD558+1</f>
        <v>2040</v>
      </c>
      <c r="AF558">
        <f t="shared" ref="AF558" si="3113">AE558+1</f>
        <v>2041</v>
      </c>
      <c r="AG558">
        <f t="shared" ref="AG558" si="3114">AF558+1</f>
        <v>2042</v>
      </c>
      <c r="AH558">
        <f t="shared" ref="AH558" si="3115">AG558+1</f>
        <v>2043</v>
      </c>
      <c r="AI558">
        <f t="shared" ref="AI558" si="3116">AH558+1</f>
        <v>2044</v>
      </c>
      <c r="AJ558">
        <f t="shared" ref="AJ558" si="3117">AI558+1</f>
        <v>2045</v>
      </c>
      <c r="AK558">
        <f t="shared" ref="AK558" si="3118">AJ558+1</f>
        <v>2046</v>
      </c>
      <c r="AL558">
        <f t="shared" ref="AL558" si="3119">AK558+1</f>
        <v>2047</v>
      </c>
      <c r="AM558">
        <f t="shared" ref="AM558" si="3120">AL558+1</f>
        <v>2048</v>
      </c>
      <c r="AN558">
        <f t="shared" ref="AN558" si="3121">AM558+1</f>
        <v>2049</v>
      </c>
      <c r="AO558">
        <f t="shared" ref="AO558" si="3122">AN558+1</f>
        <v>2050</v>
      </c>
      <c r="AP558">
        <f t="shared" ref="AP558" si="3123">AO558+1</f>
        <v>2051</v>
      </c>
      <c r="AQ558">
        <f t="shared" ref="AQ558" si="3124">AP558+1</f>
        <v>2052</v>
      </c>
      <c r="AR558">
        <f t="shared" ref="AR558" si="3125">AQ558+1</f>
        <v>2053</v>
      </c>
      <c r="AS558">
        <f t="shared" ref="AS558" si="3126">AR558+1</f>
        <v>2054</v>
      </c>
      <c r="AT558">
        <f t="shared" ref="AT558" si="3127">AS558+1</f>
        <v>2055</v>
      </c>
      <c r="AU558">
        <f t="shared" ref="AU558" si="3128">AT558+1</f>
        <v>2056</v>
      </c>
      <c r="AV558">
        <f t="shared" ref="AV558" si="3129">AU558+1</f>
        <v>2057</v>
      </c>
      <c r="AW558">
        <f t="shared" ref="AW558" si="3130">AV558+1</f>
        <v>2058</v>
      </c>
      <c r="AX558">
        <f t="shared" ref="AX558" si="3131">AW558+1</f>
        <v>2059</v>
      </c>
      <c r="AY558">
        <f t="shared" ref="AY558" si="3132">AX558+1</f>
        <v>2060</v>
      </c>
      <c r="AZ558">
        <f t="shared" ref="AZ558" si="3133">AY558+1</f>
        <v>2061</v>
      </c>
      <c r="BA558">
        <f t="shared" ref="BA558" si="3134">AZ558+1</f>
        <v>2062</v>
      </c>
      <c r="BB558">
        <f t="shared" ref="BB558" si="3135">BA558+1</f>
        <v>2063</v>
      </c>
      <c r="BC558">
        <f t="shared" ref="BC558" si="3136">BB558+1</f>
        <v>2064</v>
      </c>
      <c r="BD558">
        <f t="shared" ref="BD558" si="3137">BC558+1</f>
        <v>2065</v>
      </c>
      <c r="BE558">
        <f t="shared" ref="BE558" si="3138">BD558+1</f>
        <v>2066</v>
      </c>
      <c r="BF558">
        <f t="shared" ref="BF558" si="3139">BE558+1</f>
        <v>2067</v>
      </c>
      <c r="BG558">
        <f t="shared" ref="BG558" si="3140">BF558+1</f>
        <v>2068</v>
      </c>
      <c r="BH558">
        <f t="shared" ref="BH558" si="3141">BG558+1</f>
        <v>2069</v>
      </c>
      <c r="BI558">
        <f t="shared" ref="BI558" si="3142">BH558+1</f>
        <v>2070</v>
      </c>
      <c r="BJ558">
        <f t="shared" ref="BJ558" si="3143">BI558+1</f>
        <v>2071</v>
      </c>
      <c r="BK558">
        <f t="shared" ref="BK558" si="3144">BJ558+1</f>
        <v>2072</v>
      </c>
      <c r="BL558">
        <f t="shared" ref="BL558" si="3145">BK558+1</f>
        <v>2073</v>
      </c>
      <c r="BM558">
        <f t="shared" ref="BM558" si="3146">BL558+1</f>
        <v>2074</v>
      </c>
      <c r="BN558">
        <f t="shared" ref="BN558" si="3147">BM558+1</f>
        <v>2075</v>
      </c>
      <c r="BO558">
        <f t="shared" ref="BO558" si="3148">BN558+1</f>
        <v>2076</v>
      </c>
      <c r="BP558">
        <f t="shared" ref="BP558" si="3149">BO558+1</f>
        <v>2077</v>
      </c>
      <c r="BQ558">
        <f t="shared" ref="BQ558" si="3150">BP558+1</f>
        <v>2078</v>
      </c>
      <c r="BR558">
        <f t="shared" ref="BR558" si="3151">BQ558+1</f>
        <v>2079</v>
      </c>
      <c r="BS558">
        <f t="shared" ref="BS558" si="3152">BR558+1</f>
        <v>2080</v>
      </c>
      <c r="BT558">
        <f t="shared" ref="BT558" si="3153">BS558+1</f>
        <v>2081</v>
      </c>
      <c r="BU558">
        <f t="shared" ref="BU558" si="3154">BT558+1</f>
        <v>2082</v>
      </c>
      <c r="BV558">
        <f t="shared" ref="BV558" si="3155">BU558+1</f>
        <v>2083</v>
      </c>
      <c r="BW558">
        <f t="shared" ref="BW558" si="3156">BV558+1</f>
        <v>2084</v>
      </c>
      <c r="BX558">
        <f t="shared" ref="BX558" si="3157">BW558+1</f>
        <v>2085</v>
      </c>
      <c r="BY558">
        <f t="shared" ref="BY558" si="3158">BX558+1</f>
        <v>2086</v>
      </c>
      <c r="BZ558">
        <f t="shared" ref="BZ558" si="3159">BY558+1</f>
        <v>2087</v>
      </c>
      <c r="CA558">
        <f t="shared" ref="CA558" si="3160">BZ558+1</f>
        <v>2088</v>
      </c>
      <c r="CB558">
        <f t="shared" ref="CB558" si="3161">CA558+1</f>
        <v>2089</v>
      </c>
      <c r="CC558">
        <f t="shared" ref="CC558" si="3162">CB558+1</f>
        <v>2090</v>
      </c>
      <c r="CD558">
        <f t="shared" ref="CD558" si="3163">CC558+1</f>
        <v>2091</v>
      </c>
      <c r="CE558">
        <f t="shared" ref="CE558" si="3164">CD558+1</f>
        <v>2092</v>
      </c>
      <c r="CF558">
        <f t="shared" ref="CF558" si="3165">CE558+1</f>
        <v>2093</v>
      </c>
      <c r="CG558">
        <f t="shared" ref="CG558" si="3166">CF558+1</f>
        <v>2094</v>
      </c>
      <c r="CH558">
        <f t="shared" ref="CH558" si="3167">CG558+1</f>
        <v>2095</v>
      </c>
      <c r="CI558">
        <f t="shared" ref="CI558" si="3168">CH558+1</f>
        <v>2096</v>
      </c>
      <c r="CJ558">
        <f t="shared" ref="CJ558" si="3169">CI558+1</f>
        <v>2097</v>
      </c>
      <c r="CK558">
        <f t="shared" ref="CK558" si="3170">CJ558+1</f>
        <v>2098</v>
      </c>
      <c r="CL558">
        <f t="shared" ref="CL558" si="3171">CK558+1</f>
        <v>2099</v>
      </c>
      <c r="CM558">
        <f t="shared" ref="CM558" si="3172">CL558+1</f>
        <v>2100</v>
      </c>
      <c r="CN558">
        <f t="shared" ref="CN558" si="3173">CM558+1</f>
        <v>2101</v>
      </c>
      <c r="CO558">
        <f t="shared" ref="CO558" si="3174">CN558+1</f>
        <v>2102</v>
      </c>
      <c r="CP558">
        <f t="shared" ref="CP558" si="3175">CO558+1</f>
        <v>2103</v>
      </c>
      <c r="CQ558">
        <f t="shared" ref="CQ558" si="3176">CP558+1</f>
        <v>2104</v>
      </c>
      <c r="CR558">
        <f t="shared" ref="CR558" si="3177">CQ558+1</f>
        <v>2105</v>
      </c>
      <c r="CS558">
        <f t="shared" ref="CS558" si="3178">CR558+1</f>
        <v>2106</v>
      </c>
      <c r="CT558">
        <f t="shared" ref="CT558" si="3179">CS558+1</f>
        <v>2107</v>
      </c>
      <c r="CU558">
        <f t="shared" ref="CU558" si="3180">CT558+1</f>
        <v>2108</v>
      </c>
      <c r="CV558">
        <f t="shared" ref="CV558" si="3181">CU558+1</f>
        <v>2109</v>
      </c>
      <c r="CW558">
        <f t="shared" ref="CW558" si="3182">CV558+1</f>
        <v>2110</v>
      </c>
      <c r="CX558">
        <f t="shared" ref="CX558" si="3183">CW558+1</f>
        <v>2111</v>
      </c>
      <c r="CY558">
        <f t="shared" ref="CY558" si="3184">CX558+1</f>
        <v>2112</v>
      </c>
      <c r="CZ558">
        <f t="shared" ref="CZ558" si="3185">CY558+1</f>
        <v>2113</v>
      </c>
      <c r="DA558">
        <f t="shared" ref="DA558" si="3186">CZ558+1</f>
        <v>2114</v>
      </c>
      <c r="DB558">
        <f t="shared" ref="DB558" si="3187">DA558+1</f>
        <v>2115</v>
      </c>
      <c r="DC558">
        <f t="shared" ref="DC558" si="3188">DB558+1</f>
        <v>2116</v>
      </c>
      <c r="DD558">
        <f t="shared" ref="DD558" si="3189">DC558+1</f>
        <v>2117</v>
      </c>
      <c r="DE558">
        <f t="shared" ref="DE558" si="3190">DD558+1</f>
        <v>2118</v>
      </c>
      <c r="DF558">
        <f>J558</f>
        <v>2019</v>
      </c>
      <c r="DG558">
        <f>DF558+1</f>
        <v>2020</v>
      </c>
      <c r="DH558">
        <f t="shared" ref="DH558" si="3191">DG558+1</f>
        <v>2021</v>
      </c>
      <c r="DI558">
        <f t="shared" ref="DI558" si="3192">DH558+1</f>
        <v>2022</v>
      </c>
      <c r="DJ558">
        <f t="shared" ref="DJ558" si="3193">DI558+1</f>
        <v>2023</v>
      </c>
      <c r="DK558">
        <f t="shared" ref="DK558" si="3194">DJ558+1</f>
        <v>2024</v>
      </c>
      <c r="DL558">
        <f t="shared" ref="DL558" si="3195">DK558+1</f>
        <v>2025</v>
      </c>
      <c r="DM558">
        <f t="shared" ref="DM558" si="3196">DL558+1</f>
        <v>2026</v>
      </c>
      <c r="DN558">
        <f t="shared" ref="DN558" si="3197">DM558+1</f>
        <v>2027</v>
      </c>
      <c r="DO558">
        <f t="shared" ref="DO558" si="3198">DN558+1</f>
        <v>2028</v>
      </c>
      <c r="DP558">
        <f t="shared" ref="DP558" si="3199">DO558+1</f>
        <v>2029</v>
      </c>
      <c r="DQ558">
        <f t="shared" ref="DQ558" si="3200">DP558+1</f>
        <v>2030</v>
      </c>
      <c r="DR558">
        <f t="shared" ref="DR558" si="3201">DQ558+1</f>
        <v>2031</v>
      </c>
      <c r="DS558">
        <f t="shared" ref="DS558" si="3202">DR558+1</f>
        <v>2032</v>
      </c>
      <c r="DT558">
        <f t="shared" ref="DT558" si="3203">DS558+1</f>
        <v>2033</v>
      </c>
      <c r="DU558">
        <f t="shared" ref="DU558" si="3204">DT558+1</f>
        <v>2034</v>
      </c>
      <c r="DV558">
        <f t="shared" ref="DV558" si="3205">DU558+1</f>
        <v>2035</v>
      </c>
      <c r="DW558">
        <f t="shared" ref="DW558" si="3206">DV558+1</f>
        <v>2036</v>
      </c>
      <c r="DX558">
        <f t="shared" ref="DX558" si="3207">DW558+1</f>
        <v>2037</v>
      </c>
      <c r="DY558">
        <f t="shared" ref="DY558" si="3208">DX558+1</f>
        <v>2038</v>
      </c>
      <c r="DZ558">
        <f t="shared" ref="DZ558" si="3209">DY558+1</f>
        <v>2039</v>
      </c>
      <c r="EA558">
        <f t="shared" ref="EA558" si="3210">DZ558+1</f>
        <v>2040</v>
      </c>
      <c r="EB558">
        <f t="shared" ref="EB558" si="3211">EA558+1</f>
        <v>2041</v>
      </c>
      <c r="EC558">
        <f t="shared" ref="EC558" si="3212">EB558+1</f>
        <v>2042</v>
      </c>
      <c r="ED558">
        <f t="shared" ref="ED558" si="3213">EC558+1</f>
        <v>2043</v>
      </c>
      <c r="EE558">
        <f t="shared" ref="EE558" si="3214">ED558+1</f>
        <v>2044</v>
      </c>
      <c r="EF558">
        <f t="shared" ref="EF558" si="3215">EE558+1</f>
        <v>2045</v>
      </c>
      <c r="EG558">
        <f t="shared" ref="EG558" si="3216">EF558+1</f>
        <v>2046</v>
      </c>
      <c r="EH558">
        <f t="shared" ref="EH558" si="3217">EG558+1</f>
        <v>2047</v>
      </c>
      <c r="EI558">
        <f t="shared" ref="EI558" si="3218">EH558+1</f>
        <v>2048</v>
      </c>
      <c r="EJ558">
        <f t="shared" ref="EJ558" si="3219">EI558+1</f>
        <v>2049</v>
      </c>
      <c r="EK558">
        <f t="shared" ref="EK558" si="3220">EJ558+1</f>
        <v>2050</v>
      </c>
      <c r="EL558">
        <f t="shared" ref="EL558" si="3221">EK558+1</f>
        <v>2051</v>
      </c>
      <c r="EM558">
        <f t="shared" ref="EM558" si="3222">EL558+1</f>
        <v>2052</v>
      </c>
      <c r="EN558">
        <f t="shared" ref="EN558" si="3223">EM558+1</f>
        <v>2053</v>
      </c>
      <c r="EO558">
        <f t="shared" ref="EO558" si="3224">EN558+1</f>
        <v>2054</v>
      </c>
      <c r="EP558">
        <f t="shared" ref="EP558" si="3225">EO558+1</f>
        <v>2055</v>
      </c>
      <c r="EQ558">
        <f t="shared" ref="EQ558" si="3226">EP558+1</f>
        <v>2056</v>
      </c>
      <c r="ER558">
        <f t="shared" ref="ER558" si="3227">EQ558+1</f>
        <v>2057</v>
      </c>
      <c r="ES558">
        <f t="shared" ref="ES558" si="3228">ER558+1</f>
        <v>2058</v>
      </c>
      <c r="ET558">
        <f t="shared" ref="ET558" si="3229">ES558+1</f>
        <v>2059</v>
      </c>
      <c r="EU558">
        <f t="shared" ref="EU558" si="3230">ET558+1</f>
        <v>2060</v>
      </c>
      <c r="EV558">
        <f t="shared" ref="EV558" si="3231">EU558+1</f>
        <v>2061</v>
      </c>
      <c r="EW558">
        <f t="shared" ref="EW558" si="3232">EV558+1</f>
        <v>2062</v>
      </c>
      <c r="EX558">
        <f t="shared" ref="EX558" si="3233">EW558+1</f>
        <v>2063</v>
      </c>
      <c r="EY558">
        <f t="shared" ref="EY558" si="3234">EX558+1</f>
        <v>2064</v>
      </c>
      <c r="EZ558">
        <f t="shared" ref="EZ558" si="3235">EY558+1</f>
        <v>2065</v>
      </c>
      <c r="FA558">
        <f t="shared" ref="FA558" si="3236">EZ558+1</f>
        <v>2066</v>
      </c>
      <c r="FB558">
        <f t="shared" ref="FB558" si="3237">FA558+1</f>
        <v>2067</v>
      </c>
      <c r="FC558">
        <f t="shared" ref="FC558" si="3238">FB558+1</f>
        <v>2068</v>
      </c>
      <c r="FD558">
        <f t="shared" ref="FD558" si="3239">FC558+1</f>
        <v>2069</v>
      </c>
      <c r="FE558">
        <f t="shared" ref="FE558" si="3240">FD558+1</f>
        <v>2070</v>
      </c>
      <c r="FF558">
        <f t="shared" ref="FF558" si="3241">FE558+1</f>
        <v>2071</v>
      </c>
      <c r="FG558">
        <f t="shared" ref="FG558" si="3242">FF558+1</f>
        <v>2072</v>
      </c>
      <c r="FH558">
        <f t="shared" ref="FH558" si="3243">FG558+1</f>
        <v>2073</v>
      </c>
      <c r="FI558">
        <f t="shared" ref="FI558" si="3244">FH558+1</f>
        <v>2074</v>
      </c>
      <c r="FJ558">
        <f t="shared" ref="FJ558" si="3245">FI558+1</f>
        <v>2075</v>
      </c>
      <c r="FK558">
        <f t="shared" ref="FK558" si="3246">FJ558+1</f>
        <v>2076</v>
      </c>
      <c r="FL558">
        <f t="shared" ref="FL558" si="3247">FK558+1</f>
        <v>2077</v>
      </c>
      <c r="FM558">
        <f t="shared" ref="FM558" si="3248">FL558+1</f>
        <v>2078</v>
      </c>
      <c r="FN558">
        <f t="shared" ref="FN558" si="3249">FM558+1</f>
        <v>2079</v>
      </c>
      <c r="FO558">
        <f t="shared" ref="FO558" si="3250">FN558+1</f>
        <v>2080</v>
      </c>
      <c r="FP558">
        <f t="shared" ref="FP558" si="3251">FO558+1</f>
        <v>2081</v>
      </c>
      <c r="FQ558">
        <f t="shared" ref="FQ558" si="3252">FP558+1</f>
        <v>2082</v>
      </c>
      <c r="FR558">
        <f t="shared" ref="FR558" si="3253">FQ558+1</f>
        <v>2083</v>
      </c>
      <c r="FS558">
        <f t="shared" ref="FS558" si="3254">FR558+1</f>
        <v>2084</v>
      </c>
      <c r="FT558">
        <f t="shared" ref="FT558" si="3255">FS558+1</f>
        <v>2085</v>
      </c>
      <c r="FU558">
        <f t="shared" ref="FU558" si="3256">FT558+1</f>
        <v>2086</v>
      </c>
      <c r="FV558">
        <f t="shared" ref="FV558" si="3257">FU558+1</f>
        <v>2087</v>
      </c>
      <c r="FW558">
        <f t="shared" ref="FW558" si="3258">FV558+1</f>
        <v>2088</v>
      </c>
      <c r="FX558">
        <f t="shared" ref="FX558" si="3259">FW558+1</f>
        <v>2089</v>
      </c>
      <c r="FY558">
        <f t="shared" ref="FY558" si="3260">FX558+1</f>
        <v>2090</v>
      </c>
      <c r="FZ558">
        <f t="shared" ref="FZ558" si="3261">FY558+1</f>
        <v>2091</v>
      </c>
      <c r="GA558">
        <f t="shared" ref="GA558" si="3262">FZ558+1</f>
        <v>2092</v>
      </c>
      <c r="GB558">
        <f t="shared" ref="GB558" si="3263">GA558+1</f>
        <v>2093</v>
      </c>
      <c r="GC558">
        <f t="shared" ref="GC558" si="3264">GB558+1</f>
        <v>2094</v>
      </c>
      <c r="GD558">
        <f t="shared" ref="GD558" si="3265">GC558+1</f>
        <v>2095</v>
      </c>
      <c r="GE558">
        <f t="shared" ref="GE558" si="3266">GD558+1</f>
        <v>2096</v>
      </c>
      <c r="GF558">
        <f t="shared" ref="GF558" si="3267">GE558+1</f>
        <v>2097</v>
      </c>
      <c r="GG558">
        <f t="shared" ref="GG558" si="3268">GF558+1</f>
        <v>2098</v>
      </c>
      <c r="GH558">
        <f t="shared" ref="GH558" si="3269">GG558+1</f>
        <v>2099</v>
      </c>
      <c r="GI558">
        <f t="shared" ref="GI558" si="3270">GH558+1</f>
        <v>2100</v>
      </c>
      <c r="GJ558">
        <f t="shared" ref="GJ558" si="3271">GI558+1</f>
        <v>2101</v>
      </c>
      <c r="GK558">
        <f t="shared" ref="GK558" si="3272">GJ558+1</f>
        <v>2102</v>
      </c>
      <c r="GL558">
        <f t="shared" ref="GL558" si="3273">GK558+1</f>
        <v>2103</v>
      </c>
      <c r="GM558">
        <f t="shared" ref="GM558" si="3274">GL558+1</f>
        <v>2104</v>
      </c>
      <c r="GN558">
        <f t="shared" ref="GN558" si="3275">GM558+1</f>
        <v>2105</v>
      </c>
      <c r="GO558">
        <f t="shared" ref="GO558" si="3276">GN558+1</f>
        <v>2106</v>
      </c>
      <c r="GP558">
        <f t="shared" ref="GP558" si="3277">GO558+1</f>
        <v>2107</v>
      </c>
      <c r="GQ558">
        <f t="shared" ref="GQ558" si="3278">GP558+1</f>
        <v>2108</v>
      </c>
      <c r="GR558">
        <f t="shared" ref="GR558" si="3279">GQ558+1</f>
        <v>2109</v>
      </c>
      <c r="GS558">
        <f t="shared" ref="GS558" si="3280">GR558+1</f>
        <v>2110</v>
      </c>
      <c r="GT558">
        <f t="shared" ref="GT558" si="3281">GS558+1</f>
        <v>2111</v>
      </c>
      <c r="GU558">
        <f t="shared" ref="GU558" si="3282">GT558+1</f>
        <v>2112</v>
      </c>
      <c r="GV558">
        <f t="shared" ref="GV558" si="3283">GU558+1</f>
        <v>2113</v>
      </c>
      <c r="GW558">
        <f t="shared" ref="GW558" si="3284">GV558+1</f>
        <v>2114</v>
      </c>
      <c r="GX558">
        <f t="shared" ref="GX558" si="3285">GW558+1</f>
        <v>2115</v>
      </c>
      <c r="GY558">
        <f t="shared" ref="GY558" si="3286">GX558+1</f>
        <v>2116</v>
      </c>
      <c r="GZ558">
        <f t="shared" ref="GZ558" si="3287">GY558+1</f>
        <v>2117</v>
      </c>
      <c r="HA558">
        <f t="shared" ref="HA558" si="3288">GZ558+1</f>
        <v>2118</v>
      </c>
      <c r="HB558" t="s">
        <v>6</v>
      </c>
      <c r="HC558" t="s">
        <v>22</v>
      </c>
      <c r="HD558" t="s">
        <v>31</v>
      </c>
      <c r="HE558" t="s">
        <v>32</v>
      </c>
      <c r="HF558" t="s">
        <v>33</v>
      </c>
      <c r="HH558" s="5" t="s">
        <v>5</v>
      </c>
      <c r="HI558" s="5" t="s">
        <v>6</v>
      </c>
      <c r="HJ558" t="s">
        <v>22</v>
      </c>
      <c r="HK558" t="s">
        <v>31</v>
      </c>
      <c r="HL558" t="s">
        <v>32</v>
      </c>
      <c r="HM558" t="s">
        <v>33</v>
      </c>
      <c r="HN558" s="5" t="s">
        <v>47</v>
      </c>
      <c r="HO558" s="5" t="s">
        <v>128</v>
      </c>
      <c r="HP558" s="5"/>
      <c r="HQ558" s="5" t="s">
        <v>125</v>
      </c>
      <c r="HR558" s="5" t="s">
        <v>126</v>
      </c>
    </row>
    <row r="559" spans="2:226" x14ac:dyDescent="0.25">
      <c r="B559">
        <f>J558+C559-C554</f>
        <v>2018</v>
      </c>
      <c r="C559">
        <f>I556+1</f>
        <v>51</v>
      </c>
      <c r="D559">
        <v>1</v>
      </c>
      <c r="E559" s="3">
        <f>IF(C559&lt;65,Assumptions!$C$6,Assumptions!$C$7)*(1+Assumptions!$C$8)^(B559-$J$3)</f>
        <v>9658.7677725118483</v>
      </c>
      <c r="F559" s="3">
        <f>ROUND(D559*E559, 2)</f>
        <v>9658.77</v>
      </c>
      <c r="I559" s="5">
        <f>F555</f>
        <v>275615.30947112263</v>
      </c>
      <c r="J559" s="5">
        <f>IF(J558&lt;$B559,0,VLOOKUP(J558,$B559:$F658,5))</f>
        <v>10137.32</v>
      </c>
      <c r="K559" s="5">
        <f t="shared" ref="K559:BV559" si="3289">IF(K558&lt;$B559,0,VLOOKUP(K558,$B559:$F658,5))</f>
        <v>10637.76</v>
      </c>
      <c r="L559" s="5">
        <f t="shared" si="3289"/>
        <v>11160.66</v>
      </c>
      <c r="M559" s="5">
        <f t="shared" si="3289"/>
        <v>11706.44</v>
      </c>
      <c r="N559" s="5">
        <f t="shared" si="3289"/>
        <v>12276.32</v>
      </c>
      <c r="O559" s="5">
        <f t="shared" si="3289"/>
        <v>12871.86</v>
      </c>
      <c r="P559" s="5">
        <f t="shared" si="3289"/>
        <v>13494.94</v>
      </c>
      <c r="Q559" s="5">
        <f t="shared" si="3289"/>
        <v>14144.91</v>
      </c>
      <c r="R559" s="5">
        <f t="shared" si="3289"/>
        <v>14822</v>
      </c>
      <c r="S559" s="5">
        <f t="shared" si="3289"/>
        <v>15526.18</v>
      </c>
      <c r="T559" s="5">
        <f t="shared" si="3289"/>
        <v>16260.39</v>
      </c>
      <c r="U559" s="5">
        <f t="shared" si="3289"/>
        <v>17025.53</v>
      </c>
      <c r="V559" s="5">
        <f t="shared" si="3289"/>
        <v>17823.45</v>
      </c>
      <c r="W559" s="5">
        <f t="shared" si="3289"/>
        <v>7683.36</v>
      </c>
      <c r="X559" s="5">
        <f t="shared" si="3289"/>
        <v>8038.75</v>
      </c>
      <c r="Y559" s="5">
        <f t="shared" si="3289"/>
        <v>8405.74</v>
      </c>
      <c r="Z559" s="5">
        <f t="shared" si="3289"/>
        <v>8782.83</v>
      </c>
      <c r="AA559" s="5">
        <f t="shared" si="3289"/>
        <v>9168.9699999999993</v>
      </c>
      <c r="AB559" s="5">
        <f t="shared" si="3289"/>
        <v>9560.57</v>
      </c>
      <c r="AC559" s="5">
        <f t="shared" si="3289"/>
        <v>9954.77</v>
      </c>
      <c r="AD559" s="5">
        <f t="shared" si="3289"/>
        <v>10348.64</v>
      </c>
      <c r="AE559" s="5">
        <f t="shared" si="3289"/>
        <v>10739.52</v>
      </c>
      <c r="AF559" s="5">
        <f t="shared" si="3289"/>
        <v>11126.03</v>
      </c>
      <c r="AG559" s="5">
        <f t="shared" si="3289"/>
        <v>11503.79</v>
      </c>
      <c r="AH559" s="5">
        <f t="shared" si="3289"/>
        <v>11868.88</v>
      </c>
      <c r="AI559" s="5">
        <f t="shared" si="3289"/>
        <v>12216.27</v>
      </c>
      <c r="AJ559" s="5">
        <f t="shared" si="3289"/>
        <v>12536.83</v>
      </c>
      <c r="AK559" s="5">
        <f t="shared" si="3289"/>
        <v>12821.1</v>
      </c>
      <c r="AL559" s="5">
        <f t="shared" si="3289"/>
        <v>13058.39</v>
      </c>
      <c r="AM559" s="5">
        <f t="shared" si="3289"/>
        <v>13239.45</v>
      </c>
      <c r="AN559" s="5">
        <f t="shared" si="3289"/>
        <v>13352.91</v>
      </c>
      <c r="AO559" s="5">
        <f t="shared" si="3289"/>
        <v>13387.6</v>
      </c>
      <c r="AP559" s="5">
        <f t="shared" si="3289"/>
        <v>13334.95</v>
      </c>
      <c r="AQ559" s="5">
        <f t="shared" si="3289"/>
        <v>13189.67</v>
      </c>
      <c r="AR559" s="5">
        <f t="shared" si="3289"/>
        <v>12945.36</v>
      </c>
      <c r="AS559" s="5">
        <f t="shared" si="3289"/>
        <v>12596.45</v>
      </c>
      <c r="AT559" s="5">
        <f t="shared" si="3289"/>
        <v>12115.54</v>
      </c>
      <c r="AU559" s="5">
        <f t="shared" si="3289"/>
        <v>11497.19</v>
      </c>
      <c r="AV559" s="5">
        <f t="shared" si="3289"/>
        <v>10743.37</v>
      </c>
      <c r="AW559" s="5">
        <f t="shared" si="3289"/>
        <v>9863.75</v>
      </c>
      <c r="AX559" s="5">
        <f t="shared" si="3289"/>
        <v>8879.24</v>
      </c>
      <c r="AY559" s="5">
        <f t="shared" si="3289"/>
        <v>7822.79</v>
      </c>
      <c r="AZ559" s="5">
        <f t="shared" si="3289"/>
        <v>6735.06</v>
      </c>
      <c r="BA559" s="5">
        <f t="shared" si="3289"/>
        <v>5657.82</v>
      </c>
      <c r="BB559" s="5">
        <f t="shared" si="3289"/>
        <v>4629.32</v>
      </c>
      <c r="BC559" s="5">
        <f t="shared" si="3289"/>
        <v>3682.14</v>
      </c>
      <c r="BD559" s="5">
        <f t="shared" si="3289"/>
        <v>2841.16</v>
      </c>
      <c r="BE559" s="5">
        <f t="shared" si="3289"/>
        <v>2139.23</v>
      </c>
      <c r="BF559" s="5">
        <f t="shared" si="3289"/>
        <v>1556.98</v>
      </c>
      <c r="BG559" s="5">
        <f t="shared" si="3289"/>
        <v>1108.18</v>
      </c>
      <c r="BH559" s="5">
        <f t="shared" si="3289"/>
        <v>747.73</v>
      </c>
      <c r="BI559" s="5">
        <f t="shared" si="3289"/>
        <v>475.55</v>
      </c>
      <c r="BJ559" s="5">
        <f t="shared" si="3289"/>
        <v>273.3</v>
      </c>
      <c r="BK559" s="5">
        <f t="shared" si="3289"/>
        <v>138.19</v>
      </c>
      <c r="BL559" s="5">
        <f t="shared" si="3289"/>
        <v>60.47</v>
      </c>
      <c r="BM559" s="5">
        <f t="shared" si="3289"/>
        <v>22.66</v>
      </c>
      <c r="BN559" s="5">
        <f t="shared" si="3289"/>
        <v>6.92</v>
      </c>
      <c r="BO559" s="5">
        <f t="shared" si="3289"/>
        <v>1.59</v>
      </c>
      <c r="BP559" s="5">
        <f t="shared" si="3289"/>
        <v>0.23</v>
      </c>
      <c r="BQ559" s="5">
        <f t="shared" si="3289"/>
        <v>0</v>
      </c>
      <c r="BR559" s="5">
        <f t="shared" si="3289"/>
        <v>0</v>
      </c>
      <c r="BS559" s="5">
        <f t="shared" si="3289"/>
        <v>0</v>
      </c>
      <c r="BT559" s="5">
        <f t="shared" si="3289"/>
        <v>0</v>
      </c>
      <c r="BU559" s="5">
        <f t="shared" si="3289"/>
        <v>0</v>
      </c>
      <c r="BV559" s="5">
        <f t="shared" si="3289"/>
        <v>0</v>
      </c>
      <c r="BW559" s="5">
        <f t="shared" ref="BW559:DE559" si="3290">IF(BW558&lt;$B559,0,VLOOKUP(BW558,$B559:$F658,5))</f>
        <v>0</v>
      </c>
      <c r="BX559" s="5">
        <f t="shared" si="3290"/>
        <v>0</v>
      </c>
      <c r="BY559" s="5">
        <f t="shared" si="3290"/>
        <v>0</v>
      </c>
      <c r="BZ559" s="5">
        <f t="shared" si="3290"/>
        <v>0</v>
      </c>
      <c r="CA559" s="5">
        <f t="shared" si="3290"/>
        <v>0</v>
      </c>
      <c r="CB559" s="5">
        <f t="shared" si="3290"/>
        <v>0</v>
      </c>
      <c r="CC559" s="5">
        <f t="shared" si="3290"/>
        <v>0</v>
      </c>
      <c r="CD559" s="5">
        <f t="shared" si="3290"/>
        <v>0</v>
      </c>
      <c r="CE559" s="5">
        <f t="shared" si="3290"/>
        <v>0</v>
      </c>
      <c r="CF559" s="5">
        <f t="shared" si="3290"/>
        <v>0</v>
      </c>
      <c r="CG559" s="5">
        <f t="shared" si="3290"/>
        <v>0</v>
      </c>
      <c r="CH559" s="5">
        <f t="shared" si="3290"/>
        <v>0</v>
      </c>
      <c r="CI559" s="5">
        <f t="shared" si="3290"/>
        <v>0</v>
      </c>
      <c r="CJ559" s="5">
        <f t="shared" si="3290"/>
        <v>0</v>
      </c>
      <c r="CK559" s="5">
        <f t="shared" si="3290"/>
        <v>0</v>
      </c>
      <c r="CL559" s="5">
        <f t="shared" si="3290"/>
        <v>0</v>
      </c>
      <c r="CM559" s="5">
        <f t="shared" si="3290"/>
        <v>0</v>
      </c>
      <c r="CN559" s="5">
        <f t="shared" si="3290"/>
        <v>0</v>
      </c>
      <c r="CO559" s="5">
        <f t="shared" si="3290"/>
        <v>0</v>
      </c>
      <c r="CP559" s="5">
        <f t="shared" si="3290"/>
        <v>0</v>
      </c>
      <c r="CQ559" s="5">
        <f t="shared" si="3290"/>
        <v>0</v>
      </c>
      <c r="CR559" s="5">
        <f t="shared" si="3290"/>
        <v>0</v>
      </c>
      <c r="CS559" s="5">
        <f t="shared" si="3290"/>
        <v>0</v>
      </c>
      <c r="CT559" s="5">
        <f t="shared" si="3290"/>
        <v>0</v>
      </c>
      <c r="CU559" s="5">
        <f t="shared" si="3290"/>
        <v>0</v>
      </c>
      <c r="CV559" s="5">
        <f t="shared" si="3290"/>
        <v>0</v>
      </c>
      <c r="CW559" s="5">
        <f t="shared" si="3290"/>
        <v>0</v>
      </c>
      <c r="CX559" s="5">
        <f t="shared" si="3290"/>
        <v>0</v>
      </c>
      <c r="CY559" s="5">
        <f t="shared" si="3290"/>
        <v>0</v>
      </c>
      <c r="CZ559" s="5">
        <f t="shared" si="3290"/>
        <v>0</v>
      </c>
      <c r="DA559" s="5">
        <f t="shared" si="3290"/>
        <v>0</v>
      </c>
      <c r="DB559" s="5">
        <f t="shared" si="3290"/>
        <v>0</v>
      </c>
      <c r="DC559" s="5">
        <f t="shared" si="3290"/>
        <v>0</v>
      </c>
      <c r="DD559" s="5">
        <f t="shared" si="3290"/>
        <v>0</v>
      </c>
      <c r="DE559" s="5">
        <f t="shared" si="3290"/>
        <v>0</v>
      </c>
      <c r="DF559" s="3">
        <f>IF(DF558&lt;$B559,0,VLOOKUP(DF558,$B559:$F658,3))</f>
        <v>0.99482999999999999</v>
      </c>
      <c r="DG559" s="3">
        <f t="shared" ref="DG559" si="3291">IF(DG558&lt;$B559,0,VLOOKUP(DG558,$B559:$F658,3))</f>
        <v>0.98951760779999998</v>
      </c>
      <c r="DH559" s="3">
        <f t="shared" ref="DH559" si="3292">IF(DH558&lt;$B559,0,VLOOKUP(DH558,$B559:$F658,3))</f>
        <v>0.98403568025278798</v>
      </c>
      <c r="DI559" s="3">
        <f t="shared" ref="DI559" si="3293">IF(DI558&lt;$B559,0,VLOOKUP(DI558,$B559:$F658,3))</f>
        <v>0.97834795402092689</v>
      </c>
      <c r="DJ559" s="3">
        <f t="shared" ref="DJ559" si="3294">IF(DJ558&lt;$B559,0,VLOOKUP(DJ558,$B559:$F658,3))</f>
        <v>0.9724876497763415</v>
      </c>
      <c r="DK559" s="3">
        <f t="shared" ref="DK559" si="3295">IF(DK558&lt;$B559,0,VLOOKUP(DK558,$B559:$F658,3))</f>
        <v>0.96650685073021703</v>
      </c>
      <c r="DL559" s="3">
        <f t="shared" ref="DL559" si="3296">IF(DL558&lt;$B559,0,VLOOKUP(DL558,$B559:$F658,3))</f>
        <v>0.96046618291315322</v>
      </c>
      <c r="DM559" s="3">
        <f t="shared" ref="DM559" si="3297">IF(DM558&lt;$B559,0,VLOOKUP(DM558,$B559:$F658,3))</f>
        <v>0.95424236204787594</v>
      </c>
      <c r="DN559" s="3">
        <f t="shared" ref="DN559" si="3298">IF(DN558&lt;$B559,0,VLOOKUP(DN558,$B559:$F658,3))</f>
        <v>0.94779168368043232</v>
      </c>
      <c r="DO559" s="3">
        <f t="shared" ref="DO559" si="3299">IF(DO558&lt;$B559,0,VLOOKUP(DO558,$B559:$F658,3))</f>
        <v>0.94106236272630128</v>
      </c>
      <c r="DP559" s="3">
        <f t="shared" ref="DP559" si="3300">IF(DP558&lt;$B559,0,VLOOKUP(DP558,$B559:$F658,3))</f>
        <v>0.93418319685477202</v>
      </c>
      <c r="DQ559" s="3">
        <f t="shared" ref="DQ559" si="3301">IF(DQ558&lt;$B559,0,VLOOKUP(DQ558,$B559:$F658,3))</f>
        <v>0.92714879738245559</v>
      </c>
      <c r="DR559" s="3">
        <f t="shared" ref="DR559" si="3302">IF(DR558&lt;$B559,0,VLOOKUP(DR558,$B559:$F658,3))</f>
        <v>0.92000048015463687</v>
      </c>
      <c r="DS559" s="3">
        <f t="shared" ref="DS559" si="3303">IF(DS558&lt;$B559,0,VLOOKUP(DS558,$B559:$F658,3))</f>
        <v>0.91270487634701059</v>
      </c>
      <c r="DT559" s="3">
        <f t="shared" ref="DT559" si="3304">IF(DT558&lt;$B559,0,VLOOKUP(DT558,$B559:$F658,3))</f>
        <v>0.90513855292209389</v>
      </c>
      <c r="DU559" s="3">
        <f t="shared" ref="DU559" si="3305">IF(DU558&lt;$B559,0,VLOOKUP(DU558,$B559:$F658,3))</f>
        <v>0.8971190253432042</v>
      </c>
      <c r="DV559" s="3">
        <f t="shared" ref="DV559" si="3306">IF(DV558&lt;$B559,0,VLOOKUP(DV558,$B559:$F658,3))</f>
        <v>0.88849771150965595</v>
      </c>
      <c r="DW559" s="3">
        <f t="shared" ref="DW559" si="3307">IF(DW558&lt;$B559,0,VLOOKUP(DW558,$B559:$F658,3))</f>
        <v>0.87920402544726495</v>
      </c>
      <c r="DX559" s="3">
        <f t="shared" ref="DX559" si="3308">IF(DX558&lt;$B559,0,VLOOKUP(DX558,$B559:$F658,3))</f>
        <v>0.86896129855080428</v>
      </c>
      <c r="DY559" s="3">
        <f t="shared" ref="DY559" si="3309">IF(DY558&lt;$B559,0,VLOOKUP(DY558,$B559:$F658,3))</f>
        <v>0.85762135360471625</v>
      </c>
      <c r="DZ559" s="3">
        <f t="shared" ref="DZ559" si="3310">IF(DZ558&lt;$B559,0,VLOOKUP(DZ558,$B559:$F658,3))</f>
        <v>0.84507435320147928</v>
      </c>
      <c r="EA559" s="3">
        <f t="shared" ref="EA559" si="3311">IF(EA558&lt;$B559,0,VLOOKUP(EA558,$B559:$F658,3))</f>
        <v>0.83127428901369915</v>
      </c>
      <c r="EB559" s="3">
        <f t="shared" ref="EB559" si="3312">IF(EB558&lt;$B559,0,VLOOKUP(EB558,$B559:$F658,3))</f>
        <v>0.81629472632567224</v>
      </c>
      <c r="EC559" s="3">
        <f t="shared" ref="EC559" si="3313">IF(EC558&lt;$B559,0,VLOOKUP(EC558,$B559:$F658,3))</f>
        <v>0.80000964653547502</v>
      </c>
      <c r="ED559" s="3">
        <f t="shared" ref="ED559" si="3314">IF(ED558&lt;$B559,0,VLOOKUP(ED558,$B559:$F658,3))</f>
        <v>0.78236943382936774</v>
      </c>
      <c r="EE559" s="3">
        <f t="shared" ref="EE559" si="3315">IF(EE558&lt;$B559,0,VLOOKUP(EE558,$B559:$F658,3))</f>
        <v>0.76328744333826948</v>
      </c>
      <c r="EF559" s="3">
        <f t="shared" ref="EF559" si="3316">IF(EF558&lt;$B559,0,VLOOKUP(EF558,$B559:$F658,3))</f>
        <v>0.74248022763286825</v>
      </c>
      <c r="EG559" s="3">
        <f t="shared" ref="EG559" si="3317">IF(EG558&lt;$B559,0,VLOOKUP(EG558,$B559:$F658,3))</f>
        <v>0.71973063345819721</v>
      </c>
      <c r="EH559" s="3">
        <f t="shared" ref="EH559" si="3318">IF(EH558&lt;$B559,0,VLOOKUP(EH558,$B559:$F658,3))</f>
        <v>0.69483515084687819</v>
      </c>
      <c r="EI559" s="3">
        <f t="shared" ref="EI559" si="3319">IF(EI558&lt;$B559,0,VLOOKUP(EI558,$B559:$F658,3))</f>
        <v>0.66774352831535844</v>
      </c>
      <c r="EJ559" s="3">
        <f t="shared" ref="EJ559" si="3320">IF(EJ558&lt;$B559,0,VLOOKUP(EJ558,$B559:$F658,3))</f>
        <v>0.63835613563419946</v>
      </c>
      <c r="EK559" s="3">
        <f t="shared" ref="EK559" si="3321">IF(EK558&lt;$B559,0,VLOOKUP(EK558,$B559:$F658,3))</f>
        <v>0.60664898637724873</v>
      </c>
      <c r="EL559" s="3">
        <f t="shared" ref="EL559" si="3322">IF(EL558&lt;$B559,0,VLOOKUP(EL558,$B559:$F658,3))</f>
        <v>0.57276157399821559</v>
      </c>
      <c r="EM559" s="3">
        <f t="shared" ref="EM559" si="3323">IF(EM558&lt;$B559,0,VLOOKUP(EM558,$B559:$F658,3))</f>
        <v>0.53698688608628709</v>
      </c>
      <c r="EN559" s="3">
        <f t="shared" ref="EN559" si="3324">IF(EN558&lt;$B559,0,VLOOKUP(EN558,$B559:$F658,3))</f>
        <v>0.4995642699949337</v>
      </c>
      <c r="EO559" s="3">
        <f t="shared" ref="EO559" si="3325">IF(EO558&lt;$B559,0,VLOOKUP(EO558,$B559:$F658,3))</f>
        <v>0.46075811750172724</v>
      </c>
      <c r="EP559" s="3">
        <f t="shared" ref="EP559" si="3326">IF(EP558&lt;$B559,0,VLOOKUP(EP558,$B559:$F658,3))</f>
        <v>0.42006396056397471</v>
      </c>
      <c r="EQ559" s="3">
        <f t="shared" ref="EQ559" si="3327">IF(EQ558&lt;$B559,0,VLOOKUP(EQ558,$B559:$F658,3))</f>
        <v>0.37784333188768959</v>
      </c>
      <c r="ER559" s="3">
        <f t="shared" ref="ER559" si="3328">IF(ER558&lt;$B559,0,VLOOKUP(ER558,$B559:$F658,3))</f>
        <v>0.3346633959195644</v>
      </c>
      <c r="ES559" s="3">
        <f t="shared" ref="ES559" si="3329">IF(ES558&lt;$B559,0,VLOOKUP(ES558,$B559:$F658,3))</f>
        <v>0.29124416693296012</v>
      </c>
      <c r="ET559" s="3">
        <f t="shared" ref="ET559" si="3330">IF(ET558&lt;$B559,0,VLOOKUP(ET558,$B559:$F658,3))</f>
        <v>0.24850699787721756</v>
      </c>
      <c r="EU559" s="3">
        <f t="shared" ref="EU559" si="3331">IF(EU558&lt;$B559,0,VLOOKUP(EU558,$B559:$F658,3))</f>
        <v>0.20752570885728561</v>
      </c>
      <c r="EV559" s="3">
        <f t="shared" ref="EV559" si="3332">IF(EV558&lt;$B559,0,VLOOKUP(EV558,$B559:$F658,3))</f>
        <v>0.16935550522716505</v>
      </c>
      <c r="EW559" s="3">
        <f t="shared" ref="EW559" si="3333">IF(EW558&lt;$B559,0,VLOOKUP(EW558,$B559:$F658,3))</f>
        <v>0.13485101459218243</v>
      </c>
      <c r="EX559" s="3">
        <f t="shared" ref="EX559" si="3334">IF(EX558&lt;$B559,0,VLOOKUP(EX558,$B559:$F658,3))</f>
        <v>0.10458505287711301</v>
      </c>
      <c r="EY559" s="3">
        <f t="shared" ref="EY559" si="3335">IF(EY558&lt;$B559,0,VLOOKUP(EY558,$B559:$F658,3))</f>
        <v>7.8849808915641806E-2</v>
      </c>
      <c r="EZ559" s="3">
        <f t="shared" ref="EZ559" si="3336">IF(EZ558&lt;$B559,0,VLOOKUP(EZ558,$B559:$F658,3))</f>
        <v>5.7669173244722101E-2</v>
      </c>
      <c r="FA559" s="3">
        <f t="shared" ref="FA559" si="3337">IF(FA558&lt;$B559,0,VLOOKUP(FA558,$B559:$F658,3))</f>
        <v>4.1157912253025709E-2</v>
      </c>
      <c r="FB559" s="3">
        <f t="shared" ref="FB559" si="3338">IF(FB558&lt;$B559,0,VLOOKUP(FB558,$B559:$F658,3))</f>
        <v>2.8394020505117377E-2</v>
      </c>
      <c r="FC559" s="3">
        <f t="shared" ref="FC559" si="3339">IF(FC558&lt;$B559,0,VLOOKUP(FC558,$B559:$F658,3))</f>
        <v>1.9155741993572388E-2</v>
      </c>
      <c r="FD559" s="3">
        <f t="shared" ref="FD559" si="3340">IF(FD558&lt;$B559,0,VLOOKUP(FD558,$B559:$F658,3))</f>
        <v>1.2251246349409156E-2</v>
      </c>
      <c r="FE559" s="3">
        <f t="shared" ref="FE559" si="3341">IF(FE558&lt;$B559,0,VLOOKUP(FE558,$B559:$F658,3))</f>
        <v>7.3855413492778165E-3</v>
      </c>
      <c r="FF559" s="3">
        <f t="shared" ref="FF559" si="3342">IF(FF558&lt;$B559,0,VLOOKUP(FF558,$B559:$F658,3))</f>
        <v>4.0231997946055982E-3</v>
      </c>
      <c r="FG559" s="3">
        <f t="shared" ref="FG559" si="3343">IF(FG558&lt;$B559,0,VLOOKUP(FG558,$B559:$F658,3))</f>
        <v>1.9282794295565171E-3</v>
      </c>
      <c r="FH559" s="3">
        <f t="shared" ref="FH559" si="3344">IF(FH558&lt;$B559,0,VLOOKUP(FH558,$B559:$F658,3))</f>
        <v>7.997153278199744E-4</v>
      </c>
      <c r="FI559" s="3">
        <f t="shared" ref="FI559" si="3345">IF(FI558&lt;$B559,0,VLOOKUP(FI558,$B559:$F658,3))</f>
        <v>2.8405088728837672E-4</v>
      </c>
      <c r="FJ559" s="3">
        <f t="shared" ref="FJ559" si="3346">IF(FJ558&lt;$B559,0,VLOOKUP(FJ558,$B559:$F658,3))</f>
        <v>8.2261136958713892E-5</v>
      </c>
      <c r="FK559" s="3">
        <f t="shared" ref="FK559" si="3347">IF(FK558&lt;$B559,0,VLOOKUP(FK558,$B559:$F658,3))</f>
        <v>1.787781289523729E-5</v>
      </c>
      <c r="FL559" s="3">
        <f t="shared" ref="FL559" si="3348">IF(FL558&lt;$B559,0,VLOOKUP(FL558,$B559:$F658,3))</f>
        <v>2.4621323919320788E-6</v>
      </c>
      <c r="FM559" s="3">
        <f t="shared" ref="FM559" si="3349">IF(FM558&lt;$B559,0,VLOOKUP(FM558,$B559:$F658,3))</f>
        <v>0</v>
      </c>
      <c r="FN559" s="3">
        <f t="shared" ref="FN559" si="3350">IF(FN558&lt;$B559,0,VLOOKUP(FN558,$B559:$F658,3))</f>
        <v>0</v>
      </c>
      <c r="FO559" s="3">
        <f t="shared" ref="FO559" si="3351">IF(FO558&lt;$B559,0,VLOOKUP(FO558,$B559:$F658,3))</f>
        <v>0</v>
      </c>
      <c r="FP559" s="3">
        <f t="shared" ref="FP559" si="3352">IF(FP558&lt;$B559,0,VLOOKUP(FP558,$B559:$F658,3))</f>
        <v>0</v>
      </c>
      <c r="FQ559" s="3">
        <f t="shared" ref="FQ559" si="3353">IF(FQ558&lt;$B559,0,VLOOKUP(FQ558,$B559:$F658,3))</f>
        <v>0</v>
      </c>
      <c r="FR559" s="3">
        <f t="shared" ref="FR559" si="3354">IF(FR558&lt;$B559,0,VLOOKUP(FR558,$B559:$F658,3))</f>
        <v>0</v>
      </c>
      <c r="FS559" s="3">
        <f t="shared" ref="FS559" si="3355">IF(FS558&lt;$B559,0,VLOOKUP(FS558,$B559:$F658,3))</f>
        <v>0</v>
      </c>
      <c r="FT559" s="3">
        <f t="shared" ref="FT559" si="3356">IF(FT558&lt;$B559,0,VLOOKUP(FT558,$B559:$F658,3))</f>
        <v>0</v>
      </c>
      <c r="FU559" s="3">
        <f t="shared" ref="FU559" si="3357">IF(FU558&lt;$B559,0,VLOOKUP(FU558,$B559:$F658,3))</f>
        <v>0</v>
      </c>
      <c r="FV559" s="3">
        <f t="shared" ref="FV559" si="3358">IF(FV558&lt;$B559,0,VLOOKUP(FV558,$B559:$F658,3))</f>
        <v>0</v>
      </c>
      <c r="FW559" s="3">
        <f t="shared" ref="FW559" si="3359">IF(FW558&lt;$B559,0,VLOOKUP(FW558,$B559:$F658,3))</f>
        <v>0</v>
      </c>
      <c r="FX559" s="3">
        <f t="shared" ref="FX559" si="3360">IF(FX558&lt;$B559,0,VLOOKUP(FX558,$B559:$F658,3))</f>
        <v>0</v>
      </c>
      <c r="FY559" s="3">
        <f t="shared" ref="FY559" si="3361">IF(FY558&lt;$B559,0,VLOOKUP(FY558,$B559:$F658,3))</f>
        <v>0</v>
      </c>
      <c r="FZ559" s="3">
        <f t="shared" ref="FZ559" si="3362">IF(FZ558&lt;$B559,0,VLOOKUP(FZ558,$B559:$F658,3))</f>
        <v>0</v>
      </c>
      <c r="GA559" s="3">
        <f t="shared" ref="GA559" si="3363">IF(GA558&lt;$B559,0,VLOOKUP(GA558,$B559:$F658,3))</f>
        <v>0</v>
      </c>
      <c r="GB559" s="3">
        <f t="shared" ref="GB559" si="3364">IF(GB558&lt;$B559,0,VLOOKUP(GB558,$B559:$F658,3))</f>
        <v>0</v>
      </c>
      <c r="GC559" s="3">
        <f t="shared" ref="GC559" si="3365">IF(GC558&lt;$B559,0,VLOOKUP(GC558,$B559:$F658,3))</f>
        <v>0</v>
      </c>
      <c r="GD559" s="3">
        <f t="shared" ref="GD559" si="3366">IF(GD558&lt;$B559,0,VLOOKUP(GD558,$B559:$F658,3))</f>
        <v>0</v>
      </c>
      <c r="GE559" s="3">
        <f t="shared" ref="GE559" si="3367">IF(GE558&lt;$B559,0,VLOOKUP(GE558,$B559:$F658,3))</f>
        <v>0</v>
      </c>
      <c r="GF559" s="3">
        <f t="shared" ref="GF559" si="3368">IF(GF558&lt;$B559,0,VLOOKUP(GF558,$B559:$F658,3))</f>
        <v>0</v>
      </c>
      <c r="GG559" s="3">
        <f t="shared" ref="GG559" si="3369">IF(GG558&lt;$B559,0,VLOOKUP(GG558,$B559:$F658,3))</f>
        <v>0</v>
      </c>
      <c r="GH559" s="3">
        <f t="shared" ref="GH559" si="3370">IF(GH558&lt;$B559,0,VLOOKUP(GH558,$B559:$F658,3))</f>
        <v>0</v>
      </c>
      <c r="GI559" s="3">
        <f t="shared" ref="GI559" si="3371">IF(GI558&lt;$B559,0,VLOOKUP(GI558,$B559:$F658,3))</f>
        <v>0</v>
      </c>
      <c r="GJ559" s="3">
        <f t="shared" ref="GJ559" si="3372">IF(GJ558&lt;$B559,0,VLOOKUP(GJ558,$B559:$F658,3))</f>
        <v>0</v>
      </c>
      <c r="GK559" s="3">
        <f t="shared" ref="GK559" si="3373">IF(GK558&lt;$B559,0,VLOOKUP(GK558,$B559:$F658,3))</f>
        <v>0</v>
      </c>
      <c r="GL559" s="3">
        <f t="shared" ref="GL559" si="3374">IF(GL558&lt;$B559,0,VLOOKUP(GL558,$B559:$F658,3))</f>
        <v>0</v>
      </c>
      <c r="GM559" s="3">
        <f t="shared" ref="GM559" si="3375">IF(GM558&lt;$B559,0,VLOOKUP(GM558,$B559:$F658,3))</f>
        <v>0</v>
      </c>
      <c r="GN559" s="3">
        <f t="shared" ref="GN559" si="3376">IF(GN558&lt;$B559,0,VLOOKUP(GN558,$B559:$F658,3))</f>
        <v>0</v>
      </c>
      <c r="GO559" s="3">
        <f t="shared" ref="GO559" si="3377">IF(GO558&lt;$B559,0,VLOOKUP(GO558,$B559:$F658,3))</f>
        <v>0</v>
      </c>
      <c r="GP559" s="3">
        <f t="shared" ref="GP559" si="3378">IF(GP558&lt;$B559,0,VLOOKUP(GP558,$B559:$F658,3))</f>
        <v>0</v>
      </c>
      <c r="GQ559" s="3">
        <f t="shared" ref="GQ559" si="3379">IF(GQ558&lt;$B559,0,VLOOKUP(GQ558,$B559:$F658,3))</f>
        <v>0</v>
      </c>
      <c r="GR559" s="3">
        <f t="shared" ref="GR559" si="3380">IF(GR558&lt;$B559,0,VLOOKUP(GR558,$B559:$F658,3))</f>
        <v>0</v>
      </c>
      <c r="GS559" s="3">
        <f t="shared" ref="GS559" si="3381">IF(GS558&lt;$B559,0,VLOOKUP(GS558,$B559:$F658,3))</f>
        <v>0</v>
      </c>
      <c r="GT559" s="3">
        <f t="shared" ref="GT559" si="3382">IF(GT558&lt;$B559,0,VLOOKUP(GT558,$B559:$F658,3))</f>
        <v>0</v>
      </c>
      <c r="GU559" s="3">
        <f t="shared" ref="GU559" si="3383">IF(GU558&lt;$B559,0,VLOOKUP(GU558,$B559:$F658,3))</f>
        <v>0</v>
      </c>
      <c r="GV559" s="3">
        <f t="shared" ref="GV559" si="3384">IF(GV558&lt;$B559,0,VLOOKUP(GV558,$B559:$F658,3))</f>
        <v>0</v>
      </c>
      <c r="GW559" s="3">
        <f t="shared" ref="GW559" si="3385">IF(GW558&lt;$B559,0,VLOOKUP(GW558,$B559:$F658,3))</f>
        <v>0</v>
      </c>
      <c r="GX559" s="3">
        <f t="shared" ref="GX559" si="3386">IF(GX558&lt;$B559,0,VLOOKUP(GX558,$B559:$F658,3))</f>
        <v>0</v>
      </c>
      <c r="GY559" s="3">
        <f t="shared" ref="GY559" si="3387">IF(GY558&lt;$B559,0,VLOOKUP(GY558,$B559:$F658,3))</f>
        <v>0</v>
      </c>
      <c r="GZ559" s="3">
        <f t="shared" ref="GZ559" si="3388">IF(GZ558&lt;$B559,0,VLOOKUP(GZ558,$B559:$F658,3))</f>
        <v>0</v>
      </c>
      <c r="HA559" s="3">
        <f t="shared" ref="HA559" si="3389">IF(HA558&lt;$B559,0,VLOOKUP(HA558,$B559:$F658,3))</f>
        <v>0</v>
      </c>
      <c r="HH559" s="16">
        <f>F554</f>
        <v>40</v>
      </c>
      <c r="HI559" s="16">
        <v>0</v>
      </c>
      <c r="HJ559" s="3">
        <v>1</v>
      </c>
      <c r="HK559">
        <f>IF(HH559&gt;=$F$3,IF(HI559&lt;50,HJ559*VLOOKUP(HH559,Ret!$A$2:$AZ$27,HI559+2),HJ559),0)</f>
        <v>0</v>
      </c>
      <c r="HL559">
        <f>IF(HH559&lt;$F$3,HJ559*VLOOKUP(HH559,Withd!$A$2:$AZ$57,HI559+2),0)</f>
        <v>0.14680000000000001</v>
      </c>
      <c r="HM559">
        <f>IF(HJ559=HK559,0,HJ559*VLOOKUP(HH559,Mort!$A$2:$E$115,IF(C555="M",2,3)))</f>
        <v>7.5000000000000002E-4</v>
      </c>
      <c r="HN559" s="17">
        <f>(1+Assumptions!$C$9)^HB560</f>
        <v>1.5644736114843387</v>
      </c>
      <c r="HO559" s="17">
        <f>(1+Assumptions!$C$10)^-HB560</f>
        <v>0.68127001730483105</v>
      </c>
      <c r="HP559" s="3"/>
      <c r="HQ559" s="17">
        <f>(1.01+Assumptions!$C$9)^HB560</f>
        <v>1.7552354909370134</v>
      </c>
      <c r="HR559" s="17">
        <f>(0.99+Assumptions!$C$9)^HB560</f>
        <v>1.3928917814738553</v>
      </c>
    </row>
    <row r="560" spans="2:226" x14ac:dyDescent="0.25">
      <c r="B560">
        <f t="shared" ref="B560" si="3390">B559+1</f>
        <v>2019</v>
      </c>
      <c r="C560">
        <f>C559+1</f>
        <v>52</v>
      </c>
      <c r="D560">
        <f>D559*(1-VLOOKUP(C559,Mort!$A$2:$E$111,IF(C555="M",4,5)))</f>
        <v>0.99482999999999999</v>
      </c>
      <c r="E560" s="3">
        <f>IF(C560&lt;65,Assumptions!$C$6,Assumptions!$C$7)*(1+Assumptions!$C$8)^(B560-$J$3)</f>
        <v>10190</v>
      </c>
      <c r="F560" s="3">
        <f t="shared" ref="F560:F623" si="3391">ROUND(D560*E560, 2)</f>
        <v>10137.32</v>
      </c>
      <c r="H560">
        <f>C554</f>
        <v>52</v>
      </c>
      <c r="I560" s="5">
        <f t="dataTable" ref="I560:HA610" dt2D="0" dtr="0" r1="I556"/>
        <v>258158.30774440622</v>
      </c>
      <c r="J560" s="5">
        <v>0</v>
      </c>
      <c r="K560" s="5">
        <v>10750.45</v>
      </c>
      <c r="L560" s="5">
        <v>11278.89</v>
      </c>
      <c r="M560" s="5">
        <v>11830.45</v>
      </c>
      <c r="N560" s="5">
        <v>12406.37</v>
      </c>
      <c r="O560" s="5">
        <v>13008.22</v>
      </c>
      <c r="P560" s="5">
        <v>13637.9</v>
      </c>
      <c r="Q560" s="5">
        <v>14294.75</v>
      </c>
      <c r="R560" s="5">
        <v>14979.01</v>
      </c>
      <c r="S560" s="5">
        <v>15690.66</v>
      </c>
      <c r="T560" s="5">
        <v>16432.64</v>
      </c>
      <c r="U560" s="5">
        <v>17205.89</v>
      </c>
      <c r="V560" s="5">
        <v>18012.259999999998</v>
      </c>
      <c r="W560" s="5">
        <v>7764.76</v>
      </c>
      <c r="X560" s="5">
        <v>8123.91</v>
      </c>
      <c r="Y560" s="5">
        <v>8494.7900000000009</v>
      </c>
      <c r="Z560" s="5">
        <v>8875.8700000000008</v>
      </c>
      <c r="AA560" s="5">
        <v>9266.1</v>
      </c>
      <c r="AB560" s="5">
        <v>9661.85</v>
      </c>
      <c r="AC560" s="5">
        <v>10060.23</v>
      </c>
      <c r="AD560" s="5">
        <v>10458.26</v>
      </c>
      <c r="AE560" s="5">
        <v>10853.29</v>
      </c>
      <c r="AF560" s="5">
        <v>11243.89</v>
      </c>
      <c r="AG560" s="5">
        <v>11625.65</v>
      </c>
      <c r="AH560" s="5">
        <v>11994.62</v>
      </c>
      <c r="AI560" s="5">
        <v>12345.68</v>
      </c>
      <c r="AJ560" s="5">
        <v>12669.64</v>
      </c>
      <c r="AK560" s="5">
        <v>12956.92</v>
      </c>
      <c r="AL560" s="5">
        <v>13196.72</v>
      </c>
      <c r="AM560" s="5">
        <v>13379.7</v>
      </c>
      <c r="AN560" s="5">
        <v>13494.36</v>
      </c>
      <c r="AO560" s="5">
        <v>13529.42</v>
      </c>
      <c r="AP560" s="5">
        <v>13476.22</v>
      </c>
      <c r="AQ560" s="5">
        <v>13329.39</v>
      </c>
      <c r="AR560" s="5">
        <v>13082.49</v>
      </c>
      <c r="AS560" s="5">
        <v>12729.89</v>
      </c>
      <c r="AT560" s="5">
        <v>12243.89</v>
      </c>
      <c r="AU560" s="5">
        <v>11618.99</v>
      </c>
      <c r="AV560" s="5">
        <v>10857.18</v>
      </c>
      <c r="AW560" s="5">
        <v>9968.24</v>
      </c>
      <c r="AX560" s="5">
        <v>8973.31</v>
      </c>
      <c r="AY560" s="5">
        <v>7905.66</v>
      </c>
      <c r="AZ560" s="5">
        <v>6806.41</v>
      </c>
      <c r="BA560" s="5">
        <v>5717.75</v>
      </c>
      <c r="BB560" s="5">
        <v>4678.3599999999997</v>
      </c>
      <c r="BC560" s="5">
        <v>3721.15</v>
      </c>
      <c r="BD560" s="5">
        <v>2871.26</v>
      </c>
      <c r="BE560" s="5">
        <v>2161.89</v>
      </c>
      <c r="BF560" s="5">
        <v>1573.48</v>
      </c>
      <c r="BG560" s="5">
        <v>1119.9100000000001</v>
      </c>
      <c r="BH560" s="5">
        <v>755.65</v>
      </c>
      <c r="BI560" s="5">
        <v>480.59</v>
      </c>
      <c r="BJ560" s="5">
        <v>276.19</v>
      </c>
      <c r="BK560" s="5">
        <v>139.66</v>
      </c>
      <c r="BL560" s="5">
        <v>61.11</v>
      </c>
      <c r="BM560" s="5">
        <v>22.9</v>
      </c>
      <c r="BN560" s="5">
        <v>7</v>
      </c>
      <c r="BO560" s="5">
        <v>1.6</v>
      </c>
      <c r="BP560" s="5">
        <v>0.23</v>
      </c>
      <c r="BQ560" s="5">
        <v>0</v>
      </c>
      <c r="BR560" s="5">
        <v>0</v>
      </c>
      <c r="BS560" s="5">
        <v>0</v>
      </c>
      <c r="BT560" s="5">
        <v>0</v>
      </c>
      <c r="BU560" s="5">
        <v>0</v>
      </c>
      <c r="BV560" s="5">
        <v>0</v>
      </c>
      <c r="BW560" s="5">
        <v>0</v>
      </c>
      <c r="BX560" s="5">
        <v>0</v>
      </c>
      <c r="BY560" s="5">
        <v>0</v>
      </c>
      <c r="BZ560" s="5">
        <v>0</v>
      </c>
      <c r="CA560" s="5">
        <v>0</v>
      </c>
      <c r="CB560" s="5">
        <v>0</v>
      </c>
      <c r="CC560" s="5">
        <v>0</v>
      </c>
      <c r="CD560" s="5">
        <v>0</v>
      </c>
      <c r="CE560" s="5">
        <v>0</v>
      </c>
      <c r="CF560" s="5">
        <v>0</v>
      </c>
      <c r="CG560" s="5">
        <v>0</v>
      </c>
      <c r="CH560" s="5">
        <v>0</v>
      </c>
      <c r="CI560" s="5">
        <v>0</v>
      </c>
      <c r="CJ560" s="5">
        <v>0</v>
      </c>
      <c r="CK560" s="5">
        <v>0</v>
      </c>
      <c r="CL560" s="5">
        <v>0</v>
      </c>
      <c r="CM560" s="5">
        <v>0</v>
      </c>
      <c r="CN560" s="5">
        <v>0</v>
      </c>
      <c r="CO560" s="5">
        <v>0</v>
      </c>
      <c r="CP560" s="5">
        <v>0</v>
      </c>
      <c r="CQ560" s="5">
        <v>0</v>
      </c>
      <c r="CR560" s="5">
        <v>0</v>
      </c>
      <c r="CS560" s="5">
        <v>0</v>
      </c>
      <c r="CT560" s="5">
        <v>0</v>
      </c>
      <c r="CU560" s="5">
        <v>0</v>
      </c>
      <c r="CV560" s="5">
        <v>0</v>
      </c>
      <c r="CW560" s="5">
        <v>0</v>
      </c>
      <c r="CX560" s="5">
        <v>0</v>
      </c>
      <c r="CY560" s="5">
        <v>0</v>
      </c>
      <c r="CZ560" s="5">
        <v>0</v>
      </c>
      <c r="DA560" s="5">
        <v>0</v>
      </c>
      <c r="DB560" s="5">
        <v>0</v>
      </c>
      <c r="DC560" s="5">
        <v>0</v>
      </c>
      <c r="DD560" s="5">
        <v>0</v>
      </c>
      <c r="DE560" s="5">
        <v>0</v>
      </c>
      <c r="DF560" s="3">
        <v>0</v>
      </c>
      <c r="DG560" s="3">
        <v>1</v>
      </c>
      <c r="DH560" s="3">
        <v>0.99446000000000001</v>
      </c>
      <c r="DI560" s="3">
        <v>0.98871202120000001</v>
      </c>
      <c r="DJ560" s="3">
        <v>0.98278963619301196</v>
      </c>
      <c r="DK560" s="3">
        <v>0.97674547993042493</v>
      </c>
      <c r="DL560" s="3">
        <v>0.97064082068085977</v>
      </c>
      <c r="DM560" s="3">
        <v>0.96435106816284777</v>
      </c>
      <c r="DN560" s="3">
        <v>0.95783205494206691</v>
      </c>
      <c r="DO560" s="3">
        <v>0.9510314473519782</v>
      </c>
      <c r="DP560" s="3">
        <v>0.94407940747183516</v>
      </c>
      <c r="DQ560" s="3">
        <v>0.9369704895335722</v>
      </c>
      <c r="DR560" s="3">
        <v>0.92974644705926834</v>
      </c>
      <c r="DS560" s="3">
        <v>0.92237355773408836</v>
      </c>
      <c r="DT560" s="3">
        <v>0.91472708094047273</v>
      </c>
      <c r="DU560" s="3">
        <v>0.90662259900334019</v>
      </c>
      <c r="DV560" s="3">
        <v>0.89790995582691813</v>
      </c>
      <c r="DW560" s="3">
        <v>0.88851781768896854</v>
      </c>
      <c r="DX560" s="3">
        <v>0.87816658511289203</v>
      </c>
      <c r="DY560" s="3">
        <v>0.86670651117716879</v>
      </c>
      <c r="DZ560" s="3">
        <v>0.85402659491864674</v>
      </c>
      <c r="EA560" s="3">
        <v>0.84008034062362524</v>
      </c>
      <c r="EB560" s="3">
        <v>0.82494209288558751</v>
      </c>
      <c r="EC560" s="3">
        <v>0.80848449813251999</v>
      </c>
      <c r="ED560" s="3">
        <v>0.7906574149486979</v>
      </c>
      <c r="EE560" s="3">
        <v>0.77137328059809918</v>
      </c>
      <c r="EF560" s="3">
        <v>0.75034564496899503</v>
      </c>
      <c r="EG560" s="3">
        <v>0.72735505440714499</v>
      </c>
      <c r="EH560" s="3">
        <v>0.70219584307520189</v>
      </c>
      <c r="EI560" s="3">
        <v>0.67481722715369974</v>
      </c>
      <c r="EJ560" s="3">
        <v>0.64511852098666544</v>
      </c>
      <c r="EK560" s="3">
        <v>0.61307548404925782</v>
      </c>
      <c r="EL560" s="3">
        <v>0.57882908751026629</v>
      </c>
      <c r="EM560" s="3">
        <v>0.54267542270437508</v>
      </c>
      <c r="EN560" s="3">
        <v>0.50485637249610715</v>
      </c>
      <c r="EO560" s="3">
        <v>0.46563912948060954</v>
      </c>
      <c r="EP560" s="3">
        <v>0.42451388156488212</v>
      </c>
      <c r="EQ560" s="3">
        <v>0.38184599132879582</v>
      </c>
      <c r="ER560" s="3">
        <v>0.338208631439741</v>
      </c>
      <c r="ES560" s="3">
        <v>0.29432944359674901</v>
      </c>
      <c r="ET560" s="3">
        <v>0.25113954104336206</v>
      </c>
      <c r="EU560" s="3">
        <v>0.20972411932990123</v>
      </c>
      <c r="EV560" s="3">
        <v>0.17114956206155249</v>
      </c>
      <c r="EW560" s="3">
        <v>0.13627955028713179</v>
      </c>
      <c r="EX560" s="3">
        <v>0.10569296802068794</v>
      </c>
      <c r="EY560" s="3">
        <v>7.9685099379837254E-2</v>
      </c>
      <c r="EZ560" s="3">
        <v>5.8280087984425362E-2</v>
      </c>
      <c r="FA560" s="3">
        <v>4.1593915993604534E-2</v>
      </c>
      <c r="FB560" s="3">
        <v>2.8694810765667898E-2</v>
      </c>
      <c r="FC560" s="3">
        <v>1.9358667134950193E-2</v>
      </c>
      <c r="FD560" s="3">
        <v>1.2381029152828746E-2</v>
      </c>
      <c r="FE560" s="3">
        <v>7.4637796144912819E-3</v>
      </c>
      <c r="FF560" s="3">
        <v>4.0658193071979806E-3</v>
      </c>
      <c r="FG560" s="3">
        <v>1.9487065357469201E-3</v>
      </c>
      <c r="FH560" s="3">
        <v>8.0818706157032027E-4</v>
      </c>
      <c r="FI560" s="3">
        <v>2.8705996239916204E-4</v>
      </c>
      <c r="FJ560" s="3">
        <v>8.3132565110797312E-5</v>
      </c>
      <c r="FK560" s="3">
        <v>1.8067200375529583E-5</v>
      </c>
      <c r="FL560" s="3">
        <v>2.4882148357179331E-6</v>
      </c>
      <c r="FM560" s="3">
        <v>0</v>
      </c>
      <c r="FN560" s="3">
        <v>0</v>
      </c>
      <c r="FO560" s="3">
        <v>0</v>
      </c>
      <c r="FP560" s="3">
        <v>0</v>
      </c>
      <c r="FQ560" s="3">
        <v>0</v>
      </c>
      <c r="FR560" s="3">
        <v>0</v>
      </c>
      <c r="FS560" s="3">
        <v>0</v>
      </c>
      <c r="FT560" s="3">
        <v>0</v>
      </c>
      <c r="FU560" s="3">
        <v>0</v>
      </c>
      <c r="FV560" s="3">
        <v>0</v>
      </c>
      <c r="FW560" s="3">
        <v>0</v>
      </c>
      <c r="FX560" s="3">
        <v>0</v>
      </c>
      <c r="FY560" s="3">
        <v>0</v>
      </c>
      <c r="FZ560" s="3">
        <v>0</v>
      </c>
      <c r="GA560" s="3">
        <v>0</v>
      </c>
      <c r="GB560" s="3">
        <v>0</v>
      </c>
      <c r="GC560" s="3">
        <v>0</v>
      </c>
      <c r="GD560" s="3">
        <v>0</v>
      </c>
      <c r="GE560" s="3">
        <v>0</v>
      </c>
      <c r="GF560" s="3">
        <v>0</v>
      </c>
      <c r="GG560" s="3">
        <v>0</v>
      </c>
      <c r="GH560" s="3">
        <v>0</v>
      </c>
      <c r="GI560" s="3">
        <v>0</v>
      </c>
      <c r="GJ560" s="3">
        <v>0</v>
      </c>
      <c r="GK560" s="3">
        <v>0</v>
      </c>
      <c r="GL560" s="3">
        <v>0</v>
      </c>
      <c r="GM560" s="3">
        <v>0</v>
      </c>
      <c r="GN560" s="3">
        <v>0</v>
      </c>
      <c r="GO560" s="3">
        <v>0</v>
      </c>
      <c r="GP560" s="3">
        <v>0</v>
      </c>
      <c r="GQ560" s="3">
        <v>0</v>
      </c>
      <c r="GR560" s="3">
        <v>0</v>
      </c>
      <c r="GS560" s="3">
        <v>0</v>
      </c>
      <c r="GT560" s="3">
        <v>0</v>
      </c>
      <c r="GU560" s="3">
        <v>0</v>
      </c>
      <c r="GV560" s="3">
        <v>0</v>
      </c>
      <c r="GW560" s="3">
        <v>0</v>
      </c>
      <c r="GX560" s="3">
        <v>0</v>
      </c>
      <c r="GY560" s="3">
        <v>0</v>
      </c>
      <c r="GZ560" s="3">
        <v>0</v>
      </c>
      <c r="HA560" s="3">
        <v>0</v>
      </c>
      <c r="HB560">
        <f>C556</f>
        <v>12</v>
      </c>
      <c r="HC560">
        <v>1</v>
      </c>
      <c r="HD560">
        <f>IF(H560&gt;=$F$3,IF(HB560&lt;50,HC560*VLOOKUP(H560,Ret!$A$2:$AZ$27,HB560+2),HC560),0)</f>
        <v>1.6E-2</v>
      </c>
      <c r="HE560">
        <f>IF(H560&lt;$F$3,HC560*VLOOKUP(H560,Withd!$A$2:$AZ$57,HB560+2),0)</f>
        <v>0</v>
      </c>
      <c r="HF560">
        <f>IF(HC560=HD560,0,HC560*VLOOKUP(H560,Mort!$A$2:$E$115,IF(C555="M",2,3)))</f>
        <v>1.8500000000000001E-3</v>
      </c>
      <c r="HH560">
        <f t="shared" ref="HH560:HI560" si="3392">HH559+1</f>
        <v>41</v>
      </c>
      <c r="HI560">
        <f t="shared" si="3392"/>
        <v>1</v>
      </c>
      <c r="HJ560">
        <f t="shared" ref="HJ560:HJ610" si="3393">HJ559-HK559-HL559-HM559</f>
        <v>0.85244999999999993</v>
      </c>
      <c r="HK560">
        <f>IF(HH560&gt;=$F$3,IF(HI560&lt;50,HJ560*VLOOKUP(HH560,Ret!$A$2:$AZ$27,HI560+2),HJ560),0)</f>
        <v>0</v>
      </c>
      <c r="HL560">
        <f>IF(HH560&lt;$F$3,HJ560*VLOOKUP(HH560,Withd!$A$2:$AZ$57,HI560+2),0)</f>
        <v>0.10834639499999998</v>
      </c>
      <c r="HM560">
        <f>IF(HJ560=HK560,0,HJ560*VLOOKUP(HH560,Mort!$A$2:$E$115,IF(HM559/HJ559=VLOOKUP(HH559,Mort!$A$2:$E$115,2),2,3)))</f>
        <v>6.9900899999999989E-4</v>
      </c>
      <c r="HN560">
        <f>HN559/(1+Assumptions!$C$9)</f>
        <v>1.5072000110639101</v>
      </c>
      <c r="HO560">
        <f>HO559*(1+Assumptions!$C$10)</f>
        <v>0.70341129286723802</v>
      </c>
      <c r="HQ560">
        <f>HQ559/(1.01+Assumptions!$C$9)</f>
        <v>1.6748430257032569</v>
      </c>
      <c r="HR560">
        <f>HR559/(0.99+Assumptions!$C$9)</f>
        <v>1.3549530948189252</v>
      </c>
    </row>
    <row r="561" spans="2:226" x14ac:dyDescent="0.25">
      <c r="B561">
        <f t="shared" ref="B561:C561" si="3394">B560+1</f>
        <v>2020</v>
      </c>
      <c r="C561">
        <f t="shared" si="3394"/>
        <v>53</v>
      </c>
      <c r="D561">
        <f>IF(D560=0, 0, D560*(1-VLOOKUP(C560,Mort!$A$2:$E$111,IF(D560/D559=1-VLOOKUP(C559,Mort!$A$2:$E$111,4),4,5))))</f>
        <v>0.98951760779999998</v>
      </c>
      <c r="E561" s="3">
        <f>IF(C561&lt;65,Assumptions!$C$6,Assumptions!$C$7)*(1+Assumptions!$C$8)^(B561-$J$3)</f>
        <v>10750.449999999999</v>
      </c>
      <c r="F561" s="3">
        <f t="shared" si="3391"/>
        <v>10637.76</v>
      </c>
      <c r="H561">
        <f>H560+1</f>
        <v>53</v>
      </c>
      <c r="I561" s="5">
        <v>249181.85729537532</v>
      </c>
      <c r="J561" s="5">
        <v>0</v>
      </c>
      <c r="K561" s="5">
        <v>0</v>
      </c>
      <c r="L561" s="5">
        <v>11341.72</v>
      </c>
      <c r="M561" s="5">
        <v>11896.36</v>
      </c>
      <c r="N561" s="5">
        <v>12475.48</v>
      </c>
      <c r="O561" s="5">
        <v>13080.69</v>
      </c>
      <c r="P561" s="5">
        <v>13713.87</v>
      </c>
      <c r="Q561" s="5">
        <v>14374.38</v>
      </c>
      <c r="R561" s="5">
        <v>15062.46</v>
      </c>
      <c r="S561" s="5">
        <v>15778.07</v>
      </c>
      <c r="T561" s="5">
        <v>16524.18</v>
      </c>
      <c r="U561" s="5">
        <v>17301.740000000002</v>
      </c>
      <c r="V561" s="5">
        <v>18112.599999999999</v>
      </c>
      <c r="W561" s="5">
        <v>7808.01</v>
      </c>
      <c r="X561" s="5">
        <v>8169.16</v>
      </c>
      <c r="Y561" s="5">
        <v>8542.11</v>
      </c>
      <c r="Z561" s="5">
        <v>8925.32</v>
      </c>
      <c r="AA561" s="5">
        <v>9317.7199999999993</v>
      </c>
      <c r="AB561" s="5">
        <v>9715.67</v>
      </c>
      <c r="AC561" s="5">
        <v>10116.27</v>
      </c>
      <c r="AD561" s="5">
        <v>10516.52</v>
      </c>
      <c r="AE561" s="5">
        <v>10913.75</v>
      </c>
      <c r="AF561" s="5">
        <v>11306.53</v>
      </c>
      <c r="AG561" s="5">
        <v>11690.41</v>
      </c>
      <c r="AH561" s="5">
        <v>12061.44</v>
      </c>
      <c r="AI561" s="5">
        <v>12414.46</v>
      </c>
      <c r="AJ561" s="5">
        <v>12740.22</v>
      </c>
      <c r="AK561" s="5">
        <v>13029.1</v>
      </c>
      <c r="AL561" s="5">
        <v>13270.24</v>
      </c>
      <c r="AM561" s="5">
        <v>13454.24</v>
      </c>
      <c r="AN561" s="5">
        <v>13569.53</v>
      </c>
      <c r="AO561" s="5">
        <v>13604.79</v>
      </c>
      <c r="AP561" s="5">
        <v>13551.29</v>
      </c>
      <c r="AQ561" s="5">
        <v>13403.65</v>
      </c>
      <c r="AR561" s="5">
        <v>13155.37</v>
      </c>
      <c r="AS561" s="5">
        <v>12800.8</v>
      </c>
      <c r="AT561" s="5">
        <v>12312.1</v>
      </c>
      <c r="AU561" s="5">
        <v>11683.71</v>
      </c>
      <c r="AV561" s="5">
        <v>10917.67</v>
      </c>
      <c r="AW561" s="5">
        <v>10023.77</v>
      </c>
      <c r="AX561" s="5">
        <v>9023.2900000000009</v>
      </c>
      <c r="AY561" s="5">
        <v>7949.7</v>
      </c>
      <c r="AZ561" s="5">
        <v>6844.33</v>
      </c>
      <c r="BA561" s="5">
        <v>5749.61</v>
      </c>
      <c r="BB561" s="5">
        <v>4704.42</v>
      </c>
      <c r="BC561" s="5">
        <v>3741.88</v>
      </c>
      <c r="BD561" s="5">
        <v>2887.25</v>
      </c>
      <c r="BE561" s="5">
        <v>2173.94</v>
      </c>
      <c r="BF561" s="5">
        <v>1582.24</v>
      </c>
      <c r="BG561" s="5">
        <v>1126.1500000000001</v>
      </c>
      <c r="BH561" s="5">
        <v>759.86</v>
      </c>
      <c r="BI561" s="5">
        <v>483.27</v>
      </c>
      <c r="BJ561" s="5">
        <v>277.73</v>
      </c>
      <c r="BK561" s="5">
        <v>140.44</v>
      </c>
      <c r="BL561" s="5">
        <v>61.45</v>
      </c>
      <c r="BM561" s="5">
        <v>23.03</v>
      </c>
      <c r="BN561" s="5">
        <v>7.03</v>
      </c>
      <c r="BO561" s="5">
        <v>1.61</v>
      </c>
      <c r="BP561" s="5">
        <v>0.23</v>
      </c>
      <c r="BQ561" s="5">
        <v>0</v>
      </c>
      <c r="BR561" s="5">
        <v>0</v>
      </c>
      <c r="BS561" s="5">
        <v>0</v>
      </c>
      <c r="BT561" s="5">
        <v>0</v>
      </c>
      <c r="BU561" s="5">
        <v>0</v>
      </c>
      <c r="BV561" s="5">
        <v>0</v>
      </c>
      <c r="BW561" s="5">
        <v>0</v>
      </c>
      <c r="BX561" s="5">
        <v>0</v>
      </c>
      <c r="BY561" s="5">
        <v>0</v>
      </c>
      <c r="BZ561" s="5">
        <v>0</v>
      </c>
      <c r="CA561" s="5">
        <v>0</v>
      </c>
      <c r="CB561" s="5">
        <v>0</v>
      </c>
      <c r="CC561" s="5">
        <v>0</v>
      </c>
      <c r="CD561" s="5">
        <v>0</v>
      </c>
      <c r="CE561" s="5">
        <v>0</v>
      </c>
      <c r="CF561" s="5">
        <v>0</v>
      </c>
      <c r="CG561" s="5">
        <v>0</v>
      </c>
      <c r="CH561" s="5">
        <v>0</v>
      </c>
      <c r="CI561" s="5">
        <v>0</v>
      </c>
      <c r="CJ561" s="5">
        <v>0</v>
      </c>
      <c r="CK561" s="5">
        <v>0</v>
      </c>
      <c r="CL561" s="5">
        <v>0</v>
      </c>
      <c r="CM561" s="5">
        <v>0</v>
      </c>
      <c r="CN561" s="5">
        <v>0</v>
      </c>
      <c r="CO561" s="5">
        <v>0</v>
      </c>
      <c r="CP561" s="5">
        <v>0</v>
      </c>
      <c r="CQ561" s="5">
        <v>0</v>
      </c>
      <c r="CR561" s="5">
        <v>0</v>
      </c>
      <c r="CS561" s="5">
        <v>0</v>
      </c>
      <c r="CT561" s="5">
        <v>0</v>
      </c>
      <c r="CU561" s="5">
        <v>0</v>
      </c>
      <c r="CV561" s="5">
        <v>0</v>
      </c>
      <c r="CW561" s="5">
        <v>0</v>
      </c>
      <c r="CX561" s="5">
        <v>0</v>
      </c>
      <c r="CY561" s="5">
        <v>0</v>
      </c>
      <c r="CZ561" s="5">
        <v>0</v>
      </c>
      <c r="DA561" s="5">
        <v>0</v>
      </c>
      <c r="DB561" s="5">
        <v>0</v>
      </c>
      <c r="DC561" s="5">
        <v>0</v>
      </c>
      <c r="DD561" s="5">
        <v>0</v>
      </c>
      <c r="DE561" s="5">
        <v>0</v>
      </c>
      <c r="DF561" s="3">
        <v>0</v>
      </c>
      <c r="DG561" s="3">
        <v>0</v>
      </c>
      <c r="DH561" s="3">
        <v>1</v>
      </c>
      <c r="DI561" s="3">
        <v>0.99421999999999999</v>
      </c>
      <c r="DJ561" s="3">
        <v>0.98826462219999989</v>
      </c>
      <c r="DK561" s="3">
        <v>0.98218679477346993</v>
      </c>
      <c r="DL561" s="3">
        <v>0.97604812730613577</v>
      </c>
      <c r="DM561" s="3">
        <v>0.96972333544119194</v>
      </c>
      <c r="DN561" s="3">
        <v>0.9631680056936095</v>
      </c>
      <c r="DO561" s="3">
        <v>0.9563295128531849</v>
      </c>
      <c r="DP561" s="3">
        <v>0.94933874411422814</v>
      </c>
      <c r="DQ561" s="3">
        <v>0.94219022337104796</v>
      </c>
      <c r="DR561" s="3">
        <v>0.93492593674885716</v>
      </c>
      <c r="DS561" s="3">
        <v>0.92751197407043873</v>
      </c>
      <c r="DT561" s="3">
        <v>0.91982289980539478</v>
      </c>
      <c r="DU561" s="3">
        <v>0.91167326891311895</v>
      </c>
      <c r="DV561" s="3">
        <v>0.90291208879886387</v>
      </c>
      <c r="DW561" s="3">
        <v>0.89346762835002769</v>
      </c>
      <c r="DX561" s="3">
        <v>0.88305873047974981</v>
      </c>
      <c r="DY561" s="3">
        <v>0.87153481404698907</v>
      </c>
      <c r="DZ561" s="3">
        <v>0.85878425971748162</v>
      </c>
      <c r="EA561" s="3">
        <v>0.84476031275629515</v>
      </c>
      <c r="EB561" s="3">
        <v>0.82953773192042668</v>
      </c>
      <c r="EC561" s="3">
        <v>0.81298845416861409</v>
      </c>
      <c r="ED561" s="3">
        <v>0.79506205875419611</v>
      </c>
      <c r="EE561" s="3">
        <v>0.77567049514118125</v>
      </c>
      <c r="EF561" s="3">
        <v>0.75452571744363273</v>
      </c>
      <c r="EG561" s="3">
        <v>0.73140704946115986</v>
      </c>
      <c r="EH561" s="3">
        <v>0.7061076796202983</v>
      </c>
      <c r="EI561" s="3">
        <v>0.67857654119190292</v>
      </c>
      <c r="EJ561" s="3">
        <v>0.64871238761404726</v>
      </c>
      <c r="EK561" s="3">
        <v>0.61649084332125759</v>
      </c>
      <c r="EL561" s="3">
        <v>0.58205366481333209</v>
      </c>
      <c r="EM561" s="3">
        <v>0.5456985929090914</v>
      </c>
      <c r="EN561" s="3">
        <v>0.50766885796925676</v>
      </c>
      <c r="EO561" s="3">
        <v>0.46823314108220493</v>
      </c>
      <c r="EP561" s="3">
        <v>0.42687879006182461</v>
      </c>
      <c r="EQ561" s="3">
        <v>0.38397320287271064</v>
      </c>
      <c r="ER561" s="3">
        <v>0.34009274524841726</v>
      </c>
      <c r="ES561" s="3">
        <v>0.29596911247988761</v>
      </c>
      <c r="ET561" s="3">
        <v>0.2525386049145889</v>
      </c>
      <c r="EU561" s="3">
        <v>0.21089246357812405</v>
      </c>
      <c r="EV561" s="3">
        <v>0.17210301275219969</v>
      </c>
      <c r="EW561" s="3">
        <v>0.13703874493406651</v>
      </c>
      <c r="EX561" s="3">
        <v>0.10628176902106462</v>
      </c>
      <c r="EY561" s="3">
        <v>8.0129014118051248E-2</v>
      </c>
      <c r="EZ561" s="3">
        <v>5.8604758345660313E-2</v>
      </c>
      <c r="FA561" s="3">
        <v>4.1825629983714308E-2</v>
      </c>
      <c r="FB561" s="3">
        <v>2.885466561316483E-2</v>
      </c>
      <c r="FC561" s="3">
        <v>1.9466511609265522E-2</v>
      </c>
      <c r="FD561" s="3">
        <v>1.2450002164821857E-2</v>
      </c>
      <c r="FE561" s="3">
        <v>7.5053593050412089E-3</v>
      </c>
      <c r="FF561" s="3">
        <v>4.0884694278281479E-3</v>
      </c>
      <c r="FG561" s="3">
        <v>1.9595625120637531E-3</v>
      </c>
      <c r="FH561" s="3">
        <v>8.1268936062820038E-4</v>
      </c>
      <c r="FI561" s="3">
        <v>2.886591340015305E-4</v>
      </c>
      <c r="FJ561" s="3">
        <v>8.3595685206843225E-5</v>
      </c>
      <c r="FK561" s="3">
        <v>1.8167850266003239E-5</v>
      </c>
      <c r="FL561" s="3">
        <v>2.5020763386339653E-6</v>
      </c>
      <c r="FM561" s="3">
        <v>0</v>
      </c>
      <c r="FN561" s="3">
        <v>0</v>
      </c>
      <c r="FO561" s="3">
        <v>0</v>
      </c>
      <c r="FP561" s="3">
        <v>0</v>
      </c>
      <c r="FQ561" s="3">
        <v>0</v>
      </c>
      <c r="FR561" s="3">
        <v>0</v>
      </c>
      <c r="FS561" s="3">
        <v>0</v>
      </c>
      <c r="FT561" s="3">
        <v>0</v>
      </c>
      <c r="FU561" s="3">
        <v>0</v>
      </c>
      <c r="FV561" s="3">
        <v>0</v>
      </c>
      <c r="FW561" s="3">
        <v>0</v>
      </c>
      <c r="FX561" s="3">
        <v>0</v>
      </c>
      <c r="FY561" s="3">
        <v>0</v>
      </c>
      <c r="FZ561" s="3">
        <v>0</v>
      </c>
      <c r="GA561" s="3">
        <v>0</v>
      </c>
      <c r="GB561" s="3">
        <v>0</v>
      </c>
      <c r="GC561" s="3">
        <v>0</v>
      </c>
      <c r="GD561" s="3">
        <v>0</v>
      </c>
      <c r="GE561" s="3">
        <v>0</v>
      </c>
      <c r="GF561" s="3">
        <v>0</v>
      </c>
      <c r="GG561" s="3">
        <v>0</v>
      </c>
      <c r="GH561" s="3">
        <v>0</v>
      </c>
      <c r="GI561" s="3">
        <v>0</v>
      </c>
      <c r="GJ561" s="3">
        <v>0</v>
      </c>
      <c r="GK561" s="3">
        <v>0</v>
      </c>
      <c r="GL561" s="3">
        <v>0</v>
      </c>
      <c r="GM561" s="3">
        <v>0</v>
      </c>
      <c r="GN561" s="3">
        <v>0</v>
      </c>
      <c r="GO561" s="3">
        <v>0</v>
      </c>
      <c r="GP561" s="3">
        <v>0</v>
      </c>
      <c r="GQ561" s="3">
        <v>0</v>
      </c>
      <c r="GR561" s="3">
        <v>0</v>
      </c>
      <c r="GS561" s="3">
        <v>0</v>
      </c>
      <c r="GT561" s="3">
        <v>0</v>
      </c>
      <c r="GU561" s="3">
        <v>0</v>
      </c>
      <c r="GV561" s="3">
        <v>0</v>
      </c>
      <c r="GW561" s="3">
        <v>0</v>
      </c>
      <c r="GX561" s="3">
        <v>0</v>
      </c>
      <c r="GY561" s="3">
        <v>0</v>
      </c>
      <c r="GZ561" s="3">
        <v>0</v>
      </c>
      <c r="HA561" s="3">
        <v>0</v>
      </c>
      <c r="HB561">
        <f t="shared" ref="HB561:HB610" si="3395">HB560+1</f>
        <v>13</v>
      </c>
      <c r="HC561">
        <f>HC560-HD560-HE560-HF560</f>
        <v>0.98214999999999997</v>
      </c>
      <c r="HD561">
        <f>IF(H561&gt;=$F$3,IF(HB561&lt;50,HC561*VLOOKUP(H561,Ret!$A$2:$AZ$27,HB561+2),HC561),0)</f>
        <v>1.4732249999999999E-2</v>
      </c>
      <c r="HE561">
        <f>IF(H561&lt;$F$3,HC561*VLOOKUP(H561,Withd!$A$2:$AZ$57,HB561+2),0)</f>
        <v>0</v>
      </c>
      <c r="HF561">
        <f>IF(HC561=HD561,0,HC561*VLOOKUP(H561,Mort!$A$2:$E$115,IF(HF560/HC560=VLOOKUP(H560,Mort!$A$2:$E$115,2),2,3)))</f>
        <v>1.9544785000000001E-3</v>
      </c>
      <c r="HH561">
        <f t="shared" ref="HH561:HI561" si="3396">HH560+1</f>
        <v>42</v>
      </c>
      <c r="HI561">
        <f t="shared" si="3396"/>
        <v>2</v>
      </c>
      <c r="HJ561">
        <f t="shared" si="3393"/>
        <v>0.74340459599999997</v>
      </c>
      <c r="HK561">
        <f>IF(HH561&gt;=$F$3,IF(HI561&lt;50,HJ561*VLOOKUP(HH561,Ret!$A$2:$AZ$27,HI561+2),HJ561),0)</f>
        <v>0</v>
      </c>
      <c r="HL561">
        <f>IF(HH561&lt;$F$3,HJ561*VLOOKUP(HH561,Withd!$A$2:$AZ$57,HI561+2),0)</f>
        <v>7.9841653610399993E-2</v>
      </c>
      <c r="HM561">
        <f>IF(HJ561=HK561,0,HJ561*VLOOKUP(HH561,Mort!$A$2:$E$115,IF(HM560/HJ560=VLOOKUP(HH560,Mort!$A$2:$E$115,2),2,3)))</f>
        <v>6.6163009043999996E-4</v>
      </c>
      <c r="HN561">
        <f>HN560/(1+Assumptions!$C$9)</f>
        <v>1.4520231320461561</v>
      </c>
      <c r="HO561">
        <f>HO560*(1+Assumptions!$C$10)</f>
        <v>0.72627215988542326</v>
      </c>
      <c r="HQ561">
        <f>HQ560/(1.01+Assumptions!$C$9)</f>
        <v>1.5981326581137947</v>
      </c>
      <c r="HR561">
        <f>HR560/(0.99+Assumptions!$C$9)</f>
        <v>1.3180477576059584</v>
      </c>
    </row>
    <row r="562" spans="2:226" x14ac:dyDescent="0.25">
      <c r="B562">
        <f t="shared" ref="B562:C562" si="3397">B561+1</f>
        <v>2021</v>
      </c>
      <c r="C562">
        <f t="shared" si="3397"/>
        <v>54</v>
      </c>
      <c r="D562">
        <f>IF(D561=0, 0, D561*(1-VLOOKUP(C561,Mort!$A$2:$E$111,IF(D561/D560=1-VLOOKUP(C560,Mort!$A$2:$E$111,4),4,5))))</f>
        <v>0.98403568025278798</v>
      </c>
      <c r="E562" s="3">
        <f>IF(C562&lt;65,Assumptions!$C$6,Assumptions!$C$7)*(1+Assumptions!$C$8)^(B562-$J$3)</f>
        <v>11341.724749999999</v>
      </c>
      <c r="F562" s="3">
        <f t="shared" si="3391"/>
        <v>11160.66</v>
      </c>
      <c r="H562">
        <f t="shared" ref="H562:H610" si="3398">H561+1</f>
        <v>54</v>
      </c>
      <c r="I562" s="5">
        <v>240042.82176800093</v>
      </c>
      <c r="J562" s="5">
        <v>0</v>
      </c>
      <c r="K562" s="5">
        <v>0</v>
      </c>
      <c r="L562" s="5">
        <v>0</v>
      </c>
      <c r="M562" s="5">
        <v>11965.52</v>
      </c>
      <c r="N562" s="5">
        <v>12548.01</v>
      </c>
      <c r="O562" s="5">
        <v>13156.73</v>
      </c>
      <c r="P562" s="5">
        <v>13793.6</v>
      </c>
      <c r="Q562" s="5">
        <v>14457.95</v>
      </c>
      <c r="R562" s="5">
        <v>15150.03</v>
      </c>
      <c r="S562" s="5">
        <v>15869.8</v>
      </c>
      <c r="T562" s="5">
        <v>16620.25</v>
      </c>
      <c r="U562" s="5">
        <v>17402.330000000002</v>
      </c>
      <c r="V562" s="5">
        <v>18217.900000000001</v>
      </c>
      <c r="W562" s="5">
        <v>7853.4</v>
      </c>
      <c r="X562" s="5">
        <v>8216.66</v>
      </c>
      <c r="Y562" s="5">
        <v>8591.77</v>
      </c>
      <c r="Z562" s="5">
        <v>8977.2099999999991</v>
      </c>
      <c r="AA562" s="5">
        <v>9371.89</v>
      </c>
      <c r="AB562" s="5">
        <v>9772.15</v>
      </c>
      <c r="AC562" s="5">
        <v>10175.08</v>
      </c>
      <c r="AD562" s="5">
        <v>10577.66</v>
      </c>
      <c r="AE562" s="5">
        <v>10977.2</v>
      </c>
      <c r="AF562" s="5">
        <v>11372.26</v>
      </c>
      <c r="AG562" s="5">
        <v>11758.38</v>
      </c>
      <c r="AH562" s="5">
        <v>12131.56</v>
      </c>
      <c r="AI562" s="5">
        <v>12486.63</v>
      </c>
      <c r="AJ562" s="5">
        <v>12814.29</v>
      </c>
      <c r="AK562" s="5">
        <v>13104.85</v>
      </c>
      <c r="AL562" s="5">
        <v>13347.39</v>
      </c>
      <c r="AM562" s="5">
        <v>13532.46</v>
      </c>
      <c r="AN562" s="5">
        <v>13648.42</v>
      </c>
      <c r="AO562" s="5">
        <v>13683.88</v>
      </c>
      <c r="AP562" s="5">
        <v>13630.07</v>
      </c>
      <c r="AQ562" s="5">
        <v>13481.57</v>
      </c>
      <c r="AR562" s="5">
        <v>13231.85</v>
      </c>
      <c r="AS562" s="5">
        <v>12875.22</v>
      </c>
      <c r="AT562" s="5">
        <v>12383.68</v>
      </c>
      <c r="AU562" s="5">
        <v>11751.64</v>
      </c>
      <c r="AV562" s="5">
        <v>10981.14</v>
      </c>
      <c r="AW562" s="5">
        <v>10082.049999999999</v>
      </c>
      <c r="AX562" s="5">
        <v>9075.75</v>
      </c>
      <c r="AY562" s="5">
        <v>7995.92</v>
      </c>
      <c r="AZ562" s="5">
        <v>6884.12</v>
      </c>
      <c r="BA562" s="5">
        <v>5783.03</v>
      </c>
      <c r="BB562" s="5">
        <v>4731.7700000000004</v>
      </c>
      <c r="BC562" s="5">
        <v>3763.63</v>
      </c>
      <c r="BD562" s="5">
        <v>2904.04</v>
      </c>
      <c r="BE562" s="5">
        <v>2186.58</v>
      </c>
      <c r="BF562" s="5">
        <v>1591.44</v>
      </c>
      <c r="BG562" s="5">
        <v>1132.7</v>
      </c>
      <c r="BH562" s="5">
        <v>764.27</v>
      </c>
      <c r="BI562" s="5">
        <v>486.08</v>
      </c>
      <c r="BJ562" s="5">
        <v>279.35000000000002</v>
      </c>
      <c r="BK562" s="5">
        <v>141.25</v>
      </c>
      <c r="BL562" s="5">
        <v>61.8</v>
      </c>
      <c r="BM562" s="5">
        <v>23.16</v>
      </c>
      <c r="BN562" s="5">
        <v>7.08</v>
      </c>
      <c r="BO562" s="5">
        <v>1.62</v>
      </c>
      <c r="BP562" s="5">
        <v>0.24</v>
      </c>
      <c r="BQ562" s="5">
        <v>0</v>
      </c>
      <c r="BR562" s="5">
        <v>0</v>
      </c>
      <c r="BS562" s="5">
        <v>0</v>
      </c>
      <c r="BT562" s="5">
        <v>0</v>
      </c>
      <c r="BU562" s="5">
        <v>0</v>
      </c>
      <c r="BV562" s="5">
        <v>0</v>
      </c>
      <c r="BW562" s="5">
        <v>0</v>
      </c>
      <c r="BX562" s="5">
        <v>0</v>
      </c>
      <c r="BY562" s="5">
        <v>0</v>
      </c>
      <c r="BZ562" s="5">
        <v>0</v>
      </c>
      <c r="CA562" s="5">
        <v>0</v>
      </c>
      <c r="CB562" s="5">
        <v>0</v>
      </c>
      <c r="CC562" s="5">
        <v>0</v>
      </c>
      <c r="CD562" s="5">
        <v>0</v>
      </c>
      <c r="CE562" s="5">
        <v>0</v>
      </c>
      <c r="CF562" s="5">
        <v>0</v>
      </c>
      <c r="CG562" s="5">
        <v>0</v>
      </c>
      <c r="CH562" s="5">
        <v>0</v>
      </c>
      <c r="CI562" s="5">
        <v>0</v>
      </c>
      <c r="CJ562" s="5">
        <v>0</v>
      </c>
      <c r="CK562" s="5">
        <v>0</v>
      </c>
      <c r="CL562" s="5">
        <v>0</v>
      </c>
      <c r="CM562" s="5">
        <v>0</v>
      </c>
      <c r="CN562" s="5">
        <v>0</v>
      </c>
      <c r="CO562" s="5">
        <v>0</v>
      </c>
      <c r="CP562" s="5">
        <v>0</v>
      </c>
      <c r="CQ562" s="5">
        <v>0</v>
      </c>
      <c r="CR562" s="5">
        <v>0</v>
      </c>
      <c r="CS562" s="5">
        <v>0</v>
      </c>
      <c r="CT562" s="5">
        <v>0</v>
      </c>
      <c r="CU562" s="5">
        <v>0</v>
      </c>
      <c r="CV562" s="5">
        <v>0</v>
      </c>
      <c r="CW562" s="5">
        <v>0</v>
      </c>
      <c r="CX562" s="5">
        <v>0</v>
      </c>
      <c r="CY562" s="5">
        <v>0</v>
      </c>
      <c r="CZ562" s="5">
        <v>0</v>
      </c>
      <c r="DA562" s="5">
        <v>0</v>
      </c>
      <c r="DB562" s="5">
        <v>0</v>
      </c>
      <c r="DC562" s="5">
        <v>0</v>
      </c>
      <c r="DD562" s="5">
        <v>0</v>
      </c>
      <c r="DE562" s="5">
        <v>0</v>
      </c>
      <c r="DF562" s="3">
        <v>0</v>
      </c>
      <c r="DG562" s="3">
        <v>0</v>
      </c>
      <c r="DH562" s="3">
        <v>0</v>
      </c>
      <c r="DI562" s="3">
        <v>1</v>
      </c>
      <c r="DJ562" s="3">
        <v>0.99400999999999995</v>
      </c>
      <c r="DK562" s="3">
        <v>0.98789683849999999</v>
      </c>
      <c r="DL562" s="3">
        <v>0.98172248325937506</v>
      </c>
      <c r="DM562" s="3">
        <v>0.97536092156785426</v>
      </c>
      <c r="DN562" s="3">
        <v>0.9687674817380556</v>
      </c>
      <c r="DO562" s="3">
        <v>0.96188923261771542</v>
      </c>
      <c r="DP562" s="3">
        <v>0.95485782232727989</v>
      </c>
      <c r="DQ562" s="3">
        <v>0.94766774292515543</v>
      </c>
      <c r="DR562" s="3">
        <v>0.94036122462720251</v>
      </c>
      <c r="DS562" s="3">
        <v>0.93290416011590882</v>
      </c>
      <c r="DT562" s="3">
        <v>0.92517038462854795</v>
      </c>
      <c r="DU562" s="3">
        <v>0.91697337502073906</v>
      </c>
      <c r="DV562" s="3">
        <v>0.90816126088678972</v>
      </c>
      <c r="DW562" s="3">
        <v>0.89866189409791386</v>
      </c>
      <c r="DX562" s="3">
        <v>0.88819248303167309</v>
      </c>
      <c r="DY562" s="3">
        <v>0.87660157112810977</v>
      </c>
      <c r="DZ562" s="3">
        <v>0.86377689014250547</v>
      </c>
      <c r="EA562" s="3">
        <v>0.84967141352647835</v>
      </c>
      <c r="EB562" s="3">
        <v>0.83436033465473114</v>
      </c>
      <c r="EC562" s="3">
        <v>0.81771484597836919</v>
      </c>
      <c r="ED562" s="3">
        <v>0.7996842336245461</v>
      </c>
      <c r="EE562" s="3">
        <v>0.78017993516644346</v>
      </c>
      <c r="EF562" s="3">
        <v>0.75891223013380626</v>
      </c>
      <c r="EG562" s="3">
        <v>0.73565915940250648</v>
      </c>
      <c r="EH562" s="3">
        <v>0.71021270907877376</v>
      </c>
      <c r="EI562" s="3">
        <v>0.68252151555179241</v>
      </c>
      <c r="EJ562" s="3">
        <v>0.65248374365235806</v>
      </c>
      <c r="EK562" s="3">
        <v>0.62007487610514544</v>
      </c>
      <c r="EL562" s="3">
        <v>0.58543749352591201</v>
      </c>
      <c r="EM562" s="3">
        <v>0.5488710676802836</v>
      </c>
      <c r="EN562" s="3">
        <v>0.51062024297364461</v>
      </c>
      <c r="EO562" s="3">
        <v>0.47095526249945191</v>
      </c>
      <c r="EP562" s="3">
        <v>0.42936049371550034</v>
      </c>
      <c r="EQ562" s="3">
        <v>0.38620547049215542</v>
      </c>
      <c r="ER562" s="3">
        <v>0.34206990932431186</v>
      </c>
      <c r="ES562" s="3">
        <v>0.29768975928857566</v>
      </c>
      <c r="ET562" s="3">
        <v>0.2540067640105701</v>
      </c>
      <c r="EU562" s="3">
        <v>0.21211850855758699</v>
      </c>
      <c r="EV562" s="3">
        <v>0.17310355127859001</v>
      </c>
      <c r="EW562" s="3">
        <v>0.13783543374109009</v>
      </c>
      <c r="EX562" s="3">
        <v>0.10689964899223983</v>
      </c>
      <c r="EY562" s="3">
        <v>8.0594852364719374E-2</v>
      </c>
      <c r="EZ562" s="3">
        <v>5.8945463122508451E-2</v>
      </c>
      <c r="FA562" s="3">
        <v>4.2068787575903051E-2</v>
      </c>
      <c r="FB562" s="3">
        <v>2.9022415172864E-2</v>
      </c>
      <c r="FC562" s="3">
        <v>1.9579682172220971E-2</v>
      </c>
      <c r="FD562" s="3">
        <v>1.2522381530065645E-2</v>
      </c>
      <c r="FE562" s="3">
        <v>7.5489924815847738E-3</v>
      </c>
      <c r="FF562" s="3">
        <v>4.1122381644184899E-3</v>
      </c>
      <c r="FG562" s="3">
        <v>1.9709546298241382E-3</v>
      </c>
      <c r="FH562" s="3">
        <v>8.1741401362696493E-4</v>
      </c>
      <c r="FI562" s="3">
        <v>2.9033728350016166E-4</v>
      </c>
      <c r="FJ562" s="3">
        <v>8.4081677301646812E-5</v>
      </c>
      <c r="FK562" s="3">
        <v>1.8273470927966903E-5</v>
      </c>
      <c r="FL562" s="3">
        <v>2.516622416199601E-6</v>
      </c>
      <c r="FM562" s="3">
        <v>0</v>
      </c>
      <c r="FN562" s="3">
        <v>0</v>
      </c>
      <c r="FO562" s="3">
        <v>0</v>
      </c>
      <c r="FP562" s="3">
        <v>0</v>
      </c>
      <c r="FQ562" s="3">
        <v>0</v>
      </c>
      <c r="FR562" s="3">
        <v>0</v>
      </c>
      <c r="FS562" s="3">
        <v>0</v>
      </c>
      <c r="FT562" s="3">
        <v>0</v>
      </c>
      <c r="FU562" s="3">
        <v>0</v>
      </c>
      <c r="FV562" s="3">
        <v>0</v>
      </c>
      <c r="FW562" s="3">
        <v>0</v>
      </c>
      <c r="FX562" s="3">
        <v>0</v>
      </c>
      <c r="FY562" s="3">
        <v>0</v>
      </c>
      <c r="FZ562" s="3">
        <v>0</v>
      </c>
      <c r="GA562" s="3">
        <v>0</v>
      </c>
      <c r="GB562" s="3">
        <v>0</v>
      </c>
      <c r="GC562" s="3">
        <v>0</v>
      </c>
      <c r="GD562" s="3">
        <v>0</v>
      </c>
      <c r="GE562" s="3">
        <v>0</v>
      </c>
      <c r="GF562" s="3">
        <v>0</v>
      </c>
      <c r="GG562" s="3">
        <v>0</v>
      </c>
      <c r="GH562" s="3">
        <v>0</v>
      </c>
      <c r="GI562" s="3">
        <v>0</v>
      </c>
      <c r="GJ562" s="3">
        <v>0</v>
      </c>
      <c r="GK562" s="3">
        <v>0</v>
      </c>
      <c r="GL562" s="3">
        <v>0</v>
      </c>
      <c r="GM562" s="3">
        <v>0</v>
      </c>
      <c r="GN562" s="3">
        <v>0</v>
      </c>
      <c r="GO562" s="3">
        <v>0</v>
      </c>
      <c r="GP562" s="3">
        <v>0</v>
      </c>
      <c r="GQ562" s="3">
        <v>0</v>
      </c>
      <c r="GR562" s="3">
        <v>0</v>
      </c>
      <c r="GS562" s="3">
        <v>0</v>
      </c>
      <c r="GT562" s="3">
        <v>0</v>
      </c>
      <c r="GU562" s="3">
        <v>0</v>
      </c>
      <c r="GV562" s="3">
        <v>0</v>
      </c>
      <c r="GW562" s="3">
        <v>0</v>
      </c>
      <c r="GX562" s="3">
        <v>0</v>
      </c>
      <c r="GY562" s="3">
        <v>0</v>
      </c>
      <c r="GZ562" s="3">
        <v>0</v>
      </c>
      <c r="HA562" s="3">
        <v>0</v>
      </c>
      <c r="HB562">
        <f t="shared" si="3395"/>
        <v>14</v>
      </c>
      <c r="HC562">
        <f t="shared" ref="HC562:HC610" si="3399">HC561-HD561-HE561-HF561</f>
        <v>0.9654632715</v>
      </c>
      <c r="HD562">
        <f>IF(H562&gt;=$F$3,IF(HB562&lt;50,HC562*VLOOKUP(H562,Ret!$A$2:$AZ$27,HB562+2),HC562),0)</f>
        <v>2.2205655244499998E-2</v>
      </c>
      <c r="HE562">
        <f>IF(H562&lt;$F$3,HC562*VLOOKUP(H562,Withd!$A$2:$AZ$57,HB562+2),0)</f>
        <v>0</v>
      </c>
      <c r="HF562">
        <f>IF(HC562=HD562,0,HC562*VLOOKUP(H562,Mort!$A$2:$E$115,IF(HF561/HC561=VLOOKUP(H561,Mort!$A$2:$E$115,2),2,3)))</f>
        <v>2.0564367682950001E-3</v>
      </c>
      <c r="HH562">
        <f t="shared" ref="HH562:HI562" si="3400">HH561+1</f>
        <v>43</v>
      </c>
      <c r="HI562">
        <f t="shared" si="3400"/>
        <v>3</v>
      </c>
      <c r="HJ562">
        <f t="shared" si="3393"/>
        <v>0.66290131229916005</v>
      </c>
      <c r="HK562">
        <f>IF(HH562&gt;=$F$3,IF(HI562&lt;50,HJ562*VLOOKUP(HH562,Ret!$A$2:$AZ$27,HI562+2),HJ562),0)</f>
        <v>0</v>
      </c>
      <c r="HL562">
        <f>IF(HH562&lt;$F$3,HJ562*VLOOKUP(HH562,Withd!$A$2:$AZ$57,HI562+2),0)</f>
        <v>5.8136445088636336E-2</v>
      </c>
      <c r="HM562">
        <f>IF(HJ562=HK562,0,HJ562*VLOOKUP(HH562,Mort!$A$2:$E$115,IF(HM561/HJ561=VLOOKUP(HH561,Mort!$A$2:$E$115,2),2,3)))</f>
        <v>6.2312723356121042E-4</v>
      </c>
      <c r="HN562">
        <f>HN561/(1+Assumptions!$C$9)</f>
        <v>1.398866215844081</v>
      </c>
      <c r="HO562">
        <f>HO561*(1+Assumptions!$C$10)</f>
        <v>0.74987600508169949</v>
      </c>
      <c r="HQ562">
        <f>HQ561/(1.01+Assumptions!$C$9)</f>
        <v>1.524935742474995</v>
      </c>
      <c r="HR562">
        <f>HR561/(0.99+Assumptions!$C$9)</f>
        <v>1.2821476241303096</v>
      </c>
    </row>
    <row r="563" spans="2:226" x14ac:dyDescent="0.25">
      <c r="B563">
        <f t="shared" ref="B563:C563" si="3401">B562+1</f>
        <v>2022</v>
      </c>
      <c r="C563">
        <f t="shared" si="3401"/>
        <v>55</v>
      </c>
      <c r="D563">
        <f>IF(D562=0, 0, D562*(1-VLOOKUP(C562,Mort!$A$2:$E$111,IF(D562/D561=1-VLOOKUP(C561,Mort!$A$2:$E$111,4),4,5))))</f>
        <v>0.97834795402092689</v>
      </c>
      <c r="E563" s="3">
        <f>IF(C563&lt;65,Assumptions!$C$6,Assumptions!$C$7)*(1+Assumptions!$C$8)^(B563-$J$3)</f>
        <v>11965.519611249998</v>
      </c>
      <c r="F563" s="3">
        <f t="shared" si="3391"/>
        <v>11706.44</v>
      </c>
      <c r="H563">
        <f t="shared" si="3398"/>
        <v>55</v>
      </c>
      <c r="I563" s="5">
        <v>230725.95325314355</v>
      </c>
      <c r="J563" s="5">
        <v>0</v>
      </c>
      <c r="K563" s="5">
        <v>0</v>
      </c>
      <c r="L563" s="5">
        <v>0</v>
      </c>
      <c r="M563" s="5">
        <v>0</v>
      </c>
      <c r="N563" s="5">
        <v>12623.62</v>
      </c>
      <c r="O563" s="5">
        <v>13236.02</v>
      </c>
      <c r="P563" s="5">
        <v>13876.72</v>
      </c>
      <c r="Q563" s="5">
        <v>14545.08</v>
      </c>
      <c r="R563" s="5">
        <v>15241.32</v>
      </c>
      <c r="S563" s="5">
        <v>15965.43</v>
      </c>
      <c r="T563" s="5">
        <v>16720.400000000001</v>
      </c>
      <c r="U563" s="5">
        <v>17507.2</v>
      </c>
      <c r="V563" s="5">
        <v>18327.689999999999</v>
      </c>
      <c r="W563" s="5">
        <v>7900.73</v>
      </c>
      <c r="X563" s="5">
        <v>8266.17</v>
      </c>
      <c r="Y563" s="5">
        <v>8643.5400000000009</v>
      </c>
      <c r="Z563" s="5">
        <v>9031.31</v>
      </c>
      <c r="AA563" s="5">
        <v>9428.36</v>
      </c>
      <c r="AB563" s="5">
        <v>9831.0400000000009</v>
      </c>
      <c r="AC563" s="5">
        <v>10236.4</v>
      </c>
      <c r="AD563" s="5">
        <v>10641.41</v>
      </c>
      <c r="AE563" s="5">
        <v>11043.35</v>
      </c>
      <c r="AF563" s="5">
        <v>11440.79</v>
      </c>
      <c r="AG563" s="5">
        <v>11829.24</v>
      </c>
      <c r="AH563" s="5">
        <v>12204.66</v>
      </c>
      <c r="AI563" s="5">
        <v>12561.88</v>
      </c>
      <c r="AJ563" s="5">
        <v>12891.51</v>
      </c>
      <c r="AK563" s="5">
        <v>13183.82</v>
      </c>
      <c r="AL563" s="5">
        <v>13427.82</v>
      </c>
      <c r="AM563" s="5">
        <v>13614</v>
      </c>
      <c r="AN563" s="5">
        <v>13730.67</v>
      </c>
      <c r="AO563" s="5">
        <v>13766.34</v>
      </c>
      <c r="AP563" s="5">
        <v>13712.21</v>
      </c>
      <c r="AQ563" s="5">
        <v>13562.81</v>
      </c>
      <c r="AR563" s="5">
        <v>13311.59</v>
      </c>
      <c r="AS563" s="5">
        <v>12952.81</v>
      </c>
      <c r="AT563" s="5">
        <v>12458.3</v>
      </c>
      <c r="AU563" s="5">
        <v>11822.45</v>
      </c>
      <c r="AV563" s="5">
        <v>11047.31</v>
      </c>
      <c r="AW563" s="5">
        <v>10142.799999999999</v>
      </c>
      <c r="AX563" s="5">
        <v>9130.44</v>
      </c>
      <c r="AY563" s="5">
        <v>8044.1</v>
      </c>
      <c r="AZ563" s="5">
        <v>6925.6</v>
      </c>
      <c r="BA563" s="5">
        <v>5817.88</v>
      </c>
      <c r="BB563" s="5">
        <v>4760.28</v>
      </c>
      <c r="BC563" s="5">
        <v>3786.31</v>
      </c>
      <c r="BD563" s="5">
        <v>2921.54</v>
      </c>
      <c r="BE563" s="5">
        <v>2199.75</v>
      </c>
      <c r="BF563" s="5">
        <v>1601.03</v>
      </c>
      <c r="BG563" s="5">
        <v>1139.53</v>
      </c>
      <c r="BH563" s="5">
        <v>768.88</v>
      </c>
      <c r="BI563" s="5">
        <v>489</v>
      </c>
      <c r="BJ563" s="5">
        <v>281.02999999999997</v>
      </c>
      <c r="BK563" s="5">
        <v>142.1</v>
      </c>
      <c r="BL563" s="5">
        <v>62.18</v>
      </c>
      <c r="BM563" s="5">
        <v>23.3</v>
      </c>
      <c r="BN563" s="5">
        <v>7.12</v>
      </c>
      <c r="BO563" s="5">
        <v>1.63</v>
      </c>
      <c r="BP563" s="5">
        <v>0.24</v>
      </c>
      <c r="BQ563" s="5">
        <v>0</v>
      </c>
      <c r="BR563" s="5">
        <v>0</v>
      </c>
      <c r="BS563" s="5">
        <v>0</v>
      </c>
      <c r="BT563" s="5">
        <v>0</v>
      </c>
      <c r="BU563" s="5">
        <v>0</v>
      </c>
      <c r="BV563" s="5">
        <v>0</v>
      </c>
      <c r="BW563" s="5">
        <v>0</v>
      </c>
      <c r="BX563" s="5">
        <v>0</v>
      </c>
      <c r="BY563" s="5">
        <v>0</v>
      </c>
      <c r="BZ563" s="5">
        <v>0</v>
      </c>
      <c r="CA563" s="5">
        <v>0</v>
      </c>
      <c r="CB563" s="5">
        <v>0</v>
      </c>
      <c r="CC563" s="5">
        <v>0</v>
      </c>
      <c r="CD563" s="5">
        <v>0</v>
      </c>
      <c r="CE563" s="5">
        <v>0</v>
      </c>
      <c r="CF563" s="5">
        <v>0</v>
      </c>
      <c r="CG563" s="5">
        <v>0</v>
      </c>
      <c r="CH563" s="5">
        <v>0</v>
      </c>
      <c r="CI563" s="5">
        <v>0</v>
      </c>
      <c r="CJ563" s="5">
        <v>0</v>
      </c>
      <c r="CK563" s="5">
        <v>0</v>
      </c>
      <c r="CL563" s="5">
        <v>0</v>
      </c>
      <c r="CM563" s="5">
        <v>0</v>
      </c>
      <c r="CN563" s="5">
        <v>0</v>
      </c>
      <c r="CO563" s="5">
        <v>0</v>
      </c>
      <c r="CP563" s="5">
        <v>0</v>
      </c>
      <c r="CQ563" s="5">
        <v>0</v>
      </c>
      <c r="CR563" s="5">
        <v>0</v>
      </c>
      <c r="CS563" s="5">
        <v>0</v>
      </c>
      <c r="CT563" s="5">
        <v>0</v>
      </c>
      <c r="CU563" s="5">
        <v>0</v>
      </c>
      <c r="CV563" s="5">
        <v>0</v>
      </c>
      <c r="CW563" s="5">
        <v>0</v>
      </c>
      <c r="CX563" s="5">
        <v>0</v>
      </c>
      <c r="CY563" s="5">
        <v>0</v>
      </c>
      <c r="CZ563" s="5">
        <v>0</v>
      </c>
      <c r="DA563" s="5">
        <v>0</v>
      </c>
      <c r="DB563" s="5">
        <v>0</v>
      </c>
      <c r="DC563" s="5">
        <v>0</v>
      </c>
      <c r="DD563" s="5">
        <v>0</v>
      </c>
      <c r="DE563" s="5">
        <v>0</v>
      </c>
      <c r="DF563" s="3">
        <v>0</v>
      </c>
      <c r="DG563" s="3">
        <v>0</v>
      </c>
      <c r="DH563" s="3">
        <v>0</v>
      </c>
      <c r="DI563" s="3">
        <v>0</v>
      </c>
      <c r="DJ563" s="3">
        <v>1</v>
      </c>
      <c r="DK563" s="3">
        <v>0.99385000000000001</v>
      </c>
      <c r="DL563" s="3">
        <v>0.98763843750000002</v>
      </c>
      <c r="DM563" s="3">
        <v>0.98123854042500003</v>
      </c>
      <c r="DN563" s="3">
        <v>0.97460536789172703</v>
      </c>
      <c r="DO563" s="3">
        <v>0.96768566977969572</v>
      </c>
      <c r="DP563" s="3">
        <v>0.96061188753360616</v>
      </c>
      <c r="DQ563" s="3">
        <v>0.95337848002047809</v>
      </c>
      <c r="DR563" s="3">
        <v>0.94602793193952017</v>
      </c>
      <c r="DS563" s="3">
        <v>0.93852593043923982</v>
      </c>
      <c r="DT563" s="3">
        <v>0.93074555047589846</v>
      </c>
      <c r="DU563" s="3">
        <v>0.92249914489868201</v>
      </c>
      <c r="DV563" s="3">
        <v>0.9136339281162057</v>
      </c>
      <c r="DW563" s="3">
        <v>0.90407731722811013</v>
      </c>
      <c r="DX563" s="3">
        <v>0.89354481648240258</v>
      </c>
      <c r="DY563" s="3">
        <v>0.88188405662730718</v>
      </c>
      <c r="DZ563" s="3">
        <v>0.86898209287884964</v>
      </c>
      <c r="EA563" s="3">
        <v>0.8547916153021381</v>
      </c>
      <c r="EB563" s="3">
        <v>0.83938827039439357</v>
      </c>
      <c r="EC563" s="3">
        <v>0.82264247440002536</v>
      </c>
      <c r="ED563" s="3">
        <v>0.8045032078395048</v>
      </c>
      <c r="EE563" s="3">
        <v>0.78488137460029928</v>
      </c>
      <c r="EF563" s="3">
        <v>0.76348550832869511</v>
      </c>
      <c r="EG563" s="3">
        <v>0.74009231235350392</v>
      </c>
      <c r="EH563" s="3">
        <v>0.71449251926919621</v>
      </c>
      <c r="EI563" s="3">
        <v>0.6866344559428903</v>
      </c>
      <c r="EJ563" s="3">
        <v>0.65641567353684371</v>
      </c>
      <c r="EK563" s="3">
        <v>0.62381150703226873</v>
      </c>
      <c r="EL563" s="3">
        <v>0.58896539624944622</v>
      </c>
      <c r="EM563" s="3">
        <v>0.55217861759970588</v>
      </c>
      <c r="EN563" s="3">
        <v>0.51369728973918238</v>
      </c>
      <c r="EO563" s="3">
        <v>0.47379328427224271</v>
      </c>
      <c r="EP563" s="3">
        <v>0.43194786140531827</v>
      </c>
      <c r="EQ563" s="3">
        <v>0.38853278185546974</v>
      </c>
      <c r="ER563" s="3">
        <v>0.34413125554502666</v>
      </c>
      <c r="ES563" s="3">
        <v>0.29948366645061492</v>
      </c>
      <c r="ET563" s="3">
        <v>0.2555374332356517</v>
      </c>
      <c r="EU563" s="3">
        <v>0.21339675512076037</v>
      </c>
      <c r="EV563" s="3">
        <v>0.1741466899513989</v>
      </c>
      <c r="EW563" s="3">
        <v>0.13866604334070087</v>
      </c>
      <c r="EX563" s="3">
        <v>0.10754383657331397</v>
      </c>
      <c r="EY563" s="3">
        <v>8.1080524707718593E-2</v>
      </c>
      <c r="EZ563" s="3">
        <v>5.9300674160731218E-2</v>
      </c>
      <c r="FA563" s="3">
        <v>4.2322298141772262E-2</v>
      </c>
      <c r="FB563" s="3">
        <v>2.9197307042045852E-2</v>
      </c>
      <c r="FC563" s="3">
        <v>1.9697671222845815E-2</v>
      </c>
      <c r="FD563" s="3">
        <v>1.259784260728327E-2</v>
      </c>
      <c r="FE563" s="3">
        <v>7.5944834373746469E-3</v>
      </c>
      <c r="FF563" s="3">
        <v>4.1370189076754653E-3</v>
      </c>
      <c r="FG563" s="3">
        <v>1.9828317922597738E-3</v>
      </c>
      <c r="FH563" s="3">
        <v>8.2233982920389614E-4</v>
      </c>
      <c r="FI563" s="3">
        <v>2.9208688393493186E-4</v>
      </c>
      <c r="FJ563" s="3">
        <v>8.4588361587556254E-5</v>
      </c>
      <c r="FK563" s="3">
        <v>1.8383588623823603E-5</v>
      </c>
      <c r="FL563" s="3">
        <v>2.5317878252729858E-6</v>
      </c>
      <c r="FM563" s="3">
        <v>0</v>
      </c>
      <c r="FN563" s="3">
        <v>0</v>
      </c>
      <c r="FO563" s="3">
        <v>0</v>
      </c>
      <c r="FP563" s="3">
        <v>0</v>
      </c>
      <c r="FQ563" s="3">
        <v>0</v>
      </c>
      <c r="FR563" s="3">
        <v>0</v>
      </c>
      <c r="FS563" s="3">
        <v>0</v>
      </c>
      <c r="FT563" s="3">
        <v>0</v>
      </c>
      <c r="FU563" s="3">
        <v>0</v>
      </c>
      <c r="FV563" s="3">
        <v>0</v>
      </c>
      <c r="FW563" s="3">
        <v>0</v>
      </c>
      <c r="FX563" s="3">
        <v>0</v>
      </c>
      <c r="FY563" s="3">
        <v>0</v>
      </c>
      <c r="FZ563" s="3">
        <v>0</v>
      </c>
      <c r="GA563" s="3">
        <v>0</v>
      </c>
      <c r="GB563" s="3">
        <v>0</v>
      </c>
      <c r="GC563" s="3">
        <v>0</v>
      </c>
      <c r="GD563" s="3">
        <v>0</v>
      </c>
      <c r="GE563" s="3">
        <v>0</v>
      </c>
      <c r="GF563" s="3">
        <v>0</v>
      </c>
      <c r="GG563" s="3">
        <v>0</v>
      </c>
      <c r="GH563" s="3">
        <v>0</v>
      </c>
      <c r="GI563" s="3">
        <v>0</v>
      </c>
      <c r="GJ563" s="3">
        <v>0</v>
      </c>
      <c r="GK563" s="3">
        <v>0</v>
      </c>
      <c r="GL563" s="3">
        <v>0</v>
      </c>
      <c r="GM563" s="3">
        <v>0</v>
      </c>
      <c r="GN563" s="3">
        <v>0</v>
      </c>
      <c r="GO563" s="3">
        <v>0</v>
      </c>
      <c r="GP563" s="3">
        <v>0</v>
      </c>
      <c r="GQ563" s="3">
        <v>0</v>
      </c>
      <c r="GR563" s="3">
        <v>0</v>
      </c>
      <c r="GS563" s="3">
        <v>0</v>
      </c>
      <c r="GT563" s="3">
        <v>0</v>
      </c>
      <c r="GU563" s="3">
        <v>0</v>
      </c>
      <c r="GV563" s="3">
        <v>0</v>
      </c>
      <c r="GW563" s="3">
        <v>0</v>
      </c>
      <c r="GX563" s="3">
        <v>0</v>
      </c>
      <c r="GY563" s="3">
        <v>0</v>
      </c>
      <c r="GZ563" s="3">
        <v>0</v>
      </c>
      <c r="HA563" s="3">
        <v>0</v>
      </c>
      <c r="HB563">
        <f t="shared" si="3395"/>
        <v>15</v>
      </c>
      <c r="HC563">
        <f t="shared" si="3399"/>
        <v>0.94120117948720494</v>
      </c>
      <c r="HD563">
        <f>IF(H563&gt;=$F$3,IF(HB563&lt;50,HC563*VLOOKUP(H563,Ret!$A$2:$AZ$27,HB563+2),HC563),0)</f>
        <v>3.2942041282052179E-2</v>
      </c>
      <c r="HE563">
        <f>IF(H563&lt;$F$3,HC563*VLOOKUP(H563,Withd!$A$2:$AZ$57,HB563+2),0)</f>
        <v>0</v>
      </c>
      <c r="HF563">
        <f>IF(HC563=HD563,0,HC563*VLOOKUP(H563,Mort!$A$2:$E$115,IF(HF562/HC562=VLOOKUP(H562,Mort!$A$2:$E$115,2),2,3)))</f>
        <v>2.1459386892308274E-3</v>
      </c>
      <c r="HH563">
        <f t="shared" ref="HH563:HI563" si="3402">HH562+1</f>
        <v>44</v>
      </c>
      <c r="HI563">
        <f t="shared" si="3402"/>
        <v>4</v>
      </c>
      <c r="HJ563">
        <f t="shared" si="3393"/>
        <v>0.60414173997696252</v>
      </c>
      <c r="HK563">
        <f>IF(HH563&gt;=$F$3,IF(HI563&lt;50,HJ563*VLOOKUP(HH563,Ret!$A$2:$AZ$27,HI563+2),HJ563),0)</f>
        <v>0</v>
      </c>
      <c r="HL563">
        <f>IF(HH563&lt;$F$3,HJ563*VLOOKUP(HH563,Withd!$A$2:$AZ$57,HI563+2),0)</f>
        <v>4.1081638318433457E-2</v>
      </c>
      <c r="HM563">
        <f>IF(HJ563=HK563,0,HJ563*VLOOKUP(HH563,Mort!$A$2:$E$115,IF(HM562/HJ562=VLOOKUP(HH562,Mort!$A$2:$E$115,2),2,3)))</f>
        <v>6.1018315737673212E-4</v>
      </c>
      <c r="HN563">
        <f>HN562/(1+Assumptions!$C$9)</f>
        <v>1.3476553139152996</v>
      </c>
      <c r="HO563">
        <f>HO562*(1+Assumptions!$C$10)</f>
        <v>0.77424697524685471</v>
      </c>
      <c r="HQ563">
        <f>HQ562/(1.01+Assumptions!$C$9)</f>
        <v>1.4550913573234685</v>
      </c>
      <c r="HR563">
        <f>HR562/(0.99+Assumptions!$C$9)</f>
        <v>1.2472253153018575</v>
      </c>
    </row>
    <row r="564" spans="2:226" x14ac:dyDescent="0.25">
      <c r="B564">
        <f t="shared" ref="B564:C564" si="3403">B563+1</f>
        <v>2023</v>
      </c>
      <c r="C564">
        <f t="shared" si="3403"/>
        <v>56</v>
      </c>
      <c r="D564">
        <f>IF(D563=0, 0, D563*(1-VLOOKUP(C563,Mort!$A$2:$E$111,IF(D563/D562=1-VLOOKUP(C562,Mort!$A$2:$E$111,4),4,5))))</f>
        <v>0.9724876497763415</v>
      </c>
      <c r="E564" s="3">
        <f>IF(C564&lt;65,Assumptions!$C$6,Assumptions!$C$7)*(1+Assumptions!$C$8)^(B564-$J$3)</f>
        <v>12623.623189868747</v>
      </c>
      <c r="F564" s="3">
        <f t="shared" si="3391"/>
        <v>12276.32</v>
      </c>
      <c r="H564">
        <f t="shared" si="3398"/>
        <v>56</v>
      </c>
      <c r="I564" s="5">
        <v>221212.28378446004</v>
      </c>
      <c r="J564" s="5">
        <v>0</v>
      </c>
      <c r="K564" s="5">
        <v>0</v>
      </c>
      <c r="L564" s="5">
        <v>0</v>
      </c>
      <c r="M564" s="5">
        <v>0</v>
      </c>
      <c r="N564" s="5">
        <v>0</v>
      </c>
      <c r="O564" s="5">
        <v>13317.92</v>
      </c>
      <c r="P564" s="5">
        <v>13962.59</v>
      </c>
      <c r="Q564" s="5">
        <v>14635.08</v>
      </c>
      <c r="R564" s="5">
        <v>15335.64</v>
      </c>
      <c r="S564" s="5">
        <v>16064.23</v>
      </c>
      <c r="T564" s="5">
        <v>16823.87</v>
      </c>
      <c r="U564" s="5">
        <v>17615.53</v>
      </c>
      <c r="V564" s="5">
        <v>18441.099999999999</v>
      </c>
      <c r="W564" s="5">
        <v>7949.62</v>
      </c>
      <c r="X564" s="5">
        <v>8317.32</v>
      </c>
      <c r="Y564" s="5">
        <v>8697.0300000000007</v>
      </c>
      <c r="Z564" s="5">
        <v>9087.19</v>
      </c>
      <c r="AA564" s="5">
        <v>9486.7099999999991</v>
      </c>
      <c r="AB564" s="5">
        <v>9891.8799999999992</v>
      </c>
      <c r="AC564" s="5">
        <v>10299.74</v>
      </c>
      <c r="AD564" s="5">
        <v>10707.26</v>
      </c>
      <c r="AE564" s="5">
        <v>11111.69</v>
      </c>
      <c r="AF564" s="5">
        <v>11511.59</v>
      </c>
      <c r="AG564" s="5">
        <v>11902.44</v>
      </c>
      <c r="AH564" s="5">
        <v>12280.19</v>
      </c>
      <c r="AI564" s="5">
        <v>12639.61</v>
      </c>
      <c r="AJ564" s="5">
        <v>12971.28</v>
      </c>
      <c r="AK564" s="5">
        <v>13265.4</v>
      </c>
      <c r="AL564" s="5">
        <v>13510.91</v>
      </c>
      <c r="AM564" s="5">
        <v>13698.25</v>
      </c>
      <c r="AN564" s="5">
        <v>13815.64</v>
      </c>
      <c r="AO564" s="5">
        <v>13851.53</v>
      </c>
      <c r="AP564" s="5">
        <v>13797.06</v>
      </c>
      <c r="AQ564" s="5">
        <v>13646.74</v>
      </c>
      <c r="AR564" s="5">
        <v>13393.96</v>
      </c>
      <c r="AS564" s="5">
        <v>13032.96</v>
      </c>
      <c r="AT564" s="5">
        <v>12535.39</v>
      </c>
      <c r="AU564" s="5">
        <v>11895.61</v>
      </c>
      <c r="AV564" s="5">
        <v>11115.67</v>
      </c>
      <c r="AW564" s="5">
        <v>10205.57</v>
      </c>
      <c r="AX564" s="5">
        <v>9186.94</v>
      </c>
      <c r="AY564" s="5">
        <v>8093.88</v>
      </c>
      <c r="AZ564" s="5">
        <v>6968.46</v>
      </c>
      <c r="BA564" s="5">
        <v>5853.88</v>
      </c>
      <c r="BB564" s="5">
        <v>4789.74</v>
      </c>
      <c r="BC564" s="5">
        <v>3809.74</v>
      </c>
      <c r="BD564" s="5">
        <v>2939.62</v>
      </c>
      <c r="BE564" s="5">
        <v>2213.36</v>
      </c>
      <c r="BF564" s="5">
        <v>1610.94</v>
      </c>
      <c r="BG564" s="5">
        <v>1146.58</v>
      </c>
      <c r="BH564" s="5">
        <v>773.64</v>
      </c>
      <c r="BI564" s="5">
        <v>492.03</v>
      </c>
      <c r="BJ564" s="5">
        <v>282.77</v>
      </c>
      <c r="BK564" s="5">
        <v>142.97999999999999</v>
      </c>
      <c r="BL564" s="5">
        <v>62.56</v>
      </c>
      <c r="BM564" s="5">
        <v>23.44</v>
      </c>
      <c r="BN564" s="5">
        <v>7.16</v>
      </c>
      <c r="BO564" s="5">
        <v>1.64</v>
      </c>
      <c r="BP564" s="5">
        <v>0.24</v>
      </c>
      <c r="BQ564" s="5">
        <v>0</v>
      </c>
      <c r="BR564" s="5">
        <v>0</v>
      </c>
      <c r="BS564" s="5">
        <v>0</v>
      </c>
      <c r="BT564" s="5">
        <v>0</v>
      </c>
      <c r="BU564" s="5">
        <v>0</v>
      </c>
      <c r="BV564" s="5">
        <v>0</v>
      </c>
      <c r="BW564" s="5">
        <v>0</v>
      </c>
      <c r="BX564" s="5">
        <v>0</v>
      </c>
      <c r="BY564" s="5">
        <v>0</v>
      </c>
      <c r="BZ564" s="5">
        <v>0</v>
      </c>
      <c r="CA564" s="5">
        <v>0</v>
      </c>
      <c r="CB564" s="5">
        <v>0</v>
      </c>
      <c r="CC564" s="5">
        <v>0</v>
      </c>
      <c r="CD564" s="5">
        <v>0</v>
      </c>
      <c r="CE564" s="5">
        <v>0</v>
      </c>
      <c r="CF564" s="5">
        <v>0</v>
      </c>
      <c r="CG564" s="5">
        <v>0</v>
      </c>
      <c r="CH564" s="5">
        <v>0</v>
      </c>
      <c r="CI564" s="5">
        <v>0</v>
      </c>
      <c r="CJ564" s="5">
        <v>0</v>
      </c>
      <c r="CK564" s="5">
        <v>0</v>
      </c>
      <c r="CL564" s="5">
        <v>0</v>
      </c>
      <c r="CM564" s="5">
        <v>0</v>
      </c>
      <c r="CN564" s="5">
        <v>0</v>
      </c>
      <c r="CO564" s="5">
        <v>0</v>
      </c>
      <c r="CP564" s="5">
        <v>0</v>
      </c>
      <c r="CQ564" s="5">
        <v>0</v>
      </c>
      <c r="CR564" s="5">
        <v>0</v>
      </c>
      <c r="CS564" s="5">
        <v>0</v>
      </c>
      <c r="CT564" s="5">
        <v>0</v>
      </c>
      <c r="CU564" s="5">
        <v>0</v>
      </c>
      <c r="CV564" s="5">
        <v>0</v>
      </c>
      <c r="CW564" s="5">
        <v>0</v>
      </c>
      <c r="CX564" s="5">
        <v>0</v>
      </c>
      <c r="CY564" s="5">
        <v>0</v>
      </c>
      <c r="CZ564" s="5">
        <v>0</v>
      </c>
      <c r="DA564" s="5">
        <v>0</v>
      </c>
      <c r="DB564" s="5">
        <v>0</v>
      </c>
      <c r="DC564" s="5">
        <v>0</v>
      </c>
      <c r="DD564" s="5">
        <v>0</v>
      </c>
      <c r="DE564" s="5">
        <v>0</v>
      </c>
      <c r="DF564" s="3">
        <v>0</v>
      </c>
      <c r="DG564" s="3">
        <v>0</v>
      </c>
      <c r="DH564" s="3">
        <v>0</v>
      </c>
      <c r="DI564" s="3">
        <v>0</v>
      </c>
      <c r="DJ564" s="3">
        <v>0</v>
      </c>
      <c r="DK564" s="3">
        <v>1</v>
      </c>
      <c r="DL564" s="3">
        <v>0.99375000000000002</v>
      </c>
      <c r="DM564" s="3">
        <v>0.98731049999999998</v>
      </c>
      <c r="DN564" s="3">
        <v>0.98063628102</v>
      </c>
      <c r="DO564" s="3">
        <v>0.97367376342475798</v>
      </c>
      <c r="DP564" s="3">
        <v>0.96655620821412291</v>
      </c>
      <c r="DQ564" s="3">
        <v>0.95927803996627048</v>
      </c>
      <c r="DR564" s="3">
        <v>0.95188200627813058</v>
      </c>
      <c r="DS564" s="3">
        <v>0.94433358196834505</v>
      </c>
      <c r="DT564" s="3">
        <v>0.93650505657382743</v>
      </c>
      <c r="DU564" s="3">
        <v>0.92820762177258331</v>
      </c>
      <c r="DV564" s="3">
        <v>0.91928754652734879</v>
      </c>
      <c r="DW564" s="3">
        <v>0.90967179879067273</v>
      </c>
      <c r="DX564" s="3">
        <v>0.89907412233476136</v>
      </c>
      <c r="DY564" s="3">
        <v>0.88734120503829272</v>
      </c>
      <c r="DZ564" s="3">
        <v>0.87435940320858252</v>
      </c>
      <c r="EA564" s="3">
        <v>0.86008111415418642</v>
      </c>
      <c r="EB564" s="3">
        <v>0.84458245247712793</v>
      </c>
      <c r="EC564" s="3">
        <v>0.82773303255020925</v>
      </c>
      <c r="ED564" s="3">
        <v>0.80948151918247713</v>
      </c>
      <c r="EE564" s="3">
        <v>0.78973826492961652</v>
      </c>
      <c r="EF564" s="3">
        <v>0.76820999982763516</v>
      </c>
      <c r="EG564" s="3">
        <v>0.74467204543291643</v>
      </c>
      <c r="EH564" s="3">
        <v>0.71891383938139186</v>
      </c>
      <c r="EI564" s="3">
        <v>0.69088338878391142</v>
      </c>
      <c r="EJ564" s="3">
        <v>0.66047761084353152</v>
      </c>
      <c r="EK564" s="3">
        <v>0.62767168791293326</v>
      </c>
      <c r="EL564" s="3">
        <v>0.59260994742611683</v>
      </c>
      <c r="EM564" s="3">
        <v>0.55559553010988161</v>
      </c>
      <c r="EN564" s="3">
        <v>0.51687607761652399</v>
      </c>
      <c r="EO564" s="3">
        <v>0.47672514390727244</v>
      </c>
      <c r="EP564" s="3">
        <v>0.43462077919738218</v>
      </c>
      <c r="EQ564" s="3">
        <v>0.39093704468025331</v>
      </c>
      <c r="ER564" s="3">
        <v>0.34626075921419397</v>
      </c>
      <c r="ES564" s="3">
        <v>0.30133688831374444</v>
      </c>
      <c r="ET564" s="3">
        <v>0.25711871332258557</v>
      </c>
      <c r="EU564" s="3">
        <v>0.21471726630855797</v>
      </c>
      <c r="EV564" s="3">
        <v>0.17522431951642489</v>
      </c>
      <c r="EW564" s="3">
        <v>0.13952411665814848</v>
      </c>
      <c r="EX564" s="3">
        <v>0.10820932391539365</v>
      </c>
      <c r="EY564" s="3">
        <v>8.1582255579532734E-2</v>
      </c>
      <c r="EZ564" s="3">
        <v>5.9667630085758643E-2</v>
      </c>
      <c r="FA564" s="3">
        <v>4.2584190915905082E-2</v>
      </c>
      <c r="FB564" s="3">
        <v>2.93779816290646E-2</v>
      </c>
      <c r="FC564" s="3">
        <v>1.9819561526232141E-2</v>
      </c>
      <c r="FD564" s="3">
        <v>1.2675798769717028E-2</v>
      </c>
      <c r="FE564" s="3">
        <v>7.6414785303362135E-3</v>
      </c>
      <c r="FF564" s="3">
        <v>4.1626190146153491E-3</v>
      </c>
      <c r="FG564" s="3">
        <v>1.9951016675149908E-3</v>
      </c>
      <c r="FH564" s="3">
        <v>8.2742851456849215E-4</v>
      </c>
      <c r="FI564" s="3">
        <v>2.9389433408958272E-4</v>
      </c>
      <c r="FJ564" s="3">
        <v>8.5111799152343142E-5</v>
      </c>
      <c r="FK564" s="3">
        <v>1.8497347309778738E-5</v>
      </c>
      <c r="FL564" s="3">
        <v>2.5474546715027269E-6</v>
      </c>
      <c r="FM564" s="3">
        <v>0</v>
      </c>
      <c r="FN564" s="3">
        <v>0</v>
      </c>
      <c r="FO564" s="3">
        <v>0</v>
      </c>
      <c r="FP564" s="3">
        <v>0</v>
      </c>
      <c r="FQ564" s="3">
        <v>0</v>
      </c>
      <c r="FR564" s="3">
        <v>0</v>
      </c>
      <c r="FS564" s="3">
        <v>0</v>
      </c>
      <c r="FT564" s="3">
        <v>0</v>
      </c>
      <c r="FU564" s="3">
        <v>0</v>
      </c>
      <c r="FV564" s="3">
        <v>0</v>
      </c>
      <c r="FW564" s="3">
        <v>0</v>
      </c>
      <c r="FX564" s="3">
        <v>0</v>
      </c>
      <c r="FY564" s="3">
        <v>0</v>
      </c>
      <c r="FZ564" s="3">
        <v>0</v>
      </c>
      <c r="GA564" s="3">
        <v>0</v>
      </c>
      <c r="GB564" s="3">
        <v>0</v>
      </c>
      <c r="GC564" s="3">
        <v>0</v>
      </c>
      <c r="GD564" s="3">
        <v>0</v>
      </c>
      <c r="GE564" s="3">
        <v>0</v>
      </c>
      <c r="GF564" s="3">
        <v>0</v>
      </c>
      <c r="GG564" s="3">
        <v>0</v>
      </c>
      <c r="GH564" s="3">
        <v>0</v>
      </c>
      <c r="GI564" s="3">
        <v>0</v>
      </c>
      <c r="GJ564" s="3">
        <v>0</v>
      </c>
      <c r="GK564" s="3">
        <v>0</v>
      </c>
      <c r="GL564" s="3">
        <v>0</v>
      </c>
      <c r="GM564" s="3">
        <v>0</v>
      </c>
      <c r="GN564" s="3">
        <v>0</v>
      </c>
      <c r="GO564" s="3">
        <v>0</v>
      </c>
      <c r="GP564" s="3">
        <v>0</v>
      </c>
      <c r="GQ564" s="3">
        <v>0</v>
      </c>
      <c r="GR564" s="3">
        <v>0</v>
      </c>
      <c r="GS564" s="3">
        <v>0</v>
      </c>
      <c r="GT564" s="3">
        <v>0</v>
      </c>
      <c r="GU564" s="3">
        <v>0</v>
      </c>
      <c r="GV564" s="3">
        <v>0</v>
      </c>
      <c r="GW564" s="3">
        <v>0</v>
      </c>
      <c r="GX564" s="3">
        <v>0</v>
      </c>
      <c r="GY564" s="3">
        <v>0</v>
      </c>
      <c r="GZ564" s="3">
        <v>0</v>
      </c>
      <c r="HA564" s="3">
        <v>0</v>
      </c>
      <c r="HB564">
        <f t="shared" si="3395"/>
        <v>16</v>
      </c>
      <c r="HC564">
        <f t="shared" si="3399"/>
        <v>0.90611319951592195</v>
      </c>
      <c r="HD564">
        <f>IF(H564&gt;=$F$3,IF(HB564&lt;50,HC564*VLOOKUP(H564,Ret!$A$2:$AZ$27,HB564+2),HC564),0)</f>
        <v>2.6277282785961739E-2</v>
      </c>
      <c r="HE564">
        <f>IF(H564&lt;$F$3,HC564*VLOOKUP(H564,Withd!$A$2:$AZ$57,HB564+2),0)</f>
        <v>0</v>
      </c>
      <c r="HF564">
        <f>IF(HC564=HD564,0,HC564*VLOOKUP(H564,Mort!$A$2:$E$115,IF(HF563/HC563=VLOOKUP(H563,Mort!$A$2:$E$115,2),2,3)))</f>
        <v>2.2562218667946457E-3</v>
      </c>
      <c r="HH564">
        <f t="shared" ref="HH564:HI564" si="3404">HH563+1</f>
        <v>45</v>
      </c>
      <c r="HI564">
        <f t="shared" si="3404"/>
        <v>5</v>
      </c>
      <c r="HJ564">
        <f t="shared" si="3393"/>
        <v>0.56244991850115234</v>
      </c>
      <c r="HK564">
        <f>IF(HH564&gt;=$F$3,IF(HI564&lt;50,HJ564*VLOOKUP(HH564,Ret!$A$2:$AZ$27,HI564+2),HJ564),0)</f>
        <v>0</v>
      </c>
      <c r="HL564">
        <f>IF(HH564&lt;$F$3,HJ564*VLOOKUP(HH564,Withd!$A$2:$AZ$57,HI564+2),0)</f>
        <v>3.1159725484963839E-2</v>
      </c>
      <c r="HM564">
        <f>IF(HJ564=HK564,0,HJ564*VLOOKUP(HH564,Mort!$A$2:$E$115,IF(HM563/HJ563=VLOOKUP(HH563,Mort!$A$2:$E$115,2),2,3)))</f>
        <v>5.9619691361122141E-4</v>
      </c>
      <c r="HN564">
        <f>HN563/(1+Assumptions!$C$9)</f>
        <v>1.2983191848894986</v>
      </c>
      <c r="HO564">
        <f>HO563*(1+Assumptions!$C$10)</f>
        <v>0.79941000194237744</v>
      </c>
      <c r="HQ564">
        <f>HQ563/(1.01+Assumptions!$C$9)</f>
        <v>1.3884459516445309</v>
      </c>
      <c r="HR564">
        <f>HR563/(0.99+Assumptions!$C$9)</f>
        <v>1.2132541977644529</v>
      </c>
    </row>
    <row r="565" spans="2:226" x14ac:dyDescent="0.25">
      <c r="B565">
        <f t="shared" ref="B565:C565" si="3405">B564+1</f>
        <v>2024</v>
      </c>
      <c r="C565">
        <f t="shared" si="3405"/>
        <v>57</v>
      </c>
      <c r="D565">
        <f>IF(D564=0, 0, D564*(1-VLOOKUP(C564,Mort!$A$2:$E$111,IF(D564/D563=1-VLOOKUP(C563,Mort!$A$2:$E$111,4),4,5))))</f>
        <v>0.96650685073021703</v>
      </c>
      <c r="E565" s="3">
        <f>IF(C565&lt;65,Assumptions!$C$6,Assumptions!$C$7)*(1+Assumptions!$C$8)^(B565-$J$3)</f>
        <v>13317.922465311529</v>
      </c>
      <c r="F565" s="3">
        <f t="shared" si="3391"/>
        <v>12871.86</v>
      </c>
      <c r="H565">
        <f t="shared" si="3398"/>
        <v>57</v>
      </c>
      <c r="I565" s="5">
        <v>211481.82021572025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14050.41</v>
      </c>
      <c r="Q565" s="5">
        <v>14727.13</v>
      </c>
      <c r="R565" s="5">
        <v>15432.09</v>
      </c>
      <c r="S565" s="5">
        <v>16165.26</v>
      </c>
      <c r="T565" s="5">
        <v>16929.68</v>
      </c>
      <c r="U565" s="5">
        <v>17726.32</v>
      </c>
      <c r="V565" s="5">
        <v>18557.080000000002</v>
      </c>
      <c r="W565" s="5">
        <v>7999.62</v>
      </c>
      <c r="X565" s="5">
        <v>8369.6299999999992</v>
      </c>
      <c r="Y565" s="5">
        <v>8751.73</v>
      </c>
      <c r="Z565" s="5">
        <v>9144.34</v>
      </c>
      <c r="AA565" s="5">
        <v>9546.3700000000008</v>
      </c>
      <c r="AB565" s="5">
        <v>9954.09</v>
      </c>
      <c r="AC565" s="5">
        <v>10364.52</v>
      </c>
      <c r="AD565" s="5">
        <v>10774.6</v>
      </c>
      <c r="AE565" s="5">
        <v>11181.57</v>
      </c>
      <c r="AF565" s="5">
        <v>11583.99</v>
      </c>
      <c r="AG565" s="5">
        <v>11977.29</v>
      </c>
      <c r="AH565" s="5">
        <v>12357.42</v>
      </c>
      <c r="AI565" s="5">
        <v>12719.1</v>
      </c>
      <c r="AJ565" s="5">
        <v>13052.86</v>
      </c>
      <c r="AK565" s="5">
        <v>13348.83</v>
      </c>
      <c r="AL565" s="5">
        <v>13595.89</v>
      </c>
      <c r="AM565" s="5">
        <v>13784.4</v>
      </c>
      <c r="AN565" s="5">
        <v>13902.53</v>
      </c>
      <c r="AO565" s="5">
        <v>13938.65</v>
      </c>
      <c r="AP565" s="5">
        <v>13883.84</v>
      </c>
      <c r="AQ565" s="5">
        <v>13732.57</v>
      </c>
      <c r="AR565" s="5">
        <v>13478.2</v>
      </c>
      <c r="AS565" s="5">
        <v>13114.93</v>
      </c>
      <c r="AT565" s="5">
        <v>12614.23</v>
      </c>
      <c r="AU565" s="5">
        <v>11970.43</v>
      </c>
      <c r="AV565" s="5">
        <v>11185.58</v>
      </c>
      <c r="AW565" s="5">
        <v>10269.75</v>
      </c>
      <c r="AX565" s="5">
        <v>9244.7199999999993</v>
      </c>
      <c r="AY565" s="5">
        <v>8144.79</v>
      </c>
      <c r="AZ565" s="5">
        <v>7012.28</v>
      </c>
      <c r="BA565" s="5">
        <v>5890.7</v>
      </c>
      <c r="BB565" s="5">
        <v>4819.8599999999997</v>
      </c>
      <c r="BC565" s="5">
        <v>3833.7</v>
      </c>
      <c r="BD565" s="5">
        <v>2958.11</v>
      </c>
      <c r="BE565" s="5">
        <v>2227.29</v>
      </c>
      <c r="BF565" s="5">
        <v>1621.07</v>
      </c>
      <c r="BG565" s="5">
        <v>1153.79</v>
      </c>
      <c r="BH565" s="5">
        <v>778.5</v>
      </c>
      <c r="BI565" s="5">
        <v>495.12</v>
      </c>
      <c r="BJ565" s="5">
        <v>284.55</v>
      </c>
      <c r="BK565" s="5">
        <v>143.88</v>
      </c>
      <c r="BL565" s="5">
        <v>62.95</v>
      </c>
      <c r="BM565" s="5">
        <v>23.59</v>
      </c>
      <c r="BN565" s="5">
        <v>7.21</v>
      </c>
      <c r="BO565" s="5">
        <v>1.65</v>
      </c>
      <c r="BP565" s="5">
        <v>0.24</v>
      </c>
      <c r="BQ565" s="5">
        <v>0</v>
      </c>
      <c r="BR565" s="5">
        <v>0</v>
      </c>
      <c r="BS565" s="5">
        <v>0</v>
      </c>
      <c r="BT565" s="5">
        <v>0</v>
      </c>
      <c r="BU565" s="5">
        <v>0</v>
      </c>
      <c r="BV565" s="5">
        <v>0</v>
      </c>
      <c r="BW565" s="5">
        <v>0</v>
      </c>
      <c r="BX565" s="5">
        <v>0</v>
      </c>
      <c r="BY565" s="5">
        <v>0</v>
      </c>
      <c r="BZ565" s="5">
        <v>0</v>
      </c>
      <c r="CA565" s="5">
        <v>0</v>
      </c>
      <c r="CB565" s="5">
        <v>0</v>
      </c>
      <c r="CC565" s="5">
        <v>0</v>
      </c>
      <c r="CD565" s="5">
        <v>0</v>
      </c>
      <c r="CE565" s="5">
        <v>0</v>
      </c>
      <c r="CF565" s="5">
        <v>0</v>
      </c>
      <c r="CG565" s="5">
        <v>0</v>
      </c>
      <c r="CH565" s="5">
        <v>0</v>
      </c>
      <c r="CI565" s="5">
        <v>0</v>
      </c>
      <c r="CJ565" s="5">
        <v>0</v>
      </c>
      <c r="CK565" s="5">
        <v>0</v>
      </c>
      <c r="CL565" s="5">
        <v>0</v>
      </c>
      <c r="CM565" s="5">
        <v>0</v>
      </c>
      <c r="CN565" s="5">
        <v>0</v>
      </c>
      <c r="CO565" s="5">
        <v>0</v>
      </c>
      <c r="CP565" s="5">
        <v>0</v>
      </c>
      <c r="CQ565" s="5">
        <v>0</v>
      </c>
      <c r="CR565" s="5">
        <v>0</v>
      </c>
      <c r="CS565" s="5">
        <v>0</v>
      </c>
      <c r="CT565" s="5">
        <v>0</v>
      </c>
      <c r="CU565" s="5">
        <v>0</v>
      </c>
      <c r="CV565" s="5">
        <v>0</v>
      </c>
      <c r="CW565" s="5">
        <v>0</v>
      </c>
      <c r="CX565" s="5">
        <v>0</v>
      </c>
      <c r="CY565" s="5">
        <v>0</v>
      </c>
      <c r="CZ565" s="5">
        <v>0</v>
      </c>
      <c r="DA565" s="5">
        <v>0</v>
      </c>
      <c r="DB565" s="5">
        <v>0</v>
      </c>
      <c r="DC565" s="5">
        <v>0</v>
      </c>
      <c r="DD565" s="5">
        <v>0</v>
      </c>
      <c r="DE565" s="5">
        <v>0</v>
      </c>
      <c r="DF565" s="3">
        <v>0</v>
      </c>
      <c r="DG565" s="3">
        <v>0</v>
      </c>
      <c r="DH565" s="3">
        <v>0</v>
      </c>
      <c r="DI565" s="3">
        <v>0</v>
      </c>
      <c r="DJ565" s="3">
        <v>0</v>
      </c>
      <c r="DK565" s="3">
        <v>0</v>
      </c>
      <c r="DL565" s="3">
        <v>1</v>
      </c>
      <c r="DM565" s="3">
        <v>0.99351999999999996</v>
      </c>
      <c r="DN565" s="3">
        <v>0.98680380479999996</v>
      </c>
      <c r="DO565" s="3">
        <v>0.97979749778591996</v>
      </c>
      <c r="DP565" s="3">
        <v>0.97263517807710487</v>
      </c>
      <c r="DQ565" s="3">
        <v>0.96531123518618422</v>
      </c>
      <c r="DR565" s="3">
        <v>0.95786868556289873</v>
      </c>
      <c r="DS565" s="3">
        <v>0.95027278688638495</v>
      </c>
      <c r="DT565" s="3">
        <v>0.94239502548309684</v>
      </c>
      <c r="DU565" s="3">
        <v>0.93404540555731663</v>
      </c>
      <c r="DV565" s="3">
        <v>0.92506922920991086</v>
      </c>
      <c r="DW565" s="3">
        <v>0.9153930050723752</v>
      </c>
      <c r="DX565" s="3">
        <v>0.90472867656328193</v>
      </c>
      <c r="DY565" s="3">
        <v>0.89292196733413109</v>
      </c>
      <c r="DZ565" s="3">
        <v>0.87985851895203271</v>
      </c>
      <c r="EA565" s="3">
        <v>0.86549042933754605</v>
      </c>
      <c r="EB565" s="3">
        <v>0.84989429180088349</v>
      </c>
      <c r="EC565" s="3">
        <v>0.83293890067945586</v>
      </c>
      <c r="ED565" s="3">
        <v>0.8145725979194739</v>
      </c>
      <c r="EE565" s="3">
        <v>0.79470517225621795</v>
      </c>
      <c r="EF565" s="3">
        <v>0.77304150926051352</v>
      </c>
      <c r="EG565" s="3">
        <v>0.74935551741677142</v>
      </c>
      <c r="EH565" s="3">
        <v>0.72343531006932527</v>
      </c>
      <c r="EI565" s="3">
        <v>0.69522856732972227</v>
      </c>
      <c r="EJ565" s="3">
        <v>0.66463155808154117</v>
      </c>
      <c r="EK565" s="3">
        <v>0.63161930859163107</v>
      </c>
      <c r="EL565" s="3">
        <v>0.59633705401370252</v>
      </c>
      <c r="EM565" s="3">
        <v>0.55908984162000663</v>
      </c>
      <c r="EN565" s="3">
        <v>0.52012687055750839</v>
      </c>
      <c r="EO565" s="3">
        <v>0.47972341525260115</v>
      </c>
      <c r="EP565" s="3">
        <v>0.43735424321749145</v>
      </c>
      <c r="EQ565" s="3">
        <v>0.39339576823170136</v>
      </c>
      <c r="ER565" s="3">
        <v>0.34843849983818254</v>
      </c>
      <c r="ES565" s="3">
        <v>0.30323208886917674</v>
      </c>
      <c r="ET565" s="3">
        <v>0.25873581214851377</v>
      </c>
      <c r="EU565" s="3">
        <v>0.21606768936710236</v>
      </c>
      <c r="EV565" s="3">
        <v>0.1763263592618112</v>
      </c>
      <c r="EW565" s="3">
        <v>0.14040162682580978</v>
      </c>
      <c r="EX565" s="3">
        <v>0.10888988570102504</v>
      </c>
      <c r="EY565" s="3">
        <v>8.2095351526573809E-2</v>
      </c>
      <c r="EZ565" s="3">
        <v>6.0042898199505548E-2</v>
      </c>
      <c r="FA565" s="3">
        <v>4.2852016016005114E-2</v>
      </c>
      <c r="FB565" s="3">
        <v>2.956274880912161E-2</v>
      </c>
      <c r="FC565" s="3">
        <v>1.9944212856585802E-2</v>
      </c>
      <c r="FD565" s="3">
        <v>1.2755520774558016E-2</v>
      </c>
      <c r="FE565" s="3">
        <v>7.6895381437345547E-3</v>
      </c>
      <c r="FF565" s="3">
        <v>4.1887990084179616E-3</v>
      </c>
      <c r="FG565" s="3">
        <v>2.0076494767446449E-3</v>
      </c>
      <c r="FH565" s="3">
        <v>8.326324674903067E-4</v>
      </c>
      <c r="FI565" s="3">
        <v>2.9574272612788204E-4</v>
      </c>
      <c r="FJ565" s="3">
        <v>8.5647093486634627E-5</v>
      </c>
      <c r="FK565" s="3">
        <v>1.8613682827450306E-5</v>
      </c>
      <c r="FL565" s="3">
        <v>2.5634763989964553E-6</v>
      </c>
      <c r="FM565" s="3">
        <v>0</v>
      </c>
      <c r="FN565" s="3">
        <v>0</v>
      </c>
      <c r="FO565" s="3">
        <v>0</v>
      </c>
      <c r="FP565" s="3">
        <v>0</v>
      </c>
      <c r="FQ565" s="3">
        <v>0</v>
      </c>
      <c r="FR565" s="3">
        <v>0</v>
      </c>
      <c r="FS565" s="3">
        <v>0</v>
      </c>
      <c r="FT565" s="3">
        <v>0</v>
      </c>
      <c r="FU565" s="3">
        <v>0</v>
      </c>
      <c r="FV565" s="3">
        <v>0</v>
      </c>
      <c r="FW565" s="3">
        <v>0</v>
      </c>
      <c r="FX565" s="3">
        <v>0</v>
      </c>
      <c r="FY565" s="3">
        <v>0</v>
      </c>
      <c r="FZ565" s="3">
        <v>0</v>
      </c>
      <c r="GA565" s="3">
        <v>0</v>
      </c>
      <c r="GB565" s="3">
        <v>0</v>
      </c>
      <c r="GC565" s="3">
        <v>0</v>
      </c>
      <c r="GD565" s="3">
        <v>0</v>
      </c>
      <c r="GE565" s="3">
        <v>0</v>
      </c>
      <c r="GF565" s="3">
        <v>0</v>
      </c>
      <c r="GG565" s="3">
        <v>0</v>
      </c>
      <c r="GH565" s="3">
        <v>0</v>
      </c>
      <c r="GI565" s="3">
        <v>0</v>
      </c>
      <c r="GJ565" s="3">
        <v>0</v>
      </c>
      <c r="GK565" s="3">
        <v>0</v>
      </c>
      <c r="GL565" s="3">
        <v>0</v>
      </c>
      <c r="GM565" s="3">
        <v>0</v>
      </c>
      <c r="GN565" s="3">
        <v>0</v>
      </c>
      <c r="GO565" s="3">
        <v>0</v>
      </c>
      <c r="GP565" s="3">
        <v>0</v>
      </c>
      <c r="GQ565" s="3">
        <v>0</v>
      </c>
      <c r="GR565" s="3">
        <v>0</v>
      </c>
      <c r="GS565" s="3">
        <v>0</v>
      </c>
      <c r="GT565" s="3">
        <v>0</v>
      </c>
      <c r="GU565" s="3">
        <v>0</v>
      </c>
      <c r="GV565" s="3">
        <v>0</v>
      </c>
      <c r="GW565" s="3">
        <v>0</v>
      </c>
      <c r="GX565" s="3">
        <v>0</v>
      </c>
      <c r="GY565" s="3">
        <v>0</v>
      </c>
      <c r="GZ565" s="3">
        <v>0</v>
      </c>
      <c r="HA565" s="3">
        <v>0</v>
      </c>
      <c r="HB565">
        <f t="shared" si="3395"/>
        <v>17</v>
      </c>
      <c r="HC565">
        <f t="shared" si="3399"/>
        <v>0.87757969486316556</v>
      </c>
      <c r="HD565">
        <f>IF(H565&gt;=$F$3,IF(HB565&lt;50,HC565*VLOOKUP(H565,Ret!$A$2:$AZ$27,HB565+2),HC565),0)</f>
        <v>3.5980767489389789E-2</v>
      </c>
      <c r="HE565">
        <f>IF(H565&lt;$F$3,HC565*VLOOKUP(H565,Withd!$A$2:$AZ$57,HB565+2),0)</f>
        <v>0</v>
      </c>
      <c r="HF565">
        <f>IF(HC565=HD565,0,HC565*VLOOKUP(H565,Mort!$A$2:$E$115,IF(HF564/HC564=VLOOKUP(H564,Mort!$A$2:$E$115,2),2,3)))</f>
        <v>2.3255861913873887E-3</v>
      </c>
      <c r="HH565">
        <f t="shared" ref="HH565:HI565" si="3406">HH564+1</f>
        <v>46</v>
      </c>
      <c r="HI565">
        <f t="shared" si="3406"/>
        <v>6</v>
      </c>
      <c r="HJ565">
        <f t="shared" si="3393"/>
        <v>0.53069399610257728</v>
      </c>
      <c r="HK565">
        <f>IF(HH565&gt;=$F$3,IF(HI565&lt;50,HJ565*VLOOKUP(HH565,Ret!$A$2:$AZ$27,HI565+2),HJ565),0)</f>
        <v>0</v>
      </c>
      <c r="HL565">
        <f>IF(HH565&lt;$F$3,HJ565*VLOOKUP(HH565,Withd!$A$2:$AZ$57,HI565+2),0)</f>
        <v>2.7277671399672472E-2</v>
      </c>
      <c r="HM565">
        <f>IF(HJ565=HK565,0,HJ565*VLOOKUP(HH565,Mort!$A$2:$E$115,IF(HM564/HJ564=VLOOKUP(HH564,Mort!$A$2:$E$115,2),2,3)))</f>
        <v>6.1560503547898962E-4</v>
      </c>
      <c r="HN565">
        <f>HN564/(1+Assumptions!$C$9)</f>
        <v>1.2507891954619446</v>
      </c>
      <c r="HO565">
        <f>HO564*(1+Assumptions!$C$10)</f>
        <v>0.8253908270055047</v>
      </c>
      <c r="HQ565">
        <f>HQ564/(1.01+Assumptions!$C$9)</f>
        <v>1.3248530072943996</v>
      </c>
      <c r="HR565">
        <f>HR564/(0.99+Assumptions!$C$9)</f>
        <v>1.1802083635840981</v>
      </c>
    </row>
    <row r="566" spans="2:226" x14ac:dyDescent="0.25">
      <c r="B566">
        <f t="shared" ref="B566:C566" si="3407">B565+1</f>
        <v>2025</v>
      </c>
      <c r="C566">
        <f t="shared" si="3407"/>
        <v>58</v>
      </c>
      <c r="D566">
        <f>IF(D565=0, 0, D565*(1-VLOOKUP(C565,Mort!$A$2:$E$111,IF(D565/D564=1-VLOOKUP(C564,Mort!$A$2:$E$111,4),4,5))))</f>
        <v>0.96046618291315322</v>
      </c>
      <c r="E566" s="3">
        <f>IF(C566&lt;65,Assumptions!$C$6,Assumptions!$C$7)*(1+Assumptions!$C$8)^(B566-$J$3)</f>
        <v>14050.408200903663</v>
      </c>
      <c r="F566" s="3">
        <f t="shared" si="3391"/>
        <v>13494.94</v>
      </c>
      <c r="H566">
        <f t="shared" si="3398"/>
        <v>58</v>
      </c>
      <c r="I566" s="5">
        <v>201554.65824690982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14823.18</v>
      </c>
      <c r="R566" s="5">
        <v>15532.74</v>
      </c>
      <c r="S566" s="5">
        <v>16270.69</v>
      </c>
      <c r="T566" s="5">
        <v>17040.099999999999</v>
      </c>
      <c r="U566" s="5">
        <v>17841.939999999999</v>
      </c>
      <c r="V566" s="5">
        <v>18678.12</v>
      </c>
      <c r="W566" s="5">
        <v>8051.79</v>
      </c>
      <c r="X566" s="5">
        <v>8424.2199999999993</v>
      </c>
      <c r="Y566" s="5">
        <v>8808.81</v>
      </c>
      <c r="Z566" s="5">
        <v>9203.99</v>
      </c>
      <c r="AA566" s="5">
        <v>9608.64</v>
      </c>
      <c r="AB566" s="5">
        <v>10019.01</v>
      </c>
      <c r="AC566" s="5">
        <v>10432.120000000001</v>
      </c>
      <c r="AD566" s="5">
        <v>10844.87</v>
      </c>
      <c r="AE566" s="5">
        <v>11254.5</v>
      </c>
      <c r="AF566" s="5">
        <v>11659.54</v>
      </c>
      <c r="AG566" s="5">
        <v>12055.41</v>
      </c>
      <c r="AH566" s="5">
        <v>12438.02</v>
      </c>
      <c r="AI566" s="5">
        <v>12802.06</v>
      </c>
      <c r="AJ566" s="5">
        <v>13138</v>
      </c>
      <c r="AK566" s="5">
        <v>13435.9</v>
      </c>
      <c r="AL566" s="5">
        <v>13684.56</v>
      </c>
      <c r="AM566" s="5">
        <v>13874.31</v>
      </c>
      <c r="AN566" s="5">
        <v>13993.2</v>
      </c>
      <c r="AO566" s="5">
        <v>14029.56</v>
      </c>
      <c r="AP566" s="5">
        <v>13974.39</v>
      </c>
      <c r="AQ566" s="5">
        <v>13822.13</v>
      </c>
      <c r="AR566" s="5">
        <v>13566.11</v>
      </c>
      <c r="AS566" s="5">
        <v>13200.47</v>
      </c>
      <c r="AT566" s="5">
        <v>12696.51</v>
      </c>
      <c r="AU566" s="5">
        <v>12048.5</v>
      </c>
      <c r="AV566" s="5">
        <v>11258.54</v>
      </c>
      <c r="AW566" s="5">
        <v>10336.74</v>
      </c>
      <c r="AX566" s="5">
        <v>9305.02</v>
      </c>
      <c r="AY566" s="5">
        <v>8197.91</v>
      </c>
      <c r="AZ566" s="5">
        <v>7058.02</v>
      </c>
      <c r="BA566" s="5">
        <v>5929.12</v>
      </c>
      <c r="BB566" s="5">
        <v>4851.3</v>
      </c>
      <c r="BC566" s="5">
        <v>3858.71</v>
      </c>
      <c r="BD566" s="5">
        <v>2977.4</v>
      </c>
      <c r="BE566" s="5">
        <v>2241.81</v>
      </c>
      <c r="BF566" s="5">
        <v>1631.64</v>
      </c>
      <c r="BG566" s="5">
        <v>1161.31</v>
      </c>
      <c r="BH566" s="5">
        <v>783.58</v>
      </c>
      <c r="BI566" s="5">
        <v>498.35</v>
      </c>
      <c r="BJ566" s="5">
        <v>286.39999999999998</v>
      </c>
      <c r="BK566" s="5">
        <v>144.82</v>
      </c>
      <c r="BL566" s="5">
        <v>63.36</v>
      </c>
      <c r="BM566" s="5">
        <v>23.74</v>
      </c>
      <c r="BN566" s="5">
        <v>7.25</v>
      </c>
      <c r="BO566" s="5">
        <v>1.66</v>
      </c>
      <c r="BP566" s="5">
        <v>0.24</v>
      </c>
      <c r="BQ566" s="5">
        <v>0</v>
      </c>
      <c r="BR566" s="5">
        <v>0</v>
      </c>
      <c r="BS566" s="5">
        <v>0</v>
      </c>
      <c r="BT566" s="5">
        <v>0</v>
      </c>
      <c r="BU566" s="5">
        <v>0</v>
      </c>
      <c r="BV566" s="5">
        <v>0</v>
      </c>
      <c r="BW566" s="5">
        <v>0</v>
      </c>
      <c r="BX566" s="5">
        <v>0</v>
      </c>
      <c r="BY566" s="5">
        <v>0</v>
      </c>
      <c r="BZ566" s="5">
        <v>0</v>
      </c>
      <c r="CA566" s="5">
        <v>0</v>
      </c>
      <c r="CB566" s="5">
        <v>0</v>
      </c>
      <c r="CC566" s="5">
        <v>0</v>
      </c>
      <c r="CD566" s="5">
        <v>0</v>
      </c>
      <c r="CE566" s="5">
        <v>0</v>
      </c>
      <c r="CF566" s="5">
        <v>0</v>
      </c>
      <c r="CG566" s="5">
        <v>0</v>
      </c>
      <c r="CH566" s="5">
        <v>0</v>
      </c>
      <c r="CI566" s="5">
        <v>0</v>
      </c>
      <c r="CJ566" s="5">
        <v>0</v>
      </c>
      <c r="CK566" s="5">
        <v>0</v>
      </c>
      <c r="CL566" s="5">
        <v>0</v>
      </c>
      <c r="CM566" s="5">
        <v>0</v>
      </c>
      <c r="CN566" s="5">
        <v>0</v>
      </c>
      <c r="CO566" s="5">
        <v>0</v>
      </c>
      <c r="CP566" s="5">
        <v>0</v>
      </c>
      <c r="CQ566" s="5">
        <v>0</v>
      </c>
      <c r="CR566" s="5">
        <v>0</v>
      </c>
      <c r="CS566" s="5">
        <v>0</v>
      </c>
      <c r="CT566" s="5">
        <v>0</v>
      </c>
      <c r="CU566" s="5">
        <v>0</v>
      </c>
      <c r="CV566" s="5">
        <v>0</v>
      </c>
      <c r="CW566" s="5">
        <v>0</v>
      </c>
      <c r="CX566" s="5">
        <v>0</v>
      </c>
      <c r="CY566" s="5">
        <v>0</v>
      </c>
      <c r="CZ566" s="5">
        <v>0</v>
      </c>
      <c r="DA566" s="5">
        <v>0</v>
      </c>
      <c r="DB566" s="5">
        <v>0</v>
      </c>
      <c r="DC566" s="5">
        <v>0</v>
      </c>
      <c r="DD566" s="5">
        <v>0</v>
      </c>
      <c r="DE566" s="5">
        <v>0</v>
      </c>
      <c r="DF566" s="3">
        <v>0</v>
      </c>
      <c r="DG566" s="3">
        <v>0</v>
      </c>
      <c r="DH566" s="3">
        <v>0</v>
      </c>
      <c r="DI566" s="3">
        <v>0</v>
      </c>
      <c r="DJ566" s="3">
        <v>0</v>
      </c>
      <c r="DK566" s="3">
        <v>0</v>
      </c>
      <c r="DL566" s="3">
        <v>0</v>
      </c>
      <c r="DM566" s="3">
        <v>1</v>
      </c>
      <c r="DN566" s="3">
        <v>0.99324000000000001</v>
      </c>
      <c r="DO566" s="3">
        <v>0.98618799600000007</v>
      </c>
      <c r="DP566" s="3">
        <v>0.97897896174924004</v>
      </c>
      <c r="DQ566" s="3">
        <v>0.97160725016726823</v>
      </c>
      <c r="DR566" s="3">
        <v>0.96411615826847863</v>
      </c>
      <c r="DS566" s="3">
        <v>0.95647071713340959</v>
      </c>
      <c r="DT566" s="3">
        <v>0.94854157488837365</v>
      </c>
      <c r="DU566" s="3">
        <v>0.94013749653486267</v>
      </c>
      <c r="DV566" s="3">
        <v>0.93110277519316265</v>
      </c>
      <c r="DW566" s="3">
        <v>0.92136344016464211</v>
      </c>
      <c r="DX566" s="3">
        <v>0.91062955608672402</v>
      </c>
      <c r="DY566" s="3">
        <v>0.89874584037979222</v>
      </c>
      <c r="DZ566" s="3">
        <v>0.88559718873503579</v>
      </c>
      <c r="EA566" s="3">
        <v>0.87113538664299273</v>
      </c>
      <c r="EB566" s="3">
        <v>0.85543752697568598</v>
      </c>
      <c r="EC566" s="3">
        <v>0.83837154831252103</v>
      </c>
      <c r="ED566" s="3">
        <v>0.81988545567222992</v>
      </c>
      <c r="EE566" s="3">
        <v>0.79988844940838422</v>
      </c>
      <c r="EF566" s="3">
        <v>0.77808349027751167</v>
      </c>
      <c r="EG566" s="3">
        <v>0.75424301213540867</v>
      </c>
      <c r="EH566" s="3">
        <v>0.72815374634564489</v>
      </c>
      <c r="EI566" s="3">
        <v>0.69976303177562826</v>
      </c>
      <c r="EJ566" s="3">
        <v>0.66896646074718291</v>
      </c>
      <c r="EK566" s="3">
        <v>0.63573889664187033</v>
      </c>
      <c r="EL566" s="3">
        <v>0.60022652187545544</v>
      </c>
      <c r="EM566" s="3">
        <v>0.56273637331911452</v>
      </c>
      <c r="EN566" s="3">
        <v>0.52351927546250543</v>
      </c>
      <c r="EO566" s="3">
        <v>0.48285229814457803</v>
      </c>
      <c r="EP566" s="3">
        <v>0.44020678317244893</v>
      </c>
      <c r="EQ566" s="3">
        <v>0.39596159939578612</v>
      </c>
      <c r="ER566" s="3">
        <v>0.35071110781683568</v>
      </c>
      <c r="ES566" s="3">
        <v>0.30520984868867945</v>
      </c>
      <c r="ET566" s="3">
        <v>0.26042335549210266</v>
      </c>
      <c r="EU566" s="3">
        <v>0.21747693993790002</v>
      </c>
      <c r="EV566" s="3">
        <v>0.17747640637512205</v>
      </c>
      <c r="EW566" s="3">
        <v>0.14131736334025469</v>
      </c>
      <c r="EX566" s="3">
        <v>0.10960009431216793</v>
      </c>
      <c r="EY566" s="3">
        <v>8.2630799104772765E-2</v>
      </c>
      <c r="EZ566" s="3">
        <v>6.0434513849248701E-2</v>
      </c>
      <c r="FA566" s="3">
        <v>4.31315081890703E-2</v>
      </c>
      <c r="FB566" s="3">
        <v>2.9755564869475819E-2</v>
      </c>
      <c r="FC566" s="3">
        <v>2.0074294283543168E-2</v>
      </c>
      <c r="FD566" s="3">
        <v>1.2838715651982869E-2</v>
      </c>
      <c r="FE566" s="3">
        <v>7.7396913436413532E-3</v>
      </c>
      <c r="FF566" s="3">
        <v>4.2161194625351906E-3</v>
      </c>
      <c r="FG566" s="3">
        <v>2.0207438971984915E-3</v>
      </c>
      <c r="FH566" s="3">
        <v>8.3806311648513046E-4</v>
      </c>
      <c r="FI566" s="3">
        <v>2.9767163834435351E-4</v>
      </c>
      <c r="FJ566" s="3">
        <v>8.6205706464524771E-5</v>
      </c>
      <c r="FK566" s="3">
        <v>1.8735086185935172E-5</v>
      </c>
      <c r="FL566" s="3">
        <v>2.5801960695269908E-6</v>
      </c>
      <c r="FM566" s="3">
        <v>0</v>
      </c>
      <c r="FN566" s="3">
        <v>0</v>
      </c>
      <c r="FO566" s="3">
        <v>0</v>
      </c>
      <c r="FP566" s="3">
        <v>0</v>
      </c>
      <c r="FQ566" s="3">
        <v>0</v>
      </c>
      <c r="FR566" s="3">
        <v>0</v>
      </c>
      <c r="FS566" s="3">
        <v>0</v>
      </c>
      <c r="FT566" s="3">
        <v>0</v>
      </c>
      <c r="FU566" s="3">
        <v>0</v>
      </c>
      <c r="FV566" s="3">
        <v>0</v>
      </c>
      <c r="FW566" s="3">
        <v>0</v>
      </c>
      <c r="FX566" s="3">
        <v>0</v>
      </c>
      <c r="FY566" s="3">
        <v>0</v>
      </c>
      <c r="FZ566" s="3">
        <v>0</v>
      </c>
      <c r="GA566" s="3">
        <v>0</v>
      </c>
      <c r="GB566" s="3">
        <v>0</v>
      </c>
      <c r="GC566" s="3">
        <v>0</v>
      </c>
      <c r="GD566" s="3">
        <v>0</v>
      </c>
      <c r="GE566" s="3">
        <v>0</v>
      </c>
      <c r="GF566" s="3">
        <v>0</v>
      </c>
      <c r="GG566" s="3">
        <v>0</v>
      </c>
      <c r="GH566" s="3">
        <v>0</v>
      </c>
      <c r="GI566" s="3">
        <v>0</v>
      </c>
      <c r="GJ566" s="3">
        <v>0</v>
      </c>
      <c r="GK566" s="3">
        <v>0</v>
      </c>
      <c r="GL566" s="3">
        <v>0</v>
      </c>
      <c r="GM566" s="3">
        <v>0</v>
      </c>
      <c r="GN566" s="3">
        <v>0</v>
      </c>
      <c r="GO566" s="3">
        <v>0</v>
      </c>
      <c r="GP566" s="3">
        <v>0</v>
      </c>
      <c r="GQ566" s="3">
        <v>0</v>
      </c>
      <c r="GR566" s="3">
        <v>0</v>
      </c>
      <c r="GS566" s="3">
        <v>0</v>
      </c>
      <c r="GT566" s="3">
        <v>0</v>
      </c>
      <c r="GU566" s="3">
        <v>0</v>
      </c>
      <c r="GV566" s="3">
        <v>0</v>
      </c>
      <c r="GW566" s="3">
        <v>0</v>
      </c>
      <c r="GX566" s="3">
        <v>0</v>
      </c>
      <c r="GY566" s="3">
        <v>0</v>
      </c>
      <c r="GZ566" s="3">
        <v>0</v>
      </c>
      <c r="HA566" s="3">
        <v>0</v>
      </c>
      <c r="HB566">
        <f t="shared" si="3395"/>
        <v>18</v>
      </c>
      <c r="HC566">
        <f t="shared" si="3399"/>
        <v>0.83927334118238839</v>
      </c>
      <c r="HD566">
        <f>IF(H566&gt;=$F$3,IF(HB566&lt;50,HC566*VLOOKUP(H566,Ret!$A$2:$AZ$27,HB566+2),HC566),0)</f>
        <v>3.9445847035572253E-2</v>
      </c>
      <c r="HE566">
        <f>IF(H566&lt;$F$3,HC566*VLOOKUP(H566,Withd!$A$2:$AZ$57,HB566+2),0)</f>
        <v>0</v>
      </c>
      <c r="HF566">
        <f>IF(HC566=HD566,0,HC566*VLOOKUP(H566,Mort!$A$2:$E$115,IF(HF565/HC565=VLOOKUP(H565,Mort!$A$2:$E$115,2),2,3)))</f>
        <v>2.3499653553106874E-3</v>
      </c>
      <c r="HH566">
        <f t="shared" ref="HH566:HI566" si="3408">HH565+1</f>
        <v>47</v>
      </c>
      <c r="HI566">
        <f t="shared" si="3408"/>
        <v>7</v>
      </c>
      <c r="HJ566">
        <f t="shared" si="3393"/>
        <v>0.50280071966742579</v>
      </c>
      <c r="HK566">
        <f>IF(HH566&gt;=$F$3,IF(HI566&lt;50,HJ566*VLOOKUP(HH566,Ret!$A$2:$AZ$27,HI566+2),HJ566),0)</f>
        <v>0</v>
      </c>
      <c r="HL566">
        <f>IF(HH566&lt;$F$3,HJ566*VLOOKUP(HH566,Withd!$A$2:$AZ$57,HI566+2),0)</f>
        <v>2.3681913896335754E-2</v>
      </c>
      <c r="HM566">
        <f>IF(HJ566=HK566,0,HJ566*VLOOKUP(HH566,Mort!$A$2:$E$115,IF(HM565/HJ565=VLOOKUP(HH565,Mort!$A$2:$E$115,2),2,3)))</f>
        <v>6.3352890678095648E-4</v>
      </c>
      <c r="HN566">
        <f>HN565/(1+Assumptions!$C$9)</f>
        <v>1.2049992249151682</v>
      </c>
      <c r="HO566">
        <f>HO565*(1+Assumptions!$C$10)</f>
        <v>0.8522160288831836</v>
      </c>
      <c r="HQ566">
        <f>HQ565/(1.01+Assumptions!$C$9)</f>
        <v>1.2641727168839689</v>
      </c>
      <c r="HR566">
        <f>HR565/(0.99+Assumptions!$C$9)</f>
        <v>1.1480626104903677</v>
      </c>
    </row>
    <row r="567" spans="2:226" x14ac:dyDescent="0.25">
      <c r="B567">
        <f t="shared" ref="B567:C567" si="3409">B566+1</f>
        <v>2026</v>
      </c>
      <c r="C567">
        <f t="shared" si="3409"/>
        <v>59</v>
      </c>
      <c r="D567">
        <f>IF(D566=0, 0, D566*(1-VLOOKUP(C566,Mort!$A$2:$E$111,IF(D566/D565=1-VLOOKUP(C565,Mort!$A$2:$E$111,4),4,5))))</f>
        <v>0.95424236204787594</v>
      </c>
      <c r="E567" s="3">
        <f>IF(C567&lt;65,Assumptions!$C$6,Assumptions!$C$7)*(1+Assumptions!$C$8)^(B567-$J$3)</f>
        <v>14823.180651953362</v>
      </c>
      <c r="F567" s="3">
        <f t="shared" si="3391"/>
        <v>14144.91</v>
      </c>
      <c r="H567">
        <f t="shared" si="3398"/>
        <v>59</v>
      </c>
      <c r="I567" s="5">
        <v>191431.52158105365</v>
      </c>
      <c r="J567" s="5">
        <v>0</v>
      </c>
      <c r="K567" s="5">
        <v>0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15638.46</v>
      </c>
      <c r="S567" s="5">
        <v>16381.43</v>
      </c>
      <c r="T567" s="5">
        <v>17156.080000000002</v>
      </c>
      <c r="U567" s="5">
        <v>17963.37</v>
      </c>
      <c r="V567" s="5">
        <v>18805.240000000002</v>
      </c>
      <c r="W567" s="5">
        <v>8106.59</v>
      </c>
      <c r="X567" s="5">
        <v>8481.56</v>
      </c>
      <c r="Y567" s="5">
        <v>8868.76</v>
      </c>
      <c r="Z567" s="5">
        <v>9266.6299999999992</v>
      </c>
      <c r="AA567" s="5">
        <v>9674.0300000000007</v>
      </c>
      <c r="AB567" s="5">
        <v>10087.200000000001</v>
      </c>
      <c r="AC567" s="5">
        <v>10503.12</v>
      </c>
      <c r="AD567" s="5">
        <v>10918.68</v>
      </c>
      <c r="AE567" s="5">
        <v>11331.1</v>
      </c>
      <c r="AF567" s="5">
        <v>11738.89</v>
      </c>
      <c r="AG567" s="5">
        <v>12137.46</v>
      </c>
      <c r="AH567" s="5">
        <v>12522.67</v>
      </c>
      <c r="AI567" s="5">
        <v>12889.19</v>
      </c>
      <c r="AJ567" s="5">
        <v>13227.41</v>
      </c>
      <c r="AK567" s="5">
        <v>13527.34</v>
      </c>
      <c r="AL567" s="5">
        <v>13777.7</v>
      </c>
      <c r="AM567" s="5">
        <v>13968.74</v>
      </c>
      <c r="AN567" s="5">
        <v>14088.44</v>
      </c>
      <c r="AO567" s="5">
        <v>14125.04</v>
      </c>
      <c r="AP567" s="5">
        <v>14069.5</v>
      </c>
      <c r="AQ567" s="5">
        <v>13916.21</v>
      </c>
      <c r="AR567" s="5">
        <v>13658.44</v>
      </c>
      <c r="AS567" s="5">
        <v>13290.31</v>
      </c>
      <c r="AT567" s="5">
        <v>12782.92</v>
      </c>
      <c r="AU567" s="5">
        <v>12130.5</v>
      </c>
      <c r="AV567" s="5">
        <v>11335.16</v>
      </c>
      <c r="AW567" s="5">
        <v>10407.09</v>
      </c>
      <c r="AX567" s="5">
        <v>9368.35</v>
      </c>
      <c r="AY567" s="5">
        <v>8253.7000000000007</v>
      </c>
      <c r="AZ567" s="5">
        <v>7106.06</v>
      </c>
      <c r="BA567" s="5">
        <v>5969.47</v>
      </c>
      <c r="BB567" s="5">
        <v>4884.32</v>
      </c>
      <c r="BC567" s="5">
        <v>3884.97</v>
      </c>
      <c r="BD567" s="5">
        <v>2997.66</v>
      </c>
      <c r="BE567" s="5">
        <v>2257.0700000000002</v>
      </c>
      <c r="BF567" s="5">
        <v>1642.75</v>
      </c>
      <c r="BG567" s="5">
        <v>1169.22</v>
      </c>
      <c r="BH567" s="5">
        <v>788.91</v>
      </c>
      <c r="BI567" s="5">
        <v>501.75</v>
      </c>
      <c r="BJ567" s="5">
        <v>288.35000000000002</v>
      </c>
      <c r="BK567" s="5">
        <v>145.81</v>
      </c>
      <c r="BL567" s="5">
        <v>63.8</v>
      </c>
      <c r="BM567" s="5">
        <v>23.91</v>
      </c>
      <c r="BN567" s="5">
        <v>7.3</v>
      </c>
      <c r="BO567" s="5">
        <v>1.67</v>
      </c>
      <c r="BP567" s="5">
        <v>0.24</v>
      </c>
      <c r="BQ567" s="5">
        <v>0</v>
      </c>
      <c r="BR567" s="5">
        <v>0</v>
      </c>
      <c r="BS567" s="5">
        <v>0</v>
      </c>
      <c r="BT567" s="5">
        <v>0</v>
      </c>
      <c r="BU567" s="5">
        <v>0</v>
      </c>
      <c r="BV567" s="5">
        <v>0</v>
      </c>
      <c r="BW567" s="5">
        <v>0</v>
      </c>
      <c r="BX567" s="5">
        <v>0</v>
      </c>
      <c r="BY567" s="5">
        <v>0</v>
      </c>
      <c r="BZ567" s="5">
        <v>0</v>
      </c>
      <c r="CA567" s="5">
        <v>0</v>
      </c>
      <c r="CB567" s="5">
        <v>0</v>
      </c>
      <c r="CC567" s="5">
        <v>0</v>
      </c>
      <c r="CD567" s="5">
        <v>0</v>
      </c>
      <c r="CE567" s="5">
        <v>0</v>
      </c>
      <c r="CF567" s="5">
        <v>0</v>
      </c>
      <c r="CG567" s="5">
        <v>0</v>
      </c>
      <c r="CH567" s="5">
        <v>0</v>
      </c>
      <c r="CI567" s="5">
        <v>0</v>
      </c>
      <c r="CJ567" s="5">
        <v>0</v>
      </c>
      <c r="CK567" s="5">
        <v>0</v>
      </c>
      <c r="CL567" s="5">
        <v>0</v>
      </c>
      <c r="CM567" s="5">
        <v>0</v>
      </c>
      <c r="CN567" s="5">
        <v>0</v>
      </c>
      <c r="CO567" s="5">
        <v>0</v>
      </c>
      <c r="CP567" s="5">
        <v>0</v>
      </c>
      <c r="CQ567" s="5">
        <v>0</v>
      </c>
      <c r="CR567" s="5">
        <v>0</v>
      </c>
      <c r="CS567" s="5">
        <v>0</v>
      </c>
      <c r="CT567" s="5">
        <v>0</v>
      </c>
      <c r="CU567" s="5">
        <v>0</v>
      </c>
      <c r="CV567" s="5">
        <v>0</v>
      </c>
      <c r="CW567" s="5">
        <v>0</v>
      </c>
      <c r="CX567" s="5">
        <v>0</v>
      </c>
      <c r="CY567" s="5">
        <v>0</v>
      </c>
      <c r="CZ567" s="5">
        <v>0</v>
      </c>
      <c r="DA567" s="5">
        <v>0</v>
      </c>
      <c r="DB567" s="5">
        <v>0</v>
      </c>
      <c r="DC567" s="5">
        <v>0</v>
      </c>
      <c r="DD567" s="5">
        <v>0</v>
      </c>
      <c r="DE567" s="5">
        <v>0</v>
      </c>
      <c r="DF567" s="3">
        <v>0</v>
      </c>
      <c r="DG567" s="3">
        <v>0</v>
      </c>
      <c r="DH567" s="3">
        <v>0</v>
      </c>
      <c r="DI567" s="3">
        <v>0</v>
      </c>
      <c r="DJ567" s="3">
        <v>0</v>
      </c>
      <c r="DK567" s="3">
        <v>0</v>
      </c>
      <c r="DL567" s="3">
        <v>0</v>
      </c>
      <c r="DM567" s="3">
        <v>0</v>
      </c>
      <c r="DN567" s="3">
        <v>1</v>
      </c>
      <c r="DO567" s="3">
        <v>0.9929</v>
      </c>
      <c r="DP567" s="3">
        <v>0.98564190099999993</v>
      </c>
      <c r="DQ567" s="3">
        <v>0.97822001748546994</v>
      </c>
      <c r="DR567" s="3">
        <v>0.97067794115065698</v>
      </c>
      <c r="DS567" s="3">
        <v>0.96298046507733226</v>
      </c>
      <c r="DT567" s="3">
        <v>0.95499735702184119</v>
      </c>
      <c r="DU567" s="3">
        <v>0.94653608043862769</v>
      </c>
      <c r="DV567" s="3">
        <v>0.93743986870561247</v>
      </c>
      <c r="DW567" s="3">
        <v>0.92763424767895175</v>
      </c>
      <c r="DX567" s="3">
        <v>0.91682730869349194</v>
      </c>
      <c r="DY567" s="3">
        <v>0.90486271231504189</v>
      </c>
      <c r="DZ567" s="3">
        <v>0.89162457083387281</v>
      </c>
      <c r="EA567" s="3">
        <v>0.87706434159215574</v>
      </c>
      <c r="EB567" s="3">
        <v>0.86125964215666506</v>
      </c>
      <c r="EC567" s="3">
        <v>0.84407751229563954</v>
      </c>
      <c r="ED567" s="3">
        <v>0.82546560314952067</v>
      </c>
      <c r="EE567" s="3">
        <v>0.8053324970887038</v>
      </c>
      <c r="EF567" s="3">
        <v>0.78337913321806574</v>
      </c>
      <c r="EG567" s="3">
        <v>0.75937639657626421</v>
      </c>
      <c r="EH567" s="3">
        <v>0.73310956701869123</v>
      </c>
      <c r="EI567" s="3">
        <v>0.70452562500063254</v>
      </c>
      <c r="EJ567" s="3">
        <v>0.67351945224435472</v>
      </c>
      <c r="EK567" s="3">
        <v>0.64006574105137759</v>
      </c>
      <c r="EL567" s="3">
        <v>0.60431166875624764</v>
      </c>
      <c r="EM567" s="3">
        <v>0.5665663619257324</v>
      </c>
      <c r="EN567" s="3">
        <v>0.52708235216312804</v>
      </c>
      <c r="EO567" s="3">
        <v>0.48613859504709628</v>
      </c>
      <c r="EP567" s="3">
        <v>0.44320283433253677</v>
      </c>
      <c r="EQ567" s="3">
        <v>0.39865651745377351</v>
      </c>
      <c r="ER567" s="3">
        <v>0.35309805063915622</v>
      </c>
      <c r="ES567" s="3">
        <v>0.30728710954923211</v>
      </c>
      <c r="ET567" s="3">
        <v>0.26219579909397778</v>
      </c>
      <c r="EU567" s="3">
        <v>0.21895708986538989</v>
      </c>
      <c r="EV567" s="3">
        <v>0.17868431232644871</v>
      </c>
      <c r="EW567" s="3">
        <v>0.14227917053305805</v>
      </c>
      <c r="EX567" s="3">
        <v>0.1103460334986185</v>
      </c>
      <c r="EY567" s="3">
        <v>8.3193185035613446E-2</v>
      </c>
      <c r="EZ567" s="3">
        <v>6.0845831671346953E-2</v>
      </c>
      <c r="FA567" s="3">
        <v>4.3425061605523604E-2</v>
      </c>
      <c r="FB567" s="3">
        <v>2.9958081500418628E-2</v>
      </c>
      <c r="FC567" s="3">
        <v>2.0210920103442425E-2</v>
      </c>
      <c r="FD567" s="3">
        <v>1.2926096061357637E-2</v>
      </c>
      <c r="FE567" s="3">
        <v>7.7923677496288387E-3</v>
      </c>
      <c r="FF567" s="3">
        <v>4.2448144079328138E-3</v>
      </c>
      <c r="FG567" s="3">
        <v>2.0344970975781185E-3</v>
      </c>
      <c r="FH567" s="3">
        <v>8.4376698127857318E-4</v>
      </c>
      <c r="FI567" s="3">
        <v>2.9969759408033644E-4</v>
      </c>
      <c r="FJ567" s="3">
        <v>8.6792423245665422E-5</v>
      </c>
      <c r="FK567" s="3">
        <v>1.8862597343980469E-5</v>
      </c>
      <c r="FL567" s="3">
        <v>2.5977569062129895E-6</v>
      </c>
      <c r="FM567" s="3">
        <v>0</v>
      </c>
      <c r="FN567" s="3">
        <v>0</v>
      </c>
      <c r="FO567" s="3">
        <v>0</v>
      </c>
      <c r="FP567" s="3">
        <v>0</v>
      </c>
      <c r="FQ567" s="3">
        <v>0</v>
      </c>
      <c r="FR567" s="3">
        <v>0</v>
      </c>
      <c r="FS567" s="3">
        <v>0</v>
      </c>
      <c r="FT567" s="3">
        <v>0</v>
      </c>
      <c r="FU567" s="3">
        <v>0</v>
      </c>
      <c r="FV567" s="3">
        <v>0</v>
      </c>
      <c r="FW567" s="3">
        <v>0</v>
      </c>
      <c r="FX567" s="3">
        <v>0</v>
      </c>
      <c r="FY567" s="3">
        <v>0</v>
      </c>
      <c r="FZ567" s="3">
        <v>0</v>
      </c>
      <c r="GA567" s="3">
        <v>0</v>
      </c>
      <c r="GB567" s="3">
        <v>0</v>
      </c>
      <c r="GC567" s="3">
        <v>0</v>
      </c>
      <c r="GD567" s="3">
        <v>0</v>
      </c>
      <c r="GE567" s="3">
        <v>0</v>
      </c>
      <c r="GF567" s="3">
        <v>0</v>
      </c>
      <c r="GG567" s="3">
        <v>0</v>
      </c>
      <c r="GH567" s="3">
        <v>0</v>
      </c>
      <c r="GI567" s="3">
        <v>0</v>
      </c>
      <c r="GJ567" s="3">
        <v>0</v>
      </c>
      <c r="GK567" s="3">
        <v>0</v>
      </c>
      <c r="GL567" s="3">
        <v>0</v>
      </c>
      <c r="GM567" s="3">
        <v>0</v>
      </c>
      <c r="GN567" s="3">
        <v>0</v>
      </c>
      <c r="GO567" s="3">
        <v>0</v>
      </c>
      <c r="GP567" s="3">
        <v>0</v>
      </c>
      <c r="GQ567" s="3">
        <v>0</v>
      </c>
      <c r="GR567" s="3">
        <v>0</v>
      </c>
      <c r="GS567" s="3">
        <v>0</v>
      </c>
      <c r="GT567" s="3">
        <v>0</v>
      </c>
      <c r="GU567" s="3">
        <v>0</v>
      </c>
      <c r="GV567" s="3">
        <v>0</v>
      </c>
      <c r="GW567" s="3">
        <v>0</v>
      </c>
      <c r="GX567" s="3">
        <v>0</v>
      </c>
      <c r="GY567" s="3">
        <v>0</v>
      </c>
      <c r="GZ567" s="3">
        <v>0</v>
      </c>
      <c r="HA567" s="3">
        <v>0</v>
      </c>
      <c r="HB567">
        <f t="shared" si="3395"/>
        <v>19</v>
      </c>
      <c r="HC567">
        <f t="shared" si="3399"/>
        <v>0.79747752879150535</v>
      </c>
      <c r="HD567">
        <f>IF(H567&gt;=$F$3,IF(HB567&lt;50,HC567*VLOOKUP(H567,Ret!$A$2:$AZ$27,HB567+2),HC567),0)</f>
        <v>4.7051174198698816E-2</v>
      </c>
      <c r="HE567">
        <f>IF(H567&lt;$F$3,HC567*VLOOKUP(H567,Withd!$A$2:$AZ$57,HB567+2),0)</f>
        <v>0</v>
      </c>
      <c r="HF567">
        <f>IF(HC567=HD567,0,HC567*VLOOKUP(H567,Mort!$A$2:$E$115,IF(HF566/HC566=VLOOKUP(H566,Mort!$A$2:$E$115,2),2,3)))</f>
        <v>2.3445839346470255E-3</v>
      </c>
      <c r="HH567">
        <f t="shared" ref="HH567:HI567" si="3410">HH566+1</f>
        <v>48</v>
      </c>
      <c r="HI567">
        <f t="shared" si="3410"/>
        <v>8</v>
      </c>
      <c r="HJ567">
        <f t="shared" si="3393"/>
        <v>0.47848527686430903</v>
      </c>
      <c r="HK567">
        <f>IF(HH567&gt;=$F$3,IF(HI567&lt;50,HJ567*VLOOKUP(HH567,Ret!$A$2:$AZ$27,HI567+2),HJ567),0)</f>
        <v>0</v>
      </c>
      <c r="HL567">
        <f>IF(HH567&lt;$F$3,HJ567*VLOOKUP(HH567,Withd!$A$2:$AZ$57,HI567+2),0)</f>
        <v>2.0574866905165287E-2</v>
      </c>
      <c r="HM567">
        <f>IF(HJ567=HK567,0,HJ567*VLOOKUP(HH567,Mort!$A$2:$E$115,IF(HM566/HJ566=VLOOKUP(HH566,Mort!$A$2:$E$115,2),2,3)))</f>
        <v>6.5073997653546036E-4</v>
      </c>
      <c r="HN567">
        <f>HN566/(1+Assumptions!$C$9)</f>
        <v>1.1608855731360002</v>
      </c>
      <c r="HO567">
        <f>HO566*(1+Assumptions!$C$10)</f>
        <v>0.87991304982188701</v>
      </c>
      <c r="HQ567">
        <f>HQ566/(1.01+Assumptions!$C$9)</f>
        <v>1.2062716764160009</v>
      </c>
      <c r="HR567">
        <f>HR566/(0.99+Assumptions!$C$9)</f>
        <v>1.1167924226559998</v>
      </c>
    </row>
    <row r="568" spans="2:226" x14ac:dyDescent="0.25">
      <c r="B568">
        <f t="shared" ref="B568:C568" si="3411">B567+1</f>
        <v>2027</v>
      </c>
      <c r="C568">
        <f t="shared" si="3411"/>
        <v>60</v>
      </c>
      <c r="D568">
        <f>IF(D567=0, 0, D567*(1-VLOOKUP(C567,Mort!$A$2:$E$111,IF(D567/D566=1-VLOOKUP(C566,Mort!$A$2:$E$111,4),4,5))))</f>
        <v>0.94779168368043232</v>
      </c>
      <c r="E568" s="3">
        <f>IF(C568&lt;65,Assumptions!$C$6,Assumptions!$C$7)*(1+Assumptions!$C$8)^(B568-$J$3)</f>
        <v>15638.455587810797</v>
      </c>
      <c r="F568" s="3">
        <f t="shared" si="3391"/>
        <v>14822</v>
      </c>
      <c r="H568">
        <f t="shared" si="3398"/>
        <v>60</v>
      </c>
      <c r="I568" s="5">
        <v>181113.23492782429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16498.57</v>
      </c>
      <c r="T568" s="5">
        <v>17278.75</v>
      </c>
      <c r="U568" s="5">
        <v>18091.82</v>
      </c>
      <c r="V568" s="5">
        <v>18939.71</v>
      </c>
      <c r="W568" s="5">
        <v>8164.56</v>
      </c>
      <c r="X568" s="5">
        <v>8542.2099999999991</v>
      </c>
      <c r="Y568" s="5">
        <v>8932.18</v>
      </c>
      <c r="Z568" s="5">
        <v>9332.89</v>
      </c>
      <c r="AA568" s="5">
        <v>9743.2099999999991</v>
      </c>
      <c r="AB568" s="5">
        <v>10159.33</v>
      </c>
      <c r="AC568" s="5">
        <v>10578.23</v>
      </c>
      <c r="AD568" s="5">
        <v>10996.76</v>
      </c>
      <c r="AE568" s="5">
        <v>11412.13</v>
      </c>
      <c r="AF568" s="5">
        <v>11822.84</v>
      </c>
      <c r="AG568" s="5">
        <v>12224.25</v>
      </c>
      <c r="AH568" s="5">
        <v>12612.22</v>
      </c>
      <c r="AI568" s="5">
        <v>12981.36</v>
      </c>
      <c r="AJ568" s="5">
        <v>13322</v>
      </c>
      <c r="AK568" s="5">
        <v>13624.07</v>
      </c>
      <c r="AL568" s="5">
        <v>13876.22</v>
      </c>
      <c r="AM568" s="5">
        <v>14068.62</v>
      </c>
      <c r="AN568" s="5">
        <v>14189.18</v>
      </c>
      <c r="AO568" s="5">
        <v>14226.05</v>
      </c>
      <c r="AP568" s="5">
        <v>14170.11</v>
      </c>
      <c r="AQ568" s="5">
        <v>14015.72</v>
      </c>
      <c r="AR568" s="5">
        <v>13756.11</v>
      </c>
      <c r="AS568" s="5">
        <v>13385.35</v>
      </c>
      <c r="AT568" s="5">
        <v>12874.33</v>
      </c>
      <c r="AU568" s="5">
        <v>12217.25</v>
      </c>
      <c r="AV568" s="5">
        <v>11416.22</v>
      </c>
      <c r="AW568" s="5">
        <v>10481.51</v>
      </c>
      <c r="AX568" s="5">
        <v>9435.34</v>
      </c>
      <c r="AY568" s="5">
        <v>8312.7199999999993</v>
      </c>
      <c r="AZ568" s="5">
        <v>7156.87</v>
      </c>
      <c r="BA568" s="5">
        <v>6012.16</v>
      </c>
      <c r="BB568" s="5">
        <v>4919.24</v>
      </c>
      <c r="BC568" s="5">
        <v>3912.75</v>
      </c>
      <c r="BD568" s="5">
        <v>3019.1</v>
      </c>
      <c r="BE568" s="5">
        <v>2273.21</v>
      </c>
      <c r="BF568" s="5">
        <v>1654.5</v>
      </c>
      <c r="BG568" s="5">
        <v>1177.58</v>
      </c>
      <c r="BH568" s="5">
        <v>794.55</v>
      </c>
      <c r="BI568" s="5">
        <v>505.33</v>
      </c>
      <c r="BJ568" s="5">
        <v>290.42</v>
      </c>
      <c r="BK568" s="5">
        <v>146.85</v>
      </c>
      <c r="BL568" s="5">
        <v>64.25</v>
      </c>
      <c r="BM568" s="5">
        <v>24.08</v>
      </c>
      <c r="BN568" s="5">
        <v>7.36</v>
      </c>
      <c r="BO568" s="5">
        <v>1.69</v>
      </c>
      <c r="BP568" s="5">
        <v>0.25</v>
      </c>
      <c r="BQ568" s="5">
        <v>0</v>
      </c>
      <c r="BR568" s="5">
        <v>0</v>
      </c>
      <c r="BS568" s="5">
        <v>0</v>
      </c>
      <c r="BT568" s="5">
        <v>0</v>
      </c>
      <c r="BU568" s="5">
        <v>0</v>
      </c>
      <c r="BV568" s="5">
        <v>0</v>
      </c>
      <c r="BW568" s="5">
        <v>0</v>
      </c>
      <c r="BX568" s="5">
        <v>0</v>
      </c>
      <c r="BY568" s="5">
        <v>0</v>
      </c>
      <c r="BZ568" s="5">
        <v>0</v>
      </c>
      <c r="CA568" s="5">
        <v>0</v>
      </c>
      <c r="CB568" s="5">
        <v>0</v>
      </c>
      <c r="CC568" s="5">
        <v>0</v>
      </c>
      <c r="CD568" s="5">
        <v>0</v>
      </c>
      <c r="CE568" s="5">
        <v>0</v>
      </c>
      <c r="CF568" s="5">
        <v>0</v>
      </c>
      <c r="CG568" s="5">
        <v>0</v>
      </c>
      <c r="CH568" s="5">
        <v>0</v>
      </c>
      <c r="CI568" s="5">
        <v>0</v>
      </c>
      <c r="CJ568" s="5">
        <v>0</v>
      </c>
      <c r="CK568" s="5">
        <v>0</v>
      </c>
      <c r="CL568" s="5">
        <v>0</v>
      </c>
      <c r="CM568" s="5">
        <v>0</v>
      </c>
      <c r="CN568" s="5">
        <v>0</v>
      </c>
      <c r="CO568" s="5">
        <v>0</v>
      </c>
      <c r="CP568" s="5">
        <v>0</v>
      </c>
      <c r="CQ568" s="5">
        <v>0</v>
      </c>
      <c r="CR568" s="5">
        <v>0</v>
      </c>
      <c r="CS568" s="5">
        <v>0</v>
      </c>
      <c r="CT568" s="5">
        <v>0</v>
      </c>
      <c r="CU568" s="5">
        <v>0</v>
      </c>
      <c r="CV568" s="5">
        <v>0</v>
      </c>
      <c r="CW568" s="5">
        <v>0</v>
      </c>
      <c r="CX568" s="5">
        <v>0</v>
      </c>
      <c r="CY568" s="5">
        <v>0</v>
      </c>
      <c r="CZ568" s="5">
        <v>0</v>
      </c>
      <c r="DA568" s="5">
        <v>0</v>
      </c>
      <c r="DB568" s="5">
        <v>0</v>
      </c>
      <c r="DC568" s="5">
        <v>0</v>
      </c>
      <c r="DD568" s="5">
        <v>0</v>
      </c>
      <c r="DE568" s="5">
        <v>0</v>
      </c>
      <c r="DF568" s="3">
        <v>0</v>
      </c>
      <c r="DG568" s="3">
        <v>0</v>
      </c>
      <c r="DH568" s="3">
        <v>0</v>
      </c>
      <c r="DI568" s="3">
        <v>0</v>
      </c>
      <c r="DJ568" s="3">
        <v>0</v>
      </c>
      <c r="DK568" s="3">
        <v>0</v>
      </c>
      <c r="DL568" s="3">
        <v>0</v>
      </c>
      <c r="DM568" s="3">
        <v>0</v>
      </c>
      <c r="DN568" s="3">
        <v>0</v>
      </c>
      <c r="DO568" s="3">
        <v>1</v>
      </c>
      <c r="DP568" s="3">
        <v>0.99268999999999996</v>
      </c>
      <c r="DQ568" s="3">
        <v>0.98521504429999995</v>
      </c>
      <c r="DR568" s="3">
        <v>0.97761903630844693</v>
      </c>
      <c r="DS568" s="3">
        <v>0.96986651735052098</v>
      </c>
      <c r="DT568" s="3">
        <v>0.9618263239216851</v>
      </c>
      <c r="DU568" s="3">
        <v>0.95330454269173903</v>
      </c>
      <c r="DV568" s="3">
        <v>0.94414328603647146</v>
      </c>
      <c r="DW568" s="3">
        <v>0.93426754726452999</v>
      </c>
      <c r="DX568" s="3">
        <v>0.92338333033889819</v>
      </c>
      <c r="DY568" s="3">
        <v>0.91133317787797552</v>
      </c>
      <c r="DZ568" s="3">
        <v>0.89800037348562067</v>
      </c>
      <c r="EA568" s="3">
        <v>0.88333602738660055</v>
      </c>
      <c r="EB568" s="3">
        <v>0.86741831217309395</v>
      </c>
      <c r="EC568" s="3">
        <v>0.85011331684524072</v>
      </c>
      <c r="ED568" s="3">
        <v>0.83136831820880319</v>
      </c>
      <c r="EE568" s="3">
        <v>0.81109124492769047</v>
      </c>
      <c r="EF568" s="3">
        <v>0.78898089759096168</v>
      </c>
      <c r="EG568" s="3">
        <v>0.7648065228887746</v>
      </c>
      <c r="EH568" s="3">
        <v>0.73835186526205188</v>
      </c>
      <c r="EI568" s="3">
        <v>0.70956352603548445</v>
      </c>
      <c r="EJ568" s="3">
        <v>0.67833563525466278</v>
      </c>
      <c r="EK568" s="3">
        <v>0.64464270425156367</v>
      </c>
      <c r="EL568" s="3">
        <v>0.60863296279207135</v>
      </c>
      <c r="EM568" s="3">
        <v>0.57061774793607856</v>
      </c>
      <c r="EN568" s="3">
        <v>0.53085139708241325</v>
      </c>
      <c r="EO568" s="3">
        <v>0.48961486055705139</v>
      </c>
      <c r="EP568" s="3">
        <v>0.44637207607265261</v>
      </c>
      <c r="EQ568" s="3">
        <v>0.40150721870659029</v>
      </c>
      <c r="ER568" s="3">
        <v>0.35562297375280111</v>
      </c>
      <c r="ES568" s="3">
        <v>0.30948444913811268</v>
      </c>
      <c r="ET568" s="3">
        <v>0.26407070107158603</v>
      </c>
      <c r="EU568" s="3">
        <v>0.22052280175787078</v>
      </c>
      <c r="EV568" s="3">
        <v>0.17996204283054559</v>
      </c>
      <c r="EW568" s="3">
        <v>0.14329657622425024</v>
      </c>
      <c r="EX568" s="3">
        <v>0.11113509265647951</v>
      </c>
      <c r="EY568" s="3">
        <v>8.3788080406499599E-2</v>
      </c>
      <c r="EZ568" s="3">
        <v>6.1280926247705668E-2</v>
      </c>
      <c r="FA568" s="3">
        <v>4.3735584253725056E-2</v>
      </c>
      <c r="FB568" s="3">
        <v>3.0172304864959844E-2</v>
      </c>
      <c r="FC568" s="3">
        <v>2.0355443754096508E-2</v>
      </c>
      <c r="FD568" s="3">
        <v>1.3018527607369964E-2</v>
      </c>
      <c r="FE568" s="3">
        <v>7.8480891828269089E-3</v>
      </c>
      <c r="FF568" s="3">
        <v>4.2751681014531308E-3</v>
      </c>
      <c r="FG568" s="3">
        <v>2.0490453193454708E-3</v>
      </c>
      <c r="FH568" s="3">
        <v>8.4980056529214724E-4</v>
      </c>
      <c r="FI568" s="3">
        <v>3.0184066278611776E-4</v>
      </c>
      <c r="FJ568" s="3">
        <v>8.7413055942859691E-5</v>
      </c>
      <c r="FK568" s="3">
        <v>1.8997479448061698E-5</v>
      </c>
      <c r="FL568" s="3">
        <v>2.616332869587056E-6</v>
      </c>
      <c r="FM568" s="3">
        <v>0</v>
      </c>
      <c r="FN568" s="3">
        <v>0</v>
      </c>
      <c r="FO568" s="3">
        <v>0</v>
      </c>
      <c r="FP568" s="3">
        <v>0</v>
      </c>
      <c r="FQ568" s="3">
        <v>0</v>
      </c>
      <c r="FR568" s="3">
        <v>0</v>
      </c>
      <c r="FS568" s="3">
        <v>0</v>
      </c>
      <c r="FT568" s="3">
        <v>0</v>
      </c>
      <c r="FU568" s="3">
        <v>0</v>
      </c>
      <c r="FV568" s="3">
        <v>0</v>
      </c>
      <c r="FW568" s="3">
        <v>0</v>
      </c>
      <c r="FX568" s="3">
        <v>0</v>
      </c>
      <c r="FY568" s="3">
        <v>0</v>
      </c>
      <c r="FZ568" s="3">
        <v>0</v>
      </c>
      <c r="GA568" s="3">
        <v>0</v>
      </c>
      <c r="GB568" s="3">
        <v>0</v>
      </c>
      <c r="GC568" s="3">
        <v>0</v>
      </c>
      <c r="GD568" s="3">
        <v>0</v>
      </c>
      <c r="GE568" s="3">
        <v>0</v>
      </c>
      <c r="GF568" s="3">
        <v>0</v>
      </c>
      <c r="GG568" s="3">
        <v>0</v>
      </c>
      <c r="GH568" s="3">
        <v>0</v>
      </c>
      <c r="GI568" s="3">
        <v>0</v>
      </c>
      <c r="GJ568" s="3">
        <v>0</v>
      </c>
      <c r="GK568" s="3">
        <v>0</v>
      </c>
      <c r="GL568" s="3">
        <v>0</v>
      </c>
      <c r="GM568" s="3">
        <v>0</v>
      </c>
      <c r="GN568" s="3">
        <v>0</v>
      </c>
      <c r="GO568" s="3">
        <v>0</v>
      </c>
      <c r="GP568" s="3">
        <v>0</v>
      </c>
      <c r="GQ568" s="3">
        <v>0</v>
      </c>
      <c r="GR568" s="3">
        <v>0</v>
      </c>
      <c r="GS568" s="3">
        <v>0</v>
      </c>
      <c r="GT568" s="3">
        <v>0</v>
      </c>
      <c r="GU568" s="3">
        <v>0</v>
      </c>
      <c r="GV568" s="3">
        <v>0</v>
      </c>
      <c r="GW568" s="3">
        <v>0</v>
      </c>
      <c r="GX568" s="3">
        <v>0</v>
      </c>
      <c r="GY568" s="3">
        <v>0</v>
      </c>
      <c r="GZ568" s="3">
        <v>0</v>
      </c>
      <c r="HA568" s="3">
        <v>0</v>
      </c>
      <c r="HB568">
        <f t="shared" si="3395"/>
        <v>20</v>
      </c>
      <c r="HC568">
        <f t="shared" si="3399"/>
        <v>0.74808177065815951</v>
      </c>
      <c r="HD568">
        <f>IF(H568&gt;=$F$3,IF(HB568&lt;50,HC568*VLOOKUP(H568,Ret!$A$2:$AZ$27,HB568+2),HC568),0)</f>
        <v>7.8548585919106739E-2</v>
      </c>
      <c r="HE568">
        <f>IF(H568&lt;$F$3,HC568*VLOOKUP(H568,Withd!$A$2:$AZ$57,HB568+2),0)</f>
        <v>0</v>
      </c>
      <c r="HF568">
        <f>IF(HC568=HD568,0,HC568*VLOOKUP(H568,Mort!$A$2:$E$115,IF(HF567/HC567=VLOOKUP(H567,Mort!$A$2:$E$115,2),2,3)))</f>
        <v>2.3040918536271311E-3</v>
      </c>
      <c r="HH568">
        <f t="shared" ref="HH568:HI568" si="3412">HH567+1</f>
        <v>49</v>
      </c>
      <c r="HI568">
        <f t="shared" si="3412"/>
        <v>9</v>
      </c>
      <c r="HJ568">
        <f t="shared" si="3393"/>
        <v>0.45725966998260825</v>
      </c>
      <c r="HK568">
        <f>IF(HH568&gt;=$F$3,IF(HI568&lt;50,HJ568*VLOOKUP(HH568,Ret!$A$2:$AZ$27,HI568+2),HJ568),0)</f>
        <v>0</v>
      </c>
      <c r="HL568">
        <f>IF(HH568&lt;$F$3,HJ568*VLOOKUP(HH568,Withd!$A$2:$AZ$57,HI568+2),0)</f>
        <v>1.7787401162323458E-2</v>
      </c>
      <c r="HM568">
        <f>IF(HJ568=HK568,0,HJ568*VLOOKUP(HH568,Mort!$A$2:$E$115,IF(HM567/HJ567=VLOOKUP(HH567,Mort!$A$2:$E$115,2),2,3)))</f>
        <v>6.6302652147478191E-4</v>
      </c>
      <c r="HN568">
        <f>HN567/(1+Assumptions!$C$9)</f>
        <v>1.1183868720000001</v>
      </c>
      <c r="HO568">
        <f>HO567*(1+Assumptions!$C$10)</f>
        <v>0.90851022394109826</v>
      </c>
      <c r="HQ568">
        <f>HQ567/(1.01+Assumptions!$C$9)</f>
        <v>1.1510225920000008</v>
      </c>
      <c r="HR568">
        <f>HR567/(0.99+Assumptions!$C$9)</f>
        <v>1.0863739519999998</v>
      </c>
    </row>
    <row r="569" spans="2:226" x14ac:dyDescent="0.25">
      <c r="B569">
        <f t="shared" ref="B569:C569" si="3413">B568+1</f>
        <v>2028</v>
      </c>
      <c r="C569">
        <f t="shared" si="3413"/>
        <v>61</v>
      </c>
      <c r="D569">
        <f>IF(D568=0, 0, D568*(1-VLOOKUP(C568,Mort!$A$2:$E$111,IF(D568/D567=1-VLOOKUP(C567,Mort!$A$2:$E$111,4),4,5))))</f>
        <v>0.94106236272630128</v>
      </c>
      <c r="E569" s="3">
        <f>IF(C569&lt;65,Assumptions!$C$6,Assumptions!$C$7)*(1+Assumptions!$C$8)^(B569-$J$3)</f>
        <v>16498.570645140393</v>
      </c>
      <c r="F569" s="3">
        <f t="shared" si="3391"/>
        <v>15526.18</v>
      </c>
      <c r="H569">
        <f t="shared" si="3398"/>
        <v>61</v>
      </c>
      <c r="I569" s="5">
        <v>170565.82493341461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17405.990000000002</v>
      </c>
      <c r="U569" s="5">
        <v>18225.05</v>
      </c>
      <c r="V569" s="5">
        <v>19079.18</v>
      </c>
      <c r="W569" s="5">
        <v>8224.68</v>
      </c>
      <c r="X569" s="5">
        <v>8605.11</v>
      </c>
      <c r="Y569" s="5">
        <v>8997.9599999999991</v>
      </c>
      <c r="Z569" s="5">
        <v>9401.6200000000008</v>
      </c>
      <c r="AA569" s="5">
        <v>9814.9599999999991</v>
      </c>
      <c r="AB569" s="5">
        <v>10234.15</v>
      </c>
      <c r="AC569" s="5">
        <v>10656.12</v>
      </c>
      <c r="AD569" s="5">
        <v>11077.74</v>
      </c>
      <c r="AE569" s="5">
        <v>11496.16</v>
      </c>
      <c r="AF569" s="5">
        <v>11909.9</v>
      </c>
      <c r="AG569" s="5">
        <v>12314.27</v>
      </c>
      <c r="AH569" s="5">
        <v>12705.09</v>
      </c>
      <c r="AI569" s="5">
        <v>13076.95</v>
      </c>
      <c r="AJ569" s="5">
        <v>13420.1</v>
      </c>
      <c r="AK569" s="5">
        <v>13724.4</v>
      </c>
      <c r="AL569" s="5">
        <v>13978.4</v>
      </c>
      <c r="AM569" s="5">
        <v>14172.22</v>
      </c>
      <c r="AN569" s="5">
        <v>14293.67</v>
      </c>
      <c r="AO569" s="5">
        <v>14330.81</v>
      </c>
      <c r="AP569" s="5">
        <v>14274.45</v>
      </c>
      <c r="AQ569" s="5">
        <v>14118.93</v>
      </c>
      <c r="AR569" s="5">
        <v>13857.41</v>
      </c>
      <c r="AS569" s="5">
        <v>13483.91</v>
      </c>
      <c r="AT569" s="5">
        <v>12969.13</v>
      </c>
      <c r="AU569" s="5">
        <v>12307.21</v>
      </c>
      <c r="AV569" s="5">
        <v>11500.28</v>
      </c>
      <c r="AW569" s="5">
        <v>10558.69</v>
      </c>
      <c r="AX569" s="5">
        <v>9504.82</v>
      </c>
      <c r="AY569" s="5">
        <v>8373.94</v>
      </c>
      <c r="AZ569" s="5">
        <v>7209.57</v>
      </c>
      <c r="BA569" s="5">
        <v>6056.43</v>
      </c>
      <c r="BB569" s="5">
        <v>4955.47</v>
      </c>
      <c r="BC569" s="5">
        <v>3941.56</v>
      </c>
      <c r="BD569" s="5">
        <v>3041.33</v>
      </c>
      <c r="BE569" s="5">
        <v>2289.9499999999998</v>
      </c>
      <c r="BF569" s="5">
        <v>1666.68</v>
      </c>
      <c r="BG569" s="5">
        <v>1186.25</v>
      </c>
      <c r="BH569" s="5">
        <v>800.41</v>
      </c>
      <c r="BI569" s="5">
        <v>509.05</v>
      </c>
      <c r="BJ569" s="5">
        <v>292.55</v>
      </c>
      <c r="BK569" s="5">
        <v>147.93</v>
      </c>
      <c r="BL569" s="5">
        <v>64.73</v>
      </c>
      <c r="BM569" s="5">
        <v>24.25</v>
      </c>
      <c r="BN569" s="5">
        <v>7.41</v>
      </c>
      <c r="BO569" s="5">
        <v>1.7</v>
      </c>
      <c r="BP569" s="5">
        <v>0.25</v>
      </c>
      <c r="BQ569" s="5">
        <v>0</v>
      </c>
      <c r="BR569" s="5">
        <v>0</v>
      </c>
      <c r="BS569" s="5">
        <v>0</v>
      </c>
      <c r="BT569" s="5">
        <v>0</v>
      </c>
      <c r="BU569" s="5">
        <v>0</v>
      </c>
      <c r="BV569" s="5">
        <v>0</v>
      </c>
      <c r="BW569" s="5">
        <v>0</v>
      </c>
      <c r="BX569" s="5">
        <v>0</v>
      </c>
      <c r="BY569" s="5">
        <v>0</v>
      </c>
      <c r="BZ569" s="5">
        <v>0</v>
      </c>
      <c r="CA569" s="5">
        <v>0</v>
      </c>
      <c r="CB569" s="5">
        <v>0</v>
      </c>
      <c r="CC569" s="5">
        <v>0</v>
      </c>
      <c r="CD569" s="5">
        <v>0</v>
      </c>
      <c r="CE569" s="5">
        <v>0</v>
      </c>
      <c r="CF569" s="5">
        <v>0</v>
      </c>
      <c r="CG569" s="5">
        <v>0</v>
      </c>
      <c r="CH569" s="5">
        <v>0</v>
      </c>
      <c r="CI569" s="5">
        <v>0</v>
      </c>
      <c r="CJ569" s="5">
        <v>0</v>
      </c>
      <c r="CK569" s="5">
        <v>0</v>
      </c>
      <c r="CL569" s="5">
        <v>0</v>
      </c>
      <c r="CM569" s="5">
        <v>0</v>
      </c>
      <c r="CN569" s="5">
        <v>0</v>
      </c>
      <c r="CO569" s="5">
        <v>0</v>
      </c>
      <c r="CP569" s="5">
        <v>0</v>
      </c>
      <c r="CQ569" s="5">
        <v>0</v>
      </c>
      <c r="CR569" s="5">
        <v>0</v>
      </c>
      <c r="CS569" s="5">
        <v>0</v>
      </c>
      <c r="CT569" s="5">
        <v>0</v>
      </c>
      <c r="CU569" s="5">
        <v>0</v>
      </c>
      <c r="CV569" s="5">
        <v>0</v>
      </c>
      <c r="CW569" s="5">
        <v>0</v>
      </c>
      <c r="CX569" s="5">
        <v>0</v>
      </c>
      <c r="CY569" s="5">
        <v>0</v>
      </c>
      <c r="CZ569" s="5">
        <v>0</v>
      </c>
      <c r="DA569" s="5">
        <v>0</v>
      </c>
      <c r="DB569" s="5">
        <v>0</v>
      </c>
      <c r="DC569" s="5">
        <v>0</v>
      </c>
      <c r="DD569" s="5">
        <v>0</v>
      </c>
      <c r="DE569" s="5">
        <v>0</v>
      </c>
      <c r="DF569" s="3">
        <v>0</v>
      </c>
      <c r="DG569" s="3">
        <v>0</v>
      </c>
      <c r="DH569" s="3">
        <v>0</v>
      </c>
      <c r="DI569" s="3">
        <v>0</v>
      </c>
      <c r="DJ569" s="3">
        <v>0</v>
      </c>
      <c r="DK569" s="3">
        <v>0</v>
      </c>
      <c r="DL569" s="3">
        <v>0</v>
      </c>
      <c r="DM569" s="3">
        <v>0</v>
      </c>
      <c r="DN569" s="3">
        <v>0</v>
      </c>
      <c r="DO569" s="3">
        <v>0</v>
      </c>
      <c r="DP569" s="3">
        <v>1</v>
      </c>
      <c r="DQ569" s="3">
        <v>0.99246999999999996</v>
      </c>
      <c r="DR569" s="3">
        <v>0.98481805629999997</v>
      </c>
      <c r="DS569" s="3">
        <v>0.97700844911354101</v>
      </c>
      <c r="DT569" s="3">
        <v>0.96890904907038977</v>
      </c>
      <c r="DU569" s="3">
        <v>0.96032451489562609</v>
      </c>
      <c r="DV569" s="3">
        <v>0.95109579630747909</v>
      </c>
      <c r="DW569" s="3">
        <v>0.94114733427810282</v>
      </c>
      <c r="DX569" s="3">
        <v>0.93018296783376286</v>
      </c>
      <c r="DY569" s="3">
        <v>0.91804408010353222</v>
      </c>
      <c r="DZ569" s="3">
        <v>0.90461309521161748</v>
      </c>
      <c r="EA569" s="3">
        <v>0.88984076336681184</v>
      </c>
      <c r="EB569" s="3">
        <v>0.87380583281094182</v>
      </c>
      <c r="EC569" s="3">
        <v>0.85637340644636351</v>
      </c>
      <c r="ED569" s="3">
        <v>0.83749037283422123</v>
      </c>
      <c r="EE569" s="3">
        <v>0.81706398264079461</v>
      </c>
      <c r="EF569" s="3">
        <v>0.79479081847400657</v>
      </c>
      <c r="EG569" s="3">
        <v>0.77043842779596305</v>
      </c>
      <c r="EH569" s="3">
        <v>0.74378896257850069</v>
      </c>
      <c r="EI569" s="3">
        <v>0.71478863092756495</v>
      </c>
      <c r="EJ569" s="3">
        <v>0.68333078328044283</v>
      </c>
      <c r="EK569" s="3">
        <v>0.64938974327490329</v>
      </c>
      <c r="EL569" s="3">
        <v>0.61311483221556717</v>
      </c>
      <c r="EM569" s="3">
        <v>0.57481967979538284</v>
      </c>
      <c r="EN569" s="3">
        <v>0.53476049631044265</v>
      </c>
      <c r="EO569" s="3">
        <v>0.4932203009570475</v>
      </c>
      <c r="EP569" s="3">
        <v>0.4496590839765211</v>
      </c>
      <c r="EQ569" s="3">
        <v>0.40446384944604097</v>
      </c>
      <c r="ER569" s="3">
        <v>0.35824172073134741</v>
      </c>
      <c r="ES569" s="3">
        <v>0.3117634398836624</v>
      </c>
      <c r="ET569" s="3">
        <v>0.26601527271513375</v>
      </c>
      <c r="EU569" s="3">
        <v>0.22214669409168106</v>
      </c>
      <c r="EV569" s="3">
        <v>0.18128725264739814</v>
      </c>
      <c r="EW569" s="3">
        <v>0.14435178779301724</v>
      </c>
      <c r="EX569" s="3">
        <v>0.11195347254075246</v>
      </c>
      <c r="EY569" s="3">
        <v>8.4405081552649502E-2</v>
      </c>
      <c r="EZ569" s="3">
        <v>6.1732188545976785E-2</v>
      </c>
      <c r="FA569" s="3">
        <v>4.405764564337817E-2</v>
      </c>
      <c r="FB569" s="3">
        <v>3.0394488576453733E-2</v>
      </c>
      <c r="FC569" s="3">
        <v>2.0505337773218748E-2</v>
      </c>
      <c r="FD569" s="3">
        <v>1.3114393826239783E-2</v>
      </c>
      <c r="FE569" s="3">
        <v>7.9058811742103909E-3</v>
      </c>
      <c r="FF569" s="3">
        <v>4.3066497108393683E-3</v>
      </c>
      <c r="FG569" s="3">
        <v>2.0641341399082009E-3</v>
      </c>
      <c r="FH569" s="3">
        <v>8.560583518441283E-4</v>
      </c>
      <c r="FI569" s="3">
        <v>3.0406336599151594E-4</v>
      </c>
      <c r="FJ569" s="3">
        <v>8.8056750791143E-5</v>
      </c>
      <c r="FK569" s="3">
        <v>1.9137373649439111E-5</v>
      </c>
      <c r="FL569" s="3">
        <v>2.6355990990007535E-6</v>
      </c>
      <c r="FM569" s="3">
        <v>0</v>
      </c>
      <c r="FN569" s="3">
        <v>0</v>
      </c>
      <c r="FO569" s="3">
        <v>0</v>
      </c>
      <c r="FP569" s="3">
        <v>0</v>
      </c>
      <c r="FQ569" s="3">
        <v>0</v>
      </c>
      <c r="FR569" s="3">
        <v>0</v>
      </c>
      <c r="FS569" s="3">
        <v>0</v>
      </c>
      <c r="FT569" s="3">
        <v>0</v>
      </c>
      <c r="FU569" s="3">
        <v>0</v>
      </c>
      <c r="FV569" s="3">
        <v>0</v>
      </c>
      <c r="FW569" s="3">
        <v>0</v>
      </c>
      <c r="FX569" s="3">
        <v>0</v>
      </c>
      <c r="FY569" s="3">
        <v>0</v>
      </c>
      <c r="FZ569" s="3">
        <v>0</v>
      </c>
      <c r="GA569" s="3">
        <v>0</v>
      </c>
      <c r="GB569" s="3">
        <v>0</v>
      </c>
      <c r="GC569" s="3">
        <v>0</v>
      </c>
      <c r="GD569" s="3">
        <v>0</v>
      </c>
      <c r="GE569" s="3">
        <v>0</v>
      </c>
      <c r="GF569" s="3">
        <v>0</v>
      </c>
      <c r="GG569" s="3">
        <v>0</v>
      </c>
      <c r="GH569" s="3">
        <v>0</v>
      </c>
      <c r="GI569" s="3">
        <v>0</v>
      </c>
      <c r="GJ569" s="3">
        <v>0</v>
      </c>
      <c r="GK569" s="3">
        <v>0</v>
      </c>
      <c r="GL569" s="3">
        <v>0</v>
      </c>
      <c r="GM569" s="3">
        <v>0</v>
      </c>
      <c r="GN569" s="3">
        <v>0</v>
      </c>
      <c r="GO569" s="3">
        <v>0</v>
      </c>
      <c r="GP569" s="3">
        <v>0</v>
      </c>
      <c r="GQ569" s="3">
        <v>0</v>
      </c>
      <c r="GR569" s="3">
        <v>0</v>
      </c>
      <c r="GS569" s="3">
        <v>0</v>
      </c>
      <c r="GT569" s="3">
        <v>0</v>
      </c>
      <c r="GU569" s="3">
        <v>0</v>
      </c>
      <c r="GV569" s="3">
        <v>0</v>
      </c>
      <c r="GW569" s="3">
        <v>0</v>
      </c>
      <c r="GX569" s="3">
        <v>0</v>
      </c>
      <c r="GY569" s="3">
        <v>0</v>
      </c>
      <c r="GZ569" s="3">
        <v>0</v>
      </c>
      <c r="HA569" s="3">
        <v>0</v>
      </c>
      <c r="HB569">
        <f t="shared" si="3395"/>
        <v>21</v>
      </c>
      <c r="HC569">
        <f t="shared" si="3399"/>
        <v>0.66722909288542565</v>
      </c>
      <c r="HD569">
        <f>IF(H569&gt;=$F$3,IF(HB569&lt;50,HC569*VLOOKUP(H569,Ret!$A$2:$AZ$27,HB569+2),HC569),0)</f>
        <v>9.0743156632417901E-2</v>
      </c>
      <c r="HE569">
        <f>IF(H569&lt;$F$3,HC569*VLOOKUP(H569,Withd!$A$2:$AZ$57,HB569+2),0)</f>
        <v>0</v>
      </c>
      <c r="HF569">
        <f>IF(HC569=HD569,0,HC569*VLOOKUP(H569,Mort!$A$2:$E$115,IF(HF568/HC568=VLOOKUP(H568,Mort!$A$2:$E$115,2),2,3)))</f>
        <v>2.1885114246641959E-3</v>
      </c>
      <c r="HH569">
        <f t="shared" ref="HH569:HI569" si="3414">HH568+1</f>
        <v>50</v>
      </c>
      <c r="HI569">
        <f t="shared" si="3414"/>
        <v>10</v>
      </c>
      <c r="HJ569">
        <f t="shared" si="3393"/>
        <v>0.43880924229881002</v>
      </c>
      <c r="HK569">
        <f>IF(HH569&gt;=$F$3,IF(HI569&lt;50,HJ569*VLOOKUP(HH569,Ret!$A$2:$AZ$27,HI569+2),HJ569),0)</f>
        <v>5.7045201498845304E-3</v>
      </c>
      <c r="HL569">
        <f>IF(HH569&lt;$F$3,HJ569*VLOOKUP(HH569,Withd!$A$2:$AZ$57,HI569+2),0)</f>
        <v>0</v>
      </c>
      <c r="HM569">
        <f>IF(HJ569=HK569,0,HJ569*VLOOKUP(HH569,Mort!$A$2:$E$115,IF(HM568/HJ568=VLOOKUP(HH568,Mort!$A$2:$E$115,2),2,3)))</f>
        <v>6.8015432556315552E-4</v>
      </c>
      <c r="HN569">
        <f>HN568/(1+Assumptions!$C$9)</f>
        <v>1.0774440000000001</v>
      </c>
      <c r="HO569">
        <f>HO568*(1+Assumptions!$C$10)</f>
        <v>0.93803680621918395</v>
      </c>
      <c r="HQ569">
        <f>HQ568/(1.01+Assumptions!$C$9)</f>
        <v>1.0983040000000006</v>
      </c>
      <c r="HR569">
        <f>HR568/(0.99+Assumptions!$C$9)</f>
        <v>1.0567839999999997</v>
      </c>
    </row>
    <row r="570" spans="2:226" x14ac:dyDescent="0.25">
      <c r="B570">
        <f t="shared" ref="B570:C570" si="3415">B569+1</f>
        <v>2029</v>
      </c>
      <c r="C570">
        <f t="shared" si="3415"/>
        <v>62</v>
      </c>
      <c r="D570">
        <f>IF(D569=0, 0, D569*(1-VLOOKUP(C569,Mort!$A$2:$E$111,IF(D569/D568=1-VLOOKUP(C568,Mort!$A$2:$E$111,4),4,5))))</f>
        <v>0.93418319685477202</v>
      </c>
      <c r="E570" s="3">
        <f>IF(C570&lt;65,Assumptions!$C$6,Assumptions!$C$7)*(1+Assumptions!$C$8)^(B570-$J$3)</f>
        <v>17405.992030623111</v>
      </c>
      <c r="F570" s="3">
        <f t="shared" si="3391"/>
        <v>16260.39</v>
      </c>
      <c r="H570">
        <f t="shared" si="3398"/>
        <v>62</v>
      </c>
      <c r="I570" s="5">
        <v>159781.57504040835</v>
      </c>
      <c r="J570" s="5">
        <v>0</v>
      </c>
      <c r="K570" s="5">
        <v>0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5">
        <v>18363.32</v>
      </c>
      <c r="V570" s="5">
        <v>19223.939999999999</v>
      </c>
      <c r="W570" s="5">
        <v>8287.09</v>
      </c>
      <c r="X570" s="5">
        <v>8670.4</v>
      </c>
      <c r="Y570" s="5">
        <v>9066.2199999999993</v>
      </c>
      <c r="Z570" s="5">
        <v>9472.9500000000007</v>
      </c>
      <c r="AA570" s="5">
        <v>9889.42</v>
      </c>
      <c r="AB570" s="5">
        <v>10311.790000000001</v>
      </c>
      <c r="AC570" s="5">
        <v>10736.97</v>
      </c>
      <c r="AD570" s="5">
        <v>11161.78</v>
      </c>
      <c r="AE570" s="5">
        <v>11583.39</v>
      </c>
      <c r="AF570" s="5">
        <v>12000.26</v>
      </c>
      <c r="AG570" s="5">
        <v>12407.7</v>
      </c>
      <c r="AH570" s="5">
        <v>12801.49</v>
      </c>
      <c r="AI570" s="5">
        <v>13176.17</v>
      </c>
      <c r="AJ570" s="5">
        <v>13521.92</v>
      </c>
      <c r="AK570" s="5">
        <v>13828.53</v>
      </c>
      <c r="AL570" s="5">
        <v>14084.46</v>
      </c>
      <c r="AM570" s="5">
        <v>14279.75</v>
      </c>
      <c r="AN570" s="5">
        <v>14402.12</v>
      </c>
      <c r="AO570" s="5">
        <v>14439.54</v>
      </c>
      <c r="AP570" s="5">
        <v>14382.76</v>
      </c>
      <c r="AQ570" s="5">
        <v>14226.05</v>
      </c>
      <c r="AR570" s="5">
        <v>13962.54</v>
      </c>
      <c r="AS570" s="5">
        <v>13586.22</v>
      </c>
      <c r="AT570" s="5">
        <v>13067.53</v>
      </c>
      <c r="AU570" s="5">
        <v>12400.59</v>
      </c>
      <c r="AV570" s="5">
        <v>11587.54</v>
      </c>
      <c r="AW570" s="5">
        <v>10638.8</v>
      </c>
      <c r="AX570" s="5">
        <v>9576.93</v>
      </c>
      <c r="AY570" s="5">
        <v>8437.4699999999993</v>
      </c>
      <c r="AZ570" s="5">
        <v>7264.27</v>
      </c>
      <c r="BA570" s="5">
        <v>6102.38</v>
      </c>
      <c r="BB570" s="5">
        <v>4993.07</v>
      </c>
      <c r="BC570" s="5">
        <v>3971.47</v>
      </c>
      <c r="BD570" s="5">
        <v>3064.41</v>
      </c>
      <c r="BE570" s="5">
        <v>2307.3200000000002</v>
      </c>
      <c r="BF570" s="5">
        <v>1679.32</v>
      </c>
      <c r="BG570" s="5">
        <v>1195.25</v>
      </c>
      <c r="BH570" s="5">
        <v>806.48</v>
      </c>
      <c r="BI570" s="5">
        <v>512.91999999999996</v>
      </c>
      <c r="BJ570" s="5">
        <v>294.77</v>
      </c>
      <c r="BK570" s="5">
        <v>149.05000000000001</v>
      </c>
      <c r="BL570" s="5">
        <v>65.22</v>
      </c>
      <c r="BM570" s="5">
        <v>24.44</v>
      </c>
      <c r="BN570" s="5">
        <v>7.47</v>
      </c>
      <c r="BO570" s="5">
        <v>1.71</v>
      </c>
      <c r="BP570" s="5">
        <v>0.25</v>
      </c>
      <c r="BQ570" s="5">
        <v>0</v>
      </c>
      <c r="BR570" s="5">
        <v>0</v>
      </c>
      <c r="BS570" s="5">
        <v>0</v>
      </c>
      <c r="BT570" s="5">
        <v>0</v>
      </c>
      <c r="BU570" s="5">
        <v>0</v>
      </c>
      <c r="BV570" s="5">
        <v>0</v>
      </c>
      <c r="BW570" s="5">
        <v>0</v>
      </c>
      <c r="BX570" s="5">
        <v>0</v>
      </c>
      <c r="BY570" s="5">
        <v>0</v>
      </c>
      <c r="BZ570" s="5">
        <v>0</v>
      </c>
      <c r="CA570" s="5">
        <v>0</v>
      </c>
      <c r="CB570" s="5">
        <v>0</v>
      </c>
      <c r="CC570" s="5">
        <v>0</v>
      </c>
      <c r="CD570" s="5">
        <v>0</v>
      </c>
      <c r="CE570" s="5">
        <v>0</v>
      </c>
      <c r="CF570" s="5">
        <v>0</v>
      </c>
      <c r="CG570" s="5">
        <v>0</v>
      </c>
      <c r="CH570" s="5">
        <v>0</v>
      </c>
      <c r="CI570" s="5">
        <v>0</v>
      </c>
      <c r="CJ570" s="5">
        <v>0</v>
      </c>
      <c r="CK570" s="5">
        <v>0</v>
      </c>
      <c r="CL570" s="5">
        <v>0</v>
      </c>
      <c r="CM570" s="5">
        <v>0</v>
      </c>
      <c r="CN570" s="5">
        <v>0</v>
      </c>
      <c r="CO570" s="5">
        <v>0</v>
      </c>
      <c r="CP570" s="5">
        <v>0</v>
      </c>
      <c r="CQ570" s="5">
        <v>0</v>
      </c>
      <c r="CR570" s="5">
        <v>0</v>
      </c>
      <c r="CS570" s="5">
        <v>0</v>
      </c>
      <c r="CT570" s="5">
        <v>0</v>
      </c>
      <c r="CU570" s="5">
        <v>0</v>
      </c>
      <c r="CV570" s="5">
        <v>0</v>
      </c>
      <c r="CW570" s="5">
        <v>0</v>
      </c>
      <c r="CX570" s="5">
        <v>0</v>
      </c>
      <c r="CY570" s="5">
        <v>0</v>
      </c>
      <c r="CZ570" s="5">
        <v>0</v>
      </c>
      <c r="DA570" s="5">
        <v>0</v>
      </c>
      <c r="DB570" s="5">
        <v>0</v>
      </c>
      <c r="DC570" s="5">
        <v>0</v>
      </c>
      <c r="DD570" s="5">
        <v>0</v>
      </c>
      <c r="DE570" s="5">
        <v>0</v>
      </c>
      <c r="DF570" s="3">
        <v>0</v>
      </c>
      <c r="DG570" s="3">
        <v>0</v>
      </c>
      <c r="DH570" s="3">
        <v>0</v>
      </c>
      <c r="DI570" s="3">
        <v>0</v>
      </c>
      <c r="DJ570" s="3">
        <v>0</v>
      </c>
      <c r="DK570" s="3">
        <v>0</v>
      </c>
      <c r="DL570" s="3">
        <v>0</v>
      </c>
      <c r="DM570" s="3">
        <v>0</v>
      </c>
      <c r="DN570" s="3">
        <v>0</v>
      </c>
      <c r="DO570" s="3">
        <v>0</v>
      </c>
      <c r="DP570" s="3">
        <v>0</v>
      </c>
      <c r="DQ570" s="3">
        <v>1</v>
      </c>
      <c r="DR570" s="3">
        <v>0.99229000000000001</v>
      </c>
      <c r="DS570" s="3">
        <v>0.98442114030000005</v>
      </c>
      <c r="DT570" s="3">
        <v>0.97626028904691309</v>
      </c>
      <c r="DU570" s="3">
        <v>0.96761062288595745</v>
      </c>
      <c r="DV570" s="3">
        <v>0.95831188480002338</v>
      </c>
      <c r="DW570" s="3">
        <v>0.94828794248501513</v>
      </c>
      <c r="DX570" s="3">
        <v>0.9372403879550647</v>
      </c>
      <c r="DY570" s="3">
        <v>0.92500940089225114</v>
      </c>
      <c r="DZ570" s="3">
        <v>0.91147651335719748</v>
      </c>
      <c r="EA570" s="3">
        <v>0.89659210189407446</v>
      </c>
      <c r="EB570" s="3">
        <v>0.88043551221794325</v>
      </c>
      <c r="EC570" s="3">
        <v>0.86287082374919521</v>
      </c>
      <c r="ED570" s="3">
        <v>0.84384452208552541</v>
      </c>
      <c r="EE570" s="3">
        <v>0.82326315419185947</v>
      </c>
      <c r="EF570" s="3">
        <v>0.80082100060858941</v>
      </c>
      <c r="EG570" s="3">
        <v>0.7762838451499422</v>
      </c>
      <c r="EH570" s="3">
        <v>0.74943218694620573</v>
      </c>
      <c r="EI570" s="3">
        <v>0.72021182597717315</v>
      </c>
      <c r="EJ570" s="3">
        <v>0.68851530351591772</v>
      </c>
      <c r="EK570" s="3">
        <v>0.65431674839028209</v>
      </c>
      <c r="EL570" s="3">
        <v>0.6177666148252009</v>
      </c>
      <c r="EM570" s="3">
        <v>0.57918091206321887</v>
      </c>
      <c r="EN570" s="3">
        <v>0.53881779430153309</v>
      </c>
      <c r="EO570" s="3">
        <v>0.49696242804019003</v>
      </c>
      <c r="EP570" s="3">
        <v>0.45307070639568048</v>
      </c>
      <c r="EQ570" s="3">
        <v>0.40753256969585067</v>
      </c>
      <c r="ER570" s="3">
        <v>0.36095974763100885</v>
      </c>
      <c r="ES570" s="3">
        <v>0.31412882997336178</v>
      </c>
      <c r="ET570" s="3">
        <v>0.26803356546307067</v>
      </c>
      <c r="EU570" s="3">
        <v>0.22383215018255567</v>
      </c>
      <c r="EV570" s="3">
        <v>0.18266270279947819</v>
      </c>
      <c r="EW570" s="3">
        <v>0.1454470037311125</v>
      </c>
      <c r="EX570" s="3">
        <v>0.11280287821370161</v>
      </c>
      <c r="EY570" s="3">
        <v>8.5045473971656058E-2</v>
      </c>
      <c r="EZ570" s="3">
        <v>6.2200558753389798E-2</v>
      </c>
      <c r="FA570" s="3">
        <v>4.4391916776706758E-2</v>
      </c>
      <c r="FB570" s="3">
        <v>3.0625095545914461E-2</v>
      </c>
      <c r="FC570" s="3">
        <v>2.0660914459095733E-2</v>
      </c>
      <c r="FD570" s="3">
        <v>1.3213894451459268E-2</v>
      </c>
      <c r="FE570" s="3">
        <v>7.9658641311177048E-3</v>
      </c>
      <c r="FF570" s="3">
        <v>4.3393248267850583E-3</v>
      </c>
      <c r="FG570" s="3">
        <v>2.0797949962298107E-3</v>
      </c>
      <c r="FH570" s="3">
        <v>8.6255337878638947E-4</v>
      </c>
      <c r="FI570" s="3">
        <v>3.0637033461113766E-4</v>
      </c>
      <c r="FJ570" s="3">
        <v>8.8724848903385452E-5</v>
      </c>
      <c r="FK570" s="3">
        <v>1.9282571412172762E-5</v>
      </c>
      <c r="FL570" s="3">
        <v>2.655595734884432E-6</v>
      </c>
      <c r="FM570" s="3">
        <v>0</v>
      </c>
      <c r="FN570" s="3">
        <v>0</v>
      </c>
      <c r="FO570" s="3">
        <v>0</v>
      </c>
      <c r="FP570" s="3">
        <v>0</v>
      </c>
      <c r="FQ570" s="3">
        <v>0</v>
      </c>
      <c r="FR570" s="3">
        <v>0</v>
      </c>
      <c r="FS570" s="3">
        <v>0</v>
      </c>
      <c r="FT570" s="3">
        <v>0</v>
      </c>
      <c r="FU570" s="3">
        <v>0</v>
      </c>
      <c r="FV570" s="3">
        <v>0</v>
      </c>
      <c r="FW570" s="3">
        <v>0</v>
      </c>
      <c r="FX570" s="3">
        <v>0</v>
      </c>
      <c r="FY570" s="3">
        <v>0</v>
      </c>
      <c r="FZ570" s="3">
        <v>0</v>
      </c>
      <c r="GA570" s="3">
        <v>0</v>
      </c>
      <c r="GB570" s="3">
        <v>0</v>
      </c>
      <c r="GC570" s="3">
        <v>0</v>
      </c>
      <c r="GD570" s="3">
        <v>0</v>
      </c>
      <c r="GE570" s="3">
        <v>0</v>
      </c>
      <c r="GF570" s="3">
        <v>0</v>
      </c>
      <c r="GG570" s="3">
        <v>0</v>
      </c>
      <c r="GH570" s="3">
        <v>0</v>
      </c>
      <c r="GI570" s="3">
        <v>0</v>
      </c>
      <c r="GJ570" s="3">
        <v>0</v>
      </c>
      <c r="GK570" s="3">
        <v>0</v>
      </c>
      <c r="GL570" s="3">
        <v>0</v>
      </c>
      <c r="GM570" s="3">
        <v>0</v>
      </c>
      <c r="GN570" s="3">
        <v>0</v>
      </c>
      <c r="GO570" s="3">
        <v>0</v>
      </c>
      <c r="GP570" s="3">
        <v>0</v>
      </c>
      <c r="GQ570" s="3">
        <v>0</v>
      </c>
      <c r="GR570" s="3">
        <v>0</v>
      </c>
      <c r="GS570" s="3">
        <v>0</v>
      </c>
      <c r="GT570" s="3">
        <v>0</v>
      </c>
      <c r="GU570" s="3">
        <v>0</v>
      </c>
      <c r="GV570" s="3">
        <v>0</v>
      </c>
      <c r="GW570" s="3">
        <v>0</v>
      </c>
      <c r="GX570" s="3">
        <v>0</v>
      </c>
      <c r="GY570" s="3">
        <v>0</v>
      </c>
      <c r="GZ570" s="3">
        <v>0</v>
      </c>
      <c r="HA570" s="3">
        <v>0</v>
      </c>
      <c r="HB570">
        <f t="shared" si="3395"/>
        <v>22</v>
      </c>
      <c r="HC570">
        <f t="shared" si="3399"/>
        <v>0.57429742482834356</v>
      </c>
      <c r="HD570">
        <f>IF(H570&gt;=$F$3,IF(HB570&lt;50,HC570*VLOOKUP(H570,Ret!$A$2:$AZ$27,HB570+2),HC570),0)</f>
        <v>0.13553419225948907</v>
      </c>
      <c r="HE570">
        <f>IF(H570&lt;$F$3,HC570*VLOOKUP(H570,Withd!$A$2:$AZ$57,HB570+2),0)</f>
        <v>0</v>
      </c>
      <c r="HF570">
        <f>IF(HC570=HD570,0,HC570*VLOOKUP(H570,Mort!$A$2:$E$115,IF(HF569/HC569=VLOOKUP(H569,Mort!$A$2:$E$115,2),2,3)))</f>
        <v>1.992812064154352E-3</v>
      </c>
      <c r="HH570">
        <f t="shared" ref="HH570:HI570" si="3416">HH569+1</f>
        <v>51</v>
      </c>
      <c r="HI570">
        <f t="shared" si="3416"/>
        <v>11</v>
      </c>
      <c r="HJ570">
        <f t="shared" si="3393"/>
        <v>0.4324245678233623</v>
      </c>
      <c r="HK570">
        <f>IF(HH570&gt;=$F$3,IF(HI570&lt;50,HJ570*VLOOKUP(HH570,Ret!$A$2:$AZ$27,HI570+2),HJ570),0)</f>
        <v>5.1890948138803477E-3</v>
      </c>
      <c r="HL570">
        <f>IF(HH570&lt;$F$3,HJ570*VLOOKUP(HH570,Withd!$A$2:$AZ$57,HI570+2),0)</f>
        <v>0</v>
      </c>
      <c r="HM570">
        <f>IF(HJ570=HK570,0,HJ570*VLOOKUP(HH570,Mort!$A$2:$E$115,IF(HM569/HJ569=VLOOKUP(HH569,Mort!$A$2:$E$115,2),2,3)))</f>
        <v>7.3512176529971589E-4</v>
      </c>
      <c r="HN570">
        <f>HN569/(1+Assumptions!$C$9)</f>
        <v>1.038</v>
      </c>
      <c r="HO570">
        <f>HO569*(1+Assumptions!$C$10)</f>
        <v>0.9685230024213074</v>
      </c>
      <c r="HQ570">
        <f>HQ569/(1.01+Assumptions!$C$9)</f>
        <v>1.0480000000000005</v>
      </c>
      <c r="HR570">
        <f>HR569/(0.99+Assumptions!$C$9)</f>
        <v>1.0279999999999998</v>
      </c>
    </row>
    <row r="571" spans="2:226" x14ac:dyDescent="0.25">
      <c r="B571">
        <f t="shared" ref="B571:C571" si="3417">B570+1</f>
        <v>2030</v>
      </c>
      <c r="C571">
        <f t="shared" si="3417"/>
        <v>63</v>
      </c>
      <c r="D571">
        <f>IF(D570=0, 0, D570*(1-VLOOKUP(C570,Mort!$A$2:$E$111,IF(D570/D569=1-VLOOKUP(C569,Mort!$A$2:$E$111,4),4,5))))</f>
        <v>0.92714879738245559</v>
      </c>
      <c r="E571" s="3">
        <f>IF(C571&lt;65,Assumptions!$C$6,Assumptions!$C$7)*(1+Assumptions!$C$8)^(B571-$J$3)</f>
        <v>18363.32159230738</v>
      </c>
      <c r="F571" s="3">
        <f t="shared" si="3391"/>
        <v>17025.53</v>
      </c>
      <c r="H571">
        <f t="shared" si="3398"/>
        <v>63</v>
      </c>
      <c r="I571" s="5">
        <v>148744.65882003409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19373.3</v>
      </c>
      <c r="W571" s="5">
        <v>8351.48</v>
      </c>
      <c r="X571" s="5">
        <v>8737.77</v>
      </c>
      <c r="Y571" s="5">
        <v>9136.67</v>
      </c>
      <c r="Z571" s="5">
        <v>9546.5499999999993</v>
      </c>
      <c r="AA571" s="5">
        <v>9966.26</v>
      </c>
      <c r="AB571" s="5">
        <v>10391.92</v>
      </c>
      <c r="AC571" s="5">
        <v>10820.4</v>
      </c>
      <c r="AD571" s="5">
        <v>11248.51</v>
      </c>
      <c r="AE571" s="5">
        <v>11673.39</v>
      </c>
      <c r="AF571" s="5">
        <v>12093.5</v>
      </c>
      <c r="AG571" s="5">
        <v>12504.11</v>
      </c>
      <c r="AH571" s="5">
        <v>12900.95</v>
      </c>
      <c r="AI571" s="5">
        <v>13278.55</v>
      </c>
      <c r="AJ571" s="5">
        <v>13626.98</v>
      </c>
      <c r="AK571" s="5">
        <v>13935.97</v>
      </c>
      <c r="AL571" s="5">
        <v>14193.89</v>
      </c>
      <c r="AM571" s="5">
        <v>14390.7</v>
      </c>
      <c r="AN571" s="5">
        <v>14514.02</v>
      </c>
      <c r="AO571" s="5">
        <v>14551.73</v>
      </c>
      <c r="AP571" s="5">
        <v>14494.51</v>
      </c>
      <c r="AQ571" s="5">
        <v>14336.59</v>
      </c>
      <c r="AR571" s="5">
        <v>14071.03</v>
      </c>
      <c r="AS571" s="5">
        <v>13691.78</v>
      </c>
      <c r="AT571" s="5">
        <v>13169.06</v>
      </c>
      <c r="AU571" s="5">
        <v>12496.94</v>
      </c>
      <c r="AV571" s="5">
        <v>11677.57</v>
      </c>
      <c r="AW571" s="5">
        <v>10721.46</v>
      </c>
      <c r="AX571" s="5">
        <v>9651.35</v>
      </c>
      <c r="AY571" s="5">
        <v>8503.0300000000007</v>
      </c>
      <c r="AZ571" s="5">
        <v>7320.72</v>
      </c>
      <c r="BA571" s="5">
        <v>6149.8</v>
      </c>
      <c r="BB571" s="5">
        <v>5031.8599999999997</v>
      </c>
      <c r="BC571" s="5">
        <v>4002.32</v>
      </c>
      <c r="BD571" s="5">
        <v>3088.22</v>
      </c>
      <c r="BE571" s="5">
        <v>2325.25</v>
      </c>
      <c r="BF571" s="5">
        <v>1692.37</v>
      </c>
      <c r="BG571" s="5">
        <v>1204.54</v>
      </c>
      <c r="BH571" s="5">
        <v>812.74</v>
      </c>
      <c r="BI571" s="5">
        <v>516.9</v>
      </c>
      <c r="BJ571" s="5">
        <v>297.06</v>
      </c>
      <c r="BK571" s="5">
        <v>150.21</v>
      </c>
      <c r="BL571" s="5">
        <v>65.72</v>
      </c>
      <c r="BM571" s="5">
        <v>24.63</v>
      </c>
      <c r="BN571" s="5">
        <v>7.52</v>
      </c>
      <c r="BO571" s="5">
        <v>1.73</v>
      </c>
      <c r="BP571" s="5">
        <v>0.25</v>
      </c>
      <c r="BQ571" s="5">
        <v>0</v>
      </c>
      <c r="BR571" s="5">
        <v>0</v>
      </c>
      <c r="BS571" s="5">
        <v>0</v>
      </c>
      <c r="BT571" s="5">
        <v>0</v>
      </c>
      <c r="BU571" s="5">
        <v>0</v>
      </c>
      <c r="BV571" s="5">
        <v>0</v>
      </c>
      <c r="BW571" s="5">
        <v>0</v>
      </c>
      <c r="BX571" s="5">
        <v>0</v>
      </c>
      <c r="BY571" s="5">
        <v>0</v>
      </c>
      <c r="BZ571" s="5">
        <v>0</v>
      </c>
      <c r="CA571" s="5">
        <v>0</v>
      </c>
      <c r="CB571" s="5">
        <v>0</v>
      </c>
      <c r="CC571" s="5">
        <v>0</v>
      </c>
      <c r="CD571" s="5">
        <v>0</v>
      </c>
      <c r="CE571" s="5">
        <v>0</v>
      </c>
      <c r="CF571" s="5">
        <v>0</v>
      </c>
      <c r="CG571" s="5">
        <v>0</v>
      </c>
      <c r="CH571" s="5">
        <v>0</v>
      </c>
      <c r="CI571" s="5">
        <v>0</v>
      </c>
      <c r="CJ571" s="5">
        <v>0</v>
      </c>
      <c r="CK571" s="5">
        <v>0</v>
      </c>
      <c r="CL571" s="5">
        <v>0</v>
      </c>
      <c r="CM571" s="5">
        <v>0</v>
      </c>
      <c r="CN571" s="5">
        <v>0</v>
      </c>
      <c r="CO571" s="5">
        <v>0</v>
      </c>
      <c r="CP571" s="5">
        <v>0</v>
      </c>
      <c r="CQ571" s="5">
        <v>0</v>
      </c>
      <c r="CR571" s="5">
        <v>0</v>
      </c>
      <c r="CS571" s="5">
        <v>0</v>
      </c>
      <c r="CT571" s="5">
        <v>0</v>
      </c>
      <c r="CU571" s="5">
        <v>0</v>
      </c>
      <c r="CV571" s="5">
        <v>0</v>
      </c>
      <c r="CW571" s="5">
        <v>0</v>
      </c>
      <c r="CX571" s="5">
        <v>0</v>
      </c>
      <c r="CY571" s="5">
        <v>0</v>
      </c>
      <c r="CZ571" s="5">
        <v>0</v>
      </c>
      <c r="DA571" s="5">
        <v>0</v>
      </c>
      <c r="DB571" s="5">
        <v>0</v>
      </c>
      <c r="DC571" s="5">
        <v>0</v>
      </c>
      <c r="DD571" s="5">
        <v>0</v>
      </c>
      <c r="DE571" s="5">
        <v>0</v>
      </c>
      <c r="DF571" s="3">
        <v>0</v>
      </c>
      <c r="DG571" s="3">
        <v>0</v>
      </c>
      <c r="DH571" s="3">
        <v>0</v>
      </c>
      <c r="DI571" s="3">
        <v>0</v>
      </c>
      <c r="DJ571" s="3">
        <v>0</v>
      </c>
      <c r="DK571" s="3">
        <v>0</v>
      </c>
      <c r="DL571" s="3">
        <v>0</v>
      </c>
      <c r="DM571" s="3">
        <v>0</v>
      </c>
      <c r="DN571" s="3">
        <v>0</v>
      </c>
      <c r="DO571" s="3">
        <v>0</v>
      </c>
      <c r="DP571" s="3">
        <v>0</v>
      </c>
      <c r="DQ571" s="3">
        <v>0</v>
      </c>
      <c r="DR571" s="3">
        <v>1</v>
      </c>
      <c r="DS571" s="3">
        <v>0.99207000000000001</v>
      </c>
      <c r="DT571" s="3">
        <v>0.9838457397</v>
      </c>
      <c r="DU571" s="3">
        <v>0.97512886644625807</v>
      </c>
      <c r="DV571" s="3">
        <v>0.96575787803970947</v>
      </c>
      <c r="DW571" s="3">
        <v>0.95565605063541403</v>
      </c>
      <c r="DX571" s="3">
        <v>0.94452265764551147</v>
      </c>
      <c r="DY571" s="3">
        <v>0.93219663696323751</v>
      </c>
      <c r="DZ571" s="3">
        <v>0.91855860016446533</v>
      </c>
      <c r="EA571" s="3">
        <v>0.90355853822377963</v>
      </c>
      <c r="EB571" s="3">
        <v>0.88727641336498708</v>
      </c>
      <c r="EC571" s="3">
        <v>0.86957524891835558</v>
      </c>
      <c r="ED571" s="3">
        <v>0.85040111467970581</v>
      </c>
      <c r="EE571" s="3">
        <v>0.82965983149266775</v>
      </c>
      <c r="EF571" s="3">
        <v>0.80704330448617767</v>
      </c>
      <c r="EG571" s="3">
        <v>0.78231549763672115</v>
      </c>
      <c r="EH571" s="3">
        <v>0.75525520457346695</v>
      </c>
      <c r="EI571" s="3">
        <v>0.72580780414714752</v>
      </c>
      <c r="EJ571" s="3">
        <v>0.69386500268663154</v>
      </c>
      <c r="EK571" s="3">
        <v>0.65940072800318661</v>
      </c>
      <c r="EL571" s="3">
        <v>0.62256660333692859</v>
      </c>
      <c r="EM571" s="3">
        <v>0.58368109329250406</v>
      </c>
      <c r="EN571" s="3">
        <v>0.54300435790094947</v>
      </c>
      <c r="EO571" s="3">
        <v>0.50082377937920375</v>
      </c>
      <c r="EP571" s="3">
        <v>0.45659102318443251</v>
      </c>
      <c r="EQ571" s="3">
        <v>0.41069905944416518</v>
      </c>
      <c r="ER571" s="3">
        <v>0.36376437093088598</v>
      </c>
      <c r="ES571" s="3">
        <v>0.31656958144631286</v>
      </c>
      <c r="ET571" s="3">
        <v>0.2701161610648809</v>
      </c>
      <c r="EU571" s="3">
        <v>0.22557130494367139</v>
      </c>
      <c r="EV571" s="3">
        <v>0.18408197482538191</v>
      </c>
      <c r="EW571" s="3">
        <v>0.1465771132744586</v>
      </c>
      <c r="EX571" s="3">
        <v>0.11367934597113911</v>
      </c>
      <c r="EY571" s="3">
        <v>8.5706269308020916E-2</v>
      </c>
      <c r="EZ571" s="3">
        <v>6.2683851246500333E-2</v>
      </c>
      <c r="FA571" s="3">
        <v>4.4736837796114821E-2</v>
      </c>
      <c r="FB571" s="3">
        <v>3.0863049658783694E-2</v>
      </c>
      <c r="FC571" s="3">
        <v>2.0821447821801831E-2</v>
      </c>
      <c r="FD571" s="3">
        <v>1.331656516891158E-2</v>
      </c>
      <c r="FE571" s="3">
        <v>8.0277581464266567E-3</v>
      </c>
      <c r="FF571" s="3">
        <v>4.3730409726844572E-3</v>
      </c>
      <c r="FG571" s="3">
        <v>2.0959548077979333E-3</v>
      </c>
      <c r="FH571" s="3">
        <v>8.6925533743803692E-4</v>
      </c>
      <c r="FI571" s="3">
        <v>3.0875080330461634E-4</v>
      </c>
      <c r="FJ571" s="3">
        <v>8.9414232637016877E-5</v>
      </c>
      <c r="FK571" s="3">
        <v>1.943239517900288E-5</v>
      </c>
      <c r="FL571" s="3">
        <v>2.6762294640522755E-6</v>
      </c>
      <c r="FM571" s="3">
        <v>0</v>
      </c>
      <c r="FN571" s="3">
        <v>0</v>
      </c>
      <c r="FO571" s="3">
        <v>0</v>
      </c>
      <c r="FP571" s="3">
        <v>0</v>
      </c>
      <c r="FQ571" s="3">
        <v>0</v>
      </c>
      <c r="FR571" s="3">
        <v>0</v>
      </c>
      <c r="FS571" s="3">
        <v>0</v>
      </c>
      <c r="FT571" s="3">
        <v>0</v>
      </c>
      <c r="FU571" s="3">
        <v>0</v>
      </c>
      <c r="FV571" s="3">
        <v>0</v>
      </c>
      <c r="FW571" s="3">
        <v>0</v>
      </c>
      <c r="FX571" s="3">
        <v>0</v>
      </c>
      <c r="FY571" s="3">
        <v>0</v>
      </c>
      <c r="FZ571" s="3">
        <v>0</v>
      </c>
      <c r="GA571" s="3">
        <v>0</v>
      </c>
      <c r="GB571" s="3">
        <v>0</v>
      </c>
      <c r="GC571" s="3">
        <v>0</v>
      </c>
      <c r="GD571" s="3">
        <v>0</v>
      </c>
      <c r="GE571" s="3">
        <v>0</v>
      </c>
      <c r="GF571" s="3">
        <v>0</v>
      </c>
      <c r="GG571" s="3">
        <v>0</v>
      </c>
      <c r="GH571" s="3">
        <v>0</v>
      </c>
      <c r="GI571" s="3">
        <v>0</v>
      </c>
      <c r="GJ571" s="3">
        <v>0</v>
      </c>
      <c r="GK571" s="3">
        <v>0</v>
      </c>
      <c r="GL571" s="3">
        <v>0</v>
      </c>
      <c r="GM571" s="3">
        <v>0</v>
      </c>
      <c r="GN571" s="3">
        <v>0</v>
      </c>
      <c r="GO571" s="3">
        <v>0</v>
      </c>
      <c r="GP571" s="3">
        <v>0</v>
      </c>
      <c r="GQ571" s="3">
        <v>0</v>
      </c>
      <c r="GR571" s="3">
        <v>0</v>
      </c>
      <c r="GS571" s="3">
        <v>0</v>
      </c>
      <c r="GT571" s="3">
        <v>0</v>
      </c>
      <c r="GU571" s="3">
        <v>0</v>
      </c>
      <c r="GV571" s="3">
        <v>0</v>
      </c>
      <c r="GW571" s="3">
        <v>0</v>
      </c>
      <c r="GX571" s="3">
        <v>0</v>
      </c>
      <c r="GY571" s="3">
        <v>0</v>
      </c>
      <c r="GZ571" s="3">
        <v>0</v>
      </c>
      <c r="HA571" s="3">
        <v>0</v>
      </c>
      <c r="HB571">
        <f t="shared" si="3395"/>
        <v>23</v>
      </c>
      <c r="HC571">
        <f t="shared" si="3399"/>
        <v>0.43677042050470016</v>
      </c>
      <c r="HD571">
        <f>IF(H571&gt;=$F$3,IF(HB571&lt;50,HC571*VLOOKUP(H571,Ret!$A$2:$AZ$27,HB571+2),HC571),0)</f>
        <v>0.11006614596718445</v>
      </c>
      <c r="HE571">
        <f>IF(H571&lt;$F$3,HC571*VLOOKUP(H571,Withd!$A$2:$AZ$57,HB571+2),0)</f>
        <v>0</v>
      </c>
      <c r="HF571">
        <f>IF(HC571=HD571,0,HC571*VLOOKUP(H571,Mort!$A$2:$E$115,IF(HF570/HC570=VLOOKUP(H570,Mort!$A$2:$E$115,2),2,3)))</f>
        <v>1.5985797390472027E-3</v>
      </c>
      <c r="HH571">
        <f t="shared" ref="HH571:HI571" si="3418">HH570+1</f>
        <v>52</v>
      </c>
      <c r="HI571">
        <f t="shared" si="3418"/>
        <v>12</v>
      </c>
      <c r="HJ571">
        <f t="shared" si="3393"/>
        <v>0.42650035124418223</v>
      </c>
      <c r="HK571">
        <f>IF(HH571&gt;=$F$3,IF(HI571&lt;50,HJ571*VLOOKUP(HH571,Ret!$A$2:$AZ$27,HI571+2),HJ571),0)</f>
        <v>6.8240056199069159E-3</v>
      </c>
      <c r="HL571">
        <f>IF(HH571&lt;$F$3,HJ571*VLOOKUP(HH571,Withd!$A$2:$AZ$57,HI571+2),0)</f>
        <v>0</v>
      </c>
      <c r="HM571">
        <f>IF(HJ571=HK571,0,HJ571*VLOOKUP(HH571,Mort!$A$2:$E$115,IF(HM570/HJ570=VLOOKUP(HH570,Mort!$A$2:$E$115,2),2,3)))</f>
        <v>7.8902564980173721E-4</v>
      </c>
      <c r="HN571">
        <f>HN570/(1+Assumptions!$C$9)</f>
        <v>1</v>
      </c>
      <c r="HO571">
        <f>HO570*(1+Assumptions!$C$10)</f>
        <v>0.99999999999999989</v>
      </c>
      <c r="HQ571">
        <f>HQ570/(1.01+Assumptions!$C$9)</f>
        <v>1.0000000000000004</v>
      </c>
      <c r="HR571">
        <f>HR570/(0.99+Assumptions!$C$9)</f>
        <v>0.99999999999999978</v>
      </c>
    </row>
    <row r="572" spans="2:226" x14ac:dyDescent="0.25">
      <c r="B572">
        <f t="shared" ref="B572:C572" si="3419">B571+1</f>
        <v>2031</v>
      </c>
      <c r="C572">
        <f t="shared" si="3419"/>
        <v>64</v>
      </c>
      <c r="D572">
        <f>IF(D571=0, 0, D571*(1-VLOOKUP(C571,Mort!$A$2:$E$111,IF(D571/D570=1-VLOOKUP(C570,Mort!$A$2:$E$111,4),4,5))))</f>
        <v>0.92000048015463687</v>
      </c>
      <c r="E572" s="3">
        <f>IF(C572&lt;65,Assumptions!$C$6,Assumptions!$C$7)*(1+Assumptions!$C$8)^(B572-$J$3)</f>
        <v>19373.304279884287</v>
      </c>
      <c r="F572" s="3">
        <f t="shared" si="3391"/>
        <v>17823.45</v>
      </c>
      <c r="H572">
        <f t="shared" si="3398"/>
        <v>64</v>
      </c>
      <c r="I572" s="5">
        <v>137451.37969460245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8418.23</v>
      </c>
      <c r="X572" s="5">
        <v>8807.61</v>
      </c>
      <c r="Y572" s="5">
        <v>9209.7000000000007</v>
      </c>
      <c r="Z572" s="5">
        <v>9622.86</v>
      </c>
      <c r="AA572" s="5">
        <v>10045.93</v>
      </c>
      <c r="AB572" s="5">
        <v>10474.98</v>
      </c>
      <c r="AC572" s="5">
        <v>10906.89</v>
      </c>
      <c r="AD572" s="5">
        <v>11338.42</v>
      </c>
      <c r="AE572" s="5">
        <v>11766.7</v>
      </c>
      <c r="AF572" s="5">
        <v>12190.17</v>
      </c>
      <c r="AG572" s="5">
        <v>12604.06</v>
      </c>
      <c r="AH572" s="5">
        <v>13004.08</v>
      </c>
      <c r="AI572" s="5">
        <v>13384.69</v>
      </c>
      <c r="AJ572" s="5">
        <v>13735.91</v>
      </c>
      <c r="AK572" s="5">
        <v>14047.37</v>
      </c>
      <c r="AL572" s="5">
        <v>14307.35</v>
      </c>
      <c r="AM572" s="5">
        <v>14505.73</v>
      </c>
      <c r="AN572" s="5">
        <v>14630.04</v>
      </c>
      <c r="AO572" s="5">
        <v>14668.05</v>
      </c>
      <c r="AP572" s="5">
        <v>14610.37</v>
      </c>
      <c r="AQ572" s="5">
        <v>14451.18</v>
      </c>
      <c r="AR572" s="5">
        <v>14183.51</v>
      </c>
      <c r="AS572" s="5">
        <v>13801.23</v>
      </c>
      <c r="AT572" s="5">
        <v>13274.33</v>
      </c>
      <c r="AU572" s="5">
        <v>12596.83</v>
      </c>
      <c r="AV572" s="5">
        <v>11770.92</v>
      </c>
      <c r="AW572" s="5">
        <v>10807.16</v>
      </c>
      <c r="AX572" s="5">
        <v>9728.49</v>
      </c>
      <c r="AY572" s="5">
        <v>8571</v>
      </c>
      <c r="AZ572" s="5">
        <v>7379.23</v>
      </c>
      <c r="BA572" s="5">
        <v>6198.96</v>
      </c>
      <c r="BB572" s="5">
        <v>5072.08</v>
      </c>
      <c r="BC572" s="5">
        <v>4034.32</v>
      </c>
      <c r="BD572" s="5">
        <v>3112.9</v>
      </c>
      <c r="BE572" s="5">
        <v>2343.84</v>
      </c>
      <c r="BF572" s="5">
        <v>1705.9</v>
      </c>
      <c r="BG572" s="5">
        <v>1214.17</v>
      </c>
      <c r="BH572" s="5">
        <v>819.24</v>
      </c>
      <c r="BI572" s="5">
        <v>521.03</v>
      </c>
      <c r="BJ572" s="5">
        <v>299.44</v>
      </c>
      <c r="BK572" s="5">
        <v>151.41</v>
      </c>
      <c r="BL572" s="5">
        <v>66.25</v>
      </c>
      <c r="BM572" s="5">
        <v>24.83</v>
      </c>
      <c r="BN572" s="5">
        <v>7.58</v>
      </c>
      <c r="BO572" s="5">
        <v>1.74</v>
      </c>
      <c r="BP572" s="5">
        <v>0.25</v>
      </c>
      <c r="BQ572" s="5">
        <v>0</v>
      </c>
      <c r="BR572" s="5">
        <v>0</v>
      </c>
      <c r="BS572" s="5">
        <v>0</v>
      </c>
      <c r="BT572" s="5">
        <v>0</v>
      </c>
      <c r="BU572" s="5">
        <v>0</v>
      </c>
      <c r="BV572" s="5">
        <v>0</v>
      </c>
      <c r="BW572" s="5">
        <v>0</v>
      </c>
      <c r="BX572" s="5">
        <v>0</v>
      </c>
      <c r="BY572" s="5">
        <v>0</v>
      </c>
      <c r="BZ572" s="5">
        <v>0</v>
      </c>
      <c r="CA572" s="5">
        <v>0</v>
      </c>
      <c r="CB572" s="5">
        <v>0</v>
      </c>
      <c r="CC572" s="5">
        <v>0</v>
      </c>
      <c r="CD572" s="5">
        <v>0</v>
      </c>
      <c r="CE572" s="5">
        <v>0</v>
      </c>
      <c r="CF572" s="5">
        <v>0</v>
      </c>
      <c r="CG572" s="5">
        <v>0</v>
      </c>
      <c r="CH572" s="5">
        <v>0</v>
      </c>
      <c r="CI572" s="5">
        <v>0</v>
      </c>
      <c r="CJ572" s="5">
        <v>0</v>
      </c>
      <c r="CK572" s="5">
        <v>0</v>
      </c>
      <c r="CL572" s="5">
        <v>0</v>
      </c>
      <c r="CM572" s="5">
        <v>0</v>
      </c>
      <c r="CN572" s="5">
        <v>0</v>
      </c>
      <c r="CO572" s="5">
        <v>0</v>
      </c>
      <c r="CP572" s="5">
        <v>0</v>
      </c>
      <c r="CQ572" s="5">
        <v>0</v>
      </c>
      <c r="CR572" s="5">
        <v>0</v>
      </c>
      <c r="CS572" s="5">
        <v>0</v>
      </c>
      <c r="CT572" s="5">
        <v>0</v>
      </c>
      <c r="CU572" s="5">
        <v>0</v>
      </c>
      <c r="CV572" s="5">
        <v>0</v>
      </c>
      <c r="CW572" s="5">
        <v>0</v>
      </c>
      <c r="CX572" s="5">
        <v>0</v>
      </c>
      <c r="CY572" s="5">
        <v>0</v>
      </c>
      <c r="CZ572" s="5">
        <v>0</v>
      </c>
      <c r="DA572" s="5">
        <v>0</v>
      </c>
      <c r="DB572" s="5">
        <v>0</v>
      </c>
      <c r="DC572" s="5">
        <v>0</v>
      </c>
      <c r="DD572" s="5">
        <v>0</v>
      </c>
      <c r="DE572" s="5">
        <v>0</v>
      </c>
      <c r="DF572" s="3">
        <v>0</v>
      </c>
      <c r="DG572" s="3">
        <v>0</v>
      </c>
      <c r="DH572" s="3">
        <v>0</v>
      </c>
      <c r="DI572" s="3">
        <v>0</v>
      </c>
      <c r="DJ572" s="3">
        <v>0</v>
      </c>
      <c r="DK572" s="3">
        <v>0</v>
      </c>
      <c r="DL572" s="3">
        <v>0</v>
      </c>
      <c r="DM572" s="3">
        <v>0</v>
      </c>
      <c r="DN572" s="3">
        <v>0</v>
      </c>
      <c r="DO572" s="3">
        <v>0</v>
      </c>
      <c r="DP572" s="3">
        <v>0</v>
      </c>
      <c r="DQ572" s="3">
        <v>0</v>
      </c>
      <c r="DR572" s="3">
        <v>0</v>
      </c>
      <c r="DS572" s="3">
        <v>1</v>
      </c>
      <c r="DT572" s="3">
        <v>0.99170999999999998</v>
      </c>
      <c r="DU572" s="3">
        <v>0.98292344939999998</v>
      </c>
      <c r="DV572" s="3">
        <v>0.97347755505126599</v>
      </c>
      <c r="DW572" s="3">
        <v>0.96329497982542966</v>
      </c>
      <c r="DX572" s="3">
        <v>0.95207259331046334</v>
      </c>
      <c r="DY572" s="3">
        <v>0.93964804596776175</v>
      </c>
      <c r="DZ572" s="3">
        <v>0.92590099505525336</v>
      </c>
      <c r="EA572" s="3">
        <v>0.91078103180600112</v>
      </c>
      <c r="EB572" s="3">
        <v>0.89436875761285695</v>
      </c>
      <c r="EC572" s="3">
        <v>0.87652610089848038</v>
      </c>
      <c r="ED572" s="3">
        <v>0.85719870037366885</v>
      </c>
      <c r="EE572" s="3">
        <v>0.836291624071555</v>
      </c>
      <c r="EF572" s="3">
        <v>0.81349431439936448</v>
      </c>
      <c r="EG572" s="3">
        <v>0.78856884860616794</v>
      </c>
      <c r="EH572" s="3">
        <v>0.76129225213288054</v>
      </c>
      <c r="EI572" s="3">
        <v>0.73160946722221953</v>
      </c>
      <c r="EJ572" s="3">
        <v>0.69941133456976967</v>
      </c>
      <c r="EK572" s="3">
        <v>0.66467157358168927</v>
      </c>
      <c r="EL572" s="3">
        <v>0.62754301948141611</v>
      </c>
      <c r="EM572" s="3">
        <v>0.58834668248460686</v>
      </c>
      <c r="EN572" s="3">
        <v>0.54734480218225456</v>
      </c>
      <c r="EO572" s="3">
        <v>0.50482705794873706</v>
      </c>
      <c r="EP572" s="3">
        <v>0.4602407321907046</v>
      </c>
      <c r="EQ572" s="3">
        <v>0.41398193619821688</v>
      </c>
      <c r="ER572" s="3">
        <v>0.36667208052948463</v>
      </c>
      <c r="ES572" s="3">
        <v>0.31910004480158932</v>
      </c>
      <c r="ET572" s="3">
        <v>0.27227530422740409</v>
      </c>
      <c r="EU572" s="3">
        <v>0.22737438380726288</v>
      </c>
      <c r="EV572" s="3">
        <v>0.18555341339359302</v>
      </c>
      <c r="EW572" s="3">
        <v>0.14774876094878236</v>
      </c>
      <c r="EX572" s="3">
        <v>0.11458802904143765</v>
      </c>
      <c r="EY572" s="3">
        <v>8.6391352735211091E-2</v>
      </c>
      <c r="EZ572" s="3">
        <v>6.3184907563478679E-2</v>
      </c>
      <c r="FA572" s="3">
        <v>4.5094436678979097E-2</v>
      </c>
      <c r="FB572" s="3">
        <v>3.11097499760941E-2</v>
      </c>
      <c r="FC572" s="3">
        <v>2.0987881723872125E-2</v>
      </c>
      <c r="FD572" s="3">
        <v>1.3423009635319658E-2</v>
      </c>
      <c r="FE572" s="3">
        <v>8.0919271285561038E-3</v>
      </c>
      <c r="FF572" s="3">
        <v>4.4079963840096522E-3</v>
      </c>
      <c r="FG572" s="3">
        <v>2.112708586891986E-3</v>
      </c>
      <c r="FH572" s="3">
        <v>8.762036322417134E-4</v>
      </c>
      <c r="FI572" s="3">
        <v>3.1121876813593419E-4</v>
      </c>
      <c r="FJ572" s="3">
        <v>9.0128955252166527E-5</v>
      </c>
      <c r="FK572" s="3">
        <v>1.9587725844953353E-5</v>
      </c>
      <c r="FL572" s="3">
        <v>2.6976216033669748E-6</v>
      </c>
      <c r="FM572" s="3">
        <v>0</v>
      </c>
      <c r="FN572" s="3">
        <v>0</v>
      </c>
      <c r="FO572" s="3">
        <v>0</v>
      </c>
      <c r="FP572" s="3">
        <v>0</v>
      </c>
      <c r="FQ572" s="3">
        <v>0</v>
      </c>
      <c r="FR572" s="3">
        <v>0</v>
      </c>
      <c r="FS572" s="3">
        <v>0</v>
      </c>
      <c r="FT572" s="3">
        <v>0</v>
      </c>
      <c r="FU572" s="3">
        <v>0</v>
      </c>
      <c r="FV572" s="3">
        <v>0</v>
      </c>
      <c r="FW572" s="3">
        <v>0</v>
      </c>
      <c r="FX572" s="3">
        <v>0</v>
      </c>
      <c r="FY572" s="3">
        <v>0</v>
      </c>
      <c r="FZ572" s="3">
        <v>0</v>
      </c>
      <c r="GA572" s="3">
        <v>0</v>
      </c>
      <c r="GB572" s="3">
        <v>0</v>
      </c>
      <c r="GC572" s="3">
        <v>0</v>
      </c>
      <c r="GD572" s="3">
        <v>0</v>
      </c>
      <c r="GE572" s="3">
        <v>0</v>
      </c>
      <c r="GF572" s="3">
        <v>0</v>
      </c>
      <c r="GG572" s="3">
        <v>0</v>
      </c>
      <c r="GH572" s="3">
        <v>0</v>
      </c>
      <c r="GI572" s="3">
        <v>0</v>
      </c>
      <c r="GJ572" s="3">
        <v>0</v>
      </c>
      <c r="GK572" s="3">
        <v>0</v>
      </c>
      <c r="GL572" s="3">
        <v>0</v>
      </c>
      <c r="GM572" s="3">
        <v>0</v>
      </c>
      <c r="GN572" s="3">
        <v>0</v>
      </c>
      <c r="GO572" s="3">
        <v>0</v>
      </c>
      <c r="GP572" s="3">
        <v>0</v>
      </c>
      <c r="GQ572" s="3">
        <v>0</v>
      </c>
      <c r="GR572" s="3">
        <v>0</v>
      </c>
      <c r="GS572" s="3">
        <v>0</v>
      </c>
      <c r="GT572" s="3">
        <v>0</v>
      </c>
      <c r="GU572" s="3">
        <v>0</v>
      </c>
      <c r="GV572" s="3">
        <v>0</v>
      </c>
      <c r="GW572" s="3">
        <v>0</v>
      </c>
      <c r="GX572" s="3">
        <v>0</v>
      </c>
      <c r="GY572" s="3">
        <v>0</v>
      </c>
      <c r="GZ572" s="3">
        <v>0</v>
      </c>
      <c r="HA572" s="3">
        <v>0</v>
      </c>
      <c r="HB572">
        <f t="shared" si="3395"/>
        <v>24</v>
      </c>
      <c r="HC572">
        <f t="shared" si="3399"/>
        <v>0.32510569479846851</v>
      </c>
      <c r="HD572">
        <f>IF(H572&gt;=$F$3,IF(HB572&lt;50,HC572*VLOOKUP(H572,Ret!$A$2:$AZ$27,HB572+2),HC572),0)</f>
        <v>7.7700261056833975E-2</v>
      </c>
      <c r="HE572">
        <f>IF(H572&lt;$F$3,HC572*VLOOKUP(H572,Withd!$A$2:$AZ$57,HB572+2),0)</f>
        <v>0</v>
      </c>
      <c r="HF572">
        <f>IF(HC572=HD572,0,HC572*VLOOKUP(H572,Mort!$A$2:$E$115,IF(HF571/HC571=VLOOKUP(H571,Mort!$A$2:$E$115,2),2,3)))</f>
        <v>1.2451548110781344E-3</v>
      </c>
      <c r="HH572">
        <f t="shared" ref="HH572:HI572" si="3420">HH571+1</f>
        <v>53</v>
      </c>
      <c r="HI572">
        <f t="shared" si="3420"/>
        <v>13</v>
      </c>
      <c r="HJ572">
        <f t="shared" si="3393"/>
        <v>0.41888731997447359</v>
      </c>
      <c r="HK572">
        <f>IF(HH572&gt;=$F$3,IF(HI572&lt;50,HJ572*VLOOKUP(HH572,Ret!$A$2:$AZ$27,HI572+2),HJ572),0)</f>
        <v>6.2833097996171034E-3</v>
      </c>
      <c r="HL572">
        <f>IF(HH572&lt;$F$3,HJ572*VLOOKUP(HH572,Withd!$A$2:$AZ$57,HI572+2),0)</f>
        <v>0</v>
      </c>
      <c r="HM572">
        <f>IF(HJ572=HK572,0,HJ572*VLOOKUP(HH572,Mort!$A$2:$E$115,IF(HM571/HJ571=VLOOKUP(HH571,Mort!$A$2:$E$115,2),2,3)))</f>
        <v>8.3358576674920251E-4</v>
      </c>
      <c r="HN572">
        <f>HN571/(1+Assumptions!$C$9)</f>
        <v>0.96339113680154143</v>
      </c>
      <c r="HO572">
        <f>HO571*(1+Assumptions!$C$10)</f>
        <v>1.0324999999999998</v>
      </c>
      <c r="HQ572">
        <f>HQ571/(1.01+Assumptions!$C$9)</f>
        <v>0.95419847328244312</v>
      </c>
      <c r="HR572">
        <f>HR571/(0.99+Assumptions!$C$9)</f>
        <v>0.97276264591439665</v>
      </c>
    </row>
    <row r="573" spans="2:226" x14ac:dyDescent="0.25">
      <c r="B573">
        <f t="shared" ref="B573:C573" si="3421">B572+1</f>
        <v>2032</v>
      </c>
      <c r="C573">
        <f t="shared" si="3421"/>
        <v>65</v>
      </c>
      <c r="D573">
        <f>IF(D572=0, 0, D572*(1-VLOOKUP(C572,Mort!$A$2:$E$111,IF(D572/D571=1-VLOOKUP(C571,Mort!$A$2:$E$111,4),4,5))))</f>
        <v>0.91270487634701059</v>
      </c>
      <c r="E573" s="3">
        <f>IF(C573&lt;65,Assumptions!$C$6,Assumptions!$C$7)*(1+Assumptions!$C$8)^(B573-$J$3)</f>
        <v>8418.2330477057349</v>
      </c>
      <c r="F573" s="3">
        <f t="shared" si="3391"/>
        <v>7683.36</v>
      </c>
      <c r="H573">
        <f t="shared" si="3398"/>
        <v>65</v>
      </c>
      <c r="I573" s="5">
        <v>133373.1578641629</v>
      </c>
      <c r="J573" s="5">
        <v>0</v>
      </c>
      <c r="K573" s="5">
        <v>0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5">
        <v>8881.24</v>
      </c>
      <c r="Y573" s="5">
        <v>9286.69</v>
      </c>
      <c r="Z573" s="5">
        <v>9703.2999999999993</v>
      </c>
      <c r="AA573" s="5">
        <v>10129.91</v>
      </c>
      <c r="AB573" s="5">
        <v>10562.55</v>
      </c>
      <c r="AC573" s="5">
        <v>10998.06</v>
      </c>
      <c r="AD573" s="5">
        <v>11433.21</v>
      </c>
      <c r="AE573" s="5">
        <v>11865.06</v>
      </c>
      <c r="AF573" s="5">
        <v>12292.07</v>
      </c>
      <c r="AG573" s="5">
        <v>12709.42</v>
      </c>
      <c r="AH573" s="5">
        <v>13112.78</v>
      </c>
      <c r="AI573" s="5">
        <v>13496.57</v>
      </c>
      <c r="AJ573" s="5">
        <v>13850.73</v>
      </c>
      <c r="AK573" s="5">
        <v>14164.8</v>
      </c>
      <c r="AL573" s="5">
        <v>14426.95</v>
      </c>
      <c r="AM573" s="5">
        <v>14626.99</v>
      </c>
      <c r="AN573" s="5">
        <v>14752.33</v>
      </c>
      <c r="AO573" s="5">
        <v>14790.66</v>
      </c>
      <c r="AP573" s="5">
        <v>14732.5</v>
      </c>
      <c r="AQ573" s="5">
        <v>14571.99</v>
      </c>
      <c r="AR573" s="5">
        <v>14302.07</v>
      </c>
      <c r="AS573" s="5">
        <v>13916.59</v>
      </c>
      <c r="AT573" s="5">
        <v>13385.29</v>
      </c>
      <c r="AU573" s="5">
        <v>12702.13</v>
      </c>
      <c r="AV573" s="5">
        <v>11869.31</v>
      </c>
      <c r="AW573" s="5">
        <v>10897.5</v>
      </c>
      <c r="AX573" s="5">
        <v>9809.82</v>
      </c>
      <c r="AY573" s="5">
        <v>8642.64</v>
      </c>
      <c r="AZ573" s="5">
        <v>7440.92</v>
      </c>
      <c r="BA573" s="5">
        <v>6250.78</v>
      </c>
      <c r="BB573" s="5">
        <v>5114.4799999999996</v>
      </c>
      <c r="BC573" s="5">
        <v>4068.04</v>
      </c>
      <c r="BD573" s="5">
        <v>3138.92</v>
      </c>
      <c r="BE573" s="5">
        <v>2363.4299999999998</v>
      </c>
      <c r="BF573" s="5">
        <v>1720.16</v>
      </c>
      <c r="BG573" s="5">
        <v>1224.32</v>
      </c>
      <c r="BH573" s="5">
        <v>826.09</v>
      </c>
      <c r="BI573" s="5">
        <v>525.39</v>
      </c>
      <c r="BJ573" s="5">
        <v>301.94</v>
      </c>
      <c r="BK573" s="5">
        <v>152.68</v>
      </c>
      <c r="BL573" s="5">
        <v>66.8</v>
      </c>
      <c r="BM573" s="5">
        <v>25.03</v>
      </c>
      <c r="BN573" s="5">
        <v>7.65</v>
      </c>
      <c r="BO573" s="5">
        <v>1.75</v>
      </c>
      <c r="BP573" s="5">
        <v>0.25</v>
      </c>
      <c r="BQ573" s="5">
        <v>0</v>
      </c>
      <c r="BR573" s="5">
        <v>0</v>
      </c>
      <c r="BS573" s="5">
        <v>0</v>
      </c>
      <c r="BT573" s="5">
        <v>0</v>
      </c>
      <c r="BU573" s="5">
        <v>0</v>
      </c>
      <c r="BV573" s="5">
        <v>0</v>
      </c>
      <c r="BW573" s="5">
        <v>0</v>
      </c>
      <c r="BX573" s="5">
        <v>0</v>
      </c>
      <c r="BY573" s="5">
        <v>0</v>
      </c>
      <c r="BZ573" s="5">
        <v>0</v>
      </c>
      <c r="CA573" s="5">
        <v>0</v>
      </c>
      <c r="CB573" s="5">
        <v>0</v>
      </c>
      <c r="CC573" s="5">
        <v>0</v>
      </c>
      <c r="CD573" s="5">
        <v>0</v>
      </c>
      <c r="CE573" s="5">
        <v>0</v>
      </c>
      <c r="CF573" s="5">
        <v>0</v>
      </c>
      <c r="CG573" s="5">
        <v>0</v>
      </c>
      <c r="CH573" s="5">
        <v>0</v>
      </c>
      <c r="CI573" s="5">
        <v>0</v>
      </c>
      <c r="CJ573" s="5">
        <v>0</v>
      </c>
      <c r="CK573" s="5">
        <v>0</v>
      </c>
      <c r="CL573" s="5">
        <v>0</v>
      </c>
      <c r="CM573" s="5">
        <v>0</v>
      </c>
      <c r="CN573" s="5">
        <v>0</v>
      </c>
      <c r="CO573" s="5">
        <v>0</v>
      </c>
      <c r="CP573" s="5">
        <v>0</v>
      </c>
      <c r="CQ573" s="5">
        <v>0</v>
      </c>
      <c r="CR573" s="5">
        <v>0</v>
      </c>
      <c r="CS573" s="5">
        <v>0</v>
      </c>
      <c r="CT573" s="5">
        <v>0</v>
      </c>
      <c r="CU573" s="5">
        <v>0</v>
      </c>
      <c r="CV573" s="5">
        <v>0</v>
      </c>
      <c r="CW573" s="5">
        <v>0</v>
      </c>
      <c r="CX573" s="5">
        <v>0</v>
      </c>
      <c r="CY573" s="5">
        <v>0</v>
      </c>
      <c r="CZ573" s="5">
        <v>0</v>
      </c>
      <c r="DA573" s="5">
        <v>0</v>
      </c>
      <c r="DB573" s="5">
        <v>0</v>
      </c>
      <c r="DC573" s="5">
        <v>0</v>
      </c>
      <c r="DD573" s="5">
        <v>0</v>
      </c>
      <c r="DE573" s="5">
        <v>0</v>
      </c>
      <c r="DF573" s="3">
        <v>0</v>
      </c>
      <c r="DG573" s="3">
        <v>0</v>
      </c>
      <c r="DH573" s="3">
        <v>0</v>
      </c>
      <c r="DI573" s="3">
        <v>0</v>
      </c>
      <c r="DJ573" s="3">
        <v>0</v>
      </c>
      <c r="DK573" s="3">
        <v>0</v>
      </c>
      <c r="DL573" s="3">
        <v>0</v>
      </c>
      <c r="DM573" s="3">
        <v>0</v>
      </c>
      <c r="DN573" s="3">
        <v>0</v>
      </c>
      <c r="DO573" s="3">
        <v>0</v>
      </c>
      <c r="DP573" s="3">
        <v>0</v>
      </c>
      <c r="DQ573" s="3">
        <v>0</v>
      </c>
      <c r="DR573" s="3">
        <v>0</v>
      </c>
      <c r="DS573" s="3">
        <v>0</v>
      </c>
      <c r="DT573" s="3">
        <v>1</v>
      </c>
      <c r="DU573" s="3">
        <v>0.99114000000000002</v>
      </c>
      <c r="DV573" s="3">
        <v>0.98161514459999999</v>
      </c>
      <c r="DW573" s="3">
        <v>0.97134745018748392</v>
      </c>
      <c r="DX573" s="3">
        <v>0.96003125239279963</v>
      </c>
      <c r="DY573" s="3">
        <v>0.94750284454907363</v>
      </c>
      <c r="DZ573" s="3">
        <v>0.93364087793332062</v>
      </c>
      <c r="EA573" s="3">
        <v>0.91839452239666952</v>
      </c>
      <c r="EB573" s="3">
        <v>0.9018450531030815</v>
      </c>
      <c r="EC573" s="3">
        <v>0.88385324429367496</v>
      </c>
      <c r="ED573" s="3">
        <v>0.86436428025699941</v>
      </c>
      <c r="EE573" s="3">
        <v>0.84328243546153114</v>
      </c>
      <c r="EF573" s="3">
        <v>0.8202945562708498</v>
      </c>
      <c r="EG573" s="3">
        <v>0.79516073106671092</v>
      </c>
      <c r="EH573" s="3">
        <v>0.76765612137911343</v>
      </c>
      <c r="EI573" s="3">
        <v>0.73772520920654183</v>
      </c>
      <c r="EJ573" s="3">
        <v>0.70525792274936194</v>
      </c>
      <c r="EK573" s="3">
        <v>0.67022776172640119</v>
      </c>
      <c r="EL573" s="3">
        <v>0.6327888389563644</v>
      </c>
      <c r="EM573" s="3">
        <v>0.5932648480751499</v>
      </c>
      <c r="EN573" s="3">
        <v>0.55192022081279268</v>
      </c>
      <c r="EO573" s="3">
        <v>0.50904705806005501</v>
      </c>
      <c r="EP573" s="3">
        <v>0.464088021892191</v>
      </c>
      <c r="EQ573" s="3">
        <v>0.41744253481180688</v>
      </c>
      <c r="ER573" s="3">
        <v>0.36973720193351356</v>
      </c>
      <c r="ES573" s="3">
        <v>0.32176749735465954</v>
      </c>
      <c r="ET573" s="3">
        <v>0.27455133479283678</v>
      </c>
      <c r="EU573" s="3">
        <v>0.22927507417215007</v>
      </c>
      <c r="EV573" s="3">
        <v>0.1871045097796665</v>
      </c>
      <c r="EW573" s="3">
        <v>0.14898383695715725</v>
      </c>
      <c r="EX573" s="3">
        <v>0.11554590459049288</v>
      </c>
      <c r="EY573" s="3">
        <v>8.7113523847910296E-2</v>
      </c>
      <c r="EZ573" s="3">
        <v>6.3713089071884624E-2</v>
      </c>
      <c r="FA573" s="3">
        <v>4.5471394539713335E-2</v>
      </c>
      <c r="FB573" s="3">
        <v>3.136980566505744E-2</v>
      </c>
      <c r="FC573" s="3">
        <v>2.1163325693874351E-2</v>
      </c>
      <c r="FD573" s="3">
        <v>1.353521658077428E-2</v>
      </c>
      <c r="FE573" s="3">
        <v>8.1595699635539677E-3</v>
      </c>
      <c r="FF573" s="3">
        <v>4.4448441419463885E-3</v>
      </c>
      <c r="FG573" s="3">
        <v>2.1303693487934846E-3</v>
      </c>
      <c r="FH573" s="3">
        <v>8.8352808002512191E-4</v>
      </c>
      <c r="FI573" s="3">
        <v>3.1382033874412306E-4</v>
      </c>
      <c r="FJ573" s="3">
        <v>9.0882370100298026E-5</v>
      </c>
      <c r="FK573" s="3">
        <v>1.9751465493897773E-5</v>
      </c>
      <c r="FL573" s="3">
        <v>2.7201718278196003E-6</v>
      </c>
      <c r="FM573" s="3">
        <v>0</v>
      </c>
      <c r="FN573" s="3">
        <v>0</v>
      </c>
      <c r="FO573" s="3">
        <v>0</v>
      </c>
      <c r="FP573" s="3">
        <v>0</v>
      </c>
      <c r="FQ573" s="3">
        <v>0</v>
      </c>
      <c r="FR573" s="3">
        <v>0</v>
      </c>
      <c r="FS573" s="3">
        <v>0</v>
      </c>
      <c r="FT573" s="3">
        <v>0</v>
      </c>
      <c r="FU573" s="3">
        <v>0</v>
      </c>
      <c r="FV573" s="3">
        <v>0</v>
      </c>
      <c r="FW573" s="3">
        <v>0</v>
      </c>
      <c r="FX573" s="3">
        <v>0</v>
      </c>
      <c r="FY573" s="3">
        <v>0</v>
      </c>
      <c r="FZ573" s="3">
        <v>0</v>
      </c>
      <c r="GA573" s="3">
        <v>0</v>
      </c>
      <c r="GB573" s="3">
        <v>0</v>
      </c>
      <c r="GC573" s="3">
        <v>0</v>
      </c>
      <c r="GD573" s="3">
        <v>0</v>
      </c>
      <c r="GE573" s="3">
        <v>0</v>
      </c>
      <c r="GF573" s="3">
        <v>0</v>
      </c>
      <c r="GG573" s="3">
        <v>0</v>
      </c>
      <c r="GH573" s="3">
        <v>0</v>
      </c>
      <c r="GI573" s="3">
        <v>0</v>
      </c>
      <c r="GJ573" s="3">
        <v>0</v>
      </c>
      <c r="GK573" s="3">
        <v>0</v>
      </c>
      <c r="GL573" s="3">
        <v>0</v>
      </c>
      <c r="GM573" s="3">
        <v>0</v>
      </c>
      <c r="GN573" s="3">
        <v>0</v>
      </c>
      <c r="GO573" s="3">
        <v>0</v>
      </c>
      <c r="GP573" s="3">
        <v>0</v>
      </c>
      <c r="GQ573" s="3">
        <v>0</v>
      </c>
      <c r="GR573" s="3">
        <v>0</v>
      </c>
      <c r="GS573" s="3">
        <v>0</v>
      </c>
      <c r="GT573" s="3">
        <v>0</v>
      </c>
      <c r="GU573" s="3">
        <v>0</v>
      </c>
      <c r="GV573" s="3">
        <v>0</v>
      </c>
      <c r="GW573" s="3">
        <v>0</v>
      </c>
      <c r="GX573" s="3">
        <v>0</v>
      </c>
      <c r="GY573" s="3">
        <v>0</v>
      </c>
      <c r="GZ573" s="3">
        <v>0</v>
      </c>
      <c r="HA573" s="3">
        <v>0</v>
      </c>
      <c r="HB573">
        <f t="shared" si="3395"/>
        <v>25</v>
      </c>
      <c r="HC573">
        <f t="shared" si="3399"/>
        <v>0.24616027893055639</v>
      </c>
      <c r="HD573">
        <f>IF(H573&gt;=$F$3,IF(HB573&lt;50,HC573*VLOOKUP(H573,Ret!$A$2:$AZ$27,HB573+2),HC573),0)</f>
        <v>7.9017449536708598E-2</v>
      </c>
      <c r="HE573">
        <f>IF(H573&lt;$F$3,HC573*VLOOKUP(H573,Withd!$A$2:$AZ$57,HB573+2),0)</f>
        <v>0</v>
      </c>
      <c r="HF573">
        <f>IF(HC573=HD573,0,HC573*VLOOKUP(H573,Mort!$A$2:$E$115,IF(HF572/HC572=VLOOKUP(H572,Mort!$A$2:$E$115,2),2,3)))</f>
        <v>9.846411157222255E-4</v>
      </c>
      <c r="HH573">
        <f t="shared" ref="HH573:HI573" si="3422">HH572+1</f>
        <v>54</v>
      </c>
      <c r="HI573">
        <f t="shared" si="3422"/>
        <v>14</v>
      </c>
      <c r="HJ573">
        <f t="shared" si="3393"/>
        <v>0.41177042440810729</v>
      </c>
      <c r="HK573">
        <f>IF(HH573&gt;=$F$3,IF(HI573&lt;50,HJ573*VLOOKUP(HH573,Ret!$A$2:$AZ$27,HI573+2),HJ573),0)</f>
        <v>9.4707197613864667E-3</v>
      </c>
      <c r="HL573">
        <f>IF(HH573&lt;$F$3,HJ573*VLOOKUP(HH573,Withd!$A$2:$AZ$57,HI573+2),0)</f>
        <v>0</v>
      </c>
      <c r="HM573">
        <f>IF(HJ573=HK573,0,HJ573*VLOOKUP(HH573,Mort!$A$2:$E$115,IF(HM572/HJ572=VLOOKUP(HH572,Mort!$A$2:$E$115,2),2,3)))</f>
        <v>8.7707100398926854E-4</v>
      </c>
      <c r="HN573">
        <f>HN572/(1+Assumptions!$C$9)</f>
        <v>0.9281224824677663</v>
      </c>
      <c r="HO573">
        <f>HO572*(1+Assumptions!$C$10)</f>
        <v>1.0660562499999997</v>
      </c>
      <c r="HQ573">
        <f>HQ572/(1.01+Assumptions!$C$9)</f>
        <v>0.91049472641454487</v>
      </c>
      <c r="HR573">
        <f>HR572/(0.99+Assumptions!$C$9)</f>
        <v>0.946267165286378</v>
      </c>
    </row>
    <row r="574" spans="2:226" x14ac:dyDescent="0.25">
      <c r="B574">
        <f t="shared" ref="B574:C574" si="3423">B573+1</f>
        <v>2033</v>
      </c>
      <c r="C574">
        <f t="shared" si="3423"/>
        <v>66</v>
      </c>
      <c r="D574">
        <f>IF(D573=0, 0, D573*(1-VLOOKUP(C573,Mort!$A$2:$E$111,IF(D573/D572=1-VLOOKUP(C572,Mort!$A$2:$E$111,4),4,5))))</f>
        <v>0.90513855292209389</v>
      </c>
      <c r="E574" s="3">
        <f>IF(C574&lt;65,Assumptions!$C$6,Assumptions!$C$7)*(1+Assumptions!$C$8)^(B574-$J$3)</f>
        <v>8881.2358653295505</v>
      </c>
      <c r="F574" s="3">
        <f t="shared" si="3391"/>
        <v>8038.75</v>
      </c>
      <c r="H574">
        <f t="shared" si="3398"/>
        <v>66</v>
      </c>
      <c r="I574" s="5">
        <v>129249.52914213492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9369.7000000000007</v>
      </c>
      <c r="Z574" s="5">
        <v>9790.0400000000009</v>
      </c>
      <c r="AA574" s="5">
        <v>10220.459999999999</v>
      </c>
      <c r="AB574" s="5">
        <v>10656.97</v>
      </c>
      <c r="AC574" s="5">
        <v>11096.38</v>
      </c>
      <c r="AD574" s="5">
        <v>11535.41</v>
      </c>
      <c r="AE574" s="5">
        <v>11971.12</v>
      </c>
      <c r="AF574" s="5">
        <v>12401.95</v>
      </c>
      <c r="AG574" s="5">
        <v>12823.03</v>
      </c>
      <c r="AH574" s="5">
        <v>13230</v>
      </c>
      <c r="AI574" s="5">
        <v>13617.22</v>
      </c>
      <c r="AJ574" s="5">
        <v>13974.55</v>
      </c>
      <c r="AK574" s="5">
        <v>14291.42</v>
      </c>
      <c r="AL574" s="5">
        <v>14555.92</v>
      </c>
      <c r="AM574" s="5">
        <v>14757.74</v>
      </c>
      <c r="AN574" s="5">
        <v>14884.21</v>
      </c>
      <c r="AO574" s="5">
        <v>14922.88</v>
      </c>
      <c r="AP574" s="5">
        <v>14864.2</v>
      </c>
      <c r="AQ574" s="5">
        <v>14702.25</v>
      </c>
      <c r="AR574" s="5">
        <v>14429.92</v>
      </c>
      <c r="AS574" s="5">
        <v>14041</v>
      </c>
      <c r="AT574" s="5">
        <v>13504.95</v>
      </c>
      <c r="AU574" s="5">
        <v>12815.68</v>
      </c>
      <c r="AV574" s="5">
        <v>11975.42</v>
      </c>
      <c r="AW574" s="5">
        <v>10994.92</v>
      </c>
      <c r="AX574" s="5">
        <v>9897.51</v>
      </c>
      <c r="AY574" s="5">
        <v>8719.9</v>
      </c>
      <c r="AZ574" s="5">
        <v>7507.43</v>
      </c>
      <c r="BA574" s="5">
        <v>6306.65</v>
      </c>
      <c r="BB574" s="5">
        <v>5160.2</v>
      </c>
      <c r="BC574" s="5">
        <v>4104.41</v>
      </c>
      <c r="BD574" s="5">
        <v>3166.98</v>
      </c>
      <c r="BE574" s="5">
        <v>2384.56</v>
      </c>
      <c r="BF574" s="5">
        <v>1735.54</v>
      </c>
      <c r="BG574" s="5">
        <v>1235.26</v>
      </c>
      <c r="BH574" s="5">
        <v>833.47</v>
      </c>
      <c r="BI574" s="5">
        <v>530.09</v>
      </c>
      <c r="BJ574" s="5">
        <v>304.64</v>
      </c>
      <c r="BK574" s="5">
        <v>154.04</v>
      </c>
      <c r="BL574" s="5">
        <v>67.400000000000006</v>
      </c>
      <c r="BM574" s="5">
        <v>25.26</v>
      </c>
      <c r="BN574" s="5">
        <v>7.72</v>
      </c>
      <c r="BO574" s="5">
        <v>1.77</v>
      </c>
      <c r="BP574" s="5">
        <v>0.26</v>
      </c>
      <c r="BQ574" s="5">
        <v>0</v>
      </c>
      <c r="BR574" s="5">
        <v>0</v>
      </c>
      <c r="BS574" s="5">
        <v>0</v>
      </c>
      <c r="BT574" s="5">
        <v>0</v>
      </c>
      <c r="BU574" s="5">
        <v>0</v>
      </c>
      <c r="BV574" s="5">
        <v>0</v>
      </c>
      <c r="BW574" s="5">
        <v>0</v>
      </c>
      <c r="BX574" s="5">
        <v>0</v>
      </c>
      <c r="BY574" s="5">
        <v>0</v>
      </c>
      <c r="BZ574" s="5">
        <v>0</v>
      </c>
      <c r="CA574" s="5">
        <v>0</v>
      </c>
      <c r="CB574" s="5">
        <v>0</v>
      </c>
      <c r="CC574" s="5">
        <v>0</v>
      </c>
      <c r="CD574" s="5">
        <v>0</v>
      </c>
      <c r="CE574" s="5">
        <v>0</v>
      </c>
      <c r="CF574" s="5">
        <v>0</v>
      </c>
      <c r="CG574" s="5">
        <v>0</v>
      </c>
      <c r="CH574" s="5">
        <v>0</v>
      </c>
      <c r="CI574" s="5">
        <v>0</v>
      </c>
      <c r="CJ574" s="5">
        <v>0</v>
      </c>
      <c r="CK574" s="5">
        <v>0</v>
      </c>
      <c r="CL574" s="5">
        <v>0</v>
      </c>
      <c r="CM574" s="5">
        <v>0</v>
      </c>
      <c r="CN574" s="5">
        <v>0</v>
      </c>
      <c r="CO574" s="5">
        <v>0</v>
      </c>
      <c r="CP574" s="5">
        <v>0</v>
      </c>
      <c r="CQ574" s="5">
        <v>0</v>
      </c>
      <c r="CR574" s="5">
        <v>0</v>
      </c>
      <c r="CS574" s="5">
        <v>0</v>
      </c>
      <c r="CT574" s="5">
        <v>0</v>
      </c>
      <c r="CU574" s="5">
        <v>0</v>
      </c>
      <c r="CV574" s="5">
        <v>0</v>
      </c>
      <c r="CW574" s="5">
        <v>0</v>
      </c>
      <c r="CX574" s="5">
        <v>0</v>
      </c>
      <c r="CY574" s="5">
        <v>0</v>
      </c>
      <c r="CZ574" s="5">
        <v>0</v>
      </c>
      <c r="DA574" s="5">
        <v>0</v>
      </c>
      <c r="DB574" s="5">
        <v>0</v>
      </c>
      <c r="DC574" s="5">
        <v>0</v>
      </c>
      <c r="DD574" s="5">
        <v>0</v>
      </c>
      <c r="DE574" s="5">
        <v>0</v>
      </c>
      <c r="DF574" s="3">
        <v>0</v>
      </c>
      <c r="DG574" s="3">
        <v>0</v>
      </c>
      <c r="DH574" s="3">
        <v>0</v>
      </c>
      <c r="DI574" s="3">
        <v>0</v>
      </c>
      <c r="DJ574" s="3">
        <v>0</v>
      </c>
      <c r="DK574" s="3">
        <v>0</v>
      </c>
      <c r="DL574" s="3">
        <v>0</v>
      </c>
      <c r="DM574" s="3">
        <v>0</v>
      </c>
      <c r="DN574" s="3">
        <v>0</v>
      </c>
      <c r="DO574" s="3">
        <v>0</v>
      </c>
      <c r="DP574" s="3">
        <v>0</v>
      </c>
      <c r="DQ574" s="3">
        <v>0</v>
      </c>
      <c r="DR574" s="3">
        <v>0</v>
      </c>
      <c r="DS574" s="3">
        <v>0</v>
      </c>
      <c r="DT574" s="3">
        <v>0</v>
      </c>
      <c r="DU574" s="3">
        <v>1</v>
      </c>
      <c r="DV574" s="3">
        <v>0.99038999999999999</v>
      </c>
      <c r="DW574" s="3">
        <v>0.98003052059999995</v>
      </c>
      <c r="DX574" s="3">
        <v>0.96861316503500994</v>
      </c>
      <c r="DY574" s="3">
        <v>0.95597276323130309</v>
      </c>
      <c r="DZ574" s="3">
        <v>0.94198688170522915</v>
      </c>
      <c r="EA574" s="3">
        <v>0.92660423592698282</v>
      </c>
      <c r="EB574" s="3">
        <v>0.9099068275955785</v>
      </c>
      <c r="EC574" s="3">
        <v>0.89175418638504667</v>
      </c>
      <c r="ED574" s="3">
        <v>0.8720910065752564</v>
      </c>
      <c r="EE574" s="3">
        <v>0.85082070692488587</v>
      </c>
      <c r="EF574" s="3">
        <v>0.82762733445411352</v>
      </c>
      <c r="EG574" s="3">
        <v>0.80226883292643947</v>
      </c>
      <c r="EH574" s="3">
        <v>0.77451835399551394</v>
      </c>
      <c r="EI574" s="3">
        <v>0.74431988337322885</v>
      </c>
      <c r="EJ574" s="3">
        <v>0.71156236530597305</v>
      </c>
      <c r="EK574" s="3">
        <v>0.67621906262122533</v>
      </c>
      <c r="EL574" s="3">
        <v>0.63844546578320371</v>
      </c>
      <c r="EM574" s="3">
        <v>0.59856816199038487</v>
      </c>
      <c r="EN574" s="3">
        <v>0.55685394678127498</v>
      </c>
      <c r="EO574" s="3">
        <v>0.51359753219530557</v>
      </c>
      <c r="EP574" s="3">
        <v>0.46823659815181623</v>
      </c>
      <c r="EQ574" s="3">
        <v>0.42117413767157719</v>
      </c>
      <c r="ER574" s="3">
        <v>0.37304235721846934</v>
      </c>
      <c r="ES574" s="3">
        <v>0.32464384179294514</v>
      </c>
      <c r="ET574" s="3">
        <v>0.2770056044482484</v>
      </c>
      <c r="EU574" s="3">
        <v>0.23132461021868775</v>
      </c>
      <c r="EV574" s="3">
        <v>0.1887770746611645</v>
      </c>
      <c r="EW574" s="3">
        <v>0.15031563346969884</v>
      </c>
      <c r="EX574" s="3">
        <v>0.11657879269375963</v>
      </c>
      <c r="EY574" s="3">
        <v>8.7892249175606202E-2</v>
      </c>
      <c r="EZ574" s="3">
        <v>6.4282633202054851E-2</v>
      </c>
      <c r="FA574" s="3">
        <v>4.5877872489974519E-2</v>
      </c>
      <c r="FB574" s="3">
        <v>3.1650226673383623E-2</v>
      </c>
      <c r="FC574" s="3">
        <v>2.1352508922931529E-2</v>
      </c>
      <c r="FD574" s="3">
        <v>1.365621060675009E-2</v>
      </c>
      <c r="FE574" s="3">
        <v>8.2325100021732253E-3</v>
      </c>
      <c r="FF574" s="3">
        <v>4.4845774985838426E-3</v>
      </c>
      <c r="FG574" s="3">
        <v>2.14941314929625E-3</v>
      </c>
      <c r="FH574" s="3">
        <v>8.9142611540763382E-4</v>
      </c>
      <c r="FI574" s="3">
        <v>3.1662564193163747E-4</v>
      </c>
      <c r="FJ574" s="3">
        <v>9.1694785903402205E-5</v>
      </c>
      <c r="FK574" s="3">
        <v>1.9928027820386402E-5</v>
      </c>
      <c r="FL574" s="3">
        <v>2.7444879914236142E-6</v>
      </c>
      <c r="FM574" s="3">
        <v>0</v>
      </c>
      <c r="FN574" s="3">
        <v>0</v>
      </c>
      <c r="FO574" s="3">
        <v>0</v>
      </c>
      <c r="FP574" s="3">
        <v>0</v>
      </c>
      <c r="FQ574" s="3">
        <v>0</v>
      </c>
      <c r="FR574" s="3">
        <v>0</v>
      </c>
      <c r="FS574" s="3">
        <v>0</v>
      </c>
      <c r="FT574" s="3">
        <v>0</v>
      </c>
      <c r="FU574" s="3">
        <v>0</v>
      </c>
      <c r="FV574" s="3">
        <v>0</v>
      </c>
      <c r="FW574" s="3">
        <v>0</v>
      </c>
      <c r="FX574" s="3">
        <v>0</v>
      </c>
      <c r="FY574" s="3">
        <v>0</v>
      </c>
      <c r="FZ574" s="3">
        <v>0</v>
      </c>
      <c r="GA574" s="3">
        <v>0</v>
      </c>
      <c r="GB574" s="3">
        <v>0</v>
      </c>
      <c r="GC574" s="3">
        <v>0</v>
      </c>
      <c r="GD574" s="3">
        <v>0</v>
      </c>
      <c r="GE574" s="3">
        <v>0</v>
      </c>
      <c r="GF574" s="3">
        <v>0</v>
      </c>
      <c r="GG574" s="3">
        <v>0</v>
      </c>
      <c r="GH574" s="3">
        <v>0</v>
      </c>
      <c r="GI574" s="3">
        <v>0</v>
      </c>
      <c r="GJ574" s="3">
        <v>0</v>
      </c>
      <c r="GK574" s="3">
        <v>0</v>
      </c>
      <c r="GL574" s="3">
        <v>0</v>
      </c>
      <c r="GM574" s="3">
        <v>0</v>
      </c>
      <c r="GN574" s="3">
        <v>0</v>
      </c>
      <c r="GO574" s="3">
        <v>0</v>
      </c>
      <c r="GP574" s="3">
        <v>0</v>
      </c>
      <c r="GQ574" s="3">
        <v>0</v>
      </c>
      <c r="GR574" s="3">
        <v>0</v>
      </c>
      <c r="GS574" s="3">
        <v>0</v>
      </c>
      <c r="GT574" s="3">
        <v>0</v>
      </c>
      <c r="GU574" s="3">
        <v>0</v>
      </c>
      <c r="GV574" s="3">
        <v>0</v>
      </c>
      <c r="GW574" s="3">
        <v>0</v>
      </c>
      <c r="GX574" s="3">
        <v>0</v>
      </c>
      <c r="GY574" s="3">
        <v>0</v>
      </c>
      <c r="GZ574" s="3">
        <v>0</v>
      </c>
      <c r="HA574" s="3">
        <v>0</v>
      </c>
      <c r="HB574">
        <f t="shared" si="3395"/>
        <v>26</v>
      </c>
      <c r="HC574">
        <f t="shared" si="3399"/>
        <v>0.16615818827812556</v>
      </c>
      <c r="HD574">
        <f>IF(H574&gt;=$F$3,IF(HB574&lt;50,HC574*VLOOKUP(H574,Ret!$A$2:$AZ$27,HB574+2),HC574),0)</f>
        <v>4.1041072504697011E-2</v>
      </c>
      <c r="HE574">
        <f>IF(H574&lt;$F$3,HC574*VLOOKUP(H574,Withd!$A$2:$AZ$57,HB574+2),0)</f>
        <v>0</v>
      </c>
      <c r="HF574">
        <f>IF(HC574=HD574,0,HC574*VLOOKUP(H574,Mort!$A$2:$E$115,IF(HF573/HC573=VLOOKUP(H573,Mort!$A$2:$E$115,2),2,3)))</f>
        <v>7.0284913641647118E-4</v>
      </c>
      <c r="HH574">
        <f t="shared" ref="HH574:HI574" si="3424">HH573+1</f>
        <v>55</v>
      </c>
      <c r="HI574">
        <f t="shared" si="3424"/>
        <v>15</v>
      </c>
      <c r="HJ574">
        <f t="shared" si="3393"/>
        <v>0.40142263364273156</v>
      </c>
      <c r="HK574">
        <f>IF(HH574&gt;=$F$3,IF(HI574&lt;50,HJ574*VLOOKUP(HH574,Ret!$A$2:$AZ$27,HI574+2),HJ574),0)</f>
        <v>1.4049792177495605E-2</v>
      </c>
      <c r="HL574">
        <f>IF(HH574&lt;$F$3,HJ574*VLOOKUP(HH574,Withd!$A$2:$AZ$57,HI574+2),0)</f>
        <v>0</v>
      </c>
      <c r="HM574">
        <f>IF(HJ574=HK574,0,HJ574*VLOOKUP(HH574,Mort!$A$2:$E$115,IF(HM573/HJ573=VLOOKUP(HH573,Mort!$A$2:$E$115,2),2,3)))</f>
        <v>9.1524360470542792E-4</v>
      </c>
      <c r="HN574">
        <f>HN573/(1+Assumptions!$C$9)</f>
        <v>0.89414497347569</v>
      </c>
      <c r="HO574">
        <f>HO573*(1+Assumptions!$C$10)</f>
        <v>1.1007030781249996</v>
      </c>
      <c r="HQ574">
        <f>HQ573/(1.01+Assumptions!$C$9)</f>
        <v>0.86879267787647407</v>
      </c>
      <c r="HR574">
        <f>HR573/(0.99+Assumptions!$C$9)</f>
        <v>0.92049335144589295</v>
      </c>
    </row>
    <row r="575" spans="2:226" x14ac:dyDescent="0.25">
      <c r="B575">
        <f t="shared" ref="B575:C575" si="3425">B574+1</f>
        <v>2034</v>
      </c>
      <c r="C575">
        <f t="shared" si="3425"/>
        <v>67</v>
      </c>
      <c r="D575">
        <f>IF(D574=0, 0, D574*(1-VLOOKUP(C574,Mort!$A$2:$E$111,IF(D574/D573=1-VLOOKUP(C573,Mort!$A$2:$E$111,4),4,5))))</f>
        <v>0.8971190253432042</v>
      </c>
      <c r="E575" s="3">
        <f>IF(C575&lt;65,Assumptions!$C$6,Assumptions!$C$7)*(1+Assumptions!$C$8)^(B575-$J$3)</f>
        <v>9369.7038379226742</v>
      </c>
      <c r="F575" s="3">
        <f t="shared" si="3391"/>
        <v>8405.74</v>
      </c>
      <c r="H575">
        <f t="shared" si="3398"/>
        <v>67</v>
      </c>
      <c r="I575" s="5">
        <v>125096.63138591853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9885.0400000000009</v>
      </c>
      <c r="AA575" s="5">
        <v>10319.629999999999</v>
      </c>
      <c r="AB575" s="5">
        <v>10760.37</v>
      </c>
      <c r="AC575" s="5">
        <v>11204.05</v>
      </c>
      <c r="AD575" s="5">
        <v>11647.34</v>
      </c>
      <c r="AE575" s="5">
        <v>12087.28</v>
      </c>
      <c r="AF575" s="5">
        <v>12522.29</v>
      </c>
      <c r="AG575" s="5">
        <v>12947.46</v>
      </c>
      <c r="AH575" s="5">
        <v>13358.37</v>
      </c>
      <c r="AI575" s="5">
        <v>13749.35</v>
      </c>
      <c r="AJ575" s="5">
        <v>14110.15</v>
      </c>
      <c r="AK575" s="5">
        <v>14430.09</v>
      </c>
      <c r="AL575" s="5">
        <v>14697.16</v>
      </c>
      <c r="AM575" s="5">
        <v>14900.94</v>
      </c>
      <c r="AN575" s="5">
        <v>15028.63</v>
      </c>
      <c r="AO575" s="5">
        <v>15067.68</v>
      </c>
      <c r="AP575" s="5">
        <v>15008.43</v>
      </c>
      <c r="AQ575" s="5">
        <v>14844.91</v>
      </c>
      <c r="AR575" s="5">
        <v>14569.94</v>
      </c>
      <c r="AS575" s="5">
        <v>14177.24</v>
      </c>
      <c r="AT575" s="5">
        <v>13635.99</v>
      </c>
      <c r="AU575" s="5">
        <v>12940.03</v>
      </c>
      <c r="AV575" s="5">
        <v>12091.62</v>
      </c>
      <c r="AW575" s="5">
        <v>11101.61</v>
      </c>
      <c r="AX575" s="5">
        <v>9993.5499999999993</v>
      </c>
      <c r="AY575" s="5">
        <v>8804.51</v>
      </c>
      <c r="AZ575" s="5">
        <v>7580.28</v>
      </c>
      <c r="BA575" s="5">
        <v>6367.85</v>
      </c>
      <c r="BB575" s="5">
        <v>5210.2700000000004</v>
      </c>
      <c r="BC575" s="5">
        <v>4144.2299999999996</v>
      </c>
      <c r="BD575" s="5">
        <v>3197.71</v>
      </c>
      <c r="BE575" s="5">
        <v>2407.6999999999998</v>
      </c>
      <c r="BF575" s="5">
        <v>1752.38</v>
      </c>
      <c r="BG575" s="5">
        <v>1247.25</v>
      </c>
      <c r="BH575" s="5">
        <v>841.56</v>
      </c>
      <c r="BI575" s="5">
        <v>535.23</v>
      </c>
      <c r="BJ575" s="5">
        <v>307.60000000000002</v>
      </c>
      <c r="BK575" s="5">
        <v>155.54</v>
      </c>
      <c r="BL575" s="5">
        <v>68.05</v>
      </c>
      <c r="BM575" s="5">
        <v>25.5</v>
      </c>
      <c r="BN575" s="5">
        <v>7.79</v>
      </c>
      <c r="BO575" s="5">
        <v>1.79</v>
      </c>
      <c r="BP575" s="5">
        <v>0.26</v>
      </c>
      <c r="BQ575" s="5">
        <v>0</v>
      </c>
      <c r="BR575" s="5">
        <v>0</v>
      </c>
      <c r="BS575" s="5">
        <v>0</v>
      </c>
      <c r="BT575" s="5">
        <v>0</v>
      </c>
      <c r="BU575" s="5">
        <v>0</v>
      </c>
      <c r="BV575" s="5">
        <v>0</v>
      </c>
      <c r="BW575" s="5">
        <v>0</v>
      </c>
      <c r="BX575" s="5">
        <v>0</v>
      </c>
      <c r="BY575" s="5">
        <v>0</v>
      </c>
      <c r="BZ575" s="5">
        <v>0</v>
      </c>
      <c r="CA575" s="5">
        <v>0</v>
      </c>
      <c r="CB575" s="5">
        <v>0</v>
      </c>
      <c r="CC575" s="5">
        <v>0</v>
      </c>
      <c r="CD575" s="5">
        <v>0</v>
      </c>
      <c r="CE575" s="5">
        <v>0</v>
      </c>
      <c r="CF575" s="5">
        <v>0</v>
      </c>
      <c r="CG575" s="5">
        <v>0</v>
      </c>
      <c r="CH575" s="5">
        <v>0</v>
      </c>
      <c r="CI575" s="5">
        <v>0</v>
      </c>
      <c r="CJ575" s="5">
        <v>0</v>
      </c>
      <c r="CK575" s="5">
        <v>0</v>
      </c>
      <c r="CL575" s="5">
        <v>0</v>
      </c>
      <c r="CM575" s="5">
        <v>0</v>
      </c>
      <c r="CN575" s="5">
        <v>0</v>
      </c>
      <c r="CO575" s="5">
        <v>0</v>
      </c>
      <c r="CP575" s="5">
        <v>0</v>
      </c>
      <c r="CQ575" s="5">
        <v>0</v>
      </c>
      <c r="CR575" s="5">
        <v>0</v>
      </c>
      <c r="CS575" s="5">
        <v>0</v>
      </c>
      <c r="CT575" s="5">
        <v>0</v>
      </c>
      <c r="CU575" s="5">
        <v>0</v>
      </c>
      <c r="CV575" s="5">
        <v>0</v>
      </c>
      <c r="CW575" s="5">
        <v>0</v>
      </c>
      <c r="CX575" s="5">
        <v>0</v>
      </c>
      <c r="CY575" s="5">
        <v>0</v>
      </c>
      <c r="CZ575" s="5">
        <v>0</v>
      </c>
      <c r="DA575" s="5">
        <v>0</v>
      </c>
      <c r="DB575" s="5">
        <v>0</v>
      </c>
      <c r="DC575" s="5">
        <v>0</v>
      </c>
      <c r="DD575" s="5">
        <v>0</v>
      </c>
      <c r="DE575" s="5">
        <v>0</v>
      </c>
      <c r="DF575" s="3">
        <v>0</v>
      </c>
      <c r="DG575" s="3">
        <v>0</v>
      </c>
      <c r="DH575" s="3">
        <v>0</v>
      </c>
      <c r="DI575" s="3">
        <v>0</v>
      </c>
      <c r="DJ575" s="3">
        <v>0</v>
      </c>
      <c r="DK575" s="3">
        <v>0</v>
      </c>
      <c r="DL575" s="3">
        <v>0</v>
      </c>
      <c r="DM575" s="3">
        <v>0</v>
      </c>
      <c r="DN575" s="3">
        <v>0</v>
      </c>
      <c r="DO575" s="3">
        <v>0</v>
      </c>
      <c r="DP575" s="3">
        <v>0</v>
      </c>
      <c r="DQ575" s="3">
        <v>0</v>
      </c>
      <c r="DR575" s="3">
        <v>0</v>
      </c>
      <c r="DS575" s="3">
        <v>0</v>
      </c>
      <c r="DT575" s="3">
        <v>0</v>
      </c>
      <c r="DU575" s="3">
        <v>0</v>
      </c>
      <c r="DV575" s="3">
        <v>1</v>
      </c>
      <c r="DW575" s="3">
        <v>0.98953999999999998</v>
      </c>
      <c r="DX575" s="3">
        <v>0.97801185899999987</v>
      </c>
      <c r="DY575" s="3">
        <v>0.96524880424004988</v>
      </c>
      <c r="DZ575" s="3">
        <v>0.95112721423401791</v>
      </c>
      <c r="EA575" s="3">
        <v>0.93559530682557646</v>
      </c>
      <c r="EB575" s="3">
        <v>0.91873587939657952</v>
      </c>
      <c r="EC575" s="3">
        <v>0.90040709860261769</v>
      </c>
      <c r="ED575" s="3">
        <v>0.88055312207842995</v>
      </c>
      <c r="EE575" s="3">
        <v>0.85907643143093704</v>
      </c>
      <c r="EF575" s="3">
        <v>0.83565800791012979</v>
      </c>
      <c r="EG575" s="3">
        <v>0.81005344654776346</v>
      </c>
      <c r="EH575" s="3">
        <v>0.78203369783167631</v>
      </c>
      <c r="EI575" s="3">
        <v>0.75154220395321925</v>
      </c>
      <c r="EJ575" s="3">
        <v>0.71846683155723812</v>
      </c>
      <c r="EK575" s="3">
        <v>0.68278058403379005</v>
      </c>
      <c r="EL575" s="3">
        <v>0.64464046060966251</v>
      </c>
      <c r="EM575" s="3">
        <v>0.60437621743998304</v>
      </c>
      <c r="EN575" s="3">
        <v>0.56225723884659062</v>
      </c>
      <c r="EO575" s="3">
        <v>0.51858109653298745</v>
      </c>
      <c r="EP575" s="3">
        <v>0.472780014087194</v>
      </c>
      <c r="EQ575" s="3">
        <v>0.42526089487129015</v>
      </c>
      <c r="ER575" s="3">
        <v>0.37666207980539912</v>
      </c>
      <c r="ES575" s="3">
        <v>0.32779394157144665</v>
      </c>
      <c r="ET575" s="3">
        <v>0.27969345858525257</v>
      </c>
      <c r="EU575" s="3">
        <v>0.23356921032995856</v>
      </c>
      <c r="EV575" s="3">
        <v>0.19060882547396926</v>
      </c>
      <c r="EW575" s="3">
        <v>0.15177418337190277</v>
      </c>
      <c r="EX575" s="3">
        <v>0.11770998565591291</v>
      </c>
      <c r="EY575" s="3">
        <v>8.8745089485562423E-2</v>
      </c>
      <c r="EZ575" s="3">
        <v>6.4906383547950641E-2</v>
      </c>
      <c r="FA575" s="3">
        <v>4.6323036874336886E-2</v>
      </c>
      <c r="FB575" s="3">
        <v>3.1957336678867534E-2</v>
      </c>
      <c r="FC575" s="3">
        <v>2.1559697617031193E-2</v>
      </c>
      <c r="FD575" s="3">
        <v>1.378872020794847E-2</v>
      </c>
      <c r="FE575" s="3">
        <v>8.3123920901596558E-3</v>
      </c>
      <c r="FF575" s="3">
        <v>4.5280924671935712E-3</v>
      </c>
      <c r="FG575" s="3">
        <v>2.1702694386012068E-3</v>
      </c>
      <c r="FH575" s="3">
        <v>9.0007584427107858E-4</v>
      </c>
      <c r="FI575" s="3">
        <v>3.1969793912664442E-4</v>
      </c>
      <c r="FJ575" s="3">
        <v>9.2584523171076211E-5</v>
      </c>
      <c r="FK575" s="3">
        <v>2.0121394420769993E-5</v>
      </c>
      <c r="FL575" s="3">
        <v>2.7711184396284427E-6</v>
      </c>
      <c r="FM575" s="3">
        <v>0</v>
      </c>
      <c r="FN575" s="3">
        <v>0</v>
      </c>
      <c r="FO575" s="3">
        <v>0</v>
      </c>
      <c r="FP575" s="3">
        <v>0</v>
      </c>
      <c r="FQ575" s="3">
        <v>0</v>
      </c>
      <c r="FR575" s="3">
        <v>0</v>
      </c>
      <c r="FS575" s="3">
        <v>0</v>
      </c>
      <c r="FT575" s="3">
        <v>0</v>
      </c>
      <c r="FU575" s="3">
        <v>0</v>
      </c>
      <c r="FV575" s="3">
        <v>0</v>
      </c>
      <c r="FW575" s="3">
        <v>0</v>
      </c>
      <c r="FX575" s="3">
        <v>0</v>
      </c>
      <c r="FY575" s="3">
        <v>0</v>
      </c>
      <c r="FZ575" s="3">
        <v>0</v>
      </c>
      <c r="GA575" s="3">
        <v>0</v>
      </c>
      <c r="GB575" s="3">
        <v>0</v>
      </c>
      <c r="GC575" s="3">
        <v>0</v>
      </c>
      <c r="GD575" s="3">
        <v>0</v>
      </c>
      <c r="GE575" s="3">
        <v>0</v>
      </c>
      <c r="GF575" s="3">
        <v>0</v>
      </c>
      <c r="GG575" s="3">
        <v>0</v>
      </c>
      <c r="GH575" s="3">
        <v>0</v>
      </c>
      <c r="GI575" s="3">
        <v>0</v>
      </c>
      <c r="GJ575" s="3">
        <v>0</v>
      </c>
      <c r="GK575" s="3">
        <v>0</v>
      </c>
      <c r="GL575" s="3">
        <v>0</v>
      </c>
      <c r="GM575" s="3">
        <v>0</v>
      </c>
      <c r="GN575" s="3">
        <v>0</v>
      </c>
      <c r="GO575" s="3">
        <v>0</v>
      </c>
      <c r="GP575" s="3">
        <v>0</v>
      </c>
      <c r="GQ575" s="3">
        <v>0</v>
      </c>
      <c r="GR575" s="3">
        <v>0</v>
      </c>
      <c r="GS575" s="3">
        <v>0</v>
      </c>
      <c r="GT575" s="3">
        <v>0</v>
      </c>
      <c r="GU575" s="3">
        <v>0</v>
      </c>
      <c r="GV575" s="3">
        <v>0</v>
      </c>
      <c r="GW575" s="3">
        <v>0</v>
      </c>
      <c r="GX575" s="3">
        <v>0</v>
      </c>
      <c r="GY575" s="3">
        <v>0</v>
      </c>
      <c r="GZ575" s="3">
        <v>0</v>
      </c>
      <c r="HA575" s="3">
        <v>0</v>
      </c>
      <c r="HB575">
        <f t="shared" si="3395"/>
        <v>27</v>
      </c>
      <c r="HC575">
        <f t="shared" si="3399"/>
        <v>0.12441426663701208</v>
      </c>
      <c r="HD575">
        <f>IF(H575&gt;=$F$3,IF(HB575&lt;50,HC575*VLOOKUP(H575,Ret!$A$2:$AZ$27,HB575+2),HC575),0)</f>
        <v>3.8817251190747769E-2</v>
      </c>
      <c r="HE575">
        <f>IF(H575&lt;$F$3,HC575*VLOOKUP(H575,Withd!$A$2:$AZ$57,HB575+2),0)</f>
        <v>0</v>
      </c>
      <c r="HF575">
        <f>IF(HC575=HD575,0,HC575*VLOOKUP(H575,Mort!$A$2:$E$115,IF(HF574/HC574=VLOOKUP(H574,Mort!$A$2:$E$115,2),2,3)))</f>
        <v>5.5239934386833362E-4</v>
      </c>
      <c r="HH575">
        <f t="shared" ref="HH575:HI575" si="3426">HH574+1</f>
        <v>56</v>
      </c>
      <c r="HI575">
        <f t="shared" si="3426"/>
        <v>16</v>
      </c>
      <c r="HJ575">
        <f t="shared" si="3393"/>
        <v>0.38645759786053058</v>
      </c>
      <c r="HK575">
        <f>IF(HH575&gt;=$F$3,IF(HI575&lt;50,HJ575*VLOOKUP(HH575,Ret!$A$2:$AZ$27,HI575+2),HJ575),0)</f>
        <v>1.1207270337955388E-2</v>
      </c>
      <c r="HL575">
        <f>IF(HH575&lt;$F$3,HJ575*VLOOKUP(HH575,Withd!$A$2:$AZ$57,HI575+2),0)</f>
        <v>0</v>
      </c>
      <c r="HM575">
        <f>IF(HJ575=HK575,0,HJ575*VLOOKUP(HH575,Mort!$A$2:$E$115,IF(HM574/HJ574=VLOOKUP(HH574,Mort!$A$2:$E$115,2),2,3)))</f>
        <v>9.6227941867272119E-4</v>
      </c>
      <c r="HN575">
        <f>HN574/(1+Assumptions!$C$9)</f>
        <v>0.86141134246212903</v>
      </c>
      <c r="HO575">
        <f>HO574*(1+Assumptions!$C$10)</f>
        <v>1.136475928164062</v>
      </c>
      <c r="HQ575">
        <f>HQ574/(1.01+Assumptions!$C$9)</f>
        <v>0.82900064682869656</v>
      </c>
      <c r="HR575">
        <f>HR574/(0.99+Assumptions!$C$9)</f>
        <v>0.89542154809911767</v>
      </c>
    </row>
    <row r="576" spans="2:226" x14ac:dyDescent="0.25">
      <c r="B576">
        <f t="shared" ref="B576:C576" si="3427">B575+1</f>
        <v>2035</v>
      </c>
      <c r="C576">
        <f t="shared" si="3427"/>
        <v>68</v>
      </c>
      <c r="D576">
        <f>IF(D575=0, 0, D575*(1-VLOOKUP(C575,Mort!$A$2:$E$111,IF(D575/D574=1-VLOOKUP(C574,Mort!$A$2:$E$111,4),4,5))))</f>
        <v>0.88849771150965595</v>
      </c>
      <c r="E576" s="3">
        <f>IF(C576&lt;65,Assumptions!$C$6,Assumptions!$C$7)*(1+Assumptions!$C$8)^(B576-$J$3)</f>
        <v>9885.0375490084207</v>
      </c>
      <c r="F576" s="3">
        <f t="shared" si="3391"/>
        <v>8782.83</v>
      </c>
      <c r="H576">
        <f t="shared" si="3398"/>
        <v>68</v>
      </c>
      <c r="I576" s="5">
        <v>120918.65487645681</v>
      </c>
      <c r="J576" s="5">
        <v>0</v>
      </c>
      <c r="K576" s="5">
        <v>0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10428.709999999999</v>
      </c>
      <c r="AB576" s="5">
        <v>10874.12</v>
      </c>
      <c r="AC576" s="5">
        <v>11322.48</v>
      </c>
      <c r="AD576" s="5">
        <v>11770.46</v>
      </c>
      <c r="AE576" s="5">
        <v>12215.05</v>
      </c>
      <c r="AF576" s="5">
        <v>12654.66</v>
      </c>
      <c r="AG576" s="5">
        <v>13084.32</v>
      </c>
      <c r="AH576" s="5">
        <v>13499.58</v>
      </c>
      <c r="AI576" s="5">
        <v>13894.69</v>
      </c>
      <c r="AJ576" s="5">
        <v>14259.3</v>
      </c>
      <c r="AK576" s="5">
        <v>14582.62</v>
      </c>
      <c r="AL576" s="5">
        <v>14852.51</v>
      </c>
      <c r="AM576" s="5">
        <v>15058.45</v>
      </c>
      <c r="AN576" s="5">
        <v>15187.49</v>
      </c>
      <c r="AO576" s="5">
        <v>15226.95</v>
      </c>
      <c r="AP576" s="5">
        <v>15167.08</v>
      </c>
      <c r="AQ576" s="5">
        <v>15001.83</v>
      </c>
      <c r="AR576" s="5">
        <v>14723.95</v>
      </c>
      <c r="AS576" s="5">
        <v>14327.1</v>
      </c>
      <c r="AT576" s="5">
        <v>13780.13</v>
      </c>
      <c r="AU576" s="5">
        <v>13076.82</v>
      </c>
      <c r="AV576" s="5">
        <v>12219.43</v>
      </c>
      <c r="AW576" s="5">
        <v>11218.96</v>
      </c>
      <c r="AX576" s="5">
        <v>10099.18</v>
      </c>
      <c r="AY576" s="5">
        <v>8897.58</v>
      </c>
      <c r="AZ576" s="5">
        <v>7660.41</v>
      </c>
      <c r="BA576" s="5">
        <v>6435.16</v>
      </c>
      <c r="BB576" s="5">
        <v>5265.35</v>
      </c>
      <c r="BC576" s="5">
        <v>4188.04</v>
      </c>
      <c r="BD576" s="5">
        <v>3231.51</v>
      </c>
      <c r="BE576" s="5">
        <v>2433.15</v>
      </c>
      <c r="BF576" s="5">
        <v>1770.9</v>
      </c>
      <c r="BG576" s="5">
        <v>1260.43</v>
      </c>
      <c r="BH576" s="5">
        <v>850.46</v>
      </c>
      <c r="BI576" s="5">
        <v>540.89</v>
      </c>
      <c r="BJ576" s="5">
        <v>310.85000000000002</v>
      </c>
      <c r="BK576" s="5">
        <v>157.18</v>
      </c>
      <c r="BL576" s="5">
        <v>68.77</v>
      </c>
      <c r="BM576" s="5">
        <v>25.77</v>
      </c>
      <c r="BN576" s="5">
        <v>7.87</v>
      </c>
      <c r="BO576" s="5">
        <v>1.81</v>
      </c>
      <c r="BP576" s="5">
        <v>0.26</v>
      </c>
      <c r="BQ576" s="5">
        <v>0</v>
      </c>
      <c r="BR576" s="5">
        <v>0</v>
      </c>
      <c r="BS576" s="5">
        <v>0</v>
      </c>
      <c r="BT576" s="5">
        <v>0</v>
      </c>
      <c r="BU576" s="5">
        <v>0</v>
      </c>
      <c r="BV576" s="5">
        <v>0</v>
      </c>
      <c r="BW576" s="5">
        <v>0</v>
      </c>
      <c r="BX576" s="5">
        <v>0</v>
      </c>
      <c r="BY576" s="5">
        <v>0</v>
      </c>
      <c r="BZ576" s="5">
        <v>0</v>
      </c>
      <c r="CA576" s="5">
        <v>0</v>
      </c>
      <c r="CB576" s="5">
        <v>0</v>
      </c>
      <c r="CC576" s="5">
        <v>0</v>
      </c>
      <c r="CD576" s="5">
        <v>0</v>
      </c>
      <c r="CE576" s="5">
        <v>0</v>
      </c>
      <c r="CF576" s="5">
        <v>0</v>
      </c>
      <c r="CG576" s="5">
        <v>0</v>
      </c>
      <c r="CH576" s="5">
        <v>0</v>
      </c>
      <c r="CI576" s="5">
        <v>0</v>
      </c>
      <c r="CJ576" s="5">
        <v>0</v>
      </c>
      <c r="CK576" s="5">
        <v>0</v>
      </c>
      <c r="CL576" s="5">
        <v>0</v>
      </c>
      <c r="CM576" s="5">
        <v>0</v>
      </c>
      <c r="CN576" s="5">
        <v>0</v>
      </c>
      <c r="CO576" s="5">
        <v>0</v>
      </c>
      <c r="CP576" s="5">
        <v>0</v>
      </c>
      <c r="CQ576" s="5">
        <v>0</v>
      </c>
      <c r="CR576" s="5">
        <v>0</v>
      </c>
      <c r="CS576" s="5">
        <v>0</v>
      </c>
      <c r="CT576" s="5">
        <v>0</v>
      </c>
      <c r="CU576" s="5">
        <v>0</v>
      </c>
      <c r="CV576" s="5">
        <v>0</v>
      </c>
      <c r="CW576" s="5">
        <v>0</v>
      </c>
      <c r="CX576" s="5">
        <v>0</v>
      </c>
      <c r="CY576" s="5">
        <v>0</v>
      </c>
      <c r="CZ576" s="5">
        <v>0</v>
      </c>
      <c r="DA576" s="5">
        <v>0</v>
      </c>
      <c r="DB576" s="5">
        <v>0</v>
      </c>
      <c r="DC576" s="5">
        <v>0</v>
      </c>
      <c r="DD576" s="5">
        <v>0</v>
      </c>
      <c r="DE576" s="5">
        <v>0</v>
      </c>
      <c r="DF576" s="3">
        <v>0</v>
      </c>
      <c r="DG576" s="3">
        <v>0</v>
      </c>
      <c r="DH576" s="3">
        <v>0</v>
      </c>
      <c r="DI576" s="3">
        <v>0</v>
      </c>
      <c r="DJ576" s="3">
        <v>0</v>
      </c>
      <c r="DK576" s="3">
        <v>0</v>
      </c>
      <c r="DL576" s="3">
        <v>0</v>
      </c>
      <c r="DM576" s="3">
        <v>0</v>
      </c>
      <c r="DN576" s="3">
        <v>0</v>
      </c>
      <c r="DO576" s="3">
        <v>0</v>
      </c>
      <c r="DP576" s="3">
        <v>0</v>
      </c>
      <c r="DQ576" s="3">
        <v>0</v>
      </c>
      <c r="DR576" s="3">
        <v>0</v>
      </c>
      <c r="DS576" s="3">
        <v>0</v>
      </c>
      <c r="DT576" s="3">
        <v>0</v>
      </c>
      <c r="DU576" s="3">
        <v>0</v>
      </c>
      <c r="DV576" s="3">
        <v>0</v>
      </c>
      <c r="DW576" s="3">
        <v>1</v>
      </c>
      <c r="DX576" s="3">
        <v>0.98834999999999995</v>
      </c>
      <c r="DY576" s="3">
        <v>0.9754520324999999</v>
      </c>
      <c r="DZ576" s="3">
        <v>0.9611811692645249</v>
      </c>
      <c r="EA576" s="3">
        <v>0.94548508077043525</v>
      </c>
      <c r="EB576" s="3">
        <v>0.92844743961495202</v>
      </c>
      <c r="EC576" s="3">
        <v>0.90992491319463376</v>
      </c>
      <c r="ED576" s="3">
        <v>0.88986106885869209</v>
      </c>
      <c r="EE576" s="3">
        <v>0.86815735738922861</v>
      </c>
      <c r="EF576" s="3">
        <v>0.84449138782679833</v>
      </c>
      <c r="EG576" s="3">
        <v>0.8186161717037852</v>
      </c>
      <c r="EH576" s="3">
        <v>0.79030023832455121</v>
      </c>
      <c r="EI576" s="3">
        <v>0.75948643203227695</v>
      </c>
      <c r="EJ576" s="3">
        <v>0.72606143415853641</v>
      </c>
      <c r="EK576" s="3">
        <v>0.68999796272388192</v>
      </c>
      <c r="EL576" s="3">
        <v>0.65145467652612588</v>
      </c>
      <c r="EM576" s="3">
        <v>0.61076481743030409</v>
      </c>
      <c r="EN576" s="3">
        <v>0.56820061730358618</v>
      </c>
      <c r="EO576" s="3">
        <v>0.52406279335144357</v>
      </c>
      <c r="EP576" s="3">
        <v>0.4777775674426441</v>
      </c>
      <c r="EQ576" s="3">
        <v>0.42975614413898394</v>
      </c>
      <c r="ER576" s="3">
        <v>0.38064361198678082</v>
      </c>
      <c r="ES576" s="3">
        <v>0.33125890976761591</v>
      </c>
      <c r="ET576" s="3">
        <v>0.28264997734831593</v>
      </c>
      <c r="EU576" s="3">
        <v>0.23603816958380514</v>
      </c>
      <c r="EV576" s="3">
        <v>0.19262366905225584</v>
      </c>
      <c r="EW576" s="3">
        <v>0.15337852271954922</v>
      </c>
      <c r="EX576" s="3">
        <v>0.1189542470803736</v>
      </c>
      <c r="EY576" s="3">
        <v>8.968317550130607E-2</v>
      </c>
      <c r="EZ576" s="3">
        <v>6.559248089814522E-2</v>
      </c>
      <c r="FA576" s="3">
        <v>4.6812697692197258E-2</v>
      </c>
      <c r="FB576" s="3">
        <v>3.2295143883893047E-2</v>
      </c>
      <c r="FC576" s="3">
        <v>2.1787595869829608E-2</v>
      </c>
      <c r="FD576" s="3">
        <v>1.3934474814508224E-2</v>
      </c>
      <c r="FE576" s="3">
        <v>8.4002587971781385E-3</v>
      </c>
      <c r="FF576" s="3">
        <v>4.5759569771748193E-3</v>
      </c>
      <c r="FG576" s="3">
        <v>2.1932104195901193E-3</v>
      </c>
      <c r="FH576" s="3">
        <v>9.0959015731661031E-4</v>
      </c>
      <c r="FI576" s="3">
        <v>3.2307732797728683E-4</v>
      </c>
      <c r="FJ576" s="3">
        <v>9.3563194182222262E-5</v>
      </c>
      <c r="FK576" s="3">
        <v>2.0334088991622365E-5</v>
      </c>
      <c r="FL576" s="3">
        <v>2.8004107359262314E-6</v>
      </c>
      <c r="FM576" s="3">
        <v>0</v>
      </c>
      <c r="FN576" s="3">
        <v>0</v>
      </c>
      <c r="FO576" s="3">
        <v>0</v>
      </c>
      <c r="FP576" s="3">
        <v>0</v>
      </c>
      <c r="FQ576" s="3">
        <v>0</v>
      </c>
      <c r="FR576" s="3">
        <v>0</v>
      </c>
      <c r="FS576" s="3">
        <v>0</v>
      </c>
      <c r="FT576" s="3">
        <v>0</v>
      </c>
      <c r="FU576" s="3">
        <v>0</v>
      </c>
      <c r="FV576" s="3">
        <v>0</v>
      </c>
      <c r="FW576" s="3">
        <v>0</v>
      </c>
      <c r="FX576" s="3">
        <v>0</v>
      </c>
      <c r="FY576" s="3">
        <v>0</v>
      </c>
      <c r="FZ576" s="3">
        <v>0</v>
      </c>
      <c r="GA576" s="3">
        <v>0</v>
      </c>
      <c r="GB576" s="3">
        <v>0</v>
      </c>
      <c r="GC576" s="3">
        <v>0</v>
      </c>
      <c r="GD576" s="3">
        <v>0</v>
      </c>
      <c r="GE576" s="3">
        <v>0</v>
      </c>
      <c r="GF576" s="3">
        <v>0</v>
      </c>
      <c r="GG576" s="3">
        <v>0</v>
      </c>
      <c r="GH576" s="3">
        <v>0</v>
      </c>
      <c r="GI576" s="3">
        <v>0</v>
      </c>
      <c r="GJ576" s="3">
        <v>0</v>
      </c>
      <c r="GK576" s="3">
        <v>0</v>
      </c>
      <c r="GL576" s="3">
        <v>0</v>
      </c>
      <c r="GM576" s="3">
        <v>0</v>
      </c>
      <c r="GN576" s="3">
        <v>0</v>
      </c>
      <c r="GO576" s="3">
        <v>0</v>
      </c>
      <c r="GP576" s="3">
        <v>0</v>
      </c>
      <c r="GQ576" s="3">
        <v>0</v>
      </c>
      <c r="GR576" s="3">
        <v>0</v>
      </c>
      <c r="GS576" s="3">
        <v>0</v>
      </c>
      <c r="GT576" s="3">
        <v>0</v>
      </c>
      <c r="GU576" s="3">
        <v>0</v>
      </c>
      <c r="GV576" s="3">
        <v>0</v>
      </c>
      <c r="GW576" s="3">
        <v>0</v>
      </c>
      <c r="GX576" s="3">
        <v>0</v>
      </c>
      <c r="GY576" s="3">
        <v>0</v>
      </c>
      <c r="GZ576" s="3">
        <v>0</v>
      </c>
      <c r="HA576" s="3">
        <v>0</v>
      </c>
      <c r="HB576">
        <f t="shared" si="3395"/>
        <v>28</v>
      </c>
      <c r="HC576">
        <f t="shared" si="3399"/>
        <v>8.504461610239597E-2</v>
      </c>
      <c r="HD576">
        <f>IF(H576&gt;=$F$3,IF(HB576&lt;50,HC576*VLOOKUP(H576,Ret!$A$2:$AZ$27,HB576+2),HC576),0)</f>
        <v>1.9730350935755866E-2</v>
      </c>
      <c r="HE576">
        <f>IF(H576&lt;$F$3,HC576*VLOOKUP(H576,Withd!$A$2:$AZ$57,HB576+2),0)</f>
        <v>0</v>
      </c>
      <c r="HF576">
        <f>IF(HC576=HD576,0,HC576*VLOOKUP(H576,Mort!$A$2:$E$115,IF(HF575/HC575=VLOOKUP(H575,Mort!$A$2:$E$115,2),2,3)))</f>
        <v>3.9545746487614121E-4</v>
      </c>
      <c r="HH576">
        <f t="shared" ref="HH576:HI576" si="3428">HH575+1</f>
        <v>57</v>
      </c>
      <c r="HI576">
        <f t="shared" si="3428"/>
        <v>17</v>
      </c>
      <c r="HJ576">
        <f t="shared" si="3393"/>
        <v>0.37428804810390248</v>
      </c>
      <c r="HK576">
        <f>IF(HH576&gt;=$F$3,IF(HI576&lt;50,HJ576*VLOOKUP(HH576,Ret!$A$2:$AZ$27,HI576+2),HJ576),0)</f>
        <v>1.5345809972260002E-2</v>
      </c>
      <c r="HL576">
        <f>IF(HH576&lt;$F$3,HJ576*VLOOKUP(HH576,Withd!$A$2:$AZ$57,HI576+2),0)</f>
        <v>0</v>
      </c>
      <c r="HM576">
        <f>IF(HJ576=HK576,0,HJ576*VLOOKUP(HH576,Mort!$A$2:$E$115,IF(HM575/HJ575=VLOOKUP(HH575,Mort!$A$2:$E$115,2),2,3)))</f>
        <v>9.9186332747534149E-4</v>
      </c>
      <c r="HN576">
        <f>HN575/(1+Assumptions!$C$9)</f>
        <v>0.8298760524683324</v>
      </c>
      <c r="HO576">
        <f>HO575*(1+Assumptions!$C$10)</f>
        <v>1.1734113958293939</v>
      </c>
      <c r="HQ576">
        <f>HQ575/(1.01+Assumptions!$C$9)</f>
        <v>0.79103115155409975</v>
      </c>
      <c r="HR576">
        <f>HR575/(0.99+Assumptions!$C$9)</f>
        <v>0.87103263433766309</v>
      </c>
    </row>
    <row r="577" spans="2:226" x14ac:dyDescent="0.25">
      <c r="B577">
        <f t="shared" ref="B577:C577" si="3429">B576+1</f>
        <v>2036</v>
      </c>
      <c r="C577">
        <f t="shared" si="3429"/>
        <v>69</v>
      </c>
      <c r="D577">
        <f>IF(D576=0, 0, D576*(1-VLOOKUP(C576,Mort!$A$2:$E$111,IF(D576/D575=1-VLOOKUP(C575,Mort!$A$2:$E$111,4),4,5))))</f>
        <v>0.87920402544726495</v>
      </c>
      <c r="E577" s="3">
        <f>IF(C577&lt;65,Assumptions!$C$6,Assumptions!$C$7)*(1+Assumptions!$C$8)^(B577-$J$3)</f>
        <v>10428.714614203884</v>
      </c>
      <c r="F577" s="3">
        <f t="shared" si="3391"/>
        <v>9168.9699999999993</v>
      </c>
      <c r="H577">
        <f t="shared" si="3398"/>
        <v>69</v>
      </c>
      <c r="I577" s="5">
        <v>116746.83015933384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11002.29</v>
      </c>
      <c r="AC577" s="5">
        <v>11455.94</v>
      </c>
      <c r="AD577" s="5">
        <v>11909.2</v>
      </c>
      <c r="AE577" s="5">
        <v>12359.03</v>
      </c>
      <c r="AF577" s="5">
        <v>12803.82</v>
      </c>
      <c r="AG577" s="5">
        <v>13238.55</v>
      </c>
      <c r="AH577" s="5">
        <v>13658.7</v>
      </c>
      <c r="AI577" s="5">
        <v>14058.47</v>
      </c>
      <c r="AJ577" s="5">
        <v>14427.38</v>
      </c>
      <c r="AK577" s="5">
        <v>14754.51</v>
      </c>
      <c r="AL577" s="5">
        <v>15027.58</v>
      </c>
      <c r="AM577" s="5">
        <v>15235.95</v>
      </c>
      <c r="AN577" s="5">
        <v>15366.51</v>
      </c>
      <c r="AO577" s="5">
        <v>15406.44</v>
      </c>
      <c r="AP577" s="5">
        <v>15345.86</v>
      </c>
      <c r="AQ577" s="5">
        <v>15178.66</v>
      </c>
      <c r="AR577" s="5">
        <v>14897.5</v>
      </c>
      <c r="AS577" s="5">
        <v>14495.98</v>
      </c>
      <c r="AT577" s="5">
        <v>13942.56</v>
      </c>
      <c r="AU577" s="5">
        <v>13230.96</v>
      </c>
      <c r="AV577" s="5">
        <v>12363.47</v>
      </c>
      <c r="AW577" s="5">
        <v>11351.2</v>
      </c>
      <c r="AX577" s="5">
        <v>10218.23</v>
      </c>
      <c r="AY577" s="5">
        <v>9002.4599999999991</v>
      </c>
      <c r="AZ577" s="5">
        <v>7750.7</v>
      </c>
      <c r="BA577" s="5">
        <v>6511.01</v>
      </c>
      <c r="BB577" s="5">
        <v>5327.41</v>
      </c>
      <c r="BC577" s="5">
        <v>4237.3999999999996</v>
      </c>
      <c r="BD577" s="5">
        <v>3269.61</v>
      </c>
      <c r="BE577" s="5">
        <v>2461.83</v>
      </c>
      <c r="BF577" s="5">
        <v>1791.78</v>
      </c>
      <c r="BG577" s="5">
        <v>1275.29</v>
      </c>
      <c r="BH577" s="5">
        <v>860.48</v>
      </c>
      <c r="BI577" s="5">
        <v>547.26</v>
      </c>
      <c r="BJ577" s="5">
        <v>314.51</v>
      </c>
      <c r="BK577" s="5">
        <v>159.03</v>
      </c>
      <c r="BL577" s="5">
        <v>69.58</v>
      </c>
      <c r="BM577" s="5">
        <v>26.07</v>
      </c>
      <c r="BN577" s="5">
        <v>7.97</v>
      </c>
      <c r="BO577" s="5">
        <v>1.83</v>
      </c>
      <c r="BP577" s="5">
        <v>0.27</v>
      </c>
      <c r="BQ577" s="5">
        <v>0</v>
      </c>
      <c r="BR577" s="5">
        <v>0</v>
      </c>
      <c r="BS577" s="5">
        <v>0</v>
      </c>
      <c r="BT577" s="5">
        <v>0</v>
      </c>
      <c r="BU577" s="5">
        <v>0</v>
      </c>
      <c r="BV577" s="5">
        <v>0</v>
      </c>
      <c r="BW577" s="5">
        <v>0</v>
      </c>
      <c r="BX577" s="5">
        <v>0</v>
      </c>
      <c r="BY577" s="5">
        <v>0</v>
      </c>
      <c r="BZ577" s="5">
        <v>0</v>
      </c>
      <c r="CA577" s="5">
        <v>0</v>
      </c>
      <c r="CB577" s="5">
        <v>0</v>
      </c>
      <c r="CC577" s="5">
        <v>0</v>
      </c>
      <c r="CD577" s="5">
        <v>0</v>
      </c>
      <c r="CE577" s="5">
        <v>0</v>
      </c>
      <c r="CF577" s="5">
        <v>0</v>
      </c>
      <c r="CG577" s="5">
        <v>0</v>
      </c>
      <c r="CH577" s="5">
        <v>0</v>
      </c>
      <c r="CI577" s="5">
        <v>0</v>
      </c>
      <c r="CJ577" s="5">
        <v>0</v>
      </c>
      <c r="CK577" s="5">
        <v>0</v>
      </c>
      <c r="CL577" s="5">
        <v>0</v>
      </c>
      <c r="CM577" s="5">
        <v>0</v>
      </c>
      <c r="CN577" s="5">
        <v>0</v>
      </c>
      <c r="CO577" s="5">
        <v>0</v>
      </c>
      <c r="CP577" s="5">
        <v>0</v>
      </c>
      <c r="CQ577" s="5">
        <v>0</v>
      </c>
      <c r="CR577" s="5">
        <v>0</v>
      </c>
      <c r="CS577" s="5">
        <v>0</v>
      </c>
      <c r="CT577" s="5">
        <v>0</v>
      </c>
      <c r="CU577" s="5">
        <v>0</v>
      </c>
      <c r="CV577" s="5">
        <v>0</v>
      </c>
      <c r="CW577" s="5">
        <v>0</v>
      </c>
      <c r="CX577" s="5">
        <v>0</v>
      </c>
      <c r="CY577" s="5">
        <v>0</v>
      </c>
      <c r="CZ577" s="5">
        <v>0</v>
      </c>
      <c r="DA577" s="5">
        <v>0</v>
      </c>
      <c r="DB577" s="5">
        <v>0</v>
      </c>
      <c r="DC577" s="5">
        <v>0</v>
      </c>
      <c r="DD577" s="5">
        <v>0</v>
      </c>
      <c r="DE577" s="5">
        <v>0</v>
      </c>
      <c r="DF577" s="3">
        <v>0</v>
      </c>
      <c r="DG577" s="3">
        <v>0</v>
      </c>
      <c r="DH577" s="3">
        <v>0</v>
      </c>
      <c r="DI577" s="3">
        <v>0</v>
      </c>
      <c r="DJ577" s="3">
        <v>0</v>
      </c>
      <c r="DK577" s="3">
        <v>0</v>
      </c>
      <c r="DL577" s="3">
        <v>0</v>
      </c>
      <c r="DM577" s="3">
        <v>0</v>
      </c>
      <c r="DN577" s="3">
        <v>0</v>
      </c>
      <c r="DO577" s="3">
        <v>0</v>
      </c>
      <c r="DP577" s="3">
        <v>0</v>
      </c>
      <c r="DQ577" s="3">
        <v>0</v>
      </c>
      <c r="DR577" s="3">
        <v>0</v>
      </c>
      <c r="DS577" s="3">
        <v>0</v>
      </c>
      <c r="DT577" s="3">
        <v>0</v>
      </c>
      <c r="DU577" s="3">
        <v>0</v>
      </c>
      <c r="DV577" s="3">
        <v>0</v>
      </c>
      <c r="DW577" s="3">
        <v>0</v>
      </c>
      <c r="DX577" s="3">
        <v>1</v>
      </c>
      <c r="DY577" s="3">
        <v>0.98694999999999999</v>
      </c>
      <c r="DZ577" s="3">
        <v>0.97251092149999996</v>
      </c>
      <c r="EA577" s="3">
        <v>0.95662981815190495</v>
      </c>
      <c r="EB577" s="3">
        <v>0.93939134882880759</v>
      </c>
      <c r="EC577" s="3">
        <v>0.92065049141967281</v>
      </c>
      <c r="ED577" s="3">
        <v>0.90035014808386904</v>
      </c>
      <c r="EE577" s="3">
        <v>0.87839060797210344</v>
      </c>
      <c r="EF577" s="3">
        <v>0.85444567999878396</v>
      </c>
      <c r="EG577" s="3">
        <v>0.82826546436362125</v>
      </c>
      <c r="EH577" s="3">
        <v>0.79961576195128359</v>
      </c>
      <c r="EI577" s="3">
        <v>0.76843874339280305</v>
      </c>
      <c r="EJ577" s="3">
        <v>0.73461975429608584</v>
      </c>
      <c r="EK577" s="3">
        <v>0.69813119110019928</v>
      </c>
      <c r="EL577" s="3">
        <v>0.65913358276534217</v>
      </c>
      <c r="EM577" s="3">
        <v>0.61796409918581896</v>
      </c>
      <c r="EN577" s="3">
        <v>0.57489818111355917</v>
      </c>
      <c r="EO577" s="3">
        <v>0.53024009040465792</v>
      </c>
      <c r="EP577" s="3">
        <v>0.48340928562011853</v>
      </c>
      <c r="EQ577" s="3">
        <v>0.43482181832244043</v>
      </c>
      <c r="ER577" s="3">
        <v>0.38513038092455193</v>
      </c>
      <c r="ES577" s="3">
        <v>0.33516356530340058</v>
      </c>
      <c r="ET577" s="3">
        <v>0.2859816637307796</v>
      </c>
      <c r="EU577" s="3">
        <v>0.23882042756493674</v>
      </c>
      <c r="EV577" s="3">
        <v>0.19489418632291791</v>
      </c>
      <c r="EW577" s="3">
        <v>0.15518644480148661</v>
      </c>
      <c r="EX577" s="3">
        <v>0.12035639913024096</v>
      </c>
      <c r="EY577" s="3">
        <v>9.0740299996262569E-2</v>
      </c>
      <c r="EZ577" s="3">
        <v>6.6365640611266513E-2</v>
      </c>
      <c r="FA577" s="3">
        <v>4.7364494047854797E-2</v>
      </c>
      <c r="FB577" s="3">
        <v>3.267581715373407E-2</v>
      </c>
      <c r="FC577" s="3">
        <v>2.2044413284595152E-2</v>
      </c>
      <c r="FD577" s="3">
        <v>1.4098724960295676E-2</v>
      </c>
      <c r="FE577" s="3">
        <v>8.4992753550646467E-3</v>
      </c>
      <c r="FF577" s="3">
        <v>4.629895256917916E-3</v>
      </c>
      <c r="FG577" s="3">
        <v>2.2190624976881879E-3</v>
      </c>
      <c r="FH577" s="3">
        <v>9.2031178966622232E-4</v>
      </c>
      <c r="FI577" s="3">
        <v>3.2688554457154553E-4</v>
      </c>
      <c r="FJ577" s="3">
        <v>9.4666053707919573E-5</v>
      </c>
      <c r="FK577" s="3">
        <v>2.0573773452342162E-5</v>
      </c>
      <c r="FL577" s="3">
        <v>2.8334200798565616E-6</v>
      </c>
      <c r="FM577" s="3">
        <v>0</v>
      </c>
      <c r="FN577" s="3">
        <v>0</v>
      </c>
      <c r="FO577" s="3">
        <v>0</v>
      </c>
      <c r="FP577" s="3">
        <v>0</v>
      </c>
      <c r="FQ577" s="3">
        <v>0</v>
      </c>
      <c r="FR577" s="3">
        <v>0</v>
      </c>
      <c r="FS577" s="3">
        <v>0</v>
      </c>
      <c r="FT577" s="3">
        <v>0</v>
      </c>
      <c r="FU577" s="3">
        <v>0</v>
      </c>
      <c r="FV577" s="3">
        <v>0</v>
      </c>
      <c r="FW577" s="3">
        <v>0</v>
      </c>
      <c r="FX577" s="3">
        <v>0</v>
      </c>
      <c r="FY577" s="3">
        <v>0</v>
      </c>
      <c r="FZ577" s="3">
        <v>0</v>
      </c>
      <c r="GA577" s="3">
        <v>0</v>
      </c>
      <c r="GB577" s="3">
        <v>0</v>
      </c>
      <c r="GC577" s="3">
        <v>0</v>
      </c>
      <c r="GD577" s="3">
        <v>0</v>
      </c>
      <c r="GE577" s="3">
        <v>0</v>
      </c>
      <c r="GF577" s="3">
        <v>0</v>
      </c>
      <c r="GG577" s="3">
        <v>0</v>
      </c>
      <c r="GH577" s="3">
        <v>0</v>
      </c>
      <c r="GI577" s="3">
        <v>0</v>
      </c>
      <c r="GJ577" s="3">
        <v>0</v>
      </c>
      <c r="GK577" s="3">
        <v>0</v>
      </c>
      <c r="GL577" s="3">
        <v>0</v>
      </c>
      <c r="GM577" s="3">
        <v>0</v>
      </c>
      <c r="GN577" s="3">
        <v>0</v>
      </c>
      <c r="GO577" s="3">
        <v>0</v>
      </c>
      <c r="GP577" s="3">
        <v>0</v>
      </c>
      <c r="GQ577" s="3">
        <v>0</v>
      </c>
      <c r="GR577" s="3">
        <v>0</v>
      </c>
      <c r="GS577" s="3">
        <v>0</v>
      </c>
      <c r="GT577" s="3">
        <v>0</v>
      </c>
      <c r="GU577" s="3">
        <v>0</v>
      </c>
      <c r="GV577" s="3">
        <v>0</v>
      </c>
      <c r="GW577" s="3">
        <v>0</v>
      </c>
      <c r="GX577" s="3">
        <v>0</v>
      </c>
      <c r="GY577" s="3">
        <v>0</v>
      </c>
      <c r="GZ577" s="3">
        <v>0</v>
      </c>
      <c r="HA577" s="3">
        <v>0</v>
      </c>
      <c r="HB577">
        <f t="shared" si="3395"/>
        <v>29</v>
      </c>
      <c r="HC577">
        <f t="shared" si="3399"/>
        <v>6.4918807701763961E-2</v>
      </c>
      <c r="HD577">
        <f>IF(H577&gt;=$F$3,IF(HB577&lt;50,HC577*VLOOKUP(H577,Ret!$A$2:$AZ$27,HB577+2),HC577),0)</f>
        <v>1.6554295963949809E-2</v>
      </c>
      <c r="HE577">
        <f>IF(H577&lt;$F$3,HC577*VLOOKUP(H577,Withd!$A$2:$AZ$57,HB577+2),0)</f>
        <v>0</v>
      </c>
      <c r="HF577">
        <f>IF(HC577=HD577,0,HC577*VLOOKUP(H577,Mort!$A$2:$E$115,IF(HF576/HC576=VLOOKUP(H576,Mort!$A$2:$E$115,2),2,3)))</f>
        <v>3.2069891004671394E-4</v>
      </c>
      <c r="HH577">
        <f t="shared" ref="HH577:HI577" si="3430">HH576+1</f>
        <v>58</v>
      </c>
      <c r="HI577">
        <f t="shared" si="3430"/>
        <v>18</v>
      </c>
      <c r="HJ577">
        <f t="shared" si="3393"/>
        <v>0.35795037480416714</v>
      </c>
      <c r="HK577">
        <f>IF(HH577&gt;=$F$3,IF(HI577&lt;50,HJ577*VLOOKUP(HH577,Ret!$A$2:$AZ$27,HI577+2),HJ577),0)</f>
        <v>1.6823667615795856E-2</v>
      </c>
      <c r="HL577">
        <f>IF(HH577&lt;$F$3,HJ577*VLOOKUP(HH577,Withd!$A$2:$AZ$57,HI577+2),0)</f>
        <v>0</v>
      </c>
      <c r="HM577">
        <f>IF(HJ577=HK577,0,HJ577*VLOOKUP(HH577,Mort!$A$2:$E$115,IF(HM576/HJ576=VLOOKUP(HH576,Mort!$A$2:$E$115,2),2,3)))</f>
        <v>1.002261049451668E-3</v>
      </c>
      <c r="HN577">
        <f>HN576/(1+Assumptions!$C$9)</f>
        <v>0.79949523359184238</v>
      </c>
      <c r="HO577">
        <f>HO576*(1+Assumptions!$C$10)</f>
        <v>1.2115472661938491</v>
      </c>
      <c r="HQ577">
        <f>HQ576/(1.01+Assumptions!$C$9)</f>
        <v>0.75480071713177455</v>
      </c>
      <c r="HR577">
        <f>HR576/(0.99+Assumptions!$C$9)</f>
        <v>0.84730801005609246</v>
      </c>
    </row>
    <row r="578" spans="2:226" x14ac:dyDescent="0.25">
      <c r="B578">
        <f t="shared" ref="B578:C578" si="3431">B577+1</f>
        <v>2037</v>
      </c>
      <c r="C578">
        <f t="shared" si="3431"/>
        <v>70</v>
      </c>
      <c r="D578">
        <f>IF(D577=0, 0, D577*(1-VLOOKUP(C577,Mort!$A$2:$E$111,IF(D577/D576=1-VLOOKUP(C576,Mort!$A$2:$E$111,4),4,5))))</f>
        <v>0.86896129855080428</v>
      </c>
      <c r="E578" s="3">
        <f>IF(C578&lt;65,Assumptions!$C$6,Assumptions!$C$7)*(1+Assumptions!$C$8)^(B578-$J$3)</f>
        <v>11002.293917985098</v>
      </c>
      <c r="F578" s="3">
        <f t="shared" si="3391"/>
        <v>9560.57</v>
      </c>
      <c r="H578">
        <f t="shared" si="3398"/>
        <v>70</v>
      </c>
      <c r="I578" s="5">
        <v>112593.67406239842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11607.42</v>
      </c>
      <c r="AD578" s="5">
        <v>12066.67</v>
      </c>
      <c r="AE578" s="5">
        <v>12522.45</v>
      </c>
      <c r="AF578" s="5">
        <v>12973.12</v>
      </c>
      <c r="AG578" s="5">
        <v>13413.59</v>
      </c>
      <c r="AH578" s="5">
        <v>13839.31</v>
      </c>
      <c r="AI578" s="5">
        <v>14244.36</v>
      </c>
      <c r="AJ578" s="5">
        <v>14618.14</v>
      </c>
      <c r="AK578" s="5">
        <v>14949.61</v>
      </c>
      <c r="AL578" s="5">
        <v>15226.29</v>
      </c>
      <c r="AM578" s="5">
        <v>15437.41</v>
      </c>
      <c r="AN578" s="5">
        <v>15569.7</v>
      </c>
      <c r="AO578" s="5">
        <v>15610.15</v>
      </c>
      <c r="AP578" s="5">
        <v>15548.77</v>
      </c>
      <c r="AQ578" s="5">
        <v>15379.36</v>
      </c>
      <c r="AR578" s="5">
        <v>15094.49</v>
      </c>
      <c r="AS578" s="5">
        <v>14687.66</v>
      </c>
      <c r="AT578" s="5">
        <v>14126.92</v>
      </c>
      <c r="AU578" s="5">
        <v>13405.91</v>
      </c>
      <c r="AV578" s="5">
        <v>12526.94</v>
      </c>
      <c r="AW578" s="5">
        <v>11501.29</v>
      </c>
      <c r="AX578" s="5">
        <v>10353.34</v>
      </c>
      <c r="AY578" s="5">
        <v>9121.5</v>
      </c>
      <c r="AZ578" s="5">
        <v>7853.19</v>
      </c>
      <c r="BA578" s="5">
        <v>6597.1</v>
      </c>
      <c r="BB578" s="5">
        <v>5397.86</v>
      </c>
      <c r="BC578" s="5">
        <v>4293.43</v>
      </c>
      <c r="BD578" s="5">
        <v>3312.84</v>
      </c>
      <c r="BE578" s="5">
        <v>2494.38</v>
      </c>
      <c r="BF578" s="5">
        <v>1815.47</v>
      </c>
      <c r="BG578" s="5">
        <v>1292.1500000000001</v>
      </c>
      <c r="BH578" s="5">
        <v>871.86</v>
      </c>
      <c r="BI578" s="5">
        <v>554.5</v>
      </c>
      <c r="BJ578" s="5">
        <v>318.67</v>
      </c>
      <c r="BK578" s="5">
        <v>161.13999999999999</v>
      </c>
      <c r="BL578" s="5">
        <v>70.5</v>
      </c>
      <c r="BM578" s="5">
        <v>26.42</v>
      </c>
      <c r="BN578" s="5">
        <v>8.07</v>
      </c>
      <c r="BO578" s="5">
        <v>1.85</v>
      </c>
      <c r="BP578" s="5">
        <v>0.27</v>
      </c>
      <c r="BQ578" s="5">
        <v>0</v>
      </c>
      <c r="BR578" s="5">
        <v>0</v>
      </c>
      <c r="BS578" s="5">
        <v>0</v>
      </c>
      <c r="BT578" s="5">
        <v>0</v>
      </c>
      <c r="BU578" s="5">
        <v>0</v>
      </c>
      <c r="BV578" s="5">
        <v>0</v>
      </c>
      <c r="BW578" s="5">
        <v>0</v>
      </c>
      <c r="BX578" s="5">
        <v>0</v>
      </c>
      <c r="BY578" s="5">
        <v>0</v>
      </c>
      <c r="BZ578" s="5">
        <v>0</v>
      </c>
      <c r="CA578" s="5">
        <v>0</v>
      </c>
      <c r="CB578" s="5">
        <v>0</v>
      </c>
      <c r="CC578" s="5">
        <v>0</v>
      </c>
      <c r="CD578" s="5">
        <v>0</v>
      </c>
      <c r="CE578" s="5">
        <v>0</v>
      </c>
      <c r="CF578" s="5">
        <v>0</v>
      </c>
      <c r="CG578" s="5">
        <v>0</v>
      </c>
      <c r="CH578" s="5">
        <v>0</v>
      </c>
      <c r="CI578" s="5">
        <v>0</v>
      </c>
      <c r="CJ578" s="5">
        <v>0</v>
      </c>
      <c r="CK578" s="5">
        <v>0</v>
      </c>
      <c r="CL578" s="5">
        <v>0</v>
      </c>
      <c r="CM578" s="5">
        <v>0</v>
      </c>
      <c r="CN578" s="5">
        <v>0</v>
      </c>
      <c r="CO578" s="5">
        <v>0</v>
      </c>
      <c r="CP578" s="5">
        <v>0</v>
      </c>
      <c r="CQ578" s="5">
        <v>0</v>
      </c>
      <c r="CR578" s="5">
        <v>0</v>
      </c>
      <c r="CS578" s="5">
        <v>0</v>
      </c>
      <c r="CT578" s="5">
        <v>0</v>
      </c>
      <c r="CU578" s="5">
        <v>0</v>
      </c>
      <c r="CV578" s="5">
        <v>0</v>
      </c>
      <c r="CW578" s="5">
        <v>0</v>
      </c>
      <c r="CX578" s="5">
        <v>0</v>
      </c>
      <c r="CY578" s="5">
        <v>0</v>
      </c>
      <c r="CZ578" s="5">
        <v>0</v>
      </c>
      <c r="DA578" s="5">
        <v>0</v>
      </c>
      <c r="DB578" s="5">
        <v>0</v>
      </c>
      <c r="DC578" s="5">
        <v>0</v>
      </c>
      <c r="DD578" s="5">
        <v>0</v>
      </c>
      <c r="DE578" s="5">
        <v>0</v>
      </c>
      <c r="DF578" s="3">
        <v>0</v>
      </c>
      <c r="DG578" s="3">
        <v>0</v>
      </c>
      <c r="DH578" s="3">
        <v>0</v>
      </c>
      <c r="DI578" s="3">
        <v>0</v>
      </c>
      <c r="DJ578" s="3">
        <v>0</v>
      </c>
      <c r="DK578" s="3">
        <v>0</v>
      </c>
      <c r="DL578" s="3">
        <v>0</v>
      </c>
      <c r="DM578" s="3">
        <v>0</v>
      </c>
      <c r="DN578" s="3">
        <v>0</v>
      </c>
      <c r="DO578" s="3">
        <v>0</v>
      </c>
      <c r="DP578" s="3">
        <v>0</v>
      </c>
      <c r="DQ578" s="3">
        <v>0</v>
      </c>
      <c r="DR578" s="3">
        <v>0</v>
      </c>
      <c r="DS578" s="3">
        <v>0</v>
      </c>
      <c r="DT578" s="3">
        <v>0</v>
      </c>
      <c r="DU578" s="3">
        <v>0</v>
      </c>
      <c r="DV578" s="3">
        <v>0</v>
      </c>
      <c r="DW578" s="3">
        <v>0</v>
      </c>
      <c r="DX578" s="3">
        <v>0</v>
      </c>
      <c r="DY578" s="3">
        <v>1</v>
      </c>
      <c r="DZ578" s="3">
        <v>0.98536999999999997</v>
      </c>
      <c r="EA578" s="3">
        <v>0.96927890790000004</v>
      </c>
      <c r="EB578" s="3">
        <v>0.95181250197964196</v>
      </c>
      <c r="EC578" s="3">
        <v>0.93282384256514805</v>
      </c>
      <c r="ED578" s="3">
        <v>0.91225507683658658</v>
      </c>
      <c r="EE578" s="3">
        <v>0.89000517551254221</v>
      </c>
      <c r="EF578" s="3">
        <v>0.86574363442807034</v>
      </c>
      <c r="EG578" s="3">
        <v>0.83921724946919429</v>
      </c>
      <c r="EH578" s="3">
        <v>0.81018872481005488</v>
      </c>
      <c r="EI578" s="3">
        <v>0.7785994664297109</v>
      </c>
      <c r="EJ578" s="3">
        <v>0.74433330391213937</v>
      </c>
      <c r="EK578" s="3">
        <v>0.70736226870682339</v>
      </c>
      <c r="EL578" s="3">
        <v>0.66784901237686023</v>
      </c>
      <c r="EM578" s="3">
        <v>0.62613516306380157</v>
      </c>
      <c r="EN578" s="3">
        <v>0.58249980354988518</v>
      </c>
      <c r="EO578" s="3">
        <v>0.53725121881013016</v>
      </c>
      <c r="EP578" s="3">
        <v>0.48980119116481952</v>
      </c>
      <c r="EQ578" s="3">
        <v>0.44057127344084351</v>
      </c>
      <c r="ER578" s="3">
        <v>0.39022278831202389</v>
      </c>
      <c r="ES578" s="3">
        <v>0.33959528375642195</v>
      </c>
      <c r="ET578" s="3">
        <v>0.28976307181800459</v>
      </c>
      <c r="EU578" s="3">
        <v>0.24197824364449746</v>
      </c>
      <c r="EV578" s="3">
        <v>0.19747118529096502</v>
      </c>
      <c r="EW578" s="3">
        <v>0.15723840599978381</v>
      </c>
      <c r="EX578" s="3">
        <v>0.12194781815719234</v>
      </c>
      <c r="EY578" s="3">
        <v>9.1940118543252028E-2</v>
      </c>
      <c r="EZ578" s="3">
        <v>6.7243163900163661E-2</v>
      </c>
      <c r="FA578" s="3">
        <v>4.7990773643907796E-2</v>
      </c>
      <c r="FB578" s="3">
        <v>3.3107874921459113E-2</v>
      </c>
      <c r="FC578" s="3">
        <v>2.2335896737013177E-2</v>
      </c>
      <c r="FD578" s="3">
        <v>1.4285146117124147E-2</v>
      </c>
      <c r="FE578" s="3">
        <v>8.611657485247122E-3</v>
      </c>
      <c r="FF578" s="3">
        <v>4.6911142985135174E-3</v>
      </c>
      <c r="FG578" s="3">
        <v>2.2484041721345439E-3</v>
      </c>
      <c r="FH578" s="3">
        <v>9.3248066230935945E-4</v>
      </c>
      <c r="FI578" s="3">
        <v>3.3120780644566136E-4</v>
      </c>
      <c r="FJ578" s="3">
        <v>9.5917780746663524E-5</v>
      </c>
      <c r="FK578" s="3">
        <v>2.0845811289672386E-5</v>
      </c>
      <c r="FL578" s="3">
        <v>2.8708851308136801E-6</v>
      </c>
      <c r="FM578" s="3">
        <v>0</v>
      </c>
      <c r="FN578" s="3">
        <v>0</v>
      </c>
      <c r="FO578" s="3">
        <v>0</v>
      </c>
      <c r="FP578" s="3">
        <v>0</v>
      </c>
      <c r="FQ578" s="3">
        <v>0</v>
      </c>
      <c r="FR578" s="3">
        <v>0</v>
      </c>
      <c r="FS578" s="3">
        <v>0</v>
      </c>
      <c r="FT578" s="3">
        <v>0</v>
      </c>
      <c r="FU578" s="3">
        <v>0</v>
      </c>
      <c r="FV578" s="3">
        <v>0</v>
      </c>
      <c r="FW578" s="3">
        <v>0</v>
      </c>
      <c r="FX578" s="3">
        <v>0</v>
      </c>
      <c r="FY578" s="3">
        <v>0</v>
      </c>
      <c r="FZ578" s="3">
        <v>0</v>
      </c>
      <c r="GA578" s="3">
        <v>0</v>
      </c>
      <c r="GB578" s="3">
        <v>0</v>
      </c>
      <c r="GC578" s="3">
        <v>0</v>
      </c>
      <c r="GD578" s="3">
        <v>0</v>
      </c>
      <c r="GE578" s="3">
        <v>0</v>
      </c>
      <c r="GF578" s="3">
        <v>0</v>
      </c>
      <c r="GG578" s="3">
        <v>0</v>
      </c>
      <c r="GH578" s="3">
        <v>0</v>
      </c>
      <c r="GI578" s="3">
        <v>0</v>
      </c>
      <c r="GJ578" s="3">
        <v>0</v>
      </c>
      <c r="GK578" s="3">
        <v>0</v>
      </c>
      <c r="GL578" s="3">
        <v>0</v>
      </c>
      <c r="GM578" s="3">
        <v>0</v>
      </c>
      <c r="GN578" s="3">
        <v>0</v>
      </c>
      <c r="GO578" s="3">
        <v>0</v>
      </c>
      <c r="GP578" s="3">
        <v>0</v>
      </c>
      <c r="GQ578" s="3">
        <v>0</v>
      </c>
      <c r="GR578" s="3">
        <v>0</v>
      </c>
      <c r="GS578" s="3">
        <v>0</v>
      </c>
      <c r="GT578" s="3">
        <v>0</v>
      </c>
      <c r="GU578" s="3">
        <v>0</v>
      </c>
      <c r="GV578" s="3">
        <v>0</v>
      </c>
      <c r="GW578" s="3">
        <v>0</v>
      </c>
      <c r="GX578" s="3">
        <v>0</v>
      </c>
      <c r="GY578" s="3">
        <v>0</v>
      </c>
      <c r="GZ578" s="3">
        <v>0</v>
      </c>
      <c r="HA578" s="3">
        <v>0</v>
      </c>
      <c r="HB578">
        <f t="shared" si="3395"/>
        <v>30</v>
      </c>
      <c r="HC578">
        <f t="shared" si="3399"/>
        <v>4.8043812827767443E-2</v>
      </c>
      <c r="HD578">
        <f>IF(H578&gt;=$F$3,IF(HB578&lt;50,HC578*VLOOKUP(H578,Ret!$A$2:$AZ$27,HB578+2),HC578),0)</f>
        <v>1.3308136153291582E-2</v>
      </c>
      <c r="HE578">
        <f>IF(H578&lt;$F$3,HC578*VLOOKUP(H578,Withd!$A$2:$AZ$57,HB578+2),0)</f>
        <v>0</v>
      </c>
      <c r="HF578">
        <f>IF(HC578=HD578,0,HC578*VLOOKUP(H578,Mort!$A$2:$E$115,IF(HF577/HC577=VLOOKUP(H577,Mort!$A$2:$E$115,2),2,3)))</f>
        <v>2.5174957921750139E-4</v>
      </c>
      <c r="HH578">
        <f t="shared" ref="HH578:HI578" si="3432">HH577+1</f>
        <v>59</v>
      </c>
      <c r="HI578">
        <f t="shared" si="3432"/>
        <v>19</v>
      </c>
      <c r="HJ578">
        <f t="shared" si="3393"/>
        <v>0.34012444613891962</v>
      </c>
      <c r="HK578">
        <f>IF(HH578&gt;=$F$3,IF(HI578&lt;50,HJ578*VLOOKUP(HH578,Ret!$A$2:$AZ$27,HI578+2),HJ578),0)</f>
        <v>2.0067342322196258E-2</v>
      </c>
      <c r="HL578">
        <f>IF(HH578&lt;$F$3,HJ578*VLOOKUP(HH578,Withd!$A$2:$AZ$57,HI578+2),0)</f>
        <v>0</v>
      </c>
      <c r="HM578">
        <f>IF(HJ578=HK578,0,HJ578*VLOOKUP(HH578,Mort!$A$2:$E$115,IF(HM577/HJ577=VLOOKUP(HH577,Mort!$A$2:$E$115,2),2,3)))</f>
        <v>9.9996587164842359E-4</v>
      </c>
      <c r="HN578">
        <f>HN577/(1+Assumptions!$C$9)</f>
        <v>0.77022662195745895</v>
      </c>
      <c r="HO578">
        <f>HO577*(1+Assumptions!$C$10)</f>
        <v>1.2509225523451493</v>
      </c>
      <c r="HQ578">
        <f>HQ577/(1.01+Assumptions!$C$9)</f>
        <v>0.72022969191963215</v>
      </c>
      <c r="HR578">
        <f>HR577/(0.99+Assumptions!$C$9)</f>
        <v>0.82422958176662686</v>
      </c>
    </row>
    <row r="579" spans="2:226" x14ac:dyDescent="0.25">
      <c r="B579">
        <f t="shared" ref="B579:C579" si="3433">B578+1</f>
        <v>2038</v>
      </c>
      <c r="C579">
        <f t="shared" si="3433"/>
        <v>71</v>
      </c>
      <c r="D579">
        <f>IF(D578=0, 0, D578*(1-VLOOKUP(C578,Mort!$A$2:$E$111,IF(D578/D577=1-VLOOKUP(C577,Mort!$A$2:$E$111,4),4,5))))</f>
        <v>0.85762135360471625</v>
      </c>
      <c r="E579" s="3">
        <f>IF(C579&lt;65,Assumptions!$C$6,Assumptions!$C$7)*(1+Assumptions!$C$8)^(B579-$J$3)</f>
        <v>11607.420083474277</v>
      </c>
      <c r="F579" s="3">
        <f t="shared" si="3391"/>
        <v>9954.77</v>
      </c>
      <c r="H579">
        <f t="shared" si="3398"/>
        <v>71</v>
      </c>
      <c r="I579" s="5">
        <v>108465.93033014699</v>
      </c>
      <c r="J579" s="5">
        <v>0</v>
      </c>
      <c r="K579" s="5">
        <v>0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0</v>
      </c>
      <c r="Z579" s="5">
        <v>0</v>
      </c>
      <c r="AA579" s="5">
        <v>0</v>
      </c>
      <c r="AB579" s="5">
        <v>0</v>
      </c>
      <c r="AC579" s="5">
        <v>0</v>
      </c>
      <c r="AD579" s="5">
        <v>12245.83</v>
      </c>
      <c r="AE579" s="5">
        <v>12708.38</v>
      </c>
      <c r="AF579" s="5">
        <v>13165.74</v>
      </c>
      <c r="AG579" s="5">
        <v>13612.75</v>
      </c>
      <c r="AH579" s="5">
        <v>14044.78</v>
      </c>
      <c r="AI579" s="5">
        <v>14455.85</v>
      </c>
      <c r="AJ579" s="5">
        <v>14835.18</v>
      </c>
      <c r="AK579" s="5">
        <v>15171.57</v>
      </c>
      <c r="AL579" s="5">
        <v>15452.36</v>
      </c>
      <c r="AM579" s="5">
        <v>15666.61</v>
      </c>
      <c r="AN579" s="5">
        <v>15800.87</v>
      </c>
      <c r="AO579" s="5">
        <v>15841.92</v>
      </c>
      <c r="AP579" s="5">
        <v>15779.62</v>
      </c>
      <c r="AQ579" s="5">
        <v>15607.7</v>
      </c>
      <c r="AR579" s="5">
        <v>15318.6</v>
      </c>
      <c r="AS579" s="5">
        <v>14905.73</v>
      </c>
      <c r="AT579" s="5">
        <v>14336.66</v>
      </c>
      <c r="AU579" s="5">
        <v>13604.95</v>
      </c>
      <c r="AV579" s="5">
        <v>12712.93</v>
      </c>
      <c r="AW579" s="5">
        <v>11672.05</v>
      </c>
      <c r="AX579" s="5">
        <v>10507.06</v>
      </c>
      <c r="AY579" s="5">
        <v>9256.93</v>
      </c>
      <c r="AZ579" s="5">
        <v>7969.79</v>
      </c>
      <c r="BA579" s="5">
        <v>6695.05</v>
      </c>
      <c r="BB579" s="5">
        <v>5478</v>
      </c>
      <c r="BC579" s="5">
        <v>4357.18</v>
      </c>
      <c r="BD579" s="5">
        <v>3362.02</v>
      </c>
      <c r="BE579" s="5">
        <v>2531.41</v>
      </c>
      <c r="BF579" s="5">
        <v>1842.42</v>
      </c>
      <c r="BG579" s="5">
        <v>1311.33</v>
      </c>
      <c r="BH579" s="5">
        <v>884.8</v>
      </c>
      <c r="BI579" s="5">
        <v>562.73</v>
      </c>
      <c r="BJ579" s="5">
        <v>323.39999999999998</v>
      </c>
      <c r="BK579" s="5">
        <v>163.53</v>
      </c>
      <c r="BL579" s="5">
        <v>71.55</v>
      </c>
      <c r="BM579" s="5">
        <v>26.81</v>
      </c>
      <c r="BN579" s="5">
        <v>8.19</v>
      </c>
      <c r="BO579" s="5">
        <v>1.88</v>
      </c>
      <c r="BP579" s="5">
        <v>0.27</v>
      </c>
      <c r="BQ579" s="5">
        <v>0</v>
      </c>
      <c r="BR579" s="5">
        <v>0</v>
      </c>
      <c r="BS579" s="5">
        <v>0</v>
      </c>
      <c r="BT579" s="5">
        <v>0</v>
      </c>
      <c r="BU579" s="5">
        <v>0</v>
      </c>
      <c r="BV579" s="5">
        <v>0</v>
      </c>
      <c r="BW579" s="5">
        <v>0</v>
      </c>
      <c r="BX579" s="5">
        <v>0</v>
      </c>
      <c r="BY579" s="5">
        <v>0</v>
      </c>
      <c r="BZ579" s="5">
        <v>0</v>
      </c>
      <c r="CA579" s="5">
        <v>0</v>
      </c>
      <c r="CB579" s="5">
        <v>0</v>
      </c>
      <c r="CC579" s="5">
        <v>0</v>
      </c>
      <c r="CD579" s="5">
        <v>0</v>
      </c>
      <c r="CE579" s="5">
        <v>0</v>
      </c>
      <c r="CF579" s="5">
        <v>0</v>
      </c>
      <c r="CG579" s="5">
        <v>0</v>
      </c>
      <c r="CH579" s="5">
        <v>0</v>
      </c>
      <c r="CI579" s="5">
        <v>0</v>
      </c>
      <c r="CJ579" s="5">
        <v>0</v>
      </c>
      <c r="CK579" s="5">
        <v>0</v>
      </c>
      <c r="CL579" s="5">
        <v>0</v>
      </c>
      <c r="CM579" s="5">
        <v>0</v>
      </c>
      <c r="CN579" s="5">
        <v>0</v>
      </c>
      <c r="CO579" s="5">
        <v>0</v>
      </c>
      <c r="CP579" s="5">
        <v>0</v>
      </c>
      <c r="CQ579" s="5">
        <v>0</v>
      </c>
      <c r="CR579" s="5">
        <v>0</v>
      </c>
      <c r="CS579" s="5">
        <v>0</v>
      </c>
      <c r="CT579" s="5">
        <v>0</v>
      </c>
      <c r="CU579" s="5">
        <v>0</v>
      </c>
      <c r="CV579" s="5">
        <v>0</v>
      </c>
      <c r="CW579" s="5">
        <v>0</v>
      </c>
      <c r="CX579" s="5">
        <v>0</v>
      </c>
      <c r="CY579" s="5">
        <v>0</v>
      </c>
      <c r="CZ579" s="5">
        <v>0</v>
      </c>
      <c r="DA579" s="5">
        <v>0</v>
      </c>
      <c r="DB579" s="5">
        <v>0</v>
      </c>
      <c r="DC579" s="5">
        <v>0</v>
      </c>
      <c r="DD579" s="5">
        <v>0</v>
      </c>
      <c r="DE579" s="5">
        <v>0</v>
      </c>
      <c r="DF579" s="3">
        <v>0</v>
      </c>
      <c r="DG579" s="3">
        <v>0</v>
      </c>
      <c r="DH579" s="3">
        <v>0</v>
      </c>
      <c r="DI579" s="3">
        <v>0</v>
      </c>
      <c r="DJ579" s="3">
        <v>0</v>
      </c>
      <c r="DK579" s="3">
        <v>0</v>
      </c>
      <c r="DL579" s="3">
        <v>0</v>
      </c>
      <c r="DM579" s="3">
        <v>0</v>
      </c>
      <c r="DN579" s="3">
        <v>0</v>
      </c>
      <c r="DO579" s="3">
        <v>0</v>
      </c>
      <c r="DP579" s="3">
        <v>0</v>
      </c>
      <c r="DQ579" s="3">
        <v>0</v>
      </c>
      <c r="DR579" s="3">
        <v>0</v>
      </c>
      <c r="DS579" s="3">
        <v>0</v>
      </c>
      <c r="DT579" s="3">
        <v>0</v>
      </c>
      <c r="DU579" s="3">
        <v>0</v>
      </c>
      <c r="DV579" s="3">
        <v>0</v>
      </c>
      <c r="DW579" s="3">
        <v>0</v>
      </c>
      <c r="DX579" s="3">
        <v>0</v>
      </c>
      <c r="DY579" s="3">
        <v>0</v>
      </c>
      <c r="DZ579" s="3">
        <v>1</v>
      </c>
      <c r="EA579" s="3">
        <v>0.98367000000000004</v>
      </c>
      <c r="EB579" s="3">
        <v>0.96594426659999999</v>
      </c>
      <c r="EC579" s="3">
        <v>0.94667367848132999</v>
      </c>
      <c r="ED579" s="3">
        <v>0.92579952387081665</v>
      </c>
      <c r="EE579" s="3">
        <v>0.90321927348360742</v>
      </c>
      <c r="EF579" s="3">
        <v>0.87859751608844427</v>
      </c>
      <c r="EG579" s="3">
        <v>0.85167728819549438</v>
      </c>
      <c r="EH579" s="3">
        <v>0.82221777079681224</v>
      </c>
      <c r="EI579" s="3">
        <v>0.79015949991344459</v>
      </c>
      <c r="EJ579" s="3">
        <v>0.75538458032225386</v>
      </c>
      <c r="EK579" s="3">
        <v>0.71786462821764752</v>
      </c>
      <c r="EL579" s="3">
        <v>0.67776471008540973</v>
      </c>
      <c r="EM579" s="3">
        <v>0.6354315262934751</v>
      </c>
      <c r="EN579" s="3">
        <v>0.59114830322608281</v>
      </c>
      <c r="EO579" s="3">
        <v>0.54522790303148072</v>
      </c>
      <c r="EP579" s="3">
        <v>0.49707337463574036</v>
      </c>
      <c r="EQ579" s="3">
        <v>0.44711252975110211</v>
      </c>
      <c r="ER579" s="3">
        <v>0.39601650985114611</v>
      </c>
      <c r="ES579" s="3">
        <v>0.34463732786305845</v>
      </c>
      <c r="ET579" s="3">
        <v>0.29406524637243325</v>
      </c>
      <c r="EU579" s="3">
        <v>0.24557094659315529</v>
      </c>
      <c r="EV579" s="3">
        <v>0.20040308238627622</v>
      </c>
      <c r="EW579" s="3">
        <v>0.1595729583808963</v>
      </c>
      <c r="EX579" s="3">
        <v>0.12375840360188795</v>
      </c>
      <c r="EY579" s="3">
        <v>9.3305173227571384E-2</v>
      </c>
      <c r="EZ579" s="3">
        <v>6.8241537595181145E-2</v>
      </c>
      <c r="FA579" s="3">
        <v>4.8703302966304825E-2</v>
      </c>
      <c r="FB579" s="3">
        <v>3.3599434650394375E-2</v>
      </c>
      <c r="FC579" s="3">
        <v>2.2667522592542063E-2</v>
      </c>
      <c r="FD579" s="3">
        <v>1.4497240749286202E-2</v>
      </c>
      <c r="FE579" s="3">
        <v>8.739516613299695E-3</v>
      </c>
      <c r="FF579" s="3">
        <v>4.7607642799288759E-3</v>
      </c>
      <c r="FG579" s="3">
        <v>2.2817867117271109E-3</v>
      </c>
      <c r="FH579" s="3">
        <v>9.4632540295458477E-4</v>
      </c>
      <c r="FI579" s="3">
        <v>3.3612531987543896E-4</v>
      </c>
      <c r="FJ579" s="3">
        <v>9.7341892635927118E-5</v>
      </c>
      <c r="FK579" s="3">
        <v>2.1155313526566044E-5</v>
      </c>
      <c r="FL579" s="3">
        <v>2.9135097788786745E-6</v>
      </c>
      <c r="FM579" s="3">
        <v>0</v>
      </c>
      <c r="FN579" s="3">
        <v>0</v>
      </c>
      <c r="FO579" s="3">
        <v>0</v>
      </c>
      <c r="FP579" s="3">
        <v>0</v>
      </c>
      <c r="FQ579" s="3">
        <v>0</v>
      </c>
      <c r="FR579" s="3">
        <v>0</v>
      </c>
      <c r="FS579" s="3">
        <v>0</v>
      </c>
      <c r="FT579" s="3">
        <v>0</v>
      </c>
      <c r="FU579" s="3">
        <v>0</v>
      </c>
      <c r="FV579" s="3">
        <v>0</v>
      </c>
      <c r="FW579" s="3">
        <v>0</v>
      </c>
      <c r="FX579" s="3">
        <v>0</v>
      </c>
      <c r="FY579" s="3">
        <v>0</v>
      </c>
      <c r="FZ579" s="3">
        <v>0</v>
      </c>
      <c r="GA579" s="3">
        <v>0</v>
      </c>
      <c r="GB579" s="3">
        <v>0</v>
      </c>
      <c r="GC579" s="3">
        <v>0</v>
      </c>
      <c r="GD579" s="3">
        <v>0</v>
      </c>
      <c r="GE579" s="3">
        <v>0</v>
      </c>
      <c r="GF579" s="3">
        <v>0</v>
      </c>
      <c r="GG579" s="3">
        <v>0</v>
      </c>
      <c r="GH579" s="3">
        <v>0</v>
      </c>
      <c r="GI579" s="3">
        <v>0</v>
      </c>
      <c r="GJ579" s="3">
        <v>0</v>
      </c>
      <c r="GK579" s="3">
        <v>0</v>
      </c>
      <c r="GL579" s="3">
        <v>0</v>
      </c>
      <c r="GM579" s="3">
        <v>0</v>
      </c>
      <c r="GN579" s="3">
        <v>0</v>
      </c>
      <c r="GO579" s="3">
        <v>0</v>
      </c>
      <c r="GP579" s="3">
        <v>0</v>
      </c>
      <c r="GQ579" s="3">
        <v>0</v>
      </c>
      <c r="GR579" s="3">
        <v>0</v>
      </c>
      <c r="GS579" s="3">
        <v>0</v>
      </c>
      <c r="GT579" s="3">
        <v>0</v>
      </c>
      <c r="GU579" s="3">
        <v>0</v>
      </c>
      <c r="GV579" s="3">
        <v>0</v>
      </c>
      <c r="GW579" s="3">
        <v>0</v>
      </c>
      <c r="GX579" s="3">
        <v>0</v>
      </c>
      <c r="GY579" s="3">
        <v>0</v>
      </c>
      <c r="GZ579" s="3">
        <v>0</v>
      </c>
      <c r="HA579" s="3">
        <v>0</v>
      </c>
      <c r="HB579">
        <f t="shared" si="3395"/>
        <v>31</v>
      </c>
      <c r="HC579">
        <f t="shared" si="3399"/>
        <v>3.4483927095258354E-2</v>
      </c>
      <c r="HD579">
        <f>IF(H579&gt;=$F$3,IF(HB579&lt;50,HC579*VLOOKUP(H579,Ret!$A$2:$AZ$27,HB579+2),HC579),0)</f>
        <v>8.276142502862004E-3</v>
      </c>
      <c r="HE579">
        <f>IF(H579&lt;$F$3,HC579*VLOOKUP(H579,Withd!$A$2:$AZ$57,HB579+2),0)</f>
        <v>0</v>
      </c>
      <c r="HF579">
        <f>IF(HC579=HD579,0,HC579*VLOOKUP(H579,Mort!$A$2:$E$115,IF(HF578/HC578=VLOOKUP(H578,Mort!$A$2:$E$115,2),2,3)))</f>
        <v>1.9207547392058904E-4</v>
      </c>
      <c r="HH579">
        <f t="shared" ref="HH579:HI579" si="3434">HH578+1</f>
        <v>60</v>
      </c>
      <c r="HI579">
        <f t="shared" si="3434"/>
        <v>20</v>
      </c>
      <c r="HJ579">
        <f t="shared" si="3393"/>
        <v>0.31905713794507495</v>
      </c>
      <c r="HK579">
        <f>IF(HH579&gt;=$F$3,IF(HI579&lt;50,HJ579*VLOOKUP(HH579,Ret!$A$2:$AZ$27,HI579+2),HJ579),0)</f>
        <v>3.3500999484232866E-2</v>
      </c>
      <c r="HL579">
        <f>IF(HH579&lt;$F$3,HJ579*VLOOKUP(HH579,Withd!$A$2:$AZ$57,HI579+2),0)</f>
        <v>0</v>
      </c>
      <c r="HM579">
        <f>IF(HJ579=HK579,0,HJ579*VLOOKUP(HH579,Mort!$A$2:$E$115,IF(HM578/HJ578=VLOOKUP(HH578,Mort!$A$2:$E$115,2),2,3)))</f>
        <v>9.8269598487083073E-4</v>
      </c>
      <c r="HN579">
        <f>HN578/(1+Assumptions!$C$9)</f>
        <v>0.74202950092240749</v>
      </c>
      <c r="HO579">
        <f>HO578*(1+Assumptions!$C$10)</f>
        <v>1.2915775352963665</v>
      </c>
      <c r="HQ579">
        <f>HQ578/(1.01+Assumptions!$C$9)</f>
        <v>0.6872420724423971</v>
      </c>
      <c r="HR579">
        <f>HR578/(0.99+Assumptions!$C$9)</f>
        <v>0.80177974880022063</v>
      </c>
    </row>
    <row r="580" spans="2:226" x14ac:dyDescent="0.25">
      <c r="B580">
        <f t="shared" ref="B580:C580" si="3435">B579+1</f>
        <v>2039</v>
      </c>
      <c r="C580">
        <f t="shared" si="3435"/>
        <v>72</v>
      </c>
      <c r="D580">
        <f>IF(D579=0, 0, D579*(1-VLOOKUP(C579,Mort!$A$2:$E$111,IF(D579/D578=1-VLOOKUP(C578,Mort!$A$2:$E$111,4),4,5))))</f>
        <v>0.84507435320147928</v>
      </c>
      <c r="E580" s="3">
        <f>IF(C580&lt;65,Assumptions!$C$6,Assumptions!$C$7)*(1+Assumptions!$C$8)^(B580-$J$3)</f>
        <v>12245.828188065363</v>
      </c>
      <c r="F580" s="3">
        <f t="shared" si="3391"/>
        <v>10348.64</v>
      </c>
      <c r="H580">
        <f t="shared" si="3398"/>
        <v>72</v>
      </c>
      <c r="I580" s="5">
        <v>104361.95408366126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12919.35</v>
      </c>
      <c r="AF580" s="5">
        <v>13384.3</v>
      </c>
      <c r="AG580" s="5">
        <v>13838.74</v>
      </c>
      <c r="AH580" s="5">
        <v>14277.94</v>
      </c>
      <c r="AI580" s="5">
        <v>14695.83</v>
      </c>
      <c r="AJ580" s="5">
        <v>15081.46</v>
      </c>
      <c r="AK580" s="5">
        <v>15423.43</v>
      </c>
      <c r="AL580" s="5">
        <v>15708.88</v>
      </c>
      <c r="AM580" s="5">
        <v>15926.69</v>
      </c>
      <c r="AN580" s="5">
        <v>16063.18</v>
      </c>
      <c r="AO580" s="5">
        <v>16104.91</v>
      </c>
      <c r="AP580" s="5">
        <v>16041.58</v>
      </c>
      <c r="AQ580" s="5">
        <v>15866.8</v>
      </c>
      <c r="AR580" s="5">
        <v>15572.9</v>
      </c>
      <c r="AS580" s="5">
        <v>15153.18</v>
      </c>
      <c r="AT580" s="5">
        <v>14574.67</v>
      </c>
      <c r="AU580" s="5">
        <v>13830.8</v>
      </c>
      <c r="AV580" s="5">
        <v>12923.98</v>
      </c>
      <c r="AW580" s="5">
        <v>11865.82</v>
      </c>
      <c r="AX580" s="5">
        <v>10681.48</v>
      </c>
      <c r="AY580" s="5">
        <v>9410.6</v>
      </c>
      <c r="AZ580" s="5">
        <v>8102.09</v>
      </c>
      <c r="BA580" s="5">
        <v>6806.2</v>
      </c>
      <c r="BB580" s="5">
        <v>5568.94</v>
      </c>
      <c r="BC580" s="5">
        <v>4429.51</v>
      </c>
      <c r="BD580" s="5">
        <v>3417.84</v>
      </c>
      <c r="BE580" s="5">
        <v>2573.44</v>
      </c>
      <c r="BF580" s="5">
        <v>1873.01</v>
      </c>
      <c r="BG580" s="5">
        <v>1333.1</v>
      </c>
      <c r="BH580" s="5">
        <v>899.49</v>
      </c>
      <c r="BI580" s="5">
        <v>572.07000000000005</v>
      </c>
      <c r="BJ580" s="5">
        <v>328.77</v>
      </c>
      <c r="BK580" s="5">
        <v>166.24</v>
      </c>
      <c r="BL580" s="5">
        <v>72.739999999999995</v>
      </c>
      <c r="BM580" s="5">
        <v>27.26</v>
      </c>
      <c r="BN580" s="5">
        <v>8.33</v>
      </c>
      <c r="BO580" s="5">
        <v>1.91</v>
      </c>
      <c r="BP580" s="5">
        <v>0.28000000000000003</v>
      </c>
      <c r="BQ580" s="5">
        <v>0</v>
      </c>
      <c r="BR580" s="5">
        <v>0</v>
      </c>
      <c r="BS580" s="5">
        <v>0</v>
      </c>
      <c r="BT580" s="5">
        <v>0</v>
      </c>
      <c r="BU580" s="5">
        <v>0</v>
      </c>
      <c r="BV580" s="5">
        <v>0</v>
      </c>
      <c r="BW580" s="5">
        <v>0</v>
      </c>
      <c r="BX580" s="5">
        <v>0</v>
      </c>
      <c r="BY580" s="5">
        <v>0</v>
      </c>
      <c r="BZ580" s="5">
        <v>0</v>
      </c>
      <c r="CA580" s="5">
        <v>0</v>
      </c>
      <c r="CB580" s="5">
        <v>0</v>
      </c>
      <c r="CC580" s="5">
        <v>0</v>
      </c>
      <c r="CD580" s="5">
        <v>0</v>
      </c>
      <c r="CE580" s="5">
        <v>0</v>
      </c>
      <c r="CF580" s="5">
        <v>0</v>
      </c>
      <c r="CG580" s="5">
        <v>0</v>
      </c>
      <c r="CH580" s="5">
        <v>0</v>
      </c>
      <c r="CI580" s="5">
        <v>0</v>
      </c>
      <c r="CJ580" s="5">
        <v>0</v>
      </c>
      <c r="CK580" s="5">
        <v>0</v>
      </c>
      <c r="CL580" s="5">
        <v>0</v>
      </c>
      <c r="CM580" s="5">
        <v>0</v>
      </c>
      <c r="CN580" s="5">
        <v>0</v>
      </c>
      <c r="CO580" s="5">
        <v>0</v>
      </c>
      <c r="CP580" s="5">
        <v>0</v>
      </c>
      <c r="CQ580" s="5">
        <v>0</v>
      </c>
      <c r="CR580" s="5">
        <v>0</v>
      </c>
      <c r="CS580" s="5">
        <v>0</v>
      </c>
      <c r="CT580" s="5">
        <v>0</v>
      </c>
      <c r="CU580" s="5">
        <v>0</v>
      </c>
      <c r="CV580" s="5">
        <v>0</v>
      </c>
      <c r="CW580" s="5">
        <v>0</v>
      </c>
      <c r="CX580" s="5">
        <v>0</v>
      </c>
      <c r="CY580" s="5">
        <v>0</v>
      </c>
      <c r="CZ580" s="5">
        <v>0</v>
      </c>
      <c r="DA580" s="5">
        <v>0</v>
      </c>
      <c r="DB580" s="5">
        <v>0</v>
      </c>
      <c r="DC580" s="5">
        <v>0</v>
      </c>
      <c r="DD580" s="5">
        <v>0</v>
      </c>
      <c r="DE580" s="5">
        <v>0</v>
      </c>
      <c r="DF580" s="3">
        <v>0</v>
      </c>
      <c r="DG580" s="3">
        <v>0</v>
      </c>
      <c r="DH580" s="3">
        <v>0</v>
      </c>
      <c r="DI580" s="3">
        <v>0</v>
      </c>
      <c r="DJ580" s="3">
        <v>0</v>
      </c>
      <c r="DK580" s="3">
        <v>0</v>
      </c>
      <c r="DL580" s="3">
        <v>0</v>
      </c>
      <c r="DM580" s="3">
        <v>0</v>
      </c>
      <c r="DN580" s="3">
        <v>0</v>
      </c>
      <c r="DO580" s="3">
        <v>0</v>
      </c>
      <c r="DP580" s="3">
        <v>0</v>
      </c>
      <c r="DQ580" s="3">
        <v>0</v>
      </c>
      <c r="DR580" s="3">
        <v>0</v>
      </c>
      <c r="DS580" s="3">
        <v>0</v>
      </c>
      <c r="DT580" s="3">
        <v>0</v>
      </c>
      <c r="DU580" s="3">
        <v>0</v>
      </c>
      <c r="DV580" s="3">
        <v>0</v>
      </c>
      <c r="DW580" s="3">
        <v>0</v>
      </c>
      <c r="DX580" s="3">
        <v>0</v>
      </c>
      <c r="DY580" s="3">
        <v>0</v>
      </c>
      <c r="DZ580" s="3">
        <v>0</v>
      </c>
      <c r="EA580" s="3">
        <v>1</v>
      </c>
      <c r="EB580" s="3">
        <v>0.98197999999999996</v>
      </c>
      <c r="EC580" s="3">
        <v>0.96238949899999993</v>
      </c>
      <c r="ED580" s="3">
        <v>0.94116881054704993</v>
      </c>
      <c r="EE580" s="3">
        <v>0.91821370325780738</v>
      </c>
      <c r="EF580" s="3">
        <v>0.89318319770699961</v>
      </c>
      <c r="EG580" s="3">
        <v>0.86581606452925719</v>
      </c>
      <c r="EH580" s="3">
        <v>0.83586748685719015</v>
      </c>
      <c r="EI580" s="3">
        <v>0.80327701354462833</v>
      </c>
      <c r="EJ580" s="3">
        <v>0.76792479217852927</v>
      </c>
      <c r="EK580" s="3">
        <v>0.72978196775102178</v>
      </c>
      <c r="EL580" s="3">
        <v>0.68901634703244974</v>
      </c>
      <c r="EM580" s="3">
        <v>0.64598038599680296</v>
      </c>
      <c r="EN580" s="3">
        <v>0.60096201289668572</v>
      </c>
      <c r="EO580" s="3">
        <v>0.55427928373487123</v>
      </c>
      <c r="EP580" s="3">
        <v>0.50532533739540741</v>
      </c>
      <c r="EQ580" s="3">
        <v>0.45453508773379503</v>
      </c>
      <c r="ER580" s="3">
        <v>0.40259081790757689</v>
      </c>
      <c r="ES580" s="3">
        <v>0.35035868519224789</v>
      </c>
      <c r="ET580" s="3">
        <v>0.29894705172713743</v>
      </c>
      <c r="EU580" s="3">
        <v>0.2496476934268152</v>
      </c>
      <c r="EV580" s="3">
        <v>0.20372999317482107</v>
      </c>
      <c r="EW580" s="3">
        <v>0.16222204436538301</v>
      </c>
      <c r="EX580" s="3">
        <v>0.12581292872801644</v>
      </c>
      <c r="EY580" s="3">
        <v>9.4854141355913441E-2</v>
      </c>
      <c r="EZ580" s="3">
        <v>6.9374421904887962E-2</v>
      </c>
      <c r="FA580" s="3">
        <v>4.9511831169299483E-2</v>
      </c>
      <c r="FB580" s="3">
        <v>3.4157222087076333E-2</v>
      </c>
      <c r="FC580" s="3">
        <v>2.304382830882518E-2</v>
      </c>
      <c r="FD580" s="3">
        <v>1.4737910833192232E-2</v>
      </c>
      <c r="FE580" s="3">
        <v>8.8846021666816061E-3</v>
      </c>
      <c r="FF580" s="3">
        <v>4.8397981842781381E-3</v>
      </c>
      <c r="FG580" s="3">
        <v>2.3196668717426687E-3</v>
      </c>
      <c r="FH580" s="3">
        <v>9.6203544171783709E-4</v>
      </c>
      <c r="FI580" s="3">
        <v>3.4170536854375854E-4</v>
      </c>
      <c r="FJ580" s="3">
        <v>9.8957874730272463E-5</v>
      </c>
      <c r="FK580" s="3">
        <v>2.1506514915130117E-5</v>
      </c>
      <c r="FL580" s="3">
        <v>2.9618772341117187E-6</v>
      </c>
      <c r="FM580" s="3">
        <v>0</v>
      </c>
      <c r="FN580" s="3">
        <v>0</v>
      </c>
      <c r="FO580" s="3">
        <v>0</v>
      </c>
      <c r="FP580" s="3">
        <v>0</v>
      </c>
      <c r="FQ580" s="3">
        <v>0</v>
      </c>
      <c r="FR580" s="3">
        <v>0</v>
      </c>
      <c r="FS580" s="3">
        <v>0</v>
      </c>
      <c r="FT580" s="3">
        <v>0</v>
      </c>
      <c r="FU580" s="3">
        <v>0</v>
      </c>
      <c r="FV580" s="3">
        <v>0</v>
      </c>
      <c r="FW580" s="3">
        <v>0</v>
      </c>
      <c r="FX580" s="3">
        <v>0</v>
      </c>
      <c r="FY580" s="3">
        <v>0</v>
      </c>
      <c r="FZ580" s="3">
        <v>0</v>
      </c>
      <c r="GA580" s="3">
        <v>0</v>
      </c>
      <c r="GB580" s="3">
        <v>0</v>
      </c>
      <c r="GC580" s="3">
        <v>0</v>
      </c>
      <c r="GD580" s="3">
        <v>0</v>
      </c>
      <c r="GE580" s="3">
        <v>0</v>
      </c>
      <c r="GF580" s="3">
        <v>0</v>
      </c>
      <c r="GG580" s="3">
        <v>0</v>
      </c>
      <c r="GH580" s="3">
        <v>0</v>
      </c>
      <c r="GI580" s="3">
        <v>0</v>
      </c>
      <c r="GJ580" s="3">
        <v>0</v>
      </c>
      <c r="GK580" s="3">
        <v>0</v>
      </c>
      <c r="GL580" s="3">
        <v>0</v>
      </c>
      <c r="GM580" s="3">
        <v>0</v>
      </c>
      <c r="GN580" s="3">
        <v>0</v>
      </c>
      <c r="GO580" s="3">
        <v>0</v>
      </c>
      <c r="GP580" s="3">
        <v>0</v>
      </c>
      <c r="GQ580" s="3">
        <v>0</v>
      </c>
      <c r="GR580" s="3">
        <v>0</v>
      </c>
      <c r="GS580" s="3">
        <v>0</v>
      </c>
      <c r="GT580" s="3">
        <v>0</v>
      </c>
      <c r="GU580" s="3">
        <v>0</v>
      </c>
      <c r="GV580" s="3">
        <v>0</v>
      </c>
      <c r="GW580" s="3">
        <v>0</v>
      </c>
      <c r="GX580" s="3">
        <v>0</v>
      </c>
      <c r="GY580" s="3">
        <v>0</v>
      </c>
      <c r="GZ580" s="3">
        <v>0</v>
      </c>
      <c r="HA580" s="3">
        <v>0</v>
      </c>
      <c r="HB580">
        <f t="shared" si="3395"/>
        <v>32</v>
      </c>
      <c r="HC580">
        <f t="shared" si="3399"/>
        <v>2.6015709118475762E-2</v>
      </c>
      <c r="HD580">
        <f>IF(H580&gt;=$F$3,IF(HB580&lt;50,HC580*VLOOKUP(H580,Ret!$A$2:$AZ$27,HB580+2),HC580),0)</f>
        <v>7.0242414619884558E-3</v>
      </c>
      <c r="HE580">
        <f>IF(H580&lt;$F$3,HC580*VLOOKUP(H580,Withd!$A$2:$AZ$57,HB580+2),0)</f>
        <v>0</v>
      </c>
      <c r="HF580">
        <f>IF(HC580=HD580,0,HC580*VLOOKUP(H580,Mort!$A$2:$E$115,IF(HF579/HC579=VLOOKUP(H579,Mort!$A$2:$E$115,2),2,3)))</f>
        <v>1.5375284089019176E-4</v>
      </c>
      <c r="HH580">
        <f t="shared" ref="HH580:HI580" si="3436">HH579+1</f>
        <v>61</v>
      </c>
      <c r="HI580">
        <f t="shared" si="3436"/>
        <v>21</v>
      </c>
      <c r="HJ580">
        <f t="shared" si="3393"/>
        <v>0.28457344247597127</v>
      </c>
      <c r="HK580">
        <f>IF(HH580&gt;=$F$3,IF(HI580&lt;50,HJ580*VLOOKUP(HH580,Ret!$A$2:$AZ$27,HI580+2),HJ580),0)</f>
        <v>3.8701988176732094E-2</v>
      </c>
      <c r="HL580">
        <f>IF(HH580&lt;$F$3,HJ580*VLOOKUP(HH580,Withd!$A$2:$AZ$57,HI580+2),0)</f>
        <v>0</v>
      </c>
      <c r="HM580">
        <f>IF(HJ580=HK580,0,HJ580*VLOOKUP(HH580,Mort!$A$2:$E$115,IF(HM579/HJ579=VLOOKUP(HH579,Mort!$A$2:$E$115,2),2,3)))</f>
        <v>9.3340089132118572E-4</v>
      </c>
      <c r="HN580">
        <f>HN579/(1+Assumptions!$C$9)</f>
        <v>0.71486464443391862</v>
      </c>
      <c r="HO580">
        <f>HO579*(1+Assumptions!$C$10)</f>
        <v>1.3335538051934983</v>
      </c>
      <c r="HQ580">
        <f>HQ579/(1.01+Assumptions!$C$9)</f>
        <v>0.65576533629999723</v>
      </c>
      <c r="HR580">
        <f>HR579/(0.99+Assumptions!$C$9)</f>
        <v>0.77994138988348305</v>
      </c>
    </row>
    <row r="581" spans="2:226" x14ac:dyDescent="0.25">
      <c r="B581">
        <f t="shared" ref="B581:C581" si="3437">B580+1</f>
        <v>2040</v>
      </c>
      <c r="C581">
        <f t="shared" si="3437"/>
        <v>73</v>
      </c>
      <c r="D581">
        <f>IF(D580=0, 0, D580*(1-VLOOKUP(C580,Mort!$A$2:$E$111,IF(D580/D579=1-VLOOKUP(C579,Mort!$A$2:$E$111,4),4,5))))</f>
        <v>0.83127428901369915</v>
      </c>
      <c r="E581" s="3">
        <f>IF(C581&lt;65,Assumptions!$C$6,Assumptions!$C$7)*(1+Assumptions!$C$8)^(B581-$J$3)</f>
        <v>12919.348738408957</v>
      </c>
      <c r="F581" s="3">
        <f t="shared" si="3391"/>
        <v>10739.52</v>
      </c>
      <c r="H581">
        <f t="shared" si="3398"/>
        <v>73</v>
      </c>
      <c r="I581" s="5">
        <v>100265.42825946308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13629.91</v>
      </c>
      <c r="AG581" s="5">
        <v>14092.69</v>
      </c>
      <c r="AH581" s="5">
        <v>14539.95</v>
      </c>
      <c r="AI581" s="5">
        <v>14965.51</v>
      </c>
      <c r="AJ581" s="5">
        <v>15358.22</v>
      </c>
      <c r="AK581" s="5">
        <v>15706.46</v>
      </c>
      <c r="AL581" s="5">
        <v>15997.15</v>
      </c>
      <c r="AM581" s="5">
        <v>16218.96</v>
      </c>
      <c r="AN581" s="5">
        <v>16357.95</v>
      </c>
      <c r="AO581" s="5">
        <v>16400.45</v>
      </c>
      <c r="AP581" s="5">
        <v>16335.96</v>
      </c>
      <c r="AQ581" s="5">
        <v>16157.97</v>
      </c>
      <c r="AR581" s="5">
        <v>15858.68</v>
      </c>
      <c r="AS581" s="5">
        <v>15431.25</v>
      </c>
      <c r="AT581" s="5">
        <v>14842.12</v>
      </c>
      <c r="AU581" s="5">
        <v>14084.61</v>
      </c>
      <c r="AV581" s="5">
        <v>13161.14</v>
      </c>
      <c r="AW581" s="5">
        <v>12083.57</v>
      </c>
      <c r="AX581" s="5">
        <v>10877.5</v>
      </c>
      <c r="AY581" s="5">
        <v>9583.2900000000009</v>
      </c>
      <c r="AZ581" s="5">
        <v>8250.77</v>
      </c>
      <c r="BA581" s="5">
        <v>6931.1</v>
      </c>
      <c r="BB581" s="5">
        <v>5671.13</v>
      </c>
      <c r="BC581" s="5">
        <v>4510.8</v>
      </c>
      <c r="BD581" s="5">
        <v>3480.56</v>
      </c>
      <c r="BE581" s="5">
        <v>2620.66</v>
      </c>
      <c r="BF581" s="5">
        <v>1907.38</v>
      </c>
      <c r="BG581" s="5">
        <v>1357.57</v>
      </c>
      <c r="BH581" s="5">
        <v>916</v>
      </c>
      <c r="BI581" s="5">
        <v>582.57000000000005</v>
      </c>
      <c r="BJ581" s="5">
        <v>334.8</v>
      </c>
      <c r="BK581" s="5">
        <v>169.29</v>
      </c>
      <c r="BL581" s="5">
        <v>74.069999999999993</v>
      </c>
      <c r="BM581" s="5">
        <v>27.76</v>
      </c>
      <c r="BN581" s="5">
        <v>8.48</v>
      </c>
      <c r="BO581" s="5">
        <v>1.94</v>
      </c>
      <c r="BP581" s="5">
        <v>0.28000000000000003</v>
      </c>
      <c r="BQ581" s="5">
        <v>0</v>
      </c>
      <c r="BR581" s="5">
        <v>0</v>
      </c>
      <c r="BS581" s="5">
        <v>0</v>
      </c>
      <c r="BT581" s="5">
        <v>0</v>
      </c>
      <c r="BU581" s="5">
        <v>0</v>
      </c>
      <c r="BV581" s="5">
        <v>0</v>
      </c>
      <c r="BW581" s="5">
        <v>0</v>
      </c>
      <c r="BX581" s="5">
        <v>0</v>
      </c>
      <c r="BY581" s="5">
        <v>0</v>
      </c>
      <c r="BZ581" s="5">
        <v>0</v>
      </c>
      <c r="CA581" s="5">
        <v>0</v>
      </c>
      <c r="CB581" s="5">
        <v>0</v>
      </c>
      <c r="CC581" s="5">
        <v>0</v>
      </c>
      <c r="CD581" s="5">
        <v>0</v>
      </c>
      <c r="CE581" s="5">
        <v>0</v>
      </c>
      <c r="CF581" s="5">
        <v>0</v>
      </c>
      <c r="CG581" s="5">
        <v>0</v>
      </c>
      <c r="CH581" s="5">
        <v>0</v>
      </c>
      <c r="CI581" s="5">
        <v>0</v>
      </c>
      <c r="CJ581" s="5">
        <v>0</v>
      </c>
      <c r="CK581" s="5">
        <v>0</v>
      </c>
      <c r="CL581" s="5">
        <v>0</v>
      </c>
      <c r="CM581" s="5">
        <v>0</v>
      </c>
      <c r="CN581" s="5">
        <v>0</v>
      </c>
      <c r="CO581" s="5">
        <v>0</v>
      </c>
      <c r="CP581" s="5">
        <v>0</v>
      </c>
      <c r="CQ581" s="5">
        <v>0</v>
      </c>
      <c r="CR581" s="5">
        <v>0</v>
      </c>
      <c r="CS581" s="5">
        <v>0</v>
      </c>
      <c r="CT581" s="5">
        <v>0</v>
      </c>
      <c r="CU581" s="5">
        <v>0</v>
      </c>
      <c r="CV581" s="5">
        <v>0</v>
      </c>
      <c r="CW581" s="5">
        <v>0</v>
      </c>
      <c r="CX581" s="5">
        <v>0</v>
      </c>
      <c r="CY581" s="5">
        <v>0</v>
      </c>
      <c r="CZ581" s="5">
        <v>0</v>
      </c>
      <c r="DA581" s="5">
        <v>0</v>
      </c>
      <c r="DB581" s="5">
        <v>0</v>
      </c>
      <c r="DC581" s="5">
        <v>0</v>
      </c>
      <c r="DD581" s="5">
        <v>0</v>
      </c>
      <c r="DE581" s="5">
        <v>0</v>
      </c>
      <c r="DF581" s="3">
        <v>0</v>
      </c>
      <c r="DG581" s="3">
        <v>0</v>
      </c>
      <c r="DH581" s="3">
        <v>0</v>
      </c>
      <c r="DI581" s="3">
        <v>0</v>
      </c>
      <c r="DJ581" s="3">
        <v>0</v>
      </c>
      <c r="DK581" s="3">
        <v>0</v>
      </c>
      <c r="DL581" s="3">
        <v>0</v>
      </c>
      <c r="DM581" s="3">
        <v>0</v>
      </c>
      <c r="DN581" s="3">
        <v>0</v>
      </c>
      <c r="DO581" s="3">
        <v>0</v>
      </c>
      <c r="DP581" s="3">
        <v>0</v>
      </c>
      <c r="DQ581" s="3">
        <v>0</v>
      </c>
      <c r="DR581" s="3">
        <v>0</v>
      </c>
      <c r="DS581" s="3">
        <v>0</v>
      </c>
      <c r="DT581" s="3">
        <v>0</v>
      </c>
      <c r="DU581" s="3">
        <v>0</v>
      </c>
      <c r="DV581" s="3">
        <v>0</v>
      </c>
      <c r="DW581" s="3">
        <v>0</v>
      </c>
      <c r="DX581" s="3">
        <v>0</v>
      </c>
      <c r="DY581" s="3">
        <v>0</v>
      </c>
      <c r="DZ581" s="3">
        <v>0</v>
      </c>
      <c r="EA581" s="3">
        <v>0</v>
      </c>
      <c r="EB581" s="3">
        <v>1</v>
      </c>
      <c r="EC581" s="3">
        <v>0.98004999999999998</v>
      </c>
      <c r="ED581" s="3">
        <v>0.95843989749999992</v>
      </c>
      <c r="EE581" s="3">
        <v>0.93506354839997485</v>
      </c>
      <c r="EF581" s="3">
        <v>0.90957371607059156</v>
      </c>
      <c r="EG581" s="3">
        <v>0.88170437741018859</v>
      </c>
      <c r="EH581" s="3">
        <v>0.85120622299557014</v>
      </c>
      <c r="EI581" s="3">
        <v>0.81801769236097288</v>
      </c>
      <c r="EJ581" s="3">
        <v>0.78201673372016645</v>
      </c>
      <c r="EK581" s="3">
        <v>0.74317396255628576</v>
      </c>
      <c r="EL581" s="3">
        <v>0.70166026500789158</v>
      </c>
      <c r="EM581" s="3">
        <v>0.65783456485549874</v>
      </c>
      <c r="EN581" s="3">
        <v>0.61199007403071903</v>
      </c>
      <c r="EO581" s="3">
        <v>0.56445068508001284</v>
      </c>
      <c r="EP581" s="3">
        <v>0.51459840057374617</v>
      </c>
      <c r="EQ581" s="3">
        <v>0.46287611533207895</v>
      </c>
      <c r="ER581" s="3">
        <v>0.40997863287192893</v>
      </c>
      <c r="ES581" s="3">
        <v>0.35678800504312486</v>
      </c>
      <c r="ET581" s="3">
        <v>0.30443293318309672</v>
      </c>
      <c r="EU581" s="3">
        <v>0.25422889817187222</v>
      </c>
      <c r="EV581" s="3">
        <v>0.20746857693111975</v>
      </c>
      <c r="EW581" s="3">
        <v>0.1651989290671734</v>
      </c>
      <c r="EX581" s="3">
        <v>0.12812168142733701</v>
      </c>
      <c r="EY581" s="3">
        <v>9.6594779278512191E-2</v>
      </c>
      <c r="EZ581" s="3">
        <v>7.0647489668718241E-2</v>
      </c>
      <c r="FA581" s="3">
        <v>5.0420406901667519E-2</v>
      </c>
      <c r="FB581" s="3">
        <v>3.4784030313322389E-2</v>
      </c>
      <c r="FC581" s="3">
        <v>2.3466698210579819E-2</v>
      </c>
      <c r="FD581" s="3">
        <v>1.5008361507558429E-2</v>
      </c>
      <c r="FE581" s="3">
        <v>9.0476406512165243E-3</v>
      </c>
      <c r="FF581" s="3">
        <v>4.9286117683436893E-3</v>
      </c>
      <c r="FG581" s="3">
        <v>2.3622343344494468E-3</v>
      </c>
      <c r="FH581" s="3">
        <v>9.7968944552621917E-4</v>
      </c>
      <c r="FI581" s="3">
        <v>3.4797589415645779E-4</v>
      </c>
      <c r="FJ581" s="3">
        <v>1.0077381894771016E-4</v>
      </c>
      <c r="FK581" s="3">
        <v>2.1901174071905852E-5</v>
      </c>
      <c r="FL581" s="3">
        <v>3.0162296931828728E-6</v>
      </c>
      <c r="FM581" s="3">
        <v>0</v>
      </c>
      <c r="FN581" s="3">
        <v>0</v>
      </c>
      <c r="FO581" s="3">
        <v>0</v>
      </c>
      <c r="FP581" s="3">
        <v>0</v>
      </c>
      <c r="FQ581" s="3">
        <v>0</v>
      </c>
      <c r="FR581" s="3">
        <v>0</v>
      </c>
      <c r="FS581" s="3">
        <v>0</v>
      </c>
      <c r="FT581" s="3">
        <v>0</v>
      </c>
      <c r="FU581" s="3">
        <v>0</v>
      </c>
      <c r="FV581" s="3">
        <v>0</v>
      </c>
      <c r="FW581" s="3">
        <v>0</v>
      </c>
      <c r="FX581" s="3">
        <v>0</v>
      </c>
      <c r="FY581" s="3">
        <v>0</v>
      </c>
      <c r="FZ581" s="3">
        <v>0</v>
      </c>
      <c r="GA581" s="3">
        <v>0</v>
      </c>
      <c r="GB581" s="3">
        <v>0</v>
      </c>
      <c r="GC581" s="3">
        <v>0</v>
      </c>
      <c r="GD581" s="3">
        <v>0</v>
      </c>
      <c r="GE581" s="3">
        <v>0</v>
      </c>
      <c r="GF581" s="3">
        <v>0</v>
      </c>
      <c r="GG581" s="3">
        <v>0</v>
      </c>
      <c r="GH581" s="3">
        <v>0</v>
      </c>
      <c r="GI581" s="3">
        <v>0</v>
      </c>
      <c r="GJ581" s="3">
        <v>0</v>
      </c>
      <c r="GK581" s="3">
        <v>0</v>
      </c>
      <c r="GL581" s="3">
        <v>0</v>
      </c>
      <c r="GM581" s="3">
        <v>0</v>
      </c>
      <c r="GN581" s="3">
        <v>0</v>
      </c>
      <c r="GO581" s="3">
        <v>0</v>
      </c>
      <c r="GP581" s="3">
        <v>0</v>
      </c>
      <c r="GQ581" s="3">
        <v>0</v>
      </c>
      <c r="GR581" s="3">
        <v>0</v>
      </c>
      <c r="GS581" s="3">
        <v>0</v>
      </c>
      <c r="GT581" s="3">
        <v>0</v>
      </c>
      <c r="GU581" s="3">
        <v>0</v>
      </c>
      <c r="GV581" s="3">
        <v>0</v>
      </c>
      <c r="GW581" s="3">
        <v>0</v>
      </c>
      <c r="GX581" s="3">
        <v>0</v>
      </c>
      <c r="GY581" s="3">
        <v>0</v>
      </c>
      <c r="GZ581" s="3">
        <v>0</v>
      </c>
      <c r="HA581" s="3">
        <v>0</v>
      </c>
      <c r="HB581">
        <f t="shared" si="3395"/>
        <v>33</v>
      </c>
      <c r="HC581">
        <f t="shared" si="3399"/>
        <v>1.8837714815597116E-2</v>
      </c>
      <c r="HD581">
        <f>IF(H581&gt;=$F$3,IF(HB581&lt;50,HC581*VLOOKUP(H581,Ret!$A$2:$AZ$27,HB581+2),HC581),0)</f>
        <v>3.937082396459797E-3</v>
      </c>
      <c r="HE581">
        <f>IF(H581&lt;$F$3,HC581*VLOOKUP(H581,Withd!$A$2:$AZ$57,HB581+2),0)</f>
        <v>0</v>
      </c>
      <c r="HF581">
        <f>IF(HC581=HD581,0,HC581*VLOOKUP(H581,Mort!$A$2:$E$115,IF(HF580/HC580=VLOOKUP(H580,Mort!$A$2:$E$115,2),2,3)))</f>
        <v>1.1830084904194989E-4</v>
      </c>
      <c r="HH581">
        <f t="shared" ref="HH581:HI581" si="3438">HH580+1</f>
        <v>62</v>
      </c>
      <c r="HI581">
        <f t="shared" si="3438"/>
        <v>22</v>
      </c>
      <c r="HJ581">
        <f t="shared" si="3393"/>
        <v>0.24493805340791799</v>
      </c>
      <c r="HK581">
        <f>IF(HH581&gt;=$F$3,IF(HI581&lt;50,HJ581*VLOOKUP(HH581,Ret!$A$2:$AZ$27,HI581+2),HJ581),0)</f>
        <v>5.7805380604268645E-2</v>
      </c>
      <c r="HL581">
        <f>IF(HH581&lt;$F$3,HJ581*VLOOKUP(HH581,Withd!$A$2:$AZ$57,HI581+2),0)</f>
        <v>0</v>
      </c>
      <c r="HM581">
        <f>IF(HJ581=HK581,0,HJ581*VLOOKUP(HH581,Mort!$A$2:$E$115,IF(HM580/HJ580=VLOOKUP(HH580,Mort!$A$2:$E$115,2),2,3)))</f>
        <v>8.4993504532547548E-4</v>
      </c>
      <c r="HN581">
        <f>HN580/(1+Assumptions!$C$9)</f>
        <v>0.68869426246042253</v>
      </c>
      <c r="HO581">
        <f>HO580*(1+Assumptions!$C$10)</f>
        <v>1.376894303862287</v>
      </c>
      <c r="HQ581">
        <f>HQ580/(1.01+Assumptions!$C$9)</f>
        <v>0.62573028272900499</v>
      </c>
      <c r="HR581">
        <f>HR580/(0.99+Assumptions!$C$9)</f>
        <v>0.75869785008120916</v>
      </c>
    </row>
    <row r="582" spans="2:226" x14ac:dyDescent="0.25">
      <c r="B582">
        <f t="shared" ref="B582:C582" si="3439">B581+1</f>
        <v>2041</v>
      </c>
      <c r="C582">
        <f t="shared" si="3439"/>
        <v>74</v>
      </c>
      <c r="D582">
        <f>IF(D581=0, 0, D581*(1-VLOOKUP(C581,Mort!$A$2:$E$111,IF(D581/D580=1-VLOOKUP(C580,Mort!$A$2:$E$111,4),4,5))))</f>
        <v>0.81629472632567224</v>
      </c>
      <c r="E582" s="3">
        <f>IF(C582&lt;65,Assumptions!$C$6,Assumptions!$C$7)*(1+Assumptions!$C$8)^(B582-$J$3)</f>
        <v>13629.912919021448</v>
      </c>
      <c r="F582" s="3">
        <f t="shared" si="3391"/>
        <v>11126.03</v>
      </c>
      <c r="H582">
        <f t="shared" si="3398"/>
        <v>74</v>
      </c>
      <c r="I582" s="5">
        <v>96184.302498068748</v>
      </c>
      <c r="J582" s="5">
        <v>0</v>
      </c>
      <c r="K582" s="5">
        <v>0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5">
        <v>0</v>
      </c>
      <c r="Y582" s="5">
        <v>0</v>
      </c>
      <c r="Z582" s="5">
        <v>0</v>
      </c>
      <c r="AA582" s="5">
        <v>0</v>
      </c>
      <c r="AB582" s="5">
        <v>0</v>
      </c>
      <c r="AC582" s="5">
        <v>0</v>
      </c>
      <c r="AD582" s="5">
        <v>0</v>
      </c>
      <c r="AE582" s="5">
        <v>0</v>
      </c>
      <c r="AF582" s="5">
        <v>0</v>
      </c>
      <c r="AG582" s="5">
        <v>14379.56</v>
      </c>
      <c r="AH582" s="5">
        <v>14835.93</v>
      </c>
      <c r="AI582" s="5">
        <v>15270.15</v>
      </c>
      <c r="AJ582" s="5">
        <v>15670.85</v>
      </c>
      <c r="AK582" s="5">
        <v>16026.18</v>
      </c>
      <c r="AL582" s="5">
        <v>16322.79</v>
      </c>
      <c r="AM582" s="5">
        <v>16549.11</v>
      </c>
      <c r="AN582" s="5">
        <v>16690.93</v>
      </c>
      <c r="AO582" s="5">
        <v>16734.3</v>
      </c>
      <c r="AP582" s="5">
        <v>16668.490000000002</v>
      </c>
      <c r="AQ582" s="5">
        <v>16486.88</v>
      </c>
      <c r="AR582" s="5">
        <v>16181.5</v>
      </c>
      <c r="AS582" s="5">
        <v>15745.37</v>
      </c>
      <c r="AT582" s="5">
        <v>15144.25</v>
      </c>
      <c r="AU582" s="5">
        <v>14371.32</v>
      </c>
      <c r="AV582" s="5">
        <v>13429.05</v>
      </c>
      <c r="AW582" s="5">
        <v>12329.54</v>
      </c>
      <c r="AX582" s="5">
        <v>11098.92</v>
      </c>
      <c r="AY582" s="5">
        <v>9778.3700000000008</v>
      </c>
      <c r="AZ582" s="5">
        <v>8418.73</v>
      </c>
      <c r="BA582" s="5">
        <v>7072.19</v>
      </c>
      <c r="BB582" s="5">
        <v>5786.58</v>
      </c>
      <c r="BC582" s="5">
        <v>4602.62</v>
      </c>
      <c r="BD582" s="5">
        <v>3551.41</v>
      </c>
      <c r="BE582" s="5">
        <v>2674.01</v>
      </c>
      <c r="BF582" s="5">
        <v>1946.21</v>
      </c>
      <c r="BG582" s="5">
        <v>1385.2</v>
      </c>
      <c r="BH582" s="5">
        <v>934.65</v>
      </c>
      <c r="BI582" s="5">
        <v>594.42999999999995</v>
      </c>
      <c r="BJ582" s="5">
        <v>341.62</v>
      </c>
      <c r="BK582" s="5">
        <v>172.74</v>
      </c>
      <c r="BL582" s="5">
        <v>75.58</v>
      </c>
      <c r="BM582" s="5">
        <v>28.32</v>
      </c>
      <c r="BN582" s="5">
        <v>8.65</v>
      </c>
      <c r="BO582" s="5">
        <v>1.98</v>
      </c>
      <c r="BP582" s="5">
        <v>0.28999999999999998</v>
      </c>
      <c r="BQ582" s="5">
        <v>0</v>
      </c>
      <c r="BR582" s="5">
        <v>0</v>
      </c>
      <c r="BS582" s="5">
        <v>0</v>
      </c>
      <c r="BT582" s="5">
        <v>0</v>
      </c>
      <c r="BU582" s="5">
        <v>0</v>
      </c>
      <c r="BV582" s="5">
        <v>0</v>
      </c>
      <c r="BW582" s="5">
        <v>0</v>
      </c>
      <c r="BX582" s="5">
        <v>0</v>
      </c>
      <c r="BY582" s="5">
        <v>0</v>
      </c>
      <c r="BZ582" s="5">
        <v>0</v>
      </c>
      <c r="CA582" s="5">
        <v>0</v>
      </c>
      <c r="CB582" s="5">
        <v>0</v>
      </c>
      <c r="CC582" s="5">
        <v>0</v>
      </c>
      <c r="CD582" s="5">
        <v>0</v>
      </c>
      <c r="CE582" s="5">
        <v>0</v>
      </c>
      <c r="CF582" s="5">
        <v>0</v>
      </c>
      <c r="CG582" s="5">
        <v>0</v>
      </c>
      <c r="CH582" s="5">
        <v>0</v>
      </c>
      <c r="CI582" s="5">
        <v>0</v>
      </c>
      <c r="CJ582" s="5">
        <v>0</v>
      </c>
      <c r="CK582" s="5">
        <v>0</v>
      </c>
      <c r="CL582" s="5">
        <v>0</v>
      </c>
      <c r="CM582" s="5">
        <v>0</v>
      </c>
      <c r="CN582" s="5">
        <v>0</v>
      </c>
      <c r="CO582" s="5">
        <v>0</v>
      </c>
      <c r="CP582" s="5">
        <v>0</v>
      </c>
      <c r="CQ582" s="5">
        <v>0</v>
      </c>
      <c r="CR582" s="5">
        <v>0</v>
      </c>
      <c r="CS582" s="5">
        <v>0</v>
      </c>
      <c r="CT582" s="5">
        <v>0</v>
      </c>
      <c r="CU582" s="5">
        <v>0</v>
      </c>
      <c r="CV582" s="5">
        <v>0</v>
      </c>
      <c r="CW582" s="5">
        <v>0</v>
      </c>
      <c r="CX582" s="5">
        <v>0</v>
      </c>
      <c r="CY582" s="5">
        <v>0</v>
      </c>
      <c r="CZ582" s="5">
        <v>0</v>
      </c>
      <c r="DA582" s="5">
        <v>0</v>
      </c>
      <c r="DB582" s="5">
        <v>0</v>
      </c>
      <c r="DC582" s="5">
        <v>0</v>
      </c>
      <c r="DD582" s="5">
        <v>0</v>
      </c>
      <c r="DE582" s="5">
        <v>0</v>
      </c>
      <c r="DF582" s="3">
        <v>0</v>
      </c>
      <c r="DG582" s="3">
        <v>0</v>
      </c>
      <c r="DH582" s="3">
        <v>0</v>
      </c>
      <c r="DI582" s="3">
        <v>0</v>
      </c>
      <c r="DJ582" s="3">
        <v>0</v>
      </c>
      <c r="DK582" s="3">
        <v>0</v>
      </c>
      <c r="DL582" s="3">
        <v>0</v>
      </c>
      <c r="DM582" s="3">
        <v>0</v>
      </c>
      <c r="DN582" s="3">
        <v>0</v>
      </c>
      <c r="DO582" s="3">
        <v>0</v>
      </c>
      <c r="DP582" s="3">
        <v>0</v>
      </c>
      <c r="DQ582" s="3">
        <v>0</v>
      </c>
      <c r="DR582" s="3">
        <v>0</v>
      </c>
      <c r="DS582" s="3">
        <v>0</v>
      </c>
      <c r="DT582" s="3">
        <v>0</v>
      </c>
      <c r="DU582" s="3">
        <v>0</v>
      </c>
      <c r="DV582" s="3">
        <v>0</v>
      </c>
      <c r="DW582" s="3">
        <v>0</v>
      </c>
      <c r="DX582" s="3">
        <v>0</v>
      </c>
      <c r="DY582" s="3">
        <v>0</v>
      </c>
      <c r="DZ582" s="3">
        <v>0</v>
      </c>
      <c r="EA582" s="3">
        <v>0</v>
      </c>
      <c r="EB582" s="3">
        <v>0</v>
      </c>
      <c r="EC582" s="3">
        <v>1</v>
      </c>
      <c r="ED582" s="3">
        <v>0.97794999999999999</v>
      </c>
      <c r="EE582" s="3">
        <v>0.95409779949999995</v>
      </c>
      <c r="EF582" s="3">
        <v>0.92808909348562996</v>
      </c>
      <c r="EG582" s="3">
        <v>0.89965244366123021</v>
      </c>
      <c r="EH582" s="3">
        <v>0.86853346563498823</v>
      </c>
      <c r="EI582" s="3">
        <v>0.83466934580988006</v>
      </c>
      <c r="EJ582" s="3">
        <v>0.79793554790078725</v>
      </c>
      <c r="EK582" s="3">
        <v>0.75830208923655518</v>
      </c>
      <c r="EL582" s="3">
        <v>0.71594333453180115</v>
      </c>
      <c r="EM582" s="3">
        <v>0.67122551385694484</v>
      </c>
      <c r="EN582" s="3">
        <v>0.62444780779625431</v>
      </c>
      <c r="EO582" s="3">
        <v>0.57594070208664128</v>
      </c>
      <c r="EP582" s="3">
        <v>0.52507361927834917</v>
      </c>
      <c r="EQ582" s="3">
        <v>0.47229846980468232</v>
      </c>
      <c r="ER582" s="3">
        <v>0.41832420067540321</v>
      </c>
      <c r="ES582" s="3">
        <v>0.36405081887977642</v>
      </c>
      <c r="ET582" s="3">
        <v>0.31063000171735805</v>
      </c>
      <c r="EU582" s="3">
        <v>0.25940400813414854</v>
      </c>
      <c r="EV582" s="3">
        <v>0.21169182891803459</v>
      </c>
      <c r="EW582" s="3">
        <v>0.16856173569427421</v>
      </c>
      <c r="EX582" s="3">
        <v>0.13072973973505131</v>
      </c>
      <c r="EY582" s="3">
        <v>9.8561072678447229E-2</v>
      </c>
      <c r="EZ582" s="3">
        <v>7.2085597335562732E-2</v>
      </c>
      <c r="FA582" s="3">
        <v>5.144676996241776E-2</v>
      </c>
      <c r="FB582" s="3">
        <v>3.5492097661672765E-2</v>
      </c>
      <c r="FC582" s="3">
        <v>2.3944388766470915E-2</v>
      </c>
      <c r="FD582" s="3">
        <v>1.5313873279484139E-2</v>
      </c>
      <c r="FE582" s="3">
        <v>9.2318153678042185E-3</v>
      </c>
      <c r="FF582" s="3">
        <v>5.02893910345767E-3</v>
      </c>
      <c r="FG582" s="3">
        <v>2.4103202228962267E-3</v>
      </c>
      <c r="FH582" s="3">
        <v>9.9963210604175228E-4</v>
      </c>
      <c r="FI582" s="3">
        <v>3.5505932774497002E-4</v>
      </c>
      <c r="FJ582" s="3">
        <v>1.028251813149433E-4</v>
      </c>
      <c r="FK582" s="3">
        <v>2.2346996655176631E-5</v>
      </c>
      <c r="FL582" s="3">
        <v>3.0776283793509246E-6</v>
      </c>
      <c r="FM582" s="3">
        <v>0</v>
      </c>
      <c r="FN582" s="3">
        <v>0</v>
      </c>
      <c r="FO582" s="3">
        <v>0</v>
      </c>
      <c r="FP582" s="3">
        <v>0</v>
      </c>
      <c r="FQ582" s="3">
        <v>0</v>
      </c>
      <c r="FR582" s="3">
        <v>0</v>
      </c>
      <c r="FS582" s="3">
        <v>0</v>
      </c>
      <c r="FT582" s="3">
        <v>0</v>
      </c>
      <c r="FU582" s="3">
        <v>0</v>
      </c>
      <c r="FV582" s="3">
        <v>0</v>
      </c>
      <c r="FW582" s="3">
        <v>0</v>
      </c>
      <c r="FX582" s="3">
        <v>0</v>
      </c>
      <c r="FY582" s="3">
        <v>0</v>
      </c>
      <c r="FZ582" s="3">
        <v>0</v>
      </c>
      <c r="GA582" s="3">
        <v>0</v>
      </c>
      <c r="GB582" s="3">
        <v>0</v>
      </c>
      <c r="GC582" s="3">
        <v>0</v>
      </c>
      <c r="GD582" s="3">
        <v>0</v>
      </c>
      <c r="GE582" s="3">
        <v>0</v>
      </c>
      <c r="GF582" s="3">
        <v>0</v>
      </c>
      <c r="GG582" s="3">
        <v>0</v>
      </c>
      <c r="GH582" s="3">
        <v>0</v>
      </c>
      <c r="GI582" s="3">
        <v>0</v>
      </c>
      <c r="GJ582" s="3">
        <v>0</v>
      </c>
      <c r="GK582" s="3">
        <v>0</v>
      </c>
      <c r="GL582" s="3">
        <v>0</v>
      </c>
      <c r="GM582" s="3">
        <v>0</v>
      </c>
      <c r="GN582" s="3">
        <v>0</v>
      </c>
      <c r="GO582" s="3">
        <v>0</v>
      </c>
      <c r="GP582" s="3">
        <v>0</v>
      </c>
      <c r="GQ582" s="3">
        <v>0</v>
      </c>
      <c r="GR582" s="3">
        <v>0</v>
      </c>
      <c r="GS582" s="3">
        <v>0</v>
      </c>
      <c r="GT582" s="3">
        <v>0</v>
      </c>
      <c r="GU582" s="3">
        <v>0</v>
      </c>
      <c r="GV582" s="3">
        <v>0</v>
      </c>
      <c r="GW582" s="3">
        <v>0</v>
      </c>
      <c r="GX582" s="3">
        <v>0</v>
      </c>
      <c r="GY582" s="3">
        <v>0</v>
      </c>
      <c r="GZ582" s="3">
        <v>0</v>
      </c>
      <c r="HA582" s="3">
        <v>0</v>
      </c>
      <c r="HB582">
        <f t="shared" si="3395"/>
        <v>34</v>
      </c>
      <c r="HC582">
        <f t="shared" si="3399"/>
        <v>1.4782331570095369E-2</v>
      </c>
      <c r="HD582">
        <f>IF(H582&gt;=$F$3,IF(HB582&lt;50,HC582*VLOOKUP(H582,Ret!$A$2:$AZ$27,HB582+2),HC582),0)</f>
        <v>3.5181949136826977E-3</v>
      </c>
      <c r="HE582">
        <f>IF(H582&lt;$F$3,HC582*VLOOKUP(H582,Withd!$A$2:$AZ$57,HB582+2),0)</f>
        <v>0</v>
      </c>
      <c r="HF582">
        <f>IF(HC582=HD582,0,HC582*VLOOKUP(H582,Mort!$A$2:$E$115,IF(HF581/HC581=VLOOKUP(H581,Mort!$A$2:$E$115,2),2,3)))</f>
        <v>9.8893798203938022E-5</v>
      </c>
      <c r="HH582">
        <f t="shared" ref="HH582:HI582" si="3440">HH581+1</f>
        <v>63</v>
      </c>
      <c r="HI582">
        <f t="shared" si="3440"/>
        <v>23</v>
      </c>
      <c r="HJ582">
        <f t="shared" si="3393"/>
        <v>0.18628273775832388</v>
      </c>
      <c r="HK582">
        <f>IF(HH582&gt;=$F$3,IF(HI582&lt;50,HJ582*VLOOKUP(HH582,Ret!$A$2:$AZ$27,HI582+2),HJ582),0)</f>
        <v>4.6943249915097615E-2</v>
      </c>
      <c r="HL582">
        <f>IF(HH582&lt;$F$3,HJ582*VLOOKUP(HH582,Withd!$A$2:$AZ$57,HI582+2),0)</f>
        <v>0</v>
      </c>
      <c r="HM582">
        <f>IF(HJ582=HK582,0,HJ582*VLOOKUP(HH582,Mort!$A$2:$E$115,IF(HM581/HJ581=VLOOKUP(HH581,Mort!$A$2:$E$115,2),2,3)))</f>
        <v>6.8179482019546536E-4</v>
      </c>
      <c r="HN582">
        <f>HN581/(1+Assumptions!$C$9)</f>
        <v>0.66348194842044561</v>
      </c>
      <c r="HO582">
        <f>HO581*(1+Assumptions!$C$10)</f>
        <v>1.4216433687378112</v>
      </c>
      <c r="HQ582">
        <f>HQ581/(1.01+Assumptions!$C$9)</f>
        <v>0.59707088046660783</v>
      </c>
      <c r="HR582">
        <f>HR581/(0.99+Assumptions!$C$9)</f>
        <v>0.73803292809456145</v>
      </c>
    </row>
    <row r="583" spans="2:226" x14ac:dyDescent="0.25">
      <c r="B583">
        <f t="shared" ref="B583:C583" si="3441">B582+1</f>
        <v>2042</v>
      </c>
      <c r="C583">
        <f t="shared" si="3441"/>
        <v>75</v>
      </c>
      <c r="D583">
        <f>IF(D582=0, 0, D582*(1-VLOOKUP(C582,Mort!$A$2:$E$111,IF(D582/D581=1-VLOOKUP(C581,Mort!$A$2:$E$111,4),4,5))))</f>
        <v>0.80000964653547502</v>
      </c>
      <c r="E583" s="3">
        <f>IF(C583&lt;65,Assumptions!$C$6,Assumptions!$C$7)*(1+Assumptions!$C$8)^(B583-$J$3)</f>
        <v>14379.558129567627</v>
      </c>
      <c r="F583" s="3">
        <f t="shared" si="3391"/>
        <v>11503.79</v>
      </c>
      <c r="H583">
        <f t="shared" si="3398"/>
        <v>75</v>
      </c>
      <c r="I583" s="5">
        <v>92117.218641766653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15170.43</v>
      </c>
      <c r="AI583" s="5">
        <v>15614.45</v>
      </c>
      <c r="AJ583" s="5">
        <v>16024.18</v>
      </c>
      <c r="AK583" s="5">
        <v>16387.53</v>
      </c>
      <c r="AL583" s="5">
        <v>16690.82</v>
      </c>
      <c r="AM583" s="5">
        <v>16922.25</v>
      </c>
      <c r="AN583" s="5">
        <v>17067.259999999998</v>
      </c>
      <c r="AO583" s="5">
        <v>17111.61</v>
      </c>
      <c r="AP583" s="5">
        <v>17044.32</v>
      </c>
      <c r="AQ583" s="5">
        <v>16858.62</v>
      </c>
      <c r="AR583" s="5">
        <v>16546.349999999999</v>
      </c>
      <c r="AS583" s="5">
        <v>16100.38</v>
      </c>
      <c r="AT583" s="5">
        <v>15485.71</v>
      </c>
      <c r="AU583" s="5">
        <v>14695.35</v>
      </c>
      <c r="AV583" s="5">
        <v>13731.84</v>
      </c>
      <c r="AW583" s="5">
        <v>12607.54</v>
      </c>
      <c r="AX583" s="5">
        <v>11349.17</v>
      </c>
      <c r="AY583" s="5">
        <v>9998.85</v>
      </c>
      <c r="AZ583" s="5">
        <v>8608.5400000000009</v>
      </c>
      <c r="BA583" s="5">
        <v>7231.64</v>
      </c>
      <c r="BB583" s="5">
        <v>5917.05</v>
      </c>
      <c r="BC583" s="5">
        <v>4706.3999999999996</v>
      </c>
      <c r="BD583" s="5">
        <v>3631.48</v>
      </c>
      <c r="BE583" s="5">
        <v>2734.3</v>
      </c>
      <c r="BF583" s="5">
        <v>1990.09</v>
      </c>
      <c r="BG583" s="5">
        <v>1416.43</v>
      </c>
      <c r="BH583" s="5">
        <v>955.72</v>
      </c>
      <c r="BI583" s="5">
        <v>607.83000000000004</v>
      </c>
      <c r="BJ583" s="5">
        <v>349.32</v>
      </c>
      <c r="BK583" s="5">
        <v>176.64</v>
      </c>
      <c r="BL583" s="5">
        <v>77.290000000000006</v>
      </c>
      <c r="BM583" s="5">
        <v>28.96</v>
      </c>
      <c r="BN583" s="5">
        <v>8.85</v>
      </c>
      <c r="BO583" s="5">
        <v>2.0299999999999998</v>
      </c>
      <c r="BP583" s="5">
        <v>0.28999999999999998</v>
      </c>
      <c r="BQ583" s="5">
        <v>0</v>
      </c>
      <c r="BR583" s="5">
        <v>0</v>
      </c>
      <c r="BS583" s="5">
        <v>0</v>
      </c>
      <c r="BT583" s="5">
        <v>0</v>
      </c>
      <c r="BU583" s="5">
        <v>0</v>
      </c>
      <c r="BV583" s="5">
        <v>0</v>
      </c>
      <c r="BW583" s="5">
        <v>0</v>
      </c>
      <c r="BX583" s="5">
        <v>0</v>
      </c>
      <c r="BY583" s="5">
        <v>0</v>
      </c>
      <c r="BZ583" s="5">
        <v>0</v>
      </c>
      <c r="CA583" s="5">
        <v>0</v>
      </c>
      <c r="CB583" s="5">
        <v>0</v>
      </c>
      <c r="CC583" s="5">
        <v>0</v>
      </c>
      <c r="CD583" s="5">
        <v>0</v>
      </c>
      <c r="CE583" s="5">
        <v>0</v>
      </c>
      <c r="CF583" s="5">
        <v>0</v>
      </c>
      <c r="CG583" s="5">
        <v>0</v>
      </c>
      <c r="CH583" s="5">
        <v>0</v>
      </c>
      <c r="CI583" s="5">
        <v>0</v>
      </c>
      <c r="CJ583" s="5">
        <v>0</v>
      </c>
      <c r="CK583" s="5">
        <v>0</v>
      </c>
      <c r="CL583" s="5">
        <v>0</v>
      </c>
      <c r="CM583" s="5">
        <v>0</v>
      </c>
      <c r="CN583" s="5">
        <v>0</v>
      </c>
      <c r="CO583" s="5">
        <v>0</v>
      </c>
      <c r="CP583" s="5">
        <v>0</v>
      </c>
      <c r="CQ583" s="5">
        <v>0</v>
      </c>
      <c r="CR583" s="5">
        <v>0</v>
      </c>
      <c r="CS583" s="5">
        <v>0</v>
      </c>
      <c r="CT583" s="5">
        <v>0</v>
      </c>
      <c r="CU583" s="5">
        <v>0</v>
      </c>
      <c r="CV583" s="5">
        <v>0</v>
      </c>
      <c r="CW583" s="5">
        <v>0</v>
      </c>
      <c r="CX583" s="5">
        <v>0</v>
      </c>
      <c r="CY583" s="5">
        <v>0</v>
      </c>
      <c r="CZ583" s="5">
        <v>0</v>
      </c>
      <c r="DA583" s="5">
        <v>0</v>
      </c>
      <c r="DB583" s="5">
        <v>0</v>
      </c>
      <c r="DC583" s="5">
        <v>0</v>
      </c>
      <c r="DD583" s="5">
        <v>0</v>
      </c>
      <c r="DE583" s="5">
        <v>0</v>
      </c>
      <c r="DF583" s="3">
        <v>0</v>
      </c>
      <c r="DG583" s="3">
        <v>0</v>
      </c>
      <c r="DH583" s="3">
        <v>0</v>
      </c>
      <c r="DI583" s="3">
        <v>0</v>
      </c>
      <c r="DJ583" s="3">
        <v>0</v>
      </c>
      <c r="DK583" s="3">
        <v>0</v>
      </c>
      <c r="DL583" s="3">
        <v>0</v>
      </c>
      <c r="DM583" s="3">
        <v>0</v>
      </c>
      <c r="DN583" s="3">
        <v>0</v>
      </c>
      <c r="DO583" s="3">
        <v>0</v>
      </c>
      <c r="DP583" s="3">
        <v>0</v>
      </c>
      <c r="DQ583" s="3">
        <v>0</v>
      </c>
      <c r="DR583" s="3">
        <v>0</v>
      </c>
      <c r="DS583" s="3">
        <v>0</v>
      </c>
      <c r="DT583" s="3">
        <v>0</v>
      </c>
      <c r="DU583" s="3">
        <v>0</v>
      </c>
      <c r="DV583" s="3">
        <v>0</v>
      </c>
      <c r="DW583" s="3">
        <v>0</v>
      </c>
      <c r="DX583" s="3">
        <v>0</v>
      </c>
      <c r="DY583" s="3">
        <v>0</v>
      </c>
      <c r="DZ583" s="3">
        <v>0</v>
      </c>
      <c r="EA583" s="3">
        <v>0</v>
      </c>
      <c r="EB583" s="3">
        <v>0</v>
      </c>
      <c r="EC583" s="3">
        <v>0</v>
      </c>
      <c r="ED583" s="3">
        <v>1</v>
      </c>
      <c r="EE583" s="3">
        <v>0.97560999999999998</v>
      </c>
      <c r="EF583" s="3">
        <v>0.94901487140000007</v>
      </c>
      <c r="EG583" s="3">
        <v>0.91993705574030404</v>
      </c>
      <c r="EH583" s="3">
        <v>0.88811643298224696</v>
      </c>
      <c r="EI583" s="3">
        <v>0.85348877326026917</v>
      </c>
      <c r="EJ583" s="3">
        <v>0.81592673234908475</v>
      </c>
      <c r="EK583" s="3">
        <v>0.7753996515533057</v>
      </c>
      <c r="EL583" s="3">
        <v>0.73208582701753799</v>
      </c>
      <c r="EM583" s="3">
        <v>0.68635974626202256</v>
      </c>
      <c r="EN583" s="3">
        <v>0.63852733554502217</v>
      </c>
      <c r="EO583" s="3">
        <v>0.58892653211988488</v>
      </c>
      <c r="EP583" s="3">
        <v>0.53691254080305673</v>
      </c>
      <c r="EQ583" s="3">
        <v>0.4829474613269415</v>
      </c>
      <c r="ER583" s="3">
        <v>0.42775622544649861</v>
      </c>
      <c r="ES583" s="3">
        <v>0.3722591327570699</v>
      </c>
      <c r="ET583" s="3">
        <v>0.31763382761629749</v>
      </c>
      <c r="EU583" s="3">
        <v>0.26525283310409387</v>
      </c>
      <c r="EV583" s="3">
        <v>0.21646487951125787</v>
      </c>
      <c r="EW583" s="3">
        <v>0.17236232495963419</v>
      </c>
      <c r="EX583" s="3">
        <v>0.13367732474569391</v>
      </c>
      <c r="EY583" s="3">
        <v>0.10078334544552101</v>
      </c>
      <c r="EZ583" s="3">
        <v>7.3710923191945138E-2</v>
      </c>
      <c r="FA583" s="3">
        <v>5.260674877285932E-2</v>
      </c>
      <c r="FB583" s="3">
        <v>3.6292343843420193E-2</v>
      </c>
      <c r="FC583" s="3">
        <v>2.4484266850524999E-2</v>
      </c>
      <c r="FD583" s="3">
        <v>1.5659157706921768E-2</v>
      </c>
      <c r="FE583" s="3">
        <v>9.4399666320407194E-3</v>
      </c>
      <c r="FF583" s="3">
        <v>5.1423274231378619E-3</v>
      </c>
      <c r="FG583" s="3">
        <v>2.4646661106357457E-3</v>
      </c>
      <c r="FH583" s="3">
        <v>1.0221709760639629E-3</v>
      </c>
      <c r="FI583" s="3">
        <v>3.6306490898815901E-4</v>
      </c>
      <c r="FJ583" s="3">
        <v>1.0514359764297084E-4</v>
      </c>
      <c r="FK583" s="3">
        <v>2.2850858075746857E-5</v>
      </c>
      <c r="FL583" s="3">
        <v>3.1470201741918562E-6</v>
      </c>
      <c r="FM583" s="3">
        <v>0</v>
      </c>
      <c r="FN583" s="3">
        <v>0</v>
      </c>
      <c r="FO583" s="3">
        <v>0</v>
      </c>
      <c r="FP583" s="3">
        <v>0</v>
      </c>
      <c r="FQ583" s="3">
        <v>0</v>
      </c>
      <c r="FR583" s="3">
        <v>0</v>
      </c>
      <c r="FS583" s="3">
        <v>0</v>
      </c>
      <c r="FT583" s="3">
        <v>0</v>
      </c>
      <c r="FU583" s="3">
        <v>0</v>
      </c>
      <c r="FV583" s="3">
        <v>0</v>
      </c>
      <c r="FW583" s="3">
        <v>0</v>
      </c>
      <c r="FX583" s="3">
        <v>0</v>
      </c>
      <c r="FY583" s="3">
        <v>0</v>
      </c>
      <c r="FZ583" s="3">
        <v>0</v>
      </c>
      <c r="GA583" s="3">
        <v>0</v>
      </c>
      <c r="GB583" s="3">
        <v>0</v>
      </c>
      <c r="GC583" s="3">
        <v>0</v>
      </c>
      <c r="GD583" s="3">
        <v>0</v>
      </c>
      <c r="GE583" s="3">
        <v>0</v>
      </c>
      <c r="GF583" s="3">
        <v>0</v>
      </c>
      <c r="GG583" s="3">
        <v>0</v>
      </c>
      <c r="GH583" s="3">
        <v>0</v>
      </c>
      <c r="GI583" s="3">
        <v>0</v>
      </c>
      <c r="GJ583" s="3">
        <v>0</v>
      </c>
      <c r="GK583" s="3">
        <v>0</v>
      </c>
      <c r="GL583" s="3">
        <v>0</v>
      </c>
      <c r="GM583" s="3">
        <v>0</v>
      </c>
      <c r="GN583" s="3">
        <v>0</v>
      </c>
      <c r="GO583" s="3">
        <v>0</v>
      </c>
      <c r="GP583" s="3">
        <v>0</v>
      </c>
      <c r="GQ583" s="3">
        <v>0</v>
      </c>
      <c r="GR583" s="3">
        <v>0</v>
      </c>
      <c r="GS583" s="3">
        <v>0</v>
      </c>
      <c r="GT583" s="3">
        <v>0</v>
      </c>
      <c r="GU583" s="3">
        <v>0</v>
      </c>
      <c r="GV583" s="3">
        <v>0</v>
      </c>
      <c r="GW583" s="3">
        <v>0</v>
      </c>
      <c r="GX583" s="3">
        <v>0</v>
      </c>
      <c r="GY583" s="3">
        <v>0</v>
      </c>
      <c r="GZ583" s="3">
        <v>0</v>
      </c>
      <c r="HA583" s="3">
        <v>0</v>
      </c>
      <c r="HB583">
        <f t="shared" si="3395"/>
        <v>35</v>
      </c>
      <c r="HC583">
        <f t="shared" si="3399"/>
        <v>1.1165242858208734E-2</v>
      </c>
      <c r="HD583">
        <f>IF(H583&gt;=$F$3,IF(HB583&lt;50,HC583*VLOOKUP(H583,Ret!$A$2:$AZ$27,HB583+2),HC583),0)</f>
        <v>1.1165242858208734E-2</v>
      </c>
      <c r="HE583">
        <f>IF(H583&lt;$F$3,HC583*VLOOKUP(H583,Withd!$A$2:$AZ$57,HB583+2),0)</f>
        <v>0</v>
      </c>
      <c r="HF583">
        <f>IF(HC583=HD583,0,HC583*VLOOKUP(H583,Mort!$A$2:$E$115,IF(HF582/HC582=VLOOKUP(H582,Mort!$A$2:$E$115,2),2,3)))</f>
        <v>0</v>
      </c>
      <c r="HH583">
        <f t="shared" ref="HH583:HI583" si="3442">HH582+1</f>
        <v>64</v>
      </c>
      <c r="HI583">
        <f t="shared" si="3442"/>
        <v>24</v>
      </c>
      <c r="HJ583">
        <f t="shared" si="3393"/>
        <v>0.1386576930230308</v>
      </c>
      <c r="HK583">
        <f>IF(HH583&gt;=$F$3,IF(HI583&lt;50,HJ583*VLOOKUP(HH583,Ret!$A$2:$AZ$27,HI583+2),HJ583),0)</f>
        <v>3.3139188632504361E-2</v>
      </c>
      <c r="HL583">
        <f>IF(HH583&lt;$F$3,HJ583*VLOOKUP(HH583,Withd!$A$2:$AZ$57,HI583+2),0)</f>
        <v>0</v>
      </c>
      <c r="HM583">
        <f>IF(HJ583=HK583,0,HJ583*VLOOKUP(HH583,Mort!$A$2:$E$115,IF(HM582/HJ582=VLOOKUP(HH582,Mort!$A$2:$E$115,2),2,3)))</f>
        <v>5.3105896427820801E-4</v>
      </c>
      <c r="HN583">
        <f>HN582/(1+Assumptions!$C$9)</f>
        <v>0.63919262853607473</v>
      </c>
      <c r="HO583">
        <f>HO582*(1+Assumptions!$C$10)</f>
        <v>1.4678467782217899</v>
      </c>
      <c r="HQ583">
        <f>HQ582/(1.01+Assumptions!$C$9)</f>
        <v>0.56972412258264105</v>
      </c>
      <c r="HR583">
        <f>HR582/(0.99+Assumptions!$C$9)</f>
        <v>0.71793086390521543</v>
      </c>
    </row>
    <row r="584" spans="2:226" x14ac:dyDescent="0.25">
      <c r="B584">
        <f t="shared" ref="B584:C584" si="3443">B583+1</f>
        <v>2043</v>
      </c>
      <c r="C584">
        <f t="shared" si="3443"/>
        <v>76</v>
      </c>
      <c r="D584">
        <f>IF(D583=0, 0, D583*(1-VLOOKUP(C583,Mort!$A$2:$E$111,IF(D583/D582=1-VLOOKUP(C582,Mort!$A$2:$E$111,4),4,5))))</f>
        <v>0.78236943382936774</v>
      </c>
      <c r="E584" s="3">
        <f>IF(C584&lt;65,Assumptions!$C$6,Assumptions!$C$7)*(1+Assumptions!$C$8)^(B584-$J$3)</f>
        <v>15170.433826693847</v>
      </c>
      <c r="F584" s="3">
        <f t="shared" si="3391"/>
        <v>11868.88</v>
      </c>
      <c r="H584">
        <f t="shared" si="3398"/>
        <v>76</v>
      </c>
      <c r="I584" s="5">
        <v>88067.033848063496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16004.81</v>
      </c>
      <c r="AJ584" s="5">
        <v>16424.79</v>
      </c>
      <c r="AK584" s="5">
        <v>16797.21</v>
      </c>
      <c r="AL584" s="5">
        <v>17108.09</v>
      </c>
      <c r="AM584" s="5">
        <v>17345.3</v>
      </c>
      <c r="AN584" s="5">
        <v>17493.939999999999</v>
      </c>
      <c r="AO584" s="5">
        <v>17539.39</v>
      </c>
      <c r="AP584" s="5">
        <v>17470.419999999998</v>
      </c>
      <c r="AQ584" s="5">
        <v>17280.080000000002</v>
      </c>
      <c r="AR584" s="5">
        <v>16960</v>
      </c>
      <c r="AS584" s="5">
        <v>16502.89</v>
      </c>
      <c r="AT584" s="5">
        <v>15872.85</v>
      </c>
      <c r="AU584" s="5">
        <v>15062.73</v>
      </c>
      <c r="AV584" s="5">
        <v>14075.13</v>
      </c>
      <c r="AW584" s="5">
        <v>12922.72</v>
      </c>
      <c r="AX584" s="5">
        <v>11632.9</v>
      </c>
      <c r="AY584" s="5">
        <v>10248.81</v>
      </c>
      <c r="AZ584" s="5">
        <v>8823.76</v>
      </c>
      <c r="BA584" s="5">
        <v>7412.43</v>
      </c>
      <c r="BB584" s="5">
        <v>6064.97</v>
      </c>
      <c r="BC584" s="5">
        <v>4824.05</v>
      </c>
      <c r="BD584" s="5">
        <v>3722.27</v>
      </c>
      <c r="BE584" s="5">
        <v>2802.66</v>
      </c>
      <c r="BF584" s="5">
        <v>2039.84</v>
      </c>
      <c r="BG584" s="5">
        <v>1451.85</v>
      </c>
      <c r="BH584" s="5">
        <v>979.61</v>
      </c>
      <c r="BI584" s="5">
        <v>623.03</v>
      </c>
      <c r="BJ584" s="5">
        <v>358.06</v>
      </c>
      <c r="BK584" s="5">
        <v>181.05</v>
      </c>
      <c r="BL584" s="5">
        <v>79.22</v>
      </c>
      <c r="BM584" s="5">
        <v>29.68</v>
      </c>
      <c r="BN584" s="5">
        <v>9.07</v>
      </c>
      <c r="BO584" s="5">
        <v>2.08</v>
      </c>
      <c r="BP584" s="5">
        <v>0.3</v>
      </c>
      <c r="BQ584" s="5">
        <v>0</v>
      </c>
      <c r="BR584" s="5">
        <v>0</v>
      </c>
      <c r="BS584" s="5">
        <v>0</v>
      </c>
      <c r="BT584" s="5">
        <v>0</v>
      </c>
      <c r="BU584" s="5">
        <v>0</v>
      </c>
      <c r="BV584" s="5">
        <v>0</v>
      </c>
      <c r="BW584" s="5">
        <v>0</v>
      </c>
      <c r="BX584" s="5">
        <v>0</v>
      </c>
      <c r="BY584" s="5">
        <v>0</v>
      </c>
      <c r="BZ584" s="5">
        <v>0</v>
      </c>
      <c r="CA584" s="5">
        <v>0</v>
      </c>
      <c r="CB584" s="5">
        <v>0</v>
      </c>
      <c r="CC584" s="5">
        <v>0</v>
      </c>
      <c r="CD584" s="5">
        <v>0</v>
      </c>
      <c r="CE584" s="5">
        <v>0</v>
      </c>
      <c r="CF584" s="5">
        <v>0</v>
      </c>
      <c r="CG584" s="5">
        <v>0</v>
      </c>
      <c r="CH584" s="5">
        <v>0</v>
      </c>
      <c r="CI584" s="5">
        <v>0</v>
      </c>
      <c r="CJ584" s="5">
        <v>0</v>
      </c>
      <c r="CK584" s="5">
        <v>0</v>
      </c>
      <c r="CL584" s="5">
        <v>0</v>
      </c>
      <c r="CM584" s="5">
        <v>0</v>
      </c>
      <c r="CN584" s="5">
        <v>0</v>
      </c>
      <c r="CO584" s="5">
        <v>0</v>
      </c>
      <c r="CP584" s="5">
        <v>0</v>
      </c>
      <c r="CQ584" s="5">
        <v>0</v>
      </c>
      <c r="CR584" s="5">
        <v>0</v>
      </c>
      <c r="CS584" s="5">
        <v>0</v>
      </c>
      <c r="CT584" s="5">
        <v>0</v>
      </c>
      <c r="CU584" s="5">
        <v>0</v>
      </c>
      <c r="CV584" s="5">
        <v>0</v>
      </c>
      <c r="CW584" s="5">
        <v>0</v>
      </c>
      <c r="CX584" s="5">
        <v>0</v>
      </c>
      <c r="CY584" s="5">
        <v>0</v>
      </c>
      <c r="CZ584" s="5">
        <v>0</v>
      </c>
      <c r="DA584" s="5">
        <v>0</v>
      </c>
      <c r="DB584" s="5">
        <v>0</v>
      </c>
      <c r="DC584" s="5">
        <v>0</v>
      </c>
      <c r="DD584" s="5">
        <v>0</v>
      </c>
      <c r="DE584" s="5">
        <v>0</v>
      </c>
      <c r="DF584" s="3">
        <v>0</v>
      </c>
      <c r="DG584" s="3">
        <v>0</v>
      </c>
      <c r="DH584" s="3">
        <v>0</v>
      </c>
      <c r="DI584" s="3">
        <v>0</v>
      </c>
      <c r="DJ584" s="3">
        <v>0</v>
      </c>
      <c r="DK584" s="3">
        <v>0</v>
      </c>
      <c r="DL584" s="3">
        <v>0</v>
      </c>
      <c r="DM584" s="3">
        <v>0</v>
      </c>
      <c r="DN584" s="3">
        <v>0</v>
      </c>
      <c r="DO584" s="3">
        <v>0</v>
      </c>
      <c r="DP584" s="3">
        <v>0</v>
      </c>
      <c r="DQ584" s="3">
        <v>0</v>
      </c>
      <c r="DR584" s="3">
        <v>0</v>
      </c>
      <c r="DS584" s="3">
        <v>0</v>
      </c>
      <c r="DT584" s="3">
        <v>0</v>
      </c>
      <c r="DU584" s="3">
        <v>0</v>
      </c>
      <c r="DV584" s="3">
        <v>0</v>
      </c>
      <c r="DW584" s="3">
        <v>0</v>
      </c>
      <c r="DX584" s="3">
        <v>0</v>
      </c>
      <c r="DY584" s="3">
        <v>0</v>
      </c>
      <c r="DZ584" s="3">
        <v>0</v>
      </c>
      <c r="EA584" s="3">
        <v>0</v>
      </c>
      <c r="EB584" s="3">
        <v>0</v>
      </c>
      <c r="EC584" s="3">
        <v>0</v>
      </c>
      <c r="ED584" s="3">
        <v>0</v>
      </c>
      <c r="EE584" s="3">
        <v>1</v>
      </c>
      <c r="EF584" s="3">
        <v>0.97274000000000005</v>
      </c>
      <c r="EG584" s="3">
        <v>0.94293524640000004</v>
      </c>
      <c r="EH584" s="3">
        <v>0.91031911622702399</v>
      </c>
      <c r="EI584" s="3">
        <v>0.87482577388533234</v>
      </c>
      <c r="EJ584" s="3">
        <v>0.83632469157663891</v>
      </c>
      <c r="EK584" s="3">
        <v>0.79478444414602722</v>
      </c>
      <c r="EL584" s="3">
        <v>0.7503877850960301</v>
      </c>
      <c r="EM584" s="3">
        <v>0.70351856403893209</v>
      </c>
      <c r="EN584" s="3">
        <v>0.65449035531105892</v>
      </c>
      <c r="EO584" s="3">
        <v>0.60364954451049591</v>
      </c>
      <c r="EP584" s="3">
        <v>0.55033521673932895</v>
      </c>
      <c r="EQ584" s="3">
        <v>0.49502102410485899</v>
      </c>
      <c r="ER584" s="3">
        <v>0.43845002147015566</v>
      </c>
      <c r="ES584" s="3">
        <v>0.38156551568461766</v>
      </c>
      <c r="ET584" s="3">
        <v>0.32557459191305688</v>
      </c>
      <c r="EU584" s="3">
        <v>0.27188408596067465</v>
      </c>
      <c r="EV584" s="3">
        <v>0.22187644602992776</v>
      </c>
      <c r="EW584" s="3">
        <v>0.17667133891579026</v>
      </c>
      <c r="EX584" s="3">
        <v>0.13701922360953031</v>
      </c>
      <c r="EY584" s="3">
        <v>0.10330290325593318</v>
      </c>
      <c r="EZ584" s="3">
        <v>7.55536773833244E-2</v>
      </c>
      <c r="FA584" s="3">
        <v>5.3921904011704783E-2</v>
      </c>
      <c r="FB584" s="3">
        <v>3.7199643139594896E-2</v>
      </c>
      <c r="FC584" s="3">
        <v>2.5096367247696302E-2</v>
      </c>
      <c r="FD584" s="3">
        <v>1.6050632636936648E-2</v>
      </c>
      <c r="FE584" s="3">
        <v>9.6759633788508891E-3</v>
      </c>
      <c r="FF584" s="3">
        <v>5.2708842909952331E-3</v>
      </c>
      <c r="FG584" s="3">
        <v>2.5262821318311054E-3</v>
      </c>
      <c r="FH584" s="3">
        <v>1.0477249885343144E-3</v>
      </c>
      <c r="FI584" s="3">
        <v>3.7214143867750311E-4</v>
      </c>
      <c r="FJ584" s="3">
        <v>1.0777216064100489E-4</v>
      </c>
      <c r="FK584" s="3">
        <v>2.3422123672109595E-5</v>
      </c>
      <c r="FL584" s="3">
        <v>3.2256948721229323E-6</v>
      </c>
      <c r="FM584" s="3">
        <v>0</v>
      </c>
      <c r="FN584" s="3">
        <v>0</v>
      </c>
      <c r="FO584" s="3">
        <v>0</v>
      </c>
      <c r="FP584" s="3">
        <v>0</v>
      </c>
      <c r="FQ584" s="3">
        <v>0</v>
      </c>
      <c r="FR584" s="3">
        <v>0</v>
      </c>
      <c r="FS584" s="3">
        <v>0</v>
      </c>
      <c r="FT584" s="3">
        <v>0</v>
      </c>
      <c r="FU584" s="3">
        <v>0</v>
      </c>
      <c r="FV584" s="3">
        <v>0</v>
      </c>
      <c r="FW584" s="3">
        <v>0</v>
      </c>
      <c r="FX584" s="3">
        <v>0</v>
      </c>
      <c r="FY584" s="3">
        <v>0</v>
      </c>
      <c r="FZ584" s="3">
        <v>0</v>
      </c>
      <c r="GA584" s="3">
        <v>0</v>
      </c>
      <c r="GB584" s="3">
        <v>0</v>
      </c>
      <c r="GC584" s="3">
        <v>0</v>
      </c>
      <c r="GD584" s="3">
        <v>0</v>
      </c>
      <c r="GE584" s="3">
        <v>0</v>
      </c>
      <c r="GF584" s="3">
        <v>0</v>
      </c>
      <c r="GG584" s="3">
        <v>0</v>
      </c>
      <c r="GH584" s="3">
        <v>0</v>
      </c>
      <c r="GI584" s="3">
        <v>0</v>
      </c>
      <c r="GJ584" s="3">
        <v>0</v>
      </c>
      <c r="GK584" s="3">
        <v>0</v>
      </c>
      <c r="GL584" s="3">
        <v>0</v>
      </c>
      <c r="GM584" s="3">
        <v>0</v>
      </c>
      <c r="GN584" s="3">
        <v>0</v>
      </c>
      <c r="GO584" s="3">
        <v>0</v>
      </c>
      <c r="GP584" s="3">
        <v>0</v>
      </c>
      <c r="GQ584" s="3">
        <v>0</v>
      </c>
      <c r="GR584" s="3">
        <v>0</v>
      </c>
      <c r="GS584" s="3">
        <v>0</v>
      </c>
      <c r="GT584" s="3">
        <v>0</v>
      </c>
      <c r="GU584" s="3">
        <v>0</v>
      </c>
      <c r="GV584" s="3">
        <v>0</v>
      </c>
      <c r="GW584" s="3">
        <v>0</v>
      </c>
      <c r="GX584" s="3">
        <v>0</v>
      </c>
      <c r="GY584" s="3">
        <v>0</v>
      </c>
      <c r="GZ584" s="3">
        <v>0</v>
      </c>
      <c r="HA584" s="3">
        <v>0</v>
      </c>
      <c r="HB584">
        <f t="shared" si="3395"/>
        <v>36</v>
      </c>
      <c r="HC584">
        <f t="shared" si="3399"/>
        <v>0</v>
      </c>
      <c r="HD584">
        <f>IF(H584&gt;=$F$3,IF(HB584&lt;50,HC584*VLOOKUP(H584,Ret!$A$2:$AZ$27,HB584+2),HC584),0)</f>
        <v>0</v>
      </c>
      <c r="HE584">
        <f>IF(H584&lt;$F$3,HC584*VLOOKUP(H584,Withd!$A$2:$AZ$57,HB584+2),0)</f>
        <v>0</v>
      </c>
      <c r="HF584">
        <f>IF(HC584=HD584,0,HC584*VLOOKUP(H584,Mort!$A$2:$E$115,IF(HF583/HC583=VLOOKUP(H583,Mort!$A$2:$E$115,2),2,3)))</f>
        <v>0</v>
      </c>
      <c r="HH584">
        <f t="shared" ref="HH584:HI584" si="3444">HH583+1</f>
        <v>65</v>
      </c>
      <c r="HI584">
        <f t="shared" si="3444"/>
        <v>25</v>
      </c>
      <c r="HJ584">
        <f t="shared" si="3393"/>
        <v>0.10498744542624822</v>
      </c>
      <c r="HK584">
        <f>IF(HH584&gt;=$F$3,IF(HI584&lt;50,HJ584*VLOOKUP(HH584,Ret!$A$2:$AZ$27,HI584+2),HJ584),0)</f>
        <v>3.3700969981825681E-2</v>
      </c>
      <c r="HL584">
        <f>IF(HH584&lt;$F$3,HJ584*VLOOKUP(HH584,Withd!$A$2:$AZ$57,HI584+2),0)</f>
        <v>0</v>
      </c>
      <c r="HM584">
        <f>IF(HJ584=HK584,0,HJ584*VLOOKUP(HH584,Mort!$A$2:$E$115,IF(HM583/HJ583=VLOOKUP(HH583,Mort!$A$2:$E$115,2),2,3)))</f>
        <v>4.1994978170499286E-4</v>
      </c>
      <c r="HN584">
        <f>HN583/(1+Assumptions!$C$9)</f>
        <v>0.61579251304053439</v>
      </c>
      <c r="HO584">
        <f>HO583*(1+Assumptions!$C$10)</f>
        <v>1.5155517985139979</v>
      </c>
      <c r="HQ584">
        <f>HQ583/(1.01+Assumptions!$C$9)</f>
        <v>0.54362988796053535</v>
      </c>
      <c r="HR584">
        <f>HR583/(0.99+Assumptions!$C$9)</f>
        <v>0.69837632675604611</v>
      </c>
    </row>
    <row r="585" spans="2:226" x14ac:dyDescent="0.25">
      <c r="B585">
        <f t="shared" ref="B585:C585" si="3445">B584+1</f>
        <v>2044</v>
      </c>
      <c r="C585">
        <f t="shared" si="3445"/>
        <v>77</v>
      </c>
      <c r="D585">
        <f>IF(D584=0, 0, D584*(1-VLOOKUP(C584,Mort!$A$2:$E$111,IF(D584/D583=1-VLOOKUP(C583,Mort!$A$2:$E$111,4),4,5))))</f>
        <v>0.76328744333826948</v>
      </c>
      <c r="E585" s="3">
        <f>IF(C585&lt;65,Assumptions!$C$6,Assumptions!$C$7)*(1+Assumptions!$C$8)^(B585-$J$3)</f>
        <v>16004.807687162009</v>
      </c>
      <c r="F585" s="3">
        <f t="shared" si="3391"/>
        <v>12216.27</v>
      </c>
      <c r="H585">
        <f t="shared" si="3398"/>
        <v>77</v>
      </c>
      <c r="I585" s="5">
        <v>84058.820694484879</v>
      </c>
      <c r="J585" s="5">
        <v>0</v>
      </c>
      <c r="K585" s="5">
        <v>0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s="5">
        <v>0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>
        <v>0</v>
      </c>
      <c r="AI585" s="5">
        <v>0</v>
      </c>
      <c r="AJ585" s="5">
        <v>16885.07</v>
      </c>
      <c r="AK585" s="5">
        <v>17267.939999999999</v>
      </c>
      <c r="AL585" s="5">
        <v>17587.52</v>
      </c>
      <c r="AM585" s="5">
        <v>17831.39</v>
      </c>
      <c r="AN585" s="5">
        <v>17984.189999999999</v>
      </c>
      <c r="AO585" s="5">
        <v>18030.919999999998</v>
      </c>
      <c r="AP585" s="5">
        <v>17960.009999999998</v>
      </c>
      <c r="AQ585" s="5">
        <v>17764.330000000002</v>
      </c>
      <c r="AR585" s="5">
        <v>17435.29</v>
      </c>
      <c r="AS585" s="5">
        <v>16965.36</v>
      </c>
      <c r="AT585" s="5">
        <v>16317.67</v>
      </c>
      <c r="AU585" s="5">
        <v>15484.84</v>
      </c>
      <c r="AV585" s="5">
        <v>14469.57</v>
      </c>
      <c r="AW585" s="5">
        <v>13284.87</v>
      </c>
      <c r="AX585" s="5">
        <v>11958.9</v>
      </c>
      <c r="AY585" s="5">
        <v>10536.03</v>
      </c>
      <c r="AZ585" s="5">
        <v>9071.0300000000007</v>
      </c>
      <c r="BA585" s="5">
        <v>7620.16</v>
      </c>
      <c r="BB585" s="5">
        <v>6234.93</v>
      </c>
      <c r="BC585" s="5">
        <v>4959.24</v>
      </c>
      <c r="BD585" s="5">
        <v>3826.58</v>
      </c>
      <c r="BE585" s="5">
        <v>2881.2</v>
      </c>
      <c r="BF585" s="5">
        <v>2097</v>
      </c>
      <c r="BG585" s="5">
        <v>1492.53</v>
      </c>
      <c r="BH585" s="5">
        <v>1007.06</v>
      </c>
      <c r="BI585" s="5">
        <v>640.49</v>
      </c>
      <c r="BJ585" s="5">
        <v>368.09</v>
      </c>
      <c r="BK585" s="5">
        <v>186.12</v>
      </c>
      <c r="BL585" s="5">
        <v>81.44</v>
      </c>
      <c r="BM585" s="5">
        <v>30.52</v>
      </c>
      <c r="BN585" s="5">
        <v>9.32</v>
      </c>
      <c r="BO585" s="5">
        <v>2.14</v>
      </c>
      <c r="BP585" s="5">
        <v>0.31</v>
      </c>
      <c r="BQ585" s="5">
        <v>0</v>
      </c>
      <c r="BR585" s="5">
        <v>0</v>
      </c>
      <c r="BS585" s="5">
        <v>0</v>
      </c>
      <c r="BT585" s="5">
        <v>0</v>
      </c>
      <c r="BU585" s="5">
        <v>0</v>
      </c>
      <c r="BV585" s="5">
        <v>0</v>
      </c>
      <c r="BW585" s="5">
        <v>0</v>
      </c>
      <c r="BX585" s="5">
        <v>0</v>
      </c>
      <c r="BY585" s="5">
        <v>0</v>
      </c>
      <c r="BZ585" s="5">
        <v>0</v>
      </c>
      <c r="CA585" s="5">
        <v>0</v>
      </c>
      <c r="CB585" s="5">
        <v>0</v>
      </c>
      <c r="CC585" s="5">
        <v>0</v>
      </c>
      <c r="CD585" s="5">
        <v>0</v>
      </c>
      <c r="CE585" s="5">
        <v>0</v>
      </c>
      <c r="CF585" s="5">
        <v>0</v>
      </c>
      <c r="CG585" s="5">
        <v>0</v>
      </c>
      <c r="CH585" s="5">
        <v>0</v>
      </c>
      <c r="CI585" s="5">
        <v>0</v>
      </c>
      <c r="CJ585" s="5">
        <v>0</v>
      </c>
      <c r="CK585" s="5">
        <v>0</v>
      </c>
      <c r="CL585" s="5">
        <v>0</v>
      </c>
      <c r="CM585" s="5">
        <v>0</v>
      </c>
      <c r="CN585" s="5">
        <v>0</v>
      </c>
      <c r="CO585" s="5">
        <v>0</v>
      </c>
      <c r="CP585" s="5">
        <v>0</v>
      </c>
      <c r="CQ585" s="5">
        <v>0</v>
      </c>
      <c r="CR585" s="5">
        <v>0</v>
      </c>
      <c r="CS585" s="5">
        <v>0</v>
      </c>
      <c r="CT585" s="5">
        <v>0</v>
      </c>
      <c r="CU585" s="5">
        <v>0</v>
      </c>
      <c r="CV585" s="5">
        <v>0</v>
      </c>
      <c r="CW585" s="5">
        <v>0</v>
      </c>
      <c r="CX585" s="5">
        <v>0</v>
      </c>
      <c r="CY585" s="5">
        <v>0</v>
      </c>
      <c r="CZ585" s="5">
        <v>0</v>
      </c>
      <c r="DA585" s="5">
        <v>0</v>
      </c>
      <c r="DB585" s="5">
        <v>0</v>
      </c>
      <c r="DC585" s="5">
        <v>0</v>
      </c>
      <c r="DD585" s="5">
        <v>0</v>
      </c>
      <c r="DE585" s="5">
        <v>0</v>
      </c>
      <c r="DF585" s="3">
        <v>0</v>
      </c>
      <c r="DG585" s="3">
        <v>0</v>
      </c>
      <c r="DH585" s="3">
        <v>0</v>
      </c>
      <c r="DI585" s="3">
        <v>0</v>
      </c>
      <c r="DJ585" s="3">
        <v>0</v>
      </c>
      <c r="DK585" s="3">
        <v>0</v>
      </c>
      <c r="DL585" s="3">
        <v>0</v>
      </c>
      <c r="DM585" s="3">
        <v>0</v>
      </c>
      <c r="DN585" s="3">
        <v>0</v>
      </c>
      <c r="DO585" s="3">
        <v>0</v>
      </c>
      <c r="DP585" s="3">
        <v>0</v>
      </c>
      <c r="DQ585" s="3">
        <v>0</v>
      </c>
      <c r="DR585" s="3">
        <v>0</v>
      </c>
      <c r="DS585" s="3">
        <v>0</v>
      </c>
      <c r="DT585" s="3">
        <v>0</v>
      </c>
      <c r="DU585" s="3">
        <v>0</v>
      </c>
      <c r="DV585" s="3">
        <v>0</v>
      </c>
      <c r="DW585" s="3">
        <v>0</v>
      </c>
      <c r="DX585" s="3">
        <v>0</v>
      </c>
      <c r="DY585" s="3">
        <v>0</v>
      </c>
      <c r="DZ585" s="3">
        <v>0</v>
      </c>
      <c r="EA585" s="3">
        <v>0</v>
      </c>
      <c r="EB585" s="3">
        <v>0</v>
      </c>
      <c r="EC585" s="3">
        <v>0</v>
      </c>
      <c r="ED585" s="3">
        <v>0</v>
      </c>
      <c r="EE585" s="3">
        <v>0</v>
      </c>
      <c r="EF585" s="3">
        <v>1</v>
      </c>
      <c r="EG585" s="3">
        <v>0.96936</v>
      </c>
      <c r="EH585" s="3">
        <v>0.93582983759999994</v>
      </c>
      <c r="EI585" s="3">
        <v>0.89934183223197595</v>
      </c>
      <c r="EJ585" s="3">
        <v>0.85976179819544674</v>
      </c>
      <c r="EK585" s="3">
        <v>0.81705742967907891</v>
      </c>
      <c r="EL585" s="3">
        <v>0.77141660165720549</v>
      </c>
      <c r="EM585" s="3">
        <v>0.72323392071769643</v>
      </c>
      <c r="EN585" s="3">
        <v>0.6728317487828801</v>
      </c>
      <c r="EO585" s="3">
        <v>0.62056617853742602</v>
      </c>
      <c r="EP585" s="3">
        <v>0.56575777364900059</v>
      </c>
      <c r="EQ585" s="3">
        <v>0.5088934598195396</v>
      </c>
      <c r="ER585" s="3">
        <v>0.45073711523136256</v>
      </c>
      <c r="ES585" s="3">
        <v>0.39225848190124557</v>
      </c>
      <c r="ET585" s="3">
        <v>0.33469847226705679</v>
      </c>
      <c r="EU585" s="3">
        <v>0.27950334720549647</v>
      </c>
      <c r="EV585" s="3">
        <v>0.2280942965539895</v>
      </c>
      <c r="EW585" s="3">
        <v>0.18162236457407968</v>
      </c>
      <c r="EX585" s="3">
        <v>0.14085904106907324</v>
      </c>
      <c r="EY585" s="3">
        <v>0.10619785683320639</v>
      </c>
      <c r="EZ585" s="3">
        <v>7.7670988530670476E-2</v>
      </c>
      <c r="FA585" s="3">
        <v>5.5433007804454204E-2</v>
      </c>
      <c r="FB585" s="3">
        <v>3.8242123424136867E-2</v>
      </c>
      <c r="FC585" s="3">
        <v>2.5799666146859697E-2</v>
      </c>
      <c r="FD585" s="3">
        <v>1.650043448088559E-2</v>
      </c>
      <c r="FE585" s="3">
        <v>9.9471219224570688E-3</v>
      </c>
      <c r="FF585" s="3">
        <v>5.4185951960392638E-3</v>
      </c>
      <c r="FG585" s="3">
        <v>2.5970784915096586E-3</v>
      </c>
      <c r="FH585" s="3">
        <v>1.0770863627838007E-3</v>
      </c>
      <c r="FI585" s="3">
        <v>3.8257030519717818E-4</v>
      </c>
      <c r="FJ585" s="3">
        <v>1.1079236038510279E-4</v>
      </c>
      <c r="FK585" s="3">
        <v>2.407850368249439E-5</v>
      </c>
      <c r="FL585" s="3">
        <v>3.3160915271531264E-6</v>
      </c>
      <c r="FM585" s="3">
        <v>0</v>
      </c>
      <c r="FN585" s="3">
        <v>0</v>
      </c>
      <c r="FO585" s="3">
        <v>0</v>
      </c>
      <c r="FP585" s="3">
        <v>0</v>
      </c>
      <c r="FQ585" s="3">
        <v>0</v>
      </c>
      <c r="FR585" s="3">
        <v>0</v>
      </c>
      <c r="FS585" s="3">
        <v>0</v>
      </c>
      <c r="FT585" s="3">
        <v>0</v>
      </c>
      <c r="FU585" s="3">
        <v>0</v>
      </c>
      <c r="FV585" s="3">
        <v>0</v>
      </c>
      <c r="FW585" s="3">
        <v>0</v>
      </c>
      <c r="FX585" s="3">
        <v>0</v>
      </c>
      <c r="FY585" s="3">
        <v>0</v>
      </c>
      <c r="FZ585" s="3">
        <v>0</v>
      </c>
      <c r="GA585" s="3">
        <v>0</v>
      </c>
      <c r="GB585" s="3">
        <v>0</v>
      </c>
      <c r="GC585" s="3">
        <v>0</v>
      </c>
      <c r="GD585" s="3">
        <v>0</v>
      </c>
      <c r="GE585" s="3">
        <v>0</v>
      </c>
      <c r="GF585" s="3">
        <v>0</v>
      </c>
      <c r="GG585" s="3">
        <v>0</v>
      </c>
      <c r="GH585" s="3">
        <v>0</v>
      </c>
      <c r="GI585" s="3">
        <v>0</v>
      </c>
      <c r="GJ585" s="3">
        <v>0</v>
      </c>
      <c r="GK585" s="3">
        <v>0</v>
      </c>
      <c r="GL585" s="3">
        <v>0</v>
      </c>
      <c r="GM585" s="3">
        <v>0</v>
      </c>
      <c r="GN585" s="3">
        <v>0</v>
      </c>
      <c r="GO585" s="3">
        <v>0</v>
      </c>
      <c r="GP585" s="3">
        <v>0</v>
      </c>
      <c r="GQ585" s="3">
        <v>0</v>
      </c>
      <c r="GR585" s="3">
        <v>0</v>
      </c>
      <c r="GS585" s="3">
        <v>0</v>
      </c>
      <c r="GT585" s="3">
        <v>0</v>
      </c>
      <c r="GU585" s="3">
        <v>0</v>
      </c>
      <c r="GV585" s="3">
        <v>0</v>
      </c>
      <c r="GW585" s="3">
        <v>0</v>
      </c>
      <c r="GX585" s="3">
        <v>0</v>
      </c>
      <c r="GY585" s="3">
        <v>0</v>
      </c>
      <c r="GZ585" s="3">
        <v>0</v>
      </c>
      <c r="HA585" s="3">
        <v>0</v>
      </c>
      <c r="HB585">
        <f t="shared" si="3395"/>
        <v>37</v>
      </c>
      <c r="HC585">
        <f t="shared" si="3399"/>
        <v>0</v>
      </c>
      <c r="HD585">
        <f>IF(H585&gt;=$F$3,IF(HB585&lt;50,HC585*VLOOKUP(H585,Ret!$A$2:$AZ$27,HB585+2),HC585),0)</f>
        <v>0</v>
      </c>
      <c r="HE585">
        <f>IF(H585&lt;$F$3,HC585*VLOOKUP(H585,Withd!$A$2:$AZ$57,HB585+2),0)</f>
        <v>0</v>
      </c>
      <c r="HF585">
        <f>IF(HC585=HD585,0,HC585*VLOOKUP(H585,Mort!$A$2:$E$115,IF(HF584/HC584=VLOOKUP(H584,Mort!$A$2:$E$115,2),2,3)))</f>
        <v>0</v>
      </c>
      <c r="HH585">
        <f t="shared" ref="HH585:HI585" si="3446">HH584+1</f>
        <v>66</v>
      </c>
      <c r="HI585">
        <f t="shared" si="3446"/>
        <v>26</v>
      </c>
      <c r="HJ585">
        <f t="shared" si="3393"/>
        <v>7.0866525662717547E-2</v>
      </c>
      <c r="HK585">
        <f>IF(HH585&gt;=$F$3,IF(HI585&lt;50,HJ585*VLOOKUP(HH585,Ret!$A$2:$AZ$27,HI585+2),HJ585),0)</f>
        <v>1.7504031838691234E-2</v>
      </c>
      <c r="HL585">
        <f>IF(HH585&lt;$F$3,HJ585*VLOOKUP(HH585,Withd!$A$2:$AZ$57,HI585+2),0)</f>
        <v>0</v>
      </c>
      <c r="HM585">
        <f>IF(HJ585=HK585,0,HJ585*VLOOKUP(HH585,Mort!$A$2:$E$115,IF(HM584/HJ584=VLOOKUP(HH584,Mort!$A$2:$E$115,2),2,3)))</f>
        <v>2.9976540355329523E-4</v>
      </c>
      <c r="HN585">
        <f>HN584/(1+Assumptions!$C$9)</f>
        <v>0.59324904917199839</v>
      </c>
      <c r="HO585">
        <f>HO584*(1+Assumptions!$C$10)</f>
        <v>1.5648072319657027</v>
      </c>
      <c r="HQ585">
        <f>HQ584/(1.01+Assumptions!$C$9)</f>
        <v>0.51873080912264824</v>
      </c>
      <c r="HR585">
        <f>HR584/(0.99+Assumptions!$C$9)</f>
        <v>0.67935440345918885</v>
      </c>
    </row>
    <row r="586" spans="2:226" x14ac:dyDescent="0.25">
      <c r="B586">
        <f t="shared" ref="B586:C586" si="3447">B585+1</f>
        <v>2045</v>
      </c>
      <c r="C586">
        <f t="shared" si="3447"/>
        <v>78</v>
      </c>
      <c r="D586">
        <f>IF(D585=0, 0, D585*(1-VLOOKUP(C585,Mort!$A$2:$E$111,IF(D585/D584=1-VLOOKUP(C584,Mort!$A$2:$E$111,4),4,5))))</f>
        <v>0.74248022763286825</v>
      </c>
      <c r="E586" s="3">
        <f>IF(C586&lt;65,Assumptions!$C$6,Assumptions!$C$7)*(1+Assumptions!$C$8)^(B586-$J$3)</f>
        <v>16885.07210995592</v>
      </c>
      <c r="F586" s="3">
        <f t="shared" si="3391"/>
        <v>12536.83</v>
      </c>
      <c r="H586">
        <f t="shared" si="3398"/>
        <v>78</v>
      </c>
      <c r="I586" s="5">
        <v>80110.585318712081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5">
        <v>0</v>
      </c>
      <c r="AK586" s="5">
        <v>17813.75</v>
      </c>
      <c r="AL586" s="5">
        <v>18143.439999999999</v>
      </c>
      <c r="AM586" s="5">
        <v>18395.009999999998</v>
      </c>
      <c r="AN586" s="5">
        <v>18552.64</v>
      </c>
      <c r="AO586" s="5">
        <v>18600.849999999999</v>
      </c>
      <c r="AP586" s="5">
        <v>18527.7</v>
      </c>
      <c r="AQ586" s="5">
        <v>18325.84</v>
      </c>
      <c r="AR586" s="5">
        <v>17986.39</v>
      </c>
      <c r="AS586" s="5">
        <v>17501.61</v>
      </c>
      <c r="AT586" s="5">
        <v>16833.439999999999</v>
      </c>
      <c r="AU586" s="5">
        <v>15974.3</v>
      </c>
      <c r="AV586" s="5">
        <v>14926.94</v>
      </c>
      <c r="AW586" s="5">
        <v>13704.78</v>
      </c>
      <c r="AX586" s="5">
        <v>12336.9</v>
      </c>
      <c r="AY586" s="5">
        <v>10869.05</v>
      </c>
      <c r="AZ586" s="5">
        <v>9357.75</v>
      </c>
      <c r="BA586" s="5">
        <v>7861.02</v>
      </c>
      <c r="BB586" s="5">
        <v>6432.01</v>
      </c>
      <c r="BC586" s="5">
        <v>5116</v>
      </c>
      <c r="BD586" s="5">
        <v>3947.53</v>
      </c>
      <c r="BE586" s="5">
        <v>2972.27</v>
      </c>
      <c r="BF586" s="5">
        <v>2163.29</v>
      </c>
      <c r="BG586" s="5">
        <v>1539.71</v>
      </c>
      <c r="BH586" s="5">
        <v>1038.9000000000001</v>
      </c>
      <c r="BI586" s="5">
        <v>660.73</v>
      </c>
      <c r="BJ586" s="5">
        <v>379.72</v>
      </c>
      <c r="BK586" s="5">
        <v>192.01</v>
      </c>
      <c r="BL586" s="5">
        <v>84.01</v>
      </c>
      <c r="BM586" s="5">
        <v>31.48</v>
      </c>
      <c r="BN586" s="5">
        <v>9.6199999999999992</v>
      </c>
      <c r="BO586" s="5">
        <v>2.21</v>
      </c>
      <c r="BP586" s="5">
        <v>0.32</v>
      </c>
      <c r="BQ586" s="5">
        <v>0</v>
      </c>
      <c r="BR586" s="5">
        <v>0</v>
      </c>
      <c r="BS586" s="5">
        <v>0</v>
      </c>
      <c r="BT586" s="5">
        <v>0</v>
      </c>
      <c r="BU586" s="5">
        <v>0</v>
      </c>
      <c r="BV586" s="5">
        <v>0</v>
      </c>
      <c r="BW586" s="5">
        <v>0</v>
      </c>
      <c r="BX586" s="5">
        <v>0</v>
      </c>
      <c r="BY586" s="5">
        <v>0</v>
      </c>
      <c r="BZ586" s="5">
        <v>0</v>
      </c>
      <c r="CA586" s="5">
        <v>0</v>
      </c>
      <c r="CB586" s="5">
        <v>0</v>
      </c>
      <c r="CC586" s="5">
        <v>0</v>
      </c>
      <c r="CD586" s="5">
        <v>0</v>
      </c>
      <c r="CE586" s="5">
        <v>0</v>
      </c>
      <c r="CF586" s="5">
        <v>0</v>
      </c>
      <c r="CG586" s="5">
        <v>0</v>
      </c>
      <c r="CH586" s="5">
        <v>0</v>
      </c>
      <c r="CI586" s="5">
        <v>0</v>
      </c>
      <c r="CJ586" s="5">
        <v>0</v>
      </c>
      <c r="CK586" s="5">
        <v>0</v>
      </c>
      <c r="CL586" s="5">
        <v>0</v>
      </c>
      <c r="CM586" s="5">
        <v>0</v>
      </c>
      <c r="CN586" s="5">
        <v>0</v>
      </c>
      <c r="CO586" s="5">
        <v>0</v>
      </c>
      <c r="CP586" s="5">
        <v>0</v>
      </c>
      <c r="CQ586" s="5">
        <v>0</v>
      </c>
      <c r="CR586" s="5">
        <v>0</v>
      </c>
      <c r="CS586" s="5">
        <v>0</v>
      </c>
      <c r="CT586" s="5">
        <v>0</v>
      </c>
      <c r="CU586" s="5">
        <v>0</v>
      </c>
      <c r="CV586" s="5">
        <v>0</v>
      </c>
      <c r="CW586" s="5">
        <v>0</v>
      </c>
      <c r="CX586" s="5">
        <v>0</v>
      </c>
      <c r="CY586" s="5">
        <v>0</v>
      </c>
      <c r="CZ586" s="5">
        <v>0</v>
      </c>
      <c r="DA586" s="5">
        <v>0</v>
      </c>
      <c r="DB586" s="5">
        <v>0</v>
      </c>
      <c r="DC586" s="5">
        <v>0</v>
      </c>
      <c r="DD586" s="5">
        <v>0</v>
      </c>
      <c r="DE586" s="5">
        <v>0</v>
      </c>
      <c r="DF586" s="3">
        <v>0</v>
      </c>
      <c r="DG586" s="3">
        <v>0</v>
      </c>
      <c r="DH586" s="3">
        <v>0</v>
      </c>
      <c r="DI586" s="3">
        <v>0</v>
      </c>
      <c r="DJ586" s="3">
        <v>0</v>
      </c>
      <c r="DK586" s="3">
        <v>0</v>
      </c>
      <c r="DL586" s="3">
        <v>0</v>
      </c>
      <c r="DM586" s="3">
        <v>0</v>
      </c>
      <c r="DN586" s="3">
        <v>0</v>
      </c>
      <c r="DO586" s="3">
        <v>0</v>
      </c>
      <c r="DP586" s="3">
        <v>0</v>
      </c>
      <c r="DQ586" s="3">
        <v>0</v>
      </c>
      <c r="DR586" s="3">
        <v>0</v>
      </c>
      <c r="DS586" s="3">
        <v>0</v>
      </c>
      <c r="DT586" s="3">
        <v>0</v>
      </c>
      <c r="DU586" s="3">
        <v>0</v>
      </c>
      <c r="DV586" s="3">
        <v>0</v>
      </c>
      <c r="DW586" s="3">
        <v>0</v>
      </c>
      <c r="DX586" s="3">
        <v>0</v>
      </c>
      <c r="DY586" s="3">
        <v>0</v>
      </c>
      <c r="DZ586" s="3">
        <v>0</v>
      </c>
      <c r="EA586" s="3">
        <v>0</v>
      </c>
      <c r="EB586" s="3">
        <v>0</v>
      </c>
      <c r="EC586" s="3">
        <v>0</v>
      </c>
      <c r="ED586" s="3">
        <v>0</v>
      </c>
      <c r="EE586" s="3">
        <v>0</v>
      </c>
      <c r="EF586" s="3">
        <v>0</v>
      </c>
      <c r="EG586" s="3">
        <v>1</v>
      </c>
      <c r="EH586" s="3">
        <v>0.96540999999999999</v>
      </c>
      <c r="EI586" s="3">
        <v>0.92776866410000003</v>
      </c>
      <c r="EJ586" s="3">
        <v>0.88693756519295908</v>
      </c>
      <c r="EK586" s="3">
        <v>0.8428833763298248</v>
      </c>
      <c r="EL586" s="3">
        <v>0.79579991092804081</v>
      </c>
      <c r="EM586" s="3">
        <v>0.74609424849147543</v>
      </c>
      <c r="EN586" s="3">
        <v>0.69409894031410446</v>
      </c>
      <c r="EO586" s="3">
        <v>0.64018133463050486</v>
      </c>
      <c r="EP586" s="3">
        <v>0.58364051915593873</v>
      </c>
      <c r="EQ586" s="3">
        <v>0.52497881057557538</v>
      </c>
      <c r="ER586" s="3">
        <v>0.46498423210299861</v>
      </c>
      <c r="ES586" s="3">
        <v>0.40465717782995558</v>
      </c>
      <c r="ET586" s="3">
        <v>0.3452777835551879</v>
      </c>
      <c r="EU586" s="3">
        <v>0.28833802426910188</v>
      </c>
      <c r="EV586" s="3">
        <v>0.23530401146528596</v>
      </c>
      <c r="EW586" s="3">
        <v>0.18736317216934859</v>
      </c>
      <c r="EX586" s="3">
        <v>0.14531138180765998</v>
      </c>
      <c r="EY586" s="3">
        <v>0.10955461008624909</v>
      </c>
      <c r="EZ586" s="3">
        <v>8.0126050724880854E-2</v>
      </c>
      <c r="FA586" s="3">
        <v>5.7185161141840211E-2</v>
      </c>
      <c r="FB586" s="3">
        <v>3.9450898968532731E-2</v>
      </c>
      <c r="FC586" s="3">
        <v>2.6615154480130923E-2</v>
      </c>
      <c r="FD586" s="3">
        <v>1.7021988199312534E-2</v>
      </c>
      <c r="FE586" s="3">
        <v>1.0261535366073568E-2</v>
      </c>
      <c r="FF586" s="3">
        <v>5.5898687753149151E-3</v>
      </c>
      <c r="FG586" s="3">
        <v>2.6791682053206858E-3</v>
      </c>
      <c r="FH586" s="3">
        <v>1.1111314297926481E-3</v>
      </c>
      <c r="FI586" s="3">
        <v>3.946627725480507E-4</v>
      </c>
      <c r="FJ586" s="3">
        <v>1.1429433892991547E-4</v>
      </c>
      <c r="FK586" s="3">
        <v>2.4839588679638531E-5</v>
      </c>
      <c r="FL586" s="3">
        <v>3.4209081529598171E-6</v>
      </c>
      <c r="FM586" s="3">
        <v>0</v>
      </c>
      <c r="FN586" s="3">
        <v>0</v>
      </c>
      <c r="FO586" s="3">
        <v>0</v>
      </c>
      <c r="FP586" s="3">
        <v>0</v>
      </c>
      <c r="FQ586" s="3">
        <v>0</v>
      </c>
      <c r="FR586" s="3">
        <v>0</v>
      </c>
      <c r="FS586" s="3">
        <v>0</v>
      </c>
      <c r="FT586" s="3">
        <v>0</v>
      </c>
      <c r="FU586" s="3">
        <v>0</v>
      </c>
      <c r="FV586" s="3">
        <v>0</v>
      </c>
      <c r="FW586" s="3">
        <v>0</v>
      </c>
      <c r="FX586" s="3">
        <v>0</v>
      </c>
      <c r="FY586" s="3">
        <v>0</v>
      </c>
      <c r="FZ586" s="3">
        <v>0</v>
      </c>
      <c r="GA586" s="3">
        <v>0</v>
      </c>
      <c r="GB586" s="3">
        <v>0</v>
      </c>
      <c r="GC586" s="3">
        <v>0</v>
      </c>
      <c r="GD586" s="3">
        <v>0</v>
      </c>
      <c r="GE586" s="3">
        <v>0</v>
      </c>
      <c r="GF586" s="3">
        <v>0</v>
      </c>
      <c r="GG586" s="3">
        <v>0</v>
      </c>
      <c r="GH586" s="3">
        <v>0</v>
      </c>
      <c r="GI586" s="3">
        <v>0</v>
      </c>
      <c r="GJ586" s="3">
        <v>0</v>
      </c>
      <c r="GK586" s="3">
        <v>0</v>
      </c>
      <c r="GL586" s="3">
        <v>0</v>
      </c>
      <c r="GM586" s="3">
        <v>0</v>
      </c>
      <c r="GN586" s="3">
        <v>0</v>
      </c>
      <c r="GO586" s="3">
        <v>0</v>
      </c>
      <c r="GP586" s="3">
        <v>0</v>
      </c>
      <c r="GQ586" s="3">
        <v>0</v>
      </c>
      <c r="GR586" s="3">
        <v>0</v>
      </c>
      <c r="GS586" s="3">
        <v>0</v>
      </c>
      <c r="GT586" s="3">
        <v>0</v>
      </c>
      <c r="GU586" s="3">
        <v>0</v>
      </c>
      <c r="GV586" s="3">
        <v>0</v>
      </c>
      <c r="GW586" s="3">
        <v>0</v>
      </c>
      <c r="GX586" s="3">
        <v>0</v>
      </c>
      <c r="GY586" s="3">
        <v>0</v>
      </c>
      <c r="GZ586" s="3">
        <v>0</v>
      </c>
      <c r="HA586" s="3">
        <v>0</v>
      </c>
      <c r="HB586">
        <f t="shared" si="3395"/>
        <v>38</v>
      </c>
      <c r="HC586">
        <f t="shared" si="3399"/>
        <v>0</v>
      </c>
      <c r="HD586">
        <f>IF(H586&gt;=$F$3,IF(HB586&lt;50,HC586*VLOOKUP(H586,Ret!$A$2:$AZ$27,HB586+2),HC586),0)</f>
        <v>0</v>
      </c>
      <c r="HE586">
        <f>IF(H586&lt;$F$3,HC586*VLOOKUP(H586,Withd!$A$2:$AZ$57,HB586+2),0)</f>
        <v>0</v>
      </c>
      <c r="HF586">
        <f>IF(HC586=HD586,0,HC586*VLOOKUP(H586,Mort!$A$2:$E$115,IF(HF585/HC585=VLOOKUP(H585,Mort!$A$2:$E$115,2),2,3)))</f>
        <v>0</v>
      </c>
      <c r="HH586">
        <f t="shared" ref="HH586:HI586" si="3448">HH585+1</f>
        <v>67</v>
      </c>
      <c r="HI586">
        <f t="shared" si="3448"/>
        <v>27</v>
      </c>
      <c r="HJ586">
        <f t="shared" si="3393"/>
        <v>5.3062728420473021E-2</v>
      </c>
      <c r="HK586">
        <f>IF(HH586&gt;=$F$3,IF(HI586&lt;50,HJ586*VLOOKUP(HH586,Ret!$A$2:$AZ$27,HI586+2),HJ586),0)</f>
        <v>1.6555571267187583E-2</v>
      </c>
      <c r="HL586">
        <f>IF(HH586&lt;$F$3,HJ586*VLOOKUP(HH586,Withd!$A$2:$AZ$57,HI586+2),0)</f>
        <v>0</v>
      </c>
      <c r="HM586">
        <f>IF(HJ586=HK586,0,HJ586*VLOOKUP(HH586,Mort!$A$2:$E$115,IF(HM585/HJ585=VLOOKUP(HH585,Mort!$A$2:$E$115,2),2,3)))</f>
        <v>2.3559851418690023E-4</v>
      </c>
      <c r="HN586">
        <f>HN585/(1+Assumptions!$C$9)</f>
        <v>0.57153087588824503</v>
      </c>
      <c r="HO586">
        <f>HO585*(1+Assumptions!$C$10)</f>
        <v>1.615663467004588</v>
      </c>
      <c r="HQ586">
        <f>HQ585/(1.01+Assumptions!$C$9)</f>
        <v>0.49497214610939716</v>
      </c>
      <c r="HR586">
        <f>HR585/(0.99+Assumptions!$C$9)</f>
        <v>0.66085058702255728</v>
      </c>
    </row>
    <row r="587" spans="2:226" x14ac:dyDescent="0.25">
      <c r="B587">
        <f t="shared" ref="B587:C587" si="3449">B586+1</f>
        <v>2046</v>
      </c>
      <c r="C587">
        <f t="shared" si="3449"/>
        <v>79</v>
      </c>
      <c r="D587">
        <f>IF(D586=0, 0, D586*(1-VLOOKUP(C586,Mort!$A$2:$E$111,IF(D586/D585=1-VLOOKUP(C585,Mort!$A$2:$E$111,4),4,5))))</f>
        <v>0.71973063345819721</v>
      </c>
      <c r="E587" s="3">
        <f>IF(C587&lt;65,Assumptions!$C$6,Assumptions!$C$7)*(1+Assumptions!$C$8)^(B587-$J$3)</f>
        <v>17813.751076003493</v>
      </c>
      <c r="F587" s="3">
        <f t="shared" si="3391"/>
        <v>12821.1</v>
      </c>
      <c r="H587">
        <f t="shared" si="3398"/>
        <v>79</v>
      </c>
      <c r="I587" s="5">
        <v>76240.041721056317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5">
        <v>0</v>
      </c>
      <c r="AK587" s="5">
        <v>0</v>
      </c>
      <c r="AL587" s="5">
        <v>18793.509999999998</v>
      </c>
      <c r="AM587" s="5">
        <v>19054.09</v>
      </c>
      <c r="AN587" s="5">
        <v>19217.37</v>
      </c>
      <c r="AO587" s="5">
        <v>19267.3</v>
      </c>
      <c r="AP587" s="5">
        <v>19191.54</v>
      </c>
      <c r="AQ587" s="5">
        <v>18982.439999999999</v>
      </c>
      <c r="AR587" s="5">
        <v>18630.830000000002</v>
      </c>
      <c r="AS587" s="5">
        <v>18128.68</v>
      </c>
      <c r="AT587" s="5">
        <v>17436.57</v>
      </c>
      <c r="AU587" s="5">
        <v>16546.650000000001</v>
      </c>
      <c r="AV587" s="5">
        <v>15461.76</v>
      </c>
      <c r="AW587" s="5">
        <v>14195.82</v>
      </c>
      <c r="AX587" s="5">
        <v>12778.92</v>
      </c>
      <c r="AY587" s="5">
        <v>11258.48</v>
      </c>
      <c r="AZ587" s="5">
        <v>9693.0400000000009</v>
      </c>
      <c r="BA587" s="5">
        <v>8142.68</v>
      </c>
      <c r="BB587" s="5">
        <v>6662.47</v>
      </c>
      <c r="BC587" s="5">
        <v>5299.3</v>
      </c>
      <c r="BD587" s="5">
        <v>4088.97</v>
      </c>
      <c r="BE587" s="5">
        <v>3078.76</v>
      </c>
      <c r="BF587" s="5">
        <v>2240.8000000000002</v>
      </c>
      <c r="BG587" s="5">
        <v>1594.88</v>
      </c>
      <c r="BH587" s="5">
        <v>1076.1199999999999</v>
      </c>
      <c r="BI587" s="5">
        <v>684.41</v>
      </c>
      <c r="BJ587" s="5">
        <v>393.33</v>
      </c>
      <c r="BK587" s="5">
        <v>198.89</v>
      </c>
      <c r="BL587" s="5">
        <v>87.02</v>
      </c>
      <c r="BM587" s="5">
        <v>32.61</v>
      </c>
      <c r="BN587" s="5">
        <v>9.9600000000000009</v>
      </c>
      <c r="BO587" s="5">
        <v>2.2799999999999998</v>
      </c>
      <c r="BP587" s="5">
        <v>0.33</v>
      </c>
      <c r="BQ587" s="5">
        <v>0</v>
      </c>
      <c r="BR587" s="5">
        <v>0</v>
      </c>
      <c r="BS587" s="5">
        <v>0</v>
      </c>
      <c r="BT587" s="5">
        <v>0</v>
      </c>
      <c r="BU587" s="5">
        <v>0</v>
      </c>
      <c r="BV587" s="5">
        <v>0</v>
      </c>
      <c r="BW587" s="5">
        <v>0</v>
      </c>
      <c r="BX587" s="5">
        <v>0</v>
      </c>
      <c r="BY587" s="5">
        <v>0</v>
      </c>
      <c r="BZ587" s="5">
        <v>0</v>
      </c>
      <c r="CA587" s="5">
        <v>0</v>
      </c>
      <c r="CB587" s="5">
        <v>0</v>
      </c>
      <c r="CC587" s="5">
        <v>0</v>
      </c>
      <c r="CD587" s="5">
        <v>0</v>
      </c>
      <c r="CE587" s="5">
        <v>0</v>
      </c>
      <c r="CF587" s="5">
        <v>0</v>
      </c>
      <c r="CG587" s="5">
        <v>0</v>
      </c>
      <c r="CH587" s="5">
        <v>0</v>
      </c>
      <c r="CI587" s="5">
        <v>0</v>
      </c>
      <c r="CJ587" s="5">
        <v>0</v>
      </c>
      <c r="CK587" s="5">
        <v>0</v>
      </c>
      <c r="CL587" s="5">
        <v>0</v>
      </c>
      <c r="CM587" s="5">
        <v>0</v>
      </c>
      <c r="CN587" s="5">
        <v>0</v>
      </c>
      <c r="CO587" s="5">
        <v>0</v>
      </c>
      <c r="CP587" s="5">
        <v>0</v>
      </c>
      <c r="CQ587" s="5">
        <v>0</v>
      </c>
      <c r="CR587" s="5">
        <v>0</v>
      </c>
      <c r="CS587" s="5">
        <v>0</v>
      </c>
      <c r="CT587" s="5">
        <v>0</v>
      </c>
      <c r="CU587" s="5">
        <v>0</v>
      </c>
      <c r="CV587" s="5">
        <v>0</v>
      </c>
      <c r="CW587" s="5">
        <v>0</v>
      </c>
      <c r="CX587" s="5">
        <v>0</v>
      </c>
      <c r="CY587" s="5">
        <v>0</v>
      </c>
      <c r="CZ587" s="5">
        <v>0</v>
      </c>
      <c r="DA587" s="5">
        <v>0</v>
      </c>
      <c r="DB587" s="5">
        <v>0</v>
      </c>
      <c r="DC587" s="5">
        <v>0</v>
      </c>
      <c r="DD587" s="5">
        <v>0</v>
      </c>
      <c r="DE587" s="5">
        <v>0</v>
      </c>
      <c r="DF587" s="3">
        <v>0</v>
      </c>
      <c r="DG587" s="3">
        <v>0</v>
      </c>
      <c r="DH587" s="3">
        <v>0</v>
      </c>
      <c r="DI587" s="3">
        <v>0</v>
      </c>
      <c r="DJ587" s="3">
        <v>0</v>
      </c>
      <c r="DK587" s="3">
        <v>0</v>
      </c>
      <c r="DL587" s="3">
        <v>0</v>
      </c>
      <c r="DM587" s="3">
        <v>0</v>
      </c>
      <c r="DN587" s="3">
        <v>0</v>
      </c>
      <c r="DO587" s="3">
        <v>0</v>
      </c>
      <c r="DP587" s="3">
        <v>0</v>
      </c>
      <c r="DQ587" s="3">
        <v>0</v>
      </c>
      <c r="DR587" s="3">
        <v>0</v>
      </c>
      <c r="DS587" s="3">
        <v>0</v>
      </c>
      <c r="DT587" s="3">
        <v>0</v>
      </c>
      <c r="DU587" s="3">
        <v>0</v>
      </c>
      <c r="DV587" s="3">
        <v>0</v>
      </c>
      <c r="DW587" s="3">
        <v>0</v>
      </c>
      <c r="DX587" s="3">
        <v>0</v>
      </c>
      <c r="DY587" s="3">
        <v>0</v>
      </c>
      <c r="DZ587" s="3">
        <v>0</v>
      </c>
      <c r="EA587" s="3">
        <v>0</v>
      </c>
      <c r="EB587" s="3">
        <v>0</v>
      </c>
      <c r="EC587" s="3">
        <v>0</v>
      </c>
      <c r="ED587" s="3">
        <v>0</v>
      </c>
      <c r="EE587" s="3">
        <v>0</v>
      </c>
      <c r="EF587" s="3">
        <v>0</v>
      </c>
      <c r="EG587" s="3">
        <v>0</v>
      </c>
      <c r="EH587" s="3">
        <v>1</v>
      </c>
      <c r="EI587" s="3">
        <v>0.96101000000000003</v>
      </c>
      <c r="EJ587" s="3">
        <v>0.91871594990000005</v>
      </c>
      <c r="EK587" s="3">
        <v>0.87308332866846705</v>
      </c>
      <c r="EL587" s="3">
        <v>0.8243128939290465</v>
      </c>
      <c r="EM587" s="3">
        <v>0.77282631057423834</v>
      </c>
      <c r="EN587" s="3">
        <v>0.71896804499031963</v>
      </c>
      <c r="EO587" s="3">
        <v>0.66311860725547167</v>
      </c>
      <c r="EP587" s="3">
        <v>0.6045519718626684</v>
      </c>
      <c r="EQ587" s="3">
        <v>0.54378845317075164</v>
      </c>
      <c r="ER587" s="3">
        <v>0.48164430874239811</v>
      </c>
      <c r="ES587" s="3">
        <v>0.4191557761261594</v>
      </c>
      <c r="ET587" s="3">
        <v>0.35764885753740677</v>
      </c>
      <c r="EU587" s="3">
        <v>0.298668984440913</v>
      </c>
      <c r="EV587" s="3">
        <v>0.24373479813269586</v>
      </c>
      <c r="EW587" s="3">
        <v>0.19407627036114039</v>
      </c>
      <c r="EX587" s="3">
        <v>0.15051779224128606</v>
      </c>
      <c r="EY587" s="3">
        <v>0.1134798791044728</v>
      </c>
      <c r="EZ587" s="3">
        <v>8.2996913979429307E-2</v>
      </c>
      <c r="FA587" s="3">
        <v>5.9234067537978899E-2</v>
      </c>
      <c r="FB587" s="3">
        <v>4.0864398513100884E-2</v>
      </c>
      <c r="FC587" s="3">
        <v>2.7568757812878382E-2</v>
      </c>
      <c r="FD587" s="3">
        <v>1.7631874746804499E-2</v>
      </c>
      <c r="FE587" s="3">
        <v>1.0629199372363625E-2</v>
      </c>
      <c r="FF587" s="3">
        <v>5.7901500661013613E-3</v>
      </c>
      <c r="FG587" s="3">
        <v>2.7751610251817212E-3</v>
      </c>
      <c r="FH587" s="3">
        <v>1.1509425319736154E-3</v>
      </c>
      <c r="FI587" s="3">
        <v>4.0880327793170847E-4</v>
      </c>
      <c r="FJ587" s="3">
        <v>1.1838942928902277E-4</v>
      </c>
      <c r="FK587" s="3">
        <v>2.5729574667383321E-5</v>
      </c>
      <c r="FL587" s="3">
        <v>3.5434770231920298E-6</v>
      </c>
      <c r="FM587" s="3">
        <v>0</v>
      </c>
      <c r="FN587" s="3">
        <v>0</v>
      </c>
      <c r="FO587" s="3">
        <v>0</v>
      </c>
      <c r="FP587" s="3">
        <v>0</v>
      </c>
      <c r="FQ587" s="3">
        <v>0</v>
      </c>
      <c r="FR587" s="3">
        <v>0</v>
      </c>
      <c r="FS587" s="3">
        <v>0</v>
      </c>
      <c r="FT587" s="3">
        <v>0</v>
      </c>
      <c r="FU587" s="3">
        <v>0</v>
      </c>
      <c r="FV587" s="3">
        <v>0</v>
      </c>
      <c r="FW587" s="3">
        <v>0</v>
      </c>
      <c r="FX587" s="3">
        <v>0</v>
      </c>
      <c r="FY587" s="3">
        <v>0</v>
      </c>
      <c r="FZ587" s="3">
        <v>0</v>
      </c>
      <c r="GA587" s="3">
        <v>0</v>
      </c>
      <c r="GB587" s="3">
        <v>0</v>
      </c>
      <c r="GC587" s="3">
        <v>0</v>
      </c>
      <c r="GD587" s="3">
        <v>0</v>
      </c>
      <c r="GE587" s="3">
        <v>0</v>
      </c>
      <c r="GF587" s="3">
        <v>0</v>
      </c>
      <c r="GG587" s="3">
        <v>0</v>
      </c>
      <c r="GH587" s="3">
        <v>0</v>
      </c>
      <c r="GI587" s="3">
        <v>0</v>
      </c>
      <c r="GJ587" s="3">
        <v>0</v>
      </c>
      <c r="GK587" s="3">
        <v>0</v>
      </c>
      <c r="GL587" s="3">
        <v>0</v>
      </c>
      <c r="GM587" s="3">
        <v>0</v>
      </c>
      <c r="GN587" s="3">
        <v>0</v>
      </c>
      <c r="GO587" s="3">
        <v>0</v>
      </c>
      <c r="GP587" s="3">
        <v>0</v>
      </c>
      <c r="GQ587" s="3">
        <v>0</v>
      </c>
      <c r="GR587" s="3">
        <v>0</v>
      </c>
      <c r="GS587" s="3">
        <v>0</v>
      </c>
      <c r="GT587" s="3">
        <v>0</v>
      </c>
      <c r="GU587" s="3">
        <v>0</v>
      </c>
      <c r="GV587" s="3">
        <v>0</v>
      </c>
      <c r="GW587" s="3">
        <v>0</v>
      </c>
      <c r="GX587" s="3">
        <v>0</v>
      </c>
      <c r="GY587" s="3">
        <v>0</v>
      </c>
      <c r="GZ587" s="3">
        <v>0</v>
      </c>
      <c r="HA587" s="3">
        <v>0</v>
      </c>
      <c r="HB587">
        <f t="shared" si="3395"/>
        <v>39</v>
      </c>
      <c r="HC587">
        <f t="shared" si="3399"/>
        <v>0</v>
      </c>
      <c r="HD587">
        <f>IF(H587&gt;=$F$3,IF(HB587&lt;50,HC587*VLOOKUP(H587,Ret!$A$2:$AZ$27,HB587+2),HC587),0)</f>
        <v>0</v>
      </c>
      <c r="HE587">
        <f>IF(H587&lt;$F$3,HC587*VLOOKUP(H587,Withd!$A$2:$AZ$57,HB587+2),0)</f>
        <v>0</v>
      </c>
      <c r="HF587">
        <f>IF(HC587=HD587,0,HC587*VLOOKUP(H587,Mort!$A$2:$E$115,IF(HF586/HC586=VLOOKUP(H586,Mort!$A$2:$E$115,2),2,3)))</f>
        <v>0</v>
      </c>
      <c r="HH587">
        <f t="shared" ref="HH587:HI587" si="3450">HH586+1</f>
        <v>68</v>
      </c>
      <c r="HI587">
        <f t="shared" si="3450"/>
        <v>28</v>
      </c>
      <c r="HJ587">
        <f t="shared" si="3393"/>
        <v>3.627155863909854E-2</v>
      </c>
      <c r="HK587">
        <f>IF(HH587&gt;=$F$3,IF(HI587&lt;50,HJ587*VLOOKUP(HH587,Ret!$A$2:$AZ$27,HI587+2),HJ587),0)</f>
        <v>8.4150016042708626E-3</v>
      </c>
      <c r="HL587">
        <f>IF(HH587&lt;$F$3,HJ587*VLOOKUP(HH587,Withd!$A$2:$AZ$57,HI587+2),0)</f>
        <v>0</v>
      </c>
      <c r="HM587">
        <f>IF(HJ587=HK587,0,HJ587*VLOOKUP(HH587,Mort!$A$2:$E$115,IF(HM586/HJ586=VLOOKUP(HH586,Mort!$A$2:$E$115,2),2,3)))</f>
        <v>1.6866274767180821E-4</v>
      </c>
      <c r="HN587">
        <f>HN586/(1+Assumptions!$C$9)</f>
        <v>0.55060778023915702</v>
      </c>
      <c r="HO587">
        <f>HO586*(1+Assumptions!$C$10)</f>
        <v>1.6681725296822369</v>
      </c>
      <c r="HQ587">
        <f>HQ586/(1.01+Assumptions!$C$9)</f>
        <v>0.47230166613492092</v>
      </c>
      <c r="HR587">
        <f>HR586/(0.99+Assumptions!$C$9)</f>
        <v>0.64285076558614518</v>
      </c>
    </row>
    <row r="588" spans="2:226" x14ac:dyDescent="0.25">
      <c r="B588">
        <f t="shared" ref="B588:C588" si="3451">B587+1</f>
        <v>2047</v>
      </c>
      <c r="C588">
        <f t="shared" si="3451"/>
        <v>80</v>
      </c>
      <c r="D588">
        <f>IF(D587=0, 0, D587*(1-VLOOKUP(C587,Mort!$A$2:$E$111,IF(D587/D586=1-VLOOKUP(C586,Mort!$A$2:$E$111,4),4,5))))</f>
        <v>0.69483515084687819</v>
      </c>
      <c r="E588" s="3">
        <f>IF(C588&lt;65,Assumptions!$C$6,Assumptions!$C$7)*(1+Assumptions!$C$8)^(B588-$J$3)</f>
        <v>18793.507385183686</v>
      </c>
      <c r="F588" s="3">
        <f t="shared" si="3391"/>
        <v>13058.39</v>
      </c>
      <c r="H588">
        <f t="shared" si="3398"/>
        <v>80</v>
      </c>
      <c r="I588" s="5">
        <v>72450.618447866902</v>
      </c>
      <c r="J588" s="5">
        <v>0</v>
      </c>
      <c r="K588" s="5">
        <v>0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s="5">
        <v>0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>
        <v>0</v>
      </c>
      <c r="AI588" s="5">
        <v>0</v>
      </c>
      <c r="AJ588" s="5">
        <v>0</v>
      </c>
      <c r="AK588" s="5">
        <v>0</v>
      </c>
      <c r="AL588" s="5">
        <v>0</v>
      </c>
      <c r="AM588" s="5">
        <v>19827.150000000001</v>
      </c>
      <c r="AN588" s="5">
        <v>19997.060000000001</v>
      </c>
      <c r="AO588" s="5">
        <v>20049.009999999998</v>
      </c>
      <c r="AP588" s="5">
        <v>19970.169999999998</v>
      </c>
      <c r="AQ588" s="5">
        <v>19752.59</v>
      </c>
      <c r="AR588" s="5">
        <v>19386.72</v>
      </c>
      <c r="AS588" s="5">
        <v>18864.2</v>
      </c>
      <c r="AT588" s="5">
        <v>18144.009999999998</v>
      </c>
      <c r="AU588" s="5">
        <v>17217.97</v>
      </c>
      <c r="AV588" s="5">
        <v>16089.07</v>
      </c>
      <c r="AW588" s="5">
        <v>14771.77</v>
      </c>
      <c r="AX588" s="5">
        <v>13297.39</v>
      </c>
      <c r="AY588" s="5">
        <v>11715.26</v>
      </c>
      <c r="AZ588" s="5">
        <v>10086.299999999999</v>
      </c>
      <c r="BA588" s="5">
        <v>8473.0400000000009</v>
      </c>
      <c r="BB588" s="5">
        <v>6932.78</v>
      </c>
      <c r="BC588" s="5">
        <v>5514.3</v>
      </c>
      <c r="BD588" s="5">
        <v>4254.87</v>
      </c>
      <c r="BE588" s="5">
        <v>3203.67</v>
      </c>
      <c r="BF588" s="5">
        <v>2331.71</v>
      </c>
      <c r="BG588" s="5">
        <v>1659.58</v>
      </c>
      <c r="BH588" s="5">
        <v>1119.78</v>
      </c>
      <c r="BI588" s="5">
        <v>712.18</v>
      </c>
      <c r="BJ588" s="5">
        <v>409.29</v>
      </c>
      <c r="BK588" s="5">
        <v>206.96</v>
      </c>
      <c r="BL588" s="5">
        <v>90.55</v>
      </c>
      <c r="BM588" s="5">
        <v>33.93</v>
      </c>
      <c r="BN588" s="5">
        <v>10.37</v>
      </c>
      <c r="BO588" s="5">
        <v>2.38</v>
      </c>
      <c r="BP588" s="5">
        <v>0.35</v>
      </c>
      <c r="BQ588" s="5">
        <v>0</v>
      </c>
      <c r="BR588" s="5">
        <v>0</v>
      </c>
      <c r="BS588" s="5">
        <v>0</v>
      </c>
      <c r="BT588" s="5">
        <v>0</v>
      </c>
      <c r="BU588" s="5">
        <v>0</v>
      </c>
      <c r="BV588" s="5">
        <v>0</v>
      </c>
      <c r="BW588" s="5">
        <v>0</v>
      </c>
      <c r="BX588" s="5">
        <v>0</v>
      </c>
      <c r="BY588" s="5">
        <v>0</v>
      </c>
      <c r="BZ588" s="5">
        <v>0</v>
      </c>
      <c r="CA588" s="5">
        <v>0</v>
      </c>
      <c r="CB588" s="5">
        <v>0</v>
      </c>
      <c r="CC588" s="5">
        <v>0</v>
      </c>
      <c r="CD588" s="5">
        <v>0</v>
      </c>
      <c r="CE588" s="5">
        <v>0</v>
      </c>
      <c r="CF588" s="5">
        <v>0</v>
      </c>
      <c r="CG588" s="5">
        <v>0</v>
      </c>
      <c r="CH588" s="5">
        <v>0</v>
      </c>
      <c r="CI588" s="5">
        <v>0</v>
      </c>
      <c r="CJ588" s="5">
        <v>0</v>
      </c>
      <c r="CK588" s="5">
        <v>0</v>
      </c>
      <c r="CL588" s="5">
        <v>0</v>
      </c>
      <c r="CM588" s="5">
        <v>0</v>
      </c>
      <c r="CN588" s="5">
        <v>0</v>
      </c>
      <c r="CO588" s="5">
        <v>0</v>
      </c>
      <c r="CP588" s="5">
        <v>0</v>
      </c>
      <c r="CQ588" s="5">
        <v>0</v>
      </c>
      <c r="CR588" s="5">
        <v>0</v>
      </c>
      <c r="CS588" s="5">
        <v>0</v>
      </c>
      <c r="CT588" s="5">
        <v>0</v>
      </c>
      <c r="CU588" s="5">
        <v>0</v>
      </c>
      <c r="CV588" s="5">
        <v>0</v>
      </c>
      <c r="CW588" s="5">
        <v>0</v>
      </c>
      <c r="CX588" s="5">
        <v>0</v>
      </c>
      <c r="CY588" s="5">
        <v>0</v>
      </c>
      <c r="CZ588" s="5">
        <v>0</v>
      </c>
      <c r="DA588" s="5">
        <v>0</v>
      </c>
      <c r="DB588" s="5">
        <v>0</v>
      </c>
      <c r="DC588" s="5">
        <v>0</v>
      </c>
      <c r="DD588" s="5">
        <v>0</v>
      </c>
      <c r="DE588" s="5">
        <v>0</v>
      </c>
      <c r="DF588" s="3">
        <v>0</v>
      </c>
      <c r="DG588" s="3">
        <v>0</v>
      </c>
      <c r="DH588" s="3">
        <v>0</v>
      </c>
      <c r="DI588" s="3">
        <v>0</v>
      </c>
      <c r="DJ588" s="3">
        <v>0</v>
      </c>
      <c r="DK588" s="3">
        <v>0</v>
      </c>
      <c r="DL588" s="3">
        <v>0</v>
      </c>
      <c r="DM588" s="3">
        <v>0</v>
      </c>
      <c r="DN588" s="3">
        <v>0</v>
      </c>
      <c r="DO588" s="3">
        <v>0</v>
      </c>
      <c r="DP588" s="3">
        <v>0</v>
      </c>
      <c r="DQ588" s="3">
        <v>0</v>
      </c>
      <c r="DR588" s="3">
        <v>0</v>
      </c>
      <c r="DS588" s="3">
        <v>0</v>
      </c>
      <c r="DT588" s="3">
        <v>0</v>
      </c>
      <c r="DU588" s="3">
        <v>0</v>
      </c>
      <c r="DV588" s="3">
        <v>0</v>
      </c>
      <c r="DW588" s="3">
        <v>0</v>
      </c>
      <c r="DX588" s="3">
        <v>0</v>
      </c>
      <c r="DY588" s="3">
        <v>0</v>
      </c>
      <c r="DZ588" s="3">
        <v>0</v>
      </c>
      <c r="EA588" s="3">
        <v>0</v>
      </c>
      <c r="EB588" s="3">
        <v>0</v>
      </c>
      <c r="EC588" s="3">
        <v>0</v>
      </c>
      <c r="ED588" s="3">
        <v>0</v>
      </c>
      <c r="EE588" s="3">
        <v>0</v>
      </c>
      <c r="EF588" s="3">
        <v>0</v>
      </c>
      <c r="EG588" s="3">
        <v>0</v>
      </c>
      <c r="EH588" s="3">
        <v>0</v>
      </c>
      <c r="EI588" s="3">
        <v>1</v>
      </c>
      <c r="EJ588" s="3">
        <v>0.95599000000000001</v>
      </c>
      <c r="EK588" s="3">
        <v>0.9085059767</v>
      </c>
      <c r="EL588" s="3">
        <v>0.85775683284153803</v>
      </c>
      <c r="EM588" s="3">
        <v>0.80418134106225558</v>
      </c>
      <c r="EN588" s="3">
        <v>0.74813794340362694</v>
      </c>
      <c r="EO588" s="3">
        <v>0.69002258796003324</v>
      </c>
      <c r="EP588" s="3">
        <v>0.62907979299140315</v>
      </c>
      <c r="EQ588" s="3">
        <v>0.5658509829978372</v>
      </c>
      <c r="ER588" s="3">
        <v>0.50118553266084431</v>
      </c>
      <c r="ES588" s="3">
        <v>0.43616172165342637</v>
      </c>
      <c r="ET588" s="3">
        <v>0.37215935061800259</v>
      </c>
      <c r="EU588" s="3">
        <v>0.31078655210758777</v>
      </c>
      <c r="EV588" s="3">
        <v>0.25362358157843912</v>
      </c>
      <c r="EW588" s="3">
        <v>0.20195031306764794</v>
      </c>
      <c r="EX588" s="3">
        <v>0.15662458480274505</v>
      </c>
      <c r="EY588" s="3">
        <v>0.11808397322033357</v>
      </c>
      <c r="EZ588" s="3">
        <v>8.6364256333887557E-2</v>
      </c>
      <c r="FA588" s="3">
        <v>6.1637306102932207E-2</v>
      </c>
      <c r="FB588" s="3">
        <v>4.2522344734290875E-2</v>
      </c>
      <c r="FC588" s="3">
        <v>2.8687274651541996E-2</v>
      </c>
      <c r="FD588" s="3">
        <v>1.83472333761402E-2</v>
      </c>
      <c r="FE588" s="3">
        <v>1.1060446168472359E-2</v>
      </c>
      <c r="FF588" s="3">
        <v>6.0250674458136328E-3</v>
      </c>
      <c r="FG588" s="3">
        <v>2.8877545761040162E-3</v>
      </c>
      <c r="FH588" s="3">
        <v>1.1976384553476188E-3</v>
      </c>
      <c r="FI588" s="3">
        <v>4.2538920295492069E-4</v>
      </c>
      <c r="FJ588" s="3">
        <v>1.2319271317574502E-4</v>
      </c>
      <c r="FK588" s="3">
        <v>2.6773472354484668E-5</v>
      </c>
      <c r="FL588" s="3">
        <v>3.6872426126596274E-6</v>
      </c>
      <c r="FM588" s="3">
        <v>0</v>
      </c>
      <c r="FN588" s="3">
        <v>0</v>
      </c>
      <c r="FO588" s="3">
        <v>0</v>
      </c>
      <c r="FP588" s="3">
        <v>0</v>
      </c>
      <c r="FQ588" s="3">
        <v>0</v>
      </c>
      <c r="FR588" s="3">
        <v>0</v>
      </c>
      <c r="FS588" s="3">
        <v>0</v>
      </c>
      <c r="FT588" s="3">
        <v>0</v>
      </c>
      <c r="FU588" s="3">
        <v>0</v>
      </c>
      <c r="FV588" s="3">
        <v>0</v>
      </c>
      <c r="FW588" s="3">
        <v>0</v>
      </c>
      <c r="FX588" s="3">
        <v>0</v>
      </c>
      <c r="FY588" s="3">
        <v>0</v>
      </c>
      <c r="FZ588" s="3">
        <v>0</v>
      </c>
      <c r="GA588" s="3">
        <v>0</v>
      </c>
      <c r="GB588" s="3">
        <v>0</v>
      </c>
      <c r="GC588" s="3">
        <v>0</v>
      </c>
      <c r="GD588" s="3">
        <v>0</v>
      </c>
      <c r="GE588" s="3">
        <v>0</v>
      </c>
      <c r="GF588" s="3">
        <v>0</v>
      </c>
      <c r="GG588" s="3">
        <v>0</v>
      </c>
      <c r="GH588" s="3">
        <v>0</v>
      </c>
      <c r="GI588" s="3">
        <v>0</v>
      </c>
      <c r="GJ588" s="3">
        <v>0</v>
      </c>
      <c r="GK588" s="3">
        <v>0</v>
      </c>
      <c r="GL588" s="3">
        <v>0</v>
      </c>
      <c r="GM588" s="3">
        <v>0</v>
      </c>
      <c r="GN588" s="3">
        <v>0</v>
      </c>
      <c r="GO588" s="3">
        <v>0</v>
      </c>
      <c r="GP588" s="3">
        <v>0</v>
      </c>
      <c r="GQ588" s="3">
        <v>0</v>
      </c>
      <c r="GR588" s="3">
        <v>0</v>
      </c>
      <c r="GS588" s="3">
        <v>0</v>
      </c>
      <c r="GT588" s="3">
        <v>0</v>
      </c>
      <c r="GU588" s="3">
        <v>0</v>
      </c>
      <c r="GV588" s="3">
        <v>0</v>
      </c>
      <c r="GW588" s="3">
        <v>0</v>
      </c>
      <c r="GX588" s="3">
        <v>0</v>
      </c>
      <c r="GY588" s="3">
        <v>0</v>
      </c>
      <c r="GZ588" s="3">
        <v>0</v>
      </c>
      <c r="HA588" s="3">
        <v>0</v>
      </c>
      <c r="HB588">
        <f t="shared" si="3395"/>
        <v>40</v>
      </c>
      <c r="HC588">
        <f t="shared" si="3399"/>
        <v>0</v>
      </c>
      <c r="HD588">
        <f>IF(H588&gt;=$F$3,IF(HB588&lt;50,HC588*VLOOKUP(H588,Ret!$A$2:$AZ$27,HB588+2),HC588),0)</f>
        <v>0</v>
      </c>
      <c r="HE588">
        <f>IF(H588&lt;$F$3,HC588*VLOOKUP(H588,Withd!$A$2:$AZ$57,HB588+2),0)</f>
        <v>0</v>
      </c>
      <c r="HF588">
        <f>IF(HC588=HD588,0,HC588*VLOOKUP(H588,Mort!$A$2:$E$115,IF(HF587/HC587=VLOOKUP(H587,Mort!$A$2:$E$115,2),2,3)))</f>
        <v>0</v>
      </c>
      <c r="HH588">
        <f t="shared" ref="HH588:HI588" si="3452">HH587+1</f>
        <v>69</v>
      </c>
      <c r="HI588">
        <f t="shared" si="3452"/>
        <v>29</v>
      </c>
      <c r="HJ588">
        <f t="shared" si="3393"/>
        <v>2.768789428715587E-2</v>
      </c>
      <c r="HK588">
        <f>IF(HH588&gt;=$F$3,IF(HI588&lt;50,HJ588*VLOOKUP(HH588,Ret!$A$2:$AZ$27,HI588+2),HJ588),0)</f>
        <v>7.0604130432247465E-3</v>
      </c>
      <c r="HL588">
        <f>IF(HH588&lt;$F$3,HJ588*VLOOKUP(HH588,Withd!$A$2:$AZ$57,HI588+2),0)</f>
        <v>0</v>
      </c>
      <c r="HM588">
        <f>IF(HJ588=HK588,0,HJ588*VLOOKUP(HH588,Mort!$A$2:$E$115,IF(HM587/HJ587=VLOOKUP(HH587,Mort!$A$2:$E$115,2),2,3)))</f>
        <v>1.3677819777854999E-4</v>
      </c>
      <c r="HN588">
        <f>HN587/(1+Assumptions!$C$9)</f>
        <v>0.53045065533637481</v>
      </c>
      <c r="HO588">
        <f>HO587*(1+Assumptions!$C$10)</f>
        <v>1.7223881368969096</v>
      </c>
      <c r="HQ588">
        <f>HQ587/(1.01+Assumptions!$C$9)</f>
        <v>0.45066952875469551</v>
      </c>
      <c r="HR588">
        <f>HR587/(0.99+Assumptions!$C$9)</f>
        <v>0.62534121165967427</v>
      </c>
    </row>
    <row r="589" spans="2:226" x14ac:dyDescent="0.25">
      <c r="B589">
        <f t="shared" ref="B589:C589" si="3453">B588+1</f>
        <v>2048</v>
      </c>
      <c r="C589">
        <f t="shared" si="3453"/>
        <v>81</v>
      </c>
      <c r="D589">
        <f>IF(D588=0, 0, D588*(1-VLOOKUP(C588,Mort!$A$2:$E$111,IF(D588/D587=1-VLOOKUP(C587,Mort!$A$2:$E$111,4),4,5))))</f>
        <v>0.66774352831535844</v>
      </c>
      <c r="E589" s="3">
        <f>IF(C589&lt;65,Assumptions!$C$6,Assumptions!$C$7)*(1+Assumptions!$C$8)^(B589-$J$3)</f>
        <v>19827.150291368784</v>
      </c>
      <c r="F589" s="3">
        <f t="shared" si="3391"/>
        <v>13239.45</v>
      </c>
      <c r="H589">
        <f t="shared" si="3398"/>
        <v>81</v>
      </c>
      <c r="I589" s="5">
        <v>68753.878109605939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5">
        <v>0</v>
      </c>
      <c r="AK589" s="5">
        <v>0</v>
      </c>
      <c r="AL589" s="5">
        <v>0</v>
      </c>
      <c r="AM589" s="5">
        <v>0</v>
      </c>
      <c r="AN589" s="5">
        <v>20917.64</v>
      </c>
      <c r="AO589" s="5">
        <v>20971.99</v>
      </c>
      <c r="AP589" s="5">
        <v>20889.52</v>
      </c>
      <c r="AQ589" s="5">
        <v>20661.919999999998</v>
      </c>
      <c r="AR589" s="5">
        <v>20279.21</v>
      </c>
      <c r="AS589" s="5">
        <v>19732.63</v>
      </c>
      <c r="AT589" s="5">
        <v>18979.29</v>
      </c>
      <c r="AU589" s="5">
        <v>18010.62</v>
      </c>
      <c r="AV589" s="5">
        <v>16829.75</v>
      </c>
      <c r="AW589" s="5">
        <v>15451.8</v>
      </c>
      <c r="AX589" s="5">
        <v>13909.55</v>
      </c>
      <c r="AY589" s="5">
        <v>12254.59</v>
      </c>
      <c r="AZ589" s="5">
        <v>10550.63</v>
      </c>
      <c r="BA589" s="5">
        <v>8863.11</v>
      </c>
      <c r="BB589" s="5">
        <v>7251.93</v>
      </c>
      <c r="BC589" s="5">
        <v>5768.16</v>
      </c>
      <c r="BD589" s="5">
        <v>4450.75</v>
      </c>
      <c r="BE589" s="5">
        <v>3351.16</v>
      </c>
      <c r="BF589" s="5">
        <v>2439.0500000000002</v>
      </c>
      <c r="BG589" s="5">
        <v>1735.98</v>
      </c>
      <c r="BH589" s="5">
        <v>1171.33</v>
      </c>
      <c r="BI589" s="5">
        <v>744.96</v>
      </c>
      <c r="BJ589" s="5">
        <v>428.13</v>
      </c>
      <c r="BK589" s="5">
        <v>216.48</v>
      </c>
      <c r="BL589" s="5">
        <v>94.72</v>
      </c>
      <c r="BM589" s="5">
        <v>35.49</v>
      </c>
      <c r="BN589" s="5">
        <v>10.84</v>
      </c>
      <c r="BO589" s="5">
        <v>2.4900000000000002</v>
      </c>
      <c r="BP589" s="5">
        <v>0.36</v>
      </c>
      <c r="BQ589" s="5">
        <v>0</v>
      </c>
      <c r="BR589" s="5">
        <v>0</v>
      </c>
      <c r="BS589" s="5">
        <v>0</v>
      </c>
      <c r="BT589" s="5">
        <v>0</v>
      </c>
      <c r="BU589" s="5">
        <v>0</v>
      </c>
      <c r="BV589" s="5">
        <v>0</v>
      </c>
      <c r="BW589" s="5">
        <v>0</v>
      </c>
      <c r="BX589" s="5">
        <v>0</v>
      </c>
      <c r="BY589" s="5">
        <v>0</v>
      </c>
      <c r="BZ589" s="5">
        <v>0</v>
      </c>
      <c r="CA589" s="5">
        <v>0</v>
      </c>
      <c r="CB589" s="5">
        <v>0</v>
      </c>
      <c r="CC589" s="5">
        <v>0</v>
      </c>
      <c r="CD589" s="5">
        <v>0</v>
      </c>
      <c r="CE589" s="5">
        <v>0</v>
      </c>
      <c r="CF589" s="5">
        <v>0</v>
      </c>
      <c r="CG589" s="5">
        <v>0</v>
      </c>
      <c r="CH589" s="5">
        <v>0</v>
      </c>
      <c r="CI589" s="5">
        <v>0</v>
      </c>
      <c r="CJ589" s="5">
        <v>0</v>
      </c>
      <c r="CK589" s="5">
        <v>0</v>
      </c>
      <c r="CL589" s="5">
        <v>0</v>
      </c>
      <c r="CM589" s="5">
        <v>0</v>
      </c>
      <c r="CN589" s="5">
        <v>0</v>
      </c>
      <c r="CO589" s="5">
        <v>0</v>
      </c>
      <c r="CP589" s="5">
        <v>0</v>
      </c>
      <c r="CQ589" s="5">
        <v>0</v>
      </c>
      <c r="CR589" s="5">
        <v>0</v>
      </c>
      <c r="CS589" s="5">
        <v>0</v>
      </c>
      <c r="CT589" s="5">
        <v>0</v>
      </c>
      <c r="CU589" s="5">
        <v>0</v>
      </c>
      <c r="CV589" s="5">
        <v>0</v>
      </c>
      <c r="CW589" s="5">
        <v>0</v>
      </c>
      <c r="CX589" s="5">
        <v>0</v>
      </c>
      <c r="CY589" s="5">
        <v>0</v>
      </c>
      <c r="CZ589" s="5">
        <v>0</v>
      </c>
      <c r="DA589" s="5">
        <v>0</v>
      </c>
      <c r="DB589" s="5">
        <v>0</v>
      </c>
      <c r="DC589" s="5">
        <v>0</v>
      </c>
      <c r="DD589" s="5">
        <v>0</v>
      </c>
      <c r="DE589" s="5">
        <v>0</v>
      </c>
      <c r="DF589" s="3">
        <v>0</v>
      </c>
      <c r="DG589" s="3">
        <v>0</v>
      </c>
      <c r="DH589" s="3">
        <v>0</v>
      </c>
      <c r="DI589" s="3">
        <v>0</v>
      </c>
      <c r="DJ589" s="3">
        <v>0</v>
      </c>
      <c r="DK589" s="3">
        <v>0</v>
      </c>
      <c r="DL589" s="3">
        <v>0</v>
      </c>
      <c r="DM589" s="3">
        <v>0</v>
      </c>
      <c r="DN589" s="3">
        <v>0</v>
      </c>
      <c r="DO589" s="3">
        <v>0</v>
      </c>
      <c r="DP589" s="3">
        <v>0</v>
      </c>
      <c r="DQ589" s="3">
        <v>0</v>
      </c>
      <c r="DR589" s="3">
        <v>0</v>
      </c>
      <c r="DS589" s="3">
        <v>0</v>
      </c>
      <c r="DT589" s="3">
        <v>0</v>
      </c>
      <c r="DU589" s="3">
        <v>0</v>
      </c>
      <c r="DV589" s="3">
        <v>0</v>
      </c>
      <c r="DW589" s="3">
        <v>0</v>
      </c>
      <c r="DX589" s="3">
        <v>0</v>
      </c>
      <c r="DY589" s="3">
        <v>0</v>
      </c>
      <c r="DZ589" s="3">
        <v>0</v>
      </c>
      <c r="EA589" s="3">
        <v>0</v>
      </c>
      <c r="EB589" s="3">
        <v>0</v>
      </c>
      <c r="EC589" s="3">
        <v>0</v>
      </c>
      <c r="ED589" s="3">
        <v>0</v>
      </c>
      <c r="EE589" s="3">
        <v>0</v>
      </c>
      <c r="EF589" s="3">
        <v>0</v>
      </c>
      <c r="EG589" s="3">
        <v>0</v>
      </c>
      <c r="EH589" s="3">
        <v>0</v>
      </c>
      <c r="EI589" s="3">
        <v>0</v>
      </c>
      <c r="EJ589" s="3">
        <v>1</v>
      </c>
      <c r="EK589" s="3">
        <v>0.95033000000000001</v>
      </c>
      <c r="EL589" s="3">
        <v>0.89724456620000004</v>
      </c>
      <c r="EM589" s="3">
        <v>0.84120267059514808</v>
      </c>
      <c r="EN589" s="3">
        <v>0.78257925648137217</v>
      </c>
      <c r="EO589" s="3">
        <v>0.72178849983789917</v>
      </c>
      <c r="EP589" s="3">
        <v>0.65804013953221596</v>
      </c>
      <c r="EQ589" s="3">
        <v>0.59190052510783298</v>
      </c>
      <c r="ER589" s="3">
        <v>0.52425813309850977</v>
      </c>
      <c r="ES589" s="3">
        <v>0.45624088291030912</v>
      </c>
      <c r="ET589" s="3">
        <v>0.38929209575205037</v>
      </c>
      <c r="EU589" s="3">
        <v>0.32509393624157973</v>
      </c>
      <c r="EV589" s="3">
        <v>0.26529940854866596</v>
      </c>
      <c r="EW589" s="3">
        <v>0.21124730705096076</v>
      </c>
      <c r="EX589" s="3">
        <v>0.16383496145644313</v>
      </c>
      <c r="EY589" s="3">
        <v>0.12352009249085617</v>
      </c>
      <c r="EZ589" s="3">
        <v>9.0340125245962383E-2</v>
      </c>
      <c r="FA589" s="3">
        <v>6.4474843986790889E-2</v>
      </c>
      <c r="FB589" s="3">
        <v>4.4479905369607303E-2</v>
      </c>
      <c r="FC589" s="3">
        <v>3.0007923358551871E-2</v>
      </c>
      <c r="FD589" s="3">
        <v>1.9191867463195435E-2</v>
      </c>
      <c r="FE589" s="3">
        <v>1.1569625381512736E-2</v>
      </c>
      <c r="FF589" s="3">
        <v>6.3024377303252483E-3</v>
      </c>
      <c r="FG589" s="3">
        <v>3.0206953797675884E-3</v>
      </c>
      <c r="FH589" s="3">
        <v>1.252772994851012E-3</v>
      </c>
      <c r="FI589" s="3">
        <v>4.4497244004113094E-4</v>
      </c>
      <c r="FJ589" s="3">
        <v>1.2886401863591152E-4</v>
      </c>
      <c r="FK589" s="3">
        <v>2.8006017170142653E-5</v>
      </c>
      <c r="FL589" s="3">
        <v>3.856988684672045E-6</v>
      </c>
      <c r="FM589" s="3">
        <v>0</v>
      </c>
      <c r="FN589" s="3">
        <v>0</v>
      </c>
      <c r="FO589" s="3">
        <v>0</v>
      </c>
      <c r="FP589" s="3">
        <v>0</v>
      </c>
      <c r="FQ589" s="3">
        <v>0</v>
      </c>
      <c r="FR589" s="3">
        <v>0</v>
      </c>
      <c r="FS589" s="3">
        <v>0</v>
      </c>
      <c r="FT589" s="3">
        <v>0</v>
      </c>
      <c r="FU589" s="3">
        <v>0</v>
      </c>
      <c r="FV589" s="3">
        <v>0</v>
      </c>
      <c r="FW589" s="3">
        <v>0</v>
      </c>
      <c r="FX589" s="3">
        <v>0</v>
      </c>
      <c r="FY589" s="3">
        <v>0</v>
      </c>
      <c r="FZ589" s="3">
        <v>0</v>
      </c>
      <c r="GA589" s="3">
        <v>0</v>
      </c>
      <c r="GB589" s="3">
        <v>0</v>
      </c>
      <c r="GC589" s="3">
        <v>0</v>
      </c>
      <c r="GD589" s="3">
        <v>0</v>
      </c>
      <c r="GE589" s="3">
        <v>0</v>
      </c>
      <c r="GF589" s="3">
        <v>0</v>
      </c>
      <c r="GG589" s="3">
        <v>0</v>
      </c>
      <c r="GH589" s="3">
        <v>0</v>
      </c>
      <c r="GI589" s="3">
        <v>0</v>
      </c>
      <c r="GJ589" s="3">
        <v>0</v>
      </c>
      <c r="GK589" s="3">
        <v>0</v>
      </c>
      <c r="GL589" s="3">
        <v>0</v>
      </c>
      <c r="GM589" s="3">
        <v>0</v>
      </c>
      <c r="GN589" s="3">
        <v>0</v>
      </c>
      <c r="GO589" s="3">
        <v>0</v>
      </c>
      <c r="GP589" s="3">
        <v>0</v>
      </c>
      <c r="GQ589" s="3">
        <v>0</v>
      </c>
      <c r="GR589" s="3">
        <v>0</v>
      </c>
      <c r="GS589" s="3">
        <v>0</v>
      </c>
      <c r="GT589" s="3">
        <v>0</v>
      </c>
      <c r="GU589" s="3">
        <v>0</v>
      </c>
      <c r="GV589" s="3">
        <v>0</v>
      </c>
      <c r="GW589" s="3">
        <v>0</v>
      </c>
      <c r="GX589" s="3">
        <v>0</v>
      </c>
      <c r="GY589" s="3">
        <v>0</v>
      </c>
      <c r="GZ589" s="3">
        <v>0</v>
      </c>
      <c r="HA589" s="3">
        <v>0</v>
      </c>
      <c r="HB589">
        <f t="shared" si="3395"/>
        <v>41</v>
      </c>
      <c r="HC589">
        <f t="shared" si="3399"/>
        <v>0</v>
      </c>
      <c r="HD589">
        <f>IF(H589&gt;=$F$3,IF(HB589&lt;50,HC589*VLOOKUP(H589,Ret!$A$2:$AZ$27,HB589+2),HC589),0)</f>
        <v>0</v>
      </c>
      <c r="HE589">
        <f>IF(H589&lt;$F$3,HC589*VLOOKUP(H589,Withd!$A$2:$AZ$57,HB589+2),0)</f>
        <v>0</v>
      </c>
      <c r="HF589">
        <f>IF(HC589=HD589,0,HC589*VLOOKUP(H589,Mort!$A$2:$E$115,IF(HF588/HC588=VLOOKUP(H588,Mort!$A$2:$E$115,2),2,3)))</f>
        <v>0</v>
      </c>
      <c r="HH589">
        <f t="shared" ref="HH589:HI589" si="3454">HH588+1</f>
        <v>70</v>
      </c>
      <c r="HI589">
        <f t="shared" si="3454"/>
        <v>30</v>
      </c>
      <c r="HJ589">
        <f t="shared" si="3393"/>
        <v>2.049070304615257E-2</v>
      </c>
      <c r="HK589">
        <f>IF(HH589&gt;=$F$3,IF(HI589&lt;50,HJ589*VLOOKUP(HH589,Ret!$A$2:$AZ$27,HI589+2),HJ589),0)</f>
        <v>5.6759247437842622E-3</v>
      </c>
      <c r="HL589">
        <f>IF(HH589&lt;$F$3,HJ589*VLOOKUP(HH589,Withd!$A$2:$AZ$57,HI589+2),0)</f>
        <v>0</v>
      </c>
      <c r="HM589">
        <f>IF(HJ589=HK589,0,HJ589*VLOOKUP(HH589,Mort!$A$2:$E$115,IF(HM588/HJ588=VLOOKUP(HH588,Mort!$A$2:$E$115,2),2,3)))</f>
        <v>1.0737128396183946E-4</v>
      </c>
      <c r="HN589">
        <f>HN588/(1+Assumptions!$C$9)</f>
        <v>0.51103145986163279</v>
      </c>
      <c r="HO589">
        <f>HO588*(1+Assumptions!$C$10)</f>
        <v>1.7783657513460591</v>
      </c>
      <c r="HQ589">
        <f>HQ588/(1.01+Assumptions!$C$9)</f>
        <v>0.43002817629264839</v>
      </c>
      <c r="HR589">
        <f>HR588/(0.99+Assumptions!$C$9)</f>
        <v>0.60830857165337959</v>
      </c>
    </row>
    <row r="590" spans="2:226" x14ac:dyDescent="0.25">
      <c r="B590">
        <f t="shared" ref="B590:C590" si="3455">B589+1</f>
        <v>2049</v>
      </c>
      <c r="C590">
        <f t="shared" si="3455"/>
        <v>82</v>
      </c>
      <c r="D590">
        <f>IF(D589=0, 0, D589*(1-VLOOKUP(C589,Mort!$A$2:$E$111,IF(D589/D588=1-VLOOKUP(C588,Mort!$A$2:$E$111,4),4,5))))</f>
        <v>0.63835613563419946</v>
      </c>
      <c r="E590" s="3">
        <f>IF(C590&lt;65,Assumptions!$C$6,Assumptions!$C$7)*(1+Assumptions!$C$8)^(B590-$J$3)</f>
        <v>20917.643557394069</v>
      </c>
      <c r="F590" s="3">
        <f t="shared" si="3391"/>
        <v>13352.91</v>
      </c>
      <c r="H590">
        <f t="shared" si="3398"/>
        <v>82</v>
      </c>
      <c r="I590" s="5">
        <v>65157.561006801152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5">
        <v>0</v>
      </c>
      <c r="AK590" s="5">
        <v>0</v>
      </c>
      <c r="AL590" s="5">
        <v>0</v>
      </c>
      <c r="AM590" s="5">
        <v>0</v>
      </c>
      <c r="AN590" s="5">
        <v>0</v>
      </c>
      <c r="AO590" s="5">
        <v>22068.11</v>
      </c>
      <c r="AP590" s="5">
        <v>21981.34</v>
      </c>
      <c r="AQ590" s="5">
        <v>21741.84</v>
      </c>
      <c r="AR590" s="5">
        <v>21339.119999999999</v>
      </c>
      <c r="AS590" s="5">
        <v>20763.98</v>
      </c>
      <c r="AT590" s="5">
        <v>19971.259999999998</v>
      </c>
      <c r="AU590" s="5">
        <v>18951.97</v>
      </c>
      <c r="AV590" s="5">
        <v>17709.37</v>
      </c>
      <c r="AW590" s="5">
        <v>16259.41</v>
      </c>
      <c r="AX590" s="5">
        <v>14636.54</v>
      </c>
      <c r="AY590" s="5">
        <v>12895.09</v>
      </c>
      <c r="AZ590" s="5">
        <v>11102.07</v>
      </c>
      <c r="BA590" s="5">
        <v>9326.34</v>
      </c>
      <c r="BB590" s="5">
        <v>7630.96</v>
      </c>
      <c r="BC590" s="5">
        <v>6069.64</v>
      </c>
      <c r="BD590" s="5">
        <v>4683.37</v>
      </c>
      <c r="BE590" s="5">
        <v>3526.31</v>
      </c>
      <c r="BF590" s="5">
        <v>2566.5300000000002</v>
      </c>
      <c r="BG590" s="5">
        <v>1826.72</v>
      </c>
      <c r="BH590" s="5">
        <v>1232.55</v>
      </c>
      <c r="BI590" s="5">
        <v>783.9</v>
      </c>
      <c r="BJ590" s="5">
        <v>450.51</v>
      </c>
      <c r="BK590" s="5">
        <v>227.8</v>
      </c>
      <c r="BL590" s="5">
        <v>99.67</v>
      </c>
      <c r="BM590" s="5">
        <v>37.35</v>
      </c>
      <c r="BN590" s="5">
        <v>11.41</v>
      </c>
      <c r="BO590" s="5">
        <v>2.62</v>
      </c>
      <c r="BP590" s="5">
        <v>0.38</v>
      </c>
      <c r="BQ590" s="5">
        <v>0</v>
      </c>
      <c r="BR590" s="5">
        <v>0</v>
      </c>
      <c r="BS590" s="5">
        <v>0</v>
      </c>
      <c r="BT590" s="5">
        <v>0</v>
      </c>
      <c r="BU590" s="5">
        <v>0</v>
      </c>
      <c r="BV590" s="5">
        <v>0</v>
      </c>
      <c r="BW590" s="5">
        <v>0</v>
      </c>
      <c r="BX590" s="5">
        <v>0</v>
      </c>
      <c r="BY590" s="5">
        <v>0</v>
      </c>
      <c r="BZ590" s="5">
        <v>0</v>
      </c>
      <c r="CA590" s="5">
        <v>0</v>
      </c>
      <c r="CB590" s="5">
        <v>0</v>
      </c>
      <c r="CC590" s="5">
        <v>0</v>
      </c>
      <c r="CD590" s="5">
        <v>0</v>
      </c>
      <c r="CE590" s="5">
        <v>0</v>
      </c>
      <c r="CF590" s="5">
        <v>0</v>
      </c>
      <c r="CG590" s="5">
        <v>0</v>
      </c>
      <c r="CH590" s="5">
        <v>0</v>
      </c>
      <c r="CI590" s="5">
        <v>0</v>
      </c>
      <c r="CJ590" s="5">
        <v>0</v>
      </c>
      <c r="CK590" s="5">
        <v>0</v>
      </c>
      <c r="CL590" s="5">
        <v>0</v>
      </c>
      <c r="CM590" s="5">
        <v>0</v>
      </c>
      <c r="CN590" s="5">
        <v>0</v>
      </c>
      <c r="CO590" s="5">
        <v>0</v>
      </c>
      <c r="CP590" s="5">
        <v>0</v>
      </c>
      <c r="CQ590" s="5">
        <v>0</v>
      </c>
      <c r="CR590" s="5">
        <v>0</v>
      </c>
      <c r="CS590" s="5">
        <v>0</v>
      </c>
      <c r="CT590" s="5">
        <v>0</v>
      </c>
      <c r="CU590" s="5">
        <v>0</v>
      </c>
      <c r="CV590" s="5">
        <v>0</v>
      </c>
      <c r="CW590" s="5">
        <v>0</v>
      </c>
      <c r="CX590" s="5">
        <v>0</v>
      </c>
      <c r="CY590" s="5">
        <v>0</v>
      </c>
      <c r="CZ590" s="5">
        <v>0</v>
      </c>
      <c r="DA590" s="5">
        <v>0</v>
      </c>
      <c r="DB590" s="5">
        <v>0</v>
      </c>
      <c r="DC590" s="5">
        <v>0</v>
      </c>
      <c r="DD590" s="5">
        <v>0</v>
      </c>
      <c r="DE590" s="5">
        <v>0</v>
      </c>
      <c r="DF590" s="3">
        <v>0</v>
      </c>
      <c r="DG590" s="3">
        <v>0</v>
      </c>
      <c r="DH590" s="3">
        <v>0</v>
      </c>
      <c r="DI590" s="3">
        <v>0</v>
      </c>
      <c r="DJ590" s="3">
        <v>0</v>
      </c>
      <c r="DK590" s="3">
        <v>0</v>
      </c>
      <c r="DL590" s="3">
        <v>0</v>
      </c>
      <c r="DM590" s="3">
        <v>0</v>
      </c>
      <c r="DN590" s="3">
        <v>0</v>
      </c>
      <c r="DO590" s="3">
        <v>0</v>
      </c>
      <c r="DP590" s="3">
        <v>0</v>
      </c>
      <c r="DQ590" s="3">
        <v>0</v>
      </c>
      <c r="DR590" s="3">
        <v>0</v>
      </c>
      <c r="DS590" s="3">
        <v>0</v>
      </c>
      <c r="DT590" s="3">
        <v>0</v>
      </c>
      <c r="DU590" s="3">
        <v>0</v>
      </c>
      <c r="DV590" s="3">
        <v>0</v>
      </c>
      <c r="DW590" s="3">
        <v>0</v>
      </c>
      <c r="DX590" s="3">
        <v>0</v>
      </c>
      <c r="DY590" s="3">
        <v>0</v>
      </c>
      <c r="DZ590" s="3">
        <v>0</v>
      </c>
      <c r="EA590" s="3">
        <v>0</v>
      </c>
      <c r="EB590" s="3">
        <v>0</v>
      </c>
      <c r="EC590" s="3">
        <v>0</v>
      </c>
      <c r="ED590" s="3">
        <v>0</v>
      </c>
      <c r="EE590" s="3">
        <v>0</v>
      </c>
      <c r="EF590" s="3">
        <v>0</v>
      </c>
      <c r="EG590" s="3">
        <v>0</v>
      </c>
      <c r="EH590" s="3">
        <v>0</v>
      </c>
      <c r="EI590" s="3">
        <v>0</v>
      </c>
      <c r="EJ590" s="3">
        <v>0</v>
      </c>
      <c r="EK590" s="3">
        <v>1</v>
      </c>
      <c r="EL590" s="3">
        <v>0.94413999999999998</v>
      </c>
      <c r="EM590" s="3">
        <v>0.88516901560000005</v>
      </c>
      <c r="EN590" s="3">
        <v>0.82348158690283602</v>
      </c>
      <c r="EO590" s="3">
        <v>0.7595135372322237</v>
      </c>
      <c r="EP590" s="3">
        <v>0.69243330162387373</v>
      </c>
      <c r="EQ590" s="3">
        <v>0.62283683047765814</v>
      </c>
      <c r="ER590" s="3">
        <v>0.55165903749067136</v>
      </c>
      <c r="ES590" s="3">
        <v>0.48008679396663168</v>
      </c>
      <c r="ET590" s="3">
        <v>0.40963885781996817</v>
      </c>
      <c r="EU590" s="3">
        <v>0.34208531377687723</v>
      </c>
      <c r="EV590" s="3">
        <v>0.2791655620138962</v>
      </c>
      <c r="EW590" s="3">
        <v>0.22228837040918498</v>
      </c>
      <c r="EX590" s="3">
        <v>0.1723979685545475</v>
      </c>
      <c r="EY590" s="3">
        <v>0.12997600043232999</v>
      </c>
      <c r="EZ590" s="3">
        <v>9.5061847196197494E-2</v>
      </c>
      <c r="FA590" s="3">
        <v>6.7844689725454183E-2</v>
      </c>
      <c r="FB590" s="3">
        <v>4.6804694547796337E-2</v>
      </c>
      <c r="FC590" s="3">
        <v>3.1576319129725319E-2</v>
      </c>
      <c r="FD590" s="3">
        <v>2.0194950662607125E-2</v>
      </c>
      <c r="FE590" s="3">
        <v>1.2174324057446079E-2</v>
      </c>
      <c r="FF590" s="3">
        <v>6.6318412870531775E-3</v>
      </c>
      <c r="FG590" s="3">
        <v>3.1785752104717176E-3</v>
      </c>
      <c r="FH590" s="3">
        <v>1.3182504970389356E-3</v>
      </c>
      <c r="FI590" s="3">
        <v>4.6822939404325952E-4</v>
      </c>
      <c r="FJ590" s="3">
        <v>1.3559923251492794E-4</v>
      </c>
      <c r="FK590" s="3">
        <v>2.9469781202469292E-5</v>
      </c>
      <c r="FL590" s="3">
        <v>4.0585782672040693E-6</v>
      </c>
      <c r="FM590" s="3">
        <v>0</v>
      </c>
      <c r="FN590" s="3">
        <v>0</v>
      </c>
      <c r="FO590" s="3">
        <v>0</v>
      </c>
      <c r="FP590" s="3">
        <v>0</v>
      </c>
      <c r="FQ590" s="3">
        <v>0</v>
      </c>
      <c r="FR590" s="3">
        <v>0</v>
      </c>
      <c r="FS590" s="3">
        <v>0</v>
      </c>
      <c r="FT590" s="3">
        <v>0</v>
      </c>
      <c r="FU590" s="3">
        <v>0</v>
      </c>
      <c r="FV590" s="3">
        <v>0</v>
      </c>
      <c r="FW590" s="3">
        <v>0</v>
      </c>
      <c r="FX590" s="3">
        <v>0</v>
      </c>
      <c r="FY590" s="3">
        <v>0</v>
      </c>
      <c r="FZ590" s="3">
        <v>0</v>
      </c>
      <c r="GA590" s="3">
        <v>0</v>
      </c>
      <c r="GB590" s="3">
        <v>0</v>
      </c>
      <c r="GC590" s="3">
        <v>0</v>
      </c>
      <c r="GD590" s="3">
        <v>0</v>
      </c>
      <c r="GE590" s="3">
        <v>0</v>
      </c>
      <c r="GF590" s="3">
        <v>0</v>
      </c>
      <c r="GG590" s="3">
        <v>0</v>
      </c>
      <c r="GH590" s="3">
        <v>0</v>
      </c>
      <c r="GI590" s="3">
        <v>0</v>
      </c>
      <c r="GJ590" s="3">
        <v>0</v>
      </c>
      <c r="GK590" s="3">
        <v>0</v>
      </c>
      <c r="GL590" s="3">
        <v>0</v>
      </c>
      <c r="GM590" s="3">
        <v>0</v>
      </c>
      <c r="GN590" s="3">
        <v>0</v>
      </c>
      <c r="GO590" s="3">
        <v>0</v>
      </c>
      <c r="GP590" s="3">
        <v>0</v>
      </c>
      <c r="GQ590" s="3">
        <v>0</v>
      </c>
      <c r="GR590" s="3">
        <v>0</v>
      </c>
      <c r="GS590" s="3">
        <v>0</v>
      </c>
      <c r="GT590" s="3">
        <v>0</v>
      </c>
      <c r="GU590" s="3">
        <v>0</v>
      </c>
      <c r="GV590" s="3">
        <v>0</v>
      </c>
      <c r="GW590" s="3">
        <v>0</v>
      </c>
      <c r="GX590" s="3">
        <v>0</v>
      </c>
      <c r="GY590" s="3">
        <v>0</v>
      </c>
      <c r="GZ590" s="3">
        <v>0</v>
      </c>
      <c r="HA590" s="3">
        <v>0</v>
      </c>
      <c r="HB590">
        <f t="shared" si="3395"/>
        <v>42</v>
      </c>
      <c r="HC590">
        <f t="shared" si="3399"/>
        <v>0</v>
      </c>
      <c r="HD590">
        <f>IF(H590&gt;=$F$3,IF(HB590&lt;50,HC590*VLOOKUP(H590,Ret!$A$2:$AZ$27,HB590+2),HC590),0)</f>
        <v>0</v>
      </c>
      <c r="HE590">
        <f>IF(H590&lt;$F$3,HC590*VLOOKUP(H590,Withd!$A$2:$AZ$57,HB590+2),0)</f>
        <v>0</v>
      </c>
      <c r="HF590">
        <f>IF(HC590=HD590,0,HC590*VLOOKUP(H590,Mort!$A$2:$E$115,IF(HF589/HC589=VLOOKUP(H589,Mort!$A$2:$E$115,2),2,3)))</f>
        <v>0</v>
      </c>
      <c r="HH590">
        <f t="shared" ref="HH590:HI590" si="3456">HH589+1</f>
        <v>71</v>
      </c>
      <c r="HI590">
        <f t="shared" si="3456"/>
        <v>31</v>
      </c>
      <c r="HJ590">
        <f t="shared" si="3393"/>
        <v>1.470740701840647E-2</v>
      </c>
      <c r="HK590">
        <f>IF(HH590&gt;=$F$3,IF(HI590&lt;50,HJ590*VLOOKUP(HH590,Ret!$A$2:$AZ$27,HI590+2),HJ590),0)</f>
        <v>3.5297776844175526E-3</v>
      </c>
      <c r="HL590">
        <f>IF(HH590&lt;$F$3,HJ590*VLOOKUP(HH590,Withd!$A$2:$AZ$57,HI590+2),0)</f>
        <v>0</v>
      </c>
      <c r="HM590">
        <f>IF(HJ590=HK590,0,HJ590*VLOOKUP(HH590,Mort!$A$2:$E$115,IF(HM589/HJ589=VLOOKUP(HH589,Mort!$A$2:$E$115,2),2,3)))</f>
        <v>8.1920257092524043E-5</v>
      </c>
      <c r="HN590">
        <f>HN589/(1+Assumptions!$C$9)</f>
        <v>0.49232317905744966</v>
      </c>
      <c r="HO590">
        <f>HO589*(1+Assumptions!$C$10)</f>
        <v>1.836162638264806</v>
      </c>
      <c r="HQ590">
        <f>HQ589/(1.01+Assumptions!$C$9)</f>
        <v>0.41033222928687824</v>
      </c>
      <c r="HR590">
        <f>HR589/(0.99+Assumptions!$C$9)</f>
        <v>0.59173985569394905</v>
      </c>
    </row>
    <row r="591" spans="2:226" x14ac:dyDescent="0.25">
      <c r="B591">
        <f t="shared" ref="B591:C591" si="3457">B590+1</f>
        <v>2050</v>
      </c>
      <c r="C591">
        <f t="shared" si="3457"/>
        <v>83</v>
      </c>
      <c r="D591">
        <f>IF(D590=0, 0, D590*(1-VLOOKUP(C590,Mort!$A$2:$E$111,IF(D590/D589=1-VLOOKUP(C589,Mort!$A$2:$E$111,4),4,5))))</f>
        <v>0.60664898637724873</v>
      </c>
      <c r="E591" s="3">
        <f>IF(C591&lt;65,Assumptions!$C$6,Assumptions!$C$7)*(1+Assumptions!$C$8)^(B591-$J$3)</f>
        <v>22068.113953050739</v>
      </c>
      <c r="F591" s="3">
        <f t="shared" si="3391"/>
        <v>13387.6</v>
      </c>
      <c r="H591">
        <f t="shared" si="3398"/>
        <v>83</v>
      </c>
      <c r="I591" s="5">
        <v>61657.128606138118</v>
      </c>
      <c r="J591" s="5">
        <v>0</v>
      </c>
      <c r="K591" s="5">
        <v>0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0</v>
      </c>
      <c r="Z591" s="5">
        <v>0</v>
      </c>
      <c r="AA591" s="5">
        <v>0</v>
      </c>
      <c r="AB591" s="5">
        <v>0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>
        <v>0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s="5">
        <v>0</v>
      </c>
      <c r="AP591" s="5">
        <v>23281.86</v>
      </c>
      <c r="AQ591" s="5">
        <v>23028.2</v>
      </c>
      <c r="AR591" s="5">
        <v>22601.65</v>
      </c>
      <c r="AS591" s="5">
        <v>21992.48</v>
      </c>
      <c r="AT591" s="5">
        <v>21152.86</v>
      </c>
      <c r="AU591" s="5">
        <v>20073.259999999998</v>
      </c>
      <c r="AV591" s="5">
        <v>18757.150000000001</v>
      </c>
      <c r="AW591" s="5">
        <v>17221.39</v>
      </c>
      <c r="AX591" s="5">
        <v>15502.51</v>
      </c>
      <c r="AY591" s="5">
        <v>13658.02</v>
      </c>
      <c r="AZ591" s="5">
        <v>11758.93</v>
      </c>
      <c r="BA591" s="5">
        <v>9878.14</v>
      </c>
      <c r="BB591" s="5">
        <v>8082.45</v>
      </c>
      <c r="BC591" s="5">
        <v>6428.75</v>
      </c>
      <c r="BD591" s="5">
        <v>4960.46</v>
      </c>
      <c r="BE591" s="5">
        <v>3734.94</v>
      </c>
      <c r="BF591" s="5">
        <v>2718.38</v>
      </c>
      <c r="BG591" s="5">
        <v>1934.79</v>
      </c>
      <c r="BH591" s="5">
        <v>1305.47</v>
      </c>
      <c r="BI591" s="5">
        <v>830.28</v>
      </c>
      <c r="BJ591" s="5">
        <v>477.16</v>
      </c>
      <c r="BK591" s="5">
        <v>241.28</v>
      </c>
      <c r="BL591" s="5">
        <v>105.57</v>
      </c>
      <c r="BM591" s="5">
        <v>39.56</v>
      </c>
      <c r="BN591" s="5">
        <v>12.09</v>
      </c>
      <c r="BO591" s="5">
        <v>2.77</v>
      </c>
      <c r="BP591" s="5">
        <v>0.4</v>
      </c>
      <c r="BQ591" s="5">
        <v>0</v>
      </c>
      <c r="BR591" s="5">
        <v>0</v>
      </c>
      <c r="BS591" s="5">
        <v>0</v>
      </c>
      <c r="BT591" s="5">
        <v>0</v>
      </c>
      <c r="BU591" s="5">
        <v>0</v>
      </c>
      <c r="BV591" s="5">
        <v>0</v>
      </c>
      <c r="BW591" s="5">
        <v>0</v>
      </c>
      <c r="BX591" s="5">
        <v>0</v>
      </c>
      <c r="BY591" s="5">
        <v>0</v>
      </c>
      <c r="BZ591" s="5">
        <v>0</v>
      </c>
      <c r="CA591" s="5">
        <v>0</v>
      </c>
      <c r="CB591" s="5">
        <v>0</v>
      </c>
      <c r="CC591" s="5">
        <v>0</v>
      </c>
      <c r="CD591" s="5">
        <v>0</v>
      </c>
      <c r="CE591" s="5">
        <v>0</v>
      </c>
      <c r="CF591" s="5">
        <v>0</v>
      </c>
      <c r="CG591" s="5">
        <v>0</v>
      </c>
      <c r="CH591" s="5">
        <v>0</v>
      </c>
      <c r="CI591" s="5">
        <v>0</v>
      </c>
      <c r="CJ591" s="5">
        <v>0</v>
      </c>
      <c r="CK591" s="5">
        <v>0</v>
      </c>
      <c r="CL591" s="5">
        <v>0</v>
      </c>
      <c r="CM591" s="5">
        <v>0</v>
      </c>
      <c r="CN591" s="5">
        <v>0</v>
      </c>
      <c r="CO591" s="5">
        <v>0</v>
      </c>
      <c r="CP591" s="5">
        <v>0</v>
      </c>
      <c r="CQ591" s="5">
        <v>0</v>
      </c>
      <c r="CR591" s="5">
        <v>0</v>
      </c>
      <c r="CS591" s="5">
        <v>0</v>
      </c>
      <c r="CT591" s="5">
        <v>0</v>
      </c>
      <c r="CU591" s="5">
        <v>0</v>
      </c>
      <c r="CV591" s="5">
        <v>0</v>
      </c>
      <c r="CW591" s="5">
        <v>0</v>
      </c>
      <c r="CX591" s="5">
        <v>0</v>
      </c>
      <c r="CY591" s="5">
        <v>0</v>
      </c>
      <c r="CZ591" s="5">
        <v>0</v>
      </c>
      <c r="DA591" s="5">
        <v>0</v>
      </c>
      <c r="DB591" s="5">
        <v>0</v>
      </c>
      <c r="DC591" s="5">
        <v>0</v>
      </c>
      <c r="DD591" s="5">
        <v>0</v>
      </c>
      <c r="DE591" s="5">
        <v>0</v>
      </c>
      <c r="DF591" s="3">
        <v>0</v>
      </c>
      <c r="DG591" s="3">
        <v>0</v>
      </c>
      <c r="DH591" s="3">
        <v>0</v>
      </c>
      <c r="DI591" s="3">
        <v>0</v>
      </c>
      <c r="DJ591" s="3">
        <v>0</v>
      </c>
      <c r="DK591" s="3">
        <v>0</v>
      </c>
      <c r="DL591" s="3">
        <v>0</v>
      </c>
      <c r="DM591" s="3">
        <v>0</v>
      </c>
      <c r="DN591" s="3">
        <v>0</v>
      </c>
      <c r="DO591" s="3">
        <v>0</v>
      </c>
      <c r="DP591" s="3">
        <v>0</v>
      </c>
      <c r="DQ591" s="3">
        <v>0</v>
      </c>
      <c r="DR591" s="3">
        <v>0</v>
      </c>
      <c r="DS591" s="3">
        <v>0</v>
      </c>
      <c r="DT591" s="3">
        <v>0</v>
      </c>
      <c r="DU591" s="3">
        <v>0</v>
      </c>
      <c r="DV591" s="3">
        <v>0</v>
      </c>
      <c r="DW591" s="3">
        <v>0</v>
      </c>
      <c r="DX591" s="3">
        <v>0</v>
      </c>
      <c r="DY591" s="3">
        <v>0</v>
      </c>
      <c r="DZ591" s="3">
        <v>0</v>
      </c>
      <c r="EA591" s="3">
        <v>0</v>
      </c>
      <c r="EB591" s="3">
        <v>0</v>
      </c>
      <c r="EC591" s="3">
        <v>0</v>
      </c>
      <c r="ED591" s="3">
        <v>0</v>
      </c>
      <c r="EE591" s="3">
        <v>0</v>
      </c>
      <c r="EF591" s="3">
        <v>0</v>
      </c>
      <c r="EG591" s="3">
        <v>0</v>
      </c>
      <c r="EH591" s="3">
        <v>0</v>
      </c>
      <c r="EI591" s="3">
        <v>0</v>
      </c>
      <c r="EJ591" s="3">
        <v>0</v>
      </c>
      <c r="EK591" s="3">
        <v>0</v>
      </c>
      <c r="EL591" s="3">
        <v>1</v>
      </c>
      <c r="EM591" s="3">
        <v>0.93754000000000004</v>
      </c>
      <c r="EN591" s="3">
        <v>0.87220283740000004</v>
      </c>
      <c r="EO591" s="3">
        <v>0.80445012099076807</v>
      </c>
      <c r="EP591" s="3">
        <v>0.73340108630486345</v>
      </c>
      <c r="EQ591" s="3">
        <v>0.65968694312036158</v>
      </c>
      <c r="ER591" s="3">
        <v>0.58429791926056662</v>
      </c>
      <c r="ES591" s="3">
        <v>0.50849110721570068</v>
      </c>
      <c r="ET591" s="3">
        <v>0.43387512214286877</v>
      </c>
      <c r="EU591" s="3">
        <v>0.36232477575028826</v>
      </c>
      <c r="EV591" s="3">
        <v>0.29568237974653772</v>
      </c>
      <c r="EW591" s="3">
        <v>0.23544005169697813</v>
      </c>
      <c r="EX591" s="3">
        <v>0.18259788649410835</v>
      </c>
      <c r="EY591" s="3">
        <v>0.13766602456450311</v>
      </c>
      <c r="EZ591" s="3">
        <v>0.10068617704598627</v>
      </c>
      <c r="FA591" s="3">
        <v>7.1858717695949939E-2</v>
      </c>
      <c r="FB591" s="3">
        <v>4.9573892164081951E-2</v>
      </c>
      <c r="FC591" s="3">
        <v>3.3444530609576251E-2</v>
      </c>
      <c r="FD591" s="3">
        <v>2.1389783996660586E-2</v>
      </c>
      <c r="FE591" s="3">
        <v>1.2894617384546869E-2</v>
      </c>
      <c r="FF591" s="3">
        <v>7.0242138740580617E-3</v>
      </c>
      <c r="FG591" s="3">
        <v>3.3666354676972882E-3</v>
      </c>
      <c r="FH591" s="3">
        <v>1.3962447275180966E-3</v>
      </c>
      <c r="FI591" s="3">
        <v>4.9593216476715276E-4</v>
      </c>
      <c r="FJ591" s="3">
        <v>1.4362195491656742E-4</v>
      </c>
      <c r="FK591" s="3">
        <v>3.12133594620176E-5</v>
      </c>
      <c r="FL591" s="3">
        <v>4.2987038651090622E-6</v>
      </c>
      <c r="FM591" s="3">
        <v>0</v>
      </c>
      <c r="FN591" s="3">
        <v>0</v>
      </c>
      <c r="FO591" s="3">
        <v>0</v>
      </c>
      <c r="FP591" s="3">
        <v>0</v>
      </c>
      <c r="FQ591" s="3">
        <v>0</v>
      </c>
      <c r="FR591" s="3">
        <v>0</v>
      </c>
      <c r="FS591" s="3">
        <v>0</v>
      </c>
      <c r="FT591" s="3">
        <v>0</v>
      </c>
      <c r="FU591" s="3">
        <v>0</v>
      </c>
      <c r="FV591" s="3">
        <v>0</v>
      </c>
      <c r="FW591" s="3">
        <v>0</v>
      </c>
      <c r="FX591" s="3">
        <v>0</v>
      </c>
      <c r="FY591" s="3">
        <v>0</v>
      </c>
      <c r="FZ591" s="3">
        <v>0</v>
      </c>
      <c r="GA591" s="3">
        <v>0</v>
      </c>
      <c r="GB591" s="3">
        <v>0</v>
      </c>
      <c r="GC591" s="3">
        <v>0</v>
      </c>
      <c r="GD591" s="3">
        <v>0</v>
      </c>
      <c r="GE591" s="3">
        <v>0</v>
      </c>
      <c r="GF591" s="3">
        <v>0</v>
      </c>
      <c r="GG591" s="3">
        <v>0</v>
      </c>
      <c r="GH591" s="3">
        <v>0</v>
      </c>
      <c r="GI591" s="3">
        <v>0</v>
      </c>
      <c r="GJ591" s="3">
        <v>0</v>
      </c>
      <c r="GK591" s="3">
        <v>0</v>
      </c>
      <c r="GL591" s="3">
        <v>0</v>
      </c>
      <c r="GM591" s="3">
        <v>0</v>
      </c>
      <c r="GN591" s="3">
        <v>0</v>
      </c>
      <c r="GO591" s="3">
        <v>0</v>
      </c>
      <c r="GP591" s="3">
        <v>0</v>
      </c>
      <c r="GQ591" s="3">
        <v>0</v>
      </c>
      <c r="GR591" s="3">
        <v>0</v>
      </c>
      <c r="GS591" s="3">
        <v>0</v>
      </c>
      <c r="GT591" s="3">
        <v>0</v>
      </c>
      <c r="GU591" s="3">
        <v>0</v>
      </c>
      <c r="GV591" s="3">
        <v>0</v>
      </c>
      <c r="GW591" s="3">
        <v>0</v>
      </c>
      <c r="GX591" s="3">
        <v>0</v>
      </c>
      <c r="GY591" s="3">
        <v>0</v>
      </c>
      <c r="GZ591" s="3">
        <v>0</v>
      </c>
      <c r="HA591" s="3">
        <v>0</v>
      </c>
      <c r="HB591">
        <f t="shared" si="3395"/>
        <v>43</v>
      </c>
      <c r="HC591">
        <f t="shared" si="3399"/>
        <v>0</v>
      </c>
      <c r="HD591">
        <f>IF(H591&gt;=$F$3,IF(HB591&lt;50,HC591*VLOOKUP(H591,Ret!$A$2:$AZ$27,HB591+2),HC591),0)</f>
        <v>0</v>
      </c>
      <c r="HE591">
        <f>IF(H591&lt;$F$3,HC591*VLOOKUP(H591,Withd!$A$2:$AZ$57,HB591+2),0)</f>
        <v>0</v>
      </c>
      <c r="HF591">
        <f>IF(HC591=HD591,0,HC591*VLOOKUP(H591,Mort!$A$2:$E$115,IF(HF590/HC590=VLOOKUP(H590,Mort!$A$2:$E$115,2),2,3)))</f>
        <v>0</v>
      </c>
      <c r="HH591">
        <f t="shared" ref="HH591:HI591" si="3458">HH590+1</f>
        <v>72</v>
      </c>
      <c r="HI591">
        <f t="shared" si="3458"/>
        <v>32</v>
      </c>
      <c r="HJ591">
        <f t="shared" si="3393"/>
        <v>1.1095709076896394E-2</v>
      </c>
      <c r="HK591">
        <f>IF(HH591&gt;=$F$3,IF(HI591&lt;50,HJ591*VLOOKUP(HH591,Ret!$A$2:$AZ$27,HI591+2),HJ591),0)</f>
        <v>2.9958414507620266E-3</v>
      </c>
      <c r="HL591">
        <f>IF(HH591&lt;$F$3,HJ591*VLOOKUP(HH591,Withd!$A$2:$AZ$57,HI591+2),0)</f>
        <v>0</v>
      </c>
      <c r="HM591">
        <f>IF(HJ591=HK591,0,HJ591*VLOOKUP(HH591,Mort!$A$2:$E$115,IF(HM590/HJ590=VLOOKUP(HH590,Mort!$A$2:$E$115,2),2,3)))</f>
        <v>6.5575640644457698E-5</v>
      </c>
      <c r="HN591">
        <f>HN590/(1+Assumptions!$C$9)</f>
        <v>0.47429978714590526</v>
      </c>
      <c r="HO591">
        <f>HO590*(1+Assumptions!$C$10)</f>
        <v>1.8958379240084122</v>
      </c>
      <c r="HQ591">
        <f>HQ590/(1.01+Assumptions!$C$9)</f>
        <v>0.39153838672412045</v>
      </c>
      <c r="HR591">
        <f>HR590/(0.99+Assumptions!$C$9)</f>
        <v>0.57562242771784922</v>
      </c>
    </row>
    <row r="592" spans="2:226" x14ac:dyDescent="0.25">
      <c r="B592">
        <f t="shared" ref="B592:C592" si="3459">B591+1</f>
        <v>2051</v>
      </c>
      <c r="C592">
        <f t="shared" si="3459"/>
        <v>84</v>
      </c>
      <c r="D592">
        <f>IF(D591=0, 0, D591*(1-VLOOKUP(C591,Mort!$A$2:$E$111,IF(D591/D590=1-VLOOKUP(C590,Mort!$A$2:$E$111,4),4,5))))</f>
        <v>0.57276157399821559</v>
      </c>
      <c r="E592" s="3">
        <f>IF(C592&lt;65,Assumptions!$C$6,Assumptions!$C$7)*(1+Assumptions!$C$8)^(B592-$J$3)</f>
        <v>23281.86022046853</v>
      </c>
      <c r="F592" s="3">
        <f t="shared" si="3391"/>
        <v>13334.95</v>
      </c>
      <c r="H592">
        <f t="shared" si="3398"/>
        <v>84</v>
      </c>
      <c r="I592" s="5">
        <v>58236.22414860766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s="5">
        <v>0</v>
      </c>
      <c r="AP592" s="5">
        <v>0</v>
      </c>
      <c r="AQ592" s="5">
        <v>24562.36</v>
      </c>
      <c r="AR592" s="5">
        <v>24107.4</v>
      </c>
      <c r="AS592" s="5">
        <v>23457.64</v>
      </c>
      <c r="AT592" s="5">
        <v>22562.09</v>
      </c>
      <c r="AU592" s="5">
        <v>21410.560000000001</v>
      </c>
      <c r="AV592" s="5">
        <v>20006.77</v>
      </c>
      <c r="AW592" s="5">
        <v>18368.7</v>
      </c>
      <c r="AX592" s="5">
        <v>16535.310000000001</v>
      </c>
      <c r="AY592" s="5">
        <v>14567.94</v>
      </c>
      <c r="AZ592" s="5">
        <v>12542.32</v>
      </c>
      <c r="BA592" s="5">
        <v>10536.23</v>
      </c>
      <c r="BB592" s="5">
        <v>8620.91</v>
      </c>
      <c r="BC592" s="5">
        <v>6857.04</v>
      </c>
      <c r="BD592" s="5">
        <v>5290.93</v>
      </c>
      <c r="BE592" s="5">
        <v>3983.77</v>
      </c>
      <c r="BF592" s="5">
        <v>2899.48</v>
      </c>
      <c r="BG592" s="5">
        <v>2063.69</v>
      </c>
      <c r="BH592" s="5">
        <v>1392.45</v>
      </c>
      <c r="BI592" s="5">
        <v>885.59</v>
      </c>
      <c r="BJ592" s="5">
        <v>508.95</v>
      </c>
      <c r="BK592" s="5">
        <v>257.35000000000002</v>
      </c>
      <c r="BL592" s="5">
        <v>112.6</v>
      </c>
      <c r="BM592" s="5">
        <v>42.19</v>
      </c>
      <c r="BN592" s="5">
        <v>12.89</v>
      </c>
      <c r="BO592" s="5">
        <v>2.96</v>
      </c>
      <c r="BP592" s="5">
        <v>0.43</v>
      </c>
      <c r="BQ592" s="5">
        <v>0</v>
      </c>
      <c r="BR592" s="5">
        <v>0</v>
      </c>
      <c r="BS592" s="5">
        <v>0</v>
      </c>
      <c r="BT592" s="5">
        <v>0</v>
      </c>
      <c r="BU592" s="5">
        <v>0</v>
      </c>
      <c r="BV592" s="5">
        <v>0</v>
      </c>
      <c r="BW592" s="5">
        <v>0</v>
      </c>
      <c r="BX592" s="5">
        <v>0</v>
      </c>
      <c r="BY592" s="5">
        <v>0</v>
      </c>
      <c r="BZ592" s="5">
        <v>0</v>
      </c>
      <c r="CA592" s="5">
        <v>0</v>
      </c>
      <c r="CB592" s="5">
        <v>0</v>
      </c>
      <c r="CC592" s="5">
        <v>0</v>
      </c>
      <c r="CD592" s="5">
        <v>0</v>
      </c>
      <c r="CE592" s="5">
        <v>0</v>
      </c>
      <c r="CF592" s="5">
        <v>0</v>
      </c>
      <c r="CG592" s="5">
        <v>0</v>
      </c>
      <c r="CH592" s="5">
        <v>0</v>
      </c>
      <c r="CI592" s="5">
        <v>0</v>
      </c>
      <c r="CJ592" s="5">
        <v>0</v>
      </c>
      <c r="CK592" s="5">
        <v>0</v>
      </c>
      <c r="CL592" s="5">
        <v>0</v>
      </c>
      <c r="CM592" s="5">
        <v>0</v>
      </c>
      <c r="CN592" s="5">
        <v>0</v>
      </c>
      <c r="CO592" s="5">
        <v>0</v>
      </c>
      <c r="CP592" s="5">
        <v>0</v>
      </c>
      <c r="CQ592" s="5">
        <v>0</v>
      </c>
      <c r="CR592" s="5">
        <v>0</v>
      </c>
      <c r="CS592" s="5">
        <v>0</v>
      </c>
      <c r="CT592" s="5">
        <v>0</v>
      </c>
      <c r="CU592" s="5">
        <v>0</v>
      </c>
      <c r="CV592" s="5">
        <v>0</v>
      </c>
      <c r="CW592" s="5">
        <v>0</v>
      </c>
      <c r="CX592" s="5">
        <v>0</v>
      </c>
      <c r="CY592" s="5">
        <v>0</v>
      </c>
      <c r="CZ592" s="5">
        <v>0</v>
      </c>
      <c r="DA592" s="5">
        <v>0</v>
      </c>
      <c r="DB592" s="5">
        <v>0</v>
      </c>
      <c r="DC592" s="5">
        <v>0</v>
      </c>
      <c r="DD592" s="5">
        <v>0</v>
      </c>
      <c r="DE592" s="5">
        <v>0</v>
      </c>
      <c r="DF592" s="3">
        <v>0</v>
      </c>
      <c r="DG592" s="3">
        <v>0</v>
      </c>
      <c r="DH592" s="3">
        <v>0</v>
      </c>
      <c r="DI592" s="3">
        <v>0</v>
      </c>
      <c r="DJ592" s="3">
        <v>0</v>
      </c>
      <c r="DK592" s="3">
        <v>0</v>
      </c>
      <c r="DL592" s="3">
        <v>0</v>
      </c>
      <c r="DM592" s="3">
        <v>0</v>
      </c>
      <c r="DN592" s="3">
        <v>0</v>
      </c>
      <c r="DO592" s="3">
        <v>0</v>
      </c>
      <c r="DP592" s="3">
        <v>0</v>
      </c>
      <c r="DQ592" s="3">
        <v>0</v>
      </c>
      <c r="DR592" s="3">
        <v>0</v>
      </c>
      <c r="DS592" s="3">
        <v>0</v>
      </c>
      <c r="DT592" s="3">
        <v>0</v>
      </c>
      <c r="DU592" s="3">
        <v>0</v>
      </c>
      <c r="DV592" s="3">
        <v>0</v>
      </c>
      <c r="DW592" s="3">
        <v>0</v>
      </c>
      <c r="DX592" s="3">
        <v>0</v>
      </c>
      <c r="DY592" s="3">
        <v>0</v>
      </c>
      <c r="DZ592" s="3">
        <v>0</v>
      </c>
      <c r="EA592" s="3">
        <v>0</v>
      </c>
      <c r="EB592" s="3">
        <v>0</v>
      </c>
      <c r="EC592" s="3">
        <v>0</v>
      </c>
      <c r="ED592" s="3">
        <v>0</v>
      </c>
      <c r="EE592" s="3">
        <v>0</v>
      </c>
      <c r="EF592" s="3">
        <v>0</v>
      </c>
      <c r="EG592" s="3">
        <v>0</v>
      </c>
      <c r="EH592" s="3">
        <v>0</v>
      </c>
      <c r="EI592" s="3">
        <v>0</v>
      </c>
      <c r="EJ592" s="3">
        <v>0</v>
      </c>
      <c r="EK592" s="3">
        <v>0</v>
      </c>
      <c r="EL592" s="3">
        <v>0</v>
      </c>
      <c r="EM592" s="3">
        <v>1</v>
      </c>
      <c r="EN592" s="3">
        <v>0.93030999999999997</v>
      </c>
      <c r="EO592" s="3">
        <v>0.85804351919999999</v>
      </c>
      <c r="EP592" s="3">
        <v>0.78226111558425604</v>
      </c>
      <c r="EQ592" s="3">
        <v>0.70363605085688252</v>
      </c>
      <c r="ER592" s="3">
        <v>0.62322452296495801</v>
      </c>
      <c r="ES592" s="3">
        <v>0.54236737335548435</v>
      </c>
      <c r="ET592" s="3">
        <v>0.46278038498930057</v>
      </c>
      <c r="EU592" s="3">
        <v>0.38646327170071504</v>
      </c>
      <c r="EV592" s="3">
        <v>0.31538108213680249</v>
      </c>
      <c r="EW592" s="3">
        <v>0.25112534046225032</v>
      </c>
      <c r="EX592" s="3">
        <v>0.19476276904890286</v>
      </c>
      <c r="EY592" s="3">
        <v>0.14683749446903932</v>
      </c>
      <c r="EZ592" s="3">
        <v>0.10739400670476597</v>
      </c>
      <c r="FA592" s="3">
        <v>7.6646028645124417E-2</v>
      </c>
      <c r="FB592" s="3">
        <v>5.2876562241698434E-2</v>
      </c>
      <c r="FC592" s="3">
        <v>3.5672643950739436E-2</v>
      </c>
      <c r="FD592" s="3">
        <v>2.2814796165134914E-2</v>
      </c>
      <c r="FE592" s="3">
        <v>1.3753671720189932E-2</v>
      </c>
      <c r="FF592" s="3">
        <v>7.4921751328562635E-3</v>
      </c>
      <c r="FG592" s="3">
        <v>3.5909246194266785E-3</v>
      </c>
      <c r="FH592" s="3">
        <v>1.4892641674148265E-3</v>
      </c>
      <c r="FI592" s="3">
        <v>5.2897173962407221E-4</v>
      </c>
      <c r="FJ592" s="3">
        <v>1.5319021579513129E-4</v>
      </c>
      <c r="FK592" s="3">
        <v>3.3292829598755888E-5</v>
      </c>
      <c r="FL592" s="3">
        <v>4.5850884923406594E-6</v>
      </c>
      <c r="FM592" s="3">
        <v>0</v>
      </c>
      <c r="FN592" s="3">
        <v>0</v>
      </c>
      <c r="FO592" s="3">
        <v>0</v>
      </c>
      <c r="FP592" s="3">
        <v>0</v>
      </c>
      <c r="FQ592" s="3">
        <v>0</v>
      </c>
      <c r="FR592" s="3">
        <v>0</v>
      </c>
      <c r="FS592" s="3">
        <v>0</v>
      </c>
      <c r="FT592" s="3">
        <v>0</v>
      </c>
      <c r="FU592" s="3">
        <v>0</v>
      </c>
      <c r="FV592" s="3">
        <v>0</v>
      </c>
      <c r="FW592" s="3">
        <v>0</v>
      </c>
      <c r="FX592" s="3">
        <v>0</v>
      </c>
      <c r="FY592" s="3">
        <v>0</v>
      </c>
      <c r="FZ592" s="3">
        <v>0</v>
      </c>
      <c r="GA592" s="3">
        <v>0</v>
      </c>
      <c r="GB592" s="3">
        <v>0</v>
      </c>
      <c r="GC592" s="3">
        <v>0</v>
      </c>
      <c r="GD592" s="3">
        <v>0</v>
      </c>
      <c r="GE592" s="3">
        <v>0</v>
      </c>
      <c r="GF592" s="3">
        <v>0</v>
      </c>
      <c r="GG592" s="3">
        <v>0</v>
      </c>
      <c r="GH592" s="3">
        <v>0</v>
      </c>
      <c r="GI592" s="3">
        <v>0</v>
      </c>
      <c r="GJ592" s="3">
        <v>0</v>
      </c>
      <c r="GK592" s="3">
        <v>0</v>
      </c>
      <c r="GL592" s="3">
        <v>0</v>
      </c>
      <c r="GM592" s="3">
        <v>0</v>
      </c>
      <c r="GN592" s="3">
        <v>0</v>
      </c>
      <c r="GO592" s="3">
        <v>0</v>
      </c>
      <c r="GP592" s="3">
        <v>0</v>
      </c>
      <c r="GQ592" s="3">
        <v>0</v>
      </c>
      <c r="GR592" s="3">
        <v>0</v>
      </c>
      <c r="GS592" s="3">
        <v>0</v>
      </c>
      <c r="GT592" s="3">
        <v>0</v>
      </c>
      <c r="GU592" s="3">
        <v>0</v>
      </c>
      <c r="GV592" s="3">
        <v>0</v>
      </c>
      <c r="GW592" s="3">
        <v>0</v>
      </c>
      <c r="GX592" s="3">
        <v>0</v>
      </c>
      <c r="GY592" s="3">
        <v>0</v>
      </c>
      <c r="GZ592" s="3">
        <v>0</v>
      </c>
      <c r="HA592" s="3">
        <v>0</v>
      </c>
      <c r="HB592">
        <f t="shared" si="3395"/>
        <v>44</v>
      </c>
      <c r="HC592">
        <f t="shared" si="3399"/>
        <v>0</v>
      </c>
      <c r="HD592">
        <f>IF(H592&gt;=$F$3,IF(HB592&lt;50,HC592*VLOOKUP(H592,Ret!$A$2:$AZ$27,HB592+2),HC592),0)</f>
        <v>0</v>
      </c>
      <c r="HE592">
        <f>IF(H592&lt;$F$3,HC592*VLOOKUP(H592,Withd!$A$2:$AZ$57,HB592+2),0)</f>
        <v>0</v>
      </c>
      <c r="HF592">
        <f>IF(HC592=HD592,0,HC592*VLOOKUP(H592,Mort!$A$2:$E$115,IF(HF591/HC591=VLOOKUP(H591,Mort!$A$2:$E$115,2),2,3)))</f>
        <v>0</v>
      </c>
      <c r="HH592">
        <f t="shared" ref="HH592:HI592" si="3460">HH591+1</f>
        <v>73</v>
      </c>
      <c r="HI592">
        <f t="shared" si="3460"/>
        <v>33</v>
      </c>
      <c r="HJ592">
        <f t="shared" si="3393"/>
        <v>8.0342919854899091E-3</v>
      </c>
      <c r="HK592">
        <f>IF(HH592&gt;=$F$3,IF(HI592&lt;50,HJ592*VLOOKUP(HH592,Ret!$A$2:$AZ$27,HI592+2),HJ592),0)</f>
        <v>1.6791670249673909E-3</v>
      </c>
      <c r="HL592">
        <f>IF(HH592&lt;$F$3,HJ592*VLOOKUP(HH592,Withd!$A$2:$AZ$57,HI592+2),0)</f>
        <v>0</v>
      </c>
      <c r="HM592">
        <f>IF(HJ592=HK592,0,HJ592*VLOOKUP(HH592,Mort!$A$2:$E$115,IF(HM591/HJ591=VLOOKUP(HH591,Mort!$A$2:$E$115,2),2,3)))</f>
        <v>5.0455353668876632E-5</v>
      </c>
      <c r="HN592">
        <f>HN591/(1+Assumptions!$C$9)</f>
        <v>0.4569362111232228</v>
      </c>
      <c r="HO592">
        <f>HO591*(1+Assumptions!$C$10)</f>
        <v>1.9574526565386856</v>
      </c>
      <c r="HQ592">
        <f>HQ591/(1.01+Assumptions!$C$9)</f>
        <v>0.37360533084362635</v>
      </c>
      <c r="HR592">
        <f>HR591/(0.99+Assumptions!$C$9)</f>
        <v>0.55994399583448362</v>
      </c>
    </row>
    <row r="593" spans="2:226" x14ac:dyDescent="0.25">
      <c r="B593">
        <f t="shared" ref="B593:C593" si="3461">B592+1</f>
        <v>2052</v>
      </c>
      <c r="C593">
        <f t="shared" si="3461"/>
        <v>85</v>
      </c>
      <c r="D593">
        <f>IF(D592=0, 0, D592*(1-VLOOKUP(C592,Mort!$A$2:$E$111,IF(D592/D591=1-VLOOKUP(C591,Mort!$A$2:$E$111,4),4,5))))</f>
        <v>0.53698688608628709</v>
      </c>
      <c r="E593" s="3">
        <f>IF(C593&lt;65,Assumptions!$C$6,Assumptions!$C$7)*(1+Assumptions!$C$8)^(B593-$J$3)</f>
        <v>24562.362532594299</v>
      </c>
      <c r="F593" s="3">
        <f t="shared" si="3391"/>
        <v>13189.67</v>
      </c>
      <c r="H593">
        <f t="shared" si="3398"/>
        <v>85</v>
      </c>
      <c r="I593" s="5">
        <v>54887.39524530332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s="5">
        <v>0</v>
      </c>
      <c r="AP593" s="5">
        <v>0</v>
      </c>
      <c r="AQ593" s="5">
        <v>0</v>
      </c>
      <c r="AR593" s="5">
        <v>25913.29</v>
      </c>
      <c r="AS593" s="5">
        <v>25214.87</v>
      </c>
      <c r="AT593" s="5">
        <v>24252.22</v>
      </c>
      <c r="AU593" s="5">
        <v>23014.44</v>
      </c>
      <c r="AV593" s="5">
        <v>21505.49</v>
      </c>
      <c r="AW593" s="5">
        <v>19744.71</v>
      </c>
      <c r="AX593" s="5">
        <v>17773.98</v>
      </c>
      <c r="AY593" s="5">
        <v>15659.23</v>
      </c>
      <c r="AZ593" s="5">
        <v>13481.87</v>
      </c>
      <c r="BA593" s="5">
        <v>11325.51</v>
      </c>
      <c r="BB593" s="5">
        <v>9266.7099999999991</v>
      </c>
      <c r="BC593" s="5">
        <v>7370.7</v>
      </c>
      <c r="BD593" s="5">
        <v>5687.28</v>
      </c>
      <c r="BE593" s="5">
        <v>4282.2</v>
      </c>
      <c r="BF593" s="5">
        <v>3116.68</v>
      </c>
      <c r="BG593" s="5">
        <v>2218.2800000000002</v>
      </c>
      <c r="BH593" s="5">
        <v>1496.76</v>
      </c>
      <c r="BI593" s="5">
        <v>951.93</v>
      </c>
      <c r="BJ593" s="5">
        <v>547.08000000000004</v>
      </c>
      <c r="BK593" s="5">
        <v>276.63</v>
      </c>
      <c r="BL593" s="5">
        <v>121.04</v>
      </c>
      <c r="BM593" s="5">
        <v>45.36</v>
      </c>
      <c r="BN593" s="5">
        <v>13.86</v>
      </c>
      <c r="BO593" s="5">
        <v>3.18</v>
      </c>
      <c r="BP593" s="5">
        <v>0.46</v>
      </c>
      <c r="BQ593" s="5">
        <v>0</v>
      </c>
      <c r="BR593" s="5">
        <v>0</v>
      </c>
      <c r="BS593" s="5">
        <v>0</v>
      </c>
      <c r="BT593" s="5">
        <v>0</v>
      </c>
      <c r="BU593" s="5">
        <v>0</v>
      </c>
      <c r="BV593" s="5">
        <v>0</v>
      </c>
      <c r="BW593" s="5">
        <v>0</v>
      </c>
      <c r="BX593" s="5">
        <v>0</v>
      </c>
      <c r="BY593" s="5">
        <v>0</v>
      </c>
      <c r="BZ593" s="5">
        <v>0</v>
      </c>
      <c r="CA593" s="5">
        <v>0</v>
      </c>
      <c r="CB593" s="5">
        <v>0</v>
      </c>
      <c r="CC593" s="5">
        <v>0</v>
      </c>
      <c r="CD593" s="5">
        <v>0</v>
      </c>
      <c r="CE593" s="5">
        <v>0</v>
      </c>
      <c r="CF593" s="5">
        <v>0</v>
      </c>
      <c r="CG593" s="5">
        <v>0</v>
      </c>
      <c r="CH593" s="5">
        <v>0</v>
      </c>
      <c r="CI593" s="5">
        <v>0</v>
      </c>
      <c r="CJ593" s="5">
        <v>0</v>
      </c>
      <c r="CK593" s="5">
        <v>0</v>
      </c>
      <c r="CL593" s="5">
        <v>0</v>
      </c>
      <c r="CM593" s="5">
        <v>0</v>
      </c>
      <c r="CN593" s="5">
        <v>0</v>
      </c>
      <c r="CO593" s="5">
        <v>0</v>
      </c>
      <c r="CP593" s="5">
        <v>0</v>
      </c>
      <c r="CQ593" s="5">
        <v>0</v>
      </c>
      <c r="CR593" s="5">
        <v>0</v>
      </c>
      <c r="CS593" s="5">
        <v>0</v>
      </c>
      <c r="CT593" s="5">
        <v>0</v>
      </c>
      <c r="CU593" s="5">
        <v>0</v>
      </c>
      <c r="CV593" s="5">
        <v>0</v>
      </c>
      <c r="CW593" s="5">
        <v>0</v>
      </c>
      <c r="CX593" s="5">
        <v>0</v>
      </c>
      <c r="CY593" s="5">
        <v>0</v>
      </c>
      <c r="CZ593" s="5">
        <v>0</v>
      </c>
      <c r="DA593" s="5">
        <v>0</v>
      </c>
      <c r="DB593" s="5">
        <v>0</v>
      </c>
      <c r="DC593" s="5">
        <v>0</v>
      </c>
      <c r="DD593" s="5">
        <v>0</v>
      </c>
      <c r="DE593" s="5">
        <v>0</v>
      </c>
      <c r="DF593" s="3">
        <v>0</v>
      </c>
      <c r="DG593" s="3">
        <v>0</v>
      </c>
      <c r="DH593" s="3">
        <v>0</v>
      </c>
      <c r="DI593" s="3">
        <v>0</v>
      </c>
      <c r="DJ593" s="3">
        <v>0</v>
      </c>
      <c r="DK593" s="3">
        <v>0</v>
      </c>
      <c r="DL593" s="3">
        <v>0</v>
      </c>
      <c r="DM593" s="3">
        <v>0</v>
      </c>
      <c r="DN593" s="3">
        <v>0</v>
      </c>
      <c r="DO593" s="3">
        <v>0</v>
      </c>
      <c r="DP593" s="3">
        <v>0</v>
      </c>
      <c r="DQ593" s="3">
        <v>0</v>
      </c>
      <c r="DR593" s="3">
        <v>0</v>
      </c>
      <c r="DS593" s="3">
        <v>0</v>
      </c>
      <c r="DT593" s="3">
        <v>0</v>
      </c>
      <c r="DU593" s="3">
        <v>0</v>
      </c>
      <c r="DV593" s="3">
        <v>0</v>
      </c>
      <c r="DW593" s="3">
        <v>0</v>
      </c>
      <c r="DX593" s="3">
        <v>0</v>
      </c>
      <c r="DY593" s="3">
        <v>0</v>
      </c>
      <c r="DZ593" s="3">
        <v>0</v>
      </c>
      <c r="EA593" s="3">
        <v>0</v>
      </c>
      <c r="EB593" s="3">
        <v>0</v>
      </c>
      <c r="EC593" s="3">
        <v>0</v>
      </c>
      <c r="ED593" s="3">
        <v>0</v>
      </c>
      <c r="EE593" s="3">
        <v>0</v>
      </c>
      <c r="EF593" s="3">
        <v>0</v>
      </c>
      <c r="EG593" s="3">
        <v>0</v>
      </c>
      <c r="EH593" s="3">
        <v>0</v>
      </c>
      <c r="EI593" s="3">
        <v>0</v>
      </c>
      <c r="EJ593" s="3">
        <v>0</v>
      </c>
      <c r="EK593" s="3">
        <v>0</v>
      </c>
      <c r="EL593" s="3">
        <v>0</v>
      </c>
      <c r="EM593" s="3">
        <v>0</v>
      </c>
      <c r="EN593" s="3">
        <v>1</v>
      </c>
      <c r="EO593" s="3">
        <v>0.92232000000000003</v>
      </c>
      <c r="EP593" s="3">
        <v>0.84086069760000004</v>
      </c>
      <c r="EQ593" s="3">
        <v>0.75634578888422399</v>
      </c>
      <c r="ER593" s="3">
        <v>0.66991059213053483</v>
      </c>
      <c r="ES593" s="3">
        <v>0.58299639190751928</v>
      </c>
      <c r="ET593" s="3">
        <v>0.49744750135900989</v>
      </c>
      <c r="EU593" s="3">
        <v>0.41541343390989555</v>
      </c>
      <c r="EV593" s="3">
        <v>0.33900644101084842</v>
      </c>
      <c r="EW593" s="3">
        <v>0.26993726871929813</v>
      </c>
      <c r="EX593" s="3">
        <v>0.20935254812793885</v>
      </c>
      <c r="EY593" s="3">
        <v>0.15783716661009695</v>
      </c>
      <c r="EZ593" s="3">
        <v>0.11543894691529269</v>
      </c>
      <c r="FA593" s="3">
        <v>8.2387622023975232E-2</v>
      </c>
      <c r="FB593" s="3">
        <v>5.6837572681900039E-2</v>
      </c>
      <c r="FC593" s="3">
        <v>3.8344900034117044E-2</v>
      </c>
      <c r="FD593" s="3">
        <v>2.4523864265819897E-2</v>
      </c>
      <c r="FE593" s="3">
        <v>1.4783966334006868E-2</v>
      </c>
      <c r="FF593" s="3">
        <v>8.0534178207869022E-3</v>
      </c>
      <c r="FG593" s="3">
        <v>3.8599226273249541E-3</v>
      </c>
      <c r="FH593" s="3">
        <v>1.6008257112304783E-3</v>
      </c>
      <c r="FI593" s="3">
        <v>5.6859728437195362E-4</v>
      </c>
      <c r="FJ593" s="3">
        <v>1.6466577355411774E-4</v>
      </c>
      <c r="FK593" s="3">
        <v>3.5786812566516412E-5</v>
      </c>
      <c r="FL593" s="3">
        <v>4.9285598266606386E-6</v>
      </c>
      <c r="FM593" s="3">
        <v>0</v>
      </c>
      <c r="FN593" s="3">
        <v>0</v>
      </c>
      <c r="FO593" s="3">
        <v>0</v>
      </c>
      <c r="FP593" s="3">
        <v>0</v>
      </c>
      <c r="FQ593" s="3">
        <v>0</v>
      </c>
      <c r="FR593" s="3">
        <v>0</v>
      </c>
      <c r="FS593" s="3">
        <v>0</v>
      </c>
      <c r="FT593" s="3">
        <v>0</v>
      </c>
      <c r="FU593" s="3">
        <v>0</v>
      </c>
      <c r="FV593" s="3">
        <v>0</v>
      </c>
      <c r="FW593" s="3">
        <v>0</v>
      </c>
      <c r="FX593" s="3">
        <v>0</v>
      </c>
      <c r="FY593" s="3">
        <v>0</v>
      </c>
      <c r="FZ593" s="3">
        <v>0</v>
      </c>
      <c r="GA593" s="3">
        <v>0</v>
      </c>
      <c r="GB593" s="3">
        <v>0</v>
      </c>
      <c r="GC593" s="3">
        <v>0</v>
      </c>
      <c r="GD593" s="3">
        <v>0</v>
      </c>
      <c r="GE593" s="3">
        <v>0</v>
      </c>
      <c r="GF593" s="3">
        <v>0</v>
      </c>
      <c r="GG593" s="3">
        <v>0</v>
      </c>
      <c r="GH593" s="3">
        <v>0</v>
      </c>
      <c r="GI593" s="3">
        <v>0</v>
      </c>
      <c r="GJ593" s="3">
        <v>0</v>
      </c>
      <c r="GK593" s="3">
        <v>0</v>
      </c>
      <c r="GL593" s="3">
        <v>0</v>
      </c>
      <c r="GM593" s="3">
        <v>0</v>
      </c>
      <c r="GN593" s="3">
        <v>0</v>
      </c>
      <c r="GO593" s="3">
        <v>0</v>
      </c>
      <c r="GP593" s="3">
        <v>0</v>
      </c>
      <c r="GQ593" s="3">
        <v>0</v>
      </c>
      <c r="GR593" s="3">
        <v>0</v>
      </c>
      <c r="GS593" s="3">
        <v>0</v>
      </c>
      <c r="GT593" s="3">
        <v>0</v>
      </c>
      <c r="GU593" s="3">
        <v>0</v>
      </c>
      <c r="GV593" s="3">
        <v>0</v>
      </c>
      <c r="GW593" s="3">
        <v>0</v>
      </c>
      <c r="GX593" s="3">
        <v>0</v>
      </c>
      <c r="GY593" s="3">
        <v>0</v>
      </c>
      <c r="GZ593" s="3">
        <v>0</v>
      </c>
      <c r="HA593" s="3">
        <v>0</v>
      </c>
      <c r="HB593">
        <f t="shared" si="3395"/>
        <v>45</v>
      </c>
      <c r="HC593">
        <f t="shared" si="3399"/>
        <v>0</v>
      </c>
      <c r="HD593">
        <f>IF(H593&gt;=$F$3,IF(HB593&lt;50,HC593*VLOOKUP(H593,Ret!$A$2:$AZ$27,HB593+2),HC593),0)</f>
        <v>0</v>
      </c>
      <c r="HE593">
        <f>IF(H593&lt;$F$3,HC593*VLOOKUP(H593,Withd!$A$2:$AZ$57,HB593+2),0)</f>
        <v>0</v>
      </c>
      <c r="HF593">
        <f>IF(HC593=HD593,0,HC593*VLOOKUP(H593,Mort!$A$2:$E$115,IF(HF592/HC592=VLOOKUP(H592,Mort!$A$2:$E$115,2),2,3)))</f>
        <v>0</v>
      </c>
      <c r="HH593">
        <f t="shared" ref="HH593:HI593" si="3462">HH592+1</f>
        <v>74</v>
      </c>
      <c r="HI593">
        <f t="shared" si="3462"/>
        <v>34</v>
      </c>
      <c r="HJ593">
        <f t="shared" si="3393"/>
        <v>6.3046696068536417E-3</v>
      </c>
      <c r="HK593">
        <f>IF(HH593&gt;=$F$3,IF(HI593&lt;50,HJ593*VLOOKUP(HH593,Ret!$A$2:$AZ$27,HI593+2),HJ593),0)</f>
        <v>1.5005113664311666E-3</v>
      </c>
      <c r="HL593">
        <f>IF(HH593&lt;$F$3,HJ593*VLOOKUP(HH593,Withd!$A$2:$AZ$57,HI593+2),0)</f>
        <v>0</v>
      </c>
      <c r="HM593">
        <f>IF(HJ593=HK593,0,HJ593*VLOOKUP(HH593,Mort!$A$2:$E$115,IF(HM592/HJ592=VLOOKUP(HH592,Mort!$A$2:$E$115,2),2,3)))</f>
        <v>4.2178239669850862E-5</v>
      </c>
      <c r="HN593">
        <f>HN592/(1+Assumptions!$C$9)</f>
        <v>0.44020829587979071</v>
      </c>
      <c r="HO593">
        <f>HO592*(1+Assumptions!$C$10)</f>
        <v>2.0210698678761929</v>
      </c>
      <c r="HQ593">
        <f>HQ592/(1.01+Assumptions!$C$9)</f>
        <v>0.35649363630117015</v>
      </c>
      <c r="HR593">
        <f>HR592/(0.99+Assumptions!$C$9)</f>
        <v>0.54469260295183231</v>
      </c>
    </row>
    <row r="594" spans="2:226" x14ac:dyDescent="0.25">
      <c r="B594">
        <f t="shared" ref="B594:C594" si="3463">B593+1</f>
        <v>2053</v>
      </c>
      <c r="C594">
        <f t="shared" si="3463"/>
        <v>86</v>
      </c>
      <c r="D594">
        <f>IF(D593=0, 0, D593*(1-VLOOKUP(C593,Mort!$A$2:$E$111,IF(D593/D592=1-VLOOKUP(C592,Mort!$A$2:$E$111,4),4,5))))</f>
        <v>0.4995642699949337</v>
      </c>
      <c r="E594" s="3">
        <f>IF(C594&lt;65,Assumptions!$C$6,Assumptions!$C$7)*(1+Assumptions!$C$8)^(B594-$J$3)</f>
        <v>25913.292471886984</v>
      </c>
      <c r="F594" s="3">
        <f t="shared" si="3391"/>
        <v>12945.36</v>
      </c>
      <c r="H594">
        <f t="shared" si="3398"/>
        <v>86</v>
      </c>
      <c r="I594" s="5">
        <v>51604.606344452739</v>
      </c>
      <c r="J594" s="5">
        <v>0</v>
      </c>
      <c r="K594" s="5">
        <v>0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s="5">
        <v>0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>
        <v>0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s="5">
        <v>0</v>
      </c>
      <c r="AP594" s="5">
        <v>0</v>
      </c>
      <c r="AQ594" s="5">
        <v>0</v>
      </c>
      <c r="AR594" s="5">
        <v>0</v>
      </c>
      <c r="AS594" s="5">
        <v>27338.52</v>
      </c>
      <c r="AT594" s="5">
        <v>26294.799999999999</v>
      </c>
      <c r="AU594" s="5">
        <v>24952.77</v>
      </c>
      <c r="AV594" s="5">
        <v>23316.73</v>
      </c>
      <c r="AW594" s="5">
        <v>21407.66</v>
      </c>
      <c r="AX594" s="5">
        <v>19270.939999999999</v>
      </c>
      <c r="AY594" s="5">
        <v>16978.09</v>
      </c>
      <c r="AZ594" s="5">
        <v>14617.35</v>
      </c>
      <c r="BA594" s="5">
        <v>12279.37</v>
      </c>
      <c r="BB594" s="5">
        <v>10047.17</v>
      </c>
      <c r="BC594" s="5">
        <v>7991.48</v>
      </c>
      <c r="BD594" s="5">
        <v>6166.27</v>
      </c>
      <c r="BE594" s="5">
        <v>4642.8500000000004</v>
      </c>
      <c r="BF594" s="5">
        <v>3379.18</v>
      </c>
      <c r="BG594" s="5">
        <v>2405.11</v>
      </c>
      <c r="BH594" s="5">
        <v>1622.82</v>
      </c>
      <c r="BI594" s="5">
        <v>1032.0999999999999</v>
      </c>
      <c r="BJ594" s="5">
        <v>593.15</v>
      </c>
      <c r="BK594" s="5">
        <v>299.93</v>
      </c>
      <c r="BL594" s="5">
        <v>131.22999999999999</v>
      </c>
      <c r="BM594" s="5">
        <v>49.18</v>
      </c>
      <c r="BN594" s="5">
        <v>15.02</v>
      </c>
      <c r="BO594" s="5">
        <v>3.44</v>
      </c>
      <c r="BP594" s="5">
        <v>0.5</v>
      </c>
      <c r="BQ594" s="5">
        <v>0</v>
      </c>
      <c r="BR594" s="5">
        <v>0</v>
      </c>
      <c r="BS594" s="5">
        <v>0</v>
      </c>
      <c r="BT594" s="5">
        <v>0</v>
      </c>
      <c r="BU594" s="5">
        <v>0</v>
      </c>
      <c r="BV594" s="5">
        <v>0</v>
      </c>
      <c r="BW594" s="5">
        <v>0</v>
      </c>
      <c r="BX594" s="5">
        <v>0</v>
      </c>
      <c r="BY594" s="5">
        <v>0</v>
      </c>
      <c r="BZ594" s="5">
        <v>0</v>
      </c>
      <c r="CA594" s="5">
        <v>0</v>
      </c>
      <c r="CB594" s="5">
        <v>0</v>
      </c>
      <c r="CC594" s="5">
        <v>0</v>
      </c>
      <c r="CD594" s="5">
        <v>0</v>
      </c>
      <c r="CE594" s="5">
        <v>0</v>
      </c>
      <c r="CF594" s="5">
        <v>0</v>
      </c>
      <c r="CG594" s="5">
        <v>0</v>
      </c>
      <c r="CH594" s="5">
        <v>0</v>
      </c>
      <c r="CI594" s="5">
        <v>0</v>
      </c>
      <c r="CJ594" s="5">
        <v>0</v>
      </c>
      <c r="CK594" s="5">
        <v>0</v>
      </c>
      <c r="CL594" s="5">
        <v>0</v>
      </c>
      <c r="CM594" s="5">
        <v>0</v>
      </c>
      <c r="CN594" s="5">
        <v>0</v>
      </c>
      <c r="CO594" s="5">
        <v>0</v>
      </c>
      <c r="CP594" s="5">
        <v>0</v>
      </c>
      <c r="CQ594" s="5">
        <v>0</v>
      </c>
      <c r="CR594" s="5">
        <v>0</v>
      </c>
      <c r="CS594" s="5">
        <v>0</v>
      </c>
      <c r="CT594" s="5">
        <v>0</v>
      </c>
      <c r="CU594" s="5">
        <v>0</v>
      </c>
      <c r="CV594" s="5">
        <v>0</v>
      </c>
      <c r="CW594" s="5">
        <v>0</v>
      </c>
      <c r="CX594" s="5">
        <v>0</v>
      </c>
      <c r="CY594" s="5">
        <v>0</v>
      </c>
      <c r="CZ594" s="5">
        <v>0</v>
      </c>
      <c r="DA594" s="5">
        <v>0</v>
      </c>
      <c r="DB594" s="5">
        <v>0</v>
      </c>
      <c r="DC594" s="5">
        <v>0</v>
      </c>
      <c r="DD594" s="5">
        <v>0</v>
      </c>
      <c r="DE594" s="5">
        <v>0</v>
      </c>
      <c r="DF594" s="3">
        <v>0</v>
      </c>
      <c r="DG594" s="3">
        <v>0</v>
      </c>
      <c r="DH594" s="3">
        <v>0</v>
      </c>
      <c r="DI594" s="3">
        <v>0</v>
      </c>
      <c r="DJ594" s="3">
        <v>0</v>
      </c>
      <c r="DK594" s="3">
        <v>0</v>
      </c>
      <c r="DL594" s="3">
        <v>0</v>
      </c>
      <c r="DM594" s="3">
        <v>0</v>
      </c>
      <c r="DN594" s="3">
        <v>0</v>
      </c>
      <c r="DO594" s="3">
        <v>0</v>
      </c>
      <c r="DP594" s="3">
        <v>0</v>
      </c>
      <c r="DQ594" s="3">
        <v>0</v>
      </c>
      <c r="DR594" s="3">
        <v>0</v>
      </c>
      <c r="DS594" s="3">
        <v>0</v>
      </c>
      <c r="DT594" s="3">
        <v>0</v>
      </c>
      <c r="DU594" s="3">
        <v>0</v>
      </c>
      <c r="DV594" s="3">
        <v>0</v>
      </c>
      <c r="DW594" s="3">
        <v>0</v>
      </c>
      <c r="DX594" s="3">
        <v>0</v>
      </c>
      <c r="DY594" s="3">
        <v>0</v>
      </c>
      <c r="DZ594" s="3">
        <v>0</v>
      </c>
      <c r="EA594" s="3">
        <v>0</v>
      </c>
      <c r="EB594" s="3">
        <v>0</v>
      </c>
      <c r="EC594" s="3">
        <v>0</v>
      </c>
      <c r="ED594" s="3">
        <v>0</v>
      </c>
      <c r="EE594" s="3">
        <v>0</v>
      </c>
      <c r="EF594" s="3">
        <v>0</v>
      </c>
      <c r="EG594" s="3">
        <v>0</v>
      </c>
      <c r="EH594" s="3">
        <v>0</v>
      </c>
      <c r="EI594" s="3">
        <v>0</v>
      </c>
      <c r="EJ594" s="3">
        <v>0</v>
      </c>
      <c r="EK594" s="3">
        <v>0</v>
      </c>
      <c r="EL594" s="3">
        <v>0</v>
      </c>
      <c r="EM594" s="3">
        <v>0</v>
      </c>
      <c r="EN594" s="3">
        <v>0</v>
      </c>
      <c r="EO594" s="3">
        <v>1</v>
      </c>
      <c r="EP594" s="3">
        <v>0.91168000000000005</v>
      </c>
      <c r="EQ594" s="3">
        <v>0.8200470432000001</v>
      </c>
      <c r="ER594" s="3">
        <v>0.72633206710310405</v>
      </c>
      <c r="ES594" s="3">
        <v>0.6320977447171473</v>
      </c>
      <c r="ET594" s="3">
        <v>0.53934372165735311</v>
      </c>
      <c r="EU594" s="3">
        <v>0.45040054851883904</v>
      </c>
      <c r="EV594" s="3">
        <v>0.36755837562976895</v>
      </c>
      <c r="EW594" s="3">
        <v>0.29267203217895982</v>
      </c>
      <c r="EX594" s="3">
        <v>0.2269847212767141</v>
      </c>
      <c r="EY594" s="3">
        <v>0.17113059091215305</v>
      </c>
      <c r="EZ594" s="3">
        <v>0.12516149158133047</v>
      </c>
      <c r="FA594" s="3">
        <v>8.9326504926679734E-2</v>
      </c>
      <c r="FB594" s="3">
        <v>6.1624569218817822E-2</v>
      </c>
      <c r="FC594" s="3">
        <v>4.1574399377783254E-2</v>
      </c>
      <c r="FD594" s="3">
        <v>2.658932286605506E-2</v>
      </c>
      <c r="FE594" s="3">
        <v>1.6029107396572633E-2</v>
      </c>
      <c r="FF594" s="3">
        <v>8.7316959632089755E-3</v>
      </c>
      <c r="FG594" s="3">
        <v>4.1850145582064298E-3</v>
      </c>
      <c r="FH594" s="3">
        <v>1.7356510877249529E-3</v>
      </c>
      <c r="FI594" s="3">
        <v>6.1648590984902604E-4</v>
      </c>
      <c r="FJ594" s="3">
        <v>1.7853431949227793E-4</v>
      </c>
      <c r="FK594" s="3">
        <v>3.8800863655256768E-5</v>
      </c>
      <c r="FL594" s="3">
        <v>5.3436549426019605E-6</v>
      </c>
      <c r="FM594" s="3">
        <v>0</v>
      </c>
      <c r="FN594" s="3">
        <v>0</v>
      </c>
      <c r="FO594" s="3">
        <v>0</v>
      </c>
      <c r="FP594" s="3">
        <v>0</v>
      </c>
      <c r="FQ594" s="3">
        <v>0</v>
      </c>
      <c r="FR594" s="3">
        <v>0</v>
      </c>
      <c r="FS594" s="3">
        <v>0</v>
      </c>
      <c r="FT594" s="3">
        <v>0</v>
      </c>
      <c r="FU594" s="3">
        <v>0</v>
      </c>
      <c r="FV594" s="3">
        <v>0</v>
      </c>
      <c r="FW594" s="3">
        <v>0</v>
      </c>
      <c r="FX594" s="3">
        <v>0</v>
      </c>
      <c r="FY594" s="3">
        <v>0</v>
      </c>
      <c r="FZ594" s="3">
        <v>0</v>
      </c>
      <c r="GA594" s="3">
        <v>0</v>
      </c>
      <c r="GB594" s="3">
        <v>0</v>
      </c>
      <c r="GC594" s="3">
        <v>0</v>
      </c>
      <c r="GD594" s="3">
        <v>0</v>
      </c>
      <c r="GE594" s="3">
        <v>0</v>
      </c>
      <c r="GF594" s="3">
        <v>0</v>
      </c>
      <c r="GG594" s="3">
        <v>0</v>
      </c>
      <c r="GH594" s="3">
        <v>0</v>
      </c>
      <c r="GI594" s="3">
        <v>0</v>
      </c>
      <c r="GJ594" s="3">
        <v>0</v>
      </c>
      <c r="GK594" s="3">
        <v>0</v>
      </c>
      <c r="GL594" s="3">
        <v>0</v>
      </c>
      <c r="GM594" s="3">
        <v>0</v>
      </c>
      <c r="GN594" s="3">
        <v>0</v>
      </c>
      <c r="GO594" s="3">
        <v>0</v>
      </c>
      <c r="GP594" s="3">
        <v>0</v>
      </c>
      <c r="GQ594" s="3">
        <v>0</v>
      </c>
      <c r="GR594" s="3">
        <v>0</v>
      </c>
      <c r="GS594" s="3">
        <v>0</v>
      </c>
      <c r="GT594" s="3">
        <v>0</v>
      </c>
      <c r="GU594" s="3">
        <v>0</v>
      </c>
      <c r="GV594" s="3">
        <v>0</v>
      </c>
      <c r="GW594" s="3">
        <v>0</v>
      </c>
      <c r="GX594" s="3">
        <v>0</v>
      </c>
      <c r="GY594" s="3">
        <v>0</v>
      </c>
      <c r="GZ594" s="3">
        <v>0</v>
      </c>
      <c r="HA594" s="3">
        <v>0</v>
      </c>
      <c r="HB594">
        <f t="shared" si="3395"/>
        <v>46</v>
      </c>
      <c r="HC594">
        <f t="shared" si="3399"/>
        <v>0</v>
      </c>
      <c r="HD594">
        <f>IF(H594&gt;=$F$3,IF(HB594&lt;50,HC594*VLOOKUP(H594,Ret!$A$2:$AZ$27,HB594+2),HC594),0)</f>
        <v>0</v>
      </c>
      <c r="HE594">
        <f>IF(H594&lt;$F$3,HC594*VLOOKUP(H594,Withd!$A$2:$AZ$57,HB594+2),0)</f>
        <v>0</v>
      </c>
      <c r="HF594">
        <f>IF(HC594=HD594,0,HC594*VLOOKUP(H594,Mort!$A$2:$E$115,IF(HF593/HC593=VLOOKUP(H593,Mort!$A$2:$E$115,2),2,3)))</f>
        <v>0</v>
      </c>
      <c r="HH594">
        <f t="shared" ref="HH594:HI594" si="3464">HH593+1</f>
        <v>75</v>
      </c>
      <c r="HI594">
        <f t="shared" si="3464"/>
        <v>35</v>
      </c>
      <c r="HJ594">
        <f t="shared" si="3393"/>
        <v>4.7619800007526235E-3</v>
      </c>
      <c r="HK594">
        <f>IF(HH594&gt;=$F$3,IF(HI594&lt;50,HJ594*VLOOKUP(HH594,Ret!$A$2:$AZ$27,HI594+2),HJ594),0)</f>
        <v>4.7619800007526235E-3</v>
      </c>
      <c r="HL594">
        <f>IF(HH594&lt;$F$3,HJ594*VLOOKUP(HH594,Withd!$A$2:$AZ$57,HI594+2),0)</f>
        <v>0</v>
      </c>
      <c r="HM594">
        <f>IF(HJ594=HK594,0,HJ594*VLOOKUP(HH594,Mort!$A$2:$E$115,IF(HM593/HJ593=VLOOKUP(HH593,Mort!$A$2:$E$115,2),2,3)))</f>
        <v>0</v>
      </c>
      <c r="HN594">
        <f>HN593/(1+Assumptions!$C$9)</f>
        <v>0.42409277059710088</v>
      </c>
      <c r="HO594">
        <f>HO593*(1+Assumptions!$C$10)</f>
        <v>2.0867546385821689</v>
      </c>
      <c r="HQ594">
        <f>HQ593/(1.01+Assumptions!$C$9)</f>
        <v>0.34016568349348297</v>
      </c>
      <c r="HR594">
        <f>HR593/(0.99+Assumptions!$C$9)</f>
        <v>0.52985661765742442</v>
      </c>
    </row>
    <row r="595" spans="2:226" x14ac:dyDescent="0.25">
      <c r="B595">
        <f t="shared" ref="B595:C595" si="3465">B594+1</f>
        <v>2054</v>
      </c>
      <c r="C595">
        <f t="shared" si="3465"/>
        <v>87</v>
      </c>
      <c r="D595">
        <f>IF(D594=0, 0, D594*(1-VLOOKUP(C594,Mort!$A$2:$E$111,IF(D594/D593=1-VLOOKUP(C593,Mort!$A$2:$E$111,4),4,5))))</f>
        <v>0.46075811750172724</v>
      </c>
      <c r="E595" s="3">
        <f>IF(C595&lt;65,Assumptions!$C$6,Assumptions!$C$7)*(1+Assumptions!$C$8)^(B595-$J$3)</f>
        <v>27338.523557840763</v>
      </c>
      <c r="F595" s="3">
        <f t="shared" si="3391"/>
        <v>12596.45</v>
      </c>
      <c r="H595">
        <f t="shared" si="3398"/>
        <v>87</v>
      </c>
      <c r="I595" s="5">
        <v>48475.083857188358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5">
        <v>0</v>
      </c>
      <c r="AK595" s="5">
        <v>0</v>
      </c>
      <c r="AL595" s="5">
        <v>0</v>
      </c>
      <c r="AM595" s="5">
        <v>0</v>
      </c>
      <c r="AN595" s="5">
        <v>0</v>
      </c>
      <c r="AO595" s="5">
        <v>0</v>
      </c>
      <c r="AP595" s="5">
        <v>0</v>
      </c>
      <c r="AQ595" s="5">
        <v>0</v>
      </c>
      <c r="AR595" s="5">
        <v>0</v>
      </c>
      <c r="AS595" s="5">
        <v>0</v>
      </c>
      <c r="AT595" s="5">
        <v>28842.14</v>
      </c>
      <c r="AU595" s="5">
        <v>27370.1</v>
      </c>
      <c r="AV595" s="5">
        <v>25575.56</v>
      </c>
      <c r="AW595" s="5">
        <v>23481.55</v>
      </c>
      <c r="AX595" s="5">
        <v>21137.84</v>
      </c>
      <c r="AY595" s="5">
        <v>18622.86</v>
      </c>
      <c r="AZ595" s="5">
        <v>16033.42</v>
      </c>
      <c r="BA595" s="5">
        <v>13468.94</v>
      </c>
      <c r="BB595" s="5">
        <v>11020.5</v>
      </c>
      <c r="BC595" s="5">
        <v>8765.67</v>
      </c>
      <c r="BD595" s="5">
        <v>6763.64</v>
      </c>
      <c r="BE595" s="5">
        <v>5092.63</v>
      </c>
      <c r="BF595" s="5">
        <v>3706.54</v>
      </c>
      <c r="BG595" s="5">
        <v>2638.11</v>
      </c>
      <c r="BH595" s="5">
        <v>1780.03</v>
      </c>
      <c r="BI595" s="5">
        <v>1132.0899999999999</v>
      </c>
      <c r="BJ595" s="5">
        <v>650.61</v>
      </c>
      <c r="BK595" s="5">
        <v>328.98</v>
      </c>
      <c r="BL595" s="5">
        <v>143.94</v>
      </c>
      <c r="BM595" s="5">
        <v>53.94</v>
      </c>
      <c r="BN595" s="5">
        <v>16.48</v>
      </c>
      <c r="BO595" s="5">
        <v>3.78</v>
      </c>
      <c r="BP595" s="5">
        <v>0.55000000000000004</v>
      </c>
      <c r="BQ595" s="5">
        <v>0</v>
      </c>
      <c r="BR595" s="5">
        <v>0</v>
      </c>
      <c r="BS595" s="5">
        <v>0</v>
      </c>
      <c r="BT595" s="5">
        <v>0</v>
      </c>
      <c r="BU595" s="5">
        <v>0</v>
      </c>
      <c r="BV595" s="5">
        <v>0</v>
      </c>
      <c r="BW595" s="5">
        <v>0</v>
      </c>
      <c r="BX595" s="5">
        <v>0</v>
      </c>
      <c r="BY595" s="5">
        <v>0</v>
      </c>
      <c r="BZ595" s="5">
        <v>0</v>
      </c>
      <c r="CA595" s="5">
        <v>0</v>
      </c>
      <c r="CB595" s="5">
        <v>0</v>
      </c>
      <c r="CC595" s="5">
        <v>0</v>
      </c>
      <c r="CD595" s="5">
        <v>0</v>
      </c>
      <c r="CE595" s="5">
        <v>0</v>
      </c>
      <c r="CF595" s="5">
        <v>0</v>
      </c>
      <c r="CG595" s="5">
        <v>0</v>
      </c>
      <c r="CH595" s="5">
        <v>0</v>
      </c>
      <c r="CI595" s="5">
        <v>0</v>
      </c>
      <c r="CJ595" s="5">
        <v>0</v>
      </c>
      <c r="CK595" s="5">
        <v>0</v>
      </c>
      <c r="CL595" s="5">
        <v>0</v>
      </c>
      <c r="CM595" s="5">
        <v>0</v>
      </c>
      <c r="CN595" s="5">
        <v>0</v>
      </c>
      <c r="CO595" s="5">
        <v>0</v>
      </c>
      <c r="CP595" s="5">
        <v>0</v>
      </c>
      <c r="CQ595" s="5">
        <v>0</v>
      </c>
      <c r="CR595" s="5">
        <v>0</v>
      </c>
      <c r="CS595" s="5">
        <v>0</v>
      </c>
      <c r="CT595" s="5">
        <v>0</v>
      </c>
      <c r="CU595" s="5">
        <v>0</v>
      </c>
      <c r="CV595" s="5">
        <v>0</v>
      </c>
      <c r="CW595" s="5">
        <v>0</v>
      </c>
      <c r="CX595" s="5">
        <v>0</v>
      </c>
      <c r="CY595" s="5">
        <v>0</v>
      </c>
      <c r="CZ595" s="5">
        <v>0</v>
      </c>
      <c r="DA595" s="5">
        <v>0</v>
      </c>
      <c r="DB595" s="5">
        <v>0</v>
      </c>
      <c r="DC595" s="5">
        <v>0</v>
      </c>
      <c r="DD595" s="5">
        <v>0</v>
      </c>
      <c r="DE595" s="5">
        <v>0</v>
      </c>
      <c r="DF595" s="3">
        <v>0</v>
      </c>
      <c r="DG595" s="3">
        <v>0</v>
      </c>
      <c r="DH595" s="3">
        <v>0</v>
      </c>
      <c r="DI595" s="3">
        <v>0</v>
      </c>
      <c r="DJ595" s="3">
        <v>0</v>
      </c>
      <c r="DK595" s="3">
        <v>0</v>
      </c>
      <c r="DL595" s="3">
        <v>0</v>
      </c>
      <c r="DM595" s="3">
        <v>0</v>
      </c>
      <c r="DN595" s="3">
        <v>0</v>
      </c>
      <c r="DO595" s="3">
        <v>0</v>
      </c>
      <c r="DP595" s="3">
        <v>0</v>
      </c>
      <c r="DQ595" s="3">
        <v>0</v>
      </c>
      <c r="DR595" s="3">
        <v>0</v>
      </c>
      <c r="DS595" s="3">
        <v>0</v>
      </c>
      <c r="DT595" s="3">
        <v>0</v>
      </c>
      <c r="DU595" s="3">
        <v>0</v>
      </c>
      <c r="DV595" s="3">
        <v>0</v>
      </c>
      <c r="DW595" s="3">
        <v>0</v>
      </c>
      <c r="DX595" s="3">
        <v>0</v>
      </c>
      <c r="DY595" s="3">
        <v>0</v>
      </c>
      <c r="DZ595" s="3">
        <v>0</v>
      </c>
      <c r="EA595" s="3">
        <v>0</v>
      </c>
      <c r="EB595" s="3">
        <v>0</v>
      </c>
      <c r="EC595" s="3">
        <v>0</v>
      </c>
      <c r="ED595" s="3">
        <v>0</v>
      </c>
      <c r="EE595" s="3">
        <v>0</v>
      </c>
      <c r="EF595" s="3">
        <v>0</v>
      </c>
      <c r="EG595" s="3">
        <v>0</v>
      </c>
      <c r="EH595" s="3">
        <v>0</v>
      </c>
      <c r="EI595" s="3">
        <v>0</v>
      </c>
      <c r="EJ595" s="3">
        <v>0</v>
      </c>
      <c r="EK595" s="3">
        <v>0</v>
      </c>
      <c r="EL595" s="3">
        <v>0</v>
      </c>
      <c r="EM595" s="3">
        <v>0</v>
      </c>
      <c r="EN595" s="3">
        <v>0</v>
      </c>
      <c r="EO595" s="3">
        <v>0</v>
      </c>
      <c r="EP595" s="3">
        <v>1</v>
      </c>
      <c r="EQ595" s="3">
        <v>0.89949000000000001</v>
      </c>
      <c r="ER595" s="3">
        <v>0.79669628279999993</v>
      </c>
      <c r="ES595" s="3">
        <v>0.69333290706952799</v>
      </c>
      <c r="ET595" s="3">
        <v>0.59159323628614546</v>
      </c>
      <c r="EU595" s="3">
        <v>0.49403359569019722</v>
      </c>
      <c r="EV595" s="3">
        <v>0.40316599643489925</v>
      </c>
      <c r="EW595" s="3">
        <v>0.32102495632125289</v>
      </c>
      <c r="EX595" s="3">
        <v>0.2489741151245109</v>
      </c>
      <c r="EY595" s="3">
        <v>0.18770905461582249</v>
      </c>
      <c r="EZ595" s="3">
        <v>0.13728664836492024</v>
      </c>
      <c r="FA595" s="3">
        <v>9.7980108071559921E-2</v>
      </c>
      <c r="FB595" s="3">
        <v>6.7594516956407766E-2</v>
      </c>
      <c r="FC595" s="3">
        <v>4.5601964919470939E-2</v>
      </c>
      <c r="FD595" s="3">
        <v>2.9165192683896835E-2</v>
      </c>
      <c r="FE595" s="3">
        <v>1.7581944757560367E-2</v>
      </c>
      <c r="FF595" s="3">
        <v>9.5775885872334352E-3</v>
      </c>
      <c r="FG595" s="3">
        <v>4.5904424339751129E-3</v>
      </c>
      <c r="FH595" s="3">
        <v>1.9037941906424989E-3</v>
      </c>
      <c r="FI595" s="3">
        <v>6.7620865857430921E-4</v>
      </c>
      <c r="FJ595" s="3">
        <v>1.9583002752311993E-4</v>
      </c>
      <c r="FK595" s="3">
        <v>4.2559739881599662E-5</v>
      </c>
      <c r="FL595" s="3">
        <v>5.8613273764939035E-6</v>
      </c>
      <c r="FM595" s="3">
        <v>0</v>
      </c>
      <c r="FN595" s="3">
        <v>0</v>
      </c>
      <c r="FO595" s="3">
        <v>0</v>
      </c>
      <c r="FP595" s="3">
        <v>0</v>
      </c>
      <c r="FQ595" s="3">
        <v>0</v>
      </c>
      <c r="FR595" s="3">
        <v>0</v>
      </c>
      <c r="FS595" s="3">
        <v>0</v>
      </c>
      <c r="FT595" s="3">
        <v>0</v>
      </c>
      <c r="FU595" s="3">
        <v>0</v>
      </c>
      <c r="FV595" s="3">
        <v>0</v>
      </c>
      <c r="FW595" s="3">
        <v>0</v>
      </c>
      <c r="FX595" s="3">
        <v>0</v>
      </c>
      <c r="FY595" s="3">
        <v>0</v>
      </c>
      <c r="FZ595" s="3">
        <v>0</v>
      </c>
      <c r="GA595" s="3">
        <v>0</v>
      </c>
      <c r="GB595" s="3">
        <v>0</v>
      </c>
      <c r="GC595" s="3">
        <v>0</v>
      </c>
      <c r="GD595" s="3">
        <v>0</v>
      </c>
      <c r="GE595" s="3">
        <v>0</v>
      </c>
      <c r="GF595" s="3">
        <v>0</v>
      </c>
      <c r="GG595" s="3">
        <v>0</v>
      </c>
      <c r="GH595" s="3">
        <v>0</v>
      </c>
      <c r="GI595" s="3">
        <v>0</v>
      </c>
      <c r="GJ595" s="3">
        <v>0</v>
      </c>
      <c r="GK595" s="3">
        <v>0</v>
      </c>
      <c r="GL595" s="3">
        <v>0</v>
      </c>
      <c r="GM595" s="3">
        <v>0</v>
      </c>
      <c r="GN595" s="3">
        <v>0</v>
      </c>
      <c r="GO595" s="3">
        <v>0</v>
      </c>
      <c r="GP595" s="3">
        <v>0</v>
      </c>
      <c r="GQ595" s="3">
        <v>0</v>
      </c>
      <c r="GR595" s="3">
        <v>0</v>
      </c>
      <c r="GS595" s="3">
        <v>0</v>
      </c>
      <c r="GT595" s="3">
        <v>0</v>
      </c>
      <c r="GU595" s="3">
        <v>0</v>
      </c>
      <c r="GV595" s="3">
        <v>0</v>
      </c>
      <c r="GW595" s="3">
        <v>0</v>
      </c>
      <c r="GX595" s="3">
        <v>0</v>
      </c>
      <c r="GY595" s="3">
        <v>0</v>
      </c>
      <c r="GZ595" s="3">
        <v>0</v>
      </c>
      <c r="HA595" s="3">
        <v>0</v>
      </c>
      <c r="HB595">
        <f t="shared" si="3395"/>
        <v>47</v>
      </c>
      <c r="HC595">
        <f t="shared" si="3399"/>
        <v>0</v>
      </c>
      <c r="HD595">
        <f>IF(H595&gt;=$F$3,IF(HB595&lt;50,HC595*VLOOKUP(H595,Ret!$A$2:$AZ$27,HB595+2),HC595),0)</f>
        <v>0</v>
      </c>
      <c r="HE595">
        <f>IF(H595&lt;$F$3,HC595*VLOOKUP(H595,Withd!$A$2:$AZ$57,HB595+2),0)</f>
        <v>0</v>
      </c>
      <c r="HF595">
        <f>IF(HC595=HD595,0,HC595*VLOOKUP(H595,Mort!$A$2:$E$115,IF(HF594/HC594=VLOOKUP(H594,Mort!$A$2:$E$115,2),2,3)))</f>
        <v>0</v>
      </c>
      <c r="HH595">
        <f t="shared" ref="HH595:HI595" si="3466">HH594+1</f>
        <v>76</v>
      </c>
      <c r="HI595">
        <f t="shared" si="3466"/>
        <v>36</v>
      </c>
      <c r="HJ595">
        <f t="shared" si="3393"/>
        <v>0</v>
      </c>
      <c r="HK595">
        <f>IF(HH595&gt;=$F$3,IF(HI595&lt;50,HJ595*VLOOKUP(HH595,Ret!$A$2:$AZ$27,HI595+2),HJ595),0)</f>
        <v>0</v>
      </c>
      <c r="HL595">
        <f>IF(HH595&lt;$F$3,HJ595*VLOOKUP(HH595,Withd!$A$2:$AZ$57,HI595+2),0)</f>
        <v>0</v>
      </c>
      <c r="HM595">
        <f>IF(HJ595=HK595,0,HJ595*VLOOKUP(HH595,Mort!$A$2:$E$115,IF(HM594/HJ594=VLOOKUP(HH594,Mort!$A$2:$E$115,2),2,3)))</f>
        <v>0</v>
      </c>
      <c r="HN595">
        <f>HN594/(1+Assumptions!$C$9)</f>
        <v>0.40856721637485632</v>
      </c>
      <c r="HO595">
        <f>HO594*(1+Assumptions!$C$10)</f>
        <v>2.1545741643360894</v>
      </c>
      <c r="HQ595">
        <f>HQ594/(1.01+Assumptions!$C$9)</f>
        <v>0.32458557585256009</v>
      </c>
      <c r="HR595">
        <f>HR594/(0.99+Assumptions!$C$9)</f>
        <v>0.51542472534768913</v>
      </c>
    </row>
    <row r="596" spans="2:226" x14ac:dyDescent="0.25">
      <c r="B596">
        <f t="shared" ref="B596:C596" si="3467">B595+1</f>
        <v>2055</v>
      </c>
      <c r="C596">
        <f t="shared" si="3467"/>
        <v>88</v>
      </c>
      <c r="D596">
        <f>IF(D595=0, 0, D595*(1-VLOOKUP(C595,Mort!$A$2:$E$111,IF(D595/D594=1-VLOOKUP(C594,Mort!$A$2:$E$111,4),4,5))))</f>
        <v>0.42006396056397471</v>
      </c>
      <c r="E596" s="3">
        <f>IF(C596&lt;65,Assumptions!$C$6,Assumptions!$C$7)*(1+Assumptions!$C$8)^(B596-$J$3)</f>
        <v>28842.142353522009</v>
      </c>
      <c r="F596" s="3">
        <f t="shared" si="3391"/>
        <v>12115.54</v>
      </c>
      <c r="H596">
        <f t="shared" si="3398"/>
        <v>88</v>
      </c>
      <c r="I596" s="5">
        <v>45517.868469343724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s="5">
        <v>0</v>
      </c>
      <c r="AP596" s="5">
        <v>0</v>
      </c>
      <c r="AQ596" s="5">
        <v>0</v>
      </c>
      <c r="AR596" s="5">
        <v>0</v>
      </c>
      <c r="AS596" s="5">
        <v>0</v>
      </c>
      <c r="AT596" s="5">
        <v>0</v>
      </c>
      <c r="AU596" s="5">
        <v>30428.46</v>
      </c>
      <c r="AV596" s="5">
        <v>28433.41</v>
      </c>
      <c r="AW596" s="5">
        <v>26105.4</v>
      </c>
      <c r="AX596" s="5">
        <v>23499.8</v>
      </c>
      <c r="AY596" s="5">
        <v>20703.79</v>
      </c>
      <c r="AZ596" s="5">
        <v>17825.009999999998</v>
      </c>
      <c r="BA596" s="5">
        <v>14973.98</v>
      </c>
      <c r="BB596" s="5">
        <v>12251.95</v>
      </c>
      <c r="BC596" s="5">
        <v>9745.15</v>
      </c>
      <c r="BD596" s="5">
        <v>7519.42</v>
      </c>
      <c r="BE596" s="5">
        <v>5661.69</v>
      </c>
      <c r="BF596" s="5">
        <v>4120.71</v>
      </c>
      <c r="BG596" s="5">
        <v>2932.9</v>
      </c>
      <c r="BH596" s="5">
        <v>1978.93</v>
      </c>
      <c r="BI596" s="5">
        <v>1258.5899999999999</v>
      </c>
      <c r="BJ596" s="5">
        <v>723.31</v>
      </c>
      <c r="BK596" s="5">
        <v>365.74</v>
      </c>
      <c r="BL596" s="5">
        <v>160.03</v>
      </c>
      <c r="BM596" s="5">
        <v>59.97</v>
      </c>
      <c r="BN596" s="5">
        <v>18.32</v>
      </c>
      <c r="BO596" s="5">
        <v>4.2</v>
      </c>
      <c r="BP596" s="5">
        <v>0.61</v>
      </c>
      <c r="BQ596" s="5">
        <v>0</v>
      </c>
      <c r="BR596" s="5">
        <v>0</v>
      </c>
      <c r="BS596" s="5">
        <v>0</v>
      </c>
      <c r="BT596" s="5">
        <v>0</v>
      </c>
      <c r="BU596" s="5">
        <v>0</v>
      </c>
      <c r="BV596" s="5">
        <v>0</v>
      </c>
      <c r="BW596" s="5">
        <v>0</v>
      </c>
      <c r="BX596" s="5">
        <v>0</v>
      </c>
      <c r="BY596" s="5">
        <v>0</v>
      </c>
      <c r="BZ596" s="5">
        <v>0</v>
      </c>
      <c r="CA596" s="5">
        <v>0</v>
      </c>
      <c r="CB596" s="5">
        <v>0</v>
      </c>
      <c r="CC596" s="5">
        <v>0</v>
      </c>
      <c r="CD596" s="5">
        <v>0</v>
      </c>
      <c r="CE596" s="5">
        <v>0</v>
      </c>
      <c r="CF596" s="5">
        <v>0</v>
      </c>
      <c r="CG596" s="5">
        <v>0</v>
      </c>
      <c r="CH596" s="5">
        <v>0</v>
      </c>
      <c r="CI596" s="5">
        <v>0</v>
      </c>
      <c r="CJ596" s="5">
        <v>0</v>
      </c>
      <c r="CK596" s="5">
        <v>0</v>
      </c>
      <c r="CL596" s="5">
        <v>0</v>
      </c>
      <c r="CM596" s="5">
        <v>0</v>
      </c>
      <c r="CN596" s="5">
        <v>0</v>
      </c>
      <c r="CO596" s="5">
        <v>0</v>
      </c>
      <c r="CP596" s="5">
        <v>0</v>
      </c>
      <c r="CQ596" s="5">
        <v>0</v>
      </c>
      <c r="CR596" s="5">
        <v>0</v>
      </c>
      <c r="CS596" s="5">
        <v>0</v>
      </c>
      <c r="CT596" s="5">
        <v>0</v>
      </c>
      <c r="CU596" s="5">
        <v>0</v>
      </c>
      <c r="CV596" s="5">
        <v>0</v>
      </c>
      <c r="CW596" s="5">
        <v>0</v>
      </c>
      <c r="CX596" s="5">
        <v>0</v>
      </c>
      <c r="CY596" s="5">
        <v>0</v>
      </c>
      <c r="CZ596" s="5">
        <v>0</v>
      </c>
      <c r="DA596" s="5">
        <v>0</v>
      </c>
      <c r="DB596" s="5">
        <v>0</v>
      </c>
      <c r="DC596" s="5">
        <v>0</v>
      </c>
      <c r="DD596" s="5">
        <v>0</v>
      </c>
      <c r="DE596" s="5">
        <v>0</v>
      </c>
      <c r="DF596" s="3">
        <v>0</v>
      </c>
      <c r="DG596" s="3">
        <v>0</v>
      </c>
      <c r="DH596" s="3">
        <v>0</v>
      </c>
      <c r="DI596" s="3">
        <v>0</v>
      </c>
      <c r="DJ596" s="3">
        <v>0</v>
      </c>
      <c r="DK596" s="3">
        <v>0</v>
      </c>
      <c r="DL596" s="3">
        <v>0</v>
      </c>
      <c r="DM596" s="3">
        <v>0</v>
      </c>
      <c r="DN596" s="3">
        <v>0</v>
      </c>
      <c r="DO596" s="3">
        <v>0</v>
      </c>
      <c r="DP596" s="3">
        <v>0</v>
      </c>
      <c r="DQ596" s="3">
        <v>0</v>
      </c>
      <c r="DR596" s="3">
        <v>0</v>
      </c>
      <c r="DS596" s="3">
        <v>0</v>
      </c>
      <c r="DT596" s="3">
        <v>0</v>
      </c>
      <c r="DU596" s="3">
        <v>0</v>
      </c>
      <c r="DV596" s="3">
        <v>0</v>
      </c>
      <c r="DW596" s="3">
        <v>0</v>
      </c>
      <c r="DX596" s="3">
        <v>0</v>
      </c>
      <c r="DY596" s="3">
        <v>0</v>
      </c>
      <c r="DZ596" s="3">
        <v>0</v>
      </c>
      <c r="EA596" s="3">
        <v>0</v>
      </c>
      <c r="EB596" s="3">
        <v>0</v>
      </c>
      <c r="EC596" s="3">
        <v>0</v>
      </c>
      <c r="ED596" s="3">
        <v>0</v>
      </c>
      <c r="EE596" s="3">
        <v>0</v>
      </c>
      <c r="EF596" s="3">
        <v>0</v>
      </c>
      <c r="EG596" s="3">
        <v>0</v>
      </c>
      <c r="EH596" s="3">
        <v>0</v>
      </c>
      <c r="EI596" s="3">
        <v>0</v>
      </c>
      <c r="EJ596" s="3">
        <v>0</v>
      </c>
      <c r="EK596" s="3">
        <v>0</v>
      </c>
      <c r="EL596" s="3">
        <v>0</v>
      </c>
      <c r="EM596" s="3">
        <v>0</v>
      </c>
      <c r="EN596" s="3">
        <v>0</v>
      </c>
      <c r="EO596" s="3">
        <v>0</v>
      </c>
      <c r="EP596" s="3">
        <v>0</v>
      </c>
      <c r="EQ596" s="3">
        <v>1</v>
      </c>
      <c r="ER596" s="3">
        <v>0.88571999999999995</v>
      </c>
      <c r="ES596" s="3">
        <v>0.77080668720000001</v>
      </c>
      <c r="ET596" s="3">
        <v>0.65769851392027201</v>
      </c>
      <c r="EU596" s="3">
        <v>0.54923745198967999</v>
      </c>
      <c r="EV596" s="3">
        <v>0.44821620744521812</v>
      </c>
      <c r="EW596" s="3">
        <v>0.35689663734032934</v>
      </c>
      <c r="EX596" s="3">
        <v>0.27679475605566584</v>
      </c>
      <c r="EY596" s="3">
        <v>0.20868387043304815</v>
      </c>
      <c r="EZ596" s="3">
        <v>0.15262720915732272</v>
      </c>
      <c r="FA596" s="3">
        <v>0.10892851290348965</v>
      </c>
      <c r="FB596" s="3">
        <v>7.5147602481859449E-2</v>
      </c>
      <c r="FC596" s="3">
        <v>5.0697578538361661E-2</v>
      </c>
      <c r="FD596" s="3">
        <v>3.2424143329994583E-2</v>
      </c>
      <c r="FE596" s="3">
        <v>1.9546570565053937E-2</v>
      </c>
      <c r="FF596" s="3">
        <v>1.0647798849607482E-2</v>
      </c>
      <c r="FG596" s="3">
        <v>5.1033835106283698E-3</v>
      </c>
      <c r="FH596" s="3">
        <v>2.1165262433629041E-3</v>
      </c>
      <c r="FI596" s="3">
        <v>7.5176895638006996E-4</v>
      </c>
      <c r="FJ596" s="3">
        <v>2.1771228976766823E-4</v>
      </c>
      <c r="FK596" s="3">
        <v>4.7315411935207343E-5</v>
      </c>
      <c r="FL596" s="3">
        <v>6.5162785317167533E-6</v>
      </c>
      <c r="FM596" s="3">
        <v>0</v>
      </c>
      <c r="FN596" s="3">
        <v>0</v>
      </c>
      <c r="FO596" s="3">
        <v>0</v>
      </c>
      <c r="FP596" s="3">
        <v>0</v>
      </c>
      <c r="FQ596" s="3">
        <v>0</v>
      </c>
      <c r="FR596" s="3">
        <v>0</v>
      </c>
      <c r="FS596" s="3">
        <v>0</v>
      </c>
      <c r="FT596" s="3">
        <v>0</v>
      </c>
      <c r="FU596" s="3">
        <v>0</v>
      </c>
      <c r="FV596" s="3">
        <v>0</v>
      </c>
      <c r="FW596" s="3">
        <v>0</v>
      </c>
      <c r="FX596" s="3">
        <v>0</v>
      </c>
      <c r="FY596" s="3">
        <v>0</v>
      </c>
      <c r="FZ596" s="3">
        <v>0</v>
      </c>
      <c r="GA596" s="3">
        <v>0</v>
      </c>
      <c r="GB596" s="3">
        <v>0</v>
      </c>
      <c r="GC596" s="3">
        <v>0</v>
      </c>
      <c r="GD596" s="3">
        <v>0</v>
      </c>
      <c r="GE596" s="3">
        <v>0</v>
      </c>
      <c r="GF596" s="3">
        <v>0</v>
      </c>
      <c r="GG596" s="3">
        <v>0</v>
      </c>
      <c r="GH596" s="3">
        <v>0</v>
      </c>
      <c r="GI596" s="3">
        <v>0</v>
      </c>
      <c r="GJ596" s="3">
        <v>0</v>
      </c>
      <c r="GK596" s="3">
        <v>0</v>
      </c>
      <c r="GL596" s="3">
        <v>0</v>
      </c>
      <c r="GM596" s="3">
        <v>0</v>
      </c>
      <c r="GN596" s="3">
        <v>0</v>
      </c>
      <c r="GO596" s="3">
        <v>0</v>
      </c>
      <c r="GP596" s="3">
        <v>0</v>
      </c>
      <c r="GQ596" s="3">
        <v>0</v>
      </c>
      <c r="GR596" s="3">
        <v>0</v>
      </c>
      <c r="GS596" s="3">
        <v>0</v>
      </c>
      <c r="GT596" s="3">
        <v>0</v>
      </c>
      <c r="GU596" s="3">
        <v>0</v>
      </c>
      <c r="GV596" s="3">
        <v>0</v>
      </c>
      <c r="GW596" s="3">
        <v>0</v>
      </c>
      <c r="GX596" s="3">
        <v>0</v>
      </c>
      <c r="GY596" s="3">
        <v>0</v>
      </c>
      <c r="GZ596" s="3">
        <v>0</v>
      </c>
      <c r="HA596" s="3">
        <v>0</v>
      </c>
      <c r="HB596">
        <f t="shared" si="3395"/>
        <v>48</v>
      </c>
      <c r="HC596">
        <f t="shared" si="3399"/>
        <v>0</v>
      </c>
      <c r="HD596">
        <f>IF(H596&gt;=$F$3,IF(HB596&lt;50,HC596*VLOOKUP(H596,Ret!$A$2:$AZ$27,HB596+2),HC596),0)</f>
        <v>0</v>
      </c>
      <c r="HE596">
        <f>IF(H596&lt;$F$3,HC596*VLOOKUP(H596,Withd!$A$2:$AZ$57,HB596+2),0)</f>
        <v>0</v>
      </c>
      <c r="HF596">
        <f>IF(HC596=HD596,0,HC596*VLOOKUP(H596,Mort!$A$2:$E$115,IF(HF595/HC595=VLOOKUP(H595,Mort!$A$2:$E$115,2),2,3)))</f>
        <v>0</v>
      </c>
      <c r="HH596">
        <f t="shared" ref="HH596:HI596" si="3468">HH595+1</f>
        <v>77</v>
      </c>
      <c r="HI596">
        <f t="shared" si="3468"/>
        <v>37</v>
      </c>
      <c r="HJ596">
        <f t="shared" si="3393"/>
        <v>0</v>
      </c>
      <c r="HK596">
        <f>IF(HH596&gt;=$F$3,IF(HI596&lt;50,HJ596*VLOOKUP(HH596,Ret!$A$2:$AZ$27,HI596+2),HJ596),0)</f>
        <v>0</v>
      </c>
      <c r="HL596">
        <f>IF(HH596&lt;$F$3,HJ596*VLOOKUP(HH596,Withd!$A$2:$AZ$57,HI596+2),0)</f>
        <v>0</v>
      </c>
      <c r="HM596">
        <f>IF(HJ596=HK596,0,HJ596*VLOOKUP(HH596,Mort!$A$2:$E$115,IF(HM595/HJ595=VLOOKUP(HH595,Mort!$A$2:$E$115,2),2,3)))</f>
        <v>0</v>
      </c>
      <c r="HN596">
        <f>HN595/(1+Assumptions!$C$9)</f>
        <v>0.39361003504321418</v>
      </c>
      <c r="HO596">
        <f>HO595*(1+Assumptions!$C$10)</f>
        <v>2.2245978246770122</v>
      </c>
      <c r="HQ596">
        <f>HQ595/(1.01+Assumptions!$C$9)</f>
        <v>0.30971906092801532</v>
      </c>
      <c r="HR596">
        <f>HR595/(0.99+Assumptions!$C$9)</f>
        <v>0.50138591959891943</v>
      </c>
    </row>
    <row r="597" spans="2:226" x14ac:dyDescent="0.25">
      <c r="B597">
        <f t="shared" ref="B597:C597" si="3469">B596+1</f>
        <v>2056</v>
      </c>
      <c r="C597">
        <f t="shared" si="3469"/>
        <v>89</v>
      </c>
      <c r="D597">
        <f>IF(D596=0, 0, D596*(1-VLOOKUP(C596,Mort!$A$2:$E$111,IF(D596/D595=1-VLOOKUP(C595,Mort!$A$2:$E$111,4),4,5))))</f>
        <v>0.37784333188768959</v>
      </c>
      <c r="E597" s="3">
        <f>IF(C597&lt;65,Assumptions!$C$6,Assumptions!$C$7)*(1+Assumptions!$C$8)^(B597-$J$3)</f>
        <v>30428.460182965719</v>
      </c>
      <c r="F597" s="3">
        <f t="shared" si="3391"/>
        <v>11497.19</v>
      </c>
      <c r="H597">
        <f t="shared" si="3398"/>
        <v>89</v>
      </c>
      <c r="I597" s="5">
        <v>42747.473443459821</v>
      </c>
      <c r="J597" s="5">
        <v>0</v>
      </c>
      <c r="K597" s="5">
        <v>0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0</v>
      </c>
      <c r="Z597" s="5">
        <v>0</v>
      </c>
      <c r="AA597" s="5">
        <v>0</v>
      </c>
      <c r="AB597" s="5">
        <v>0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>
        <v>0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s="5">
        <v>0</v>
      </c>
      <c r="AP597" s="5">
        <v>0</v>
      </c>
      <c r="AQ597" s="5">
        <v>0</v>
      </c>
      <c r="AR597" s="5">
        <v>0</v>
      </c>
      <c r="AS597" s="5">
        <v>0</v>
      </c>
      <c r="AT597" s="5">
        <v>0</v>
      </c>
      <c r="AU597" s="5">
        <v>0</v>
      </c>
      <c r="AV597" s="5">
        <v>32102.03</v>
      </c>
      <c r="AW597" s="5">
        <v>29473.65</v>
      </c>
      <c r="AX597" s="5">
        <v>26531.86</v>
      </c>
      <c r="AY597" s="5">
        <v>23375.1</v>
      </c>
      <c r="AZ597" s="5">
        <v>20124.88</v>
      </c>
      <c r="BA597" s="5">
        <v>16906</v>
      </c>
      <c r="BB597" s="5">
        <v>13832.75</v>
      </c>
      <c r="BC597" s="5">
        <v>11002.52</v>
      </c>
      <c r="BD597" s="5">
        <v>8489.61</v>
      </c>
      <c r="BE597" s="5">
        <v>6392.19</v>
      </c>
      <c r="BF597" s="5">
        <v>4652.3900000000003</v>
      </c>
      <c r="BG597" s="5">
        <v>3311.31</v>
      </c>
      <c r="BH597" s="5">
        <v>2234.2600000000002</v>
      </c>
      <c r="BI597" s="5">
        <v>1420.98</v>
      </c>
      <c r="BJ597" s="5">
        <v>816.64</v>
      </c>
      <c r="BK597" s="5">
        <v>412.93</v>
      </c>
      <c r="BL597" s="5">
        <v>180.68</v>
      </c>
      <c r="BM597" s="5">
        <v>67.7</v>
      </c>
      <c r="BN597" s="5">
        <v>20.69</v>
      </c>
      <c r="BO597" s="5">
        <v>4.74</v>
      </c>
      <c r="BP597" s="5">
        <v>0.69</v>
      </c>
      <c r="BQ597" s="5">
        <v>0</v>
      </c>
      <c r="BR597" s="5">
        <v>0</v>
      </c>
      <c r="BS597" s="5">
        <v>0</v>
      </c>
      <c r="BT597" s="5">
        <v>0</v>
      </c>
      <c r="BU597" s="5">
        <v>0</v>
      </c>
      <c r="BV597" s="5">
        <v>0</v>
      </c>
      <c r="BW597" s="5">
        <v>0</v>
      </c>
      <c r="BX597" s="5">
        <v>0</v>
      </c>
      <c r="BY597" s="5">
        <v>0</v>
      </c>
      <c r="BZ597" s="5">
        <v>0</v>
      </c>
      <c r="CA597" s="5">
        <v>0</v>
      </c>
      <c r="CB597" s="5">
        <v>0</v>
      </c>
      <c r="CC597" s="5">
        <v>0</v>
      </c>
      <c r="CD597" s="5">
        <v>0</v>
      </c>
      <c r="CE597" s="5">
        <v>0</v>
      </c>
      <c r="CF597" s="5">
        <v>0</v>
      </c>
      <c r="CG597" s="5">
        <v>0</v>
      </c>
      <c r="CH597" s="5">
        <v>0</v>
      </c>
      <c r="CI597" s="5">
        <v>0</v>
      </c>
      <c r="CJ597" s="5">
        <v>0</v>
      </c>
      <c r="CK597" s="5">
        <v>0</v>
      </c>
      <c r="CL597" s="5">
        <v>0</v>
      </c>
      <c r="CM597" s="5">
        <v>0</v>
      </c>
      <c r="CN597" s="5">
        <v>0</v>
      </c>
      <c r="CO597" s="5">
        <v>0</v>
      </c>
      <c r="CP597" s="5">
        <v>0</v>
      </c>
      <c r="CQ597" s="5">
        <v>0</v>
      </c>
      <c r="CR597" s="5">
        <v>0</v>
      </c>
      <c r="CS597" s="5">
        <v>0</v>
      </c>
      <c r="CT597" s="5">
        <v>0</v>
      </c>
      <c r="CU597" s="5">
        <v>0</v>
      </c>
      <c r="CV597" s="5">
        <v>0</v>
      </c>
      <c r="CW597" s="5">
        <v>0</v>
      </c>
      <c r="CX597" s="5">
        <v>0</v>
      </c>
      <c r="CY597" s="5">
        <v>0</v>
      </c>
      <c r="CZ597" s="5">
        <v>0</v>
      </c>
      <c r="DA597" s="5">
        <v>0</v>
      </c>
      <c r="DB597" s="5">
        <v>0</v>
      </c>
      <c r="DC597" s="5">
        <v>0</v>
      </c>
      <c r="DD597" s="5">
        <v>0</v>
      </c>
      <c r="DE597" s="5">
        <v>0</v>
      </c>
      <c r="DF597" s="3">
        <v>0</v>
      </c>
      <c r="DG597" s="3">
        <v>0</v>
      </c>
      <c r="DH597" s="3">
        <v>0</v>
      </c>
      <c r="DI597" s="3">
        <v>0</v>
      </c>
      <c r="DJ597" s="3">
        <v>0</v>
      </c>
      <c r="DK597" s="3">
        <v>0</v>
      </c>
      <c r="DL597" s="3">
        <v>0</v>
      </c>
      <c r="DM597" s="3">
        <v>0</v>
      </c>
      <c r="DN597" s="3">
        <v>0</v>
      </c>
      <c r="DO597" s="3">
        <v>0</v>
      </c>
      <c r="DP597" s="3">
        <v>0</v>
      </c>
      <c r="DQ597" s="3">
        <v>0</v>
      </c>
      <c r="DR597" s="3">
        <v>0</v>
      </c>
      <c r="DS597" s="3">
        <v>0</v>
      </c>
      <c r="DT597" s="3">
        <v>0</v>
      </c>
      <c r="DU597" s="3">
        <v>0</v>
      </c>
      <c r="DV597" s="3">
        <v>0</v>
      </c>
      <c r="DW597" s="3">
        <v>0</v>
      </c>
      <c r="DX597" s="3">
        <v>0</v>
      </c>
      <c r="DY597" s="3">
        <v>0</v>
      </c>
      <c r="DZ597" s="3">
        <v>0</v>
      </c>
      <c r="EA597" s="3">
        <v>0</v>
      </c>
      <c r="EB597" s="3">
        <v>0</v>
      </c>
      <c r="EC597" s="3">
        <v>0</v>
      </c>
      <c r="ED597" s="3">
        <v>0</v>
      </c>
      <c r="EE597" s="3">
        <v>0</v>
      </c>
      <c r="EF597" s="3">
        <v>0</v>
      </c>
      <c r="EG597" s="3">
        <v>0</v>
      </c>
      <c r="EH597" s="3">
        <v>0</v>
      </c>
      <c r="EI597" s="3">
        <v>0</v>
      </c>
      <c r="EJ597" s="3">
        <v>0</v>
      </c>
      <c r="EK597" s="3">
        <v>0</v>
      </c>
      <c r="EL597" s="3">
        <v>0</v>
      </c>
      <c r="EM597" s="3">
        <v>0</v>
      </c>
      <c r="EN597" s="3">
        <v>0</v>
      </c>
      <c r="EO597" s="3">
        <v>0</v>
      </c>
      <c r="EP597" s="3">
        <v>0</v>
      </c>
      <c r="EQ597" s="3">
        <v>0</v>
      </c>
      <c r="ER597" s="3">
        <v>1</v>
      </c>
      <c r="ES597" s="3">
        <v>0.87026000000000003</v>
      </c>
      <c r="ET597" s="3">
        <v>0.74255804759999999</v>
      </c>
      <c r="EU597" s="3">
        <v>0.62010279997028395</v>
      </c>
      <c r="EV597" s="3">
        <v>0.50604729197174958</v>
      </c>
      <c r="EW597" s="3">
        <v>0.40294521670542532</v>
      </c>
      <c r="EX597" s="3">
        <v>0.31250819226805965</v>
      </c>
      <c r="EY597" s="3">
        <v>0.2356093013966582</v>
      </c>
      <c r="EZ597" s="3">
        <v>0.17231993085548786</v>
      </c>
      <c r="FA597" s="3">
        <v>0.12298301145225311</v>
      </c>
      <c r="FB597" s="3">
        <v>8.4843519940680387E-2</v>
      </c>
      <c r="FC597" s="3">
        <v>5.7238832292780616E-2</v>
      </c>
      <c r="FD597" s="3">
        <v>3.6607667581170775E-2</v>
      </c>
      <c r="FE597" s="3">
        <v>2.2068566324632992E-2</v>
      </c>
      <c r="FF597" s="3">
        <v>1.2021630819680575E-2</v>
      </c>
      <c r="FG597" s="3">
        <v>5.7618474355647029E-3</v>
      </c>
      <c r="FH597" s="3">
        <v>2.3896109869517494E-3</v>
      </c>
      <c r="FI597" s="3">
        <v>8.4876592645539192E-4</v>
      </c>
      <c r="FJ597" s="3">
        <v>2.4580261230148148E-4</v>
      </c>
      <c r="FK597" s="3">
        <v>5.3420281731480972E-5</v>
      </c>
      <c r="FL597" s="3">
        <v>7.357041200059557E-6</v>
      </c>
      <c r="FM597" s="3">
        <v>0</v>
      </c>
      <c r="FN597" s="3">
        <v>0</v>
      </c>
      <c r="FO597" s="3">
        <v>0</v>
      </c>
      <c r="FP597" s="3">
        <v>0</v>
      </c>
      <c r="FQ597" s="3">
        <v>0</v>
      </c>
      <c r="FR597" s="3">
        <v>0</v>
      </c>
      <c r="FS597" s="3">
        <v>0</v>
      </c>
      <c r="FT597" s="3">
        <v>0</v>
      </c>
      <c r="FU597" s="3">
        <v>0</v>
      </c>
      <c r="FV597" s="3">
        <v>0</v>
      </c>
      <c r="FW597" s="3">
        <v>0</v>
      </c>
      <c r="FX597" s="3">
        <v>0</v>
      </c>
      <c r="FY597" s="3">
        <v>0</v>
      </c>
      <c r="FZ597" s="3">
        <v>0</v>
      </c>
      <c r="GA597" s="3">
        <v>0</v>
      </c>
      <c r="GB597" s="3">
        <v>0</v>
      </c>
      <c r="GC597" s="3">
        <v>0</v>
      </c>
      <c r="GD597" s="3">
        <v>0</v>
      </c>
      <c r="GE597" s="3">
        <v>0</v>
      </c>
      <c r="GF597" s="3">
        <v>0</v>
      </c>
      <c r="GG597" s="3">
        <v>0</v>
      </c>
      <c r="GH597" s="3">
        <v>0</v>
      </c>
      <c r="GI597" s="3">
        <v>0</v>
      </c>
      <c r="GJ597" s="3">
        <v>0</v>
      </c>
      <c r="GK597" s="3">
        <v>0</v>
      </c>
      <c r="GL597" s="3">
        <v>0</v>
      </c>
      <c r="GM597" s="3">
        <v>0</v>
      </c>
      <c r="GN597" s="3">
        <v>0</v>
      </c>
      <c r="GO597" s="3">
        <v>0</v>
      </c>
      <c r="GP597" s="3">
        <v>0</v>
      </c>
      <c r="GQ597" s="3">
        <v>0</v>
      </c>
      <c r="GR597" s="3">
        <v>0</v>
      </c>
      <c r="GS597" s="3">
        <v>0</v>
      </c>
      <c r="GT597" s="3">
        <v>0</v>
      </c>
      <c r="GU597" s="3">
        <v>0</v>
      </c>
      <c r="GV597" s="3">
        <v>0</v>
      </c>
      <c r="GW597" s="3">
        <v>0</v>
      </c>
      <c r="GX597" s="3">
        <v>0</v>
      </c>
      <c r="GY597" s="3">
        <v>0</v>
      </c>
      <c r="GZ597" s="3">
        <v>0</v>
      </c>
      <c r="HA597" s="3">
        <v>0</v>
      </c>
      <c r="HB597">
        <f t="shared" si="3395"/>
        <v>49</v>
      </c>
      <c r="HC597">
        <f t="shared" si="3399"/>
        <v>0</v>
      </c>
      <c r="HD597">
        <f>IF(H597&gt;=$F$3,IF(HB597&lt;50,HC597*VLOOKUP(H597,Ret!$A$2:$AZ$27,HB597+2),HC597),0)</f>
        <v>0</v>
      </c>
      <c r="HE597">
        <f>IF(H597&lt;$F$3,HC597*VLOOKUP(H597,Withd!$A$2:$AZ$57,HB597+2),0)</f>
        <v>0</v>
      </c>
      <c r="HF597">
        <f>IF(HC597=HD597,0,HC597*VLOOKUP(H597,Mort!$A$2:$E$115,IF(HF596/HC596=VLOOKUP(H596,Mort!$A$2:$E$115,2),2,3)))</f>
        <v>0</v>
      </c>
      <c r="HH597">
        <f t="shared" ref="HH597:HI597" si="3470">HH596+1</f>
        <v>78</v>
      </c>
      <c r="HI597">
        <f t="shared" si="3470"/>
        <v>38</v>
      </c>
      <c r="HJ597">
        <f t="shared" si="3393"/>
        <v>0</v>
      </c>
      <c r="HK597">
        <f>IF(HH597&gt;=$F$3,IF(HI597&lt;50,HJ597*VLOOKUP(HH597,Ret!$A$2:$AZ$27,HI597+2),HJ597),0)</f>
        <v>0</v>
      </c>
      <c r="HL597">
        <f>IF(HH597&lt;$F$3,HJ597*VLOOKUP(HH597,Withd!$A$2:$AZ$57,HI597+2),0)</f>
        <v>0</v>
      </c>
      <c r="HM597">
        <f>IF(HJ597=HK597,0,HJ597*VLOOKUP(HH597,Mort!$A$2:$E$115,IF(HM596/HJ596=VLOOKUP(HH596,Mort!$A$2:$E$115,2),2,3)))</f>
        <v>0</v>
      </c>
      <c r="HN597">
        <f>HN596/(1+Assumptions!$C$9)</f>
        <v>0.37920041911677665</v>
      </c>
      <c r="HO597">
        <f>HO596*(1+Assumptions!$C$10)</f>
        <v>2.2968972539790151</v>
      </c>
      <c r="HQ597">
        <f>HQ596/(1.01+Assumptions!$C$9)</f>
        <v>0.2955334550839841</v>
      </c>
      <c r="HR597">
        <f>HR596/(0.99+Assumptions!$C$9)</f>
        <v>0.48772949377326791</v>
      </c>
    </row>
    <row r="598" spans="2:226" x14ac:dyDescent="0.25">
      <c r="B598">
        <f t="shared" ref="B598:C598" si="3471">B597+1</f>
        <v>2057</v>
      </c>
      <c r="C598">
        <f t="shared" si="3471"/>
        <v>90</v>
      </c>
      <c r="D598">
        <f>IF(D597=0, 0, D597*(1-VLOOKUP(C597,Mort!$A$2:$E$111,IF(D597/D596=1-VLOOKUP(C596,Mort!$A$2:$E$111,4),4,5))))</f>
        <v>0.3346633959195644</v>
      </c>
      <c r="E598" s="3">
        <f>IF(C598&lt;65,Assumptions!$C$6,Assumptions!$C$7)*(1+Assumptions!$C$8)^(B598-$J$3)</f>
        <v>32102.025493028828</v>
      </c>
      <c r="F598" s="3">
        <f t="shared" si="3391"/>
        <v>10743.37</v>
      </c>
      <c r="H598">
        <f t="shared" si="3398"/>
        <v>90</v>
      </c>
      <c r="I598" s="5">
        <v>40179.39095183582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s="5">
        <v>0</v>
      </c>
      <c r="AP598" s="5">
        <v>0</v>
      </c>
      <c r="AQ598" s="5">
        <v>0</v>
      </c>
      <c r="AR598" s="5">
        <v>0</v>
      </c>
      <c r="AS598" s="5">
        <v>0</v>
      </c>
      <c r="AT598" s="5">
        <v>0</v>
      </c>
      <c r="AU598" s="5">
        <v>0</v>
      </c>
      <c r="AV598" s="5">
        <v>0</v>
      </c>
      <c r="AW598" s="5">
        <v>33867.64</v>
      </c>
      <c r="AX598" s="5">
        <v>30487.279999999999</v>
      </c>
      <c r="AY598" s="5">
        <v>26859.91</v>
      </c>
      <c r="AZ598" s="5">
        <v>23125.14</v>
      </c>
      <c r="BA598" s="5">
        <v>19426.37</v>
      </c>
      <c r="BB598" s="5">
        <v>15894.97</v>
      </c>
      <c r="BC598" s="5">
        <v>12642.79</v>
      </c>
      <c r="BD598" s="5">
        <v>9755.25</v>
      </c>
      <c r="BE598" s="5">
        <v>7345.15</v>
      </c>
      <c r="BF598" s="5">
        <v>5345.97</v>
      </c>
      <c r="BG598" s="5">
        <v>3804.97</v>
      </c>
      <c r="BH598" s="5">
        <v>2567.35</v>
      </c>
      <c r="BI598" s="5">
        <v>1632.82</v>
      </c>
      <c r="BJ598" s="5">
        <v>938.39</v>
      </c>
      <c r="BK598" s="5">
        <v>474.5</v>
      </c>
      <c r="BL598" s="5">
        <v>207.61</v>
      </c>
      <c r="BM598" s="5">
        <v>77.8</v>
      </c>
      <c r="BN598" s="5">
        <v>23.77</v>
      </c>
      <c r="BO598" s="5">
        <v>5.45</v>
      </c>
      <c r="BP598" s="5">
        <v>0.79</v>
      </c>
      <c r="BQ598" s="5">
        <v>0</v>
      </c>
      <c r="BR598" s="5">
        <v>0</v>
      </c>
      <c r="BS598" s="5">
        <v>0</v>
      </c>
      <c r="BT598" s="5">
        <v>0</v>
      </c>
      <c r="BU598" s="5">
        <v>0</v>
      </c>
      <c r="BV598" s="5">
        <v>0</v>
      </c>
      <c r="BW598" s="5">
        <v>0</v>
      </c>
      <c r="BX598" s="5">
        <v>0</v>
      </c>
      <c r="BY598" s="5">
        <v>0</v>
      </c>
      <c r="BZ598" s="5">
        <v>0</v>
      </c>
      <c r="CA598" s="5">
        <v>0</v>
      </c>
      <c r="CB598" s="5">
        <v>0</v>
      </c>
      <c r="CC598" s="5">
        <v>0</v>
      </c>
      <c r="CD598" s="5">
        <v>0</v>
      </c>
      <c r="CE598" s="5">
        <v>0</v>
      </c>
      <c r="CF598" s="5">
        <v>0</v>
      </c>
      <c r="CG598" s="5">
        <v>0</v>
      </c>
      <c r="CH598" s="5">
        <v>0</v>
      </c>
      <c r="CI598" s="5">
        <v>0</v>
      </c>
      <c r="CJ598" s="5">
        <v>0</v>
      </c>
      <c r="CK598" s="5">
        <v>0</v>
      </c>
      <c r="CL598" s="5">
        <v>0</v>
      </c>
      <c r="CM598" s="5">
        <v>0</v>
      </c>
      <c r="CN598" s="5">
        <v>0</v>
      </c>
      <c r="CO598" s="5">
        <v>0</v>
      </c>
      <c r="CP598" s="5">
        <v>0</v>
      </c>
      <c r="CQ598" s="5">
        <v>0</v>
      </c>
      <c r="CR598" s="5">
        <v>0</v>
      </c>
      <c r="CS598" s="5">
        <v>0</v>
      </c>
      <c r="CT598" s="5">
        <v>0</v>
      </c>
      <c r="CU598" s="5">
        <v>0</v>
      </c>
      <c r="CV598" s="5">
        <v>0</v>
      </c>
      <c r="CW598" s="5">
        <v>0</v>
      </c>
      <c r="CX598" s="5">
        <v>0</v>
      </c>
      <c r="CY598" s="5">
        <v>0</v>
      </c>
      <c r="CZ598" s="5">
        <v>0</v>
      </c>
      <c r="DA598" s="5">
        <v>0</v>
      </c>
      <c r="DB598" s="5">
        <v>0</v>
      </c>
      <c r="DC598" s="5">
        <v>0</v>
      </c>
      <c r="DD598" s="5">
        <v>0</v>
      </c>
      <c r="DE598" s="5">
        <v>0</v>
      </c>
      <c r="DF598" s="3">
        <v>0</v>
      </c>
      <c r="DG598" s="3">
        <v>0</v>
      </c>
      <c r="DH598" s="3">
        <v>0</v>
      </c>
      <c r="DI598" s="3">
        <v>0</v>
      </c>
      <c r="DJ598" s="3">
        <v>0</v>
      </c>
      <c r="DK598" s="3">
        <v>0</v>
      </c>
      <c r="DL598" s="3">
        <v>0</v>
      </c>
      <c r="DM598" s="3">
        <v>0</v>
      </c>
      <c r="DN598" s="3">
        <v>0</v>
      </c>
      <c r="DO598" s="3">
        <v>0</v>
      </c>
      <c r="DP598" s="3">
        <v>0</v>
      </c>
      <c r="DQ598" s="3">
        <v>0</v>
      </c>
      <c r="DR598" s="3">
        <v>0</v>
      </c>
      <c r="DS598" s="3">
        <v>0</v>
      </c>
      <c r="DT598" s="3">
        <v>0</v>
      </c>
      <c r="DU598" s="3">
        <v>0</v>
      </c>
      <c r="DV598" s="3">
        <v>0</v>
      </c>
      <c r="DW598" s="3">
        <v>0</v>
      </c>
      <c r="DX598" s="3">
        <v>0</v>
      </c>
      <c r="DY598" s="3">
        <v>0</v>
      </c>
      <c r="DZ598" s="3">
        <v>0</v>
      </c>
      <c r="EA598" s="3">
        <v>0</v>
      </c>
      <c r="EB598" s="3">
        <v>0</v>
      </c>
      <c r="EC598" s="3">
        <v>0</v>
      </c>
      <c r="ED598" s="3">
        <v>0</v>
      </c>
      <c r="EE598" s="3">
        <v>0</v>
      </c>
      <c r="EF598" s="3">
        <v>0</v>
      </c>
      <c r="EG598" s="3">
        <v>0</v>
      </c>
      <c r="EH598" s="3">
        <v>0</v>
      </c>
      <c r="EI598" s="3">
        <v>0</v>
      </c>
      <c r="EJ598" s="3">
        <v>0</v>
      </c>
      <c r="EK598" s="3">
        <v>0</v>
      </c>
      <c r="EL598" s="3">
        <v>0</v>
      </c>
      <c r="EM598" s="3">
        <v>0</v>
      </c>
      <c r="EN598" s="3">
        <v>0</v>
      </c>
      <c r="EO598" s="3">
        <v>0</v>
      </c>
      <c r="EP598" s="3">
        <v>0</v>
      </c>
      <c r="EQ598" s="3">
        <v>0</v>
      </c>
      <c r="ER598" s="3">
        <v>0</v>
      </c>
      <c r="ES598" s="3">
        <v>1</v>
      </c>
      <c r="ET598" s="3">
        <v>0.85326000000000002</v>
      </c>
      <c r="EU598" s="3">
        <v>0.71254889340000005</v>
      </c>
      <c r="EV598" s="3">
        <v>0.58148977543693803</v>
      </c>
      <c r="EW598" s="3">
        <v>0.46301704858941628</v>
      </c>
      <c r="EX598" s="3">
        <v>0.35909750220400771</v>
      </c>
      <c r="EY598" s="3">
        <v>0.27073437983666754</v>
      </c>
      <c r="EZ598" s="3">
        <v>0.19800971072494189</v>
      </c>
      <c r="FA598" s="3">
        <v>0.14131755044728375</v>
      </c>
      <c r="FB598" s="3">
        <v>9.7492151702572125E-2</v>
      </c>
      <c r="FC598" s="3">
        <v>6.5772105224623262E-2</v>
      </c>
      <c r="FD598" s="3">
        <v>4.2065207617460056E-2</v>
      </c>
      <c r="FE598" s="3">
        <v>2.5358589760109622E-2</v>
      </c>
      <c r="FF598" s="3">
        <v>1.3813838185922115E-2</v>
      </c>
      <c r="FG598" s="3">
        <v>6.6208345041306104E-3</v>
      </c>
      <c r="FH598" s="3">
        <v>2.7458586938980882E-3</v>
      </c>
      <c r="FI598" s="3">
        <v>9.7530154948566197E-4</v>
      </c>
      <c r="FJ598" s="3">
        <v>2.8244732873104766E-4</v>
      </c>
      <c r="FK598" s="3">
        <v>6.1384277953118591E-5</v>
      </c>
      <c r="FL598" s="3">
        <v>8.4538427597034897E-6</v>
      </c>
      <c r="FM598" s="3">
        <v>0</v>
      </c>
      <c r="FN598" s="3">
        <v>0</v>
      </c>
      <c r="FO598" s="3">
        <v>0</v>
      </c>
      <c r="FP598" s="3">
        <v>0</v>
      </c>
      <c r="FQ598" s="3">
        <v>0</v>
      </c>
      <c r="FR598" s="3">
        <v>0</v>
      </c>
      <c r="FS598" s="3">
        <v>0</v>
      </c>
      <c r="FT598" s="3">
        <v>0</v>
      </c>
      <c r="FU598" s="3">
        <v>0</v>
      </c>
      <c r="FV598" s="3">
        <v>0</v>
      </c>
      <c r="FW598" s="3">
        <v>0</v>
      </c>
      <c r="FX598" s="3">
        <v>0</v>
      </c>
      <c r="FY598" s="3">
        <v>0</v>
      </c>
      <c r="FZ598" s="3">
        <v>0</v>
      </c>
      <c r="GA598" s="3">
        <v>0</v>
      </c>
      <c r="GB598" s="3">
        <v>0</v>
      </c>
      <c r="GC598" s="3">
        <v>0</v>
      </c>
      <c r="GD598" s="3">
        <v>0</v>
      </c>
      <c r="GE598" s="3">
        <v>0</v>
      </c>
      <c r="GF598" s="3">
        <v>0</v>
      </c>
      <c r="GG598" s="3">
        <v>0</v>
      </c>
      <c r="GH598" s="3">
        <v>0</v>
      </c>
      <c r="GI598" s="3">
        <v>0</v>
      </c>
      <c r="GJ598" s="3">
        <v>0</v>
      </c>
      <c r="GK598" s="3">
        <v>0</v>
      </c>
      <c r="GL598" s="3">
        <v>0</v>
      </c>
      <c r="GM598" s="3">
        <v>0</v>
      </c>
      <c r="GN598" s="3">
        <v>0</v>
      </c>
      <c r="GO598" s="3">
        <v>0</v>
      </c>
      <c r="GP598" s="3">
        <v>0</v>
      </c>
      <c r="GQ598" s="3">
        <v>0</v>
      </c>
      <c r="GR598" s="3">
        <v>0</v>
      </c>
      <c r="GS598" s="3">
        <v>0</v>
      </c>
      <c r="GT598" s="3">
        <v>0</v>
      </c>
      <c r="GU598" s="3">
        <v>0</v>
      </c>
      <c r="GV598" s="3">
        <v>0</v>
      </c>
      <c r="GW598" s="3">
        <v>0</v>
      </c>
      <c r="GX598" s="3">
        <v>0</v>
      </c>
      <c r="GY598" s="3">
        <v>0</v>
      </c>
      <c r="GZ598" s="3">
        <v>0</v>
      </c>
      <c r="HA598" s="3">
        <v>0</v>
      </c>
      <c r="HB598">
        <f t="shared" si="3395"/>
        <v>50</v>
      </c>
      <c r="HC598">
        <f t="shared" si="3399"/>
        <v>0</v>
      </c>
      <c r="HD598">
        <f>IF(H598&gt;=$F$3,IF(HB598&lt;50,HC598*VLOOKUP(H598,Ret!$A$2:$AZ$27,HB598+2),HC598),0)</f>
        <v>0</v>
      </c>
      <c r="HE598">
        <f>IF(H598&lt;$F$3,HC598*VLOOKUP(H598,Withd!$A$2:$AZ$57,HB598+2),0)</f>
        <v>0</v>
      </c>
      <c r="HF598">
        <f>IF(HC598=HD598,0,HC598*VLOOKUP(H598,Mort!$A$2:$E$115,IF(HF597/HC597=VLOOKUP(H597,Mort!$A$2:$E$115,2),2,3)))</f>
        <v>0</v>
      </c>
      <c r="HH598">
        <f t="shared" ref="HH598:HI598" si="3472">HH597+1</f>
        <v>79</v>
      </c>
      <c r="HI598">
        <f t="shared" si="3472"/>
        <v>39</v>
      </c>
      <c r="HJ598">
        <f t="shared" si="3393"/>
        <v>0</v>
      </c>
      <c r="HK598">
        <f>IF(HH598&gt;=$F$3,IF(HI598&lt;50,HJ598*VLOOKUP(HH598,Ret!$A$2:$AZ$27,HI598+2),HJ598),0)</f>
        <v>0</v>
      </c>
      <c r="HL598">
        <f>IF(HH598&lt;$F$3,HJ598*VLOOKUP(HH598,Withd!$A$2:$AZ$57,HI598+2),0)</f>
        <v>0</v>
      </c>
      <c r="HM598">
        <f>IF(HJ598=HK598,0,HJ598*VLOOKUP(HH598,Mort!$A$2:$E$115,IF(HM597/HJ597=VLOOKUP(HH597,Mort!$A$2:$E$115,2),2,3)))</f>
        <v>0</v>
      </c>
      <c r="HN598">
        <f>HN597/(1+Assumptions!$C$9)</f>
        <v>0.36531832284853238</v>
      </c>
      <c r="HO598">
        <f>HO597*(1+Assumptions!$C$10)</f>
        <v>2.3715464147333329</v>
      </c>
      <c r="HQ598">
        <f>HQ597/(1.01+Assumptions!$C$9)</f>
        <v>0.28199757164502298</v>
      </c>
      <c r="HR598">
        <f>HR597/(0.99+Assumptions!$C$9)</f>
        <v>0.47444503285337342</v>
      </c>
    </row>
    <row r="599" spans="2:226" x14ac:dyDescent="0.25">
      <c r="B599">
        <f t="shared" ref="B599:C599" si="3473">B598+1</f>
        <v>2058</v>
      </c>
      <c r="C599">
        <f t="shared" si="3473"/>
        <v>91</v>
      </c>
      <c r="D599">
        <f>IF(D598=0, 0, D598*(1-VLOOKUP(C598,Mort!$A$2:$E$111,IF(D598/D597=1-VLOOKUP(C597,Mort!$A$2:$E$111,4),4,5))))</f>
        <v>0.29124416693296012</v>
      </c>
      <c r="E599" s="3">
        <f>IF(C599&lt;65,Assumptions!$C$6,Assumptions!$C$7)*(1+Assumptions!$C$8)^(B599-$J$3)</f>
        <v>33867.636895145413</v>
      </c>
      <c r="F599" s="3">
        <f t="shared" si="3391"/>
        <v>9863.75</v>
      </c>
      <c r="H599">
        <f t="shared" si="3398"/>
        <v>91</v>
      </c>
      <c r="I599" s="5">
        <v>37820.83005719295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5">
        <v>0</v>
      </c>
      <c r="AK599" s="5">
        <v>0</v>
      </c>
      <c r="AL599" s="5">
        <v>0</v>
      </c>
      <c r="AM599" s="5">
        <v>0</v>
      </c>
      <c r="AN599" s="5">
        <v>0</v>
      </c>
      <c r="AO599" s="5">
        <v>0</v>
      </c>
      <c r="AP599" s="5">
        <v>0</v>
      </c>
      <c r="AQ599" s="5">
        <v>0</v>
      </c>
      <c r="AR599" s="5">
        <v>0</v>
      </c>
      <c r="AS599" s="5">
        <v>0</v>
      </c>
      <c r="AT599" s="5">
        <v>0</v>
      </c>
      <c r="AU599" s="5">
        <v>0</v>
      </c>
      <c r="AV599" s="5">
        <v>0</v>
      </c>
      <c r="AW599" s="5">
        <v>0</v>
      </c>
      <c r="AX599" s="5">
        <v>35730.36</v>
      </c>
      <c r="AY599" s="5">
        <v>31479.16</v>
      </c>
      <c r="AZ599" s="5">
        <v>27102.1</v>
      </c>
      <c r="BA599" s="5">
        <v>22767.24</v>
      </c>
      <c r="BB599" s="5">
        <v>18628.509999999998</v>
      </c>
      <c r="BC599" s="5">
        <v>14817.05</v>
      </c>
      <c r="BD599" s="5">
        <v>11432.92</v>
      </c>
      <c r="BE599" s="5">
        <v>8608.34</v>
      </c>
      <c r="BF599" s="5">
        <v>6265.35</v>
      </c>
      <c r="BG599" s="5">
        <v>4459.33</v>
      </c>
      <c r="BH599" s="5">
        <v>3008.87</v>
      </c>
      <c r="BI599" s="5">
        <v>1913.63</v>
      </c>
      <c r="BJ599" s="5">
        <v>1099.76</v>
      </c>
      <c r="BK599" s="5">
        <v>556.1</v>
      </c>
      <c r="BL599" s="5">
        <v>243.31</v>
      </c>
      <c r="BM599" s="5">
        <v>91.18</v>
      </c>
      <c r="BN599" s="5">
        <v>27.86</v>
      </c>
      <c r="BO599" s="5">
        <v>6.39</v>
      </c>
      <c r="BP599" s="5">
        <v>0.93</v>
      </c>
      <c r="BQ599" s="5">
        <v>0</v>
      </c>
      <c r="BR599" s="5">
        <v>0</v>
      </c>
      <c r="BS599" s="5">
        <v>0</v>
      </c>
      <c r="BT599" s="5">
        <v>0</v>
      </c>
      <c r="BU599" s="5">
        <v>0</v>
      </c>
      <c r="BV599" s="5">
        <v>0</v>
      </c>
      <c r="BW599" s="5">
        <v>0</v>
      </c>
      <c r="BX599" s="5">
        <v>0</v>
      </c>
      <c r="BY599" s="5">
        <v>0</v>
      </c>
      <c r="BZ599" s="5">
        <v>0</v>
      </c>
      <c r="CA599" s="5">
        <v>0</v>
      </c>
      <c r="CB599" s="5">
        <v>0</v>
      </c>
      <c r="CC599" s="5">
        <v>0</v>
      </c>
      <c r="CD599" s="5">
        <v>0</v>
      </c>
      <c r="CE599" s="5">
        <v>0</v>
      </c>
      <c r="CF599" s="5">
        <v>0</v>
      </c>
      <c r="CG599" s="5">
        <v>0</v>
      </c>
      <c r="CH599" s="5">
        <v>0</v>
      </c>
      <c r="CI599" s="5">
        <v>0</v>
      </c>
      <c r="CJ599" s="5">
        <v>0</v>
      </c>
      <c r="CK599" s="5">
        <v>0</v>
      </c>
      <c r="CL599" s="5">
        <v>0</v>
      </c>
      <c r="CM599" s="5">
        <v>0</v>
      </c>
      <c r="CN599" s="5">
        <v>0</v>
      </c>
      <c r="CO599" s="5">
        <v>0</v>
      </c>
      <c r="CP599" s="5">
        <v>0</v>
      </c>
      <c r="CQ599" s="5">
        <v>0</v>
      </c>
      <c r="CR599" s="5">
        <v>0</v>
      </c>
      <c r="CS599" s="5">
        <v>0</v>
      </c>
      <c r="CT599" s="5">
        <v>0</v>
      </c>
      <c r="CU599" s="5">
        <v>0</v>
      </c>
      <c r="CV599" s="5">
        <v>0</v>
      </c>
      <c r="CW599" s="5">
        <v>0</v>
      </c>
      <c r="CX599" s="5">
        <v>0</v>
      </c>
      <c r="CY599" s="5">
        <v>0</v>
      </c>
      <c r="CZ599" s="5">
        <v>0</v>
      </c>
      <c r="DA599" s="5">
        <v>0</v>
      </c>
      <c r="DB599" s="5">
        <v>0</v>
      </c>
      <c r="DC599" s="5">
        <v>0</v>
      </c>
      <c r="DD599" s="5">
        <v>0</v>
      </c>
      <c r="DE599" s="5">
        <v>0</v>
      </c>
      <c r="DF599" s="3">
        <v>0</v>
      </c>
      <c r="DG599" s="3">
        <v>0</v>
      </c>
      <c r="DH599" s="3">
        <v>0</v>
      </c>
      <c r="DI599" s="3">
        <v>0</v>
      </c>
      <c r="DJ599" s="3">
        <v>0</v>
      </c>
      <c r="DK599" s="3">
        <v>0</v>
      </c>
      <c r="DL599" s="3">
        <v>0</v>
      </c>
      <c r="DM599" s="3">
        <v>0</v>
      </c>
      <c r="DN599" s="3">
        <v>0</v>
      </c>
      <c r="DO599" s="3">
        <v>0</v>
      </c>
      <c r="DP599" s="3">
        <v>0</v>
      </c>
      <c r="DQ599" s="3">
        <v>0</v>
      </c>
      <c r="DR599" s="3">
        <v>0</v>
      </c>
      <c r="DS599" s="3">
        <v>0</v>
      </c>
      <c r="DT599" s="3">
        <v>0</v>
      </c>
      <c r="DU599" s="3">
        <v>0</v>
      </c>
      <c r="DV599" s="3">
        <v>0</v>
      </c>
      <c r="DW599" s="3">
        <v>0</v>
      </c>
      <c r="DX599" s="3">
        <v>0</v>
      </c>
      <c r="DY599" s="3">
        <v>0</v>
      </c>
      <c r="DZ599" s="3">
        <v>0</v>
      </c>
      <c r="EA599" s="3">
        <v>0</v>
      </c>
      <c r="EB599" s="3">
        <v>0</v>
      </c>
      <c r="EC599" s="3">
        <v>0</v>
      </c>
      <c r="ED599" s="3">
        <v>0</v>
      </c>
      <c r="EE599" s="3">
        <v>0</v>
      </c>
      <c r="EF599" s="3">
        <v>0</v>
      </c>
      <c r="EG599" s="3">
        <v>0</v>
      </c>
      <c r="EH599" s="3">
        <v>0</v>
      </c>
      <c r="EI599" s="3">
        <v>0</v>
      </c>
      <c r="EJ599" s="3">
        <v>0</v>
      </c>
      <c r="EK599" s="3">
        <v>0</v>
      </c>
      <c r="EL599" s="3">
        <v>0</v>
      </c>
      <c r="EM599" s="3">
        <v>0</v>
      </c>
      <c r="EN599" s="3">
        <v>0</v>
      </c>
      <c r="EO599" s="3">
        <v>0</v>
      </c>
      <c r="EP599" s="3">
        <v>0</v>
      </c>
      <c r="EQ599" s="3">
        <v>0</v>
      </c>
      <c r="ER599" s="3">
        <v>0</v>
      </c>
      <c r="ES599" s="3">
        <v>0</v>
      </c>
      <c r="ET599" s="3">
        <v>1</v>
      </c>
      <c r="EU599" s="3">
        <v>0.83509</v>
      </c>
      <c r="EV599" s="3">
        <v>0.68149189629999996</v>
      </c>
      <c r="EW599" s="3">
        <v>0.54264473734783791</v>
      </c>
      <c r="EX599" s="3">
        <v>0.42085355249748918</v>
      </c>
      <c r="EY599" s="3">
        <v>0.31729411883443204</v>
      </c>
      <c r="EZ599" s="3">
        <v>0.23206257263312688</v>
      </c>
      <c r="FA599" s="3">
        <v>0.1656207374625363</v>
      </c>
      <c r="FB599" s="3">
        <v>0.11425843436065455</v>
      </c>
      <c r="FC599" s="3">
        <v>7.7083310157071996E-2</v>
      </c>
      <c r="FD599" s="3">
        <v>4.929940184405697E-2</v>
      </c>
      <c r="FE599" s="3">
        <v>2.9719651407671306E-2</v>
      </c>
      <c r="FF599" s="3">
        <v>1.6189482907814867E-2</v>
      </c>
      <c r="FG599" s="3">
        <v>7.7594572628865875E-3</v>
      </c>
      <c r="FH599" s="3">
        <v>3.2180797106369547E-3</v>
      </c>
      <c r="FI599" s="3">
        <v>1.1430297324211398E-3</v>
      </c>
      <c r="FJ599" s="3">
        <v>3.3102141050916206E-4</v>
      </c>
      <c r="FK599" s="3">
        <v>7.1940883145956206E-5</v>
      </c>
      <c r="FL599" s="3">
        <v>9.9076984268610861E-6</v>
      </c>
      <c r="FM599" s="3">
        <v>0</v>
      </c>
      <c r="FN599" s="3">
        <v>0</v>
      </c>
      <c r="FO599" s="3">
        <v>0</v>
      </c>
      <c r="FP599" s="3">
        <v>0</v>
      </c>
      <c r="FQ599" s="3">
        <v>0</v>
      </c>
      <c r="FR599" s="3">
        <v>0</v>
      </c>
      <c r="FS599" s="3">
        <v>0</v>
      </c>
      <c r="FT599" s="3">
        <v>0</v>
      </c>
      <c r="FU599" s="3">
        <v>0</v>
      </c>
      <c r="FV599" s="3">
        <v>0</v>
      </c>
      <c r="FW599" s="3">
        <v>0</v>
      </c>
      <c r="FX599" s="3">
        <v>0</v>
      </c>
      <c r="FY599" s="3">
        <v>0</v>
      </c>
      <c r="FZ599" s="3">
        <v>0</v>
      </c>
      <c r="GA599" s="3">
        <v>0</v>
      </c>
      <c r="GB599" s="3">
        <v>0</v>
      </c>
      <c r="GC599" s="3">
        <v>0</v>
      </c>
      <c r="GD599" s="3">
        <v>0</v>
      </c>
      <c r="GE599" s="3">
        <v>0</v>
      </c>
      <c r="GF599" s="3">
        <v>0</v>
      </c>
      <c r="GG599" s="3">
        <v>0</v>
      </c>
      <c r="GH599" s="3">
        <v>0</v>
      </c>
      <c r="GI599" s="3">
        <v>0</v>
      </c>
      <c r="GJ599" s="3">
        <v>0</v>
      </c>
      <c r="GK599" s="3">
        <v>0</v>
      </c>
      <c r="GL599" s="3">
        <v>0</v>
      </c>
      <c r="GM599" s="3">
        <v>0</v>
      </c>
      <c r="GN599" s="3">
        <v>0</v>
      </c>
      <c r="GO599" s="3">
        <v>0</v>
      </c>
      <c r="GP599" s="3">
        <v>0</v>
      </c>
      <c r="GQ599" s="3">
        <v>0</v>
      </c>
      <c r="GR599" s="3">
        <v>0</v>
      </c>
      <c r="GS599" s="3">
        <v>0</v>
      </c>
      <c r="GT599" s="3">
        <v>0</v>
      </c>
      <c r="GU599" s="3">
        <v>0</v>
      </c>
      <c r="GV599" s="3">
        <v>0</v>
      </c>
      <c r="GW599" s="3">
        <v>0</v>
      </c>
      <c r="GX599" s="3">
        <v>0</v>
      </c>
      <c r="GY599" s="3">
        <v>0</v>
      </c>
      <c r="GZ599" s="3">
        <v>0</v>
      </c>
      <c r="HA599" s="3">
        <v>0</v>
      </c>
      <c r="HB599">
        <f t="shared" si="3395"/>
        <v>51</v>
      </c>
      <c r="HC599">
        <f t="shared" si="3399"/>
        <v>0</v>
      </c>
      <c r="HD599">
        <f>IF(H599&gt;=$F$3,IF(HB599&lt;50,HC599*VLOOKUP(H599,Ret!$A$2:$AZ$27,HB599+2),HC599),0)</f>
        <v>0</v>
      </c>
      <c r="HE599">
        <f>IF(H599&lt;$F$3,HC599*VLOOKUP(H599,Withd!$A$2:$AZ$57,HB599+2),0)</f>
        <v>0</v>
      </c>
      <c r="HF599">
        <f>IF(HC599=HD599,0,HC599*VLOOKUP(H599,Mort!$A$2:$E$115,IF(HF598/HC598=VLOOKUP(H598,Mort!$A$2:$E$115,2),2,3)))</f>
        <v>0</v>
      </c>
      <c r="HH599">
        <f t="shared" ref="HH599:HI599" si="3474">HH598+1</f>
        <v>80</v>
      </c>
      <c r="HI599">
        <f t="shared" si="3474"/>
        <v>40</v>
      </c>
      <c r="HJ599">
        <f t="shared" si="3393"/>
        <v>0</v>
      </c>
      <c r="HK599">
        <f>IF(HH599&gt;=$F$3,IF(HI599&lt;50,HJ599*VLOOKUP(HH599,Ret!$A$2:$AZ$27,HI599+2),HJ599),0)</f>
        <v>0</v>
      </c>
      <c r="HL599">
        <f>IF(HH599&lt;$F$3,HJ599*VLOOKUP(HH599,Withd!$A$2:$AZ$57,HI599+2),0)</f>
        <v>0</v>
      </c>
      <c r="HM599">
        <f>IF(HJ599=HK599,0,HJ599*VLOOKUP(HH599,Mort!$A$2:$E$115,IF(HM598/HJ598=VLOOKUP(HH598,Mort!$A$2:$E$115,2),2,3)))</f>
        <v>0</v>
      </c>
      <c r="HN599">
        <f>HN598/(1+Assumptions!$C$9)</f>
        <v>0.35194443434348011</v>
      </c>
      <c r="HO599">
        <f>HO598*(1+Assumptions!$C$10)</f>
        <v>2.4486216732121662</v>
      </c>
      <c r="HQ599">
        <f>HQ598/(1.01+Assumptions!$C$9)</f>
        <v>0.26908165233303716</v>
      </c>
      <c r="HR599">
        <f>HR598/(0.99+Assumptions!$C$9)</f>
        <v>0.4615224054993905</v>
      </c>
    </row>
    <row r="600" spans="2:226" x14ac:dyDescent="0.25">
      <c r="B600">
        <f t="shared" ref="B600:C600" si="3475">B599+1</f>
        <v>2059</v>
      </c>
      <c r="C600">
        <f t="shared" si="3475"/>
        <v>92</v>
      </c>
      <c r="D600">
        <f>IF(D599=0, 0, D599*(1-VLOOKUP(C599,Mort!$A$2:$E$111,IF(D599/D598=1-VLOOKUP(C598,Mort!$A$2:$E$111,4),4,5))))</f>
        <v>0.24850699787721756</v>
      </c>
      <c r="E600" s="3">
        <f>IF(C600&lt;65,Assumptions!$C$6,Assumptions!$C$7)*(1+Assumptions!$C$8)^(B600-$J$3)</f>
        <v>35730.356924378415</v>
      </c>
      <c r="F600" s="3">
        <f t="shared" si="3391"/>
        <v>8879.24</v>
      </c>
      <c r="H600">
        <f t="shared" si="3398"/>
        <v>92</v>
      </c>
      <c r="I600" s="5">
        <v>35664.319344848642</v>
      </c>
      <c r="J600" s="5">
        <v>0</v>
      </c>
      <c r="K600" s="5">
        <v>0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0</v>
      </c>
      <c r="Z600" s="5">
        <v>0</v>
      </c>
      <c r="AA600" s="5">
        <v>0</v>
      </c>
      <c r="AB600" s="5">
        <v>0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>
        <v>0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s="5">
        <v>0</v>
      </c>
      <c r="AP600" s="5">
        <v>0</v>
      </c>
      <c r="AQ600" s="5">
        <v>0</v>
      </c>
      <c r="AR600" s="5">
        <v>0</v>
      </c>
      <c r="AS600" s="5">
        <v>0</v>
      </c>
      <c r="AT600" s="5">
        <v>0</v>
      </c>
      <c r="AU600" s="5">
        <v>0</v>
      </c>
      <c r="AV600" s="5">
        <v>0</v>
      </c>
      <c r="AW600" s="5">
        <v>0</v>
      </c>
      <c r="AX600" s="5">
        <v>0</v>
      </c>
      <c r="AY600" s="5">
        <v>37695.53</v>
      </c>
      <c r="AZ600" s="5">
        <v>32454.11</v>
      </c>
      <c r="BA600" s="5">
        <v>27263.21</v>
      </c>
      <c r="BB600" s="5">
        <v>22307.19</v>
      </c>
      <c r="BC600" s="5">
        <v>17743.05</v>
      </c>
      <c r="BD600" s="5">
        <v>13690.65</v>
      </c>
      <c r="BE600" s="5">
        <v>10308.280000000001</v>
      </c>
      <c r="BF600" s="5">
        <v>7502.6</v>
      </c>
      <c r="BG600" s="5">
        <v>5339.94</v>
      </c>
      <c r="BH600" s="5">
        <v>3603.05</v>
      </c>
      <c r="BI600" s="5">
        <v>2291.5300000000002</v>
      </c>
      <c r="BJ600" s="5">
        <v>1316.94</v>
      </c>
      <c r="BK600" s="5">
        <v>665.91</v>
      </c>
      <c r="BL600" s="5">
        <v>291.36</v>
      </c>
      <c r="BM600" s="5">
        <v>109.18</v>
      </c>
      <c r="BN600" s="5">
        <v>33.36</v>
      </c>
      <c r="BO600" s="5">
        <v>7.65</v>
      </c>
      <c r="BP600" s="5">
        <v>1.1100000000000001</v>
      </c>
      <c r="BQ600" s="5">
        <v>0</v>
      </c>
      <c r="BR600" s="5">
        <v>0</v>
      </c>
      <c r="BS600" s="5">
        <v>0</v>
      </c>
      <c r="BT600" s="5">
        <v>0</v>
      </c>
      <c r="BU600" s="5">
        <v>0</v>
      </c>
      <c r="BV600" s="5">
        <v>0</v>
      </c>
      <c r="BW600" s="5">
        <v>0</v>
      </c>
      <c r="BX600" s="5">
        <v>0</v>
      </c>
      <c r="BY600" s="5">
        <v>0</v>
      </c>
      <c r="BZ600" s="5">
        <v>0</v>
      </c>
      <c r="CA600" s="5">
        <v>0</v>
      </c>
      <c r="CB600" s="5">
        <v>0</v>
      </c>
      <c r="CC600" s="5">
        <v>0</v>
      </c>
      <c r="CD600" s="5">
        <v>0</v>
      </c>
      <c r="CE600" s="5">
        <v>0</v>
      </c>
      <c r="CF600" s="5">
        <v>0</v>
      </c>
      <c r="CG600" s="5">
        <v>0</v>
      </c>
      <c r="CH600" s="5">
        <v>0</v>
      </c>
      <c r="CI600" s="5">
        <v>0</v>
      </c>
      <c r="CJ600" s="5">
        <v>0</v>
      </c>
      <c r="CK600" s="5">
        <v>0</v>
      </c>
      <c r="CL600" s="5">
        <v>0</v>
      </c>
      <c r="CM600" s="5">
        <v>0</v>
      </c>
      <c r="CN600" s="5">
        <v>0</v>
      </c>
      <c r="CO600" s="5">
        <v>0</v>
      </c>
      <c r="CP600" s="5">
        <v>0</v>
      </c>
      <c r="CQ600" s="5">
        <v>0</v>
      </c>
      <c r="CR600" s="5">
        <v>0</v>
      </c>
      <c r="CS600" s="5">
        <v>0</v>
      </c>
      <c r="CT600" s="5">
        <v>0</v>
      </c>
      <c r="CU600" s="5">
        <v>0</v>
      </c>
      <c r="CV600" s="5">
        <v>0</v>
      </c>
      <c r="CW600" s="5">
        <v>0</v>
      </c>
      <c r="CX600" s="5">
        <v>0</v>
      </c>
      <c r="CY600" s="5">
        <v>0</v>
      </c>
      <c r="CZ600" s="5">
        <v>0</v>
      </c>
      <c r="DA600" s="5">
        <v>0</v>
      </c>
      <c r="DB600" s="5">
        <v>0</v>
      </c>
      <c r="DC600" s="5">
        <v>0</v>
      </c>
      <c r="DD600" s="5">
        <v>0</v>
      </c>
      <c r="DE600" s="5">
        <v>0</v>
      </c>
      <c r="DF600" s="3">
        <v>0</v>
      </c>
      <c r="DG600" s="3">
        <v>0</v>
      </c>
      <c r="DH600" s="3">
        <v>0</v>
      </c>
      <c r="DI600" s="3">
        <v>0</v>
      </c>
      <c r="DJ600" s="3">
        <v>0</v>
      </c>
      <c r="DK600" s="3">
        <v>0</v>
      </c>
      <c r="DL600" s="3">
        <v>0</v>
      </c>
      <c r="DM600" s="3">
        <v>0</v>
      </c>
      <c r="DN600" s="3">
        <v>0</v>
      </c>
      <c r="DO600" s="3">
        <v>0</v>
      </c>
      <c r="DP600" s="3">
        <v>0</v>
      </c>
      <c r="DQ600" s="3">
        <v>0</v>
      </c>
      <c r="DR600" s="3">
        <v>0</v>
      </c>
      <c r="DS600" s="3">
        <v>0</v>
      </c>
      <c r="DT600" s="3">
        <v>0</v>
      </c>
      <c r="DU600" s="3">
        <v>0</v>
      </c>
      <c r="DV600" s="3">
        <v>0</v>
      </c>
      <c r="DW600" s="3">
        <v>0</v>
      </c>
      <c r="DX600" s="3">
        <v>0</v>
      </c>
      <c r="DY600" s="3">
        <v>0</v>
      </c>
      <c r="DZ600" s="3">
        <v>0</v>
      </c>
      <c r="EA600" s="3">
        <v>0</v>
      </c>
      <c r="EB600" s="3">
        <v>0</v>
      </c>
      <c r="EC600" s="3">
        <v>0</v>
      </c>
      <c r="ED600" s="3">
        <v>0</v>
      </c>
      <c r="EE600" s="3">
        <v>0</v>
      </c>
      <c r="EF600" s="3">
        <v>0</v>
      </c>
      <c r="EG600" s="3">
        <v>0</v>
      </c>
      <c r="EH600" s="3">
        <v>0</v>
      </c>
      <c r="EI600" s="3">
        <v>0</v>
      </c>
      <c r="EJ600" s="3">
        <v>0</v>
      </c>
      <c r="EK600" s="3">
        <v>0</v>
      </c>
      <c r="EL600" s="3">
        <v>0</v>
      </c>
      <c r="EM600" s="3">
        <v>0</v>
      </c>
      <c r="EN600" s="3">
        <v>0</v>
      </c>
      <c r="EO600" s="3">
        <v>0</v>
      </c>
      <c r="EP600" s="3">
        <v>0</v>
      </c>
      <c r="EQ600" s="3">
        <v>0</v>
      </c>
      <c r="ER600" s="3">
        <v>0</v>
      </c>
      <c r="ES600" s="3">
        <v>0</v>
      </c>
      <c r="ET600" s="3">
        <v>0</v>
      </c>
      <c r="EU600" s="3">
        <v>1</v>
      </c>
      <c r="EV600" s="3">
        <v>0.81606999999999996</v>
      </c>
      <c r="EW600" s="3">
        <v>0.64980389819999995</v>
      </c>
      <c r="EX600" s="3">
        <v>0.50396191128799195</v>
      </c>
      <c r="EY600" s="3">
        <v>0.37995200377735577</v>
      </c>
      <c r="EZ600" s="3">
        <v>0.27788929652268246</v>
      </c>
      <c r="FA600" s="3">
        <v>0.19832681203527322</v>
      </c>
      <c r="FB600" s="3">
        <v>0.13682170108689429</v>
      </c>
      <c r="FC600" s="3">
        <v>9.2305392421262358E-2</v>
      </c>
      <c r="FD600" s="3">
        <v>5.9034836776942552E-2</v>
      </c>
      <c r="FE600" s="3">
        <v>3.5588561002612054E-2</v>
      </c>
      <c r="FF600" s="3">
        <v>1.9386512720562889E-2</v>
      </c>
      <c r="FG600" s="3">
        <v>9.2917616818385864E-3</v>
      </c>
      <c r="FH600" s="3">
        <v>3.8535723223089174E-3</v>
      </c>
      <c r="FI600" s="3">
        <v>1.3687503531609043E-3</v>
      </c>
      <c r="FJ600" s="3">
        <v>3.9639010227539783E-4</v>
      </c>
      <c r="FK600" s="3">
        <v>8.6147460927512223E-5</v>
      </c>
      <c r="FL600" s="3">
        <v>1.1864228318936979E-5</v>
      </c>
      <c r="FM600" s="3">
        <v>0</v>
      </c>
      <c r="FN600" s="3">
        <v>0</v>
      </c>
      <c r="FO600" s="3">
        <v>0</v>
      </c>
      <c r="FP600" s="3">
        <v>0</v>
      </c>
      <c r="FQ600" s="3">
        <v>0</v>
      </c>
      <c r="FR600" s="3">
        <v>0</v>
      </c>
      <c r="FS600" s="3">
        <v>0</v>
      </c>
      <c r="FT600" s="3">
        <v>0</v>
      </c>
      <c r="FU600" s="3">
        <v>0</v>
      </c>
      <c r="FV600" s="3">
        <v>0</v>
      </c>
      <c r="FW600" s="3">
        <v>0</v>
      </c>
      <c r="FX600" s="3">
        <v>0</v>
      </c>
      <c r="FY600" s="3">
        <v>0</v>
      </c>
      <c r="FZ600" s="3">
        <v>0</v>
      </c>
      <c r="GA600" s="3">
        <v>0</v>
      </c>
      <c r="GB600" s="3">
        <v>0</v>
      </c>
      <c r="GC600" s="3">
        <v>0</v>
      </c>
      <c r="GD600" s="3">
        <v>0</v>
      </c>
      <c r="GE600" s="3">
        <v>0</v>
      </c>
      <c r="GF600" s="3">
        <v>0</v>
      </c>
      <c r="GG600" s="3">
        <v>0</v>
      </c>
      <c r="GH600" s="3">
        <v>0</v>
      </c>
      <c r="GI600" s="3">
        <v>0</v>
      </c>
      <c r="GJ600" s="3">
        <v>0</v>
      </c>
      <c r="GK600" s="3">
        <v>0</v>
      </c>
      <c r="GL600" s="3">
        <v>0</v>
      </c>
      <c r="GM600" s="3">
        <v>0</v>
      </c>
      <c r="GN600" s="3">
        <v>0</v>
      </c>
      <c r="GO600" s="3">
        <v>0</v>
      </c>
      <c r="GP600" s="3">
        <v>0</v>
      </c>
      <c r="GQ600" s="3">
        <v>0</v>
      </c>
      <c r="GR600" s="3">
        <v>0</v>
      </c>
      <c r="GS600" s="3">
        <v>0</v>
      </c>
      <c r="GT600" s="3">
        <v>0</v>
      </c>
      <c r="GU600" s="3">
        <v>0</v>
      </c>
      <c r="GV600" s="3">
        <v>0</v>
      </c>
      <c r="GW600" s="3">
        <v>0</v>
      </c>
      <c r="GX600" s="3">
        <v>0</v>
      </c>
      <c r="GY600" s="3">
        <v>0</v>
      </c>
      <c r="GZ600" s="3">
        <v>0</v>
      </c>
      <c r="HA600" s="3">
        <v>0</v>
      </c>
      <c r="HB600">
        <f t="shared" si="3395"/>
        <v>52</v>
      </c>
      <c r="HC600">
        <f t="shared" si="3399"/>
        <v>0</v>
      </c>
      <c r="HD600">
        <f>IF(H600&gt;=$F$3,IF(HB600&lt;50,HC600*VLOOKUP(H600,Ret!$A$2:$AZ$27,HB600+2),HC600),0)</f>
        <v>0</v>
      </c>
      <c r="HE600">
        <f>IF(H600&lt;$F$3,HC600*VLOOKUP(H600,Withd!$A$2:$AZ$57,HB600+2),0)</f>
        <v>0</v>
      </c>
      <c r="HF600">
        <f>IF(HC600=HD600,0,HC600*VLOOKUP(H600,Mort!$A$2:$E$115,IF(HF599/HC599=VLOOKUP(H599,Mort!$A$2:$E$115,2),2,3)))</f>
        <v>0</v>
      </c>
      <c r="HH600">
        <f t="shared" ref="HH600:HI600" si="3476">HH599+1</f>
        <v>81</v>
      </c>
      <c r="HI600">
        <f t="shared" si="3476"/>
        <v>41</v>
      </c>
      <c r="HJ600">
        <f t="shared" si="3393"/>
        <v>0</v>
      </c>
      <c r="HK600">
        <f>IF(HH600&gt;=$F$3,IF(HI600&lt;50,HJ600*VLOOKUP(HH600,Ret!$A$2:$AZ$27,HI600+2),HJ600),0)</f>
        <v>0</v>
      </c>
      <c r="HL600">
        <f>IF(HH600&lt;$F$3,HJ600*VLOOKUP(HH600,Withd!$A$2:$AZ$57,HI600+2),0)</f>
        <v>0</v>
      </c>
      <c r="HM600">
        <f>IF(HJ600=HK600,0,HJ600*VLOOKUP(HH600,Mort!$A$2:$E$115,IF(HM599/HJ599=VLOOKUP(HH599,Mort!$A$2:$E$115,2),2,3)))</f>
        <v>0</v>
      </c>
      <c r="HN600">
        <f>HN599/(1+Assumptions!$C$9)</f>
        <v>0.33906014869314077</v>
      </c>
      <c r="HO600">
        <f>HO599*(1+Assumptions!$C$10)</f>
        <v>2.5282018775915613</v>
      </c>
      <c r="HQ600">
        <f>HQ599/(1.01+Assumptions!$C$9)</f>
        <v>0.25675730184450107</v>
      </c>
      <c r="HR600">
        <f>HR599/(0.99+Assumptions!$C$9)</f>
        <v>0.44895175632236428</v>
      </c>
    </row>
    <row r="601" spans="2:226" x14ac:dyDescent="0.25">
      <c r="B601">
        <f t="shared" ref="B601:C601" si="3477">B600+1</f>
        <v>2060</v>
      </c>
      <c r="C601">
        <f t="shared" si="3477"/>
        <v>93</v>
      </c>
      <c r="D601">
        <f>IF(D600=0, 0, D600*(1-VLOOKUP(C600,Mort!$A$2:$E$111,IF(D600/D599=1-VLOOKUP(C599,Mort!$A$2:$E$111,4),4,5))))</f>
        <v>0.20752570885728561</v>
      </c>
      <c r="E601" s="3">
        <f>IF(C601&lt;65,Assumptions!$C$6,Assumptions!$C$7)*(1+Assumptions!$C$8)^(B601-$J$3)</f>
        <v>37695.526555219221</v>
      </c>
      <c r="F601" s="3">
        <f t="shared" si="3391"/>
        <v>7822.79</v>
      </c>
      <c r="H601">
        <f t="shared" si="3398"/>
        <v>93</v>
      </c>
      <c r="I601" s="5">
        <v>33691.676572879871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5">
        <v>0</v>
      </c>
      <c r="AK601" s="5">
        <v>0</v>
      </c>
      <c r="AL601" s="5">
        <v>0</v>
      </c>
      <c r="AM601" s="5">
        <v>0</v>
      </c>
      <c r="AN601" s="5">
        <v>0</v>
      </c>
      <c r="AO601" s="5">
        <v>0</v>
      </c>
      <c r="AP601" s="5">
        <v>0</v>
      </c>
      <c r="AQ601" s="5">
        <v>0</v>
      </c>
      <c r="AR601" s="5">
        <v>0</v>
      </c>
      <c r="AS601" s="5">
        <v>0</v>
      </c>
      <c r="AT601" s="5">
        <v>0</v>
      </c>
      <c r="AU601" s="5">
        <v>0</v>
      </c>
      <c r="AV601" s="5">
        <v>0</v>
      </c>
      <c r="AW601" s="5">
        <v>0</v>
      </c>
      <c r="AX601" s="5">
        <v>0</v>
      </c>
      <c r="AY601" s="5">
        <v>0</v>
      </c>
      <c r="AZ601" s="5">
        <v>39768.78</v>
      </c>
      <c r="BA601" s="5">
        <v>33407.94</v>
      </c>
      <c r="BB601" s="5">
        <v>27334.9</v>
      </c>
      <c r="BC601" s="5">
        <v>21742.07</v>
      </c>
      <c r="BD601" s="5">
        <v>16776.310000000001</v>
      </c>
      <c r="BE601" s="5">
        <v>12631.61</v>
      </c>
      <c r="BF601" s="5">
        <v>9193.58</v>
      </c>
      <c r="BG601" s="5">
        <v>6543.49</v>
      </c>
      <c r="BH601" s="5">
        <v>4415.12</v>
      </c>
      <c r="BI601" s="5">
        <v>2808</v>
      </c>
      <c r="BJ601" s="5">
        <v>1613.76</v>
      </c>
      <c r="BK601" s="5">
        <v>816</v>
      </c>
      <c r="BL601" s="5">
        <v>357.03</v>
      </c>
      <c r="BM601" s="5">
        <v>133.79</v>
      </c>
      <c r="BN601" s="5">
        <v>40.880000000000003</v>
      </c>
      <c r="BO601" s="5">
        <v>9.3699999999999992</v>
      </c>
      <c r="BP601" s="5">
        <v>1.36</v>
      </c>
      <c r="BQ601" s="5">
        <v>0</v>
      </c>
      <c r="BR601" s="5">
        <v>0</v>
      </c>
      <c r="BS601" s="5">
        <v>0</v>
      </c>
      <c r="BT601" s="5">
        <v>0</v>
      </c>
      <c r="BU601" s="5">
        <v>0</v>
      </c>
      <c r="BV601" s="5">
        <v>0</v>
      </c>
      <c r="BW601" s="5">
        <v>0</v>
      </c>
      <c r="BX601" s="5">
        <v>0</v>
      </c>
      <c r="BY601" s="5">
        <v>0</v>
      </c>
      <c r="BZ601" s="5">
        <v>0</v>
      </c>
      <c r="CA601" s="5">
        <v>0</v>
      </c>
      <c r="CB601" s="5">
        <v>0</v>
      </c>
      <c r="CC601" s="5">
        <v>0</v>
      </c>
      <c r="CD601" s="5">
        <v>0</v>
      </c>
      <c r="CE601" s="5">
        <v>0</v>
      </c>
      <c r="CF601" s="5">
        <v>0</v>
      </c>
      <c r="CG601" s="5">
        <v>0</v>
      </c>
      <c r="CH601" s="5">
        <v>0</v>
      </c>
      <c r="CI601" s="5">
        <v>0</v>
      </c>
      <c r="CJ601" s="5">
        <v>0</v>
      </c>
      <c r="CK601" s="5">
        <v>0</v>
      </c>
      <c r="CL601" s="5">
        <v>0</v>
      </c>
      <c r="CM601" s="5">
        <v>0</v>
      </c>
      <c r="CN601" s="5">
        <v>0</v>
      </c>
      <c r="CO601" s="5">
        <v>0</v>
      </c>
      <c r="CP601" s="5">
        <v>0</v>
      </c>
      <c r="CQ601" s="5">
        <v>0</v>
      </c>
      <c r="CR601" s="5">
        <v>0</v>
      </c>
      <c r="CS601" s="5">
        <v>0</v>
      </c>
      <c r="CT601" s="5">
        <v>0</v>
      </c>
      <c r="CU601" s="5">
        <v>0</v>
      </c>
      <c r="CV601" s="5">
        <v>0</v>
      </c>
      <c r="CW601" s="5">
        <v>0</v>
      </c>
      <c r="CX601" s="5">
        <v>0</v>
      </c>
      <c r="CY601" s="5">
        <v>0</v>
      </c>
      <c r="CZ601" s="5">
        <v>0</v>
      </c>
      <c r="DA601" s="5">
        <v>0</v>
      </c>
      <c r="DB601" s="5">
        <v>0</v>
      </c>
      <c r="DC601" s="5">
        <v>0</v>
      </c>
      <c r="DD601" s="5">
        <v>0</v>
      </c>
      <c r="DE601" s="5">
        <v>0</v>
      </c>
      <c r="DF601" s="3">
        <v>0</v>
      </c>
      <c r="DG601" s="3">
        <v>0</v>
      </c>
      <c r="DH601" s="3">
        <v>0</v>
      </c>
      <c r="DI601" s="3">
        <v>0</v>
      </c>
      <c r="DJ601" s="3">
        <v>0</v>
      </c>
      <c r="DK601" s="3">
        <v>0</v>
      </c>
      <c r="DL601" s="3">
        <v>0</v>
      </c>
      <c r="DM601" s="3">
        <v>0</v>
      </c>
      <c r="DN601" s="3">
        <v>0</v>
      </c>
      <c r="DO601" s="3">
        <v>0</v>
      </c>
      <c r="DP601" s="3">
        <v>0</v>
      </c>
      <c r="DQ601" s="3">
        <v>0</v>
      </c>
      <c r="DR601" s="3">
        <v>0</v>
      </c>
      <c r="DS601" s="3">
        <v>0</v>
      </c>
      <c r="DT601" s="3">
        <v>0</v>
      </c>
      <c r="DU601" s="3">
        <v>0</v>
      </c>
      <c r="DV601" s="3">
        <v>0</v>
      </c>
      <c r="DW601" s="3">
        <v>0</v>
      </c>
      <c r="DX601" s="3">
        <v>0</v>
      </c>
      <c r="DY601" s="3">
        <v>0</v>
      </c>
      <c r="DZ601" s="3">
        <v>0</v>
      </c>
      <c r="EA601" s="3">
        <v>0</v>
      </c>
      <c r="EB601" s="3">
        <v>0</v>
      </c>
      <c r="EC601" s="3">
        <v>0</v>
      </c>
      <c r="ED601" s="3">
        <v>0</v>
      </c>
      <c r="EE601" s="3">
        <v>0</v>
      </c>
      <c r="EF601" s="3">
        <v>0</v>
      </c>
      <c r="EG601" s="3">
        <v>0</v>
      </c>
      <c r="EH601" s="3">
        <v>0</v>
      </c>
      <c r="EI601" s="3">
        <v>0</v>
      </c>
      <c r="EJ601" s="3">
        <v>0</v>
      </c>
      <c r="EK601" s="3">
        <v>0</v>
      </c>
      <c r="EL601" s="3">
        <v>0</v>
      </c>
      <c r="EM601" s="3">
        <v>0</v>
      </c>
      <c r="EN601" s="3">
        <v>0</v>
      </c>
      <c r="EO601" s="3">
        <v>0</v>
      </c>
      <c r="EP601" s="3">
        <v>0</v>
      </c>
      <c r="EQ601" s="3">
        <v>0</v>
      </c>
      <c r="ER601" s="3">
        <v>0</v>
      </c>
      <c r="ES601" s="3">
        <v>0</v>
      </c>
      <c r="ET601" s="3">
        <v>0</v>
      </c>
      <c r="EU601" s="3">
        <v>0</v>
      </c>
      <c r="EV601" s="3">
        <v>1</v>
      </c>
      <c r="EW601" s="3">
        <v>0.79625999999999997</v>
      </c>
      <c r="EX601" s="3">
        <v>0.61754740559999999</v>
      </c>
      <c r="EY601" s="3">
        <v>0.46558751550400801</v>
      </c>
      <c r="EZ601" s="3">
        <v>0.34052139708932133</v>
      </c>
      <c r="FA601" s="3">
        <v>0.24302671588867772</v>
      </c>
      <c r="FB601" s="3">
        <v>0.16765927075728099</v>
      </c>
      <c r="FC601" s="3">
        <v>0.11310965042369205</v>
      </c>
      <c r="FD601" s="3">
        <v>7.2340408024976488E-2</v>
      </c>
      <c r="FE601" s="3">
        <v>4.3609691573776831E-2</v>
      </c>
      <c r="FF601" s="3">
        <v>2.375594338789919E-2</v>
      </c>
      <c r="FG601" s="3">
        <v>1.1385986106386203E-2</v>
      </c>
      <c r="FH601" s="3">
        <v>4.7221100179015499E-3</v>
      </c>
      <c r="FI601" s="3">
        <v>1.6772462572584516E-3</v>
      </c>
      <c r="FJ601" s="3">
        <v>4.8573051610204752E-4</v>
      </c>
      <c r="FK601" s="3">
        <v>1.05563813064458E-4</v>
      </c>
      <c r="FL601" s="3">
        <v>1.453824833523715E-5</v>
      </c>
      <c r="FM601" s="3">
        <v>0</v>
      </c>
      <c r="FN601" s="3">
        <v>0</v>
      </c>
      <c r="FO601" s="3">
        <v>0</v>
      </c>
      <c r="FP601" s="3">
        <v>0</v>
      </c>
      <c r="FQ601" s="3">
        <v>0</v>
      </c>
      <c r="FR601" s="3">
        <v>0</v>
      </c>
      <c r="FS601" s="3">
        <v>0</v>
      </c>
      <c r="FT601" s="3">
        <v>0</v>
      </c>
      <c r="FU601" s="3">
        <v>0</v>
      </c>
      <c r="FV601" s="3">
        <v>0</v>
      </c>
      <c r="FW601" s="3">
        <v>0</v>
      </c>
      <c r="FX601" s="3">
        <v>0</v>
      </c>
      <c r="FY601" s="3">
        <v>0</v>
      </c>
      <c r="FZ601" s="3">
        <v>0</v>
      </c>
      <c r="GA601" s="3">
        <v>0</v>
      </c>
      <c r="GB601" s="3">
        <v>0</v>
      </c>
      <c r="GC601" s="3">
        <v>0</v>
      </c>
      <c r="GD601" s="3">
        <v>0</v>
      </c>
      <c r="GE601" s="3">
        <v>0</v>
      </c>
      <c r="GF601" s="3">
        <v>0</v>
      </c>
      <c r="GG601" s="3">
        <v>0</v>
      </c>
      <c r="GH601" s="3">
        <v>0</v>
      </c>
      <c r="GI601" s="3">
        <v>0</v>
      </c>
      <c r="GJ601" s="3">
        <v>0</v>
      </c>
      <c r="GK601" s="3">
        <v>0</v>
      </c>
      <c r="GL601" s="3">
        <v>0</v>
      </c>
      <c r="GM601" s="3">
        <v>0</v>
      </c>
      <c r="GN601" s="3">
        <v>0</v>
      </c>
      <c r="GO601" s="3">
        <v>0</v>
      </c>
      <c r="GP601" s="3">
        <v>0</v>
      </c>
      <c r="GQ601" s="3">
        <v>0</v>
      </c>
      <c r="GR601" s="3">
        <v>0</v>
      </c>
      <c r="GS601" s="3">
        <v>0</v>
      </c>
      <c r="GT601" s="3">
        <v>0</v>
      </c>
      <c r="GU601" s="3">
        <v>0</v>
      </c>
      <c r="GV601" s="3">
        <v>0</v>
      </c>
      <c r="GW601" s="3">
        <v>0</v>
      </c>
      <c r="GX601" s="3">
        <v>0</v>
      </c>
      <c r="GY601" s="3">
        <v>0</v>
      </c>
      <c r="GZ601" s="3">
        <v>0</v>
      </c>
      <c r="HA601" s="3">
        <v>0</v>
      </c>
      <c r="HB601">
        <f t="shared" si="3395"/>
        <v>53</v>
      </c>
      <c r="HC601">
        <f t="shared" si="3399"/>
        <v>0</v>
      </c>
      <c r="HD601">
        <f>IF(H601&gt;=$F$3,IF(HB601&lt;50,HC601*VLOOKUP(H601,Ret!$A$2:$AZ$27,HB601+2),HC601),0)</f>
        <v>0</v>
      </c>
      <c r="HE601">
        <f>IF(H601&lt;$F$3,HC601*VLOOKUP(H601,Withd!$A$2:$AZ$57,HB601+2),0)</f>
        <v>0</v>
      </c>
      <c r="HF601">
        <f>IF(HC601=HD601,0,HC601*VLOOKUP(H601,Mort!$A$2:$E$115,IF(HF600/HC600=VLOOKUP(H600,Mort!$A$2:$E$115,2),2,3)))</f>
        <v>0</v>
      </c>
      <c r="HH601">
        <f t="shared" ref="HH601:HI601" si="3478">HH600+1</f>
        <v>82</v>
      </c>
      <c r="HI601">
        <f t="shared" si="3478"/>
        <v>42</v>
      </c>
      <c r="HJ601">
        <f t="shared" si="3393"/>
        <v>0</v>
      </c>
      <c r="HK601">
        <f>IF(HH601&gt;=$F$3,IF(HI601&lt;50,HJ601*VLOOKUP(HH601,Ret!$A$2:$AZ$27,HI601+2),HJ601),0)</f>
        <v>0</v>
      </c>
      <c r="HL601">
        <f>IF(HH601&lt;$F$3,HJ601*VLOOKUP(HH601,Withd!$A$2:$AZ$57,HI601+2),0)</f>
        <v>0</v>
      </c>
      <c r="HM601">
        <f>IF(HJ601=HK601,0,HJ601*VLOOKUP(HH601,Mort!$A$2:$E$115,IF(HM600/HJ600=VLOOKUP(HH600,Mort!$A$2:$E$115,2),2,3)))</f>
        <v>0</v>
      </c>
      <c r="HN601">
        <f>HN600/(1+Assumptions!$C$9)</f>
        <v>0.32664754209358454</v>
      </c>
      <c r="HO601">
        <f>HO600*(1+Assumptions!$C$10)</f>
        <v>2.6103684386132868</v>
      </c>
      <c r="HQ601">
        <f>HQ600/(1.01+Assumptions!$C$9)</f>
        <v>0.24499742542414224</v>
      </c>
      <c r="HR601">
        <f>HR600/(0.99+Assumptions!$C$9)</f>
        <v>0.43672349836805863</v>
      </c>
    </row>
    <row r="602" spans="2:226" x14ac:dyDescent="0.25">
      <c r="B602">
        <f t="shared" ref="B602:C602" si="3479">B601+1</f>
        <v>2061</v>
      </c>
      <c r="C602">
        <f t="shared" si="3479"/>
        <v>94</v>
      </c>
      <c r="D602">
        <f>IF(D601=0, 0, D601*(1-VLOOKUP(C601,Mort!$A$2:$E$111,IF(D601/D600=1-VLOOKUP(C600,Mort!$A$2:$E$111,4),4,5))))</f>
        <v>0.16935550522716505</v>
      </c>
      <c r="E602" s="3">
        <f>IF(C602&lt;65,Assumptions!$C$6,Assumptions!$C$7)*(1+Assumptions!$C$8)^(B602-$J$3)</f>
        <v>39768.780515756276</v>
      </c>
      <c r="F602" s="3">
        <f t="shared" si="3391"/>
        <v>6735.06</v>
      </c>
      <c r="H602">
        <f t="shared" si="3398"/>
        <v>94</v>
      </c>
      <c r="I602" s="5">
        <v>31884.468599230222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5">
        <v>0</v>
      </c>
      <c r="AK602" s="5">
        <v>0</v>
      </c>
      <c r="AL602" s="5">
        <v>0</v>
      </c>
      <c r="AM602" s="5">
        <v>0</v>
      </c>
      <c r="AN602" s="5">
        <v>0</v>
      </c>
      <c r="AO602" s="5">
        <v>0</v>
      </c>
      <c r="AP602" s="5">
        <v>0</v>
      </c>
      <c r="AQ602" s="5">
        <v>0</v>
      </c>
      <c r="AR602" s="5">
        <v>0</v>
      </c>
      <c r="AS602" s="5">
        <v>0</v>
      </c>
      <c r="AT602" s="5">
        <v>0</v>
      </c>
      <c r="AU602" s="5">
        <v>0</v>
      </c>
      <c r="AV602" s="5">
        <v>0</v>
      </c>
      <c r="AW602" s="5">
        <v>0</v>
      </c>
      <c r="AX602" s="5">
        <v>0</v>
      </c>
      <c r="AY602" s="5">
        <v>0</v>
      </c>
      <c r="AZ602" s="5">
        <v>0</v>
      </c>
      <c r="BA602" s="5">
        <v>41956.06</v>
      </c>
      <c r="BB602" s="5">
        <v>34329.11</v>
      </c>
      <c r="BC602" s="5">
        <v>27305.25</v>
      </c>
      <c r="BD602" s="5">
        <v>21068.89</v>
      </c>
      <c r="BE602" s="5">
        <v>15863.67</v>
      </c>
      <c r="BF602" s="5">
        <v>11545.95</v>
      </c>
      <c r="BG602" s="5">
        <v>8217.7800000000007</v>
      </c>
      <c r="BH602" s="5">
        <v>5544.83</v>
      </c>
      <c r="BI602" s="5">
        <v>3526.49</v>
      </c>
      <c r="BJ602" s="5">
        <v>2026.68</v>
      </c>
      <c r="BK602" s="5">
        <v>1024.79</v>
      </c>
      <c r="BL602" s="5">
        <v>448.39</v>
      </c>
      <c r="BM602" s="5">
        <v>168.02</v>
      </c>
      <c r="BN602" s="5">
        <v>51.34</v>
      </c>
      <c r="BO602" s="5">
        <v>11.77</v>
      </c>
      <c r="BP602" s="5">
        <v>1.71</v>
      </c>
      <c r="BQ602" s="5">
        <v>0</v>
      </c>
      <c r="BR602" s="5">
        <v>0</v>
      </c>
      <c r="BS602" s="5">
        <v>0</v>
      </c>
      <c r="BT602" s="5">
        <v>0</v>
      </c>
      <c r="BU602" s="5">
        <v>0</v>
      </c>
      <c r="BV602" s="5">
        <v>0</v>
      </c>
      <c r="BW602" s="5">
        <v>0</v>
      </c>
      <c r="BX602" s="5">
        <v>0</v>
      </c>
      <c r="BY602" s="5">
        <v>0</v>
      </c>
      <c r="BZ602" s="5">
        <v>0</v>
      </c>
      <c r="CA602" s="5">
        <v>0</v>
      </c>
      <c r="CB602" s="5">
        <v>0</v>
      </c>
      <c r="CC602" s="5">
        <v>0</v>
      </c>
      <c r="CD602" s="5">
        <v>0</v>
      </c>
      <c r="CE602" s="5">
        <v>0</v>
      </c>
      <c r="CF602" s="5">
        <v>0</v>
      </c>
      <c r="CG602" s="5">
        <v>0</v>
      </c>
      <c r="CH602" s="5">
        <v>0</v>
      </c>
      <c r="CI602" s="5">
        <v>0</v>
      </c>
      <c r="CJ602" s="5">
        <v>0</v>
      </c>
      <c r="CK602" s="5">
        <v>0</v>
      </c>
      <c r="CL602" s="5">
        <v>0</v>
      </c>
      <c r="CM602" s="5">
        <v>0</v>
      </c>
      <c r="CN602" s="5">
        <v>0</v>
      </c>
      <c r="CO602" s="5">
        <v>0</v>
      </c>
      <c r="CP602" s="5">
        <v>0</v>
      </c>
      <c r="CQ602" s="5">
        <v>0</v>
      </c>
      <c r="CR602" s="5">
        <v>0</v>
      </c>
      <c r="CS602" s="5">
        <v>0</v>
      </c>
      <c r="CT602" s="5">
        <v>0</v>
      </c>
      <c r="CU602" s="5">
        <v>0</v>
      </c>
      <c r="CV602" s="5">
        <v>0</v>
      </c>
      <c r="CW602" s="5">
        <v>0</v>
      </c>
      <c r="CX602" s="5">
        <v>0</v>
      </c>
      <c r="CY602" s="5">
        <v>0</v>
      </c>
      <c r="CZ602" s="5">
        <v>0</v>
      </c>
      <c r="DA602" s="5">
        <v>0</v>
      </c>
      <c r="DB602" s="5">
        <v>0</v>
      </c>
      <c r="DC602" s="5">
        <v>0</v>
      </c>
      <c r="DD602" s="5">
        <v>0</v>
      </c>
      <c r="DE602" s="5">
        <v>0</v>
      </c>
      <c r="DF602" s="3">
        <v>0</v>
      </c>
      <c r="DG602" s="3">
        <v>0</v>
      </c>
      <c r="DH602" s="3">
        <v>0</v>
      </c>
      <c r="DI602" s="3">
        <v>0</v>
      </c>
      <c r="DJ602" s="3">
        <v>0</v>
      </c>
      <c r="DK602" s="3">
        <v>0</v>
      </c>
      <c r="DL602" s="3">
        <v>0</v>
      </c>
      <c r="DM602" s="3">
        <v>0</v>
      </c>
      <c r="DN602" s="3">
        <v>0</v>
      </c>
      <c r="DO602" s="3">
        <v>0</v>
      </c>
      <c r="DP602" s="3">
        <v>0</v>
      </c>
      <c r="DQ602" s="3">
        <v>0</v>
      </c>
      <c r="DR602" s="3">
        <v>0</v>
      </c>
      <c r="DS602" s="3">
        <v>0</v>
      </c>
      <c r="DT602" s="3">
        <v>0</v>
      </c>
      <c r="DU602" s="3">
        <v>0</v>
      </c>
      <c r="DV602" s="3">
        <v>0</v>
      </c>
      <c r="DW602" s="3">
        <v>0</v>
      </c>
      <c r="DX602" s="3">
        <v>0</v>
      </c>
      <c r="DY602" s="3">
        <v>0</v>
      </c>
      <c r="DZ602" s="3">
        <v>0</v>
      </c>
      <c r="EA602" s="3">
        <v>0</v>
      </c>
      <c r="EB602" s="3">
        <v>0</v>
      </c>
      <c r="EC602" s="3">
        <v>0</v>
      </c>
      <c r="ED602" s="3">
        <v>0</v>
      </c>
      <c r="EE602" s="3">
        <v>0</v>
      </c>
      <c r="EF602" s="3">
        <v>0</v>
      </c>
      <c r="EG602" s="3">
        <v>0</v>
      </c>
      <c r="EH602" s="3">
        <v>0</v>
      </c>
      <c r="EI602" s="3">
        <v>0</v>
      </c>
      <c r="EJ602" s="3">
        <v>0</v>
      </c>
      <c r="EK602" s="3">
        <v>0</v>
      </c>
      <c r="EL602" s="3">
        <v>0</v>
      </c>
      <c r="EM602" s="3">
        <v>0</v>
      </c>
      <c r="EN602" s="3">
        <v>0</v>
      </c>
      <c r="EO602" s="3">
        <v>0</v>
      </c>
      <c r="EP602" s="3">
        <v>0</v>
      </c>
      <c r="EQ602" s="3">
        <v>0</v>
      </c>
      <c r="ER602" s="3">
        <v>0</v>
      </c>
      <c r="ES602" s="3">
        <v>0</v>
      </c>
      <c r="ET602" s="3">
        <v>0</v>
      </c>
      <c r="EU602" s="3">
        <v>0</v>
      </c>
      <c r="EV602" s="3">
        <v>0</v>
      </c>
      <c r="EW602" s="3">
        <v>1</v>
      </c>
      <c r="EX602" s="3">
        <v>0.77556000000000003</v>
      </c>
      <c r="EY602" s="3">
        <v>0.5847179508</v>
      </c>
      <c r="EZ602" s="3">
        <v>0.42765101485610396</v>
      </c>
      <c r="FA602" s="3">
        <v>0.30521025279265279</v>
      </c>
      <c r="FB602" s="3">
        <v>0.21055844919659533</v>
      </c>
      <c r="FC602" s="3">
        <v>0.14205115216599107</v>
      </c>
      <c r="FD602" s="3">
        <v>9.0850234879281247E-2</v>
      </c>
      <c r="FE602" s="3">
        <v>5.476815559462591E-2</v>
      </c>
      <c r="FF602" s="3">
        <v>2.9834405078616517E-2</v>
      </c>
      <c r="FG602" s="3">
        <v>1.429933201013011E-2</v>
      </c>
      <c r="FH602" s="3">
        <v>5.930361964561261E-3</v>
      </c>
      <c r="FI602" s="3">
        <v>2.1064052661925142E-3</v>
      </c>
      <c r="FJ602" s="3">
        <v>6.1001496508935205E-4</v>
      </c>
      <c r="FK602" s="3">
        <v>1.325745523628689E-4</v>
      </c>
      <c r="FL602" s="3">
        <v>1.8258167351414299E-5</v>
      </c>
      <c r="FM602" s="3">
        <v>0</v>
      </c>
      <c r="FN602" s="3">
        <v>0</v>
      </c>
      <c r="FO602" s="3">
        <v>0</v>
      </c>
      <c r="FP602" s="3">
        <v>0</v>
      </c>
      <c r="FQ602" s="3">
        <v>0</v>
      </c>
      <c r="FR602" s="3">
        <v>0</v>
      </c>
      <c r="FS602" s="3">
        <v>0</v>
      </c>
      <c r="FT602" s="3">
        <v>0</v>
      </c>
      <c r="FU602" s="3">
        <v>0</v>
      </c>
      <c r="FV602" s="3">
        <v>0</v>
      </c>
      <c r="FW602" s="3">
        <v>0</v>
      </c>
      <c r="FX602" s="3">
        <v>0</v>
      </c>
      <c r="FY602" s="3">
        <v>0</v>
      </c>
      <c r="FZ602" s="3">
        <v>0</v>
      </c>
      <c r="GA602" s="3">
        <v>0</v>
      </c>
      <c r="GB602" s="3">
        <v>0</v>
      </c>
      <c r="GC602" s="3">
        <v>0</v>
      </c>
      <c r="GD602" s="3">
        <v>0</v>
      </c>
      <c r="GE602" s="3">
        <v>0</v>
      </c>
      <c r="GF602" s="3">
        <v>0</v>
      </c>
      <c r="GG602" s="3">
        <v>0</v>
      </c>
      <c r="GH602" s="3">
        <v>0</v>
      </c>
      <c r="GI602" s="3">
        <v>0</v>
      </c>
      <c r="GJ602" s="3">
        <v>0</v>
      </c>
      <c r="GK602" s="3">
        <v>0</v>
      </c>
      <c r="GL602" s="3">
        <v>0</v>
      </c>
      <c r="GM602" s="3">
        <v>0</v>
      </c>
      <c r="GN602" s="3">
        <v>0</v>
      </c>
      <c r="GO602" s="3">
        <v>0</v>
      </c>
      <c r="GP602" s="3">
        <v>0</v>
      </c>
      <c r="GQ602" s="3">
        <v>0</v>
      </c>
      <c r="GR602" s="3">
        <v>0</v>
      </c>
      <c r="GS602" s="3">
        <v>0</v>
      </c>
      <c r="GT602" s="3">
        <v>0</v>
      </c>
      <c r="GU602" s="3">
        <v>0</v>
      </c>
      <c r="GV602" s="3">
        <v>0</v>
      </c>
      <c r="GW602" s="3">
        <v>0</v>
      </c>
      <c r="GX602" s="3">
        <v>0</v>
      </c>
      <c r="GY602" s="3">
        <v>0</v>
      </c>
      <c r="GZ602" s="3">
        <v>0</v>
      </c>
      <c r="HA602" s="3">
        <v>0</v>
      </c>
      <c r="HB602">
        <f t="shared" si="3395"/>
        <v>54</v>
      </c>
      <c r="HC602">
        <f t="shared" si="3399"/>
        <v>0</v>
      </c>
      <c r="HD602">
        <f>IF(H602&gt;=$F$3,IF(HB602&lt;50,HC602*VLOOKUP(H602,Ret!$A$2:$AZ$27,HB602+2),HC602),0)</f>
        <v>0</v>
      </c>
      <c r="HE602">
        <f>IF(H602&lt;$F$3,HC602*VLOOKUP(H602,Withd!$A$2:$AZ$57,HB602+2),0)</f>
        <v>0</v>
      </c>
      <c r="HF602">
        <f>IF(HC602=HD602,0,HC602*VLOOKUP(H602,Mort!$A$2:$E$115,IF(HF601/HC601=VLOOKUP(H601,Mort!$A$2:$E$115,2),2,3)))</f>
        <v>0</v>
      </c>
      <c r="HH602">
        <f t="shared" ref="HH602:HI602" si="3480">HH601+1</f>
        <v>83</v>
      </c>
      <c r="HI602">
        <f t="shared" si="3480"/>
        <v>43</v>
      </c>
      <c r="HJ602">
        <f t="shared" si="3393"/>
        <v>0</v>
      </c>
      <c r="HK602">
        <f>IF(HH602&gt;=$F$3,IF(HI602&lt;50,HJ602*VLOOKUP(HH602,Ret!$A$2:$AZ$27,HI602+2),HJ602),0)</f>
        <v>0</v>
      </c>
      <c r="HL602">
        <f>IF(HH602&lt;$F$3,HJ602*VLOOKUP(HH602,Withd!$A$2:$AZ$57,HI602+2),0)</f>
        <v>0</v>
      </c>
      <c r="HM602">
        <f>IF(HJ602=HK602,0,HJ602*VLOOKUP(HH602,Mort!$A$2:$E$115,IF(HM601/HJ601=VLOOKUP(HH601,Mort!$A$2:$E$115,2),2,3)))</f>
        <v>0</v>
      </c>
      <c r="HN602">
        <f>HN601/(1+Assumptions!$C$9)</f>
        <v>0.31468934691096778</v>
      </c>
      <c r="HO602">
        <f>HO601*(1+Assumptions!$C$10)</f>
        <v>2.6952054128682188</v>
      </c>
      <c r="HQ602">
        <f>HQ601/(1.01+Assumptions!$C$9)</f>
        <v>0.23377616929784564</v>
      </c>
      <c r="HR602">
        <f>HR601/(0.99+Assumptions!$C$9)</f>
        <v>0.42482830580550451</v>
      </c>
    </row>
    <row r="603" spans="2:226" x14ac:dyDescent="0.25">
      <c r="B603">
        <f t="shared" ref="B603:C603" si="3481">B602+1</f>
        <v>2062</v>
      </c>
      <c r="C603">
        <f t="shared" si="3481"/>
        <v>95</v>
      </c>
      <c r="D603">
        <f>IF(D602=0, 0, D602*(1-VLOOKUP(C602,Mort!$A$2:$E$111,IF(D602/D601=1-VLOOKUP(C601,Mort!$A$2:$E$111,4),4,5))))</f>
        <v>0.13485101459218243</v>
      </c>
      <c r="E603" s="3">
        <f>IF(C603&lt;65,Assumptions!$C$6,Assumptions!$C$7)*(1+Assumptions!$C$8)^(B603-$J$3)</f>
        <v>41956.063444122869</v>
      </c>
      <c r="F603" s="3">
        <f t="shared" si="3391"/>
        <v>5657.82</v>
      </c>
      <c r="H603">
        <f t="shared" si="3398"/>
        <v>95</v>
      </c>
      <c r="I603" s="5">
        <v>30229.931407726763</v>
      </c>
      <c r="J603" s="5">
        <v>0</v>
      </c>
      <c r="K603" s="5">
        <v>0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5">
        <v>0</v>
      </c>
      <c r="Y603" s="5">
        <v>0</v>
      </c>
      <c r="Z603" s="5">
        <v>0</v>
      </c>
      <c r="AA603" s="5">
        <v>0</v>
      </c>
      <c r="AB603" s="5">
        <v>0</v>
      </c>
      <c r="AC603" s="5">
        <v>0</v>
      </c>
      <c r="AD603" s="5">
        <v>0</v>
      </c>
      <c r="AE603" s="5">
        <v>0</v>
      </c>
      <c r="AF603" s="5">
        <v>0</v>
      </c>
      <c r="AG603" s="5">
        <v>0</v>
      </c>
      <c r="AH603" s="5">
        <v>0</v>
      </c>
      <c r="AI603" s="5">
        <v>0</v>
      </c>
      <c r="AJ603" s="5">
        <v>0</v>
      </c>
      <c r="AK603" s="5">
        <v>0</v>
      </c>
      <c r="AL603" s="5">
        <v>0</v>
      </c>
      <c r="AM603" s="5">
        <v>0</v>
      </c>
      <c r="AN603" s="5">
        <v>0</v>
      </c>
      <c r="AO603" s="5">
        <v>0</v>
      </c>
      <c r="AP603" s="5">
        <v>0</v>
      </c>
      <c r="AQ603" s="5">
        <v>0</v>
      </c>
      <c r="AR603" s="5">
        <v>0</v>
      </c>
      <c r="AS603" s="5">
        <v>0</v>
      </c>
      <c r="AT603" s="5">
        <v>0</v>
      </c>
      <c r="AU603" s="5">
        <v>0</v>
      </c>
      <c r="AV603" s="5">
        <v>0</v>
      </c>
      <c r="AW603" s="5">
        <v>0</v>
      </c>
      <c r="AX603" s="5">
        <v>0</v>
      </c>
      <c r="AY603" s="5">
        <v>0</v>
      </c>
      <c r="AZ603" s="5">
        <v>0</v>
      </c>
      <c r="BA603" s="5">
        <v>0</v>
      </c>
      <c r="BB603" s="5">
        <v>44263.65</v>
      </c>
      <c r="BC603" s="5">
        <v>35207.129999999997</v>
      </c>
      <c r="BD603" s="5">
        <v>27166.03</v>
      </c>
      <c r="BE603" s="5">
        <v>20454.47</v>
      </c>
      <c r="BF603" s="5">
        <v>14887.24</v>
      </c>
      <c r="BG603" s="5">
        <v>10595.92</v>
      </c>
      <c r="BH603" s="5">
        <v>7149.45</v>
      </c>
      <c r="BI603" s="5">
        <v>4547.0200000000004</v>
      </c>
      <c r="BJ603" s="5">
        <v>2613.1799999999998</v>
      </c>
      <c r="BK603" s="5">
        <v>1321.36</v>
      </c>
      <c r="BL603" s="5">
        <v>578.15</v>
      </c>
      <c r="BM603" s="5">
        <v>216.65</v>
      </c>
      <c r="BN603" s="5">
        <v>66.19</v>
      </c>
      <c r="BO603" s="5">
        <v>15.18</v>
      </c>
      <c r="BP603" s="5">
        <v>2.21</v>
      </c>
      <c r="BQ603" s="5">
        <v>0</v>
      </c>
      <c r="BR603" s="5">
        <v>0</v>
      </c>
      <c r="BS603" s="5">
        <v>0</v>
      </c>
      <c r="BT603" s="5">
        <v>0</v>
      </c>
      <c r="BU603" s="5">
        <v>0</v>
      </c>
      <c r="BV603" s="5">
        <v>0</v>
      </c>
      <c r="BW603" s="5">
        <v>0</v>
      </c>
      <c r="BX603" s="5">
        <v>0</v>
      </c>
      <c r="BY603" s="5">
        <v>0</v>
      </c>
      <c r="BZ603" s="5">
        <v>0</v>
      </c>
      <c r="CA603" s="5">
        <v>0</v>
      </c>
      <c r="CB603" s="5">
        <v>0</v>
      </c>
      <c r="CC603" s="5">
        <v>0</v>
      </c>
      <c r="CD603" s="5">
        <v>0</v>
      </c>
      <c r="CE603" s="5">
        <v>0</v>
      </c>
      <c r="CF603" s="5">
        <v>0</v>
      </c>
      <c r="CG603" s="5">
        <v>0</v>
      </c>
      <c r="CH603" s="5">
        <v>0</v>
      </c>
      <c r="CI603" s="5">
        <v>0</v>
      </c>
      <c r="CJ603" s="5">
        <v>0</v>
      </c>
      <c r="CK603" s="5">
        <v>0</v>
      </c>
      <c r="CL603" s="5">
        <v>0</v>
      </c>
      <c r="CM603" s="5">
        <v>0</v>
      </c>
      <c r="CN603" s="5">
        <v>0</v>
      </c>
      <c r="CO603" s="5">
        <v>0</v>
      </c>
      <c r="CP603" s="5">
        <v>0</v>
      </c>
      <c r="CQ603" s="5">
        <v>0</v>
      </c>
      <c r="CR603" s="5">
        <v>0</v>
      </c>
      <c r="CS603" s="5">
        <v>0</v>
      </c>
      <c r="CT603" s="5">
        <v>0</v>
      </c>
      <c r="CU603" s="5">
        <v>0</v>
      </c>
      <c r="CV603" s="5">
        <v>0</v>
      </c>
      <c r="CW603" s="5">
        <v>0</v>
      </c>
      <c r="CX603" s="5">
        <v>0</v>
      </c>
      <c r="CY603" s="5">
        <v>0</v>
      </c>
      <c r="CZ603" s="5">
        <v>0</v>
      </c>
      <c r="DA603" s="5">
        <v>0</v>
      </c>
      <c r="DB603" s="5">
        <v>0</v>
      </c>
      <c r="DC603" s="5">
        <v>0</v>
      </c>
      <c r="DD603" s="5">
        <v>0</v>
      </c>
      <c r="DE603" s="5">
        <v>0</v>
      </c>
      <c r="DF603" s="3">
        <v>0</v>
      </c>
      <c r="DG603" s="3">
        <v>0</v>
      </c>
      <c r="DH603" s="3">
        <v>0</v>
      </c>
      <c r="DI603" s="3">
        <v>0</v>
      </c>
      <c r="DJ603" s="3">
        <v>0</v>
      </c>
      <c r="DK603" s="3">
        <v>0</v>
      </c>
      <c r="DL603" s="3">
        <v>0</v>
      </c>
      <c r="DM603" s="3">
        <v>0</v>
      </c>
      <c r="DN603" s="3">
        <v>0</v>
      </c>
      <c r="DO603" s="3">
        <v>0</v>
      </c>
      <c r="DP603" s="3">
        <v>0</v>
      </c>
      <c r="DQ603" s="3">
        <v>0</v>
      </c>
      <c r="DR603" s="3">
        <v>0</v>
      </c>
      <c r="DS603" s="3">
        <v>0</v>
      </c>
      <c r="DT603" s="3">
        <v>0</v>
      </c>
      <c r="DU603" s="3">
        <v>0</v>
      </c>
      <c r="DV603" s="3">
        <v>0</v>
      </c>
      <c r="DW603" s="3">
        <v>0</v>
      </c>
      <c r="DX603" s="3">
        <v>0</v>
      </c>
      <c r="DY603" s="3">
        <v>0</v>
      </c>
      <c r="DZ603" s="3">
        <v>0</v>
      </c>
      <c r="EA603" s="3">
        <v>0</v>
      </c>
      <c r="EB603" s="3">
        <v>0</v>
      </c>
      <c r="EC603" s="3">
        <v>0</v>
      </c>
      <c r="ED603" s="3">
        <v>0</v>
      </c>
      <c r="EE603" s="3">
        <v>0</v>
      </c>
      <c r="EF603" s="3">
        <v>0</v>
      </c>
      <c r="EG603" s="3">
        <v>0</v>
      </c>
      <c r="EH603" s="3">
        <v>0</v>
      </c>
      <c r="EI603" s="3">
        <v>0</v>
      </c>
      <c r="EJ603" s="3">
        <v>0</v>
      </c>
      <c r="EK603" s="3">
        <v>0</v>
      </c>
      <c r="EL603" s="3">
        <v>0</v>
      </c>
      <c r="EM603" s="3">
        <v>0</v>
      </c>
      <c r="EN603" s="3">
        <v>0</v>
      </c>
      <c r="EO603" s="3">
        <v>0</v>
      </c>
      <c r="EP603" s="3">
        <v>0</v>
      </c>
      <c r="EQ603" s="3">
        <v>0</v>
      </c>
      <c r="ER603" s="3">
        <v>0</v>
      </c>
      <c r="ES603" s="3">
        <v>0</v>
      </c>
      <c r="ET603" s="3">
        <v>0</v>
      </c>
      <c r="EU603" s="3">
        <v>0</v>
      </c>
      <c r="EV603" s="3">
        <v>0</v>
      </c>
      <c r="EW603" s="3">
        <v>0</v>
      </c>
      <c r="EX603" s="3">
        <v>1</v>
      </c>
      <c r="EY603" s="3">
        <v>0.75392999999999999</v>
      </c>
      <c r="EZ603" s="3">
        <v>0.55140932339999993</v>
      </c>
      <c r="FA603" s="3">
        <v>0.39353532001734592</v>
      </c>
      <c r="FB603" s="3">
        <v>0.27149214657356663</v>
      </c>
      <c r="FC603" s="3">
        <v>0.18315946176439099</v>
      </c>
      <c r="FD603" s="3">
        <v>0.11714146536603391</v>
      </c>
      <c r="FE603" s="3">
        <v>7.0617560981259889E-2</v>
      </c>
      <c r="FF603" s="3">
        <v>3.846821016893151E-2</v>
      </c>
      <c r="FG603" s="3">
        <v>1.8437428451867185E-2</v>
      </c>
      <c r="FH603" s="3">
        <v>7.6465547018428779E-3</v>
      </c>
      <c r="FI603" s="3">
        <v>2.7159797645475718E-3</v>
      </c>
      <c r="FJ603" s="3">
        <v>7.8654773981297668E-4</v>
      </c>
      <c r="FK603" s="3">
        <v>1.7094042029355423E-4</v>
      </c>
      <c r="FL603" s="3">
        <v>2.3541914682828283E-5</v>
      </c>
      <c r="FM603" s="3">
        <v>0</v>
      </c>
      <c r="FN603" s="3">
        <v>0</v>
      </c>
      <c r="FO603" s="3">
        <v>0</v>
      </c>
      <c r="FP603" s="3">
        <v>0</v>
      </c>
      <c r="FQ603" s="3">
        <v>0</v>
      </c>
      <c r="FR603" s="3">
        <v>0</v>
      </c>
      <c r="FS603" s="3">
        <v>0</v>
      </c>
      <c r="FT603" s="3">
        <v>0</v>
      </c>
      <c r="FU603" s="3">
        <v>0</v>
      </c>
      <c r="FV603" s="3">
        <v>0</v>
      </c>
      <c r="FW603" s="3">
        <v>0</v>
      </c>
      <c r="FX603" s="3">
        <v>0</v>
      </c>
      <c r="FY603" s="3">
        <v>0</v>
      </c>
      <c r="FZ603" s="3">
        <v>0</v>
      </c>
      <c r="GA603" s="3">
        <v>0</v>
      </c>
      <c r="GB603" s="3">
        <v>0</v>
      </c>
      <c r="GC603" s="3">
        <v>0</v>
      </c>
      <c r="GD603" s="3">
        <v>0</v>
      </c>
      <c r="GE603" s="3">
        <v>0</v>
      </c>
      <c r="GF603" s="3">
        <v>0</v>
      </c>
      <c r="GG603" s="3">
        <v>0</v>
      </c>
      <c r="GH603" s="3">
        <v>0</v>
      </c>
      <c r="GI603" s="3">
        <v>0</v>
      </c>
      <c r="GJ603" s="3">
        <v>0</v>
      </c>
      <c r="GK603" s="3">
        <v>0</v>
      </c>
      <c r="GL603" s="3">
        <v>0</v>
      </c>
      <c r="GM603" s="3">
        <v>0</v>
      </c>
      <c r="GN603" s="3">
        <v>0</v>
      </c>
      <c r="GO603" s="3">
        <v>0</v>
      </c>
      <c r="GP603" s="3">
        <v>0</v>
      </c>
      <c r="GQ603" s="3">
        <v>0</v>
      </c>
      <c r="GR603" s="3">
        <v>0</v>
      </c>
      <c r="GS603" s="3">
        <v>0</v>
      </c>
      <c r="GT603" s="3">
        <v>0</v>
      </c>
      <c r="GU603" s="3">
        <v>0</v>
      </c>
      <c r="GV603" s="3">
        <v>0</v>
      </c>
      <c r="GW603" s="3">
        <v>0</v>
      </c>
      <c r="GX603" s="3">
        <v>0</v>
      </c>
      <c r="GY603" s="3">
        <v>0</v>
      </c>
      <c r="GZ603" s="3">
        <v>0</v>
      </c>
      <c r="HA603" s="3">
        <v>0</v>
      </c>
      <c r="HB603">
        <f t="shared" si="3395"/>
        <v>55</v>
      </c>
      <c r="HC603">
        <f t="shared" si="3399"/>
        <v>0</v>
      </c>
      <c r="HD603">
        <f>IF(H603&gt;=$F$3,IF(HB603&lt;50,HC603*VLOOKUP(H603,Ret!$A$2:$AZ$27,HB603+2),HC603),0)</f>
        <v>0</v>
      </c>
      <c r="HE603">
        <f>IF(H603&lt;$F$3,HC603*VLOOKUP(H603,Withd!$A$2:$AZ$57,HB603+2),0)</f>
        <v>0</v>
      </c>
      <c r="HF603">
        <f>IF(HC603=HD603,0,HC603*VLOOKUP(H603,Mort!$A$2:$E$115,IF(HF602/HC602=VLOOKUP(H602,Mort!$A$2:$E$115,2),2,3)))</f>
        <v>0</v>
      </c>
      <c r="HH603">
        <f t="shared" ref="HH603:HI603" si="3482">HH602+1</f>
        <v>84</v>
      </c>
      <c r="HI603">
        <f t="shared" si="3482"/>
        <v>44</v>
      </c>
      <c r="HJ603">
        <f t="shared" si="3393"/>
        <v>0</v>
      </c>
      <c r="HK603">
        <f>IF(HH603&gt;=$F$3,IF(HI603&lt;50,HJ603*VLOOKUP(HH603,Ret!$A$2:$AZ$27,HI603+2),HJ603),0)</f>
        <v>0</v>
      </c>
      <c r="HL603">
        <f>IF(HH603&lt;$F$3,HJ603*VLOOKUP(HH603,Withd!$A$2:$AZ$57,HI603+2),0)</f>
        <v>0</v>
      </c>
      <c r="HM603">
        <f>IF(HJ603=HK603,0,HJ603*VLOOKUP(HH603,Mort!$A$2:$E$115,IF(HM602/HJ602=VLOOKUP(HH602,Mort!$A$2:$E$115,2),2,3)))</f>
        <v>0</v>
      </c>
      <c r="HN603">
        <f>HN602/(1+Assumptions!$C$9)</f>
        <v>0.3031689276598919</v>
      </c>
      <c r="HO603">
        <f>HO602*(1+Assumptions!$C$10)</f>
        <v>2.7827995887864359</v>
      </c>
      <c r="HQ603">
        <f>HQ602/(1.01+Assumptions!$C$9)</f>
        <v>0.22306886383382216</v>
      </c>
      <c r="HR603">
        <f>HR602/(0.99+Assumptions!$C$9)</f>
        <v>0.41325710681469308</v>
      </c>
    </row>
    <row r="604" spans="2:226" x14ac:dyDescent="0.25">
      <c r="B604">
        <f t="shared" ref="B604:C604" si="3483">B603+1</f>
        <v>2063</v>
      </c>
      <c r="C604">
        <f t="shared" si="3483"/>
        <v>96</v>
      </c>
      <c r="D604">
        <f>IF(D603=0, 0, D603*(1-VLOOKUP(C603,Mort!$A$2:$E$111,IF(D603/D602=1-VLOOKUP(C602,Mort!$A$2:$E$111,4),4,5))))</f>
        <v>0.10458505287711301</v>
      </c>
      <c r="E604" s="3">
        <f>IF(C604&lt;65,Assumptions!$C$6,Assumptions!$C$7)*(1+Assumptions!$C$8)^(B604-$J$3)</f>
        <v>44263.646933549629</v>
      </c>
      <c r="F604" s="3">
        <f t="shared" si="3391"/>
        <v>4629.32</v>
      </c>
      <c r="H604">
        <f t="shared" si="3398"/>
        <v>96</v>
      </c>
      <c r="I604" s="5">
        <v>28719.342372821153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5">
        <v>0</v>
      </c>
      <c r="AK604" s="5">
        <v>0</v>
      </c>
      <c r="AL604" s="5">
        <v>0</v>
      </c>
      <c r="AM604" s="5">
        <v>0</v>
      </c>
      <c r="AN604" s="5">
        <v>0</v>
      </c>
      <c r="AO604" s="5">
        <v>0</v>
      </c>
      <c r="AP604" s="5">
        <v>0</v>
      </c>
      <c r="AQ604" s="5">
        <v>0</v>
      </c>
      <c r="AR604" s="5">
        <v>0</v>
      </c>
      <c r="AS604" s="5">
        <v>0</v>
      </c>
      <c r="AT604" s="5">
        <v>0</v>
      </c>
      <c r="AU604" s="5">
        <v>0</v>
      </c>
      <c r="AV604" s="5">
        <v>0</v>
      </c>
      <c r="AW604" s="5">
        <v>0</v>
      </c>
      <c r="AX604" s="5">
        <v>0</v>
      </c>
      <c r="AY604" s="5">
        <v>0</v>
      </c>
      <c r="AZ604" s="5">
        <v>0</v>
      </c>
      <c r="BA604" s="5">
        <v>0</v>
      </c>
      <c r="BB604" s="5">
        <v>0</v>
      </c>
      <c r="BC604" s="5">
        <v>46698.15</v>
      </c>
      <c r="BD604" s="5">
        <v>36032.57</v>
      </c>
      <c r="BE604" s="5">
        <v>27130.47</v>
      </c>
      <c r="BF604" s="5">
        <v>19746.189999999999</v>
      </c>
      <c r="BG604" s="5">
        <v>14054.25</v>
      </c>
      <c r="BH604" s="5">
        <v>9482.91</v>
      </c>
      <c r="BI604" s="5">
        <v>6031.09</v>
      </c>
      <c r="BJ604" s="5">
        <v>3466.07</v>
      </c>
      <c r="BK604" s="5">
        <v>1752.62</v>
      </c>
      <c r="BL604" s="5">
        <v>766.84</v>
      </c>
      <c r="BM604" s="5">
        <v>287.36</v>
      </c>
      <c r="BN604" s="5">
        <v>87.8</v>
      </c>
      <c r="BO604" s="5">
        <v>20.13</v>
      </c>
      <c r="BP604" s="5">
        <v>2.92</v>
      </c>
      <c r="BQ604" s="5">
        <v>0</v>
      </c>
      <c r="BR604" s="5">
        <v>0</v>
      </c>
      <c r="BS604" s="5">
        <v>0</v>
      </c>
      <c r="BT604" s="5">
        <v>0</v>
      </c>
      <c r="BU604" s="5">
        <v>0</v>
      </c>
      <c r="BV604" s="5">
        <v>0</v>
      </c>
      <c r="BW604" s="5">
        <v>0</v>
      </c>
      <c r="BX604" s="5">
        <v>0</v>
      </c>
      <c r="BY604" s="5">
        <v>0</v>
      </c>
      <c r="BZ604" s="5">
        <v>0</v>
      </c>
      <c r="CA604" s="5">
        <v>0</v>
      </c>
      <c r="CB604" s="5">
        <v>0</v>
      </c>
      <c r="CC604" s="5">
        <v>0</v>
      </c>
      <c r="CD604" s="5">
        <v>0</v>
      </c>
      <c r="CE604" s="5">
        <v>0</v>
      </c>
      <c r="CF604" s="5">
        <v>0</v>
      </c>
      <c r="CG604" s="5">
        <v>0</v>
      </c>
      <c r="CH604" s="5">
        <v>0</v>
      </c>
      <c r="CI604" s="5">
        <v>0</v>
      </c>
      <c r="CJ604" s="5">
        <v>0</v>
      </c>
      <c r="CK604" s="5">
        <v>0</v>
      </c>
      <c r="CL604" s="5">
        <v>0</v>
      </c>
      <c r="CM604" s="5">
        <v>0</v>
      </c>
      <c r="CN604" s="5">
        <v>0</v>
      </c>
      <c r="CO604" s="5">
        <v>0</v>
      </c>
      <c r="CP604" s="5">
        <v>0</v>
      </c>
      <c r="CQ604" s="5">
        <v>0</v>
      </c>
      <c r="CR604" s="5">
        <v>0</v>
      </c>
      <c r="CS604" s="5">
        <v>0</v>
      </c>
      <c r="CT604" s="5">
        <v>0</v>
      </c>
      <c r="CU604" s="5">
        <v>0</v>
      </c>
      <c r="CV604" s="5">
        <v>0</v>
      </c>
      <c r="CW604" s="5">
        <v>0</v>
      </c>
      <c r="CX604" s="5">
        <v>0</v>
      </c>
      <c r="CY604" s="5">
        <v>0</v>
      </c>
      <c r="CZ604" s="5">
        <v>0</v>
      </c>
      <c r="DA604" s="5">
        <v>0</v>
      </c>
      <c r="DB604" s="5">
        <v>0</v>
      </c>
      <c r="DC604" s="5">
        <v>0</v>
      </c>
      <c r="DD604" s="5">
        <v>0</v>
      </c>
      <c r="DE604" s="5">
        <v>0</v>
      </c>
      <c r="DF604" s="3">
        <v>0</v>
      </c>
      <c r="DG604" s="3">
        <v>0</v>
      </c>
      <c r="DH604" s="3">
        <v>0</v>
      </c>
      <c r="DI604" s="3">
        <v>0</v>
      </c>
      <c r="DJ604" s="3">
        <v>0</v>
      </c>
      <c r="DK604" s="3">
        <v>0</v>
      </c>
      <c r="DL604" s="3">
        <v>0</v>
      </c>
      <c r="DM604" s="3">
        <v>0</v>
      </c>
      <c r="DN604" s="3">
        <v>0</v>
      </c>
      <c r="DO604" s="3">
        <v>0</v>
      </c>
      <c r="DP604" s="3">
        <v>0</v>
      </c>
      <c r="DQ604" s="3">
        <v>0</v>
      </c>
      <c r="DR604" s="3">
        <v>0</v>
      </c>
      <c r="DS604" s="3">
        <v>0</v>
      </c>
      <c r="DT604" s="3">
        <v>0</v>
      </c>
      <c r="DU604" s="3">
        <v>0</v>
      </c>
      <c r="DV604" s="3">
        <v>0</v>
      </c>
      <c r="DW604" s="3">
        <v>0</v>
      </c>
      <c r="DX604" s="3">
        <v>0</v>
      </c>
      <c r="DY604" s="3">
        <v>0</v>
      </c>
      <c r="DZ604" s="3">
        <v>0</v>
      </c>
      <c r="EA604" s="3">
        <v>0</v>
      </c>
      <c r="EB604" s="3">
        <v>0</v>
      </c>
      <c r="EC604" s="3">
        <v>0</v>
      </c>
      <c r="ED604" s="3">
        <v>0</v>
      </c>
      <c r="EE604" s="3">
        <v>0</v>
      </c>
      <c r="EF604" s="3">
        <v>0</v>
      </c>
      <c r="EG604" s="3">
        <v>0</v>
      </c>
      <c r="EH604" s="3">
        <v>0</v>
      </c>
      <c r="EI604" s="3">
        <v>0</v>
      </c>
      <c r="EJ604" s="3">
        <v>0</v>
      </c>
      <c r="EK604" s="3">
        <v>0</v>
      </c>
      <c r="EL604" s="3">
        <v>0</v>
      </c>
      <c r="EM604" s="3">
        <v>0</v>
      </c>
      <c r="EN604" s="3">
        <v>0</v>
      </c>
      <c r="EO604" s="3">
        <v>0</v>
      </c>
      <c r="EP604" s="3">
        <v>0</v>
      </c>
      <c r="EQ604" s="3">
        <v>0</v>
      </c>
      <c r="ER604" s="3">
        <v>0</v>
      </c>
      <c r="ES604" s="3">
        <v>0</v>
      </c>
      <c r="ET604" s="3">
        <v>0</v>
      </c>
      <c r="EU604" s="3">
        <v>0</v>
      </c>
      <c r="EV604" s="3">
        <v>0</v>
      </c>
      <c r="EW604" s="3">
        <v>0</v>
      </c>
      <c r="EX604" s="3">
        <v>0</v>
      </c>
      <c r="EY604" s="3">
        <v>1</v>
      </c>
      <c r="EZ604" s="3">
        <v>0.73137999999999992</v>
      </c>
      <c r="FA604" s="3">
        <v>0.52197859219999987</v>
      </c>
      <c r="FB604" s="3">
        <v>0.36010259118693594</v>
      </c>
      <c r="FC604" s="3">
        <v>0.24293961211835446</v>
      </c>
      <c r="FD604" s="3">
        <v>0.15537445832641478</v>
      </c>
      <c r="FE604" s="3">
        <v>9.3665938457495893E-2</v>
      </c>
      <c r="FF604" s="3">
        <v>5.102358331533631E-2</v>
      </c>
      <c r="FG604" s="3">
        <v>2.445509324720754E-2</v>
      </c>
      <c r="FH604" s="3">
        <v>1.0142260822414383E-2</v>
      </c>
      <c r="FI604" s="3">
        <v>3.602429621513365E-3</v>
      </c>
      <c r="FJ604" s="3">
        <v>1.0432636183902704E-3</v>
      </c>
      <c r="FK604" s="3">
        <v>2.2673248218475751E-4</v>
      </c>
      <c r="FL604" s="3">
        <v>3.1225597446484795E-5</v>
      </c>
      <c r="FM604" s="3">
        <v>0</v>
      </c>
      <c r="FN604" s="3">
        <v>0</v>
      </c>
      <c r="FO604" s="3">
        <v>0</v>
      </c>
      <c r="FP604" s="3">
        <v>0</v>
      </c>
      <c r="FQ604" s="3">
        <v>0</v>
      </c>
      <c r="FR604" s="3">
        <v>0</v>
      </c>
      <c r="FS604" s="3">
        <v>0</v>
      </c>
      <c r="FT604" s="3">
        <v>0</v>
      </c>
      <c r="FU604" s="3">
        <v>0</v>
      </c>
      <c r="FV604" s="3">
        <v>0</v>
      </c>
      <c r="FW604" s="3">
        <v>0</v>
      </c>
      <c r="FX604" s="3">
        <v>0</v>
      </c>
      <c r="FY604" s="3">
        <v>0</v>
      </c>
      <c r="FZ604" s="3">
        <v>0</v>
      </c>
      <c r="GA604" s="3">
        <v>0</v>
      </c>
      <c r="GB604" s="3">
        <v>0</v>
      </c>
      <c r="GC604" s="3">
        <v>0</v>
      </c>
      <c r="GD604" s="3">
        <v>0</v>
      </c>
      <c r="GE604" s="3">
        <v>0</v>
      </c>
      <c r="GF604" s="3">
        <v>0</v>
      </c>
      <c r="GG604" s="3">
        <v>0</v>
      </c>
      <c r="GH604" s="3">
        <v>0</v>
      </c>
      <c r="GI604" s="3">
        <v>0</v>
      </c>
      <c r="GJ604" s="3">
        <v>0</v>
      </c>
      <c r="GK604" s="3">
        <v>0</v>
      </c>
      <c r="GL604" s="3">
        <v>0</v>
      </c>
      <c r="GM604" s="3">
        <v>0</v>
      </c>
      <c r="GN604" s="3">
        <v>0</v>
      </c>
      <c r="GO604" s="3">
        <v>0</v>
      </c>
      <c r="GP604" s="3">
        <v>0</v>
      </c>
      <c r="GQ604" s="3">
        <v>0</v>
      </c>
      <c r="GR604" s="3">
        <v>0</v>
      </c>
      <c r="GS604" s="3">
        <v>0</v>
      </c>
      <c r="GT604" s="3">
        <v>0</v>
      </c>
      <c r="GU604" s="3">
        <v>0</v>
      </c>
      <c r="GV604" s="3">
        <v>0</v>
      </c>
      <c r="GW604" s="3">
        <v>0</v>
      </c>
      <c r="GX604" s="3">
        <v>0</v>
      </c>
      <c r="GY604" s="3">
        <v>0</v>
      </c>
      <c r="GZ604" s="3">
        <v>0</v>
      </c>
      <c r="HA604" s="3">
        <v>0</v>
      </c>
      <c r="HB604">
        <f t="shared" si="3395"/>
        <v>56</v>
      </c>
      <c r="HC604">
        <f t="shared" si="3399"/>
        <v>0</v>
      </c>
      <c r="HD604">
        <f>IF(H604&gt;=$F$3,IF(HB604&lt;50,HC604*VLOOKUP(H604,Ret!$A$2:$AZ$27,HB604+2),HC604),0)</f>
        <v>0</v>
      </c>
      <c r="HE604">
        <f>IF(H604&lt;$F$3,HC604*VLOOKUP(H604,Withd!$A$2:$AZ$57,HB604+2),0)</f>
        <v>0</v>
      </c>
      <c r="HF604">
        <f>IF(HC604=HD604,0,HC604*VLOOKUP(H604,Mort!$A$2:$E$115,IF(HF603/HC603=VLOOKUP(H603,Mort!$A$2:$E$115,2),2,3)))</f>
        <v>0</v>
      </c>
      <c r="HH604">
        <f t="shared" ref="HH604:HI604" si="3484">HH603+1</f>
        <v>85</v>
      </c>
      <c r="HI604">
        <f t="shared" si="3484"/>
        <v>45</v>
      </c>
      <c r="HJ604">
        <f t="shared" si="3393"/>
        <v>0</v>
      </c>
      <c r="HK604">
        <f>IF(HH604&gt;=$F$3,IF(HI604&lt;50,HJ604*VLOOKUP(HH604,Ret!$A$2:$AZ$27,HI604+2),HJ604),0)</f>
        <v>0</v>
      </c>
      <c r="HL604">
        <f>IF(HH604&lt;$F$3,HJ604*VLOOKUP(HH604,Withd!$A$2:$AZ$57,HI604+2),0)</f>
        <v>0</v>
      </c>
      <c r="HM604">
        <f>IF(HJ604=HK604,0,HJ604*VLOOKUP(HH604,Mort!$A$2:$E$115,IF(HM603/HJ603=VLOOKUP(HH603,Mort!$A$2:$E$115,2),2,3)))</f>
        <v>0</v>
      </c>
      <c r="HN604">
        <f>HN603/(1+Assumptions!$C$9)</f>
        <v>0.29207025786116753</v>
      </c>
      <c r="HO604">
        <f>HO603*(1+Assumptions!$C$10)</f>
        <v>2.873240575421995</v>
      </c>
      <c r="HQ604">
        <f>HQ603/(1.01+Assumptions!$C$9)</f>
        <v>0.21285196930708219</v>
      </c>
      <c r="HR604">
        <f>HR603/(0.99+Assumptions!$C$9)</f>
        <v>0.40200107666798934</v>
      </c>
    </row>
    <row r="605" spans="2:226" x14ac:dyDescent="0.25">
      <c r="B605">
        <f t="shared" ref="B605:C605" si="3485">B604+1</f>
        <v>2064</v>
      </c>
      <c r="C605">
        <f t="shared" si="3485"/>
        <v>97</v>
      </c>
      <c r="D605">
        <f>IF(D604=0, 0, D604*(1-VLOOKUP(C604,Mort!$A$2:$E$111,IF(D604/D603=1-VLOOKUP(C603,Mort!$A$2:$E$111,4),4,5))))</f>
        <v>7.8849808915641806E-2</v>
      </c>
      <c r="E605" s="3">
        <f>IF(C605&lt;65,Assumptions!$C$6,Assumptions!$C$7)*(1+Assumptions!$C$8)^(B605-$J$3)</f>
        <v>46698.147514894852</v>
      </c>
      <c r="F605" s="3">
        <f t="shared" si="3391"/>
        <v>3682.14</v>
      </c>
      <c r="H605">
        <f t="shared" si="3398"/>
        <v>97</v>
      </c>
      <c r="I605" s="5">
        <v>27347.3509160457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5">
        <v>0</v>
      </c>
      <c r="AK605" s="5">
        <v>0</v>
      </c>
      <c r="AL605" s="5">
        <v>0</v>
      </c>
      <c r="AM605" s="5">
        <v>0</v>
      </c>
      <c r="AN605" s="5">
        <v>0</v>
      </c>
      <c r="AO605" s="5">
        <v>0</v>
      </c>
      <c r="AP605" s="5">
        <v>0</v>
      </c>
      <c r="AQ605" s="5">
        <v>0</v>
      </c>
      <c r="AR605" s="5">
        <v>0</v>
      </c>
      <c r="AS605" s="5">
        <v>0</v>
      </c>
      <c r="AT605" s="5">
        <v>0</v>
      </c>
      <c r="AU605" s="5">
        <v>0</v>
      </c>
      <c r="AV605" s="5">
        <v>0</v>
      </c>
      <c r="AW605" s="5">
        <v>0</v>
      </c>
      <c r="AX605" s="5">
        <v>0</v>
      </c>
      <c r="AY605" s="5">
        <v>0</v>
      </c>
      <c r="AZ605" s="5">
        <v>0</v>
      </c>
      <c r="BA605" s="5">
        <v>0</v>
      </c>
      <c r="BB605" s="5">
        <v>0</v>
      </c>
      <c r="BC605" s="5">
        <v>0</v>
      </c>
      <c r="BD605" s="5">
        <v>49266.55</v>
      </c>
      <c r="BE605" s="5">
        <v>37094.9</v>
      </c>
      <c r="BF605" s="5">
        <v>26998.53</v>
      </c>
      <c r="BG605" s="5">
        <v>19216.080000000002</v>
      </c>
      <c r="BH605" s="5">
        <v>12965.78</v>
      </c>
      <c r="BI605" s="5">
        <v>8246.18</v>
      </c>
      <c r="BJ605" s="5">
        <v>4739.09</v>
      </c>
      <c r="BK605" s="5">
        <v>2396.3200000000002</v>
      </c>
      <c r="BL605" s="5">
        <v>1048.49</v>
      </c>
      <c r="BM605" s="5">
        <v>392.9</v>
      </c>
      <c r="BN605" s="5">
        <v>120.04</v>
      </c>
      <c r="BO605" s="5">
        <v>27.52</v>
      </c>
      <c r="BP605" s="5">
        <v>4</v>
      </c>
      <c r="BQ605" s="5">
        <v>0</v>
      </c>
      <c r="BR605" s="5">
        <v>0</v>
      </c>
      <c r="BS605" s="5">
        <v>0</v>
      </c>
      <c r="BT605" s="5">
        <v>0</v>
      </c>
      <c r="BU605" s="5">
        <v>0</v>
      </c>
      <c r="BV605" s="5">
        <v>0</v>
      </c>
      <c r="BW605" s="5">
        <v>0</v>
      </c>
      <c r="BX605" s="5">
        <v>0</v>
      </c>
      <c r="BY605" s="5">
        <v>0</v>
      </c>
      <c r="BZ605" s="5">
        <v>0</v>
      </c>
      <c r="CA605" s="5">
        <v>0</v>
      </c>
      <c r="CB605" s="5">
        <v>0</v>
      </c>
      <c r="CC605" s="5">
        <v>0</v>
      </c>
      <c r="CD605" s="5">
        <v>0</v>
      </c>
      <c r="CE605" s="5">
        <v>0</v>
      </c>
      <c r="CF605" s="5">
        <v>0</v>
      </c>
      <c r="CG605" s="5">
        <v>0</v>
      </c>
      <c r="CH605" s="5">
        <v>0</v>
      </c>
      <c r="CI605" s="5">
        <v>0</v>
      </c>
      <c r="CJ605" s="5">
        <v>0</v>
      </c>
      <c r="CK605" s="5">
        <v>0</v>
      </c>
      <c r="CL605" s="5">
        <v>0</v>
      </c>
      <c r="CM605" s="5">
        <v>0</v>
      </c>
      <c r="CN605" s="5">
        <v>0</v>
      </c>
      <c r="CO605" s="5">
        <v>0</v>
      </c>
      <c r="CP605" s="5">
        <v>0</v>
      </c>
      <c r="CQ605" s="5">
        <v>0</v>
      </c>
      <c r="CR605" s="5">
        <v>0</v>
      </c>
      <c r="CS605" s="5">
        <v>0</v>
      </c>
      <c r="CT605" s="5">
        <v>0</v>
      </c>
      <c r="CU605" s="5">
        <v>0</v>
      </c>
      <c r="CV605" s="5">
        <v>0</v>
      </c>
      <c r="CW605" s="5">
        <v>0</v>
      </c>
      <c r="CX605" s="5">
        <v>0</v>
      </c>
      <c r="CY605" s="5">
        <v>0</v>
      </c>
      <c r="CZ605" s="5">
        <v>0</v>
      </c>
      <c r="DA605" s="5">
        <v>0</v>
      </c>
      <c r="DB605" s="5">
        <v>0</v>
      </c>
      <c r="DC605" s="5">
        <v>0</v>
      </c>
      <c r="DD605" s="5">
        <v>0</v>
      </c>
      <c r="DE605" s="5">
        <v>0</v>
      </c>
      <c r="DF605" s="3">
        <v>0</v>
      </c>
      <c r="DG605" s="3">
        <v>0</v>
      </c>
      <c r="DH605" s="3">
        <v>0</v>
      </c>
      <c r="DI605" s="3">
        <v>0</v>
      </c>
      <c r="DJ605" s="3">
        <v>0</v>
      </c>
      <c r="DK605" s="3">
        <v>0</v>
      </c>
      <c r="DL605" s="3">
        <v>0</v>
      </c>
      <c r="DM605" s="3">
        <v>0</v>
      </c>
      <c r="DN605" s="3">
        <v>0</v>
      </c>
      <c r="DO605" s="3">
        <v>0</v>
      </c>
      <c r="DP605" s="3">
        <v>0</v>
      </c>
      <c r="DQ605" s="3">
        <v>0</v>
      </c>
      <c r="DR605" s="3">
        <v>0</v>
      </c>
      <c r="DS605" s="3">
        <v>0</v>
      </c>
      <c r="DT605" s="3">
        <v>0</v>
      </c>
      <c r="DU605" s="3">
        <v>0</v>
      </c>
      <c r="DV605" s="3">
        <v>0</v>
      </c>
      <c r="DW605" s="3">
        <v>0</v>
      </c>
      <c r="DX605" s="3">
        <v>0</v>
      </c>
      <c r="DY605" s="3">
        <v>0</v>
      </c>
      <c r="DZ605" s="3">
        <v>0</v>
      </c>
      <c r="EA605" s="3">
        <v>0</v>
      </c>
      <c r="EB605" s="3">
        <v>0</v>
      </c>
      <c r="EC605" s="3">
        <v>0</v>
      </c>
      <c r="ED605" s="3">
        <v>0</v>
      </c>
      <c r="EE605" s="3">
        <v>0</v>
      </c>
      <c r="EF605" s="3">
        <v>0</v>
      </c>
      <c r="EG605" s="3">
        <v>0</v>
      </c>
      <c r="EH605" s="3">
        <v>0</v>
      </c>
      <c r="EI605" s="3">
        <v>0</v>
      </c>
      <c r="EJ605" s="3">
        <v>0</v>
      </c>
      <c r="EK605" s="3">
        <v>0</v>
      </c>
      <c r="EL605" s="3">
        <v>0</v>
      </c>
      <c r="EM605" s="3">
        <v>0</v>
      </c>
      <c r="EN605" s="3">
        <v>0</v>
      </c>
      <c r="EO605" s="3">
        <v>0</v>
      </c>
      <c r="EP605" s="3">
        <v>0</v>
      </c>
      <c r="EQ605" s="3">
        <v>0</v>
      </c>
      <c r="ER605" s="3">
        <v>0</v>
      </c>
      <c r="ES605" s="3">
        <v>0</v>
      </c>
      <c r="ET605" s="3">
        <v>0</v>
      </c>
      <c r="EU605" s="3">
        <v>0</v>
      </c>
      <c r="EV605" s="3">
        <v>0</v>
      </c>
      <c r="EW605" s="3">
        <v>0</v>
      </c>
      <c r="EX605" s="3">
        <v>0</v>
      </c>
      <c r="EY605" s="3">
        <v>0</v>
      </c>
      <c r="EZ605" s="3">
        <v>1</v>
      </c>
      <c r="FA605" s="3">
        <v>0.71368999999999994</v>
      </c>
      <c r="FB605" s="3">
        <v>0.49236045719999999</v>
      </c>
      <c r="FC605" s="3">
        <v>0.33216605884540801</v>
      </c>
      <c r="FD605" s="3">
        <v>0.21244012459516914</v>
      </c>
      <c r="FE605" s="3">
        <v>0.12806740471095177</v>
      </c>
      <c r="FF605" s="3">
        <v>6.9763438042243858E-2</v>
      </c>
      <c r="FG605" s="3">
        <v>3.3436918219267059E-2</v>
      </c>
      <c r="FH605" s="3">
        <v>1.3867293093076629E-2</v>
      </c>
      <c r="FI605" s="3">
        <v>4.9255238337298883E-3</v>
      </c>
      <c r="FJ605" s="3">
        <v>1.4264317022481755E-3</v>
      </c>
      <c r="FK605" s="3">
        <v>3.1000640184959601E-4</v>
      </c>
      <c r="FL605" s="3">
        <v>4.2694081662726347E-5</v>
      </c>
      <c r="FM605" s="3">
        <v>0</v>
      </c>
      <c r="FN605" s="3">
        <v>0</v>
      </c>
      <c r="FO605" s="3">
        <v>0</v>
      </c>
      <c r="FP605" s="3">
        <v>0</v>
      </c>
      <c r="FQ605" s="3">
        <v>0</v>
      </c>
      <c r="FR605" s="3">
        <v>0</v>
      </c>
      <c r="FS605" s="3">
        <v>0</v>
      </c>
      <c r="FT605" s="3">
        <v>0</v>
      </c>
      <c r="FU605" s="3">
        <v>0</v>
      </c>
      <c r="FV605" s="3">
        <v>0</v>
      </c>
      <c r="FW605" s="3">
        <v>0</v>
      </c>
      <c r="FX605" s="3">
        <v>0</v>
      </c>
      <c r="FY605" s="3">
        <v>0</v>
      </c>
      <c r="FZ605" s="3">
        <v>0</v>
      </c>
      <c r="GA605" s="3">
        <v>0</v>
      </c>
      <c r="GB605" s="3">
        <v>0</v>
      </c>
      <c r="GC605" s="3">
        <v>0</v>
      </c>
      <c r="GD605" s="3">
        <v>0</v>
      </c>
      <c r="GE605" s="3">
        <v>0</v>
      </c>
      <c r="GF605" s="3">
        <v>0</v>
      </c>
      <c r="GG605" s="3">
        <v>0</v>
      </c>
      <c r="GH605" s="3">
        <v>0</v>
      </c>
      <c r="GI605" s="3">
        <v>0</v>
      </c>
      <c r="GJ605" s="3">
        <v>0</v>
      </c>
      <c r="GK605" s="3">
        <v>0</v>
      </c>
      <c r="GL605" s="3">
        <v>0</v>
      </c>
      <c r="GM605" s="3">
        <v>0</v>
      </c>
      <c r="GN605" s="3">
        <v>0</v>
      </c>
      <c r="GO605" s="3">
        <v>0</v>
      </c>
      <c r="GP605" s="3">
        <v>0</v>
      </c>
      <c r="GQ605" s="3">
        <v>0</v>
      </c>
      <c r="GR605" s="3">
        <v>0</v>
      </c>
      <c r="GS605" s="3">
        <v>0</v>
      </c>
      <c r="GT605" s="3">
        <v>0</v>
      </c>
      <c r="GU605" s="3">
        <v>0</v>
      </c>
      <c r="GV605" s="3">
        <v>0</v>
      </c>
      <c r="GW605" s="3">
        <v>0</v>
      </c>
      <c r="GX605" s="3">
        <v>0</v>
      </c>
      <c r="GY605" s="3">
        <v>0</v>
      </c>
      <c r="GZ605" s="3">
        <v>0</v>
      </c>
      <c r="HA605" s="3">
        <v>0</v>
      </c>
      <c r="HB605">
        <f t="shared" si="3395"/>
        <v>57</v>
      </c>
      <c r="HC605">
        <f t="shared" si="3399"/>
        <v>0</v>
      </c>
      <c r="HD605">
        <f>IF(H605&gt;=$F$3,IF(HB605&lt;50,HC605*VLOOKUP(H605,Ret!$A$2:$AZ$27,HB605+2),HC605),0)</f>
        <v>0</v>
      </c>
      <c r="HE605">
        <f>IF(H605&lt;$F$3,HC605*VLOOKUP(H605,Withd!$A$2:$AZ$57,HB605+2),0)</f>
        <v>0</v>
      </c>
      <c r="HF605">
        <f>IF(HC605=HD605,0,HC605*VLOOKUP(H605,Mort!$A$2:$E$115,IF(HF604/HC604=VLOOKUP(H604,Mort!$A$2:$E$115,2),2,3)))</f>
        <v>0</v>
      </c>
      <c r="HH605">
        <f t="shared" ref="HH605:HI605" si="3486">HH604+1</f>
        <v>86</v>
      </c>
      <c r="HI605">
        <f t="shared" si="3486"/>
        <v>46</v>
      </c>
      <c r="HJ605">
        <f t="shared" si="3393"/>
        <v>0</v>
      </c>
      <c r="HK605">
        <f>IF(HH605&gt;=$F$3,IF(HI605&lt;50,HJ605*VLOOKUP(HH605,Ret!$A$2:$AZ$27,HI605+2),HJ605),0)</f>
        <v>0</v>
      </c>
      <c r="HL605">
        <f>IF(HH605&lt;$F$3,HJ605*VLOOKUP(HH605,Withd!$A$2:$AZ$57,HI605+2),0)</f>
        <v>0</v>
      </c>
      <c r="HM605">
        <f>IF(HJ605=HK605,0,HJ605*VLOOKUP(HH605,Mort!$A$2:$E$115,IF(HM604/HJ604=VLOOKUP(HH604,Mort!$A$2:$E$115,2),2,3)))</f>
        <v>0</v>
      </c>
      <c r="HN605">
        <f>HN604/(1+Assumptions!$C$9)</f>
        <v>0.28137789774678951</v>
      </c>
      <c r="HO605">
        <f>HO604*(1+Assumptions!$C$10)</f>
        <v>2.9666208941232095</v>
      </c>
      <c r="HQ605">
        <f>HQ604/(1.01+Assumptions!$C$9)</f>
        <v>0.20310302414797918</v>
      </c>
      <c r="HR605">
        <f>HR604/(0.99+Assumptions!$C$9)</f>
        <v>0.39105163099998963</v>
      </c>
    </row>
    <row r="606" spans="2:226" x14ac:dyDescent="0.25">
      <c r="B606">
        <f t="shared" ref="B606:C606" si="3487">B605+1</f>
        <v>2065</v>
      </c>
      <c r="C606">
        <f t="shared" si="3487"/>
        <v>98</v>
      </c>
      <c r="D606">
        <f>IF(D605=0, 0, D605*(1-VLOOKUP(C605,Mort!$A$2:$E$111,IF(D605/D604=1-VLOOKUP(C604,Mort!$A$2:$E$111,4),4,5))))</f>
        <v>5.7669173244722101E-2</v>
      </c>
      <c r="E606" s="3">
        <f>IF(C606&lt;65,Assumptions!$C$6,Assumptions!$C$7)*(1+Assumptions!$C$8)^(B606-$J$3)</f>
        <v>49266.545628214073</v>
      </c>
      <c r="F606" s="3">
        <f t="shared" si="3391"/>
        <v>2841.16</v>
      </c>
      <c r="H606">
        <f t="shared" si="3398"/>
        <v>98</v>
      </c>
      <c r="I606" s="5">
        <v>25902.745331790418</v>
      </c>
      <c r="J606" s="5">
        <v>0</v>
      </c>
      <c r="K606" s="5">
        <v>0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0</v>
      </c>
      <c r="Z606" s="5">
        <v>0</v>
      </c>
      <c r="AA606" s="5">
        <v>0</v>
      </c>
      <c r="AB606" s="5">
        <v>0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>
        <v>0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s="5">
        <v>0</v>
      </c>
      <c r="AP606" s="5">
        <v>0</v>
      </c>
      <c r="AQ606" s="5">
        <v>0</v>
      </c>
      <c r="AR606" s="5">
        <v>0</v>
      </c>
      <c r="AS606" s="5">
        <v>0</v>
      </c>
      <c r="AT606" s="5">
        <v>0</v>
      </c>
      <c r="AU606" s="5">
        <v>0</v>
      </c>
      <c r="AV606" s="5">
        <v>0</v>
      </c>
      <c r="AW606" s="5">
        <v>0</v>
      </c>
      <c r="AX606" s="5">
        <v>0</v>
      </c>
      <c r="AY606" s="5">
        <v>0</v>
      </c>
      <c r="AZ606" s="5">
        <v>0</v>
      </c>
      <c r="BA606" s="5">
        <v>0</v>
      </c>
      <c r="BB606" s="5">
        <v>0</v>
      </c>
      <c r="BC606" s="5">
        <v>0</v>
      </c>
      <c r="BD606" s="5">
        <v>0</v>
      </c>
      <c r="BE606" s="5">
        <v>51976.21</v>
      </c>
      <c r="BF606" s="5">
        <v>37829.5</v>
      </c>
      <c r="BG606" s="5">
        <v>26924.959999999999</v>
      </c>
      <c r="BH606" s="5">
        <v>18167.240000000002</v>
      </c>
      <c r="BI606" s="5">
        <v>11554.29</v>
      </c>
      <c r="BJ606" s="5">
        <v>6640.26</v>
      </c>
      <c r="BK606" s="5">
        <v>3357.65</v>
      </c>
      <c r="BL606" s="5">
        <v>1469.11</v>
      </c>
      <c r="BM606" s="5">
        <v>550.51</v>
      </c>
      <c r="BN606" s="5">
        <v>168.2</v>
      </c>
      <c r="BO606" s="5">
        <v>38.56</v>
      </c>
      <c r="BP606" s="5">
        <v>5.6</v>
      </c>
      <c r="BQ606" s="5">
        <v>0</v>
      </c>
      <c r="BR606" s="5">
        <v>0</v>
      </c>
      <c r="BS606" s="5">
        <v>0</v>
      </c>
      <c r="BT606" s="5">
        <v>0</v>
      </c>
      <c r="BU606" s="5">
        <v>0</v>
      </c>
      <c r="BV606" s="5">
        <v>0</v>
      </c>
      <c r="BW606" s="5">
        <v>0</v>
      </c>
      <c r="BX606" s="5">
        <v>0</v>
      </c>
      <c r="BY606" s="5">
        <v>0</v>
      </c>
      <c r="BZ606" s="5">
        <v>0</v>
      </c>
      <c r="CA606" s="5">
        <v>0</v>
      </c>
      <c r="CB606" s="5">
        <v>0</v>
      </c>
      <c r="CC606" s="5">
        <v>0</v>
      </c>
      <c r="CD606" s="5">
        <v>0</v>
      </c>
      <c r="CE606" s="5">
        <v>0</v>
      </c>
      <c r="CF606" s="5">
        <v>0</v>
      </c>
      <c r="CG606" s="5">
        <v>0</v>
      </c>
      <c r="CH606" s="5">
        <v>0</v>
      </c>
      <c r="CI606" s="5">
        <v>0</v>
      </c>
      <c r="CJ606" s="5">
        <v>0</v>
      </c>
      <c r="CK606" s="5">
        <v>0</v>
      </c>
      <c r="CL606" s="5">
        <v>0</v>
      </c>
      <c r="CM606" s="5">
        <v>0</v>
      </c>
      <c r="CN606" s="5">
        <v>0</v>
      </c>
      <c r="CO606" s="5">
        <v>0</v>
      </c>
      <c r="CP606" s="5">
        <v>0</v>
      </c>
      <c r="CQ606" s="5">
        <v>0</v>
      </c>
      <c r="CR606" s="5">
        <v>0</v>
      </c>
      <c r="CS606" s="5">
        <v>0</v>
      </c>
      <c r="CT606" s="5">
        <v>0</v>
      </c>
      <c r="CU606" s="5">
        <v>0</v>
      </c>
      <c r="CV606" s="5">
        <v>0</v>
      </c>
      <c r="CW606" s="5">
        <v>0</v>
      </c>
      <c r="CX606" s="5">
        <v>0</v>
      </c>
      <c r="CY606" s="5">
        <v>0</v>
      </c>
      <c r="CZ606" s="5">
        <v>0</v>
      </c>
      <c r="DA606" s="5">
        <v>0</v>
      </c>
      <c r="DB606" s="5">
        <v>0</v>
      </c>
      <c r="DC606" s="5">
        <v>0</v>
      </c>
      <c r="DD606" s="5">
        <v>0</v>
      </c>
      <c r="DE606" s="5">
        <v>0</v>
      </c>
      <c r="DF606" s="3">
        <v>0</v>
      </c>
      <c r="DG606" s="3">
        <v>0</v>
      </c>
      <c r="DH606" s="3">
        <v>0</v>
      </c>
      <c r="DI606" s="3">
        <v>0</v>
      </c>
      <c r="DJ606" s="3">
        <v>0</v>
      </c>
      <c r="DK606" s="3">
        <v>0</v>
      </c>
      <c r="DL606" s="3">
        <v>0</v>
      </c>
      <c r="DM606" s="3">
        <v>0</v>
      </c>
      <c r="DN606" s="3">
        <v>0</v>
      </c>
      <c r="DO606" s="3">
        <v>0</v>
      </c>
      <c r="DP606" s="3">
        <v>0</v>
      </c>
      <c r="DQ606" s="3">
        <v>0</v>
      </c>
      <c r="DR606" s="3">
        <v>0</v>
      </c>
      <c r="DS606" s="3">
        <v>0</v>
      </c>
      <c r="DT606" s="3">
        <v>0</v>
      </c>
      <c r="DU606" s="3">
        <v>0</v>
      </c>
      <c r="DV606" s="3">
        <v>0</v>
      </c>
      <c r="DW606" s="3">
        <v>0</v>
      </c>
      <c r="DX606" s="3">
        <v>0</v>
      </c>
      <c r="DY606" s="3">
        <v>0</v>
      </c>
      <c r="DZ606" s="3">
        <v>0</v>
      </c>
      <c r="EA606" s="3">
        <v>0</v>
      </c>
      <c r="EB606" s="3">
        <v>0</v>
      </c>
      <c r="EC606" s="3">
        <v>0</v>
      </c>
      <c r="ED606" s="3">
        <v>0</v>
      </c>
      <c r="EE606" s="3">
        <v>0</v>
      </c>
      <c r="EF606" s="3">
        <v>0</v>
      </c>
      <c r="EG606" s="3">
        <v>0</v>
      </c>
      <c r="EH606" s="3">
        <v>0</v>
      </c>
      <c r="EI606" s="3">
        <v>0</v>
      </c>
      <c r="EJ606" s="3">
        <v>0</v>
      </c>
      <c r="EK606" s="3">
        <v>0</v>
      </c>
      <c r="EL606" s="3">
        <v>0</v>
      </c>
      <c r="EM606" s="3">
        <v>0</v>
      </c>
      <c r="EN606" s="3">
        <v>0</v>
      </c>
      <c r="EO606" s="3">
        <v>0</v>
      </c>
      <c r="EP606" s="3">
        <v>0</v>
      </c>
      <c r="EQ606" s="3">
        <v>0</v>
      </c>
      <c r="ER606" s="3">
        <v>0</v>
      </c>
      <c r="ES606" s="3">
        <v>0</v>
      </c>
      <c r="ET606" s="3">
        <v>0</v>
      </c>
      <c r="EU606" s="3">
        <v>0</v>
      </c>
      <c r="EV606" s="3">
        <v>0</v>
      </c>
      <c r="EW606" s="3">
        <v>0</v>
      </c>
      <c r="EX606" s="3">
        <v>0</v>
      </c>
      <c r="EY606" s="3">
        <v>0</v>
      </c>
      <c r="EZ606" s="3">
        <v>0</v>
      </c>
      <c r="FA606" s="3">
        <v>1</v>
      </c>
      <c r="FB606" s="3">
        <v>0.68988000000000005</v>
      </c>
      <c r="FC606" s="3">
        <v>0.46542064320000004</v>
      </c>
      <c r="FD606" s="3">
        <v>0.29766442656499204</v>
      </c>
      <c r="FE606" s="3">
        <v>0.17944402291043982</v>
      </c>
      <c r="FF606" s="3">
        <v>9.775033704023299E-2</v>
      </c>
      <c r="FG606" s="3">
        <v>4.6850759040013269E-2</v>
      </c>
      <c r="FH606" s="3">
        <v>1.9430415296664706E-2</v>
      </c>
      <c r="FI606" s="3">
        <v>6.9014892092223367E-3</v>
      </c>
      <c r="FJ606" s="3">
        <v>1.9986712749907884E-3</v>
      </c>
      <c r="FK606" s="3">
        <v>4.343712281937481E-4</v>
      </c>
      <c r="FL606" s="3">
        <v>5.982160554684297E-5</v>
      </c>
      <c r="FM606" s="3">
        <v>0</v>
      </c>
      <c r="FN606" s="3">
        <v>0</v>
      </c>
      <c r="FO606" s="3">
        <v>0</v>
      </c>
      <c r="FP606" s="3">
        <v>0</v>
      </c>
      <c r="FQ606" s="3">
        <v>0</v>
      </c>
      <c r="FR606" s="3">
        <v>0</v>
      </c>
      <c r="FS606" s="3">
        <v>0</v>
      </c>
      <c r="FT606" s="3">
        <v>0</v>
      </c>
      <c r="FU606" s="3">
        <v>0</v>
      </c>
      <c r="FV606" s="3">
        <v>0</v>
      </c>
      <c r="FW606" s="3">
        <v>0</v>
      </c>
      <c r="FX606" s="3">
        <v>0</v>
      </c>
      <c r="FY606" s="3">
        <v>0</v>
      </c>
      <c r="FZ606" s="3">
        <v>0</v>
      </c>
      <c r="GA606" s="3">
        <v>0</v>
      </c>
      <c r="GB606" s="3">
        <v>0</v>
      </c>
      <c r="GC606" s="3">
        <v>0</v>
      </c>
      <c r="GD606" s="3">
        <v>0</v>
      </c>
      <c r="GE606" s="3">
        <v>0</v>
      </c>
      <c r="GF606" s="3">
        <v>0</v>
      </c>
      <c r="GG606" s="3">
        <v>0</v>
      </c>
      <c r="GH606" s="3">
        <v>0</v>
      </c>
      <c r="GI606" s="3">
        <v>0</v>
      </c>
      <c r="GJ606" s="3">
        <v>0</v>
      </c>
      <c r="GK606" s="3">
        <v>0</v>
      </c>
      <c r="GL606" s="3">
        <v>0</v>
      </c>
      <c r="GM606" s="3">
        <v>0</v>
      </c>
      <c r="GN606" s="3">
        <v>0</v>
      </c>
      <c r="GO606" s="3">
        <v>0</v>
      </c>
      <c r="GP606" s="3">
        <v>0</v>
      </c>
      <c r="GQ606" s="3">
        <v>0</v>
      </c>
      <c r="GR606" s="3">
        <v>0</v>
      </c>
      <c r="GS606" s="3">
        <v>0</v>
      </c>
      <c r="GT606" s="3">
        <v>0</v>
      </c>
      <c r="GU606" s="3">
        <v>0</v>
      </c>
      <c r="GV606" s="3">
        <v>0</v>
      </c>
      <c r="GW606" s="3">
        <v>0</v>
      </c>
      <c r="GX606" s="3">
        <v>0</v>
      </c>
      <c r="GY606" s="3">
        <v>0</v>
      </c>
      <c r="GZ606" s="3">
        <v>0</v>
      </c>
      <c r="HA606" s="3">
        <v>0</v>
      </c>
      <c r="HB606">
        <f t="shared" si="3395"/>
        <v>58</v>
      </c>
      <c r="HC606">
        <f t="shared" si="3399"/>
        <v>0</v>
      </c>
      <c r="HD606">
        <f>IF(H606&gt;=$F$3,IF(HB606&lt;50,HC606*VLOOKUP(H606,Ret!$A$2:$AZ$27,HB606+2),HC606),0)</f>
        <v>0</v>
      </c>
      <c r="HE606">
        <f>IF(H606&lt;$F$3,HC606*VLOOKUP(H606,Withd!$A$2:$AZ$57,HB606+2),0)</f>
        <v>0</v>
      </c>
      <c r="HF606">
        <f>IF(HC606=HD606,0,HC606*VLOOKUP(H606,Mort!$A$2:$E$115,IF(HF605/HC605=VLOOKUP(H605,Mort!$A$2:$E$115,2),2,3)))</f>
        <v>0</v>
      </c>
      <c r="HH606">
        <f t="shared" ref="HH606:HI606" si="3488">HH605+1</f>
        <v>87</v>
      </c>
      <c r="HI606">
        <f t="shared" si="3488"/>
        <v>47</v>
      </c>
      <c r="HJ606">
        <f t="shared" si="3393"/>
        <v>0</v>
      </c>
      <c r="HK606">
        <f>IF(HH606&gt;=$F$3,IF(HI606&lt;50,HJ606*VLOOKUP(HH606,Ret!$A$2:$AZ$27,HI606+2),HJ606),0)</f>
        <v>0</v>
      </c>
      <c r="HL606">
        <f>IF(HH606&lt;$F$3,HJ606*VLOOKUP(HH606,Withd!$A$2:$AZ$57,HI606+2),0)</f>
        <v>0</v>
      </c>
      <c r="HM606">
        <f>IF(HJ606=HK606,0,HJ606*VLOOKUP(HH606,Mort!$A$2:$E$115,IF(HM605/HJ605=VLOOKUP(HH605,Mort!$A$2:$E$115,2),2,3)))</f>
        <v>0</v>
      </c>
      <c r="HN606">
        <f>HN605/(1+Assumptions!$C$9)</f>
        <v>0.27107697278110743</v>
      </c>
      <c r="HO606">
        <f>HO605*(1+Assumptions!$C$10)</f>
        <v>3.0630360731822139</v>
      </c>
      <c r="HQ606">
        <f>HQ605/(1.01+Assumptions!$C$9)</f>
        <v>0.19380059556104884</v>
      </c>
      <c r="HR606">
        <f>HR605/(0.99+Assumptions!$C$9)</f>
        <v>0.38040041926069029</v>
      </c>
    </row>
    <row r="607" spans="2:226" x14ac:dyDescent="0.25">
      <c r="B607">
        <f t="shared" ref="B607:C607" si="3489">B606+1</f>
        <v>2066</v>
      </c>
      <c r="C607">
        <f t="shared" si="3489"/>
        <v>99</v>
      </c>
      <c r="D607">
        <f>IF(D606=0, 0, D606*(1-VLOOKUP(C606,Mort!$A$2:$E$111,IF(D606/D605=1-VLOOKUP(C605,Mort!$A$2:$E$111,4),4,5))))</f>
        <v>4.1157912253025709E-2</v>
      </c>
      <c r="E607" s="3">
        <f>IF(C607&lt;65,Assumptions!$C$6,Assumptions!$C$7)*(1+Assumptions!$C$8)^(B607-$J$3)</f>
        <v>51976.205637765845</v>
      </c>
      <c r="F607" s="3">
        <f t="shared" si="3391"/>
        <v>2139.23</v>
      </c>
      <c r="H607">
        <f t="shared" si="3398"/>
        <v>99</v>
      </c>
      <c r="I607" s="5">
        <v>24492.387271012536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s="5">
        <v>0</v>
      </c>
      <c r="AP607" s="5">
        <v>0</v>
      </c>
      <c r="AQ607" s="5">
        <v>0</v>
      </c>
      <c r="AR607" s="5">
        <v>0</v>
      </c>
      <c r="AS607" s="5">
        <v>0</v>
      </c>
      <c r="AT607" s="5">
        <v>0</v>
      </c>
      <c r="AU607" s="5">
        <v>0</v>
      </c>
      <c r="AV607" s="5">
        <v>0</v>
      </c>
      <c r="AW607" s="5">
        <v>0</v>
      </c>
      <c r="AX607" s="5">
        <v>0</v>
      </c>
      <c r="AY607" s="5">
        <v>0</v>
      </c>
      <c r="AZ607" s="5">
        <v>0</v>
      </c>
      <c r="BA607" s="5">
        <v>0</v>
      </c>
      <c r="BB607" s="5">
        <v>0</v>
      </c>
      <c r="BC607" s="5">
        <v>0</v>
      </c>
      <c r="BD607" s="5">
        <v>0</v>
      </c>
      <c r="BE607" s="5">
        <v>0</v>
      </c>
      <c r="BF607" s="5">
        <v>54834.9</v>
      </c>
      <c r="BG607" s="5">
        <v>39028.47</v>
      </c>
      <c r="BH607" s="5">
        <v>26333.91</v>
      </c>
      <c r="BI607" s="5">
        <v>16748.27</v>
      </c>
      <c r="BJ607" s="5">
        <v>9625.24</v>
      </c>
      <c r="BK607" s="5">
        <v>4867.01</v>
      </c>
      <c r="BL607" s="5">
        <v>2129.5100000000002</v>
      </c>
      <c r="BM607" s="5">
        <v>797.98</v>
      </c>
      <c r="BN607" s="5">
        <v>243.81</v>
      </c>
      <c r="BO607" s="5">
        <v>55.9</v>
      </c>
      <c r="BP607" s="5">
        <v>8.1199999999999992</v>
      </c>
      <c r="BQ607" s="5">
        <v>0</v>
      </c>
      <c r="BR607" s="5">
        <v>0</v>
      </c>
      <c r="BS607" s="5">
        <v>0</v>
      </c>
      <c r="BT607" s="5">
        <v>0</v>
      </c>
      <c r="BU607" s="5">
        <v>0</v>
      </c>
      <c r="BV607" s="5">
        <v>0</v>
      </c>
      <c r="BW607" s="5">
        <v>0</v>
      </c>
      <c r="BX607" s="5">
        <v>0</v>
      </c>
      <c r="BY607" s="5">
        <v>0</v>
      </c>
      <c r="BZ607" s="5">
        <v>0</v>
      </c>
      <c r="CA607" s="5">
        <v>0</v>
      </c>
      <c r="CB607" s="5">
        <v>0</v>
      </c>
      <c r="CC607" s="5">
        <v>0</v>
      </c>
      <c r="CD607" s="5">
        <v>0</v>
      </c>
      <c r="CE607" s="5">
        <v>0</v>
      </c>
      <c r="CF607" s="5">
        <v>0</v>
      </c>
      <c r="CG607" s="5">
        <v>0</v>
      </c>
      <c r="CH607" s="5">
        <v>0</v>
      </c>
      <c r="CI607" s="5">
        <v>0</v>
      </c>
      <c r="CJ607" s="5">
        <v>0</v>
      </c>
      <c r="CK607" s="5">
        <v>0</v>
      </c>
      <c r="CL607" s="5">
        <v>0</v>
      </c>
      <c r="CM607" s="5">
        <v>0</v>
      </c>
      <c r="CN607" s="5">
        <v>0</v>
      </c>
      <c r="CO607" s="5">
        <v>0</v>
      </c>
      <c r="CP607" s="5">
        <v>0</v>
      </c>
      <c r="CQ607" s="5">
        <v>0</v>
      </c>
      <c r="CR607" s="5">
        <v>0</v>
      </c>
      <c r="CS607" s="5">
        <v>0</v>
      </c>
      <c r="CT607" s="5">
        <v>0</v>
      </c>
      <c r="CU607" s="5">
        <v>0</v>
      </c>
      <c r="CV607" s="5">
        <v>0</v>
      </c>
      <c r="CW607" s="5">
        <v>0</v>
      </c>
      <c r="CX607" s="5">
        <v>0</v>
      </c>
      <c r="CY607" s="5">
        <v>0</v>
      </c>
      <c r="CZ607" s="5">
        <v>0</v>
      </c>
      <c r="DA607" s="5">
        <v>0</v>
      </c>
      <c r="DB607" s="5">
        <v>0</v>
      </c>
      <c r="DC607" s="5">
        <v>0</v>
      </c>
      <c r="DD607" s="5">
        <v>0</v>
      </c>
      <c r="DE607" s="5">
        <v>0</v>
      </c>
      <c r="DF607" s="3">
        <v>0</v>
      </c>
      <c r="DG607" s="3">
        <v>0</v>
      </c>
      <c r="DH607" s="3">
        <v>0</v>
      </c>
      <c r="DI607" s="3">
        <v>0</v>
      </c>
      <c r="DJ607" s="3">
        <v>0</v>
      </c>
      <c r="DK607" s="3">
        <v>0</v>
      </c>
      <c r="DL607" s="3">
        <v>0</v>
      </c>
      <c r="DM607" s="3">
        <v>0</v>
      </c>
      <c r="DN607" s="3">
        <v>0</v>
      </c>
      <c r="DO607" s="3">
        <v>0</v>
      </c>
      <c r="DP607" s="3">
        <v>0</v>
      </c>
      <c r="DQ607" s="3">
        <v>0</v>
      </c>
      <c r="DR607" s="3">
        <v>0</v>
      </c>
      <c r="DS607" s="3">
        <v>0</v>
      </c>
      <c r="DT607" s="3">
        <v>0</v>
      </c>
      <c r="DU607" s="3">
        <v>0</v>
      </c>
      <c r="DV607" s="3">
        <v>0</v>
      </c>
      <c r="DW607" s="3">
        <v>0</v>
      </c>
      <c r="DX607" s="3">
        <v>0</v>
      </c>
      <c r="DY607" s="3">
        <v>0</v>
      </c>
      <c r="DZ607" s="3">
        <v>0</v>
      </c>
      <c r="EA607" s="3">
        <v>0</v>
      </c>
      <c r="EB607" s="3">
        <v>0</v>
      </c>
      <c r="EC607" s="3">
        <v>0</v>
      </c>
      <c r="ED607" s="3">
        <v>0</v>
      </c>
      <c r="EE607" s="3">
        <v>0</v>
      </c>
      <c r="EF607" s="3">
        <v>0</v>
      </c>
      <c r="EG607" s="3">
        <v>0</v>
      </c>
      <c r="EH607" s="3">
        <v>0</v>
      </c>
      <c r="EI607" s="3">
        <v>0</v>
      </c>
      <c r="EJ607" s="3">
        <v>0</v>
      </c>
      <c r="EK607" s="3">
        <v>0</v>
      </c>
      <c r="EL607" s="3">
        <v>0</v>
      </c>
      <c r="EM607" s="3">
        <v>0</v>
      </c>
      <c r="EN607" s="3">
        <v>0</v>
      </c>
      <c r="EO607" s="3">
        <v>0</v>
      </c>
      <c r="EP607" s="3">
        <v>0</v>
      </c>
      <c r="EQ607" s="3">
        <v>0</v>
      </c>
      <c r="ER607" s="3">
        <v>0</v>
      </c>
      <c r="ES607" s="3">
        <v>0</v>
      </c>
      <c r="ET607" s="3">
        <v>0</v>
      </c>
      <c r="EU607" s="3">
        <v>0</v>
      </c>
      <c r="EV607" s="3">
        <v>0</v>
      </c>
      <c r="EW607" s="3">
        <v>0</v>
      </c>
      <c r="EX607" s="3">
        <v>0</v>
      </c>
      <c r="EY607" s="3">
        <v>0</v>
      </c>
      <c r="EZ607" s="3">
        <v>0</v>
      </c>
      <c r="FA607" s="3">
        <v>0</v>
      </c>
      <c r="FB607" s="3">
        <v>1</v>
      </c>
      <c r="FC607" s="3">
        <v>0.67464000000000002</v>
      </c>
      <c r="FD607" s="3">
        <v>0.43147275840000004</v>
      </c>
      <c r="FE607" s="3">
        <v>0.26010903767385607</v>
      </c>
      <c r="FF607" s="3">
        <v>0.14169179718245636</v>
      </c>
      <c r="FG607" s="3">
        <v>6.7911461471579504E-2</v>
      </c>
      <c r="FH607" s="3">
        <v>2.8164920416108172E-2</v>
      </c>
      <c r="FI607" s="3">
        <v>1.0003898082597463E-2</v>
      </c>
      <c r="FJ607" s="3">
        <v>2.8971288847202247E-3</v>
      </c>
      <c r="FK607" s="3">
        <v>6.2963302051624646E-4</v>
      </c>
      <c r="FL607" s="3">
        <v>8.6713059585497433E-5</v>
      </c>
      <c r="FM607" s="3">
        <v>0</v>
      </c>
      <c r="FN607" s="3">
        <v>0</v>
      </c>
      <c r="FO607" s="3">
        <v>0</v>
      </c>
      <c r="FP607" s="3">
        <v>0</v>
      </c>
      <c r="FQ607" s="3">
        <v>0</v>
      </c>
      <c r="FR607" s="3">
        <v>0</v>
      </c>
      <c r="FS607" s="3">
        <v>0</v>
      </c>
      <c r="FT607" s="3">
        <v>0</v>
      </c>
      <c r="FU607" s="3">
        <v>0</v>
      </c>
      <c r="FV607" s="3">
        <v>0</v>
      </c>
      <c r="FW607" s="3">
        <v>0</v>
      </c>
      <c r="FX607" s="3">
        <v>0</v>
      </c>
      <c r="FY607" s="3">
        <v>0</v>
      </c>
      <c r="FZ607" s="3">
        <v>0</v>
      </c>
      <c r="GA607" s="3">
        <v>0</v>
      </c>
      <c r="GB607" s="3">
        <v>0</v>
      </c>
      <c r="GC607" s="3">
        <v>0</v>
      </c>
      <c r="GD607" s="3">
        <v>0</v>
      </c>
      <c r="GE607" s="3">
        <v>0</v>
      </c>
      <c r="GF607" s="3">
        <v>0</v>
      </c>
      <c r="GG607" s="3">
        <v>0</v>
      </c>
      <c r="GH607" s="3">
        <v>0</v>
      </c>
      <c r="GI607" s="3">
        <v>0</v>
      </c>
      <c r="GJ607" s="3">
        <v>0</v>
      </c>
      <c r="GK607" s="3">
        <v>0</v>
      </c>
      <c r="GL607" s="3">
        <v>0</v>
      </c>
      <c r="GM607" s="3">
        <v>0</v>
      </c>
      <c r="GN607" s="3">
        <v>0</v>
      </c>
      <c r="GO607" s="3">
        <v>0</v>
      </c>
      <c r="GP607" s="3">
        <v>0</v>
      </c>
      <c r="GQ607" s="3">
        <v>0</v>
      </c>
      <c r="GR607" s="3">
        <v>0</v>
      </c>
      <c r="GS607" s="3">
        <v>0</v>
      </c>
      <c r="GT607" s="3">
        <v>0</v>
      </c>
      <c r="GU607" s="3">
        <v>0</v>
      </c>
      <c r="GV607" s="3">
        <v>0</v>
      </c>
      <c r="GW607" s="3">
        <v>0</v>
      </c>
      <c r="GX607" s="3">
        <v>0</v>
      </c>
      <c r="GY607" s="3">
        <v>0</v>
      </c>
      <c r="GZ607" s="3">
        <v>0</v>
      </c>
      <c r="HA607" s="3">
        <v>0</v>
      </c>
      <c r="HB607">
        <f t="shared" si="3395"/>
        <v>59</v>
      </c>
      <c r="HC607">
        <f t="shared" si="3399"/>
        <v>0</v>
      </c>
      <c r="HD607">
        <f>IF(H607&gt;=$F$3,IF(HB607&lt;50,HC607*VLOOKUP(H607,Ret!$A$2:$AZ$27,HB607+2),HC607),0)</f>
        <v>0</v>
      </c>
      <c r="HE607">
        <f>IF(H607&lt;$F$3,HC607*VLOOKUP(H607,Withd!$A$2:$AZ$57,HB607+2),0)</f>
        <v>0</v>
      </c>
      <c r="HF607">
        <f>IF(HC607=HD607,0,HC607*VLOOKUP(H607,Mort!$A$2:$E$115,IF(HF606/HC606=VLOOKUP(H606,Mort!$A$2:$E$115,2),2,3)))</f>
        <v>0</v>
      </c>
      <c r="HH607">
        <f t="shared" ref="HH607:HI607" si="3490">HH606+1</f>
        <v>88</v>
      </c>
      <c r="HI607">
        <f t="shared" si="3490"/>
        <v>48</v>
      </c>
      <c r="HJ607">
        <f t="shared" si="3393"/>
        <v>0</v>
      </c>
      <c r="HK607">
        <f>IF(HH607&gt;=$F$3,IF(HI607&lt;50,HJ607*VLOOKUP(HH607,Ret!$A$2:$AZ$27,HI607+2),HJ607),0)</f>
        <v>0</v>
      </c>
      <c r="HL607">
        <f>IF(HH607&lt;$F$3,HJ607*VLOOKUP(HH607,Withd!$A$2:$AZ$57,HI607+2),0)</f>
        <v>0</v>
      </c>
      <c r="HM607">
        <f>IF(HJ607=HK607,0,HJ607*VLOOKUP(HH607,Mort!$A$2:$E$115,IF(HM606/HJ606=VLOOKUP(HH606,Mort!$A$2:$E$115,2),2,3)))</f>
        <v>0</v>
      </c>
      <c r="HN607">
        <f>HN606/(1+Assumptions!$C$9)</f>
        <v>0.2611531529683116</v>
      </c>
      <c r="HO607">
        <f>HO606*(1+Assumptions!$C$10)</f>
        <v>3.1625847455606357</v>
      </c>
      <c r="HQ607">
        <f>HQ606/(1.01+Assumptions!$C$9)</f>
        <v>0.18492423240558095</v>
      </c>
      <c r="HR607">
        <f>HR606/(0.99+Assumptions!$C$9)</f>
        <v>0.37003931834697501</v>
      </c>
    </row>
    <row r="608" spans="2:226" x14ac:dyDescent="0.25">
      <c r="B608">
        <f t="shared" ref="B608:C608" si="3491">B607+1</f>
        <v>2067</v>
      </c>
      <c r="C608">
        <f t="shared" si="3491"/>
        <v>100</v>
      </c>
      <c r="D608">
        <f>IF(D607=0, 0, D607*(1-VLOOKUP(C607,Mort!$A$2:$E$111,IF(D607/D606=1-VLOOKUP(C606,Mort!$A$2:$E$111,4),4,5))))</f>
        <v>2.8394020505117377E-2</v>
      </c>
      <c r="E608" s="3">
        <f>IF(C608&lt;65,Assumptions!$C$6,Assumptions!$C$7)*(1+Assumptions!$C$8)^(B608-$J$3)</f>
        <v>54834.896947842957</v>
      </c>
      <c r="F608" s="3">
        <f t="shared" si="3391"/>
        <v>1556.98</v>
      </c>
      <c r="H608">
        <f t="shared" si="3398"/>
        <v>100</v>
      </c>
      <c r="I608" s="5">
        <v>22736.504439853605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s="5">
        <v>0</v>
      </c>
      <c r="AP608" s="5">
        <v>0</v>
      </c>
      <c r="AQ608" s="5">
        <v>0</v>
      </c>
      <c r="AR608" s="5">
        <v>0</v>
      </c>
      <c r="AS608" s="5">
        <v>0</v>
      </c>
      <c r="AT608" s="5">
        <v>0</v>
      </c>
      <c r="AU608" s="5">
        <v>0</v>
      </c>
      <c r="AV608" s="5">
        <v>0</v>
      </c>
      <c r="AW608" s="5">
        <v>0</v>
      </c>
      <c r="AX608" s="5">
        <v>0</v>
      </c>
      <c r="AY608" s="5">
        <v>0</v>
      </c>
      <c r="AZ608" s="5">
        <v>0</v>
      </c>
      <c r="BA608" s="5">
        <v>0</v>
      </c>
      <c r="BB608" s="5">
        <v>0</v>
      </c>
      <c r="BC608" s="5">
        <v>0</v>
      </c>
      <c r="BD608" s="5">
        <v>0</v>
      </c>
      <c r="BE608" s="5">
        <v>0</v>
      </c>
      <c r="BF608" s="5">
        <v>0</v>
      </c>
      <c r="BG608" s="5">
        <v>57850.82</v>
      </c>
      <c r="BH608" s="5">
        <v>39034.019999999997</v>
      </c>
      <c r="BI608" s="5">
        <v>24825.49</v>
      </c>
      <c r="BJ608" s="5">
        <v>14267.22</v>
      </c>
      <c r="BK608" s="5">
        <v>7214.24</v>
      </c>
      <c r="BL608" s="5">
        <v>3156.52</v>
      </c>
      <c r="BM608" s="5">
        <v>1182.83</v>
      </c>
      <c r="BN608" s="5">
        <v>361.39</v>
      </c>
      <c r="BO608" s="5">
        <v>82.86</v>
      </c>
      <c r="BP608" s="5">
        <v>12.04</v>
      </c>
      <c r="BQ608" s="5">
        <v>0</v>
      </c>
      <c r="BR608" s="5">
        <v>0</v>
      </c>
      <c r="BS608" s="5">
        <v>0</v>
      </c>
      <c r="BT608" s="5">
        <v>0</v>
      </c>
      <c r="BU608" s="5">
        <v>0</v>
      </c>
      <c r="BV608" s="5">
        <v>0</v>
      </c>
      <c r="BW608" s="5">
        <v>0</v>
      </c>
      <c r="BX608" s="5">
        <v>0</v>
      </c>
      <c r="BY608" s="5">
        <v>0</v>
      </c>
      <c r="BZ608" s="5">
        <v>0</v>
      </c>
      <c r="CA608" s="5">
        <v>0</v>
      </c>
      <c r="CB608" s="5">
        <v>0</v>
      </c>
      <c r="CC608" s="5">
        <v>0</v>
      </c>
      <c r="CD608" s="5">
        <v>0</v>
      </c>
      <c r="CE608" s="5">
        <v>0</v>
      </c>
      <c r="CF608" s="5">
        <v>0</v>
      </c>
      <c r="CG608" s="5">
        <v>0</v>
      </c>
      <c r="CH608" s="5">
        <v>0</v>
      </c>
      <c r="CI608" s="5">
        <v>0</v>
      </c>
      <c r="CJ608" s="5">
        <v>0</v>
      </c>
      <c r="CK608" s="5">
        <v>0</v>
      </c>
      <c r="CL608" s="5">
        <v>0</v>
      </c>
      <c r="CM608" s="5">
        <v>0</v>
      </c>
      <c r="CN608" s="5">
        <v>0</v>
      </c>
      <c r="CO608" s="5">
        <v>0</v>
      </c>
      <c r="CP608" s="5">
        <v>0</v>
      </c>
      <c r="CQ608" s="5">
        <v>0</v>
      </c>
      <c r="CR608" s="5">
        <v>0</v>
      </c>
      <c r="CS608" s="5">
        <v>0</v>
      </c>
      <c r="CT608" s="5">
        <v>0</v>
      </c>
      <c r="CU608" s="5">
        <v>0</v>
      </c>
      <c r="CV608" s="5">
        <v>0</v>
      </c>
      <c r="CW608" s="5">
        <v>0</v>
      </c>
      <c r="CX608" s="5">
        <v>0</v>
      </c>
      <c r="CY608" s="5">
        <v>0</v>
      </c>
      <c r="CZ608" s="5">
        <v>0</v>
      </c>
      <c r="DA608" s="5">
        <v>0</v>
      </c>
      <c r="DB608" s="5">
        <v>0</v>
      </c>
      <c r="DC608" s="5">
        <v>0</v>
      </c>
      <c r="DD608" s="5">
        <v>0</v>
      </c>
      <c r="DE608" s="5">
        <v>0</v>
      </c>
      <c r="DF608" s="3">
        <v>0</v>
      </c>
      <c r="DG608" s="3">
        <v>0</v>
      </c>
      <c r="DH608" s="3">
        <v>0</v>
      </c>
      <c r="DI608" s="3">
        <v>0</v>
      </c>
      <c r="DJ608" s="3">
        <v>0</v>
      </c>
      <c r="DK608" s="3">
        <v>0</v>
      </c>
      <c r="DL608" s="3">
        <v>0</v>
      </c>
      <c r="DM608" s="3">
        <v>0</v>
      </c>
      <c r="DN608" s="3">
        <v>0</v>
      </c>
      <c r="DO608" s="3">
        <v>0</v>
      </c>
      <c r="DP608" s="3">
        <v>0</v>
      </c>
      <c r="DQ608" s="3">
        <v>0</v>
      </c>
      <c r="DR608" s="3">
        <v>0</v>
      </c>
      <c r="DS608" s="3">
        <v>0</v>
      </c>
      <c r="DT608" s="3">
        <v>0</v>
      </c>
      <c r="DU608" s="3">
        <v>0</v>
      </c>
      <c r="DV608" s="3">
        <v>0</v>
      </c>
      <c r="DW608" s="3">
        <v>0</v>
      </c>
      <c r="DX608" s="3">
        <v>0</v>
      </c>
      <c r="DY608" s="3">
        <v>0</v>
      </c>
      <c r="DZ608" s="3">
        <v>0</v>
      </c>
      <c r="EA608" s="3">
        <v>0</v>
      </c>
      <c r="EB608" s="3">
        <v>0</v>
      </c>
      <c r="EC608" s="3">
        <v>0</v>
      </c>
      <c r="ED608" s="3">
        <v>0</v>
      </c>
      <c r="EE608" s="3">
        <v>0</v>
      </c>
      <c r="EF608" s="3">
        <v>0</v>
      </c>
      <c r="EG608" s="3">
        <v>0</v>
      </c>
      <c r="EH608" s="3">
        <v>0</v>
      </c>
      <c r="EI608" s="3">
        <v>0</v>
      </c>
      <c r="EJ608" s="3">
        <v>0</v>
      </c>
      <c r="EK608" s="3">
        <v>0</v>
      </c>
      <c r="EL608" s="3">
        <v>0</v>
      </c>
      <c r="EM608" s="3">
        <v>0</v>
      </c>
      <c r="EN608" s="3">
        <v>0</v>
      </c>
      <c r="EO608" s="3">
        <v>0</v>
      </c>
      <c r="EP608" s="3">
        <v>0</v>
      </c>
      <c r="EQ608" s="3">
        <v>0</v>
      </c>
      <c r="ER608" s="3">
        <v>0</v>
      </c>
      <c r="ES608" s="3">
        <v>0</v>
      </c>
      <c r="ET608" s="3">
        <v>0</v>
      </c>
      <c r="EU608" s="3">
        <v>0</v>
      </c>
      <c r="EV608" s="3">
        <v>0</v>
      </c>
      <c r="EW608" s="3">
        <v>0</v>
      </c>
      <c r="EX608" s="3">
        <v>0</v>
      </c>
      <c r="EY608" s="3">
        <v>0</v>
      </c>
      <c r="EZ608" s="3">
        <v>0</v>
      </c>
      <c r="FA608" s="3">
        <v>0</v>
      </c>
      <c r="FB608" s="3">
        <v>0</v>
      </c>
      <c r="FC608" s="3">
        <v>1</v>
      </c>
      <c r="FD608" s="3">
        <v>0.63956000000000002</v>
      </c>
      <c r="FE608" s="3">
        <v>0.38555235040000002</v>
      </c>
      <c r="FF608" s="3">
        <v>0.210025787356896</v>
      </c>
      <c r="FG608" s="3">
        <v>0.10066325962228669</v>
      </c>
      <c r="FH608" s="3">
        <v>4.1748073663150961E-2</v>
      </c>
      <c r="FI608" s="3">
        <v>1.482849828441459E-2</v>
      </c>
      <c r="FJ608" s="3">
        <v>4.294333103166465E-3</v>
      </c>
      <c r="FK608" s="3">
        <v>9.3328741331116793E-4</v>
      </c>
      <c r="FL608" s="3">
        <v>1.2853234256121401E-4</v>
      </c>
      <c r="FM608" s="3">
        <v>0</v>
      </c>
      <c r="FN608" s="3">
        <v>0</v>
      </c>
      <c r="FO608" s="3">
        <v>0</v>
      </c>
      <c r="FP608" s="3">
        <v>0</v>
      </c>
      <c r="FQ608" s="3">
        <v>0</v>
      </c>
      <c r="FR608" s="3">
        <v>0</v>
      </c>
      <c r="FS608" s="3">
        <v>0</v>
      </c>
      <c r="FT608" s="3">
        <v>0</v>
      </c>
      <c r="FU608" s="3">
        <v>0</v>
      </c>
      <c r="FV608" s="3">
        <v>0</v>
      </c>
      <c r="FW608" s="3">
        <v>0</v>
      </c>
      <c r="FX608" s="3">
        <v>0</v>
      </c>
      <c r="FY608" s="3">
        <v>0</v>
      </c>
      <c r="FZ608" s="3">
        <v>0</v>
      </c>
      <c r="GA608" s="3">
        <v>0</v>
      </c>
      <c r="GB608" s="3">
        <v>0</v>
      </c>
      <c r="GC608" s="3">
        <v>0</v>
      </c>
      <c r="GD608" s="3">
        <v>0</v>
      </c>
      <c r="GE608" s="3">
        <v>0</v>
      </c>
      <c r="GF608" s="3">
        <v>0</v>
      </c>
      <c r="GG608" s="3">
        <v>0</v>
      </c>
      <c r="GH608" s="3">
        <v>0</v>
      </c>
      <c r="GI608" s="3">
        <v>0</v>
      </c>
      <c r="GJ608" s="3">
        <v>0</v>
      </c>
      <c r="GK608" s="3">
        <v>0</v>
      </c>
      <c r="GL608" s="3">
        <v>0</v>
      </c>
      <c r="GM608" s="3">
        <v>0</v>
      </c>
      <c r="GN608" s="3">
        <v>0</v>
      </c>
      <c r="GO608" s="3">
        <v>0</v>
      </c>
      <c r="GP608" s="3">
        <v>0</v>
      </c>
      <c r="GQ608" s="3">
        <v>0</v>
      </c>
      <c r="GR608" s="3">
        <v>0</v>
      </c>
      <c r="GS608" s="3">
        <v>0</v>
      </c>
      <c r="GT608" s="3">
        <v>0</v>
      </c>
      <c r="GU608" s="3">
        <v>0</v>
      </c>
      <c r="GV608" s="3">
        <v>0</v>
      </c>
      <c r="GW608" s="3">
        <v>0</v>
      </c>
      <c r="GX608" s="3">
        <v>0</v>
      </c>
      <c r="GY608" s="3">
        <v>0</v>
      </c>
      <c r="GZ608" s="3">
        <v>0</v>
      </c>
      <c r="HA608" s="3">
        <v>0</v>
      </c>
      <c r="HB608">
        <f t="shared" si="3395"/>
        <v>60</v>
      </c>
      <c r="HC608">
        <f t="shared" si="3399"/>
        <v>0</v>
      </c>
      <c r="HD608">
        <f>IF(H608&gt;=$F$3,IF(HB608&lt;50,HC608*VLOOKUP(H608,Ret!$A$2:$AZ$27,HB608+2),HC608),0)</f>
        <v>0</v>
      </c>
      <c r="HE608">
        <f>IF(H608&lt;$F$3,HC608*VLOOKUP(H608,Withd!$A$2:$AZ$57,HB608+2),0)</f>
        <v>0</v>
      </c>
      <c r="HF608">
        <f>IF(HC608=HD608,0,HC608*VLOOKUP(H608,Mort!$A$2:$E$115,IF(HF607/HC607=VLOOKUP(H607,Mort!$A$2:$E$115,2),2,3)))</f>
        <v>0</v>
      </c>
      <c r="HH608">
        <f t="shared" ref="HH608:HI608" si="3492">HH607+1</f>
        <v>89</v>
      </c>
      <c r="HI608">
        <f t="shared" si="3492"/>
        <v>49</v>
      </c>
      <c r="HJ608">
        <f t="shared" si="3393"/>
        <v>0</v>
      </c>
      <c r="HK608">
        <f>IF(HH608&gt;=$F$3,IF(HI608&lt;50,HJ608*VLOOKUP(HH608,Ret!$A$2:$AZ$27,HI608+2),HJ608),0)</f>
        <v>0</v>
      </c>
      <c r="HL608">
        <f>IF(HH608&lt;$F$3,HJ608*VLOOKUP(HH608,Withd!$A$2:$AZ$57,HI608+2),0)</f>
        <v>0</v>
      </c>
      <c r="HM608">
        <f>IF(HJ608=HK608,0,HJ608*VLOOKUP(HH608,Mort!$A$2:$E$115,IF(HM607/HJ607=VLOOKUP(HH607,Mort!$A$2:$E$115,2),2,3)))</f>
        <v>0</v>
      </c>
      <c r="HN608">
        <f>HN607/(1+Assumptions!$C$9)</f>
        <v>0.25159263291744854</v>
      </c>
      <c r="HO608">
        <f>HO607*(1+Assumptions!$C$10)</f>
        <v>3.2653687497913562</v>
      </c>
      <c r="HQ608">
        <f>HQ607/(1.01+Assumptions!$C$9)</f>
        <v>0.17645442023433297</v>
      </c>
      <c r="HR608">
        <f>HR607/(0.99+Assumptions!$C$9)</f>
        <v>0.35996042640756321</v>
      </c>
    </row>
    <row r="609" spans="2:226" x14ac:dyDescent="0.25">
      <c r="B609">
        <f t="shared" ref="B609:C609" si="3493">B608+1</f>
        <v>2068</v>
      </c>
      <c r="C609">
        <f t="shared" si="3493"/>
        <v>101</v>
      </c>
      <c r="D609">
        <f>IF(D608=0, 0, D608*(1-VLOOKUP(C608,Mort!$A$2:$E$111,IF(D608/D607=1-VLOOKUP(C607,Mort!$A$2:$E$111,4),4,5))))</f>
        <v>1.9155741993572388E-2</v>
      </c>
      <c r="E609" s="3">
        <f>IF(C609&lt;65,Assumptions!$C$6,Assumptions!$C$7)*(1+Assumptions!$C$8)^(B609-$J$3)</f>
        <v>57850.816279974322</v>
      </c>
      <c r="F609" s="3">
        <f t="shared" si="3391"/>
        <v>1108.18</v>
      </c>
      <c r="H609">
        <f t="shared" si="3398"/>
        <v>101</v>
      </c>
      <c r="I609" s="5">
        <v>21003.745725558849</v>
      </c>
      <c r="J609" s="5">
        <v>0</v>
      </c>
      <c r="K609" s="5">
        <v>0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5">
        <v>0</v>
      </c>
      <c r="Y609" s="5">
        <v>0</v>
      </c>
      <c r="Z609" s="5">
        <v>0</v>
      </c>
      <c r="AA609" s="5">
        <v>0</v>
      </c>
      <c r="AB609" s="5">
        <v>0</v>
      </c>
      <c r="AC609" s="5">
        <v>0</v>
      </c>
      <c r="AD609" s="5">
        <v>0</v>
      </c>
      <c r="AE609" s="5">
        <v>0</v>
      </c>
      <c r="AF609" s="5">
        <v>0</v>
      </c>
      <c r="AG609" s="5">
        <v>0</v>
      </c>
      <c r="AH609" s="5">
        <v>0</v>
      </c>
      <c r="AI609" s="5">
        <v>0</v>
      </c>
      <c r="AJ609" s="5">
        <v>0</v>
      </c>
      <c r="AK609" s="5">
        <v>0</v>
      </c>
      <c r="AL609" s="5">
        <v>0</v>
      </c>
      <c r="AM609" s="5">
        <v>0</v>
      </c>
      <c r="AN609" s="5">
        <v>0</v>
      </c>
      <c r="AO609" s="5">
        <v>0</v>
      </c>
      <c r="AP609" s="5">
        <v>0</v>
      </c>
      <c r="AQ609" s="5">
        <v>0</v>
      </c>
      <c r="AR609" s="5">
        <v>0</v>
      </c>
      <c r="AS609" s="5">
        <v>0</v>
      </c>
      <c r="AT609" s="5">
        <v>0</v>
      </c>
      <c r="AU609" s="5">
        <v>0</v>
      </c>
      <c r="AV609" s="5">
        <v>0</v>
      </c>
      <c r="AW609" s="5">
        <v>0</v>
      </c>
      <c r="AX609" s="5">
        <v>0</v>
      </c>
      <c r="AY609" s="5">
        <v>0</v>
      </c>
      <c r="AZ609" s="5">
        <v>0</v>
      </c>
      <c r="BA609" s="5">
        <v>0</v>
      </c>
      <c r="BB609" s="5">
        <v>0</v>
      </c>
      <c r="BC609" s="5">
        <v>0</v>
      </c>
      <c r="BD609" s="5">
        <v>0</v>
      </c>
      <c r="BE609" s="5">
        <v>0</v>
      </c>
      <c r="BF609" s="5">
        <v>0</v>
      </c>
      <c r="BG609" s="5">
        <v>0</v>
      </c>
      <c r="BH609" s="5">
        <v>61032.61</v>
      </c>
      <c r="BI609" s="5">
        <v>38816.51</v>
      </c>
      <c r="BJ609" s="5">
        <v>22307.87</v>
      </c>
      <c r="BK609" s="5">
        <v>11280</v>
      </c>
      <c r="BL609" s="5">
        <v>4935.45</v>
      </c>
      <c r="BM609" s="5">
        <v>1849.44</v>
      </c>
      <c r="BN609" s="5">
        <v>565.05999999999995</v>
      </c>
      <c r="BO609" s="5">
        <v>129.56</v>
      </c>
      <c r="BP609" s="5">
        <v>18.82</v>
      </c>
      <c r="BQ609" s="5">
        <v>0</v>
      </c>
      <c r="BR609" s="5">
        <v>0</v>
      </c>
      <c r="BS609" s="5">
        <v>0</v>
      </c>
      <c r="BT609" s="5">
        <v>0</v>
      </c>
      <c r="BU609" s="5">
        <v>0</v>
      </c>
      <c r="BV609" s="5">
        <v>0</v>
      </c>
      <c r="BW609" s="5">
        <v>0</v>
      </c>
      <c r="BX609" s="5">
        <v>0</v>
      </c>
      <c r="BY609" s="5">
        <v>0</v>
      </c>
      <c r="BZ609" s="5">
        <v>0</v>
      </c>
      <c r="CA609" s="5">
        <v>0</v>
      </c>
      <c r="CB609" s="5">
        <v>0</v>
      </c>
      <c r="CC609" s="5">
        <v>0</v>
      </c>
      <c r="CD609" s="5">
        <v>0</v>
      </c>
      <c r="CE609" s="5">
        <v>0</v>
      </c>
      <c r="CF609" s="5">
        <v>0</v>
      </c>
      <c r="CG609" s="5">
        <v>0</v>
      </c>
      <c r="CH609" s="5">
        <v>0</v>
      </c>
      <c r="CI609" s="5">
        <v>0</v>
      </c>
      <c r="CJ609" s="5">
        <v>0</v>
      </c>
      <c r="CK609" s="5">
        <v>0</v>
      </c>
      <c r="CL609" s="5">
        <v>0</v>
      </c>
      <c r="CM609" s="5">
        <v>0</v>
      </c>
      <c r="CN609" s="5">
        <v>0</v>
      </c>
      <c r="CO609" s="5">
        <v>0</v>
      </c>
      <c r="CP609" s="5">
        <v>0</v>
      </c>
      <c r="CQ609" s="5">
        <v>0</v>
      </c>
      <c r="CR609" s="5">
        <v>0</v>
      </c>
      <c r="CS609" s="5">
        <v>0</v>
      </c>
      <c r="CT609" s="5">
        <v>0</v>
      </c>
      <c r="CU609" s="5">
        <v>0</v>
      </c>
      <c r="CV609" s="5">
        <v>0</v>
      </c>
      <c r="CW609" s="5">
        <v>0</v>
      </c>
      <c r="CX609" s="5">
        <v>0</v>
      </c>
      <c r="CY609" s="5">
        <v>0</v>
      </c>
      <c r="CZ609" s="5">
        <v>0</v>
      </c>
      <c r="DA609" s="5">
        <v>0</v>
      </c>
      <c r="DB609" s="5">
        <v>0</v>
      </c>
      <c r="DC609" s="5">
        <v>0</v>
      </c>
      <c r="DD609" s="5">
        <v>0</v>
      </c>
      <c r="DE609" s="5">
        <v>0</v>
      </c>
      <c r="DF609" s="3">
        <v>0</v>
      </c>
      <c r="DG609" s="3">
        <v>0</v>
      </c>
      <c r="DH609" s="3">
        <v>0</v>
      </c>
      <c r="DI609" s="3">
        <v>0</v>
      </c>
      <c r="DJ609" s="3">
        <v>0</v>
      </c>
      <c r="DK609" s="3">
        <v>0</v>
      </c>
      <c r="DL609" s="3">
        <v>0</v>
      </c>
      <c r="DM609" s="3">
        <v>0</v>
      </c>
      <c r="DN609" s="3">
        <v>0</v>
      </c>
      <c r="DO609" s="3">
        <v>0</v>
      </c>
      <c r="DP609" s="3">
        <v>0</v>
      </c>
      <c r="DQ609" s="3">
        <v>0</v>
      </c>
      <c r="DR609" s="3">
        <v>0</v>
      </c>
      <c r="DS609" s="3">
        <v>0</v>
      </c>
      <c r="DT609" s="3">
        <v>0</v>
      </c>
      <c r="DU609" s="3">
        <v>0</v>
      </c>
      <c r="DV609" s="3">
        <v>0</v>
      </c>
      <c r="DW609" s="3">
        <v>0</v>
      </c>
      <c r="DX609" s="3">
        <v>0</v>
      </c>
      <c r="DY609" s="3">
        <v>0</v>
      </c>
      <c r="DZ609" s="3">
        <v>0</v>
      </c>
      <c r="EA609" s="3">
        <v>0</v>
      </c>
      <c r="EB609" s="3">
        <v>0</v>
      </c>
      <c r="EC609" s="3">
        <v>0</v>
      </c>
      <c r="ED609" s="3">
        <v>0</v>
      </c>
      <c r="EE609" s="3">
        <v>0</v>
      </c>
      <c r="EF609" s="3">
        <v>0</v>
      </c>
      <c r="EG609" s="3">
        <v>0</v>
      </c>
      <c r="EH609" s="3">
        <v>0</v>
      </c>
      <c r="EI609" s="3">
        <v>0</v>
      </c>
      <c r="EJ609" s="3">
        <v>0</v>
      </c>
      <c r="EK609" s="3">
        <v>0</v>
      </c>
      <c r="EL609" s="3">
        <v>0</v>
      </c>
      <c r="EM609" s="3">
        <v>0</v>
      </c>
      <c r="EN609" s="3">
        <v>0</v>
      </c>
      <c r="EO609" s="3">
        <v>0</v>
      </c>
      <c r="EP609" s="3">
        <v>0</v>
      </c>
      <c r="EQ609" s="3">
        <v>0</v>
      </c>
      <c r="ER609" s="3">
        <v>0</v>
      </c>
      <c r="ES609" s="3">
        <v>0</v>
      </c>
      <c r="ET609" s="3">
        <v>0</v>
      </c>
      <c r="EU609" s="3">
        <v>0</v>
      </c>
      <c r="EV609" s="3">
        <v>0</v>
      </c>
      <c r="EW609" s="3">
        <v>0</v>
      </c>
      <c r="EX609" s="3">
        <v>0</v>
      </c>
      <c r="EY609" s="3">
        <v>0</v>
      </c>
      <c r="EZ609" s="3">
        <v>0</v>
      </c>
      <c r="FA609" s="3">
        <v>0</v>
      </c>
      <c r="FB609" s="3">
        <v>0</v>
      </c>
      <c r="FC609" s="3">
        <v>0</v>
      </c>
      <c r="FD609" s="3">
        <v>1</v>
      </c>
      <c r="FE609" s="3">
        <v>0.60284000000000004</v>
      </c>
      <c r="FF609" s="3">
        <v>0.32839106160000003</v>
      </c>
      <c r="FG609" s="3">
        <v>0.15739455191426402</v>
      </c>
      <c r="FH609" s="3">
        <v>6.5276242515402719E-2</v>
      </c>
      <c r="FI609" s="3">
        <v>2.3185468579045892E-2</v>
      </c>
      <c r="FJ609" s="3">
        <v>6.7145117004916892E-3</v>
      </c>
      <c r="FK609" s="3">
        <v>1.4592648278678589E-3</v>
      </c>
      <c r="FL609" s="3">
        <v>2.0096995209396146E-4</v>
      </c>
      <c r="FM609" s="3">
        <v>0</v>
      </c>
      <c r="FN609" s="3">
        <v>0</v>
      </c>
      <c r="FO609" s="3">
        <v>0</v>
      </c>
      <c r="FP609" s="3">
        <v>0</v>
      </c>
      <c r="FQ609" s="3">
        <v>0</v>
      </c>
      <c r="FR609" s="3">
        <v>0</v>
      </c>
      <c r="FS609" s="3">
        <v>0</v>
      </c>
      <c r="FT609" s="3">
        <v>0</v>
      </c>
      <c r="FU609" s="3">
        <v>0</v>
      </c>
      <c r="FV609" s="3">
        <v>0</v>
      </c>
      <c r="FW609" s="3">
        <v>0</v>
      </c>
      <c r="FX609" s="3">
        <v>0</v>
      </c>
      <c r="FY609" s="3">
        <v>0</v>
      </c>
      <c r="FZ609" s="3">
        <v>0</v>
      </c>
      <c r="GA609" s="3">
        <v>0</v>
      </c>
      <c r="GB609" s="3">
        <v>0</v>
      </c>
      <c r="GC609" s="3">
        <v>0</v>
      </c>
      <c r="GD609" s="3">
        <v>0</v>
      </c>
      <c r="GE609" s="3">
        <v>0</v>
      </c>
      <c r="GF609" s="3">
        <v>0</v>
      </c>
      <c r="GG609" s="3">
        <v>0</v>
      </c>
      <c r="GH609" s="3">
        <v>0</v>
      </c>
      <c r="GI609" s="3">
        <v>0</v>
      </c>
      <c r="GJ609" s="3">
        <v>0</v>
      </c>
      <c r="GK609" s="3">
        <v>0</v>
      </c>
      <c r="GL609" s="3">
        <v>0</v>
      </c>
      <c r="GM609" s="3">
        <v>0</v>
      </c>
      <c r="GN609" s="3">
        <v>0</v>
      </c>
      <c r="GO609" s="3">
        <v>0</v>
      </c>
      <c r="GP609" s="3">
        <v>0</v>
      </c>
      <c r="GQ609" s="3">
        <v>0</v>
      </c>
      <c r="GR609" s="3">
        <v>0</v>
      </c>
      <c r="GS609" s="3">
        <v>0</v>
      </c>
      <c r="GT609" s="3">
        <v>0</v>
      </c>
      <c r="GU609" s="3">
        <v>0</v>
      </c>
      <c r="GV609" s="3">
        <v>0</v>
      </c>
      <c r="GW609" s="3">
        <v>0</v>
      </c>
      <c r="GX609" s="3">
        <v>0</v>
      </c>
      <c r="GY609" s="3">
        <v>0</v>
      </c>
      <c r="GZ609" s="3">
        <v>0</v>
      </c>
      <c r="HA609" s="3">
        <v>0</v>
      </c>
      <c r="HB609">
        <f t="shared" si="3395"/>
        <v>61</v>
      </c>
      <c r="HC609">
        <f t="shared" si="3399"/>
        <v>0</v>
      </c>
      <c r="HD609">
        <f>IF(H609&gt;=$F$3,IF(HB609&lt;50,HC609*VLOOKUP(H609,Ret!$A$2:$AZ$27,HB609+2),HC609),0)</f>
        <v>0</v>
      </c>
      <c r="HE609">
        <f>IF(H609&lt;$F$3,HC609*VLOOKUP(H609,Withd!$A$2:$AZ$57,HB609+2),0)</f>
        <v>0</v>
      </c>
      <c r="HF609">
        <f>IF(HC609=HD609,0,HC609*VLOOKUP(H609,Mort!$A$2:$E$115,IF(HF608/HC608=VLOOKUP(H608,Mort!$A$2:$E$115,2),2,3)))</f>
        <v>0</v>
      </c>
      <c r="HH609">
        <f t="shared" ref="HH609:HI609" si="3494">HH608+1</f>
        <v>90</v>
      </c>
      <c r="HI609">
        <f t="shared" si="3494"/>
        <v>50</v>
      </c>
      <c r="HJ609">
        <f t="shared" si="3393"/>
        <v>0</v>
      </c>
      <c r="HK609">
        <f>IF(HH609&gt;=$F$3,IF(HI609&lt;50,HJ609*VLOOKUP(HH609,Ret!$A$2:$AZ$27,HI609+2),HJ609),0)</f>
        <v>0</v>
      </c>
      <c r="HL609">
        <f>IF(HH609&lt;$F$3,HJ609*VLOOKUP(HH609,Withd!$A$2:$AZ$57,HI609+2),0)</f>
        <v>0</v>
      </c>
      <c r="HM609">
        <f>IF(HJ609=HK609,0,HJ609*VLOOKUP(HH609,Mort!$A$2:$E$115,IF(HM608/HJ608=VLOOKUP(HH608,Mort!$A$2:$E$115,2),2,3)))</f>
        <v>0</v>
      </c>
      <c r="HN609">
        <f>HN608/(1+Assumptions!$C$9)</f>
        <v>0.24238211263723367</v>
      </c>
      <c r="HO609">
        <f>HO608*(1+Assumptions!$C$10)</f>
        <v>3.3714932341595754</v>
      </c>
      <c r="HQ609">
        <f>HQ608/(1.01+Assumptions!$C$9)</f>
        <v>0.16837253839153909</v>
      </c>
      <c r="HR609">
        <f>HR608/(0.99+Assumptions!$C$9)</f>
        <v>0.3501560568166957</v>
      </c>
    </row>
    <row r="610" spans="2:226" x14ac:dyDescent="0.25">
      <c r="B610">
        <f t="shared" ref="B610:C610" si="3495">B609+1</f>
        <v>2069</v>
      </c>
      <c r="C610">
        <f t="shared" si="3495"/>
        <v>102</v>
      </c>
      <c r="D610">
        <f>IF(D609=0, 0, D609*(1-VLOOKUP(C609,Mort!$A$2:$E$111,IF(D609/D608=1-VLOOKUP(C608,Mort!$A$2:$E$111,4),4,5))))</f>
        <v>1.2251246349409156E-2</v>
      </c>
      <c r="E610" s="3">
        <f>IF(C610&lt;65,Assumptions!$C$6,Assumptions!$C$7)*(1+Assumptions!$C$8)^(B610-$J$3)</f>
        <v>61032.611175372906</v>
      </c>
      <c r="F610" s="3">
        <f t="shared" si="3391"/>
        <v>747.73</v>
      </c>
      <c r="H610">
        <f t="shared" si="3398"/>
        <v>102</v>
      </c>
      <c r="I610" s="5">
        <v>19156.04985386238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5">
        <v>0</v>
      </c>
      <c r="AK610" s="5">
        <v>0</v>
      </c>
      <c r="AL610" s="5">
        <v>0</v>
      </c>
      <c r="AM610" s="5">
        <v>0</v>
      </c>
      <c r="AN610" s="5">
        <v>0</v>
      </c>
      <c r="AO610" s="5">
        <v>0</v>
      </c>
      <c r="AP610" s="5">
        <v>0</v>
      </c>
      <c r="AQ610" s="5">
        <v>0</v>
      </c>
      <c r="AR610" s="5">
        <v>0</v>
      </c>
      <c r="AS610" s="5">
        <v>0</v>
      </c>
      <c r="AT610" s="5">
        <v>0</v>
      </c>
      <c r="AU610" s="5">
        <v>0</v>
      </c>
      <c r="AV610" s="5">
        <v>0</v>
      </c>
      <c r="AW610" s="5">
        <v>0</v>
      </c>
      <c r="AX610" s="5">
        <v>0</v>
      </c>
      <c r="AY610" s="5">
        <v>0</v>
      </c>
      <c r="AZ610" s="5">
        <v>0</v>
      </c>
      <c r="BA610" s="5">
        <v>0</v>
      </c>
      <c r="BB610" s="5">
        <v>0</v>
      </c>
      <c r="BC610" s="5">
        <v>0</v>
      </c>
      <c r="BD610" s="5">
        <v>0</v>
      </c>
      <c r="BE610" s="5">
        <v>0</v>
      </c>
      <c r="BF610" s="5">
        <v>0</v>
      </c>
      <c r="BG610" s="5">
        <v>0</v>
      </c>
      <c r="BH610" s="5">
        <v>0</v>
      </c>
      <c r="BI610" s="5">
        <v>64389.4</v>
      </c>
      <c r="BJ610" s="5">
        <v>37004.639999999999</v>
      </c>
      <c r="BK610" s="5">
        <v>18711.43</v>
      </c>
      <c r="BL610" s="5">
        <v>8187</v>
      </c>
      <c r="BM610" s="5">
        <v>3067.88</v>
      </c>
      <c r="BN610" s="5">
        <v>937.32</v>
      </c>
      <c r="BO610" s="5">
        <v>214.91</v>
      </c>
      <c r="BP610" s="5">
        <v>31.23</v>
      </c>
      <c r="BQ610" s="5">
        <v>0</v>
      </c>
      <c r="BR610" s="5">
        <v>0</v>
      </c>
      <c r="BS610" s="5">
        <v>0</v>
      </c>
      <c r="BT610" s="5">
        <v>0</v>
      </c>
      <c r="BU610" s="5">
        <v>0</v>
      </c>
      <c r="BV610" s="5">
        <v>0</v>
      </c>
      <c r="BW610" s="5">
        <v>0</v>
      </c>
      <c r="BX610" s="5">
        <v>0</v>
      </c>
      <c r="BY610" s="5">
        <v>0</v>
      </c>
      <c r="BZ610" s="5">
        <v>0</v>
      </c>
      <c r="CA610" s="5">
        <v>0</v>
      </c>
      <c r="CB610" s="5">
        <v>0</v>
      </c>
      <c r="CC610" s="5">
        <v>0</v>
      </c>
      <c r="CD610" s="5">
        <v>0</v>
      </c>
      <c r="CE610" s="5">
        <v>0</v>
      </c>
      <c r="CF610" s="5">
        <v>0</v>
      </c>
      <c r="CG610" s="5">
        <v>0</v>
      </c>
      <c r="CH610" s="5">
        <v>0</v>
      </c>
      <c r="CI610" s="5">
        <v>0</v>
      </c>
      <c r="CJ610" s="5">
        <v>0</v>
      </c>
      <c r="CK610" s="5">
        <v>0</v>
      </c>
      <c r="CL610" s="5">
        <v>0</v>
      </c>
      <c r="CM610" s="5">
        <v>0</v>
      </c>
      <c r="CN610" s="5">
        <v>0</v>
      </c>
      <c r="CO610" s="5">
        <v>0</v>
      </c>
      <c r="CP610" s="5">
        <v>0</v>
      </c>
      <c r="CQ610" s="5">
        <v>0</v>
      </c>
      <c r="CR610" s="5">
        <v>0</v>
      </c>
      <c r="CS610" s="5">
        <v>0</v>
      </c>
      <c r="CT610" s="5">
        <v>0</v>
      </c>
      <c r="CU610" s="5">
        <v>0</v>
      </c>
      <c r="CV610" s="5">
        <v>0</v>
      </c>
      <c r="CW610" s="5">
        <v>0</v>
      </c>
      <c r="CX610" s="5">
        <v>0</v>
      </c>
      <c r="CY610" s="5">
        <v>0</v>
      </c>
      <c r="CZ610" s="5">
        <v>0</v>
      </c>
      <c r="DA610" s="5">
        <v>0</v>
      </c>
      <c r="DB610" s="5">
        <v>0</v>
      </c>
      <c r="DC610" s="5">
        <v>0</v>
      </c>
      <c r="DD610" s="5">
        <v>0</v>
      </c>
      <c r="DE610" s="5">
        <v>0</v>
      </c>
      <c r="DF610" s="3">
        <v>0</v>
      </c>
      <c r="DG610" s="3">
        <v>0</v>
      </c>
      <c r="DH610" s="3">
        <v>0</v>
      </c>
      <c r="DI610" s="3">
        <v>0</v>
      </c>
      <c r="DJ610" s="3">
        <v>0</v>
      </c>
      <c r="DK610" s="3">
        <v>0</v>
      </c>
      <c r="DL610" s="3">
        <v>0</v>
      </c>
      <c r="DM610" s="3">
        <v>0</v>
      </c>
      <c r="DN610" s="3">
        <v>0</v>
      </c>
      <c r="DO610" s="3">
        <v>0</v>
      </c>
      <c r="DP610" s="3">
        <v>0</v>
      </c>
      <c r="DQ610" s="3">
        <v>0</v>
      </c>
      <c r="DR610" s="3">
        <v>0</v>
      </c>
      <c r="DS610" s="3">
        <v>0</v>
      </c>
      <c r="DT610" s="3">
        <v>0</v>
      </c>
      <c r="DU610" s="3">
        <v>0</v>
      </c>
      <c r="DV610" s="3">
        <v>0</v>
      </c>
      <c r="DW610" s="3">
        <v>0</v>
      </c>
      <c r="DX610" s="3">
        <v>0</v>
      </c>
      <c r="DY610" s="3">
        <v>0</v>
      </c>
      <c r="DZ610" s="3">
        <v>0</v>
      </c>
      <c r="EA610" s="3">
        <v>0</v>
      </c>
      <c r="EB610" s="3">
        <v>0</v>
      </c>
      <c r="EC610" s="3">
        <v>0</v>
      </c>
      <c r="ED610" s="3">
        <v>0</v>
      </c>
      <c r="EE610" s="3">
        <v>0</v>
      </c>
      <c r="EF610" s="3">
        <v>0</v>
      </c>
      <c r="EG610" s="3">
        <v>0</v>
      </c>
      <c r="EH610" s="3">
        <v>0</v>
      </c>
      <c r="EI610" s="3">
        <v>0</v>
      </c>
      <c r="EJ610" s="3">
        <v>0</v>
      </c>
      <c r="EK610" s="3">
        <v>0</v>
      </c>
      <c r="EL610" s="3">
        <v>0</v>
      </c>
      <c r="EM610" s="3">
        <v>0</v>
      </c>
      <c r="EN610" s="3">
        <v>0</v>
      </c>
      <c r="EO610" s="3">
        <v>0</v>
      </c>
      <c r="EP610" s="3">
        <v>0</v>
      </c>
      <c r="EQ610" s="3">
        <v>0</v>
      </c>
      <c r="ER610" s="3">
        <v>0</v>
      </c>
      <c r="ES610" s="3">
        <v>0</v>
      </c>
      <c r="ET610" s="3">
        <v>0</v>
      </c>
      <c r="EU610" s="3">
        <v>0</v>
      </c>
      <c r="EV610" s="3">
        <v>0</v>
      </c>
      <c r="EW610" s="3">
        <v>0</v>
      </c>
      <c r="EX610" s="3">
        <v>0</v>
      </c>
      <c r="EY610" s="3">
        <v>0</v>
      </c>
      <c r="EZ610" s="3">
        <v>0</v>
      </c>
      <c r="FA610" s="3">
        <v>0</v>
      </c>
      <c r="FB610" s="3">
        <v>0</v>
      </c>
      <c r="FC610" s="3">
        <v>0</v>
      </c>
      <c r="FD610" s="3">
        <v>0</v>
      </c>
      <c r="FE610" s="3">
        <v>1</v>
      </c>
      <c r="FF610" s="3">
        <v>0.54474</v>
      </c>
      <c r="FG610" s="3">
        <v>0.26108843459999997</v>
      </c>
      <c r="FH610" s="3">
        <v>0.108281206481658</v>
      </c>
      <c r="FI610" s="3">
        <v>3.8460401730220105E-2</v>
      </c>
      <c r="FJ610" s="3">
        <v>1.1138132341071741E-2</v>
      </c>
      <c r="FK610" s="3">
        <v>2.4206503016851216E-3</v>
      </c>
      <c r="FL610" s="3">
        <v>3.3337195954807484E-4</v>
      </c>
      <c r="FM610" s="3">
        <v>0</v>
      </c>
      <c r="FN610" s="3">
        <v>0</v>
      </c>
      <c r="FO610" s="3">
        <v>0</v>
      </c>
      <c r="FP610" s="3">
        <v>0</v>
      </c>
      <c r="FQ610" s="3">
        <v>0</v>
      </c>
      <c r="FR610" s="3">
        <v>0</v>
      </c>
      <c r="FS610" s="3">
        <v>0</v>
      </c>
      <c r="FT610" s="3">
        <v>0</v>
      </c>
      <c r="FU610" s="3">
        <v>0</v>
      </c>
      <c r="FV610" s="3">
        <v>0</v>
      </c>
      <c r="FW610" s="3">
        <v>0</v>
      </c>
      <c r="FX610" s="3">
        <v>0</v>
      </c>
      <c r="FY610" s="3">
        <v>0</v>
      </c>
      <c r="FZ610" s="3">
        <v>0</v>
      </c>
      <c r="GA610" s="3">
        <v>0</v>
      </c>
      <c r="GB610" s="3">
        <v>0</v>
      </c>
      <c r="GC610" s="3">
        <v>0</v>
      </c>
      <c r="GD610" s="3">
        <v>0</v>
      </c>
      <c r="GE610" s="3">
        <v>0</v>
      </c>
      <c r="GF610" s="3">
        <v>0</v>
      </c>
      <c r="GG610" s="3">
        <v>0</v>
      </c>
      <c r="GH610" s="3">
        <v>0</v>
      </c>
      <c r="GI610" s="3">
        <v>0</v>
      </c>
      <c r="GJ610" s="3">
        <v>0</v>
      </c>
      <c r="GK610" s="3">
        <v>0</v>
      </c>
      <c r="GL610" s="3">
        <v>0</v>
      </c>
      <c r="GM610" s="3">
        <v>0</v>
      </c>
      <c r="GN610" s="3">
        <v>0</v>
      </c>
      <c r="GO610" s="3">
        <v>0</v>
      </c>
      <c r="GP610" s="3">
        <v>0</v>
      </c>
      <c r="GQ610" s="3">
        <v>0</v>
      </c>
      <c r="GR610" s="3">
        <v>0</v>
      </c>
      <c r="GS610" s="3">
        <v>0</v>
      </c>
      <c r="GT610" s="3">
        <v>0</v>
      </c>
      <c r="GU610" s="3">
        <v>0</v>
      </c>
      <c r="GV610" s="3">
        <v>0</v>
      </c>
      <c r="GW610" s="3">
        <v>0</v>
      </c>
      <c r="GX610" s="3">
        <v>0</v>
      </c>
      <c r="GY610" s="3">
        <v>0</v>
      </c>
      <c r="GZ610" s="3">
        <v>0</v>
      </c>
      <c r="HA610" s="3">
        <v>0</v>
      </c>
      <c r="HB610">
        <f t="shared" si="3395"/>
        <v>62</v>
      </c>
      <c r="HC610">
        <f t="shared" si="3399"/>
        <v>0</v>
      </c>
      <c r="HD610">
        <f>IF(H610&gt;=$F$3,IF(HB610&lt;50,HC610*VLOOKUP(H610,Ret!$A$2:$AZ$27,HB610+2),HC610),0)</f>
        <v>0</v>
      </c>
      <c r="HE610">
        <f>IF(H610&lt;$F$3,HC610*VLOOKUP(H610,Withd!$A$2:$AZ$57,HB610+2),0)</f>
        <v>0</v>
      </c>
      <c r="HF610">
        <f>IF(HC610=HD610,0,HC610*VLOOKUP(H610,Mort!$A$2:$E$115,IF(HF609/HC609=VLOOKUP(H609,Mort!$A$2:$E$115,2),2,3)))</f>
        <v>0</v>
      </c>
      <c r="HH610">
        <f t="shared" ref="HH610:HI610" si="3496">HH609+1</f>
        <v>91</v>
      </c>
      <c r="HI610">
        <f t="shared" si="3496"/>
        <v>51</v>
      </c>
      <c r="HJ610">
        <f t="shared" si="3393"/>
        <v>0</v>
      </c>
      <c r="HK610">
        <f>IF(HH610&gt;=$F$3,IF(HI610&lt;50,HJ610*VLOOKUP(HH610,Ret!$A$2:$AZ$27,HI610+2),HJ610),0)</f>
        <v>0</v>
      </c>
      <c r="HL610">
        <f>IF(HH610&lt;$F$3,HJ610*VLOOKUP(HH610,Withd!$A$2:$AZ$57,HI610+2),0)</f>
        <v>0</v>
      </c>
      <c r="HM610">
        <f>IF(HJ610=HK610,0,HJ610*VLOOKUP(HH610,Mort!$A$2:$E$115,IF(HM609/HJ609=VLOOKUP(HH609,Mort!$A$2:$E$115,2),2,3)))</f>
        <v>0</v>
      </c>
      <c r="HN610">
        <f>HN609/(1+Assumptions!$C$9)</f>
        <v>0.23350877903394379</v>
      </c>
      <c r="HO610">
        <f>HO609*(1+Assumptions!$C$10)</f>
        <v>3.4810667642697615</v>
      </c>
      <c r="HQ610">
        <f>HQ609/(1.01+Assumptions!$C$9)</f>
        <v>0.16066081907589608</v>
      </c>
      <c r="HR610">
        <f>HR609/(0.99+Assumptions!$C$9)</f>
        <v>0.34061873231196077</v>
      </c>
    </row>
    <row r="611" spans="2:226" x14ac:dyDescent="0.25">
      <c r="B611">
        <f t="shared" ref="B611:C611" si="3497">B610+1</f>
        <v>2070</v>
      </c>
      <c r="C611">
        <f t="shared" si="3497"/>
        <v>103</v>
      </c>
      <c r="D611">
        <f>IF(D610=0, 0, D610*(1-VLOOKUP(C610,Mort!$A$2:$E$111,IF(D610/D609=1-VLOOKUP(C609,Mort!$A$2:$E$111,4),4,5))))</f>
        <v>7.3855413492778165E-3</v>
      </c>
      <c r="E611" s="3">
        <f>IF(C611&lt;65,Assumptions!$C$6,Assumptions!$C$7)*(1+Assumptions!$C$8)^(B611-$J$3)</f>
        <v>64389.404790018416</v>
      </c>
      <c r="F611" s="3">
        <f t="shared" si="3391"/>
        <v>475.55</v>
      </c>
    </row>
    <row r="612" spans="2:226" x14ac:dyDescent="0.25">
      <c r="B612">
        <f t="shared" ref="B612:C612" si="3498">B611+1</f>
        <v>2071</v>
      </c>
      <c r="C612">
        <f t="shared" si="3498"/>
        <v>104</v>
      </c>
      <c r="D612">
        <f>IF(D611=0, 0, D611*(1-VLOOKUP(C611,Mort!$A$2:$E$111,IF(D611/D610=1-VLOOKUP(C610,Mort!$A$2:$E$111,4),4,5))))</f>
        <v>4.0231997946055982E-3</v>
      </c>
      <c r="E612" s="3">
        <f>IF(C612&lt;65,Assumptions!$C$6,Assumptions!$C$7)*(1+Assumptions!$C$8)^(B612-$J$3)</f>
        <v>67930.822053469426</v>
      </c>
      <c r="F612" s="3">
        <f t="shared" si="3391"/>
        <v>273.3</v>
      </c>
    </row>
    <row r="613" spans="2:226" x14ac:dyDescent="0.25">
      <c r="B613">
        <f t="shared" ref="B613:C613" si="3499">B612+1</f>
        <v>2072</v>
      </c>
      <c r="C613">
        <f t="shared" si="3499"/>
        <v>105</v>
      </c>
      <c r="D613">
        <f>IF(D612=0, 0, D612*(1-VLOOKUP(C612,Mort!$A$2:$E$111,IF(D612/D611=1-VLOOKUP(C611,Mort!$A$2:$E$111,4),4,5))))</f>
        <v>1.9282794295565171E-3</v>
      </c>
      <c r="E613" s="3">
        <f>IF(C613&lt;65,Assumptions!$C$6,Assumptions!$C$7)*(1+Assumptions!$C$8)^(B613-$J$3)</f>
        <v>71667.017266410243</v>
      </c>
      <c r="F613" s="3">
        <f t="shared" si="3391"/>
        <v>138.19</v>
      </c>
    </row>
    <row r="614" spans="2:226" x14ac:dyDescent="0.25">
      <c r="B614">
        <f t="shared" ref="B614:C614" si="3500">B613+1</f>
        <v>2073</v>
      </c>
      <c r="C614">
        <f t="shared" si="3500"/>
        <v>106</v>
      </c>
      <c r="D614">
        <f>IF(D613=0, 0, D613*(1-VLOOKUP(C613,Mort!$A$2:$E$111,IF(D613/D612=1-VLOOKUP(C612,Mort!$A$2:$E$111,4),4,5))))</f>
        <v>7.997153278199744E-4</v>
      </c>
      <c r="E614" s="3">
        <f>IF(C614&lt;65,Assumptions!$C$6,Assumptions!$C$7)*(1+Assumptions!$C$8)^(B614-$J$3)</f>
        <v>75608.7032160628</v>
      </c>
      <c r="F614" s="3">
        <f t="shared" si="3391"/>
        <v>60.47</v>
      </c>
    </row>
    <row r="615" spans="2:226" x14ac:dyDescent="0.25">
      <c r="B615">
        <f t="shared" ref="B615:C615" si="3501">B614+1</f>
        <v>2074</v>
      </c>
      <c r="C615">
        <f t="shared" si="3501"/>
        <v>107</v>
      </c>
      <c r="D615">
        <f>IF(D614=0, 0, D614*(1-VLOOKUP(C614,Mort!$A$2:$E$111,IF(D614/D613=1-VLOOKUP(C613,Mort!$A$2:$E$111,4),4,5))))</f>
        <v>2.8405088728837672E-4</v>
      </c>
      <c r="E615" s="3">
        <f>IF(C615&lt;65,Assumptions!$C$6,Assumptions!$C$7)*(1+Assumptions!$C$8)^(B615-$J$3)</f>
        <v>79767.181892946246</v>
      </c>
      <c r="F615" s="3">
        <f t="shared" si="3391"/>
        <v>22.66</v>
      </c>
    </row>
    <row r="616" spans="2:226" x14ac:dyDescent="0.25">
      <c r="B616">
        <f t="shared" ref="B616:C616" si="3502">B615+1</f>
        <v>2075</v>
      </c>
      <c r="C616">
        <f t="shared" si="3502"/>
        <v>108</v>
      </c>
      <c r="D616">
        <f>IF(D615=0, 0, D615*(1-VLOOKUP(C615,Mort!$A$2:$E$111,IF(D615/D614=1-VLOOKUP(C614,Mort!$A$2:$E$111,4),4,5))))</f>
        <v>8.2261136958713892E-5</v>
      </c>
      <c r="E616" s="3">
        <f>IF(C616&lt;65,Assumptions!$C$6,Assumptions!$C$7)*(1+Assumptions!$C$8)^(B616-$J$3)</f>
        <v>84154.37689705829</v>
      </c>
      <c r="F616" s="3">
        <f t="shared" si="3391"/>
        <v>6.92</v>
      </c>
    </row>
    <row r="617" spans="2:226" x14ac:dyDescent="0.25">
      <c r="B617">
        <f t="shared" ref="B617:C617" si="3503">B616+1</f>
        <v>2076</v>
      </c>
      <c r="C617">
        <f t="shared" si="3503"/>
        <v>109</v>
      </c>
      <c r="D617">
        <f>IF(D616=0, 0, D616*(1-VLOOKUP(C616,Mort!$A$2:$E$111,IF(D616/D615=1-VLOOKUP(C615,Mort!$A$2:$E$111,4),4,5))))</f>
        <v>1.787781289523729E-5</v>
      </c>
      <c r="E617" s="3">
        <f>IF(C617&lt;65,Assumptions!$C$6,Assumptions!$C$7)*(1+Assumptions!$C$8)^(B617-$J$3)</f>
        <v>88782.867626396503</v>
      </c>
      <c r="F617" s="3">
        <f t="shared" si="3391"/>
        <v>1.59</v>
      </c>
    </row>
    <row r="618" spans="2:226" x14ac:dyDescent="0.25">
      <c r="B618">
        <f t="shared" ref="B618:C618" si="3504">B617+1</f>
        <v>2077</v>
      </c>
      <c r="C618">
        <f t="shared" si="3504"/>
        <v>110</v>
      </c>
      <c r="D618">
        <f>IF(D617=0, 0, D617*(1-VLOOKUP(C617,Mort!$A$2:$E$111,IF(D617/D616=1-VLOOKUP(C616,Mort!$A$2:$E$111,4),4,5))))</f>
        <v>2.4621323919320788E-6</v>
      </c>
      <c r="E618" s="3">
        <f>IF(C618&lt;65,Assumptions!$C$6,Assumptions!$C$7)*(1+Assumptions!$C$8)^(B618-$J$3)</f>
        <v>93665.925345848314</v>
      </c>
      <c r="F618" s="3">
        <f t="shared" si="3391"/>
        <v>0.23</v>
      </c>
    </row>
    <row r="619" spans="2:226" x14ac:dyDescent="0.25">
      <c r="B619">
        <f t="shared" ref="B619:C619" si="3505">B618+1</f>
        <v>2078</v>
      </c>
      <c r="C619">
        <f t="shared" si="3505"/>
        <v>111</v>
      </c>
      <c r="D619">
        <f>IF(D618=0, 0, D618*(1-VLOOKUP(C618,Mort!$A$2:$E$111,IF(D618/D617=1-VLOOKUP(C617,Mort!$A$2:$E$111,4),4,5))))</f>
        <v>0</v>
      </c>
      <c r="E619" s="3">
        <f>IF(C619&lt;65,Assumptions!$C$6,Assumptions!$C$7)*(1+Assumptions!$C$8)^(B619-$J$3)</f>
        <v>98817.55123986995</v>
      </c>
      <c r="F619" s="3">
        <f t="shared" si="3391"/>
        <v>0</v>
      </c>
    </row>
    <row r="620" spans="2:226" x14ac:dyDescent="0.25">
      <c r="B620">
        <f t="shared" ref="B620:C620" si="3506">B619+1</f>
        <v>2079</v>
      </c>
      <c r="C620">
        <f t="shared" si="3506"/>
        <v>112</v>
      </c>
      <c r="D620">
        <f>IF(D619=0, 0, D619*(1-VLOOKUP(C619,Mort!$A$2:$E$111,IF(D619/D618=1-VLOOKUP(C618,Mort!$A$2:$E$111,4),4,5))))</f>
        <v>0</v>
      </c>
      <c r="E620" s="3">
        <f>IF(C620&lt;65,Assumptions!$C$6,Assumptions!$C$7)*(1+Assumptions!$C$8)^(B620-$J$3)</f>
        <v>104252.51655806279</v>
      </c>
      <c r="F620" s="3">
        <f t="shared" si="3391"/>
        <v>0</v>
      </c>
    </row>
    <row r="621" spans="2:226" x14ac:dyDescent="0.25">
      <c r="B621">
        <f t="shared" ref="B621:C621" si="3507">B620+1</f>
        <v>2080</v>
      </c>
      <c r="C621">
        <f t="shared" si="3507"/>
        <v>113</v>
      </c>
      <c r="D621">
        <f>IF(D620=0, 0, D620*(1-VLOOKUP(C620,Mort!$A$2:$E$111,IF(D620/D619=1-VLOOKUP(C619,Mort!$A$2:$E$111,4),4,5))))</f>
        <v>0</v>
      </c>
      <c r="E621" s="3">
        <f>IF(C621&lt;65,Assumptions!$C$6,Assumptions!$C$7)*(1+Assumptions!$C$8)^(B621-$J$3)</f>
        <v>109986.40496875624</v>
      </c>
      <c r="F621" s="3">
        <f t="shared" si="3391"/>
        <v>0</v>
      </c>
    </row>
    <row r="622" spans="2:226" x14ac:dyDescent="0.25">
      <c r="B622">
        <f t="shared" ref="B622:C622" si="3508">B621+1</f>
        <v>2081</v>
      </c>
      <c r="C622">
        <f t="shared" si="3508"/>
        <v>114</v>
      </c>
      <c r="D622">
        <f>IF(D621=0, 0, D621*(1-VLOOKUP(C621,Mort!$A$2:$E$111,IF(D621/D620=1-VLOOKUP(C620,Mort!$A$2:$E$111,4),4,5))))</f>
        <v>0</v>
      </c>
      <c r="E622" s="3">
        <f>IF(C622&lt;65,Assumptions!$C$6,Assumptions!$C$7)*(1+Assumptions!$C$8)^(B622-$J$3)</f>
        <v>116035.65724203784</v>
      </c>
      <c r="F622" s="3">
        <f t="shared" si="3391"/>
        <v>0</v>
      </c>
    </row>
    <row r="623" spans="2:226" x14ac:dyDescent="0.25">
      <c r="B623">
        <f t="shared" ref="B623:C623" si="3509">B622+1</f>
        <v>2082</v>
      </c>
      <c r="C623">
        <f t="shared" si="3509"/>
        <v>115</v>
      </c>
      <c r="D623">
        <f>IF(D622=0, 0, D622*(1-VLOOKUP(C622,Mort!$A$2:$E$111,IF(D622/D621=1-VLOOKUP(C621,Mort!$A$2:$E$111,4),4,5))))</f>
        <v>0</v>
      </c>
      <c r="E623" s="3">
        <f>IF(C623&lt;65,Assumptions!$C$6,Assumptions!$C$7)*(1+Assumptions!$C$8)^(B623-$J$3)</f>
        <v>122417.61839034989</v>
      </c>
      <c r="F623" s="3">
        <f t="shared" si="3391"/>
        <v>0</v>
      </c>
    </row>
    <row r="624" spans="2:226" x14ac:dyDescent="0.25">
      <c r="B624">
        <f t="shared" ref="B624:C624" si="3510">B623+1</f>
        <v>2083</v>
      </c>
      <c r="C624">
        <f t="shared" si="3510"/>
        <v>116</v>
      </c>
      <c r="D624">
        <f>IF(D623=0, 0, D623*(1-VLOOKUP(C623,Mort!$A$2:$E$111,IF(D623/D622=1-VLOOKUP(C622,Mort!$A$2:$E$111,4),4,5))))</f>
        <v>0</v>
      </c>
      <c r="E624" s="3">
        <f>IF(C624&lt;65,Assumptions!$C$6,Assumptions!$C$7)*(1+Assumptions!$C$8)^(B624-$J$3)</f>
        <v>129150.58740181915</v>
      </c>
      <c r="F624" s="3">
        <f t="shared" ref="F624:F658" si="3511">ROUND(D624*E624, 2)</f>
        <v>0</v>
      </c>
    </row>
    <row r="625" spans="2:6" x14ac:dyDescent="0.25">
      <c r="B625">
        <f t="shared" ref="B625:C625" si="3512">B624+1</f>
        <v>2084</v>
      </c>
      <c r="C625">
        <f t="shared" si="3512"/>
        <v>117</v>
      </c>
      <c r="D625">
        <f>IF(D624=0, 0, D624*(1-VLOOKUP(C624,Mort!$A$2:$E$111,IF(D624/D623=1-VLOOKUP(C623,Mort!$A$2:$E$111,4),4,5))))</f>
        <v>0</v>
      </c>
      <c r="E625" s="3">
        <f>IF(C625&lt;65,Assumptions!$C$6,Assumptions!$C$7)*(1+Assumptions!$C$8)^(B625-$J$3)</f>
        <v>136253.8697089192</v>
      </c>
      <c r="F625" s="3">
        <f t="shared" si="3511"/>
        <v>0</v>
      </c>
    </row>
    <row r="626" spans="2:6" x14ac:dyDescent="0.25">
      <c r="B626">
        <f t="shared" ref="B626:C626" si="3513">B625+1</f>
        <v>2085</v>
      </c>
      <c r="C626">
        <f t="shared" si="3513"/>
        <v>118</v>
      </c>
      <c r="D626">
        <f>IF(D625=0, 0, D625*(1-VLOOKUP(C625,Mort!$A$2:$E$111,IF(D625/D624=1-VLOOKUP(C624,Mort!$A$2:$E$111,4),4,5))))</f>
        <v>0</v>
      </c>
      <c r="E626" s="3">
        <f>IF(C626&lt;65,Assumptions!$C$6,Assumptions!$C$7)*(1+Assumptions!$C$8)^(B626-$J$3)</f>
        <v>143747.83254290977</v>
      </c>
      <c r="F626" s="3">
        <f t="shared" si="3511"/>
        <v>0</v>
      </c>
    </row>
    <row r="627" spans="2:6" x14ac:dyDescent="0.25">
      <c r="B627">
        <f t="shared" ref="B627:C627" si="3514">B626+1</f>
        <v>2086</v>
      </c>
      <c r="C627">
        <f t="shared" si="3514"/>
        <v>119</v>
      </c>
      <c r="D627">
        <f>IF(D626=0, 0, D626*(1-VLOOKUP(C626,Mort!$A$2:$E$111,IF(D626/D625=1-VLOOKUP(C625,Mort!$A$2:$E$111,4),4,5))))</f>
        <v>0</v>
      </c>
      <c r="E627" s="3">
        <f>IF(C627&lt;65,Assumptions!$C$6,Assumptions!$C$7)*(1+Assumptions!$C$8)^(B627-$J$3)</f>
        <v>151653.96333276975</v>
      </c>
      <c r="F627" s="3">
        <f t="shared" si="3511"/>
        <v>0</v>
      </c>
    </row>
    <row r="628" spans="2:6" x14ac:dyDescent="0.25">
      <c r="B628">
        <f t="shared" ref="B628:C628" si="3515">B627+1</f>
        <v>2087</v>
      </c>
      <c r="C628">
        <f t="shared" si="3515"/>
        <v>120</v>
      </c>
      <c r="D628">
        <f>IF(D627=0, 0, D627*(1-VLOOKUP(C627,Mort!$A$2:$E$111,IF(D627/D626=1-VLOOKUP(C626,Mort!$A$2:$E$111,4),4,5))))</f>
        <v>0</v>
      </c>
      <c r="E628" s="3">
        <f>IF(C628&lt;65,Assumptions!$C$6,Assumptions!$C$7)*(1+Assumptions!$C$8)^(B628-$J$3)</f>
        <v>159994.93131607212</v>
      </c>
      <c r="F628" s="3">
        <f t="shared" si="3511"/>
        <v>0</v>
      </c>
    </row>
    <row r="629" spans="2:6" x14ac:dyDescent="0.25">
      <c r="B629">
        <f t="shared" ref="B629:C629" si="3516">B628+1</f>
        <v>2088</v>
      </c>
      <c r="C629">
        <f t="shared" si="3516"/>
        <v>121</v>
      </c>
      <c r="D629">
        <f>IF(D628=0, 0, D628*(1-VLOOKUP(C628,Mort!$A$2:$E$111,IF(D628/D627=1-VLOOKUP(C627,Mort!$A$2:$E$111,4),4,5))))</f>
        <v>0</v>
      </c>
      <c r="E629" s="3">
        <f>IF(C629&lt;65,Assumptions!$C$6,Assumptions!$C$7)*(1+Assumptions!$C$8)^(B629-$J$3)</f>
        <v>168794.65253845608</v>
      </c>
      <c r="F629" s="3">
        <f t="shared" si="3511"/>
        <v>0</v>
      </c>
    </row>
    <row r="630" spans="2:6" x14ac:dyDescent="0.25">
      <c r="B630">
        <f t="shared" ref="B630:C630" si="3517">B629+1</f>
        <v>2089</v>
      </c>
      <c r="C630">
        <f t="shared" si="3517"/>
        <v>122</v>
      </c>
      <c r="D630">
        <f>IF(D629=0, 0, D629*(1-VLOOKUP(C629,Mort!$A$2:$E$111,IF(D629/D628=1-VLOOKUP(C628,Mort!$A$2:$E$111,4),4,5))))</f>
        <v>0</v>
      </c>
      <c r="E630" s="3">
        <f>IF(C630&lt;65,Assumptions!$C$6,Assumptions!$C$7)*(1+Assumptions!$C$8)^(B630-$J$3)</f>
        <v>178078.35842807117</v>
      </c>
      <c r="F630" s="3">
        <f t="shared" si="3511"/>
        <v>0</v>
      </c>
    </row>
    <row r="631" spans="2:6" x14ac:dyDescent="0.25">
      <c r="B631">
        <f t="shared" ref="B631:C631" si="3518">B630+1</f>
        <v>2090</v>
      </c>
      <c r="C631">
        <f t="shared" si="3518"/>
        <v>123</v>
      </c>
      <c r="D631">
        <f>IF(D630=0, 0, D630*(1-VLOOKUP(C630,Mort!$A$2:$E$111,IF(D630/D629=1-VLOOKUP(C629,Mort!$A$2:$E$111,4),4,5))))</f>
        <v>0</v>
      </c>
      <c r="E631" s="3">
        <f>IF(C631&lt;65,Assumptions!$C$6,Assumptions!$C$7)*(1+Assumptions!$C$8)^(B631-$J$3)</f>
        <v>187872.66814161502</v>
      </c>
      <c r="F631" s="3">
        <f t="shared" si="3511"/>
        <v>0</v>
      </c>
    </row>
    <row r="632" spans="2:6" x14ac:dyDescent="0.25">
      <c r="B632">
        <f t="shared" ref="B632:C632" si="3519">B631+1</f>
        <v>2091</v>
      </c>
      <c r="C632">
        <f t="shared" si="3519"/>
        <v>124</v>
      </c>
      <c r="D632">
        <f>IF(D631=0, 0, D631*(1-VLOOKUP(C631,Mort!$A$2:$E$111,IF(D631/D630=1-VLOOKUP(C630,Mort!$A$2:$E$111,4),4,5))))</f>
        <v>0</v>
      </c>
      <c r="E632" s="3">
        <f>IF(C632&lt;65,Assumptions!$C$6,Assumptions!$C$7)*(1+Assumptions!$C$8)^(B632-$J$3)</f>
        <v>198205.66488940388</v>
      </c>
      <c r="F632" s="3">
        <f t="shared" si="3511"/>
        <v>0</v>
      </c>
    </row>
    <row r="633" spans="2:6" x14ac:dyDescent="0.25">
      <c r="B633">
        <f t="shared" ref="B633:C633" si="3520">B632+1</f>
        <v>2092</v>
      </c>
      <c r="C633">
        <f t="shared" si="3520"/>
        <v>125</v>
      </c>
      <c r="D633">
        <f>IF(D632=0, 0, D632*(1-VLOOKUP(C632,Mort!$A$2:$E$111,IF(D632/D631=1-VLOOKUP(C631,Mort!$A$2:$E$111,4),4,5))))</f>
        <v>0</v>
      </c>
      <c r="E633" s="3">
        <f>IF(C633&lt;65,Assumptions!$C$6,Assumptions!$C$7)*(1+Assumptions!$C$8)^(B633-$J$3)</f>
        <v>209106.97645832106</v>
      </c>
      <c r="F633" s="3">
        <f t="shared" si="3511"/>
        <v>0</v>
      </c>
    </row>
    <row r="634" spans="2:6" x14ac:dyDescent="0.25">
      <c r="B634">
        <f t="shared" ref="B634:C634" si="3521">B633+1</f>
        <v>2093</v>
      </c>
      <c r="C634">
        <f t="shared" si="3521"/>
        <v>126</v>
      </c>
      <c r="D634">
        <f>IF(D633=0, 0, D633*(1-VLOOKUP(C633,Mort!$A$2:$E$111,IF(D633/D632=1-VLOOKUP(C632,Mort!$A$2:$E$111,4),4,5))))</f>
        <v>0</v>
      </c>
      <c r="E634" s="3">
        <f>IF(C634&lt;65,Assumptions!$C$6,Assumptions!$C$7)*(1+Assumptions!$C$8)^(B634-$J$3)</f>
        <v>220607.86016352873</v>
      </c>
      <c r="F634" s="3">
        <f t="shared" si="3511"/>
        <v>0</v>
      </c>
    </row>
    <row r="635" spans="2:6" x14ac:dyDescent="0.25">
      <c r="B635">
        <f t="shared" ref="B635:C635" si="3522">B634+1</f>
        <v>2094</v>
      </c>
      <c r="C635">
        <f t="shared" si="3522"/>
        <v>127</v>
      </c>
      <c r="D635">
        <f>IF(D634=0, 0, D634*(1-VLOOKUP(C634,Mort!$A$2:$E$111,IF(D634/D633=1-VLOOKUP(C633,Mort!$A$2:$E$111,4),4,5))))</f>
        <v>0</v>
      </c>
      <c r="E635" s="3">
        <f>IF(C635&lt;65,Assumptions!$C$6,Assumptions!$C$7)*(1+Assumptions!$C$8)^(B635-$J$3)</f>
        <v>232741.29247252279</v>
      </c>
      <c r="F635" s="3">
        <f t="shared" si="3511"/>
        <v>0</v>
      </c>
    </row>
    <row r="636" spans="2:6" x14ac:dyDescent="0.25">
      <c r="B636">
        <f t="shared" ref="B636:C636" si="3523">B635+1</f>
        <v>2095</v>
      </c>
      <c r="C636">
        <f t="shared" si="3523"/>
        <v>128</v>
      </c>
      <c r="D636">
        <f>IF(D635=0, 0, D635*(1-VLOOKUP(C635,Mort!$A$2:$E$111,IF(D635/D634=1-VLOOKUP(C634,Mort!$A$2:$E$111,4),4,5))))</f>
        <v>0</v>
      </c>
      <c r="E636" s="3">
        <f>IF(C636&lt;65,Assumptions!$C$6,Assumptions!$C$7)*(1+Assumptions!$C$8)^(B636-$J$3)</f>
        <v>245542.06355851155</v>
      </c>
      <c r="F636" s="3">
        <f t="shared" si="3511"/>
        <v>0</v>
      </c>
    </row>
    <row r="637" spans="2:6" x14ac:dyDescent="0.25">
      <c r="B637">
        <f t="shared" ref="B637:C637" si="3524">B636+1</f>
        <v>2096</v>
      </c>
      <c r="C637">
        <f t="shared" si="3524"/>
        <v>129</v>
      </c>
      <c r="D637">
        <f>IF(D636=0, 0, D636*(1-VLOOKUP(C636,Mort!$A$2:$E$111,IF(D636/D635=1-VLOOKUP(C635,Mort!$A$2:$E$111,4),4,5))))</f>
        <v>0</v>
      </c>
      <c r="E637" s="3">
        <f>IF(C637&lt;65,Assumptions!$C$6,Assumptions!$C$7)*(1+Assumptions!$C$8)^(B637-$J$3)</f>
        <v>259046.87705422964</v>
      </c>
      <c r="F637" s="3">
        <f t="shared" si="3511"/>
        <v>0</v>
      </c>
    </row>
    <row r="638" spans="2:6" x14ac:dyDescent="0.25">
      <c r="B638">
        <f t="shared" ref="B638:C638" si="3525">B637+1</f>
        <v>2097</v>
      </c>
      <c r="C638">
        <f t="shared" si="3525"/>
        <v>130</v>
      </c>
      <c r="D638">
        <f>IF(D637=0, 0, D637*(1-VLOOKUP(C637,Mort!$A$2:$E$111,IF(D637/D636=1-VLOOKUP(C636,Mort!$A$2:$E$111,4),4,5))))</f>
        <v>0</v>
      </c>
      <c r="E638" s="3">
        <f>IF(C638&lt;65,Assumptions!$C$6,Assumptions!$C$7)*(1+Assumptions!$C$8)^(B638-$J$3)</f>
        <v>273294.45529221225</v>
      </c>
      <c r="F638" s="3">
        <f t="shared" si="3511"/>
        <v>0</v>
      </c>
    </row>
    <row r="639" spans="2:6" x14ac:dyDescent="0.25">
      <c r="B639">
        <f t="shared" ref="B639:C639" si="3526">B638+1</f>
        <v>2098</v>
      </c>
      <c r="C639">
        <f t="shared" si="3526"/>
        <v>131</v>
      </c>
      <c r="D639">
        <f>IF(D638=0, 0, D638*(1-VLOOKUP(C638,Mort!$A$2:$E$111,IF(D638/D637=1-VLOOKUP(C637,Mort!$A$2:$E$111,4),4,5))))</f>
        <v>0</v>
      </c>
      <c r="E639" s="3">
        <f>IF(C639&lt;65,Assumptions!$C$6,Assumptions!$C$7)*(1+Assumptions!$C$8)^(B639-$J$3)</f>
        <v>288325.65033328393</v>
      </c>
      <c r="F639" s="3">
        <f t="shared" si="3511"/>
        <v>0</v>
      </c>
    </row>
    <row r="640" spans="2:6" x14ac:dyDescent="0.25">
      <c r="B640">
        <f t="shared" ref="B640:C640" si="3527">B639+1</f>
        <v>2099</v>
      </c>
      <c r="C640">
        <f t="shared" si="3527"/>
        <v>132</v>
      </c>
      <c r="D640">
        <f>IF(D639=0, 0, D639*(1-VLOOKUP(C639,Mort!$A$2:$E$111,IF(D639/D638=1-VLOOKUP(C638,Mort!$A$2:$E$111,4),4,5))))</f>
        <v>0</v>
      </c>
      <c r="E640" s="3">
        <f>IF(C640&lt;65,Assumptions!$C$6,Assumptions!$C$7)*(1+Assumptions!$C$8)^(B640-$J$3)</f>
        <v>304183.56110161456</v>
      </c>
      <c r="F640" s="3">
        <f t="shared" si="3511"/>
        <v>0</v>
      </c>
    </row>
    <row r="641" spans="2:6" x14ac:dyDescent="0.25">
      <c r="B641">
        <f t="shared" ref="B641:C641" si="3528">B640+1</f>
        <v>2100</v>
      </c>
      <c r="C641">
        <f t="shared" si="3528"/>
        <v>133</v>
      </c>
      <c r="D641">
        <f>IF(D640=0, 0, D640*(1-VLOOKUP(C640,Mort!$A$2:$E$111,IF(D640/D639=1-VLOOKUP(C639,Mort!$A$2:$E$111,4),4,5))))</f>
        <v>0</v>
      </c>
      <c r="E641" s="3">
        <f>IF(C641&lt;65,Assumptions!$C$6,Assumptions!$C$7)*(1+Assumptions!$C$8)^(B641-$J$3)</f>
        <v>320913.65696220333</v>
      </c>
      <c r="F641" s="3">
        <f t="shared" si="3511"/>
        <v>0</v>
      </c>
    </row>
    <row r="642" spans="2:6" x14ac:dyDescent="0.25">
      <c r="B642">
        <f t="shared" ref="B642:C642" si="3529">B641+1</f>
        <v>2101</v>
      </c>
      <c r="C642">
        <f t="shared" si="3529"/>
        <v>134</v>
      </c>
      <c r="D642">
        <f>IF(D641=0, 0, D641*(1-VLOOKUP(C641,Mort!$A$2:$E$111,IF(D641/D640=1-VLOOKUP(C640,Mort!$A$2:$E$111,4),4,5))))</f>
        <v>0</v>
      </c>
      <c r="E642" s="3">
        <f>IF(C642&lt;65,Assumptions!$C$6,Assumptions!$C$7)*(1+Assumptions!$C$8)^(B642-$J$3)</f>
        <v>338563.90809512453</v>
      </c>
      <c r="F642" s="3">
        <f t="shared" si="3511"/>
        <v>0</v>
      </c>
    </row>
    <row r="643" spans="2:6" x14ac:dyDescent="0.25">
      <c r="B643">
        <f t="shared" ref="B643:C643" si="3530">B642+1</f>
        <v>2102</v>
      </c>
      <c r="C643">
        <f t="shared" si="3530"/>
        <v>135</v>
      </c>
      <c r="D643">
        <f>IF(D642=0, 0, D642*(1-VLOOKUP(C642,Mort!$A$2:$E$111,IF(D642/D641=1-VLOOKUP(C641,Mort!$A$2:$E$111,4),4,5))))</f>
        <v>0</v>
      </c>
      <c r="E643" s="3">
        <f>IF(C643&lt;65,Assumptions!$C$6,Assumptions!$C$7)*(1+Assumptions!$C$8)^(B643-$J$3)</f>
        <v>357184.92304035631</v>
      </c>
      <c r="F643" s="3">
        <f t="shared" si="3511"/>
        <v>0</v>
      </c>
    </row>
    <row r="644" spans="2:6" x14ac:dyDescent="0.25">
      <c r="B644">
        <f t="shared" ref="B644:C644" si="3531">B643+1</f>
        <v>2103</v>
      </c>
      <c r="C644">
        <f t="shared" si="3531"/>
        <v>136</v>
      </c>
      <c r="D644">
        <f>IF(D643=0, 0, D643*(1-VLOOKUP(C643,Mort!$A$2:$E$111,IF(D643/D642=1-VLOOKUP(C642,Mort!$A$2:$E$111,4),4,5))))</f>
        <v>0</v>
      </c>
      <c r="E644" s="3">
        <f>IF(C644&lt;65,Assumptions!$C$6,Assumptions!$C$7)*(1+Assumptions!$C$8)^(B644-$J$3)</f>
        <v>376830.09380757593</v>
      </c>
      <c r="F644" s="3">
        <f t="shared" si="3511"/>
        <v>0</v>
      </c>
    </row>
    <row r="645" spans="2:6" x14ac:dyDescent="0.25">
      <c r="B645">
        <f t="shared" ref="B645:C645" si="3532">B644+1</f>
        <v>2104</v>
      </c>
      <c r="C645">
        <f t="shared" si="3532"/>
        <v>137</v>
      </c>
      <c r="D645">
        <f>IF(D644=0, 0, D644*(1-VLOOKUP(C644,Mort!$A$2:$E$111,IF(D644/D643=1-VLOOKUP(C643,Mort!$A$2:$E$111,4),4,5))))</f>
        <v>0</v>
      </c>
      <c r="E645" s="3">
        <f>IF(C645&lt;65,Assumptions!$C$6,Assumptions!$C$7)*(1+Assumptions!$C$8)^(B645-$J$3)</f>
        <v>397555.7489669926</v>
      </c>
      <c r="F645" s="3">
        <f t="shared" si="3511"/>
        <v>0</v>
      </c>
    </row>
    <row r="646" spans="2:6" x14ac:dyDescent="0.25">
      <c r="B646">
        <f t="shared" ref="B646:C646" si="3533">B645+1</f>
        <v>2105</v>
      </c>
      <c r="C646">
        <f t="shared" si="3533"/>
        <v>138</v>
      </c>
      <c r="D646">
        <f>IF(D645=0, 0, D645*(1-VLOOKUP(C645,Mort!$A$2:$E$111,IF(D645/D644=1-VLOOKUP(C644,Mort!$A$2:$E$111,4),4,5))))</f>
        <v>0</v>
      </c>
      <c r="E646" s="3">
        <f>IF(C646&lt;65,Assumptions!$C$6,Assumptions!$C$7)*(1+Assumptions!$C$8)^(B646-$J$3)</f>
        <v>419421.31516017712</v>
      </c>
      <c r="F646" s="3">
        <f t="shared" si="3511"/>
        <v>0</v>
      </c>
    </row>
    <row r="647" spans="2:6" x14ac:dyDescent="0.25">
      <c r="B647">
        <f t="shared" ref="B647:C647" si="3534">B646+1</f>
        <v>2106</v>
      </c>
      <c r="C647">
        <f t="shared" si="3534"/>
        <v>139</v>
      </c>
      <c r="D647">
        <f>IF(D646=0, 0, D646*(1-VLOOKUP(C646,Mort!$A$2:$E$111,IF(D646/D645=1-VLOOKUP(C645,Mort!$A$2:$E$111,4),4,5))))</f>
        <v>0</v>
      </c>
      <c r="E647" s="3">
        <f>IF(C647&lt;65,Assumptions!$C$6,Assumptions!$C$7)*(1+Assumptions!$C$8)^(B647-$J$3)</f>
        <v>442489.4874939869</v>
      </c>
      <c r="F647" s="3">
        <f t="shared" si="3511"/>
        <v>0</v>
      </c>
    </row>
    <row r="648" spans="2:6" x14ac:dyDescent="0.25">
      <c r="B648">
        <f t="shared" ref="B648:C648" si="3535">B647+1</f>
        <v>2107</v>
      </c>
      <c r="C648">
        <f t="shared" si="3535"/>
        <v>140</v>
      </c>
      <c r="D648">
        <f>IF(D647=0, 0, D647*(1-VLOOKUP(C647,Mort!$A$2:$E$111,IF(D647/D646=1-VLOOKUP(C646,Mort!$A$2:$E$111,4),4,5))))</f>
        <v>0</v>
      </c>
      <c r="E648" s="3">
        <f>IF(C648&lt;65,Assumptions!$C$6,Assumptions!$C$7)*(1+Assumptions!$C$8)^(B648-$J$3)</f>
        <v>466826.40930615616</v>
      </c>
      <c r="F648" s="3">
        <f t="shared" si="3511"/>
        <v>0</v>
      </c>
    </row>
    <row r="649" spans="2:6" x14ac:dyDescent="0.25">
      <c r="B649">
        <f t="shared" ref="B649:C649" si="3536">B648+1</f>
        <v>2108</v>
      </c>
      <c r="C649">
        <f t="shared" si="3536"/>
        <v>141</v>
      </c>
      <c r="D649">
        <f>IF(D648=0, 0, D648*(1-VLOOKUP(C648,Mort!$A$2:$E$111,IF(D648/D647=1-VLOOKUP(C647,Mort!$A$2:$E$111,4),4,5))))</f>
        <v>0</v>
      </c>
      <c r="E649" s="3">
        <f>IF(C649&lt;65,Assumptions!$C$6,Assumptions!$C$7)*(1+Assumptions!$C$8)^(B649-$J$3)</f>
        <v>492501.86181799474</v>
      </c>
      <c r="F649" s="3">
        <f t="shared" si="3511"/>
        <v>0</v>
      </c>
    </row>
    <row r="650" spans="2:6" x14ac:dyDescent="0.25">
      <c r="B650">
        <f t="shared" ref="B650:C650" si="3537">B649+1</f>
        <v>2109</v>
      </c>
      <c r="C650">
        <f t="shared" si="3537"/>
        <v>142</v>
      </c>
      <c r="D650">
        <f>IF(D649=0, 0, D649*(1-VLOOKUP(C649,Mort!$A$2:$E$111,IF(D649/D648=1-VLOOKUP(C648,Mort!$A$2:$E$111,4),4,5))))</f>
        <v>0</v>
      </c>
      <c r="E650" s="3">
        <f>IF(C650&lt;65,Assumptions!$C$6,Assumptions!$C$7)*(1+Assumptions!$C$8)^(B650-$J$3)</f>
        <v>519589.46421798447</v>
      </c>
      <c r="F650" s="3">
        <f t="shared" si="3511"/>
        <v>0</v>
      </c>
    </row>
    <row r="651" spans="2:6" x14ac:dyDescent="0.25">
      <c r="B651">
        <f t="shared" ref="B651:C651" si="3538">B650+1</f>
        <v>2110</v>
      </c>
      <c r="C651">
        <f t="shared" si="3538"/>
        <v>143</v>
      </c>
      <c r="D651">
        <f>IF(D650=0, 0, D650*(1-VLOOKUP(C650,Mort!$A$2:$E$111,IF(D650/D649=1-VLOOKUP(C649,Mort!$A$2:$E$111,4),4,5))))</f>
        <v>0</v>
      </c>
      <c r="E651" s="3">
        <f>IF(C651&lt;65,Assumptions!$C$6,Assumptions!$C$7)*(1+Assumptions!$C$8)^(B651-$J$3)</f>
        <v>548166.88474997354</v>
      </c>
      <c r="F651" s="3">
        <f t="shared" si="3511"/>
        <v>0</v>
      </c>
    </row>
    <row r="652" spans="2:6" x14ac:dyDescent="0.25">
      <c r="B652">
        <f t="shared" ref="B652:C652" si="3539">B651+1</f>
        <v>2111</v>
      </c>
      <c r="C652">
        <f t="shared" si="3539"/>
        <v>144</v>
      </c>
      <c r="D652">
        <f>IF(D651=0, 0, D651*(1-VLOOKUP(C651,Mort!$A$2:$E$111,IF(D651/D650=1-VLOOKUP(C650,Mort!$A$2:$E$111,4),4,5))))</f>
        <v>0</v>
      </c>
      <c r="E652" s="3">
        <f>IF(C652&lt;65,Assumptions!$C$6,Assumptions!$C$7)*(1+Assumptions!$C$8)^(B652-$J$3)</f>
        <v>578316.06341122207</v>
      </c>
      <c r="F652" s="3">
        <f t="shared" si="3511"/>
        <v>0</v>
      </c>
    </row>
    <row r="653" spans="2:6" x14ac:dyDescent="0.25">
      <c r="B653">
        <f t="shared" ref="B653:C653" si="3540">B652+1</f>
        <v>2112</v>
      </c>
      <c r="C653">
        <f t="shared" si="3540"/>
        <v>145</v>
      </c>
      <c r="D653">
        <f>IF(D652=0, 0, D652*(1-VLOOKUP(C652,Mort!$A$2:$E$111,IF(D652/D651=1-VLOOKUP(C651,Mort!$A$2:$E$111,4),4,5))))</f>
        <v>0</v>
      </c>
      <c r="E653" s="3">
        <f>IF(C653&lt;65,Assumptions!$C$6,Assumptions!$C$7)*(1+Assumptions!$C$8)^(B653-$J$3)</f>
        <v>610123.4468988392</v>
      </c>
      <c r="F653" s="3">
        <f t="shared" si="3511"/>
        <v>0</v>
      </c>
    </row>
    <row r="654" spans="2:6" x14ac:dyDescent="0.25">
      <c r="B654">
        <f t="shared" ref="B654:C654" si="3541">B653+1</f>
        <v>2113</v>
      </c>
      <c r="C654">
        <f t="shared" si="3541"/>
        <v>146</v>
      </c>
      <c r="D654">
        <f>IF(D653=0, 0, D653*(1-VLOOKUP(C653,Mort!$A$2:$E$111,IF(D653/D652=1-VLOOKUP(C652,Mort!$A$2:$E$111,4),4,5))))</f>
        <v>0</v>
      </c>
      <c r="E654" s="3">
        <f>IF(C654&lt;65,Assumptions!$C$6,Assumptions!$C$7)*(1+Assumptions!$C$8)^(B654-$J$3)</f>
        <v>643680.23647827539</v>
      </c>
      <c r="F654" s="3">
        <f t="shared" si="3511"/>
        <v>0</v>
      </c>
    </row>
    <row r="655" spans="2:6" x14ac:dyDescent="0.25">
      <c r="B655">
        <f t="shared" ref="B655:C655" si="3542">B654+1</f>
        <v>2114</v>
      </c>
      <c r="C655">
        <f t="shared" si="3542"/>
        <v>147</v>
      </c>
      <c r="D655">
        <f>IF(D654=0, 0, D654*(1-VLOOKUP(C654,Mort!$A$2:$E$111,IF(D654/D653=1-VLOOKUP(C653,Mort!$A$2:$E$111,4),4,5))))</f>
        <v>0</v>
      </c>
      <c r="E655" s="3">
        <f>IF(C655&lt;65,Assumptions!$C$6,Assumptions!$C$7)*(1+Assumptions!$C$8)^(B655-$J$3)</f>
        <v>679082.6494845805</v>
      </c>
      <c r="F655" s="3">
        <f t="shared" si="3511"/>
        <v>0</v>
      </c>
    </row>
    <row r="656" spans="2:6" x14ac:dyDescent="0.25">
      <c r="B656">
        <f t="shared" ref="B656:C656" si="3543">B655+1</f>
        <v>2115</v>
      </c>
      <c r="C656">
        <f t="shared" si="3543"/>
        <v>148</v>
      </c>
      <c r="D656">
        <f>IF(D655=0, 0, D655*(1-VLOOKUP(C655,Mort!$A$2:$E$111,IF(D655/D654=1-VLOOKUP(C654,Mort!$A$2:$E$111,4),4,5))))</f>
        <v>0</v>
      </c>
      <c r="E656" s="3">
        <f>IF(C656&lt;65,Assumptions!$C$6,Assumptions!$C$7)*(1+Assumptions!$C$8)^(B656-$J$3)</f>
        <v>716432.19520623237</v>
      </c>
      <c r="F656" s="3">
        <f t="shared" si="3511"/>
        <v>0</v>
      </c>
    </row>
    <row r="657" spans="2:226" x14ac:dyDescent="0.25">
      <c r="B657">
        <f t="shared" ref="B657:C657" si="3544">B656+1</f>
        <v>2116</v>
      </c>
      <c r="C657">
        <f t="shared" si="3544"/>
        <v>149</v>
      </c>
      <c r="D657">
        <f>IF(D656=0, 0, D656*(1-VLOOKUP(C656,Mort!$A$2:$E$111,IF(D656/D655=1-VLOOKUP(C655,Mort!$A$2:$E$111,4),4,5))))</f>
        <v>0</v>
      </c>
      <c r="E657" s="3">
        <f>IF(C657&lt;65,Assumptions!$C$6,Assumptions!$C$7)*(1+Assumptions!$C$8)^(B657-$J$3)</f>
        <v>755835.96594257513</v>
      </c>
      <c r="F657" s="3">
        <f t="shared" si="3511"/>
        <v>0</v>
      </c>
    </row>
    <row r="658" spans="2:226" x14ac:dyDescent="0.25">
      <c r="B658">
        <f t="shared" ref="B658:C658" si="3545">B657+1</f>
        <v>2117</v>
      </c>
      <c r="C658">
        <f t="shared" si="3545"/>
        <v>150</v>
      </c>
      <c r="D658">
        <f>IF(D657=0, 0, D657*(1-VLOOKUP(C657,Mort!$A$2:$E$111,IF(D657/D656=1-VLOOKUP(C656,Mort!$A$2:$E$111,4),4,5))))</f>
        <v>0</v>
      </c>
      <c r="E658" s="3">
        <f>IF(C658&lt;65,Assumptions!$C$6,Assumptions!$C$7)*(1+Assumptions!$C$8)^(B658-$J$3)</f>
        <v>797406.94406941684</v>
      </c>
      <c r="F658" s="3">
        <f t="shared" si="3511"/>
        <v>0</v>
      </c>
    </row>
    <row r="662" spans="2:226" x14ac:dyDescent="0.25">
      <c r="H662" t="s">
        <v>40</v>
      </c>
      <c r="I662" s="4">
        <f>NPV(Assumptions!$C$9, J664:DE664)*(1+Assumptions!$C$9)-I664</f>
        <v>0</v>
      </c>
      <c r="J662" t="s">
        <v>26</v>
      </c>
      <c r="DF662" t="s">
        <v>55</v>
      </c>
    </row>
    <row r="663" spans="2:226" x14ac:dyDescent="0.25">
      <c r="B663" t="s">
        <v>3</v>
      </c>
      <c r="C663">
        <v>7</v>
      </c>
      <c r="E663" t="s">
        <v>30</v>
      </c>
      <c r="F663">
        <f>C664+MAX(Assumptions!$C$4-C664,Assumptions!$C$5-C666,0)</f>
        <v>50</v>
      </c>
      <c r="I663" t="s">
        <v>21</v>
      </c>
      <c r="J663">
        <f>J668</f>
        <v>2019</v>
      </c>
      <c r="K663">
        <f>J663+1</f>
        <v>2020</v>
      </c>
      <c r="L663">
        <f t="shared" ref="L663" si="3546">K663+1</f>
        <v>2021</v>
      </c>
      <c r="M663">
        <f t="shared" ref="M663" si="3547">L663+1</f>
        <v>2022</v>
      </c>
      <c r="N663">
        <f t="shared" ref="N663" si="3548">M663+1</f>
        <v>2023</v>
      </c>
      <c r="O663">
        <f t="shared" ref="O663" si="3549">N663+1</f>
        <v>2024</v>
      </c>
      <c r="P663">
        <f t="shared" ref="P663" si="3550">O663+1</f>
        <v>2025</v>
      </c>
      <c r="Q663">
        <f t="shared" ref="Q663" si="3551">P663+1</f>
        <v>2026</v>
      </c>
      <c r="R663">
        <f t="shared" ref="R663" si="3552">Q663+1</f>
        <v>2027</v>
      </c>
      <c r="S663">
        <f t="shared" ref="S663" si="3553">R663+1</f>
        <v>2028</v>
      </c>
      <c r="T663">
        <f t="shared" ref="T663" si="3554">S663+1</f>
        <v>2029</v>
      </c>
      <c r="U663">
        <f t="shared" ref="U663" si="3555">T663+1</f>
        <v>2030</v>
      </c>
      <c r="V663">
        <f t="shared" ref="V663" si="3556">U663+1</f>
        <v>2031</v>
      </c>
      <c r="W663">
        <f t="shared" ref="W663" si="3557">V663+1</f>
        <v>2032</v>
      </c>
      <c r="X663">
        <f t="shared" ref="X663" si="3558">W663+1</f>
        <v>2033</v>
      </c>
      <c r="Y663">
        <f t="shared" ref="Y663" si="3559">X663+1</f>
        <v>2034</v>
      </c>
      <c r="Z663">
        <f t="shared" ref="Z663" si="3560">Y663+1</f>
        <v>2035</v>
      </c>
      <c r="AA663">
        <f t="shared" ref="AA663" si="3561">Z663+1</f>
        <v>2036</v>
      </c>
      <c r="AB663">
        <f t="shared" ref="AB663" si="3562">AA663+1</f>
        <v>2037</v>
      </c>
      <c r="AC663">
        <f t="shared" ref="AC663" si="3563">AB663+1</f>
        <v>2038</v>
      </c>
      <c r="AD663">
        <f t="shared" ref="AD663" si="3564">AC663+1</f>
        <v>2039</v>
      </c>
      <c r="AE663">
        <f t="shared" ref="AE663" si="3565">AD663+1</f>
        <v>2040</v>
      </c>
      <c r="AF663">
        <f t="shared" ref="AF663" si="3566">AE663+1</f>
        <v>2041</v>
      </c>
      <c r="AG663">
        <f t="shared" ref="AG663" si="3567">AF663+1</f>
        <v>2042</v>
      </c>
      <c r="AH663">
        <f t="shared" ref="AH663" si="3568">AG663+1</f>
        <v>2043</v>
      </c>
      <c r="AI663">
        <f t="shared" ref="AI663" si="3569">AH663+1</f>
        <v>2044</v>
      </c>
      <c r="AJ663">
        <f t="shared" ref="AJ663" si="3570">AI663+1</f>
        <v>2045</v>
      </c>
      <c r="AK663">
        <f t="shared" ref="AK663" si="3571">AJ663+1</f>
        <v>2046</v>
      </c>
      <c r="AL663">
        <f t="shared" ref="AL663" si="3572">AK663+1</f>
        <v>2047</v>
      </c>
      <c r="AM663">
        <f t="shared" ref="AM663" si="3573">AL663+1</f>
        <v>2048</v>
      </c>
      <c r="AN663">
        <f t="shared" ref="AN663" si="3574">AM663+1</f>
        <v>2049</v>
      </c>
      <c r="AO663">
        <f t="shared" ref="AO663" si="3575">AN663+1</f>
        <v>2050</v>
      </c>
      <c r="AP663">
        <f t="shared" ref="AP663" si="3576">AO663+1</f>
        <v>2051</v>
      </c>
      <c r="AQ663">
        <f t="shared" ref="AQ663" si="3577">AP663+1</f>
        <v>2052</v>
      </c>
      <c r="AR663">
        <f t="shared" ref="AR663" si="3578">AQ663+1</f>
        <v>2053</v>
      </c>
      <c r="AS663">
        <f t="shared" ref="AS663" si="3579">AR663+1</f>
        <v>2054</v>
      </c>
      <c r="AT663">
        <f t="shared" ref="AT663" si="3580">AS663+1</f>
        <v>2055</v>
      </c>
      <c r="AU663">
        <f t="shared" ref="AU663" si="3581">AT663+1</f>
        <v>2056</v>
      </c>
      <c r="AV663">
        <f t="shared" ref="AV663" si="3582">AU663+1</f>
        <v>2057</v>
      </c>
      <c r="AW663">
        <f t="shared" ref="AW663" si="3583">AV663+1</f>
        <v>2058</v>
      </c>
      <c r="AX663">
        <f t="shared" ref="AX663" si="3584">AW663+1</f>
        <v>2059</v>
      </c>
      <c r="AY663">
        <f t="shared" ref="AY663" si="3585">AX663+1</f>
        <v>2060</v>
      </c>
      <c r="AZ663">
        <f t="shared" ref="AZ663" si="3586">AY663+1</f>
        <v>2061</v>
      </c>
      <c r="BA663">
        <f t="shared" ref="BA663" si="3587">AZ663+1</f>
        <v>2062</v>
      </c>
      <c r="BB663">
        <f t="shared" ref="BB663" si="3588">BA663+1</f>
        <v>2063</v>
      </c>
      <c r="BC663">
        <f t="shared" ref="BC663" si="3589">BB663+1</f>
        <v>2064</v>
      </c>
      <c r="BD663">
        <f t="shared" ref="BD663" si="3590">BC663+1</f>
        <v>2065</v>
      </c>
      <c r="BE663">
        <f t="shared" ref="BE663" si="3591">BD663+1</f>
        <v>2066</v>
      </c>
      <c r="BF663">
        <f t="shared" ref="BF663" si="3592">BE663+1</f>
        <v>2067</v>
      </c>
      <c r="BG663">
        <f t="shared" ref="BG663" si="3593">BF663+1</f>
        <v>2068</v>
      </c>
      <c r="BH663">
        <f t="shared" ref="BH663" si="3594">BG663+1</f>
        <v>2069</v>
      </c>
      <c r="BI663">
        <f t="shared" ref="BI663" si="3595">BH663+1</f>
        <v>2070</v>
      </c>
      <c r="BJ663">
        <f t="shared" ref="BJ663" si="3596">BI663+1</f>
        <v>2071</v>
      </c>
      <c r="BK663">
        <f t="shared" ref="BK663" si="3597">BJ663+1</f>
        <v>2072</v>
      </c>
      <c r="BL663">
        <f t="shared" ref="BL663" si="3598">BK663+1</f>
        <v>2073</v>
      </c>
      <c r="BM663">
        <f t="shared" ref="BM663" si="3599">BL663+1</f>
        <v>2074</v>
      </c>
      <c r="BN663">
        <f t="shared" ref="BN663" si="3600">BM663+1</f>
        <v>2075</v>
      </c>
      <c r="BO663">
        <f t="shared" ref="BO663" si="3601">BN663+1</f>
        <v>2076</v>
      </c>
      <c r="BP663">
        <f t="shared" ref="BP663" si="3602">BO663+1</f>
        <v>2077</v>
      </c>
      <c r="BQ663">
        <f t="shared" ref="BQ663" si="3603">BP663+1</f>
        <v>2078</v>
      </c>
      <c r="BR663">
        <f t="shared" ref="BR663" si="3604">BQ663+1</f>
        <v>2079</v>
      </c>
      <c r="BS663">
        <f t="shared" ref="BS663" si="3605">BR663+1</f>
        <v>2080</v>
      </c>
      <c r="BT663">
        <f t="shared" ref="BT663" si="3606">BS663+1</f>
        <v>2081</v>
      </c>
      <c r="BU663">
        <f t="shared" ref="BU663" si="3607">BT663+1</f>
        <v>2082</v>
      </c>
      <c r="BV663">
        <f t="shared" ref="BV663" si="3608">BU663+1</f>
        <v>2083</v>
      </c>
      <c r="BW663">
        <f t="shared" ref="BW663" si="3609">BV663+1</f>
        <v>2084</v>
      </c>
      <c r="BX663">
        <f t="shared" ref="BX663" si="3610">BW663+1</f>
        <v>2085</v>
      </c>
      <c r="BY663">
        <f t="shared" ref="BY663" si="3611">BX663+1</f>
        <v>2086</v>
      </c>
      <c r="BZ663">
        <f t="shared" ref="BZ663" si="3612">BY663+1</f>
        <v>2087</v>
      </c>
      <c r="CA663">
        <f t="shared" ref="CA663" si="3613">BZ663+1</f>
        <v>2088</v>
      </c>
      <c r="CB663">
        <f t="shared" ref="CB663" si="3614">CA663+1</f>
        <v>2089</v>
      </c>
      <c r="CC663">
        <f t="shared" ref="CC663" si="3615">CB663+1</f>
        <v>2090</v>
      </c>
      <c r="CD663">
        <f t="shared" ref="CD663" si="3616">CC663+1</f>
        <v>2091</v>
      </c>
      <c r="CE663">
        <f t="shared" ref="CE663" si="3617">CD663+1</f>
        <v>2092</v>
      </c>
      <c r="CF663">
        <f t="shared" ref="CF663" si="3618">CE663+1</f>
        <v>2093</v>
      </c>
      <c r="CG663">
        <f t="shared" ref="CG663" si="3619">CF663+1</f>
        <v>2094</v>
      </c>
      <c r="CH663">
        <f t="shared" ref="CH663" si="3620">CG663+1</f>
        <v>2095</v>
      </c>
      <c r="CI663">
        <f t="shared" ref="CI663" si="3621">CH663+1</f>
        <v>2096</v>
      </c>
      <c r="CJ663">
        <f t="shared" ref="CJ663" si="3622">CI663+1</f>
        <v>2097</v>
      </c>
      <c r="CK663">
        <f t="shared" ref="CK663" si="3623">CJ663+1</f>
        <v>2098</v>
      </c>
      <c r="CL663">
        <f t="shared" ref="CL663" si="3624">CK663+1</f>
        <v>2099</v>
      </c>
      <c r="CM663">
        <f t="shared" ref="CM663" si="3625">CL663+1</f>
        <v>2100</v>
      </c>
      <c r="CN663">
        <f t="shared" ref="CN663" si="3626">CM663+1</f>
        <v>2101</v>
      </c>
      <c r="CO663">
        <f t="shared" ref="CO663" si="3627">CN663+1</f>
        <v>2102</v>
      </c>
      <c r="CP663">
        <f t="shared" ref="CP663" si="3628">CO663+1</f>
        <v>2103</v>
      </c>
      <c r="CQ663">
        <f t="shared" ref="CQ663" si="3629">CP663+1</f>
        <v>2104</v>
      </c>
      <c r="CR663">
        <f t="shared" ref="CR663" si="3630">CQ663+1</f>
        <v>2105</v>
      </c>
      <c r="CS663">
        <f t="shared" ref="CS663" si="3631">CR663+1</f>
        <v>2106</v>
      </c>
      <c r="CT663">
        <f t="shared" ref="CT663" si="3632">CS663+1</f>
        <v>2107</v>
      </c>
      <c r="CU663">
        <f t="shared" ref="CU663" si="3633">CT663+1</f>
        <v>2108</v>
      </c>
      <c r="CV663">
        <f t="shared" ref="CV663" si="3634">CU663+1</f>
        <v>2109</v>
      </c>
      <c r="CW663">
        <f t="shared" ref="CW663" si="3635">CV663+1</f>
        <v>2110</v>
      </c>
      <c r="CX663">
        <f t="shared" ref="CX663" si="3636">CW663+1</f>
        <v>2111</v>
      </c>
      <c r="CY663">
        <f t="shared" ref="CY663" si="3637">CX663+1</f>
        <v>2112</v>
      </c>
      <c r="CZ663">
        <f t="shared" ref="CZ663" si="3638">CY663+1</f>
        <v>2113</v>
      </c>
      <c r="DA663">
        <f t="shared" ref="DA663" si="3639">CZ663+1</f>
        <v>2114</v>
      </c>
      <c r="DB663">
        <f t="shared" ref="DB663" si="3640">DA663+1</f>
        <v>2115</v>
      </c>
      <c r="DC663">
        <f t="shared" ref="DC663" si="3641">DB663+1</f>
        <v>2116</v>
      </c>
      <c r="DD663">
        <f t="shared" ref="DD663" si="3642">DC663+1</f>
        <v>2117</v>
      </c>
      <c r="DE663">
        <f t="shared" ref="DE663" si="3643">DD663+1</f>
        <v>2118</v>
      </c>
      <c r="DF663">
        <f>J663</f>
        <v>2019</v>
      </c>
      <c r="DG663">
        <f>DF663+1</f>
        <v>2020</v>
      </c>
      <c r="DH663">
        <f t="shared" ref="DH663" si="3644">DG663+1</f>
        <v>2021</v>
      </c>
      <c r="DI663">
        <f t="shared" ref="DI663" si="3645">DH663+1</f>
        <v>2022</v>
      </c>
      <c r="DJ663">
        <f t="shared" ref="DJ663" si="3646">DI663+1</f>
        <v>2023</v>
      </c>
      <c r="DK663">
        <f t="shared" ref="DK663" si="3647">DJ663+1</f>
        <v>2024</v>
      </c>
      <c r="DL663">
        <f t="shared" ref="DL663" si="3648">DK663+1</f>
        <v>2025</v>
      </c>
      <c r="DM663">
        <f t="shared" ref="DM663" si="3649">DL663+1</f>
        <v>2026</v>
      </c>
      <c r="DN663">
        <f t="shared" ref="DN663" si="3650">DM663+1</f>
        <v>2027</v>
      </c>
      <c r="DO663">
        <f t="shared" ref="DO663" si="3651">DN663+1</f>
        <v>2028</v>
      </c>
      <c r="DP663">
        <f t="shared" ref="DP663" si="3652">DO663+1</f>
        <v>2029</v>
      </c>
      <c r="DQ663">
        <f t="shared" ref="DQ663" si="3653">DP663+1</f>
        <v>2030</v>
      </c>
      <c r="DR663">
        <f t="shared" ref="DR663" si="3654">DQ663+1</f>
        <v>2031</v>
      </c>
      <c r="DS663">
        <f t="shared" ref="DS663" si="3655">DR663+1</f>
        <v>2032</v>
      </c>
      <c r="DT663">
        <f t="shared" ref="DT663" si="3656">DS663+1</f>
        <v>2033</v>
      </c>
      <c r="DU663">
        <f t="shared" ref="DU663" si="3657">DT663+1</f>
        <v>2034</v>
      </c>
      <c r="DV663">
        <f t="shared" ref="DV663" si="3658">DU663+1</f>
        <v>2035</v>
      </c>
      <c r="DW663">
        <f t="shared" ref="DW663" si="3659">DV663+1</f>
        <v>2036</v>
      </c>
      <c r="DX663">
        <f t="shared" ref="DX663" si="3660">DW663+1</f>
        <v>2037</v>
      </c>
      <c r="DY663">
        <f t="shared" ref="DY663" si="3661">DX663+1</f>
        <v>2038</v>
      </c>
      <c r="DZ663">
        <f t="shared" ref="DZ663" si="3662">DY663+1</f>
        <v>2039</v>
      </c>
      <c r="EA663">
        <f t="shared" ref="EA663" si="3663">DZ663+1</f>
        <v>2040</v>
      </c>
      <c r="EB663">
        <f t="shared" ref="EB663" si="3664">EA663+1</f>
        <v>2041</v>
      </c>
      <c r="EC663">
        <f t="shared" ref="EC663" si="3665">EB663+1</f>
        <v>2042</v>
      </c>
      <c r="ED663">
        <f t="shared" ref="ED663" si="3666">EC663+1</f>
        <v>2043</v>
      </c>
      <c r="EE663">
        <f t="shared" ref="EE663" si="3667">ED663+1</f>
        <v>2044</v>
      </c>
      <c r="EF663">
        <f t="shared" ref="EF663" si="3668">EE663+1</f>
        <v>2045</v>
      </c>
      <c r="EG663">
        <f t="shared" ref="EG663" si="3669">EF663+1</f>
        <v>2046</v>
      </c>
      <c r="EH663">
        <f t="shared" ref="EH663" si="3670">EG663+1</f>
        <v>2047</v>
      </c>
      <c r="EI663">
        <f t="shared" ref="EI663" si="3671">EH663+1</f>
        <v>2048</v>
      </c>
      <c r="EJ663">
        <f t="shared" ref="EJ663" si="3672">EI663+1</f>
        <v>2049</v>
      </c>
      <c r="EK663">
        <f t="shared" ref="EK663" si="3673">EJ663+1</f>
        <v>2050</v>
      </c>
      <c r="EL663">
        <f t="shared" ref="EL663" si="3674">EK663+1</f>
        <v>2051</v>
      </c>
      <c r="EM663">
        <f t="shared" ref="EM663" si="3675">EL663+1</f>
        <v>2052</v>
      </c>
      <c r="EN663">
        <f t="shared" ref="EN663" si="3676">EM663+1</f>
        <v>2053</v>
      </c>
      <c r="EO663">
        <f t="shared" ref="EO663" si="3677">EN663+1</f>
        <v>2054</v>
      </c>
      <c r="EP663">
        <f t="shared" ref="EP663" si="3678">EO663+1</f>
        <v>2055</v>
      </c>
      <c r="EQ663">
        <f t="shared" ref="EQ663" si="3679">EP663+1</f>
        <v>2056</v>
      </c>
      <c r="ER663">
        <f t="shared" ref="ER663" si="3680">EQ663+1</f>
        <v>2057</v>
      </c>
      <c r="ES663">
        <f t="shared" ref="ES663" si="3681">ER663+1</f>
        <v>2058</v>
      </c>
      <c r="ET663">
        <f t="shared" ref="ET663" si="3682">ES663+1</f>
        <v>2059</v>
      </c>
      <c r="EU663">
        <f t="shared" ref="EU663" si="3683">ET663+1</f>
        <v>2060</v>
      </c>
      <c r="EV663">
        <f t="shared" ref="EV663" si="3684">EU663+1</f>
        <v>2061</v>
      </c>
      <c r="EW663">
        <f t="shared" ref="EW663" si="3685">EV663+1</f>
        <v>2062</v>
      </c>
      <c r="EX663">
        <f t="shared" ref="EX663" si="3686">EW663+1</f>
        <v>2063</v>
      </c>
      <c r="EY663">
        <f t="shared" ref="EY663" si="3687">EX663+1</f>
        <v>2064</v>
      </c>
      <c r="EZ663">
        <f t="shared" ref="EZ663" si="3688">EY663+1</f>
        <v>2065</v>
      </c>
      <c r="FA663">
        <f t="shared" ref="FA663" si="3689">EZ663+1</f>
        <v>2066</v>
      </c>
      <c r="FB663">
        <f t="shared" ref="FB663" si="3690">FA663+1</f>
        <v>2067</v>
      </c>
      <c r="FC663">
        <f t="shared" ref="FC663" si="3691">FB663+1</f>
        <v>2068</v>
      </c>
      <c r="FD663">
        <f t="shared" ref="FD663" si="3692">FC663+1</f>
        <v>2069</v>
      </c>
      <c r="FE663">
        <f t="shared" ref="FE663" si="3693">FD663+1</f>
        <v>2070</v>
      </c>
      <c r="FF663">
        <f t="shared" ref="FF663" si="3694">FE663+1</f>
        <v>2071</v>
      </c>
      <c r="FG663">
        <f t="shared" ref="FG663" si="3695">FF663+1</f>
        <v>2072</v>
      </c>
      <c r="FH663">
        <f t="shared" ref="FH663" si="3696">FG663+1</f>
        <v>2073</v>
      </c>
      <c r="FI663">
        <f t="shared" ref="FI663" si="3697">FH663+1</f>
        <v>2074</v>
      </c>
      <c r="FJ663">
        <f t="shared" ref="FJ663" si="3698">FI663+1</f>
        <v>2075</v>
      </c>
      <c r="FK663">
        <f t="shared" ref="FK663" si="3699">FJ663+1</f>
        <v>2076</v>
      </c>
      <c r="FL663">
        <f t="shared" ref="FL663" si="3700">FK663+1</f>
        <v>2077</v>
      </c>
      <c r="FM663">
        <f t="shared" ref="FM663" si="3701">FL663+1</f>
        <v>2078</v>
      </c>
      <c r="FN663">
        <f t="shared" ref="FN663" si="3702">FM663+1</f>
        <v>2079</v>
      </c>
      <c r="FO663">
        <f t="shared" ref="FO663" si="3703">FN663+1</f>
        <v>2080</v>
      </c>
      <c r="FP663">
        <f t="shared" ref="FP663" si="3704">FO663+1</f>
        <v>2081</v>
      </c>
      <c r="FQ663">
        <f t="shared" ref="FQ663" si="3705">FP663+1</f>
        <v>2082</v>
      </c>
      <c r="FR663">
        <f t="shared" ref="FR663" si="3706">FQ663+1</f>
        <v>2083</v>
      </c>
      <c r="FS663">
        <f t="shared" ref="FS663" si="3707">FR663+1</f>
        <v>2084</v>
      </c>
      <c r="FT663">
        <f t="shared" ref="FT663" si="3708">FS663+1</f>
        <v>2085</v>
      </c>
      <c r="FU663">
        <f t="shared" ref="FU663" si="3709">FT663+1</f>
        <v>2086</v>
      </c>
      <c r="FV663">
        <f t="shared" ref="FV663" si="3710">FU663+1</f>
        <v>2087</v>
      </c>
      <c r="FW663">
        <f t="shared" ref="FW663" si="3711">FV663+1</f>
        <v>2088</v>
      </c>
      <c r="FX663">
        <f t="shared" ref="FX663" si="3712">FW663+1</f>
        <v>2089</v>
      </c>
      <c r="FY663">
        <f t="shared" ref="FY663" si="3713">FX663+1</f>
        <v>2090</v>
      </c>
      <c r="FZ663">
        <f t="shared" ref="FZ663" si="3714">FY663+1</f>
        <v>2091</v>
      </c>
      <c r="GA663">
        <f t="shared" ref="GA663" si="3715">FZ663+1</f>
        <v>2092</v>
      </c>
      <c r="GB663">
        <f t="shared" ref="GB663" si="3716">GA663+1</f>
        <v>2093</v>
      </c>
      <c r="GC663">
        <f t="shared" ref="GC663" si="3717">GB663+1</f>
        <v>2094</v>
      </c>
      <c r="GD663">
        <f t="shared" ref="GD663" si="3718">GC663+1</f>
        <v>2095</v>
      </c>
      <c r="GE663">
        <f t="shared" ref="GE663" si="3719">GD663+1</f>
        <v>2096</v>
      </c>
      <c r="GF663">
        <f t="shared" ref="GF663" si="3720">GE663+1</f>
        <v>2097</v>
      </c>
      <c r="GG663">
        <f t="shared" ref="GG663" si="3721">GF663+1</f>
        <v>2098</v>
      </c>
      <c r="GH663">
        <f t="shared" ref="GH663" si="3722">GG663+1</f>
        <v>2099</v>
      </c>
      <c r="GI663">
        <f t="shared" ref="GI663" si="3723">GH663+1</f>
        <v>2100</v>
      </c>
      <c r="GJ663">
        <f t="shared" ref="GJ663" si="3724">GI663+1</f>
        <v>2101</v>
      </c>
      <c r="GK663">
        <f t="shared" ref="GK663" si="3725">GJ663+1</f>
        <v>2102</v>
      </c>
      <c r="GL663">
        <f t="shared" ref="GL663" si="3726">GK663+1</f>
        <v>2103</v>
      </c>
      <c r="GM663">
        <f t="shared" ref="GM663" si="3727">GL663+1</f>
        <v>2104</v>
      </c>
      <c r="GN663">
        <f t="shared" ref="GN663" si="3728">GM663+1</f>
        <v>2105</v>
      </c>
      <c r="GO663">
        <f t="shared" ref="GO663" si="3729">GN663+1</f>
        <v>2106</v>
      </c>
      <c r="GP663">
        <f t="shared" ref="GP663" si="3730">GO663+1</f>
        <v>2107</v>
      </c>
      <c r="GQ663">
        <f t="shared" ref="GQ663" si="3731">GP663+1</f>
        <v>2108</v>
      </c>
      <c r="GR663">
        <f t="shared" ref="GR663" si="3732">GQ663+1</f>
        <v>2109</v>
      </c>
      <c r="GS663">
        <f t="shared" ref="GS663" si="3733">GR663+1</f>
        <v>2110</v>
      </c>
      <c r="GT663">
        <f t="shared" ref="GT663" si="3734">GS663+1</f>
        <v>2111</v>
      </c>
      <c r="GU663">
        <f t="shared" ref="GU663" si="3735">GT663+1</f>
        <v>2112</v>
      </c>
      <c r="GV663">
        <f t="shared" ref="GV663" si="3736">GU663+1</f>
        <v>2113</v>
      </c>
      <c r="GW663">
        <f t="shared" ref="GW663" si="3737">GV663+1</f>
        <v>2114</v>
      </c>
      <c r="GX663">
        <f t="shared" ref="GX663" si="3738">GW663+1</f>
        <v>2115</v>
      </c>
      <c r="GY663">
        <f t="shared" ref="GY663" si="3739">GX663+1</f>
        <v>2116</v>
      </c>
      <c r="GZ663">
        <f t="shared" ref="GZ663" si="3740">GY663+1</f>
        <v>2117</v>
      </c>
      <c r="HA663">
        <f t="shared" ref="HA663" si="3741">GZ663+1</f>
        <v>2118</v>
      </c>
      <c r="HB663" t="s">
        <v>36</v>
      </c>
      <c r="HC663" t="s">
        <v>37</v>
      </c>
      <c r="HD663" t="s">
        <v>42</v>
      </c>
      <c r="HE663" t="s">
        <v>43</v>
      </c>
      <c r="HF663" t="s">
        <v>41</v>
      </c>
      <c r="HH663" t="s">
        <v>44</v>
      </c>
      <c r="HI663" t="s">
        <v>45</v>
      </c>
      <c r="HJ663" t="s">
        <v>46</v>
      </c>
    </row>
    <row r="664" spans="2:226" x14ac:dyDescent="0.25">
      <c r="B664" t="s">
        <v>5</v>
      </c>
      <c r="C664">
        <f>VLOOKUP(C663,AMMset!A:E,3)</f>
        <v>40</v>
      </c>
      <c r="E664" t="s">
        <v>34</v>
      </c>
      <c r="F664">
        <f>C664-C666</f>
        <v>32</v>
      </c>
      <c r="I664" s="6">
        <f t="shared" ref="I664:AN664" si="3742">SUMPRODUCT(I670:I720,$HD670:$HD720)</f>
        <v>134620.75635230384</v>
      </c>
      <c r="J664" s="6">
        <f t="shared" si="3742"/>
        <v>0</v>
      </c>
      <c r="K664" s="6">
        <f t="shared" si="3742"/>
        <v>0</v>
      </c>
      <c r="L664" s="6">
        <f t="shared" si="3742"/>
        <v>0</v>
      </c>
      <c r="M664" s="6">
        <f t="shared" si="3742"/>
        <v>0</v>
      </c>
      <c r="N664" s="6">
        <f t="shared" si="3742"/>
        <v>0</v>
      </c>
      <c r="O664" s="6">
        <f t="shared" si="3742"/>
        <v>0</v>
      </c>
      <c r="P664" s="6">
        <f t="shared" si="3742"/>
        <v>0</v>
      </c>
      <c r="Q664" s="6">
        <f t="shared" si="3742"/>
        <v>0</v>
      </c>
      <c r="R664" s="6">
        <f t="shared" si="3742"/>
        <v>0</v>
      </c>
      <c r="S664" s="6">
        <f t="shared" si="3742"/>
        <v>0</v>
      </c>
      <c r="T664" s="6">
        <f t="shared" si="3742"/>
        <v>0</v>
      </c>
      <c r="U664" s="6">
        <f t="shared" si="3742"/>
        <v>205.33954375207588</v>
      </c>
      <c r="V664" s="6">
        <f t="shared" si="3742"/>
        <v>415.62109571726603</v>
      </c>
      <c r="W664" s="6">
        <f t="shared" si="3742"/>
        <v>695.36036961466493</v>
      </c>
      <c r="X664" s="6">
        <f t="shared" si="3742"/>
        <v>970.29363269830219</v>
      </c>
      <c r="Y664" s="6">
        <f t="shared" si="3742"/>
        <v>1391.1186407143969</v>
      </c>
      <c r="Z664" s="6">
        <f t="shared" si="3742"/>
        <v>2067.9044430326148</v>
      </c>
      <c r="AA664" s="6">
        <f t="shared" si="3742"/>
        <v>2681.8234614891389</v>
      </c>
      <c r="AB664" s="6">
        <f t="shared" si="3742"/>
        <v>3520.7710460397984</v>
      </c>
      <c r="AC664" s="6">
        <f t="shared" si="3742"/>
        <v>4501.1916151917394</v>
      </c>
      <c r="AD664" s="6">
        <f t="shared" si="3742"/>
        <v>5737.4634519919191</v>
      </c>
      <c r="AE664" s="6">
        <f t="shared" si="3742"/>
        <v>7751.8501672702523</v>
      </c>
      <c r="AF664" s="6">
        <f t="shared" si="3742"/>
        <v>10227.007040002944</v>
      </c>
      <c r="AG664" s="6">
        <f t="shared" si="3742"/>
        <v>13894.165782618296</v>
      </c>
      <c r="AH664" s="6">
        <f t="shared" si="3742"/>
        <v>17117.115978071997</v>
      </c>
      <c r="AI664" s="6">
        <f t="shared" si="3742"/>
        <v>8124.2787910206425</v>
      </c>
      <c r="AJ664" s="6">
        <f t="shared" si="3742"/>
        <v>9249.9051696460956</v>
      </c>
      <c r="AK664" s="6">
        <f t="shared" si="3742"/>
        <v>10041.599333246866</v>
      </c>
      <c r="AL664" s="6">
        <f t="shared" si="3742"/>
        <v>10837.015480081938</v>
      </c>
      <c r="AM664" s="6">
        <f t="shared" si="3742"/>
        <v>11481.532179593392</v>
      </c>
      <c r="AN664" s="6">
        <f t="shared" si="3742"/>
        <v>12110.063439348185</v>
      </c>
      <c r="AO664" s="6">
        <f t="shared" ref="AO664:BT664" si="3743">SUMPRODUCT(AO670:AO720,$HD670:$HD720)</f>
        <v>12718.707417731193</v>
      </c>
      <c r="AP664" s="6">
        <f t="shared" si="3743"/>
        <v>13287.996809676193</v>
      </c>
      <c r="AQ664" s="6">
        <f t="shared" si="3743"/>
        <v>13845.736206676989</v>
      </c>
      <c r="AR664" s="6">
        <f t="shared" si="3743"/>
        <v>14375.941417345322</v>
      </c>
      <c r="AS664" s="6">
        <f t="shared" si="3743"/>
        <v>14893.35610485486</v>
      </c>
      <c r="AT664" s="6">
        <f t="shared" si="3743"/>
        <v>15458.470743562179</v>
      </c>
      <c r="AU664" s="6">
        <f t="shared" si="3743"/>
        <v>15910.917752217991</v>
      </c>
      <c r="AV664" s="6">
        <f t="shared" si="3743"/>
        <v>16328.431964426947</v>
      </c>
      <c r="AW664" s="6">
        <f t="shared" si="3743"/>
        <v>16698.675377452604</v>
      </c>
      <c r="AX664" s="6">
        <f t="shared" si="3743"/>
        <v>17007.7274856187</v>
      </c>
      <c r="AY664" s="6">
        <f t="shared" si="3743"/>
        <v>17243.547687977883</v>
      </c>
      <c r="AZ664" s="6">
        <f t="shared" si="3743"/>
        <v>17391.315786075182</v>
      </c>
      <c r="BA664" s="6">
        <f t="shared" si="3743"/>
        <v>17436.502104012583</v>
      </c>
      <c r="BB664" s="6">
        <f t="shared" si="3743"/>
        <v>17367.935318987329</v>
      </c>
      <c r="BC664" s="6">
        <f t="shared" si="3743"/>
        <v>17178.707269256032</v>
      </c>
      <c r="BD664" s="6">
        <f t="shared" si="3743"/>
        <v>16860.506250770883</v>
      </c>
      <c r="BE664" s="6">
        <f t="shared" si="3743"/>
        <v>16406.074904233592</v>
      </c>
      <c r="BF664" s="6">
        <f t="shared" si="3743"/>
        <v>15779.731040144801</v>
      </c>
      <c r="BG664" s="6">
        <f t="shared" si="3743"/>
        <v>14974.363779211122</v>
      </c>
      <c r="BH664" s="6">
        <f t="shared" si="3743"/>
        <v>13992.564645307877</v>
      </c>
      <c r="BI664" s="6">
        <f t="shared" si="3743"/>
        <v>12846.913122474349</v>
      </c>
      <c r="BJ664" s="6">
        <f t="shared" si="3743"/>
        <v>11564.654430439054</v>
      </c>
      <c r="BK664" s="6">
        <f t="shared" si="3743"/>
        <v>10188.689722144984</v>
      </c>
      <c r="BL664" s="6">
        <f t="shared" si="3743"/>
        <v>8771.9926022293585</v>
      </c>
      <c r="BM664" s="6">
        <f t="shared" si="3743"/>
        <v>7368.9499611356405</v>
      </c>
      <c r="BN664" s="6">
        <f t="shared" si="3743"/>
        <v>6029.3904396395465</v>
      </c>
      <c r="BO664" s="6">
        <f t="shared" si="3743"/>
        <v>4795.7549830765884</v>
      </c>
      <c r="BP664" s="6">
        <f t="shared" si="3743"/>
        <v>3700.4315131198468</v>
      </c>
      <c r="BQ664" s="6">
        <f t="shared" si="3743"/>
        <v>2786.2141345650411</v>
      </c>
      <c r="BR664" s="6">
        <f t="shared" si="3743"/>
        <v>2027.8718908863041</v>
      </c>
      <c r="BS664" s="6">
        <f t="shared" si="3743"/>
        <v>1443.3287407667867</v>
      </c>
      <c r="BT664" s="6">
        <f t="shared" si="3743"/>
        <v>973.8655147282044</v>
      </c>
      <c r="BU664" s="6">
        <f t="shared" ref="BU664:CZ664" si="3744">SUMPRODUCT(BU670:BU720,$HD670:$HD720)</f>
        <v>619.37384932056398</v>
      </c>
      <c r="BV664" s="6">
        <f t="shared" si="3744"/>
        <v>355.95564551451673</v>
      </c>
      <c r="BW664" s="6">
        <f t="shared" si="3744"/>
        <v>179.98894416034602</v>
      </c>
      <c r="BX664" s="6">
        <f t="shared" si="3744"/>
        <v>78.752504436747756</v>
      </c>
      <c r="BY664" s="6">
        <f t="shared" si="3744"/>
        <v>29.510184880813572</v>
      </c>
      <c r="BZ664" s="6">
        <f t="shared" si="3744"/>
        <v>9.0170358613837838</v>
      </c>
      <c r="CA664" s="6">
        <f t="shared" si="3744"/>
        <v>2.0665544178596567</v>
      </c>
      <c r="CB664" s="6">
        <f t="shared" si="3744"/>
        <v>0.3003180232044812</v>
      </c>
      <c r="CC664" s="6">
        <f t="shared" si="3744"/>
        <v>0</v>
      </c>
      <c r="CD664" s="6">
        <f t="shared" si="3744"/>
        <v>0</v>
      </c>
      <c r="CE664" s="6">
        <f t="shared" si="3744"/>
        <v>0</v>
      </c>
      <c r="CF664" s="6">
        <f t="shared" si="3744"/>
        <v>0</v>
      </c>
      <c r="CG664" s="6">
        <f t="shared" si="3744"/>
        <v>0</v>
      </c>
      <c r="CH664" s="6">
        <f t="shared" si="3744"/>
        <v>0</v>
      </c>
      <c r="CI664" s="6">
        <f t="shared" si="3744"/>
        <v>0</v>
      </c>
      <c r="CJ664" s="6">
        <f t="shared" si="3744"/>
        <v>0</v>
      </c>
      <c r="CK664" s="6">
        <f t="shared" si="3744"/>
        <v>0</v>
      </c>
      <c r="CL664" s="6">
        <f t="shared" si="3744"/>
        <v>0</v>
      </c>
      <c r="CM664" s="6">
        <f t="shared" si="3744"/>
        <v>0</v>
      </c>
      <c r="CN664" s="6">
        <f t="shared" si="3744"/>
        <v>0</v>
      </c>
      <c r="CO664" s="6">
        <f t="shared" si="3744"/>
        <v>0</v>
      </c>
      <c r="CP664" s="6">
        <f t="shared" si="3744"/>
        <v>0</v>
      </c>
      <c r="CQ664" s="6">
        <f t="shared" si="3744"/>
        <v>0</v>
      </c>
      <c r="CR664" s="6">
        <f t="shared" si="3744"/>
        <v>0</v>
      </c>
      <c r="CS664" s="6">
        <f t="shared" si="3744"/>
        <v>0</v>
      </c>
      <c r="CT664" s="6">
        <f t="shared" si="3744"/>
        <v>0</v>
      </c>
      <c r="CU664" s="6">
        <f t="shared" si="3744"/>
        <v>0</v>
      </c>
      <c r="CV664" s="6">
        <f t="shared" si="3744"/>
        <v>0</v>
      </c>
      <c r="CW664" s="6">
        <f t="shared" si="3744"/>
        <v>0</v>
      </c>
      <c r="CX664" s="6">
        <f t="shared" si="3744"/>
        <v>0</v>
      </c>
      <c r="CY664" s="6">
        <f t="shared" si="3744"/>
        <v>0</v>
      </c>
      <c r="CZ664" s="6">
        <f t="shared" si="3744"/>
        <v>0</v>
      </c>
      <c r="DA664" s="6">
        <f t="shared" ref="DA664:DF664" si="3745">SUMPRODUCT(DA670:DA720,$HD670:$HD720)</f>
        <v>0</v>
      </c>
      <c r="DB664" s="6">
        <f t="shared" si="3745"/>
        <v>0</v>
      </c>
      <c r="DC664" s="6">
        <f t="shared" si="3745"/>
        <v>0</v>
      </c>
      <c r="DD664" s="6">
        <f t="shared" si="3745"/>
        <v>0</v>
      </c>
      <c r="DE664" s="6">
        <f t="shared" si="3745"/>
        <v>0</v>
      </c>
      <c r="DF664" s="7">
        <f t="shared" si="3745"/>
        <v>0</v>
      </c>
      <c r="DG664" s="7">
        <f t="shared" ref="DG664:FR664" si="3746">SUMPRODUCT(DG670:DG720,$HD670:$HD720)</f>
        <v>0</v>
      </c>
      <c r="DH664" s="7">
        <f t="shared" si="3746"/>
        <v>0</v>
      </c>
      <c r="DI664" s="7">
        <f t="shared" si="3746"/>
        <v>0</v>
      </c>
      <c r="DJ664" s="7">
        <f t="shared" si="3746"/>
        <v>0</v>
      </c>
      <c r="DK664" s="7">
        <f t="shared" si="3746"/>
        <v>0</v>
      </c>
      <c r="DL664" s="7">
        <f t="shared" si="3746"/>
        <v>0</v>
      </c>
      <c r="DM664" s="7">
        <f t="shared" si="3746"/>
        <v>0</v>
      </c>
      <c r="DN664" s="7">
        <f t="shared" si="3746"/>
        <v>0</v>
      </c>
      <c r="DO664" s="7">
        <f t="shared" si="3746"/>
        <v>0</v>
      </c>
      <c r="DP664" s="7">
        <f t="shared" si="3746"/>
        <v>0</v>
      </c>
      <c r="DQ664" s="7">
        <f t="shared" si="3746"/>
        <v>1.118204898417475E-2</v>
      </c>
      <c r="DR664" s="7">
        <f t="shared" si="3746"/>
        <v>2.1453293767884976E-2</v>
      </c>
      <c r="DS664" s="7">
        <f t="shared" si="3746"/>
        <v>3.4021522786872274E-2</v>
      </c>
      <c r="DT664" s="7">
        <f t="shared" si="3746"/>
        <v>4.4998147139934455E-2</v>
      </c>
      <c r="DU664" s="7">
        <f t="shared" si="3746"/>
        <v>6.1150927602292598E-2</v>
      </c>
      <c r="DV664" s="7">
        <f t="shared" si="3746"/>
        <v>8.616221883661658E-2</v>
      </c>
      <c r="DW664" s="7">
        <f t="shared" si="3746"/>
        <v>0.10591663691712533</v>
      </c>
      <c r="DX664" s="7">
        <f t="shared" si="3746"/>
        <v>0.13180118705551225</v>
      </c>
      <c r="DY664" s="7">
        <f t="shared" si="3746"/>
        <v>0.15971900209495421</v>
      </c>
      <c r="DZ664" s="7">
        <f t="shared" si="3746"/>
        <v>0.19297299959104156</v>
      </c>
      <c r="EA664" s="7">
        <f t="shared" si="3746"/>
        <v>0.24713229940876436</v>
      </c>
      <c r="EB664" s="7">
        <f t="shared" si="3746"/>
        <v>0.30904394892789955</v>
      </c>
      <c r="EC664" s="7">
        <f t="shared" si="3746"/>
        <v>0.39797129851698371</v>
      </c>
      <c r="ED664" s="7">
        <f t="shared" si="3746"/>
        <v>0.46472643580136086</v>
      </c>
      <c r="EE664" s="7">
        <f t="shared" si="3746"/>
        <v>0.50761488418075351</v>
      </c>
      <c r="EF664" s="7">
        <f t="shared" si="3746"/>
        <v>0.54781550438446447</v>
      </c>
      <c r="EG664" s="7">
        <f t="shared" si="3746"/>
        <v>0.5636993563684527</v>
      </c>
      <c r="EH664" s="7">
        <f t="shared" si="3746"/>
        <v>0.57663610311145297</v>
      </c>
      <c r="EI664" s="7">
        <f t="shared" si="3746"/>
        <v>0.57908132012499625</v>
      </c>
      <c r="EJ664" s="7">
        <f t="shared" si="3746"/>
        <v>0.57894014269955207</v>
      </c>
      <c r="EK664" s="7">
        <f t="shared" si="3746"/>
        <v>0.57633869612799848</v>
      </c>
      <c r="EL664" s="7">
        <f t="shared" si="3746"/>
        <v>0.57074461395392828</v>
      </c>
      <c r="EM664" s="7">
        <f t="shared" si="3746"/>
        <v>0.56369727410556003</v>
      </c>
      <c r="EN664" s="7">
        <f t="shared" si="3746"/>
        <v>0.5547709762299794</v>
      </c>
      <c r="EO664" s="7">
        <f t="shared" si="3746"/>
        <v>0.54477548874309645</v>
      </c>
      <c r="EP664" s="7">
        <f t="shared" si="3746"/>
        <v>0.53596818654854761</v>
      </c>
      <c r="EQ664" s="7">
        <f t="shared" si="3746"/>
        <v>0.52289592247862859</v>
      </c>
      <c r="ER664" s="7">
        <f t="shared" si="3746"/>
        <v>0.5086417796318613</v>
      </c>
      <c r="ES664" s="7">
        <f t="shared" si="3746"/>
        <v>0.49305699550394094</v>
      </c>
      <c r="ET664" s="7">
        <f t="shared" si="3746"/>
        <v>0.47600215402945967</v>
      </c>
      <c r="EU664" s="7">
        <f t="shared" si="3746"/>
        <v>0.45744283004385106</v>
      </c>
      <c r="EV664" s="7">
        <f t="shared" si="3746"/>
        <v>0.43731077109362104</v>
      </c>
      <c r="EW664" s="7">
        <f t="shared" si="3746"/>
        <v>0.41558954509340096</v>
      </c>
      <c r="EX664" s="7">
        <f t="shared" si="3746"/>
        <v>0.39237471310448357</v>
      </c>
      <c r="EY664" s="7">
        <f t="shared" si="3746"/>
        <v>0.36786698852397759</v>
      </c>
      <c r="EZ664" s="7">
        <f t="shared" si="3746"/>
        <v>0.34223033809374148</v>
      </c>
      <c r="FA664" s="7">
        <f t="shared" si="3746"/>
        <v>0.31564588543061978</v>
      </c>
      <c r="FB664" s="7">
        <f t="shared" si="3746"/>
        <v>0.28776804082938734</v>
      </c>
      <c r="FC664" s="7">
        <f t="shared" si="3746"/>
        <v>0.25884447504562569</v>
      </c>
      <c r="FD664" s="7">
        <f t="shared" si="3746"/>
        <v>0.22926372843741152</v>
      </c>
      <c r="FE664" s="7">
        <f t="shared" si="3746"/>
        <v>0.19951905230994182</v>
      </c>
      <c r="FF664" s="7">
        <f t="shared" si="3746"/>
        <v>0.17024162657398098</v>
      </c>
      <c r="FG664" s="7">
        <f t="shared" si="3746"/>
        <v>0.14216707993566571</v>
      </c>
      <c r="FH664" s="7">
        <f t="shared" si="3746"/>
        <v>0.11601828892309875</v>
      </c>
      <c r="FI664" s="7">
        <f t="shared" si="3746"/>
        <v>9.2380722737906609E-2</v>
      </c>
      <c r="FJ664" s="7">
        <f t="shared" si="3746"/>
        <v>7.1646793326610822E-2</v>
      </c>
      <c r="FK664" s="7">
        <f t="shared" si="3746"/>
        <v>5.4016666892731706E-2</v>
      </c>
      <c r="FL664" s="7">
        <f t="shared" si="3746"/>
        <v>3.950670983200609E-2</v>
      </c>
      <c r="FM664" s="7">
        <f t="shared" si="3746"/>
        <v>2.819554374000444E-2</v>
      </c>
      <c r="FN664" s="7">
        <f t="shared" si="3746"/>
        <v>1.9451541715354268E-2</v>
      </c>
      <c r="FO664" s="7">
        <f t="shared" si="3746"/>
        <v>1.3122788102846601E-2</v>
      </c>
      <c r="FP664" s="7">
        <f t="shared" si="3746"/>
        <v>8.392810359056575E-3</v>
      </c>
      <c r="FQ664" s="7">
        <f t="shared" si="3746"/>
        <v>5.0595217968536655E-3</v>
      </c>
      <c r="FR664" s="7">
        <f t="shared" si="3746"/>
        <v>2.7561239036180659E-3</v>
      </c>
      <c r="FS664" s="7">
        <f t="shared" ref="FS664:HA664" si="3747">SUMPRODUCT(FS670:FS720,$HD670:$HD720)</f>
        <v>1.3209826257651026E-3</v>
      </c>
      <c r="FT664" s="7">
        <f t="shared" si="3747"/>
        <v>5.4785112438356098E-4</v>
      </c>
      <c r="FU664" s="7">
        <f t="shared" si="3747"/>
        <v>1.9459124086979707E-4</v>
      </c>
      <c r="FV664" s="7">
        <f t="shared" si="3747"/>
        <v>5.6353623355893217E-5</v>
      </c>
      <c r="FW664" s="7">
        <f t="shared" si="3747"/>
        <v>1.2247332963936275E-5</v>
      </c>
      <c r="FX664" s="7">
        <f t="shared" si="3747"/>
        <v>1.6867026957933029E-6</v>
      </c>
      <c r="FY664" s="7">
        <f t="shared" si="3747"/>
        <v>0</v>
      </c>
      <c r="FZ664" s="7">
        <f t="shared" si="3747"/>
        <v>0</v>
      </c>
      <c r="GA664" s="7">
        <f t="shared" si="3747"/>
        <v>0</v>
      </c>
      <c r="GB664" s="7">
        <f t="shared" si="3747"/>
        <v>0</v>
      </c>
      <c r="GC664" s="7">
        <f t="shared" si="3747"/>
        <v>0</v>
      </c>
      <c r="GD664" s="7">
        <f t="shared" si="3747"/>
        <v>0</v>
      </c>
      <c r="GE664" s="7">
        <f t="shared" si="3747"/>
        <v>0</v>
      </c>
      <c r="GF664" s="7">
        <f t="shared" si="3747"/>
        <v>0</v>
      </c>
      <c r="GG664" s="7">
        <f t="shared" si="3747"/>
        <v>0</v>
      </c>
      <c r="GH664" s="7">
        <f t="shared" si="3747"/>
        <v>0</v>
      </c>
      <c r="GI664" s="7">
        <f t="shared" si="3747"/>
        <v>0</v>
      </c>
      <c r="GJ664" s="7">
        <f t="shared" si="3747"/>
        <v>0</v>
      </c>
      <c r="GK664" s="7">
        <f t="shared" si="3747"/>
        <v>0</v>
      </c>
      <c r="GL664" s="7">
        <f t="shared" si="3747"/>
        <v>0</v>
      </c>
      <c r="GM664" s="7">
        <f t="shared" si="3747"/>
        <v>0</v>
      </c>
      <c r="GN664" s="7">
        <f t="shared" si="3747"/>
        <v>0</v>
      </c>
      <c r="GO664" s="7">
        <f t="shared" si="3747"/>
        <v>0</v>
      </c>
      <c r="GP664" s="7">
        <f t="shared" si="3747"/>
        <v>0</v>
      </c>
      <c r="GQ664" s="7">
        <f t="shared" si="3747"/>
        <v>0</v>
      </c>
      <c r="GR664" s="7">
        <f t="shared" si="3747"/>
        <v>0</v>
      </c>
      <c r="GS664" s="7">
        <f t="shared" si="3747"/>
        <v>0</v>
      </c>
      <c r="GT664" s="7">
        <f t="shared" si="3747"/>
        <v>0</v>
      </c>
      <c r="GU664" s="7">
        <f t="shared" si="3747"/>
        <v>0</v>
      </c>
      <c r="GV664" s="7">
        <f t="shared" si="3747"/>
        <v>0</v>
      </c>
      <c r="GW664" s="7">
        <f t="shared" si="3747"/>
        <v>0</v>
      </c>
      <c r="GX664" s="7">
        <f t="shared" si="3747"/>
        <v>0</v>
      </c>
      <c r="GY664" s="7">
        <f t="shared" si="3747"/>
        <v>0</v>
      </c>
      <c r="GZ664" s="7">
        <f t="shared" si="3747"/>
        <v>0</v>
      </c>
      <c r="HA664" s="7">
        <f t="shared" si="3747"/>
        <v>0</v>
      </c>
      <c r="HB664" s="6">
        <f>IF(OR(C664&gt;=F663,C666=0), 0, I664/(F663-F664))</f>
        <v>7478.9309084613242</v>
      </c>
      <c r="HC664" s="6">
        <f>IF(C664&gt;=F663,I664,HB664*C666)</f>
        <v>59831.447267690593</v>
      </c>
      <c r="HD664" s="6">
        <f>I664*HH664/HJ664</f>
        <v>6586.9373003695609</v>
      </c>
      <c r="HE664" s="6">
        <f>I664-HD664*HI664</f>
        <v>35419.221171927842</v>
      </c>
      <c r="HF664" s="7">
        <f>SUMPRODUCT(HB670:HB720,HD670:HD720)/SUM(HD670:HD720)-HB670</f>
        <v>20.891501020018616</v>
      </c>
      <c r="HH664">
        <f>VLOOKUP(C664,HH669:HO719,3)*HN669</f>
        <v>0.58400818542911459</v>
      </c>
      <c r="HI664">
        <f>SUMPRODUCT(HC670:HC720,HN670:HN720,HO670:HO720)/HN670/HO670</f>
        <v>15.06034301781046</v>
      </c>
      <c r="HJ664">
        <f>SUMPRODUCT(HJ669:HJ719,HN669:HN719,HO669:HO719)</f>
        <v>11.935687263030871</v>
      </c>
      <c r="HL664" t="s">
        <v>44</v>
      </c>
      <c r="HM664" t="s">
        <v>129</v>
      </c>
    </row>
    <row r="665" spans="2:226" x14ac:dyDescent="0.25">
      <c r="B665" t="s">
        <v>7</v>
      </c>
      <c r="C665" t="str">
        <f>VLOOKUP(C663,AMMset!A:E,5)</f>
        <v>M</v>
      </c>
      <c r="E665" t="s">
        <v>21</v>
      </c>
      <c r="F665" s="3">
        <f>NPV(Assumptions!$C$9,F669:F768)*(1+Assumptions!$C$9)^(1+C664-C669)</f>
        <v>334938.13529039855</v>
      </c>
      <c r="HC665" s="10" t="s">
        <v>119</v>
      </c>
      <c r="HD665" s="6">
        <f>NPV(Assumptions!$C$9+0.01, J664:DE664)*(1.01+Assumptions!$C$9)*HH665/HJ665</f>
        <v>5282.4196979527796</v>
      </c>
      <c r="HE665" s="6">
        <f>NPV(Assumptions!$C$9+0.01, J664:DE664)*(1.01+Assumptions!$C$9)-HD665*HI665</f>
        <v>24899.683729703043</v>
      </c>
      <c r="HG665" t="s">
        <v>125</v>
      </c>
      <c r="HH665">
        <f>HH664*HQ669/HN669</f>
        <v>0.63056573476137023</v>
      </c>
      <c r="HI665">
        <f>SUMPRODUCT(HC670:HC720,HQ670:HQ720,HO670:HO720)/HQ670/HO670</f>
        <v>13.742018430827354</v>
      </c>
      <c r="HJ665">
        <f>SUMPRODUCT(HJ669:HJ719,HQ669:HQ719,HO669:HO719)</f>
        <v>11.63753672932333</v>
      </c>
      <c r="HK665" s="5"/>
      <c r="HL665" t="s">
        <v>45</v>
      </c>
      <c r="HM665" s="5" t="s">
        <v>130</v>
      </c>
      <c r="HN665" s="5"/>
      <c r="HO665" s="5"/>
      <c r="HP665" s="5"/>
      <c r="HQ665" s="5"/>
      <c r="HR665" s="5"/>
    </row>
    <row r="666" spans="2:226" x14ac:dyDescent="0.25">
      <c r="B666" t="s">
        <v>6</v>
      </c>
      <c r="C666">
        <f>VLOOKUP(C663,AMMset!A:E,4)</f>
        <v>8</v>
      </c>
      <c r="E666" t="s">
        <v>35</v>
      </c>
      <c r="H666" t="s">
        <v>29</v>
      </c>
      <c r="I666">
        <v>50</v>
      </c>
      <c r="HC666" s="10" t="s">
        <v>120</v>
      </c>
      <c r="HD666" s="6">
        <f>NPV(Assumptions!$C$9-0.01, J664:DE664)*(0.99+Assumptions!$C$9)*HH666/HJ666</f>
        <v>8252.6836278326573</v>
      </c>
      <c r="HE666" s="6">
        <f>NPV(Assumptions!$C$9-0.01, J664:DE664)*(0.99+Assumptions!$C$9)-HD666*HI666</f>
        <v>51474.316853456345</v>
      </c>
      <c r="HG666" t="s">
        <v>126</v>
      </c>
      <c r="HH666">
        <f>HH664*HR669/HN669</f>
        <v>0.54048671473310628</v>
      </c>
      <c r="HI666">
        <f>SUMPRODUCT(HC670:HC720,HR670:HR720,HO670:HO720)/HR670/HO670</f>
        <v>16.597045919245492</v>
      </c>
      <c r="HJ666">
        <f>SUMPRODUCT(HJ669:HJ719,HR669:HR719,HO669:HO719)</f>
        <v>12.341650998744598</v>
      </c>
      <c r="HK666" s="5"/>
      <c r="HL666" t="s">
        <v>46</v>
      </c>
      <c r="HM666" s="5" t="s">
        <v>131</v>
      </c>
      <c r="HN666" s="5"/>
      <c r="HO666" s="5"/>
      <c r="HP666" s="5"/>
      <c r="HQ666" s="5"/>
      <c r="HR666" s="5"/>
    </row>
    <row r="667" spans="2:226" x14ac:dyDescent="0.25">
      <c r="J667" t="s">
        <v>26</v>
      </c>
      <c r="HH667" s="5"/>
      <c r="HI667" s="5"/>
      <c r="HJ667" s="5"/>
      <c r="HK667" s="5"/>
      <c r="HL667" s="5"/>
      <c r="HM667" s="5"/>
      <c r="HN667" s="5"/>
      <c r="HO667" s="5"/>
      <c r="HP667" s="5"/>
      <c r="HQ667" s="5" t="s">
        <v>118</v>
      </c>
      <c r="HR667" s="5"/>
    </row>
    <row r="668" spans="2:226" x14ac:dyDescent="0.25">
      <c r="B668" t="s">
        <v>16</v>
      </c>
      <c r="C668" t="s">
        <v>5</v>
      </c>
      <c r="D668" t="s">
        <v>27</v>
      </c>
      <c r="E668" t="s">
        <v>26</v>
      </c>
      <c r="F668" t="s">
        <v>28</v>
      </c>
      <c r="H668" t="s">
        <v>29</v>
      </c>
      <c r="I668" t="s">
        <v>21</v>
      </c>
      <c r="J668">
        <f>Assumptions!C3</f>
        <v>2019</v>
      </c>
      <c r="K668">
        <f>J668+1</f>
        <v>2020</v>
      </c>
      <c r="L668">
        <f t="shared" ref="L668" si="3748">K668+1</f>
        <v>2021</v>
      </c>
      <c r="M668">
        <f t="shared" ref="M668" si="3749">L668+1</f>
        <v>2022</v>
      </c>
      <c r="N668">
        <f t="shared" ref="N668" si="3750">M668+1</f>
        <v>2023</v>
      </c>
      <c r="O668">
        <f t="shared" ref="O668" si="3751">N668+1</f>
        <v>2024</v>
      </c>
      <c r="P668">
        <f t="shared" ref="P668" si="3752">O668+1</f>
        <v>2025</v>
      </c>
      <c r="Q668">
        <f t="shared" ref="Q668" si="3753">P668+1</f>
        <v>2026</v>
      </c>
      <c r="R668">
        <f t="shared" ref="R668" si="3754">Q668+1</f>
        <v>2027</v>
      </c>
      <c r="S668">
        <f t="shared" ref="S668" si="3755">R668+1</f>
        <v>2028</v>
      </c>
      <c r="T668">
        <f t="shared" ref="T668" si="3756">S668+1</f>
        <v>2029</v>
      </c>
      <c r="U668">
        <f t="shared" ref="U668" si="3757">T668+1</f>
        <v>2030</v>
      </c>
      <c r="V668">
        <f t="shared" ref="V668" si="3758">U668+1</f>
        <v>2031</v>
      </c>
      <c r="W668">
        <f t="shared" ref="W668" si="3759">V668+1</f>
        <v>2032</v>
      </c>
      <c r="X668">
        <f t="shared" ref="X668" si="3760">W668+1</f>
        <v>2033</v>
      </c>
      <c r="Y668">
        <f t="shared" ref="Y668" si="3761">X668+1</f>
        <v>2034</v>
      </c>
      <c r="Z668">
        <f t="shared" ref="Z668" si="3762">Y668+1</f>
        <v>2035</v>
      </c>
      <c r="AA668">
        <f t="shared" ref="AA668" si="3763">Z668+1</f>
        <v>2036</v>
      </c>
      <c r="AB668">
        <f t="shared" ref="AB668" si="3764">AA668+1</f>
        <v>2037</v>
      </c>
      <c r="AC668">
        <f t="shared" ref="AC668" si="3765">AB668+1</f>
        <v>2038</v>
      </c>
      <c r="AD668">
        <f t="shared" ref="AD668" si="3766">AC668+1</f>
        <v>2039</v>
      </c>
      <c r="AE668">
        <f t="shared" ref="AE668" si="3767">AD668+1</f>
        <v>2040</v>
      </c>
      <c r="AF668">
        <f t="shared" ref="AF668" si="3768">AE668+1</f>
        <v>2041</v>
      </c>
      <c r="AG668">
        <f t="shared" ref="AG668" si="3769">AF668+1</f>
        <v>2042</v>
      </c>
      <c r="AH668">
        <f t="shared" ref="AH668" si="3770">AG668+1</f>
        <v>2043</v>
      </c>
      <c r="AI668">
        <f t="shared" ref="AI668" si="3771">AH668+1</f>
        <v>2044</v>
      </c>
      <c r="AJ668">
        <f t="shared" ref="AJ668" si="3772">AI668+1</f>
        <v>2045</v>
      </c>
      <c r="AK668">
        <f t="shared" ref="AK668" si="3773">AJ668+1</f>
        <v>2046</v>
      </c>
      <c r="AL668">
        <f t="shared" ref="AL668" si="3774">AK668+1</f>
        <v>2047</v>
      </c>
      <c r="AM668">
        <f t="shared" ref="AM668" si="3775">AL668+1</f>
        <v>2048</v>
      </c>
      <c r="AN668">
        <f t="shared" ref="AN668" si="3776">AM668+1</f>
        <v>2049</v>
      </c>
      <c r="AO668">
        <f t="shared" ref="AO668" si="3777">AN668+1</f>
        <v>2050</v>
      </c>
      <c r="AP668">
        <f t="shared" ref="AP668" si="3778">AO668+1</f>
        <v>2051</v>
      </c>
      <c r="AQ668">
        <f t="shared" ref="AQ668" si="3779">AP668+1</f>
        <v>2052</v>
      </c>
      <c r="AR668">
        <f t="shared" ref="AR668" si="3780">AQ668+1</f>
        <v>2053</v>
      </c>
      <c r="AS668">
        <f t="shared" ref="AS668" si="3781">AR668+1</f>
        <v>2054</v>
      </c>
      <c r="AT668">
        <f t="shared" ref="AT668" si="3782">AS668+1</f>
        <v>2055</v>
      </c>
      <c r="AU668">
        <f t="shared" ref="AU668" si="3783">AT668+1</f>
        <v>2056</v>
      </c>
      <c r="AV668">
        <f t="shared" ref="AV668" si="3784">AU668+1</f>
        <v>2057</v>
      </c>
      <c r="AW668">
        <f t="shared" ref="AW668" si="3785">AV668+1</f>
        <v>2058</v>
      </c>
      <c r="AX668">
        <f t="shared" ref="AX668" si="3786">AW668+1</f>
        <v>2059</v>
      </c>
      <c r="AY668">
        <f t="shared" ref="AY668" si="3787">AX668+1</f>
        <v>2060</v>
      </c>
      <c r="AZ668">
        <f t="shared" ref="AZ668" si="3788">AY668+1</f>
        <v>2061</v>
      </c>
      <c r="BA668">
        <f t="shared" ref="BA668" si="3789">AZ668+1</f>
        <v>2062</v>
      </c>
      <c r="BB668">
        <f t="shared" ref="BB668" si="3790">BA668+1</f>
        <v>2063</v>
      </c>
      <c r="BC668">
        <f t="shared" ref="BC668" si="3791">BB668+1</f>
        <v>2064</v>
      </c>
      <c r="BD668">
        <f t="shared" ref="BD668" si="3792">BC668+1</f>
        <v>2065</v>
      </c>
      <c r="BE668">
        <f t="shared" ref="BE668" si="3793">BD668+1</f>
        <v>2066</v>
      </c>
      <c r="BF668">
        <f t="shared" ref="BF668" si="3794">BE668+1</f>
        <v>2067</v>
      </c>
      <c r="BG668">
        <f t="shared" ref="BG668" si="3795">BF668+1</f>
        <v>2068</v>
      </c>
      <c r="BH668">
        <f t="shared" ref="BH668" si="3796">BG668+1</f>
        <v>2069</v>
      </c>
      <c r="BI668">
        <f t="shared" ref="BI668" si="3797">BH668+1</f>
        <v>2070</v>
      </c>
      <c r="BJ668">
        <f t="shared" ref="BJ668" si="3798">BI668+1</f>
        <v>2071</v>
      </c>
      <c r="BK668">
        <f t="shared" ref="BK668" si="3799">BJ668+1</f>
        <v>2072</v>
      </c>
      <c r="BL668">
        <f t="shared" ref="BL668" si="3800">BK668+1</f>
        <v>2073</v>
      </c>
      <c r="BM668">
        <f t="shared" ref="BM668" si="3801">BL668+1</f>
        <v>2074</v>
      </c>
      <c r="BN668">
        <f t="shared" ref="BN668" si="3802">BM668+1</f>
        <v>2075</v>
      </c>
      <c r="BO668">
        <f t="shared" ref="BO668" si="3803">BN668+1</f>
        <v>2076</v>
      </c>
      <c r="BP668">
        <f t="shared" ref="BP668" si="3804">BO668+1</f>
        <v>2077</v>
      </c>
      <c r="BQ668">
        <f t="shared" ref="BQ668" si="3805">BP668+1</f>
        <v>2078</v>
      </c>
      <c r="BR668">
        <f t="shared" ref="BR668" si="3806">BQ668+1</f>
        <v>2079</v>
      </c>
      <c r="BS668">
        <f t="shared" ref="BS668" si="3807">BR668+1</f>
        <v>2080</v>
      </c>
      <c r="BT668">
        <f t="shared" ref="BT668" si="3808">BS668+1</f>
        <v>2081</v>
      </c>
      <c r="BU668">
        <f t="shared" ref="BU668" si="3809">BT668+1</f>
        <v>2082</v>
      </c>
      <c r="BV668">
        <f t="shared" ref="BV668" si="3810">BU668+1</f>
        <v>2083</v>
      </c>
      <c r="BW668">
        <f t="shared" ref="BW668" si="3811">BV668+1</f>
        <v>2084</v>
      </c>
      <c r="BX668">
        <f t="shared" ref="BX668" si="3812">BW668+1</f>
        <v>2085</v>
      </c>
      <c r="BY668">
        <f t="shared" ref="BY668" si="3813">BX668+1</f>
        <v>2086</v>
      </c>
      <c r="BZ668">
        <f t="shared" ref="BZ668" si="3814">BY668+1</f>
        <v>2087</v>
      </c>
      <c r="CA668">
        <f t="shared" ref="CA668" si="3815">BZ668+1</f>
        <v>2088</v>
      </c>
      <c r="CB668">
        <f t="shared" ref="CB668" si="3816">CA668+1</f>
        <v>2089</v>
      </c>
      <c r="CC668">
        <f t="shared" ref="CC668" si="3817">CB668+1</f>
        <v>2090</v>
      </c>
      <c r="CD668">
        <f t="shared" ref="CD668" si="3818">CC668+1</f>
        <v>2091</v>
      </c>
      <c r="CE668">
        <f t="shared" ref="CE668" si="3819">CD668+1</f>
        <v>2092</v>
      </c>
      <c r="CF668">
        <f t="shared" ref="CF668" si="3820">CE668+1</f>
        <v>2093</v>
      </c>
      <c r="CG668">
        <f t="shared" ref="CG668" si="3821">CF668+1</f>
        <v>2094</v>
      </c>
      <c r="CH668">
        <f t="shared" ref="CH668" si="3822">CG668+1</f>
        <v>2095</v>
      </c>
      <c r="CI668">
        <f t="shared" ref="CI668" si="3823">CH668+1</f>
        <v>2096</v>
      </c>
      <c r="CJ668">
        <f t="shared" ref="CJ668" si="3824">CI668+1</f>
        <v>2097</v>
      </c>
      <c r="CK668">
        <f t="shared" ref="CK668" si="3825">CJ668+1</f>
        <v>2098</v>
      </c>
      <c r="CL668">
        <f t="shared" ref="CL668" si="3826">CK668+1</f>
        <v>2099</v>
      </c>
      <c r="CM668">
        <f t="shared" ref="CM668" si="3827">CL668+1</f>
        <v>2100</v>
      </c>
      <c r="CN668">
        <f t="shared" ref="CN668" si="3828">CM668+1</f>
        <v>2101</v>
      </c>
      <c r="CO668">
        <f t="shared" ref="CO668" si="3829">CN668+1</f>
        <v>2102</v>
      </c>
      <c r="CP668">
        <f t="shared" ref="CP668" si="3830">CO668+1</f>
        <v>2103</v>
      </c>
      <c r="CQ668">
        <f t="shared" ref="CQ668" si="3831">CP668+1</f>
        <v>2104</v>
      </c>
      <c r="CR668">
        <f t="shared" ref="CR668" si="3832">CQ668+1</f>
        <v>2105</v>
      </c>
      <c r="CS668">
        <f t="shared" ref="CS668" si="3833">CR668+1</f>
        <v>2106</v>
      </c>
      <c r="CT668">
        <f t="shared" ref="CT668" si="3834">CS668+1</f>
        <v>2107</v>
      </c>
      <c r="CU668">
        <f t="shared" ref="CU668" si="3835">CT668+1</f>
        <v>2108</v>
      </c>
      <c r="CV668">
        <f t="shared" ref="CV668" si="3836">CU668+1</f>
        <v>2109</v>
      </c>
      <c r="CW668">
        <f t="shared" ref="CW668" si="3837">CV668+1</f>
        <v>2110</v>
      </c>
      <c r="CX668">
        <f t="shared" ref="CX668" si="3838">CW668+1</f>
        <v>2111</v>
      </c>
      <c r="CY668">
        <f t="shared" ref="CY668" si="3839">CX668+1</f>
        <v>2112</v>
      </c>
      <c r="CZ668">
        <f t="shared" ref="CZ668" si="3840">CY668+1</f>
        <v>2113</v>
      </c>
      <c r="DA668">
        <f t="shared" ref="DA668" si="3841">CZ668+1</f>
        <v>2114</v>
      </c>
      <c r="DB668">
        <f t="shared" ref="DB668" si="3842">DA668+1</f>
        <v>2115</v>
      </c>
      <c r="DC668">
        <f t="shared" ref="DC668" si="3843">DB668+1</f>
        <v>2116</v>
      </c>
      <c r="DD668">
        <f t="shared" ref="DD668" si="3844">DC668+1</f>
        <v>2117</v>
      </c>
      <c r="DE668">
        <f t="shared" ref="DE668" si="3845">DD668+1</f>
        <v>2118</v>
      </c>
      <c r="DF668">
        <f>J668</f>
        <v>2019</v>
      </c>
      <c r="DG668">
        <f>DF668+1</f>
        <v>2020</v>
      </c>
      <c r="DH668">
        <f t="shared" ref="DH668" si="3846">DG668+1</f>
        <v>2021</v>
      </c>
      <c r="DI668">
        <f t="shared" ref="DI668" si="3847">DH668+1</f>
        <v>2022</v>
      </c>
      <c r="DJ668">
        <f t="shared" ref="DJ668" si="3848">DI668+1</f>
        <v>2023</v>
      </c>
      <c r="DK668">
        <f t="shared" ref="DK668" si="3849">DJ668+1</f>
        <v>2024</v>
      </c>
      <c r="DL668">
        <f t="shared" ref="DL668" si="3850">DK668+1</f>
        <v>2025</v>
      </c>
      <c r="DM668">
        <f t="shared" ref="DM668" si="3851">DL668+1</f>
        <v>2026</v>
      </c>
      <c r="DN668">
        <f t="shared" ref="DN668" si="3852">DM668+1</f>
        <v>2027</v>
      </c>
      <c r="DO668">
        <f t="shared" ref="DO668" si="3853">DN668+1</f>
        <v>2028</v>
      </c>
      <c r="DP668">
        <f t="shared" ref="DP668" si="3854">DO668+1</f>
        <v>2029</v>
      </c>
      <c r="DQ668">
        <f t="shared" ref="DQ668" si="3855">DP668+1</f>
        <v>2030</v>
      </c>
      <c r="DR668">
        <f t="shared" ref="DR668" si="3856">DQ668+1</f>
        <v>2031</v>
      </c>
      <c r="DS668">
        <f t="shared" ref="DS668" si="3857">DR668+1</f>
        <v>2032</v>
      </c>
      <c r="DT668">
        <f t="shared" ref="DT668" si="3858">DS668+1</f>
        <v>2033</v>
      </c>
      <c r="DU668">
        <f t="shared" ref="DU668" si="3859">DT668+1</f>
        <v>2034</v>
      </c>
      <c r="DV668">
        <f t="shared" ref="DV668" si="3860">DU668+1</f>
        <v>2035</v>
      </c>
      <c r="DW668">
        <f t="shared" ref="DW668" si="3861">DV668+1</f>
        <v>2036</v>
      </c>
      <c r="DX668">
        <f t="shared" ref="DX668" si="3862">DW668+1</f>
        <v>2037</v>
      </c>
      <c r="DY668">
        <f t="shared" ref="DY668" si="3863">DX668+1</f>
        <v>2038</v>
      </c>
      <c r="DZ668">
        <f t="shared" ref="DZ668" si="3864">DY668+1</f>
        <v>2039</v>
      </c>
      <c r="EA668">
        <f t="shared" ref="EA668" si="3865">DZ668+1</f>
        <v>2040</v>
      </c>
      <c r="EB668">
        <f t="shared" ref="EB668" si="3866">EA668+1</f>
        <v>2041</v>
      </c>
      <c r="EC668">
        <f t="shared" ref="EC668" si="3867">EB668+1</f>
        <v>2042</v>
      </c>
      <c r="ED668">
        <f t="shared" ref="ED668" si="3868">EC668+1</f>
        <v>2043</v>
      </c>
      <c r="EE668">
        <f t="shared" ref="EE668" si="3869">ED668+1</f>
        <v>2044</v>
      </c>
      <c r="EF668">
        <f t="shared" ref="EF668" si="3870">EE668+1</f>
        <v>2045</v>
      </c>
      <c r="EG668">
        <f t="shared" ref="EG668" si="3871">EF668+1</f>
        <v>2046</v>
      </c>
      <c r="EH668">
        <f t="shared" ref="EH668" si="3872">EG668+1</f>
        <v>2047</v>
      </c>
      <c r="EI668">
        <f t="shared" ref="EI668" si="3873">EH668+1</f>
        <v>2048</v>
      </c>
      <c r="EJ668">
        <f t="shared" ref="EJ668" si="3874">EI668+1</f>
        <v>2049</v>
      </c>
      <c r="EK668">
        <f t="shared" ref="EK668" si="3875">EJ668+1</f>
        <v>2050</v>
      </c>
      <c r="EL668">
        <f t="shared" ref="EL668" si="3876">EK668+1</f>
        <v>2051</v>
      </c>
      <c r="EM668">
        <f t="shared" ref="EM668" si="3877">EL668+1</f>
        <v>2052</v>
      </c>
      <c r="EN668">
        <f t="shared" ref="EN668" si="3878">EM668+1</f>
        <v>2053</v>
      </c>
      <c r="EO668">
        <f t="shared" ref="EO668" si="3879">EN668+1</f>
        <v>2054</v>
      </c>
      <c r="EP668">
        <f t="shared" ref="EP668" si="3880">EO668+1</f>
        <v>2055</v>
      </c>
      <c r="EQ668">
        <f t="shared" ref="EQ668" si="3881">EP668+1</f>
        <v>2056</v>
      </c>
      <c r="ER668">
        <f t="shared" ref="ER668" si="3882">EQ668+1</f>
        <v>2057</v>
      </c>
      <c r="ES668">
        <f t="shared" ref="ES668" si="3883">ER668+1</f>
        <v>2058</v>
      </c>
      <c r="ET668">
        <f t="shared" ref="ET668" si="3884">ES668+1</f>
        <v>2059</v>
      </c>
      <c r="EU668">
        <f t="shared" ref="EU668" si="3885">ET668+1</f>
        <v>2060</v>
      </c>
      <c r="EV668">
        <f t="shared" ref="EV668" si="3886">EU668+1</f>
        <v>2061</v>
      </c>
      <c r="EW668">
        <f t="shared" ref="EW668" si="3887">EV668+1</f>
        <v>2062</v>
      </c>
      <c r="EX668">
        <f t="shared" ref="EX668" si="3888">EW668+1</f>
        <v>2063</v>
      </c>
      <c r="EY668">
        <f t="shared" ref="EY668" si="3889">EX668+1</f>
        <v>2064</v>
      </c>
      <c r="EZ668">
        <f t="shared" ref="EZ668" si="3890">EY668+1</f>
        <v>2065</v>
      </c>
      <c r="FA668">
        <f t="shared" ref="FA668" si="3891">EZ668+1</f>
        <v>2066</v>
      </c>
      <c r="FB668">
        <f t="shared" ref="FB668" si="3892">FA668+1</f>
        <v>2067</v>
      </c>
      <c r="FC668">
        <f t="shared" ref="FC668" si="3893">FB668+1</f>
        <v>2068</v>
      </c>
      <c r="FD668">
        <f t="shared" ref="FD668" si="3894">FC668+1</f>
        <v>2069</v>
      </c>
      <c r="FE668">
        <f t="shared" ref="FE668" si="3895">FD668+1</f>
        <v>2070</v>
      </c>
      <c r="FF668">
        <f t="shared" ref="FF668" si="3896">FE668+1</f>
        <v>2071</v>
      </c>
      <c r="FG668">
        <f t="shared" ref="FG668" si="3897">FF668+1</f>
        <v>2072</v>
      </c>
      <c r="FH668">
        <f t="shared" ref="FH668" si="3898">FG668+1</f>
        <v>2073</v>
      </c>
      <c r="FI668">
        <f t="shared" ref="FI668" si="3899">FH668+1</f>
        <v>2074</v>
      </c>
      <c r="FJ668">
        <f t="shared" ref="FJ668" si="3900">FI668+1</f>
        <v>2075</v>
      </c>
      <c r="FK668">
        <f t="shared" ref="FK668" si="3901">FJ668+1</f>
        <v>2076</v>
      </c>
      <c r="FL668">
        <f t="shared" ref="FL668" si="3902">FK668+1</f>
        <v>2077</v>
      </c>
      <c r="FM668">
        <f t="shared" ref="FM668" si="3903">FL668+1</f>
        <v>2078</v>
      </c>
      <c r="FN668">
        <f t="shared" ref="FN668" si="3904">FM668+1</f>
        <v>2079</v>
      </c>
      <c r="FO668">
        <f t="shared" ref="FO668" si="3905">FN668+1</f>
        <v>2080</v>
      </c>
      <c r="FP668">
        <f t="shared" ref="FP668" si="3906">FO668+1</f>
        <v>2081</v>
      </c>
      <c r="FQ668">
        <f t="shared" ref="FQ668" si="3907">FP668+1</f>
        <v>2082</v>
      </c>
      <c r="FR668">
        <f t="shared" ref="FR668" si="3908">FQ668+1</f>
        <v>2083</v>
      </c>
      <c r="FS668">
        <f t="shared" ref="FS668" si="3909">FR668+1</f>
        <v>2084</v>
      </c>
      <c r="FT668">
        <f t="shared" ref="FT668" si="3910">FS668+1</f>
        <v>2085</v>
      </c>
      <c r="FU668">
        <f t="shared" ref="FU668" si="3911">FT668+1</f>
        <v>2086</v>
      </c>
      <c r="FV668">
        <f t="shared" ref="FV668" si="3912">FU668+1</f>
        <v>2087</v>
      </c>
      <c r="FW668">
        <f t="shared" ref="FW668" si="3913">FV668+1</f>
        <v>2088</v>
      </c>
      <c r="FX668">
        <f t="shared" ref="FX668" si="3914">FW668+1</f>
        <v>2089</v>
      </c>
      <c r="FY668">
        <f t="shared" ref="FY668" si="3915">FX668+1</f>
        <v>2090</v>
      </c>
      <c r="FZ668">
        <f t="shared" ref="FZ668" si="3916">FY668+1</f>
        <v>2091</v>
      </c>
      <c r="GA668">
        <f t="shared" ref="GA668" si="3917">FZ668+1</f>
        <v>2092</v>
      </c>
      <c r="GB668">
        <f t="shared" ref="GB668" si="3918">GA668+1</f>
        <v>2093</v>
      </c>
      <c r="GC668">
        <f t="shared" ref="GC668" si="3919">GB668+1</f>
        <v>2094</v>
      </c>
      <c r="GD668">
        <f t="shared" ref="GD668" si="3920">GC668+1</f>
        <v>2095</v>
      </c>
      <c r="GE668">
        <f t="shared" ref="GE668" si="3921">GD668+1</f>
        <v>2096</v>
      </c>
      <c r="GF668">
        <f t="shared" ref="GF668" si="3922">GE668+1</f>
        <v>2097</v>
      </c>
      <c r="GG668">
        <f t="shared" ref="GG668" si="3923">GF668+1</f>
        <v>2098</v>
      </c>
      <c r="GH668">
        <f t="shared" ref="GH668" si="3924">GG668+1</f>
        <v>2099</v>
      </c>
      <c r="GI668">
        <f t="shared" ref="GI668" si="3925">GH668+1</f>
        <v>2100</v>
      </c>
      <c r="GJ668">
        <f t="shared" ref="GJ668" si="3926">GI668+1</f>
        <v>2101</v>
      </c>
      <c r="GK668">
        <f t="shared" ref="GK668" si="3927">GJ668+1</f>
        <v>2102</v>
      </c>
      <c r="GL668">
        <f t="shared" ref="GL668" si="3928">GK668+1</f>
        <v>2103</v>
      </c>
      <c r="GM668">
        <f t="shared" ref="GM668" si="3929">GL668+1</f>
        <v>2104</v>
      </c>
      <c r="GN668">
        <f t="shared" ref="GN668" si="3930">GM668+1</f>
        <v>2105</v>
      </c>
      <c r="GO668">
        <f t="shared" ref="GO668" si="3931">GN668+1</f>
        <v>2106</v>
      </c>
      <c r="GP668">
        <f t="shared" ref="GP668" si="3932">GO668+1</f>
        <v>2107</v>
      </c>
      <c r="GQ668">
        <f t="shared" ref="GQ668" si="3933">GP668+1</f>
        <v>2108</v>
      </c>
      <c r="GR668">
        <f t="shared" ref="GR668" si="3934">GQ668+1</f>
        <v>2109</v>
      </c>
      <c r="GS668">
        <f t="shared" ref="GS668" si="3935">GR668+1</f>
        <v>2110</v>
      </c>
      <c r="GT668">
        <f t="shared" ref="GT668" si="3936">GS668+1</f>
        <v>2111</v>
      </c>
      <c r="GU668">
        <f t="shared" ref="GU668" si="3937">GT668+1</f>
        <v>2112</v>
      </c>
      <c r="GV668">
        <f t="shared" ref="GV668" si="3938">GU668+1</f>
        <v>2113</v>
      </c>
      <c r="GW668">
        <f t="shared" ref="GW668" si="3939">GV668+1</f>
        <v>2114</v>
      </c>
      <c r="GX668">
        <f t="shared" ref="GX668" si="3940">GW668+1</f>
        <v>2115</v>
      </c>
      <c r="GY668">
        <f t="shared" ref="GY668" si="3941">GX668+1</f>
        <v>2116</v>
      </c>
      <c r="GZ668">
        <f t="shared" ref="GZ668" si="3942">GY668+1</f>
        <v>2117</v>
      </c>
      <c r="HA668">
        <f t="shared" ref="HA668" si="3943">GZ668+1</f>
        <v>2118</v>
      </c>
      <c r="HB668" t="s">
        <v>6</v>
      </c>
      <c r="HC668" t="s">
        <v>22</v>
      </c>
      <c r="HD668" t="s">
        <v>31</v>
      </c>
      <c r="HE668" t="s">
        <v>32</v>
      </c>
      <c r="HF668" t="s">
        <v>33</v>
      </c>
      <c r="HH668" s="5" t="s">
        <v>5</v>
      </c>
      <c r="HI668" s="5" t="s">
        <v>6</v>
      </c>
      <c r="HJ668" t="s">
        <v>22</v>
      </c>
      <c r="HK668" t="s">
        <v>31</v>
      </c>
      <c r="HL668" t="s">
        <v>32</v>
      </c>
      <c r="HM668" t="s">
        <v>33</v>
      </c>
      <c r="HN668" s="5" t="s">
        <v>47</v>
      </c>
      <c r="HO668" s="5" t="s">
        <v>128</v>
      </c>
      <c r="HP668" s="5"/>
      <c r="HQ668" s="5" t="s">
        <v>125</v>
      </c>
      <c r="HR668" s="5" t="s">
        <v>126</v>
      </c>
    </row>
    <row r="669" spans="2:226" x14ac:dyDescent="0.25">
      <c r="B669">
        <f>J668+C669-C664</f>
        <v>2030</v>
      </c>
      <c r="C669">
        <f>I666+1</f>
        <v>51</v>
      </c>
      <c r="D669">
        <v>1</v>
      </c>
      <c r="E669" s="3">
        <f>IF(C669&lt;65,Assumptions!$C$6,Assumptions!$C$7)*(1+Assumptions!$C$8)^(B669-$J$3)</f>
        <v>18363.32159230738</v>
      </c>
      <c r="F669" s="3">
        <f>ROUND(D669*E669, 2)</f>
        <v>18363.32</v>
      </c>
      <c r="I669" s="5">
        <f>F665</f>
        <v>334938.13529039855</v>
      </c>
      <c r="J669" s="5">
        <f>IF(J668&lt;$B669,0,VLOOKUP(J668,$B669:$F768,5))</f>
        <v>0</v>
      </c>
      <c r="K669" s="5">
        <f t="shared" ref="K669:BV669" si="3944">IF(K668&lt;$B669,0,VLOOKUP(K668,$B669:$F768,5))</f>
        <v>0</v>
      </c>
      <c r="L669" s="5">
        <f t="shared" si="3944"/>
        <v>0</v>
      </c>
      <c r="M669" s="5">
        <f t="shared" si="3944"/>
        <v>0</v>
      </c>
      <c r="N669" s="5">
        <f t="shared" si="3944"/>
        <v>0</v>
      </c>
      <c r="O669" s="5">
        <f t="shared" si="3944"/>
        <v>0</v>
      </c>
      <c r="P669" s="5">
        <f t="shared" si="3944"/>
        <v>0</v>
      </c>
      <c r="Q669" s="5">
        <f t="shared" si="3944"/>
        <v>0</v>
      </c>
      <c r="R669" s="5">
        <f t="shared" si="3944"/>
        <v>0</v>
      </c>
      <c r="S669" s="5">
        <f t="shared" si="3944"/>
        <v>0</v>
      </c>
      <c r="T669" s="5">
        <f t="shared" si="3944"/>
        <v>0</v>
      </c>
      <c r="U669" s="5">
        <f t="shared" si="3944"/>
        <v>18363.32</v>
      </c>
      <c r="V669" s="5">
        <f t="shared" si="3944"/>
        <v>19273.14</v>
      </c>
      <c r="W669" s="5">
        <f t="shared" si="3944"/>
        <v>20224.59</v>
      </c>
      <c r="X669" s="5">
        <f t="shared" si="3944"/>
        <v>21218.73</v>
      </c>
      <c r="Y669" s="5">
        <f t="shared" si="3944"/>
        <v>22256.37</v>
      </c>
      <c r="Z669" s="5">
        <f t="shared" si="3944"/>
        <v>23339.83</v>
      </c>
      <c r="AA669" s="5">
        <f t="shared" si="3944"/>
        <v>24472.080000000002</v>
      </c>
      <c r="AB669" s="5">
        <f t="shared" si="3944"/>
        <v>25656.68</v>
      </c>
      <c r="AC669" s="5">
        <f t="shared" si="3944"/>
        <v>26892.400000000001</v>
      </c>
      <c r="AD669" s="5">
        <f t="shared" si="3944"/>
        <v>28179.69</v>
      </c>
      <c r="AE669" s="5">
        <f t="shared" si="3944"/>
        <v>29518.5</v>
      </c>
      <c r="AF669" s="5">
        <f t="shared" si="3944"/>
        <v>30914.37</v>
      </c>
      <c r="AG669" s="5">
        <f t="shared" si="3944"/>
        <v>32369.07</v>
      </c>
      <c r="AH669" s="5">
        <f t="shared" si="3944"/>
        <v>33886.080000000002</v>
      </c>
      <c r="AI669" s="5">
        <f t="shared" si="3944"/>
        <v>14607.67</v>
      </c>
      <c r="AJ669" s="5">
        <f t="shared" si="3944"/>
        <v>15283.33</v>
      </c>
      <c r="AK669" s="5">
        <f t="shared" si="3944"/>
        <v>15981.06</v>
      </c>
      <c r="AL669" s="5">
        <f t="shared" si="3944"/>
        <v>16697.990000000002</v>
      </c>
      <c r="AM669" s="5">
        <f t="shared" si="3944"/>
        <v>17432.11</v>
      </c>
      <c r="AN669" s="5">
        <f t="shared" si="3944"/>
        <v>18176.62</v>
      </c>
      <c r="AO669" s="5">
        <f t="shared" si="3944"/>
        <v>18926.09</v>
      </c>
      <c r="AP669" s="5">
        <f t="shared" si="3944"/>
        <v>19674.900000000001</v>
      </c>
      <c r="AQ669" s="5">
        <f t="shared" si="3944"/>
        <v>20418.060000000001</v>
      </c>
      <c r="AR669" s="5">
        <f t="shared" si="3944"/>
        <v>21152.880000000001</v>
      </c>
      <c r="AS669" s="5">
        <f t="shared" si="3944"/>
        <v>21871.08</v>
      </c>
      <c r="AT669" s="5">
        <f t="shared" si="3944"/>
        <v>22565.21</v>
      </c>
      <c r="AU669" s="5">
        <f t="shared" si="3944"/>
        <v>23225.66</v>
      </c>
      <c r="AV669" s="5">
        <f t="shared" si="3944"/>
        <v>23835.119999999999</v>
      </c>
      <c r="AW669" s="5">
        <f t="shared" si="3944"/>
        <v>24375.58</v>
      </c>
      <c r="AX669" s="5">
        <f t="shared" si="3944"/>
        <v>24826.71</v>
      </c>
      <c r="AY669" s="5">
        <f t="shared" si="3944"/>
        <v>25170.94</v>
      </c>
      <c r="AZ669" s="5">
        <f t="shared" si="3944"/>
        <v>25386.65</v>
      </c>
      <c r="BA669" s="5">
        <f t="shared" si="3944"/>
        <v>25452.6</v>
      </c>
      <c r="BB669" s="5">
        <f t="shared" si="3944"/>
        <v>25352.52</v>
      </c>
      <c r="BC669" s="5">
        <f t="shared" si="3944"/>
        <v>25076.29</v>
      </c>
      <c r="BD669" s="5">
        <f t="shared" si="3944"/>
        <v>24611.81</v>
      </c>
      <c r="BE669" s="5">
        <f t="shared" si="3944"/>
        <v>23948.46</v>
      </c>
      <c r="BF669" s="5">
        <f t="shared" si="3944"/>
        <v>23034.16</v>
      </c>
      <c r="BG669" s="5">
        <f t="shared" si="3944"/>
        <v>21858.55</v>
      </c>
      <c r="BH669" s="5">
        <f t="shared" si="3944"/>
        <v>20425.38</v>
      </c>
      <c r="BI669" s="5">
        <f t="shared" si="3944"/>
        <v>18753.04</v>
      </c>
      <c r="BJ669" s="5">
        <f t="shared" si="3944"/>
        <v>16881.28</v>
      </c>
      <c r="BK669" s="5">
        <f t="shared" si="3944"/>
        <v>14872.75</v>
      </c>
      <c r="BL669" s="5">
        <f t="shared" si="3944"/>
        <v>12804.75</v>
      </c>
      <c r="BM669" s="5">
        <f t="shared" si="3944"/>
        <v>10756.69</v>
      </c>
      <c r="BN669" s="5">
        <f t="shared" si="3944"/>
        <v>8801.2900000000009</v>
      </c>
      <c r="BO669" s="5">
        <f t="shared" si="3944"/>
        <v>7000.51</v>
      </c>
      <c r="BP669" s="5">
        <f t="shared" si="3944"/>
        <v>5401.64</v>
      </c>
      <c r="BQ669" s="5">
        <f t="shared" si="3944"/>
        <v>4067.12</v>
      </c>
      <c r="BR669" s="5">
        <f t="shared" si="3944"/>
        <v>2960.15</v>
      </c>
      <c r="BS669" s="5">
        <f t="shared" si="3944"/>
        <v>2106.87</v>
      </c>
      <c r="BT669" s="5">
        <f t="shared" si="3944"/>
        <v>1421.58</v>
      </c>
      <c r="BU669" s="5">
        <f t="shared" si="3944"/>
        <v>904.12</v>
      </c>
      <c r="BV669" s="5">
        <f t="shared" si="3944"/>
        <v>519.6</v>
      </c>
      <c r="BW669" s="5">
        <f t="shared" ref="BW669:DE669" si="3945">IF(BW668&lt;$B669,0,VLOOKUP(BW668,$B669:$F768,5))</f>
        <v>262.74</v>
      </c>
      <c r="BX669" s="5">
        <f t="shared" si="3945"/>
        <v>114.96</v>
      </c>
      <c r="BY669" s="5">
        <f t="shared" si="3945"/>
        <v>43.08</v>
      </c>
      <c r="BZ669" s="5">
        <f t="shared" si="3945"/>
        <v>13.16</v>
      </c>
      <c r="CA669" s="5">
        <f t="shared" si="3945"/>
        <v>3.02</v>
      </c>
      <c r="CB669" s="5">
        <f t="shared" si="3945"/>
        <v>0.44</v>
      </c>
      <c r="CC669" s="5">
        <f t="shared" si="3945"/>
        <v>0</v>
      </c>
      <c r="CD669" s="5">
        <f t="shared" si="3945"/>
        <v>0</v>
      </c>
      <c r="CE669" s="5">
        <f t="shared" si="3945"/>
        <v>0</v>
      </c>
      <c r="CF669" s="5">
        <f t="shared" si="3945"/>
        <v>0</v>
      </c>
      <c r="CG669" s="5">
        <f t="shared" si="3945"/>
        <v>0</v>
      </c>
      <c r="CH669" s="5">
        <f t="shared" si="3945"/>
        <v>0</v>
      </c>
      <c r="CI669" s="5">
        <f t="shared" si="3945"/>
        <v>0</v>
      </c>
      <c r="CJ669" s="5">
        <f t="shared" si="3945"/>
        <v>0</v>
      </c>
      <c r="CK669" s="5">
        <f t="shared" si="3945"/>
        <v>0</v>
      </c>
      <c r="CL669" s="5">
        <f t="shared" si="3945"/>
        <v>0</v>
      </c>
      <c r="CM669" s="5">
        <f t="shared" si="3945"/>
        <v>0</v>
      </c>
      <c r="CN669" s="5">
        <f t="shared" si="3945"/>
        <v>0</v>
      </c>
      <c r="CO669" s="5">
        <f t="shared" si="3945"/>
        <v>0</v>
      </c>
      <c r="CP669" s="5">
        <f t="shared" si="3945"/>
        <v>0</v>
      </c>
      <c r="CQ669" s="5">
        <f t="shared" si="3945"/>
        <v>0</v>
      </c>
      <c r="CR669" s="5">
        <f t="shared" si="3945"/>
        <v>0</v>
      </c>
      <c r="CS669" s="5">
        <f t="shared" si="3945"/>
        <v>0</v>
      </c>
      <c r="CT669" s="5">
        <f t="shared" si="3945"/>
        <v>0</v>
      </c>
      <c r="CU669" s="5">
        <f t="shared" si="3945"/>
        <v>0</v>
      </c>
      <c r="CV669" s="5">
        <f t="shared" si="3945"/>
        <v>0</v>
      </c>
      <c r="CW669" s="5">
        <f t="shared" si="3945"/>
        <v>0</v>
      </c>
      <c r="CX669" s="5">
        <f t="shared" si="3945"/>
        <v>0</v>
      </c>
      <c r="CY669" s="5">
        <f t="shared" si="3945"/>
        <v>0</v>
      </c>
      <c r="CZ669" s="5">
        <f t="shared" si="3945"/>
        <v>0</v>
      </c>
      <c r="DA669" s="5">
        <f t="shared" si="3945"/>
        <v>0</v>
      </c>
      <c r="DB669" s="5">
        <f t="shared" si="3945"/>
        <v>0</v>
      </c>
      <c r="DC669" s="5">
        <f t="shared" si="3945"/>
        <v>0</v>
      </c>
      <c r="DD669" s="5">
        <f t="shared" si="3945"/>
        <v>0</v>
      </c>
      <c r="DE669" s="5">
        <f t="shared" si="3945"/>
        <v>0</v>
      </c>
      <c r="DF669" s="3">
        <f>IF(DF668&lt;$B669,0,VLOOKUP(DF668,$B669:$F768,3))</f>
        <v>0</v>
      </c>
      <c r="DG669" s="3">
        <f t="shared" ref="DG669" si="3946">IF(DG668&lt;$B669,0,VLOOKUP(DG668,$B669:$F768,3))</f>
        <v>0</v>
      </c>
      <c r="DH669" s="3">
        <f t="shared" ref="DH669" si="3947">IF(DH668&lt;$B669,0,VLOOKUP(DH668,$B669:$F768,3))</f>
        <v>0</v>
      </c>
      <c r="DI669" s="3">
        <f t="shared" ref="DI669" si="3948">IF(DI668&lt;$B669,0,VLOOKUP(DI668,$B669:$F768,3))</f>
        <v>0</v>
      </c>
      <c r="DJ669" s="3">
        <f t="shared" ref="DJ669" si="3949">IF(DJ668&lt;$B669,0,VLOOKUP(DJ668,$B669:$F768,3))</f>
        <v>0</v>
      </c>
      <c r="DK669" s="3">
        <f t="shared" ref="DK669" si="3950">IF(DK668&lt;$B669,0,VLOOKUP(DK668,$B669:$F768,3))</f>
        <v>0</v>
      </c>
      <c r="DL669" s="3">
        <f t="shared" ref="DL669" si="3951">IF(DL668&lt;$B669,0,VLOOKUP(DL668,$B669:$F768,3))</f>
        <v>0</v>
      </c>
      <c r="DM669" s="3">
        <f t="shared" ref="DM669" si="3952">IF(DM668&lt;$B669,0,VLOOKUP(DM668,$B669:$F768,3))</f>
        <v>0</v>
      </c>
      <c r="DN669" s="3">
        <f t="shared" ref="DN669" si="3953">IF(DN668&lt;$B669,0,VLOOKUP(DN668,$B669:$F768,3))</f>
        <v>0</v>
      </c>
      <c r="DO669" s="3">
        <f t="shared" ref="DO669" si="3954">IF(DO668&lt;$B669,0,VLOOKUP(DO668,$B669:$F768,3))</f>
        <v>0</v>
      </c>
      <c r="DP669" s="3">
        <f t="shared" ref="DP669" si="3955">IF(DP668&lt;$B669,0,VLOOKUP(DP668,$B669:$F768,3))</f>
        <v>0</v>
      </c>
      <c r="DQ669" s="3">
        <f t="shared" ref="DQ669" si="3956">IF(DQ668&lt;$B669,0,VLOOKUP(DQ668,$B669:$F768,3))</f>
        <v>1</v>
      </c>
      <c r="DR669" s="3">
        <f t="shared" ref="DR669" si="3957">IF(DR668&lt;$B669,0,VLOOKUP(DR668,$B669:$F768,3))</f>
        <v>0.99482999999999999</v>
      </c>
      <c r="DS669" s="3">
        <f t="shared" ref="DS669" si="3958">IF(DS668&lt;$B669,0,VLOOKUP(DS668,$B669:$F768,3))</f>
        <v>0.98951760779999998</v>
      </c>
      <c r="DT669" s="3">
        <f t="shared" ref="DT669" si="3959">IF(DT668&lt;$B669,0,VLOOKUP(DT668,$B669:$F768,3))</f>
        <v>0.98403568025278798</v>
      </c>
      <c r="DU669" s="3">
        <f t="shared" ref="DU669" si="3960">IF(DU668&lt;$B669,0,VLOOKUP(DU668,$B669:$F768,3))</f>
        <v>0.97834795402092689</v>
      </c>
      <c r="DV669" s="3">
        <f t="shared" ref="DV669" si="3961">IF(DV668&lt;$B669,0,VLOOKUP(DV668,$B669:$F768,3))</f>
        <v>0.9724876497763415</v>
      </c>
      <c r="DW669" s="3">
        <f t="shared" ref="DW669" si="3962">IF(DW668&lt;$B669,0,VLOOKUP(DW668,$B669:$F768,3))</f>
        <v>0.96650685073021703</v>
      </c>
      <c r="DX669" s="3">
        <f t="shared" ref="DX669" si="3963">IF(DX668&lt;$B669,0,VLOOKUP(DX668,$B669:$F768,3))</f>
        <v>0.96046618291315322</v>
      </c>
      <c r="DY669" s="3">
        <f t="shared" ref="DY669" si="3964">IF(DY668&lt;$B669,0,VLOOKUP(DY668,$B669:$F768,3))</f>
        <v>0.95424236204787594</v>
      </c>
      <c r="DZ669" s="3">
        <f t="shared" ref="DZ669" si="3965">IF(DZ668&lt;$B669,0,VLOOKUP(DZ668,$B669:$F768,3))</f>
        <v>0.94779168368043232</v>
      </c>
      <c r="EA669" s="3">
        <f t="shared" ref="EA669" si="3966">IF(EA668&lt;$B669,0,VLOOKUP(EA668,$B669:$F768,3))</f>
        <v>0.94106236272630128</v>
      </c>
      <c r="EB669" s="3">
        <f t="shared" ref="EB669" si="3967">IF(EB668&lt;$B669,0,VLOOKUP(EB668,$B669:$F768,3))</f>
        <v>0.93418319685477202</v>
      </c>
      <c r="EC669" s="3">
        <f t="shared" ref="EC669" si="3968">IF(EC668&lt;$B669,0,VLOOKUP(EC668,$B669:$F768,3))</f>
        <v>0.92714879738245559</v>
      </c>
      <c r="ED669" s="3">
        <f t="shared" ref="ED669" si="3969">IF(ED668&lt;$B669,0,VLOOKUP(ED668,$B669:$F768,3))</f>
        <v>0.92000048015463687</v>
      </c>
      <c r="EE669" s="3">
        <f t="shared" ref="EE669" si="3970">IF(EE668&lt;$B669,0,VLOOKUP(EE668,$B669:$F768,3))</f>
        <v>0.91270487634701059</v>
      </c>
      <c r="EF669" s="3">
        <f t="shared" ref="EF669" si="3971">IF(EF668&lt;$B669,0,VLOOKUP(EF668,$B669:$F768,3))</f>
        <v>0.90513855292209389</v>
      </c>
      <c r="EG669" s="3">
        <f t="shared" ref="EG669" si="3972">IF(EG668&lt;$B669,0,VLOOKUP(EG668,$B669:$F768,3))</f>
        <v>0.8971190253432042</v>
      </c>
      <c r="EH669" s="3">
        <f t="shared" ref="EH669" si="3973">IF(EH668&lt;$B669,0,VLOOKUP(EH668,$B669:$F768,3))</f>
        <v>0.88849771150965595</v>
      </c>
      <c r="EI669" s="3">
        <f t="shared" ref="EI669" si="3974">IF(EI668&lt;$B669,0,VLOOKUP(EI668,$B669:$F768,3))</f>
        <v>0.87920402544726495</v>
      </c>
      <c r="EJ669" s="3">
        <f t="shared" ref="EJ669" si="3975">IF(EJ668&lt;$B669,0,VLOOKUP(EJ668,$B669:$F768,3))</f>
        <v>0.86896129855080428</v>
      </c>
      <c r="EK669" s="3">
        <f t="shared" ref="EK669" si="3976">IF(EK668&lt;$B669,0,VLOOKUP(EK668,$B669:$F768,3))</f>
        <v>0.85762135360471625</v>
      </c>
      <c r="EL669" s="3">
        <f t="shared" ref="EL669" si="3977">IF(EL668&lt;$B669,0,VLOOKUP(EL668,$B669:$F768,3))</f>
        <v>0.84507435320147928</v>
      </c>
      <c r="EM669" s="3">
        <f t="shared" ref="EM669" si="3978">IF(EM668&lt;$B669,0,VLOOKUP(EM668,$B669:$F768,3))</f>
        <v>0.83127428901369915</v>
      </c>
      <c r="EN669" s="3">
        <f t="shared" ref="EN669" si="3979">IF(EN668&lt;$B669,0,VLOOKUP(EN668,$B669:$F768,3))</f>
        <v>0.81629472632567224</v>
      </c>
      <c r="EO669" s="3">
        <f t="shared" ref="EO669" si="3980">IF(EO668&lt;$B669,0,VLOOKUP(EO668,$B669:$F768,3))</f>
        <v>0.80000964653547502</v>
      </c>
      <c r="EP669" s="3">
        <f t="shared" ref="EP669" si="3981">IF(EP668&lt;$B669,0,VLOOKUP(EP668,$B669:$F768,3))</f>
        <v>0.78236943382936774</v>
      </c>
      <c r="EQ669" s="3">
        <f t="shared" ref="EQ669" si="3982">IF(EQ668&lt;$B669,0,VLOOKUP(EQ668,$B669:$F768,3))</f>
        <v>0.76328744333826948</v>
      </c>
      <c r="ER669" s="3">
        <f t="shared" ref="ER669" si="3983">IF(ER668&lt;$B669,0,VLOOKUP(ER668,$B669:$F768,3))</f>
        <v>0.74248022763286825</v>
      </c>
      <c r="ES669" s="3">
        <f t="shared" ref="ES669" si="3984">IF(ES668&lt;$B669,0,VLOOKUP(ES668,$B669:$F768,3))</f>
        <v>0.71973063345819721</v>
      </c>
      <c r="ET669" s="3">
        <f t="shared" ref="ET669" si="3985">IF(ET668&lt;$B669,0,VLOOKUP(ET668,$B669:$F768,3))</f>
        <v>0.69483515084687819</v>
      </c>
      <c r="EU669" s="3">
        <f t="shared" ref="EU669" si="3986">IF(EU668&lt;$B669,0,VLOOKUP(EU668,$B669:$F768,3))</f>
        <v>0.66774352831535844</v>
      </c>
      <c r="EV669" s="3">
        <f t="shared" ref="EV669" si="3987">IF(EV668&lt;$B669,0,VLOOKUP(EV668,$B669:$F768,3))</f>
        <v>0.63835613563419946</v>
      </c>
      <c r="EW669" s="3">
        <f t="shared" ref="EW669" si="3988">IF(EW668&lt;$B669,0,VLOOKUP(EW668,$B669:$F768,3))</f>
        <v>0.60664898637724873</v>
      </c>
      <c r="EX669" s="3">
        <f t="shared" ref="EX669" si="3989">IF(EX668&lt;$B669,0,VLOOKUP(EX668,$B669:$F768,3))</f>
        <v>0.57276157399821559</v>
      </c>
      <c r="EY669" s="3">
        <f t="shared" ref="EY669" si="3990">IF(EY668&lt;$B669,0,VLOOKUP(EY668,$B669:$F768,3))</f>
        <v>0.53698688608628709</v>
      </c>
      <c r="EZ669" s="3">
        <f t="shared" ref="EZ669" si="3991">IF(EZ668&lt;$B669,0,VLOOKUP(EZ668,$B669:$F768,3))</f>
        <v>0.4995642699949337</v>
      </c>
      <c r="FA669" s="3">
        <f t="shared" ref="FA669" si="3992">IF(FA668&lt;$B669,0,VLOOKUP(FA668,$B669:$F768,3))</f>
        <v>0.46075811750172724</v>
      </c>
      <c r="FB669" s="3">
        <f t="shared" ref="FB669" si="3993">IF(FB668&lt;$B669,0,VLOOKUP(FB668,$B669:$F768,3))</f>
        <v>0.42006396056397471</v>
      </c>
      <c r="FC669" s="3">
        <f t="shared" ref="FC669" si="3994">IF(FC668&lt;$B669,0,VLOOKUP(FC668,$B669:$F768,3))</f>
        <v>0.37784333188768959</v>
      </c>
      <c r="FD669" s="3">
        <f t="shared" ref="FD669" si="3995">IF(FD668&lt;$B669,0,VLOOKUP(FD668,$B669:$F768,3))</f>
        <v>0.3346633959195644</v>
      </c>
      <c r="FE669" s="3">
        <f t="shared" ref="FE669" si="3996">IF(FE668&lt;$B669,0,VLOOKUP(FE668,$B669:$F768,3))</f>
        <v>0.29124416693296012</v>
      </c>
      <c r="FF669" s="3">
        <f t="shared" ref="FF669" si="3997">IF(FF668&lt;$B669,0,VLOOKUP(FF668,$B669:$F768,3))</f>
        <v>0.24850699787721756</v>
      </c>
      <c r="FG669" s="3">
        <f t="shared" ref="FG669" si="3998">IF(FG668&lt;$B669,0,VLOOKUP(FG668,$B669:$F768,3))</f>
        <v>0.20752570885728561</v>
      </c>
      <c r="FH669" s="3">
        <f t="shared" ref="FH669" si="3999">IF(FH668&lt;$B669,0,VLOOKUP(FH668,$B669:$F768,3))</f>
        <v>0.16935550522716505</v>
      </c>
      <c r="FI669" s="3">
        <f t="shared" ref="FI669" si="4000">IF(FI668&lt;$B669,0,VLOOKUP(FI668,$B669:$F768,3))</f>
        <v>0.13485101459218243</v>
      </c>
      <c r="FJ669" s="3">
        <f t="shared" ref="FJ669" si="4001">IF(FJ668&lt;$B669,0,VLOOKUP(FJ668,$B669:$F768,3))</f>
        <v>0.10458505287711301</v>
      </c>
      <c r="FK669" s="3">
        <f t="shared" ref="FK669" si="4002">IF(FK668&lt;$B669,0,VLOOKUP(FK668,$B669:$F768,3))</f>
        <v>7.8849808915641806E-2</v>
      </c>
      <c r="FL669" s="3">
        <f t="shared" ref="FL669" si="4003">IF(FL668&lt;$B669,0,VLOOKUP(FL668,$B669:$F768,3))</f>
        <v>5.7669173244722101E-2</v>
      </c>
      <c r="FM669" s="3">
        <f t="shared" ref="FM669" si="4004">IF(FM668&lt;$B669,0,VLOOKUP(FM668,$B669:$F768,3))</f>
        <v>4.1157912253025709E-2</v>
      </c>
      <c r="FN669" s="3">
        <f t="shared" ref="FN669" si="4005">IF(FN668&lt;$B669,0,VLOOKUP(FN668,$B669:$F768,3))</f>
        <v>2.8394020505117377E-2</v>
      </c>
      <c r="FO669" s="3">
        <f t="shared" ref="FO669" si="4006">IF(FO668&lt;$B669,0,VLOOKUP(FO668,$B669:$F768,3))</f>
        <v>1.9155741993572388E-2</v>
      </c>
      <c r="FP669" s="3">
        <f t="shared" ref="FP669" si="4007">IF(FP668&lt;$B669,0,VLOOKUP(FP668,$B669:$F768,3))</f>
        <v>1.2251246349409156E-2</v>
      </c>
      <c r="FQ669" s="3">
        <f t="shared" ref="FQ669" si="4008">IF(FQ668&lt;$B669,0,VLOOKUP(FQ668,$B669:$F768,3))</f>
        <v>7.3855413492778165E-3</v>
      </c>
      <c r="FR669" s="3">
        <f t="shared" ref="FR669" si="4009">IF(FR668&lt;$B669,0,VLOOKUP(FR668,$B669:$F768,3))</f>
        <v>4.0231997946055982E-3</v>
      </c>
      <c r="FS669" s="3">
        <f t="shared" ref="FS669" si="4010">IF(FS668&lt;$B669,0,VLOOKUP(FS668,$B669:$F768,3))</f>
        <v>1.9282794295565171E-3</v>
      </c>
      <c r="FT669" s="3">
        <f t="shared" ref="FT669" si="4011">IF(FT668&lt;$B669,0,VLOOKUP(FT668,$B669:$F768,3))</f>
        <v>7.997153278199744E-4</v>
      </c>
      <c r="FU669" s="3">
        <f t="shared" ref="FU669" si="4012">IF(FU668&lt;$B669,0,VLOOKUP(FU668,$B669:$F768,3))</f>
        <v>2.8405088728837672E-4</v>
      </c>
      <c r="FV669" s="3">
        <f t="shared" ref="FV669" si="4013">IF(FV668&lt;$B669,0,VLOOKUP(FV668,$B669:$F768,3))</f>
        <v>8.2261136958713892E-5</v>
      </c>
      <c r="FW669" s="3">
        <f t="shared" ref="FW669" si="4014">IF(FW668&lt;$B669,0,VLOOKUP(FW668,$B669:$F768,3))</f>
        <v>1.787781289523729E-5</v>
      </c>
      <c r="FX669" s="3">
        <f t="shared" ref="FX669" si="4015">IF(FX668&lt;$B669,0,VLOOKUP(FX668,$B669:$F768,3))</f>
        <v>2.4621323919320788E-6</v>
      </c>
      <c r="FY669" s="3">
        <f t="shared" ref="FY669" si="4016">IF(FY668&lt;$B669,0,VLOOKUP(FY668,$B669:$F768,3))</f>
        <v>0</v>
      </c>
      <c r="FZ669" s="3">
        <f t="shared" ref="FZ669" si="4017">IF(FZ668&lt;$B669,0,VLOOKUP(FZ668,$B669:$F768,3))</f>
        <v>0</v>
      </c>
      <c r="GA669" s="3">
        <f t="shared" ref="GA669" si="4018">IF(GA668&lt;$B669,0,VLOOKUP(GA668,$B669:$F768,3))</f>
        <v>0</v>
      </c>
      <c r="GB669" s="3">
        <f t="shared" ref="GB669" si="4019">IF(GB668&lt;$B669,0,VLOOKUP(GB668,$B669:$F768,3))</f>
        <v>0</v>
      </c>
      <c r="GC669" s="3">
        <f t="shared" ref="GC669" si="4020">IF(GC668&lt;$B669,0,VLOOKUP(GC668,$B669:$F768,3))</f>
        <v>0</v>
      </c>
      <c r="GD669" s="3">
        <f t="shared" ref="GD669" si="4021">IF(GD668&lt;$B669,0,VLOOKUP(GD668,$B669:$F768,3))</f>
        <v>0</v>
      </c>
      <c r="GE669" s="3">
        <f t="shared" ref="GE669" si="4022">IF(GE668&lt;$B669,0,VLOOKUP(GE668,$B669:$F768,3))</f>
        <v>0</v>
      </c>
      <c r="GF669" s="3">
        <f t="shared" ref="GF669" si="4023">IF(GF668&lt;$B669,0,VLOOKUP(GF668,$B669:$F768,3))</f>
        <v>0</v>
      </c>
      <c r="GG669" s="3">
        <f t="shared" ref="GG669" si="4024">IF(GG668&lt;$B669,0,VLOOKUP(GG668,$B669:$F768,3))</f>
        <v>0</v>
      </c>
      <c r="GH669" s="3">
        <f t="shared" ref="GH669" si="4025">IF(GH668&lt;$B669,0,VLOOKUP(GH668,$B669:$F768,3))</f>
        <v>0</v>
      </c>
      <c r="GI669" s="3">
        <f t="shared" ref="GI669" si="4026">IF(GI668&lt;$B669,0,VLOOKUP(GI668,$B669:$F768,3))</f>
        <v>0</v>
      </c>
      <c r="GJ669" s="3">
        <f t="shared" ref="GJ669" si="4027">IF(GJ668&lt;$B669,0,VLOOKUP(GJ668,$B669:$F768,3))</f>
        <v>0</v>
      </c>
      <c r="GK669" s="3">
        <f t="shared" ref="GK669" si="4028">IF(GK668&lt;$B669,0,VLOOKUP(GK668,$B669:$F768,3))</f>
        <v>0</v>
      </c>
      <c r="GL669" s="3">
        <f t="shared" ref="GL669" si="4029">IF(GL668&lt;$B669,0,VLOOKUP(GL668,$B669:$F768,3))</f>
        <v>0</v>
      </c>
      <c r="GM669" s="3">
        <f t="shared" ref="GM669" si="4030">IF(GM668&lt;$B669,0,VLOOKUP(GM668,$B669:$F768,3))</f>
        <v>0</v>
      </c>
      <c r="GN669" s="3">
        <f t="shared" ref="GN669" si="4031">IF(GN668&lt;$B669,0,VLOOKUP(GN668,$B669:$F768,3))</f>
        <v>0</v>
      </c>
      <c r="GO669" s="3">
        <f t="shared" ref="GO669" si="4032">IF(GO668&lt;$B669,0,VLOOKUP(GO668,$B669:$F768,3))</f>
        <v>0</v>
      </c>
      <c r="GP669" s="3">
        <f t="shared" ref="GP669" si="4033">IF(GP668&lt;$B669,0,VLOOKUP(GP668,$B669:$F768,3))</f>
        <v>0</v>
      </c>
      <c r="GQ669" s="3">
        <f t="shared" ref="GQ669" si="4034">IF(GQ668&lt;$B669,0,VLOOKUP(GQ668,$B669:$F768,3))</f>
        <v>0</v>
      </c>
      <c r="GR669" s="3">
        <f t="shared" ref="GR669" si="4035">IF(GR668&lt;$B669,0,VLOOKUP(GR668,$B669:$F768,3))</f>
        <v>0</v>
      </c>
      <c r="GS669" s="3">
        <f t="shared" ref="GS669" si="4036">IF(GS668&lt;$B669,0,VLOOKUP(GS668,$B669:$F768,3))</f>
        <v>0</v>
      </c>
      <c r="GT669" s="3">
        <f t="shared" ref="GT669" si="4037">IF(GT668&lt;$B669,0,VLOOKUP(GT668,$B669:$F768,3))</f>
        <v>0</v>
      </c>
      <c r="GU669" s="3">
        <f t="shared" ref="GU669" si="4038">IF(GU668&lt;$B669,0,VLOOKUP(GU668,$B669:$F768,3))</f>
        <v>0</v>
      </c>
      <c r="GV669" s="3">
        <f t="shared" ref="GV669" si="4039">IF(GV668&lt;$B669,0,VLOOKUP(GV668,$B669:$F768,3))</f>
        <v>0</v>
      </c>
      <c r="GW669" s="3">
        <f t="shared" ref="GW669" si="4040">IF(GW668&lt;$B669,0,VLOOKUP(GW668,$B669:$F768,3))</f>
        <v>0</v>
      </c>
      <c r="GX669" s="3">
        <f t="shared" ref="GX669" si="4041">IF(GX668&lt;$B669,0,VLOOKUP(GX668,$B669:$F768,3))</f>
        <v>0</v>
      </c>
      <c r="GY669" s="3">
        <f t="shared" ref="GY669" si="4042">IF(GY668&lt;$B669,0,VLOOKUP(GY668,$B669:$F768,3))</f>
        <v>0</v>
      </c>
      <c r="GZ669" s="3">
        <f t="shared" ref="GZ669" si="4043">IF(GZ668&lt;$B669,0,VLOOKUP(GZ668,$B669:$F768,3))</f>
        <v>0</v>
      </c>
      <c r="HA669" s="3">
        <f t="shared" ref="HA669" si="4044">IF(HA668&lt;$B669,0,VLOOKUP(HA668,$B669:$F768,3))</f>
        <v>0</v>
      </c>
      <c r="HH669" s="16">
        <f>F664</f>
        <v>32</v>
      </c>
      <c r="HI669" s="16">
        <v>0</v>
      </c>
      <c r="HJ669" s="3">
        <v>1</v>
      </c>
      <c r="HK669">
        <f>IF(HH669&gt;=$F$3,IF(HI669&lt;50,HJ669*VLOOKUP(HH669,Ret!$A$2:$AZ$27,HI669+2),HJ669),0)</f>
        <v>0</v>
      </c>
      <c r="HL669">
        <f>IF(HH669&lt;$F$3,HJ669*VLOOKUP(HH669,Withd!$A$2:$AZ$57,HI669+2),0)</f>
        <v>0.1578</v>
      </c>
      <c r="HM669">
        <f>IF(HJ669=HK669,0,HJ669*VLOOKUP(HH669,Mort!$A$2:$E$115,IF(C665="M",2,3)))</f>
        <v>5.2999999999999998E-4</v>
      </c>
      <c r="HN669" s="17">
        <f>(1+Assumptions!$C$9)^HB670</f>
        <v>1.3476553139152996</v>
      </c>
      <c r="HO669" s="17">
        <f>(1+Assumptions!$C$10)^-HB670</f>
        <v>0.77424697524685471</v>
      </c>
      <c r="HP669" s="3"/>
      <c r="HQ669" s="17">
        <f>(1.01+Assumptions!$C$9)^HB670</f>
        <v>1.4550913573234681</v>
      </c>
      <c r="HR669" s="17">
        <f>(0.99+Assumptions!$C$9)^HB670</f>
        <v>1.2472253153018578</v>
      </c>
    </row>
    <row r="670" spans="2:226" x14ac:dyDescent="0.25">
      <c r="B670">
        <f t="shared" ref="B670" si="4045">B669+1</f>
        <v>2031</v>
      </c>
      <c r="C670">
        <f>C669+1</f>
        <v>52</v>
      </c>
      <c r="D670">
        <f>D669*(1-VLOOKUP(C669,Mort!$A$2:$E$111,IF(C665="M",4,5)))</f>
        <v>0.99482999999999999</v>
      </c>
      <c r="E670" s="3">
        <f>IF(C670&lt;65,Assumptions!$C$6,Assumptions!$C$7)*(1+Assumptions!$C$8)^(B670-$J$3)</f>
        <v>19373.304279884287</v>
      </c>
      <c r="F670" s="3">
        <f t="shared" ref="F670:F733" si="4046">ROUND(D670*E670, 2)</f>
        <v>19273.14</v>
      </c>
      <c r="H670">
        <f>C664</f>
        <v>40</v>
      </c>
      <c r="I670" s="5">
        <f t="dataTable" ref="I670:HA720" dt2D="0" dtr="0" r1="I666"/>
        <v>436433.66196226544</v>
      </c>
      <c r="J670" s="5">
        <v>0</v>
      </c>
      <c r="K670" s="5">
        <v>10750.45</v>
      </c>
      <c r="L670" s="5">
        <v>11327.43</v>
      </c>
      <c r="M670" s="5">
        <v>11933.11</v>
      </c>
      <c r="N670" s="5">
        <v>12568.29</v>
      </c>
      <c r="O670" s="5">
        <v>13233.69</v>
      </c>
      <c r="P670" s="5">
        <v>13929.85</v>
      </c>
      <c r="Q670" s="5">
        <v>14657.04</v>
      </c>
      <c r="R670" s="5">
        <v>15415.24</v>
      </c>
      <c r="S670" s="5">
        <v>16204.05</v>
      </c>
      <c r="T670" s="5">
        <v>17022.27</v>
      </c>
      <c r="U670" s="5">
        <v>17868.53</v>
      </c>
      <c r="V670" s="5">
        <v>18753.830000000002</v>
      </c>
      <c r="W670" s="5">
        <v>19679.64</v>
      </c>
      <c r="X670" s="5">
        <v>20647</v>
      </c>
      <c r="Y670" s="5">
        <v>21656.68</v>
      </c>
      <c r="Z670" s="5">
        <v>22710.94</v>
      </c>
      <c r="AA670" s="5">
        <v>23812.69</v>
      </c>
      <c r="AB670" s="5">
        <v>24965.37</v>
      </c>
      <c r="AC670" s="5">
        <v>26167.79</v>
      </c>
      <c r="AD670" s="5">
        <v>27420.400000000001</v>
      </c>
      <c r="AE670" s="5">
        <v>28723.13</v>
      </c>
      <c r="AF670" s="5">
        <v>30081.39</v>
      </c>
      <c r="AG670" s="5">
        <v>31496.89</v>
      </c>
      <c r="AH670" s="5">
        <v>32973.019999999997</v>
      </c>
      <c r="AI670" s="5">
        <v>14214.07</v>
      </c>
      <c r="AJ670" s="5">
        <v>14871.52</v>
      </c>
      <c r="AK670" s="5">
        <v>15550.45</v>
      </c>
      <c r="AL670" s="5">
        <v>16248.07</v>
      </c>
      <c r="AM670" s="5">
        <v>16962.41</v>
      </c>
      <c r="AN670" s="5">
        <v>17686.86</v>
      </c>
      <c r="AO670" s="5">
        <v>18416.13</v>
      </c>
      <c r="AP670" s="5">
        <v>19144.77</v>
      </c>
      <c r="AQ670" s="5">
        <v>19867.900000000001</v>
      </c>
      <c r="AR670" s="5">
        <v>20582.919999999998</v>
      </c>
      <c r="AS670" s="5">
        <v>21281.77</v>
      </c>
      <c r="AT670" s="5">
        <v>21957.200000000001</v>
      </c>
      <c r="AU670" s="5">
        <v>22599.85</v>
      </c>
      <c r="AV670" s="5">
        <v>23192.89</v>
      </c>
      <c r="AW670" s="5">
        <v>23718.78</v>
      </c>
      <c r="AX670" s="5">
        <v>24157.759999999998</v>
      </c>
      <c r="AY670" s="5">
        <v>24492.720000000001</v>
      </c>
      <c r="AZ670" s="5">
        <v>24702.61</v>
      </c>
      <c r="BA670" s="5">
        <v>24766.79</v>
      </c>
      <c r="BB670" s="5">
        <v>24669.4</v>
      </c>
      <c r="BC670" s="5">
        <v>24400.62</v>
      </c>
      <c r="BD670" s="5">
        <v>23948.65</v>
      </c>
      <c r="BE670" s="5">
        <v>23303.17</v>
      </c>
      <c r="BF670" s="5">
        <v>22413.51</v>
      </c>
      <c r="BG670" s="5">
        <v>21269.57</v>
      </c>
      <c r="BH670" s="5">
        <v>19875.02</v>
      </c>
      <c r="BI670" s="5">
        <v>18247.740000000002</v>
      </c>
      <c r="BJ670" s="5">
        <v>16426.419999999998</v>
      </c>
      <c r="BK670" s="5">
        <v>14472.01</v>
      </c>
      <c r="BL670" s="5">
        <v>12459.73</v>
      </c>
      <c r="BM670" s="5">
        <v>10466.85</v>
      </c>
      <c r="BN670" s="5">
        <v>8564.14</v>
      </c>
      <c r="BO670" s="5">
        <v>6811.89</v>
      </c>
      <c r="BP670" s="5">
        <v>5256.09</v>
      </c>
      <c r="BQ670" s="5">
        <v>3957.54</v>
      </c>
      <c r="BR670" s="5">
        <v>2880.39</v>
      </c>
      <c r="BS670" s="5">
        <v>2050.1</v>
      </c>
      <c r="BT670" s="5">
        <v>1383.28</v>
      </c>
      <c r="BU670" s="5">
        <v>879.76</v>
      </c>
      <c r="BV670" s="5">
        <v>505.6</v>
      </c>
      <c r="BW670" s="5">
        <v>255.66</v>
      </c>
      <c r="BX670" s="5">
        <v>111.86</v>
      </c>
      <c r="BY670" s="5">
        <v>41.92</v>
      </c>
      <c r="BZ670" s="5">
        <v>12.81</v>
      </c>
      <c r="CA670" s="5">
        <v>2.94</v>
      </c>
      <c r="CB670" s="5">
        <v>0.43</v>
      </c>
      <c r="CC670" s="5">
        <v>0</v>
      </c>
      <c r="CD670" s="5">
        <v>0</v>
      </c>
      <c r="CE670" s="5">
        <v>0</v>
      </c>
      <c r="CF670" s="5">
        <v>0</v>
      </c>
      <c r="CG670" s="5">
        <v>0</v>
      </c>
      <c r="CH670" s="5">
        <v>0</v>
      </c>
      <c r="CI670" s="5">
        <v>0</v>
      </c>
      <c r="CJ670" s="5">
        <v>0</v>
      </c>
      <c r="CK670" s="5">
        <v>0</v>
      </c>
      <c r="CL670" s="5">
        <v>0</v>
      </c>
      <c r="CM670" s="5">
        <v>0</v>
      </c>
      <c r="CN670" s="5">
        <v>0</v>
      </c>
      <c r="CO670" s="5">
        <v>0</v>
      </c>
      <c r="CP670" s="5">
        <v>0</v>
      </c>
      <c r="CQ670" s="5">
        <v>0</v>
      </c>
      <c r="CR670" s="5">
        <v>0</v>
      </c>
      <c r="CS670" s="5">
        <v>0</v>
      </c>
      <c r="CT670" s="5">
        <v>0</v>
      </c>
      <c r="CU670" s="5">
        <v>0</v>
      </c>
      <c r="CV670" s="5">
        <v>0</v>
      </c>
      <c r="CW670" s="5">
        <v>0</v>
      </c>
      <c r="CX670" s="5">
        <v>0</v>
      </c>
      <c r="CY670" s="5">
        <v>0</v>
      </c>
      <c r="CZ670" s="5">
        <v>0</v>
      </c>
      <c r="DA670" s="5">
        <v>0</v>
      </c>
      <c r="DB670" s="5">
        <v>0</v>
      </c>
      <c r="DC670" s="5">
        <v>0</v>
      </c>
      <c r="DD670" s="5">
        <v>0</v>
      </c>
      <c r="DE670" s="5">
        <v>0</v>
      </c>
      <c r="DF670" s="3">
        <v>0</v>
      </c>
      <c r="DG670" s="3">
        <v>1</v>
      </c>
      <c r="DH670" s="3">
        <v>0.99873999999999996</v>
      </c>
      <c r="DI670" s="3">
        <v>0.99729182699999996</v>
      </c>
      <c r="DJ670" s="3">
        <v>0.99561637673063996</v>
      </c>
      <c r="DK670" s="3">
        <v>0.99367492479601516</v>
      </c>
      <c r="DL670" s="3">
        <v>0.99141928271672819</v>
      </c>
      <c r="DM670" s="3">
        <v>0.98879202161752877</v>
      </c>
      <c r="DN670" s="3">
        <v>0.98572676635051448</v>
      </c>
      <c r="DO670" s="3">
        <v>0.98214857818866208</v>
      </c>
      <c r="DP670" s="3">
        <v>0.97795480375979649</v>
      </c>
      <c r="DQ670" s="3">
        <v>0.97305525019295991</v>
      </c>
      <c r="DR670" s="3">
        <v>0.96802455454946235</v>
      </c>
      <c r="DS670" s="3">
        <v>0.96285530342816816</v>
      </c>
      <c r="DT670" s="3">
        <v>0.95752108504717615</v>
      </c>
      <c r="DU670" s="3">
        <v>0.95198661317560351</v>
      </c>
      <c r="DV670" s="3">
        <v>0.94628421336268165</v>
      </c>
      <c r="DW670" s="3">
        <v>0.94046456545050117</v>
      </c>
      <c r="DX670" s="3">
        <v>0.93458666191643558</v>
      </c>
      <c r="DY670" s="3">
        <v>0.92853054034721705</v>
      </c>
      <c r="DZ670" s="3">
        <v>0.92225367389446988</v>
      </c>
      <c r="EA670" s="3">
        <v>0.91570567280981918</v>
      </c>
      <c r="EB670" s="3">
        <v>0.90901186434157932</v>
      </c>
      <c r="EC670" s="3">
        <v>0.90216700500308722</v>
      </c>
      <c r="ED670" s="3">
        <v>0.89521129739451344</v>
      </c>
      <c r="EE670" s="3">
        <v>0.88811227180617491</v>
      </c>
      <c r="EF670" s="3">
        <v>0.88074982107290167</v>
      </c>
      <c r="EG670" s="3">
        <v>0.87294637765819583</v>
      </c>
      <c r="EH670" s="3">
        <v>0.86455736296890051</v>
      </c>
      <c r="EI670" s="3">
        <v>0.85551409295224579</v>
      </c>
      <c r="EJ670" s="3">
        <v>0.84554735376935208</v>
      </c>
      <c r="EK670" s="3">
        <v>0.83451296080266202</v>
      </c>
      <c r="EL670" s="3">
        <v>0.82230403618611903</v>
      </c>
      <c r="EM670" s="3">
        <v>0.8088758112751997</v>
      </c>
      <c r="EN670" s="3">
        <v>0.79429986915602058</v>
      </c>
      <c r="EO670" s="3">
        <v>0.7784535867663579</v>
      </c>
      <c r="EP670" s="3">
        <v>0.76128868517815973</v>
      </c>
      <c r="EQ670" s="3">
        <v>0.74272085414666444</v>
      </c>
      <c r="ER670" s="3">
        <v>0.72247428366262645</v>
      </c>
      <c r="ES670" s="3">
        <v>0.70033767161120353</v>
      </c>
      <c r="ET670" s="3">
        <v>0.67611299155017202</v>
      </c>
      <c r="EU670" s="3">
        <v>0.6497513460096308</v>
      </c>
      <c r="EV670" s="3">
        <v>0.62115578927174697</v>
      </c>
      <c r="EW670" s="3">
        <v>0.59030298121861935</v>
      </c>
      <c r="EX670" s="3">
        <v>0.55732865668774723</v>
      </c>
      <c r="EY670" s="3">
        <v>0.52251790879103055</v>
      </c>
      <c r="EZ670" s="3">
        <v>0.48610363572738363</v>
      </c>
      <c r="FA670" s="3">
        <v>0.4483431053040805</v>
      </c>
      <c r="FB670" s="3">
        <v>0.40874544224362414</v>
      </c>
      <c r="FC670" s="3">
        <v>0.36766243784371749</v>
      </c>
      <c r="FD670" s="3">
        <v>0.32564597444693744</v>
      </c>
      <c r="FE670" s="3">
        <v>0.2833966657221918</v>
      </c>
      <c r="FF670" s="3">
        <v>0.24181103899411738</v>
      </c>
      <c r="FG670" s="3">
        <v>0.20193398055359749</v>
      </c>
      <c r="FH670" s="3">
        <v>0.16479226351037429</v>
      </c>
      <c r="FI670" s="3">
        <v>0.13121748774277062</v>
      </c>
      <c r="FJ670" s="3">
        <v>0.10176703479378318</v>
      </c>
      <c r="FK670" s="3">
        <v>7.672522054207695E-2</v>
      </c>
      <c r="FL670" s="3">
        <v>5.6115291800064235E-2</v>
      </c>
      <c r="FM670" s="3">
        <v>4.0048922604787839E-2</v>
      </c>
      <c r="FN670" s="3">
        <v>2.7628950726591037E-2</v>
      </c>
      <c r="FO670" s="3">
        <v>1.8639595318187378E-2</v>
      </c>
      <c r="FP670" s="3">
        <v>1.192113958169992E-2</v>
      </c>
      <c r="FQ670" s="3">
        <v>7.1865397854319803E-3</v>
      </c>
      <c r="FR670" s="3">
        <v>3.9147956827162173E-3</v>
      </c>
      <c r="FS670" s="3">
        <v>1.8763224227690558E-3</v>
      </c>
      <c r="FT670" s="3">
        <v>7.7816719839501056E-4</v>
      </c>
      <c r="FU670" s="3">
        <v>2.7639720719792381E-4</v>
      </c>
      <c r="FV670" s="3">
        <v>8.0044631204518728E-5</v>
      </c>
      <c r="FW670" s="3">
        <v>1.7396099699678056E-5</v>
      </c>
      <c r="FX670" s="3">
        <v>2.3957908506396611E-6</v>
      </c>
      <c r="FY670" s="3">
        <v>0</v>
      </c>
      <c r="FZ670" s="3">
        <v>0</v>
      </c>
      <c r="GA670" s="3">
        <v>0</v>
      </c>
      <c r="GB670" s="3">
        <v>0</v>
      </c>
      <c r="GC670" s="3">
        <v>0</v>
      </c>
      <c r="GD670" s="3">
        <v>0</v>
      </c>
      <c r="GE670" s="3">
        <v>0</v>
      </c>
      <c r="GF670" s="3">
        <v>0</v>
      </c>
      <c r="GG670" s="3">
        <v>0</v>
      </c>
      <c r="GH670" s="3">
        <v>0</v>
      </c>
      <c r="GI670" s="3">
        <v>0</v>
      </c>
      <c r="GJ670" s="3">
        <v>0</v>
      </c>
      <c r="GK670" s="3">
        <v>0</v>
      </c>
      <c r="GL670" s="3">
        <v>0</v>
      </c>
      <c r="GM670" s="3">
        <v>0</v>
      </c>
      <c r="GN670" s="3">
        <v>0</v>
      </c>
      <c r="GO670" s="3">
        <v>0</v>
      </c>
      <c r="GP670" s="3">
        <v>0</v>
      </c>
      <c r="GQ670" s="3">
        <v>0</v>
      </c>
      <c r="GR670" s="3">
        <v>0</v>
      </c>
      <c r="GS670" s="3">
        <v>0</v>
      </c>
      <c r="GT670" s="3">
        <v>0</v>
      </c>
      <c r="GU670" s="3">
        <v>0</v>
      </c>
      <c r="GV670" s="3">
        <v>0</v>
      </c>
      <c r="GW670" s="3">
        <v>0</v>
      </c>
      <c r="GX670" s="3">
        <v>0</v>
      </c>
      <c r="GY670" s="3">
        <v>0</v>
      </c>
      <c r="GZ670" s="3">
        <v>0</v>
      </c>
      <c r="HA670" s="3">
        <v>0</v>
      </c>
      <c r="HB670">
        <f>C666</f>
        <v>8</v>
      </c>
      <c r="HC670">
        <v>1</v>
      </c>
      <c r="HD670">
        <f>IF(H670&gt;=$F$3,IF(HB670&lt;50,HC670*VLOOKUP(H670,Ret!$A$2:$AZ$27,HB670+2),HC670),0)</f>
        <v>0</v>
      </c>
      <c r="HE670">
        <f>IF(H670&lt;$F$3,HC670*VLOOKUP(H670,Withd!$A$2:$AZ$57,HB670+2),0)</f>
        <v>5.5800000000000002E-2</v>
      </c>
      <c r="HF670">
        <f>IF(HC670=HD670,0,HC670*VLOOKUP(H670,Mort!$A$2:$E$115,IF(C665="M",2,3)))</f>
        <v>7.5000000000000002E-4</v>
      </c>
      <c r="HH670">
        <f t="shared" ref="HH670:HI670" si="4047">HH669+1</f>
        <v>33</v>
      </c>
      <c r="HI670">
        <f t="shared" si="4047"/>
        <v>1</v>
      </c>
      <c r="HJ670">
        <f t="shared" ref="HJ670:HJ720" si="4048">HJ669-HK669-HL669-HM669</f>
        <v>0.84167000000000003</v>
      </c>
      <c r="HK670">
        <f>IF(HH670&gt;=$F$3,IF(HI670&lt;50,HJ670*VLOOKUP(HH670,Ret!$A$2:$AZ$27,HI670+2),HJ670),0)</f>
        <v>0</v>
      </c>
      <c r="HL670">
        <f>IF(HH670&lt;$F$3,HJ670*VLOOKUP(HH670,Withd!$A$2:$AZ$57,HI670+2),0)</f>
        <v>0.11623462700000001</v>
      </c>
      <c r="HM670">
        <f>IF(HJ670=HK670,0,HJ670*VLOOKUP(HH670,Mort!$A$2:$E$115,IF(HM669/HJ669=VLOOKUP(HH669,Mort!$A$2:$E$115,2),2,3)))</f>
        <v>4.5450180000000001E-4</v>
      </c>
      <c r="HN670">
        <f>HN669/(1+Assumptions!$C$9)</f>
        <v>1.2983191848894986</v>
      </c>
      <c r="HO670">
        <f>HO669*(1+Assumptions!$C$10)</f>
        <v>0.79941000194237744</v>
      </c>
      <c r="HQ670">
        <f>HQ669/(1.01+Assumptions!$C$9)</f>
        <v>1.3884459516445304</v>
      </c>
      <c r="HR670">
        <f>HR669/(0.99+Assumptions!$C$9)</f>
        <v>1.2132541977644531</v>
      </c>
    </row>
    <row r="671" spans="2:226" x14ac:dyDescent="0.25">
      <c r="B671">
        <f t="shared" ref="B671:C671" si="4049">B670+1</f>
        <v>2032</v>
      </c>
      <c r="C671">
        <f t="shared" si="4049"/>
        <v>53</v>
      </c>
      <c r="D671">
        <f>IF(D670=0, 0, D670*(1-VLOOKUP(C670,Mort!$A$2:$E$111,IF(D670/D669=1-VLOOKUP(C669,Mort!$A$2:$E$111,4),4,5))))</f>
        <v>0.98951760779999998</v>
      </c>
      <c r="E671" s="3">
        <f>IF(C671&lt;65,Assumptions!$C$6,Assumptions!$C$7)*(1+Assumptions!$C$8)^(B671-$J$3)</f>
        <v>20438.836015277921</v>
      </c>
      <c r="F671" s="3">
        <f t="shared" si="4046"/>
        <v>20224.59</v>
      </c>
      <c r="H671">
        <f>H670+1</f>
        <v>41</v>
      </c>
      <c r="I671" s="5">
        <v>426614.30386087392</v>
      </c>
      <c r="J671" s="5">
        <v>0</v>
      </c>
      <c r="K671" s="5">
        <v>0</v>
      </c>
      <c r="L671" s="5">
        <v>11341.72</v>
      </c>
      <c r="M671" s="5">
        <v>11948.17</v>
      </c>
      <c r="N671" s="5">
        <v>12584.14</v>
      </c>
      <c r="O671" s="5">
        <v>13250.38</v>
      </c>
      <c r="P671" s="5">
        <v>13947.42</v>
      </c>
      <c r="Q671" s="5">
        <v>14675.53</v>
      </c>
      <c r="R671" s="5">
        <v>15434.69</v>
      </c>
      <c r="S671" s="5">
        <v>16224.49</v>
      </c>
      <c r="T671" s="5">
        <v>17043.75</v>
      </c>
      <c r="U671" s="5">
        <v>17891.07</v>
      </c>
      <c r="V671" s="5">
        <v>18777.490000000002</v>
      </c>
      <c r="W671" s="5">
        <v>19704.47</v>
      </c>
      <c r="X671" s="5">
        <v>20673.05</v>
      </c>
      <c r="Y671" s="5">
        <v>21684</v>
      </c>
      <c r="Z671" s="5">
        <v>22739.59</v>
      </c>
      <c r="AA671" s="5">
        <v>23842.73</v>
      </c>
      <c r="AB671" s="5">
        <v>24996.87</v>
      </c>
      <c r="AC671" s="5">
        <v>26200.81</v>
      </c>
      <c r="AD671" s="5">
        <v>27454.99</v>
      </c>
      <c r="AE671" s="5">
        <v>28759.37</v>
      </c>
      <c r="AF671" s="5">
        <v>30119.34</v>
      </c>
      <c r="AG671" s="5">
        <v>31536.63</v>
      </c>
      <c r="AH671" s="5">
        <v>33014.620000000003</v>
      </c>
      <c r="AI671" s="5">
        <v>14232</v>
      </c>
      <c r="AJ671" s="5">
        <v>14890.29</v>
      </c>
      <c r="AK671" s="5">
        <v>15570.07</v>
      </c>
      <c r="AL671" s="5">
        <v>16268.56</v>
      </c>
      <c r="AM671" s="5">
        <v>16983.810000000001</v>
      </c>
      <c r="AN671" s="5">
        <v>17709.169999999998</v>
      </c>
      <c r="AO671" s="5">
        <v>18439.36</v>
      </c>
      <c r="AP671" s="5">
        <v>19168.919999999998</v>
      </c>
      <c r="AQ671" s="5">
        <v>19892.97</v>
      </c>
      <c r="AR671" s="5">
        <v>20608.89</v>
      </c>
      <c r="AS671" s="5">
        <v>21308.62</v>
      </c>
      <c r="AT671" s="5">
        <v>21984.9</v>
      </c>
      <c r="AU671" s="5">
        <v>22628.36</v>
      </c>
      <c r="AV671" s="5">
        <v>23222.15</v>
      </c>
      <c r="AW671" s="5">
        <v>23748.71</v>
      </c>
      <c r="AX671" s="5">
        <v>24188.240000000002</v>
      </c>
      <c r="AY671" s="5">
        <v>24523.62</v>
      </c>
      <c r="AZ671" s="5">
        <v>24733.77</v>
      </c>
      <c r="BA671" s="5">
        <v>24798.03</v>
      </c>
      <c r="BB671" s="5">
        <v>24700.52</v>
      </c>
      <c r="BC671" s="5">
        <v>24431.4</v>
      </c>
      <c r="BD671" s="5">
        <v>23978.86</v>
      </c>
      <c r="BE671" s="5">
        <v>23332.57</v>
      </c>
      <c r="BF671" s="5">
        <v>22441.79</v>
      </c>
      <c r="BG671" s="5">
        <v>21296.41</v>
      </c>
      <c r="BH671" s="5">
        <v>19900.099999999999</v>
      </c>
      <c r="BI671" s="5">
        <v>18270.759999999998</v>
      </c>
      <c r="BJ671" s="5">
        <v>16447.150000000001</v>
      </c>
      <c r="BK671" s="5">
        <v>14490.26</v>
      </c>
      <c r="BL671" s="5">
        <v>12475.45</v>
      </c>
      <c r="BM671" s="5">
        <v>10480.049999999999</v>
      </c>
      <c r="BN671" s="5">
        <v>8574.9500000000007</v>
      </c>
      <c r="BO671" s="5">
        <v>6820.48</v>
      </c>
      <c r="BP671" s="5">
        <v>5262.72</v>
      </c>
      <c r="BQ671" s="5">
        <v>3962.53</v>
      </c>
      <c r="BR671" s="5">
        <v>2884.02</v>
      </c>
      <c r="BS671" s="5">
        <v>2052.69</v>
      </c>
      <c r="BT671" s="5">
        <v>1385.02</v>
      </c>
      <c r="BU671" s="5">
        <v>880.87</v>
      </c>
      <c r="BV671" s="5">
        <v>506.24</v>
      </c>
      <c r="BW671" s="5">
        <v>255.98</v>
      </c>
      <c r="BX671" s="5">
        <v>112</v>
      </c>
      <c r="BY671" s="5">
        <v>41.97</v>
      </c>
      <c r="BZ671" s="5">
        <v>12.82</v>
      </c>
      <c r="CA671" s="5">
        <v>2.94</v>
      </c>
      <c r="CB671" s="5">
        <v>0.43</v>
      </c>
      <c r="CC671" s="5">
        <v>0</v>
      </c>
      <c r="CD671" s="5">
        <v>0</v>
      </c>
      <c r="CE671" s="5">
        <v>0</v>
      </c>
      <c r="CF671" s="5">
        <v>0</v>
      </c>
      <c r="CG671" s="5">
        <v>0</v>
      </c>
      <c r="CH671" s="5">
        <v>0</v>
      </c>
      <c r="CI671" s="5">
        <v>0</v>
      </c>
      <c r="CJ671" s="5">
        <v>0</v>
      </c>
      <c r="CK671" s="5">
        <v>0</v>
      </c>
      <c r="CL671" s="5">
        <v>0</v>
      </c>
      <c r="CM671" s="5">
        <v>0</v>
      </c>
      <c r="CN671" s="5">
        <v>0</v>
      </c>
      <c r="CO671" s="5">
        <v>0</v>
      </c>
      <c r="CP671" s="5">
        <v>0</v>
      </c>
      <c r="CQ671" s="5">
        <v>0</v>
      </c>
      <c r="CR671" s="5">
        <v>0</v>
      </c>
      <c r="CS671" s="5">
        <v>0</v>
      </c>
      <c r="CT671" s="5">
        <v>0</v>
      </c>
      <c r="CU671" s="5">
        <v>0</v>
      </c>
      <c r="CV671" s="5">
        <v>0</v>
      </c>
      <c r="CW671" s="5">
        <v>0</v>
      </c>
      <c r="CX671" s="5">
        <v>0</v>
      </c>
      <c r="CY671" s="5">
        <v>0</v>
      </c>
      <c r="CZ671" s="5">
        <v>0</v>
      </c>
      <c r="DA671" s="5">
        <v>0</v>
      </c>
      <c r="DB671" s="5">
        <v>0</v>
      </c>
      <c r="DC671" s="5">
        <v>0</v>
      </c>
      <c r="DD671" s="5">
        <v>0</v>
      </c>
      <c r="DE671" s="5">
        <v>0</v>
      </c>
      <c r="DF671" s="3">
        <v>0</v>
      </c>
      <c r="DG671" s="3">
        <v>0</v>
      </c>
      <c r="DH671" s="3">
        <v>1</v>
      </c>
      <c r="DI671" s="3">
        <v>0.99855000000000005</v>
      </c>
      <c r="DJ671" s="3">
        <v>0.99687243600000008</v>
      </c>
      <c r="DK671" s="3">
        <v>0.99492853474980003</v>
      </c>
      <c r="DL671" s="3">
        <v>0.99267004697591799</v>
      </c>
      <c r="DM671" s="3">
        <v>0.99003947135143178</v>
      </c>
      <c r="DN671" s="3">
        <v>0.98697034899024239</v>
      </c>
      <c r="DO671" s="3">
        <v>0.98338764662340783</v>
      </c>
      <c r="DP671" s="3">
        <v>0.97918858137232589</v>
      </c>
      <c r="DQ671" s="3">
        <v>0.97428284657965059</v>
      </c>
      <c r="DR671" s="3">
        <v>0.9692458042628338</v>
      </c>
      <c r="DS671" s="3">
        <v>0.96407003166807026</v>
      </c>
      <c r="DT671" s="3">
        <v>0.95872908369262921</v>
      </c>
      <c r="DU671" s="3">
        <v>0.95318762958888581</v>
      </c>
      <c r="DV671" s="3">
        <v>0.94747803568764832</v>
      </c>
      <c r="DW671" s="3">
        <v>0.94165104576816927</v>
      </c>
      <c r="DX671" s="3">
        <v>0.93576572673211822</v>
      </c>
      <c r="DY671" s="3">
        <v>0.92970196482289402</v>
      </c>
      <c r="DZ671" s="3">
        <v>0.92341717954069125</v>
      </c>
      <c r="EA671" s="3">
        <v>0.91686091756595234</v>
      </c>
      <c r="EB671" s="3">
        <v>0.91015866425854519</v>
      </c>
      <c r="EC671" s="3">
        <v>0.90330516951667827</v>
      </c>
      <c r="ED671" s="3">
        <v>0.89634068665970468</v>
      </c>
      <c r="EE671" s="3">
        <v>0.88923270501449325</v>
      </c>
      <c r="EF671" s="3">
        <v>0.88186096588992313</v>
      </c>
      <c r="EG671" s="3">
        <v>0.87404767773213843</v>
      </c>
      <c r="EH671" s="3">
        <v>0.86564807954913259</v>
      </c>
      <c r="EI671" s="3">
        <v>0.85659340063704859</v>
      </c>
      <c r="EJ671" s="3">
        <v>0.84661408751962697</v>
      </c>
      <c r="EK671" s="3">
        <v>0.83556577367749585</v>
      </c>
      <c r="EL671" s="3">
        <v>0.82334144640859408</v>
      </c>
      <c r="EM671" s="3">
        <v>0.80989628058874175</v>
      </c>
      <c r="EN671" s="3">
        <v>0.79530194961253264</v>
      </c>
      <c r="EO671" s="3">
        <v>0.77943567571776262</v>
      </c>
      <c r="EP671" s="3">
        <v>0.76224911906818593</v>
      </c>
      <c r="EQ671" s="3">
        <v>0.74365786305411286</v>
      </c>
      <c r="ER671" s="3">
        <v>0.72338574970725777</v>
      </c>
      <c r="ES671" s="3">
        <v>0.70122121033622742</v>
      </c>
      <c r="ET671" s="3">
        <v>0.67696596867069736</v>
      </c>
      <c r="EU671" s="3">
        <v>0.65057106555222688</v>
      </c>
      <c r="EV671" s="3">
        <v>0.62193943295727339</v>
      </c>
      <c r="EW671" s="3">
        <v>0.59104770132228557</v>
      </c>
      <c r="EX671" s="3">
        <v>0.55803177672642268</v>
      </c>
      <c r="EY671" s="3">
        <v>0.52317711195209038</v>
      </c>
      <c r="EZ671" s="3">
        <v>0.4867168990201492</v>
      </c>
      <c r="FA671" s="3">
        <v>0.44890873030426404</v>
      </c>
      <c r="FB671" s="3">
        <v>0.40926111124379144</v>
      </c>
      <c r="FC671" s="3">
        <v>0.36812627695267797</v>
      </c>
      <c r="FD671" s="3">
        <v>0.3260568060225259</v>
      </c>
      <c r="FE671" s="3">
        <v>0.28375419600916341</v>
      </c>
      <c r="FF671" s="3">
        <v>0.24211610528677877</v>
      </c>
      <c r="FG671" s="3">
        <v>0.20218873836393608</v>
      </c>
      <c r="FH671" s="3">
        <v>0.16500016371665732</v>
      </c>
      <c r="FI671" s="3">
        <v>0.13138303036102555</v>
      </c>
      <c r="FJ671" s="3">
        <v>0.10189542302679698</v>
      </c>
      <c r="FK671" s="3">
        <v>7.6822016282593053E-2</v>
      </c>
      <c r="FL671" s="3">
        <v>5.6186086268762904E-2</v>
      </c>
      <c r="FM671" s="3">
        <v>4.0099447909153395E-2</v>
      </c>
      <c r="FN671" s="3">
        <v>2.7663807123566746E-2</v>
      </c>
      <c r="FO671" s="3">
        <v>1.8663110837843069E-2</v>
      </c>
      <c r="FP671" s="3">
        <v>1.1936179167450914E-2</v>
      </c>
      <c r="FQ671" s="3">
        <v>7.1956062493061098E-3</v>
      </c>
      <c r="FR671" s="3">
        <v>3.9197345482470105E-3</v>
      </c>
      <c r="FS671" s="3">
        <v>1.8786895716293097E-3</v>
      </c>
      <c r="FT671" s="3">
        <v>7.7914892604182364E-4</v>
      </c>
      <c r="FU671" s="3">
        <v>2.7674590704079534E-4</v>
      </c>
      <c r="FV671" s="3">
        <v>8.0145614679014325E-5</v>
      </c>
      <c r="FW671" s="3">
        <v>1.7418046438190185E-5</v>
      </c>
      <c r="FX671" s="3">
        <v>2.3988133554675517E-6</v>
      </c>
      <c r="FY671" s="3">
        <v>0</v>
      </c>
      <c r="FZ671" s="3">
        <v>0</v>
      </c>
      <c r="GA671" s="3">
        <v>0</v>
      </c>
      <c r="GB671" s="3">
        <v>0</v>
      </c>
      <c r="GC671" s="3">
        <v>0</v>
      </c>
      <c r="GD671" s="3">
        <v>0</v>
      </c>
      <c r="GE671" s="3">
        <v>0</v>
      </c>
      <c r="GF671" s="3">
        <v>0</v>
      </c>
      <c r="GG671" s="3">
        <v>0</v>
      </c>
      <c r="GH671" s="3">
        <v>0</v>
      </c>
      <c r="GI671" s="3">
        <v>0</v>
      </c>
      <c r="GJ671" s="3">
        <v>0</v>
      </c>
      <c r="GK671" s="3">
        <v>0</v>
      </c>
      <c r="GL671" s="3">
        <v>0</v>
      </c>
      <c r="GM671" s="3">
        <v>0</v>
      </c>
      <c r="GN671" s="3">
        <v>0</v>
      </c>
      <c r="GO671" s="3">
        <v>0</v>
      </c>
      <c r="GP671" s="3">
        <v>0</v>
      </c>
      <c r="GQ671" s="3">
        <v>0</v>
      </c>
      <c r="GR671" s="3">
        <v>0</v>
      </c>
      <c r="GS671" s="3">
        <v>0</v>
      </c>
      <c r="GT671" s="3">
        <v>0</v>
      </c>
      <c r="GU671" s="3">
        <v>0</v>
      </c>
      <c r="GV671" s="3">
        <v>0</v>
      </c>
      <c r="GW671" s="3">
        <v>0</v>
      </c>
      <c r="GX671" s="3">
        <v>0</v>
      </c>
      <c r="GY671" s="3">
        <v>0</v>
      </c>
      <c r="GZ671" s="3">
        <v>0</v>
      </c>
      <c r="HA671" s="3">
        <v>0</v>
      </c>
      <c r="HB671">
        <f t="shared" ref="HB671:HB720" si="4050">HB670+1</f>
        <v>9</v>
      </c>
      <c r="HC671">
        <f>HC670-HD670-HE670-HF670</f>
        <v>0.94345000000000001</v>
      </c>
      <c r="HD671">
        <f>IF(H671&gt;=$F$3,IF(HB671&lt;50,HC671*VLOOKUP(H671,Ret!$A$2:$AZ$27,HB671+2),HC671),0)</f>
        <v>0</v>
      </c>
      <c r="HE671">
        <f>IF(H671&lt;$F$3,HC671*VLOOKUP(H671,Withd!$A$2:$AZ$57,HB671+2),0)</f>
        <v>4.8776365000000002E-2</v>
      </c>
      <c r="HF671">
        <f>IF(HC671=HD671,0,HC671*VLOOKUP(H671,Mort!$A$2:$E$115,IF(HF670/HC670=VLOOKUP(H670,Mort!$A$2:$E$115,2),2,3)))</f>
        <v>7.7362899999999996E-4</v>
      </c>
      <c r="HH671">
        <f t="shared" ref="HH671:HI671" si="4051">HH670+1</f>
        <v>34</v>
      </c>
      <c r="HI671">
        <f t="shared" si="4051"/>
        <v>2</v>
      </c>
      <c r="HJ671">
        <f t="shared" si="4048"/>
        <v>0.7249808712000001</v>
      </c>
      <c r="HK671">
        <f>IF(HH671&gt;=$F$3,IF(HI671&lt;50,HJ671*VLOOKUP(HH671,Ret!$A$2:$AZ$27,HI671+2),HJ671),0)</f>
        <v>0</v>
      </c>
      <c r="HL671">
        <f>IF(HH671&lt;$F$3,HJ671*VLOOKUP(HH671,Withd!$A$2:$AZ$57,HI671+2),0)</f>
        <v>8.5837735150080016E-2</v>
      </c>
      <c r="HM671">
        <f>IF(HJ671=HK671,0,HJ671*VLOOKUP(HH671,Mort!$A$2:$E$115,IF(HM670/HJ670=VLOOKUP(HH670,Mort!$A$2:$E$115,2),2,3)))</f>
        <v>4.0598928787200005E-4</v>
      </c>
      <c r="HN671">
        <f>HN670/(1+Assumptions!$C$9)</f>
        <v>1.2507891954619446</v>
      </c>
      <c r="HO671">
        <f>HO670*(1+Assumptions!$C$10)</f>
        <v>0.8253908270055047</v>
      </c>
      <c r="HQ671">
        <f>HQ670/(1.01+Assumptions!$C$9)</f>
        <v>1.3248530072943991</v>
      </c>
      <c r="HR671">
        <f>HR670/(0.99+Assumptions!$C$9)</f>
        <v>1.1802083635840983</v>
      </c>
    </row>
    <row r="672" spans="2:226" x14ac:dyDescent="0.25">
      <c r="B672">
        <f t="shared" ref="B672:C672" si="4052">B671+1</f>
        <v>2033</v>
      </c>
      <c r="C672">
        <f t="shared" si="4052"/>
        <v>54</v>
      </c>
      <c r="D672">
        <f>IF(D671=0, 0, D671*(1-VLOOKUP(C671,Mort!$A$2:$E$111,IF(D671/D670=1-VLOOKUP(C670,Mort!$A$2:$E$111,4),4,5))))</f>
        <v>0.98403568025278798</v>
      </c>
      <c r="E672" s="3">
        <f>IF(C672&lt;65,Assumptions!$C$6,Assumptions!$C$7)*(1+Assumptions!$C$8)^(B672-$J$3)</f>
        <v>21562.971996118209</v>
      </c>
      <c r="F672" s="3">
        <f t="shared" si="4046"/>
        <v>21218.73</v>
      </c>
      <c r="H672">
        <f t="shared" ref="H672:H720" si="4053">H671+1</f>
        <v>42</v>
      </c>
      <c r="I672" s="5">
        <v>416691.99349962431</v>
      </c>
      <c r="J672" s="5">
        <v>0</v>
      </c>
      <c r="K672" s="5">
        <v>0</v>
      </c>
      <c r="L672" s="5">
        <v>0</v>
      </c>
      <c r="M672" s="5">
        <v>11965.52</v>
      </c>
      <c r="N672" s="5">
        <v>12602.42</v>
      </c>
      <c r="O672" s="5">
        <v>13269.62</v>
      </c>
      <c r="P672" s="5">
        <v>13967.67</v>
      </c>
      <c r="Q672" s="5">
        <v>14696.84</v>
      </c>
      <c r="R672" s="5">
        <v>15457.1</v>
      </c>
      <c r="S672" s="5">
        <v>16248.05</v>
      </c>
      <c r="T672" s="5">
        <v>17068.5</v>
      </c>
      <c r="U672" s="5">
        <v>17917.05</v>
      </c>
      <c r="V672" s="5">
        <v>18804.759999999998</v>
      </c>
      <c r="W672" s="5">
        <v>19733.080000000002</v>
      </c>
      <c r="X672" s="5">
        <v>20703.07</v>
      </c>
      <c r="Y672" s="5">
        <v>21715.49</v>
      </c>
      <c r="Z672" s="5">
        <v>22772.61</v>
      </c>
      <c r="AA672" s="5">
        <v>23877.35</v>
      </c>
      <c r="AB672" s="5">
        <v>25033.17</v>
      </c>
      <c r="AC672" s="5">
        <v>26238.85</v>
      </c>
      <c r="AD672" s="5">
        <v>27494.86</v>
      </c>
      <c r="AE672" s="5">
        <v>28801.13</v>
      </c>
      <c r="AF672" s="5">
        <v>30163.07</v>
      </c>
      <c r="AG672" s="5">
        <v>31582.42</v>
      </c>
      <c r="AH672" s="5">
        <v>33062.559999999998</v>
      </c>
      <c r="AI672" s="5">
        <v>14252.66</v>
      </c>
      <c r="AJ672" s="5">
        <v>14911.91</v>
      </c>
      <c r="AK672" s="5">
        <v>15592.68</v>
      </c>
      <c r="AL672" s="5">
        <v>16292.19</v>
      </c>
      <c r="AM672" s="5">
        <v>17008.47</v>
      </c>
      <c r="AN672" s="5">
        <v>17734.89</v>
      </c>
      <c r="AO672" s="5">
        <v>18466.14</v>
      </c>
      <c r="AP672" s="5">
        <v>19196.759999999998</v>
      </c>
      <c r="AQ672" s="5">
        <v>19921.849999999999</v>
      </c>
      <c r="AR672" s="5">
        <v>20638.82</v>
      </c>
      <c r="AS672" s="5">
        <v>21339.56</v>
      </c>
      <c r="AT672" s="5">
        <v>22016.82</v>
      </c>
      <c r="AU672" s="5">
        <v>22661.22</v>
      </c>
      <c r="AV672" s="5">
        <v>23255.87</v>
      </c>
      <c r="AW672" s="5">
        <v>23783.19</v>
      </c>
      <c r="AX672" s="5">
        <v>24223.360000000001</v>
      </c>
      <c r="AY672" s="5">
        <v>24559.23</v>
      </c>
      <c r="AZ672" s="5">
        <v>24769.69</v>
      </c>
      <c r="BA672" s="5">
        <v>24834.04</v>
      </c>
      <c r="BB672" s="5">
        <v>24736.39</v>
      </c>
      <c r="BC672" s="5">
        <v>24466.880000000001</v>
      </c>
      <c r="BD672" s="5">
        <v>24013.68</v>
      </c>
      <c r="BE672" s="5">
        <v>23366.45</v>
      </c>
      <c r="BF672" s="5">
        <v>22474.38</v>
      </c>
      <c r="BG672" s="5">
        <v>21327.33</v>
      </c>
      <c r="BH672" s="5">
        <v>19929</v>
      </c>
      <c r="BI672" s="5">
        <v>18297.29</v>
      </c>
      <c r="BJ672" s="5">
        <v>16471.03</v>
      </c>
      <c r="BK672" s="5">
        <v>14511.31</v>
      </c>
      <c r="BL672" s="5">
        <v>12493.56</v>
      </c>
      <c r="BM672" s="5">
        <v>10495.27</v>
      </c>
      <c r="BN672" s="5">
        <v>8587.4</v>
      </c>
      <c r="BO672" s="5">
        <v>6830.38</v>
      </c>
      <c r="BP672" s="5">
        <v>5270.36</v>
      </c>
      <c r="BQ672" s="5">
        <v>3968.28</v>
      </c>
      <c r="BR672" s="5">
        <v>2888.21</v>
      </c>
      <c r="BS672" s="5">
        <v>2055.67</v>
      </c>
      <c r="BT672" s="5">
        <v>1387.03</v>
      </c>
      <c r="BU672" s="5">
        <v>882.15</v>
      </c>
      <c r="BV672" s="5">
        <v>506.97</v>
      </c>
      <c r="BW672" s="5">
        <v>256.35000000000002</v>
      </c>
      <c r="BX672" s="5">
        <v>112.16</v>
      </c>
      <c r="BY672" s="5">
        <v>42.03</v>
      </c>
      <c r="BZ672" s="5">
        <v>12.84</v>
      </c>
      <c r="CA672" s="5">
        <v>2.94</v>
      </c>
      <c r="CB672" s="5">
        <v>0.43</v>
      </c>
      <c r="CC672" s="5">
        <v>0</v>
      </c>
      <c r="CD672" s="5">
        <v>0</v>
      </c>
      <c r="CE672" s="5">
        <v>0</v>
      </c>
      <c r="CF672" s="5">
        <v>0</v>
      </c>
      <c r="CG672" s="5">
        <v>0</v>
      </c>
      <c r="CH672" s="5">
        <v>0</v>
      </c>
      <c r="CI672" s="5">
        <v>0</v>
      </c>
      <c r="CJ672" s="5">
        <v>0</v>
      </c>
      <c r="CK672" s="5">
        <v>0</v>
      </c>
      <c r="CL672" s="5">
        <v>0</v>
      </c>
      <c r="CM672" s="5">
        <v>0</v>
      </c>
      <c r="CN672" s="5">
        <v>0</v>
      </c>
      <c r="CO672" s="5">
        <v>0</v>
      </c>
      <c r="CP672" s="5">
        <v>0</v>
      </c>
      <c r="CQ672" s="5">
        <v>0</v>
      </c>
      <c r="CR672" s="5">
        <v>0</v>
      </c>
      <c r="CS672" s="5">
        <v>0</v>
      </c>
      <c r="CT672" s="5">
        <v>0</v>
      </c>
      <c r="CU672" s="5">
        <v>0</v>
      </c>
      <c r="CV672" s="5">
        <v>0</v>
      </c>
      <c r="CW672" s="5">
        <v>0</v>
      </c>
      <c r="CX672" s="5">
        <v>0</v>
      </c>
      <c r="CY672" s="5">
        <v>0</v>
      </c>
      <c r="CZ672" s="5">
        <v>0</v>
      </c>
      <c r="DA672" s="5">
        <v>0</v>
      </c>
      <c r="DB672" s="5">
        <v>0</v>
      </c>
      <c r="DC672" s="5">
        <v>0</v>
      </c>
      <c r="DD672" s="5">
        <v>0</v>
      </c>
      <c r="DE672" s="5">
        <v>0</v>
      </c>
      <c r="DF672" s="3">
        <v>0</v>
      </c>
      <c r="DG672" s="3">
        <v>0</v>
      </c>
      <c r="DH672" s="3">
        <v>0</v>
      </c>
      <c r="DI672" s="3">
        <v>1</v>
      </c>
      <c r="DJ672" s="3">
        <v>0.99831999999999999</v>
      </c>
      <c r="DK672" s="3">
        <v>0.99637327600000003</v>
      </c>
      <c r="DL672" s="3">
        <v>0.99411150866348008</v>
      </c>
      <c r="DM672" s="3">
        <v>0.99147711316552178</v>
      </c>
      <c r="DN672" s="3">
        <v>0.98840353411470872</v>
      </c>
      <c r="DO672" s="3">
        <v>0.9848156292858723</v>
      </c>
      <c r="DP672" s="3">
        <v>0.98061046654882167</v>
      </c>
      <c r="DQ672" s="3">
        <v>0.97569760811141215</v>
      </c>
      <c r="DR672" s="3">
        <v>0.97065325147747616</v>
      </c>
      <c r="DS672" s="3">
        <v>0.96546996311458644</v>
      </c>
      <c r="DT672" s="3">
        <v>0.96012125951893168</v>
      </c>
      <c r="DU672" s="3">
        <v>0.95457175863891219</v>
      </c>
      <c r="DV672" s="3">
        <v>0.94885387380466502</v>
      </c>
      <c r="DW672" s="3">
        <v>0.94301842248076628</v>
      </c>
      <c r="DX672" s="3">
        <v>0.93712455734026157</v>
      </c>
      <c r="DY672" s="3">
        <v>0.93105199020869667</v>
      </c>
      <c r="DZ672" s="3">
        <v>0.92475807875488591</v>
      </c>
      <c r="EA672" s="3">
        <v>0.91819229639572619</v>
      </c>
      <c r="EB672" s="3">
        <v>0.91148031070907343</v>
      </c>
      <c r="EC672" s="3">
        <v>0.90461686396943408</v>
      </c>
      <c r="ED672" s="3">
        <v>0.89764226794822977</v>
      </c>
      <c r="EE672" s="3">
        <v>0.89052396476340034</v>
      </c>
      <c r="EF672" s="3">
        <v>0.88314152109551169</v>
      </c>
      <c r="EG672" s="3">
        <v>0.87531688721860545</v>
      </c>
      <c r="EH672" s="3">
        <v>0.8669050919324347</v>
      </c>
      <c r="EI672" s="3">
        <v>0.85783726467082144</v>
      </c>
      <c r="EJ672" s="3">
        <v>0.84784346053740633</v>
      </c>
      <c r="EK672" s="3">
        <v>0.83677910337739314</v>
      </c>
      <c r="EL672" s="3">
        <v>0.82453702509498183</v>
      </c>
      <c r="EM672" s="3">
        <v>0.81107233547518087</v>
      </c>
      <c r="EN672" s="3">
        <v>0.79645681198991813</v>
      </c>
      <c r="EO672" s="3">
        <v>0.78056749859071928</v>
      </c>
      <c r="EP672" s="3">
        <v>0.76335598524679393</v>
      </c>
      <c r="EQ672" s="3">
        <v>0.74473773276662458</v>
      </c>
      <c r="ER672" s="3">
        <v>0.72443618217140648</v>
      </c>
      <c r="ES672" s="3">
        <v>0.70223945754967454</v>
      </c>
      <c r="ET672" s="3">
        <v>0.67794899471303127</v>
      </c>
      <c r="EU672" s="3">
        <v>0.65151576340917017</v>
      </c>
      <c r="EV672" s="3">
        <v>0.6228425546615326</v>
      </c>
      <c r="EW672" s="3">
        <v>0.59190596497149428</v>
      </c>
      <c r="EX672" s="3">
        <v>0.55884209776818661</v>
      </c>
      <c r="EY672" s="3">
        <v>0.52393682034158573</v>
      </c>
      <c r="EZ672" s="3">
        <v>0.48742366333198062</v>
      </c>
      <c r="FA672" s="3">
        <v>0.44956059316435237</v>
      </c>
      <c r="FB672" s="3">
        <v>0.40985540157607681</v>
      </c>
      <c r="FC672" s="3">
        <v>0.36866083516366532</v>
      </c>
      <c r="FD672" s="3">
        <v>0.32653027492116166</v>
      </c>
      <c r="FE672" s="3">
        <v>0.28416623705289018</v>
      </c>
      <c r="FF672" s="3">
        <v>0.24246768342774908</v>
      </c>
      <c r="FG672" s="3">
        <v>0.20248233775367896</v>
      </c>
      <c r="FH672" s="3">
        <v>0.16523976137064478</v>
      </c>
      <c r="FI672" s="3">
        <v>0.1315738123889896</v>
      </c>
      <c r="FJ672" s="3">
        <v>0.10204338593640477</v>
      </c>
      <c r="FK672" s="3">
        <v>7.6933569959033651E-2</v>
      </c>
      <c r="FL672" s="3">
        <v>5.6267674396638025E-2</v>
      </c>
      <c r="FM672" s="3">
        <v>4.0157676540136591E-2</v>
      </c>
      <c r="FN672" s="3">
        <v>2.7703977891509433E-2</v>
      </c>
      <c r="FO672" s="3">
        <v>1.8690211644727926E-2</v>
      </c>
      <c r="FP672" s="3">
        <v>1.1953511759502192E-2</v>
      </c>
      <c r="FQ672" s="3">
        <v>7.2060550290983022E-3</v>
      </c>
      <c r="FR672" s="3">
        <v>3.9254264165510091E-3</v>
      </c>
      <c r="FS672" s="3">
        <v>1.8814176271887331E-3</v>
      </c>
      <c r="FT672" s="3">
        <v>7.8028033252398334E-4</v>
      </c>
      <c r="FU672" s="3">
        <v>2.7714777130919365E-4</v>
      </c>
      <c r="FV672" s="3">
        <v>8.0261994571142467E-5</v>
      </c>
      <c r="FW672" s="3">
        <v>1.7443339280146396E-5</v>
      </c>
      <c r="FX672" s="3">
        <v>2.402296685661761E-6</v>
      </c>
      <c r="FY672" s="3">
        <v>0</v>
      </c>
      <c r="FZ672" s="3">
        <v>0</v>
      </c>
      <c r="GA672" s="3">
        <v>0</v>
      </c>
      <c r="GB672" s="3">
        <v>0</v>
      </c>
      <c r="GC672" s="3">
        <v>0</v>
      </c>
      <c r="GD672" s="3">
        <v>0</v>
      </c>
      <c r="GE672" s="3">
        <v>0</v>
      </c>
      <c r="GF672" s="3">
        <v>0</v>
      </c>
      <c r="GG672" s="3">
        <v>0</v>
      </c>
      <c r="GH672" s="3">
        <v>0</v>
      </c>
      <c r="GI672" s="3">
        <v>0</v>
      </c>
      <c r="GJ672" s="3">
        <v>0</v>
      </c>
      <c r="GK672" s="3">
        <v>0</v>
      </c>
      <c r="GL672" s="3">
        <v>0</v>
      </c>
      <c r="GM672" s="3">
        <v>0</v>
      </c>
      <c r="GN672" s="3">
        <v>0</v>
      </c>
      <c r="GO672" s="3">
        <v>0</v>
      </c>
      <c r="GP672" s="3">
        <v>0</v>
      </c>
      <c r="GQ672" s="3">
        <v>0</v>
      </c>
      <c r="GR672" s="3">
        <v>0</v>
      </c>
      <c r="GS672" s="3">
        <v>0</v>
      </c>
      <c r="GT672" s="3">
        <v>0</v>
      </c>
      <c r="GU672" s="3">
        <v>0</v>
      </c>
      <c r="GV672" s="3">
        <v>0</v>
      </c>
      <c r="GW672" s="3">
        <v>0</v>
      </c>
      <c r="GX672" s="3">
        <v>0</v>
      </c>
      <c r="GY672" s="3">
        <v>0</v>
      </c>
      <c r="GZ672" s="3">
        <v>0</v>
      </c>
      <c r="HA672" s="3">
        <v>0</v>
      </c>
      <c r="HB672">
        <f t="shared" si="4050"/>
        <v>10</v>
      </c>
      <c r="HC672">
        <f t="shared" ref="HC672:HC720" si="4054">HC671-HD671-HE671-HF671</f>
        <v>0.89390000599999997</v>
      </c>
      <c r="HD672">
        <f>IF(H672&gt;=$F$3,IF(HB672&lt;50,HC672*VLOOKUP(H672,Ret!$A$2:$AZ$27,HB672+2),HC672),0)</f>
        <v>0</v>
      </c>
      <c r="HE672">
        <f>IF(H672&lt;$F$3,HC672*VLOOKUP(H672,Withd!$A$2:$AZ$57,HB672+2),0)</f>
        <v>4.2460250285000001E-2</v>
      </c>
      <c r="HF672">
        <f>IF(HC672=HD672,0,HC672*VLOOKUP(H672,Mort!$A$2:$E$115,IF(HF671/HC671=VLOOKUP(H671,Mort!$A$2:$E$115,2),2,3)))</f>
        <v>7.9557100533999994E-4</v>
      </c>
      <c r="HH672">
        <f t="shared" ref="HH672:HI672" si="4055">HH671+1</f>
        <v>35</v>
      </c>
      <c r="HI672">
        <f t="shared" si="4055"/>
        <v>3</v>
      </c>
      <c r="HJ672">
        <f t="shared" si="4048"/>
        <v>0.63873714676204807</v>
      </c>
      <c r="HK672">
        <f>IF(HH672&gt;=$F$3,IF(HI672&lt;50,HJ672*VLOOKUP(HH672,Ret!$A$2:$AZ$27,HI672+2),HJ672),0)</f>
        <v>0</v>
      </c>
      <c r="HL672">
        <f>IF(HH672&lt;$F$3,HJ672*VLOOKUP(HH672,Withd!$A$2:$AZ$57,HI672+2),0)</f>
        <v>6.304335638541414E-2</v>
      </c>
      <c r="HM672">
        <f>IF(HJ672=HK672,0,HJ672*VLOOKUP(HH672,Mort!$A$2:$E$115,IF(HM671/HJ671=VLOOKUP(HH671,Mort!$A$2:$E$115,2),2,3)))</f>
        <v>3.6408017365436739E-4</v>
      </c>
      <c r="HN672">
        <f>HN671/(1+Assumptions!$C$9)</f>
        <v>1.2049992249151682</v>
      </c>
      <c r="HO672">
        <f>HO671*(1+Assumptions!$C$10)</f>
        <v>0.8522160288831836</v>
      </c>
      <c r="HQ672">
        <f>HQ671/(1.01+Assumptions!$C$9)</f>
        <v>1.2641727168839687</v>
      </c>
      <c r="HR672">
        <f>HR671/(0.99+Assumptions!$C$9)</f>
        <v>1.148062610490368</v>
      </c>
    </row>
    <row r="673" spans="2:226" x14ac:dyDescent="0.25">
      <c r="B673">
        <f t="shared" ref="B673:C673" si="4056">B672+1</f>
        <v>2034</v>
      </c>
      <c r="C673">
        <f t="shared" si="4056"/>
        <v>55</v>
      </c>
      <c r="D673">
        <f>IF(D672=0, 0, D672*(1-VLOOKUP(C672,Mort!$A$2:$E$111,IF(D672/D671=1-VLOOKUP(C671,Mort!$A$2:$E$111,4),4,5))))</f>
        <v>0.97834795402092689</v>
      </c>
      <c r="E673" s="3">
        <f>IF(C673&lt;65,Assumptions!$C$6,Assumptions!$C$7)*(1+Assumptions!$C$8)^(B673-$J$3)</f>
        <v>22748.935455904706</v>
      </c>
      <c r="F673" s="3">
        <f t="shared" si="4046"/>
        <v>22256.37</v>
      </c>
      <c r="H673">
        <f t="shared" si="4053"/>
        <v>43</v>
      </c>
      <c r="I673" s="5">
        <v>406676.30433700944</v>
      </c>
      <c r="J673" s="5">
        <v>0</v>
      </c>
      <c r="K673" s="5">
        <v>0</v>
      </c>
      <c r="L673" s="5">
        <v>0</v>
      </c>
      <c r="M673" s="5">
        <v>0</v>
      </c>
      <c r="N673" s="5">
        <v>12623.62</v>
      </c>
      <c r="O673" s="5">
        <v>13291.95</v>
      </c>
      <c r="P673" s="5">
        <v>13991.18</v>
      </c>
      <c r="Q673" s="5">
        <v>14721.58</v>
      </c>
      <c r="R673" s="5">
        <v>15483.12</v>
      </c>
      <c r="S673" s="5">
        <v>16275.39</v>
      </c>
      <c r="T673" s="5">
        <v>17097.22</v>
      </c>
      <c r="U673" s="5">
        <v>17947.2</v>
      </c>
      <c r="V673" s="5">
        <v>18836.41</v>
      </c>
      <c r="W673" s="5">
        <v>19766.29</v>
      </c>
      <c r="X673" s="5">
        <v>20737.91</v>
      </c>
      <c r="Y673" s="5">
        <v>21752.03</v>
      </c>
      <c r="Z673" s="5">
        <v>22810.94</v>
      </c>
      <c r="AA673" s="5">
        <v>23917.53</v>
      </c>
      <c r="AB673" s="5">
        <v>25075.29</v>
      </c>
      <c r="AC673" s="5">
        <v>26283.01</v>
      </c>
      <c r="AD673" s="5">
        <v>27541.13</v>
      </c>
      <c r="AE673" s="5">
        <v>28849.59</v>
      </c>
      <c r="AF673" s="5">
        <v>30213.83</v>
      </c>
      <c r="AG673" s="5">
        <v>31635.57</v>
      </c>
      <c r="AH673" s="5">
        <v>33118.199999999997</v>
      </c>
      <c r="AI673" s="5">
        <v>14276.65</v>
      </c>
      <c r="AJ673" s="5">
        <v>14937</v>
      </c>
      <c r="AK673" s="5">
        <v>15618.92</v>
      </c>
      <c r="AL673" s="5">
        <v>16319.6</v>
      </c>
      <c r="AM673" s="5">
        <v>17037.09</v>
      </c>
      <c r="AN673" s="5">
        <v>17764.73</v>
      </c>
      <c r="AO673" s="5">
        <v>18497.21</v>
      </c>
      <c r="AP673" s="5">
        <v>19229.060000000001</v>
      </c>
      <c r="AQ673" s="5">
        <v>19955.38</v>
      </c>
      <c r="AR673" s="5">
        <v>20673.55</v>
      </c>
      <c r="AS673" s="5">
        <v>21375.47</v>
      </c>
      <c r="AT673" s="5">
        <v>22053.87</v>
      </c>
      <c r="AU673" s="5">
        <v>22699.360000000001</v>
      </c>
      <c r="AV673" s="5">
        <v>23295</v>
      </c>
      <c r="AW673" s="5">
        <v>23823.21</v>
      </c>
      <c r="AX673" s="5">
        <v>24264.12</v>
      </c>
      <c r="AY673" s="5">
        <v>24600.560000000001</v>
      </c>
      <c r="AZ673" s="5">
        <v>24811.37</v>
      </c>
      <c r="BA673" s="5">
        <v>24875.84</v>
      </c>
      <c r="BB673" s="5">
        <v>24778.02</v>
      </c>
      <c r="BC673" s="5">
        <v>24508.05</v>
      </c>
      <c r="BD673" s="5">
        <v>24054.09</v>
      </c>
      <c r="BE673" s="5">
        <v>23405.78</v>
      </c>
      <c r="BF673" s="5">
        <v>22512.2</v>
      </c>
      <c r="BG673" s="5">
        <v>21363.22</v>
      </c>
      <c r="BH673" s="5">
        <v>19962.53</v>
      </c>
      <c r="BI673" s="5">
        <v>18328.09</v>
      </c>
      <c r="BJ673" s="5">
        <v>16498.75</v>
      </c>
      <c r="BK673" s="5">
        <v>14535.73</v>
      </c>
      <c r="BL673" s="5">
        <v>12514.59</v>
      </c>
      <c r="BM673" s="5">
        <v>10512.93</v>
      </c>
      <c r="BN673" s="5">
        <v>8601.85</v>
      </c>
      <c r="BO673" s="5">
        <v>6841.88</v>
      </c>
      <c r="BP673" s="5">
        <v>5279.23</v>
      </c>
      <c r="BQ673" s="5">
        <v>3974.96</v>
      </c>
      <c r="BR673" s="5">
        <v>2893.07</v>
      </c>
      <c r="BS673" s="5">
        <v>2059.13</v>
      </c>
      <c r="BT673" s="5">
        <v>1389.37</v>
      </c>
      <c r="BU673" s="5">
        <v>883.63</v>
      </c>
      <c r="BV673" s="5">
        <v>507.82</v>
      </c>
      <c r="BW673" s="5">
        <v>256.77999999999997</v>
      </c>
      <c r="BX673" s="5">
        <v>112.35</v>
      </c>
      <c r="BY673" s="5">
        <v>42.1</v>
      </c>
      <c r="BZ673" s="5">
        <v>12.86</v>
      </c>
      <c r="CA673" s="5">
        <v>2.95</v>
      </c>
      <c r="CB673" s="5">
        <v>0.43</v>
      </c>
      <c r="CC673" s="5">
        <v>0</v>
      </c>
      <c r="CD673" s="5">
        <v>0</v>
      </c>
      <c r="CE673" s="5">
        <v>0</v>
      </c>
      <c r="CF673" s="5">
        <v>0</v>
      </c>
      <c r="CG673" s="5">
        <v>0</v>
      </c>
      <c r="CH673" s="5">
        <v>0</v>
      </c>
      <c r="CI673" s="5">
        <v>0</v>
      </c>
      <c r="CJ673" s="5">
        <v>0</v>
      </c>
      <c r="CK673" s="5">
        <v>0</v>
      </c>
      <c r="CL673" s="5">
        <v>0</v>
      </c>
      <c r="CM673" s="5">
        <v>0</v>
      </c>
      <c r="CN673" s="5">
        <v>0</v>
      </c>
      <c r="CO673" s="5">
        <v>0</v>
      </c>
      <c r="CP673" s="5">
        <v>0</v>
      </c>
      <c r="CQ673" s="5">
        <v>0</v>
      </c>
      <c r="CR673" s="5">
        <v>0</v>
      </c>
      <c r="CS673" s="5">
        <v>0</v>
      </c>
      <c r="CT673" s="5">
        <v>0</v>
      </c>
      <c r="CU673" s="5">
        <v>0</v>
      </c>
      <c r="CV673" s="5">
        <v>0</v>
      </c>
      <c r="CW673" s="5">
        <v>0</v>
      </c>
      <c r="CX673" s="5">
        <v>0</v>
      </c>
      <c r="CY673" s="5">
        <v>0</v>
      </c>
      <c r="CZ673" s="5">
        <v>0</v>
      </c>
      <c r="DA673" s="5">
        <v>0</v>
      </c>
      <c r="DB673" s="5">
        <v>0</v>
      </c>
      <c r="DC673" s="5">
        <v>0</v>
      </c>
      <c r="DD673" s="5">
        <v>0</v>
      </c>
      <c r="DE673" s="5">
        <v>0</v>
      </c>
      <c r="DF673" s="3">
        <v>0</v>
      </c>
      <c r="DG673" s="3">
        <v>0</v>
      </c>
      <c r="DH673" s="3">
        <v>0</v>
      </c>
      <c r="DI673" s="3">
        <v>0</v>
      </c>
      <c r="DJ673" s="3">
        <v>1</v>
      </c>
      <c r="DK673" s="3">
        <v>0.99804999999999999</v>
      </c>
      <c r="DL673" s="3">
        <v>0.99578442649999999</v>
      </c>
      <c r="DM673" s="3">
        <v>0.99314559776977496</v>
      </c>
      <c r="DN673" s="3">
        <v>0.99006684641668863</v>
      </c>
      <c r="DO673" s="3">
        <v>0.98647290376419605</v>
      </c>
      <c r="DP673" s="3">
        <v>0.98226066446512295</v>
      </c>
      <c r="DQ673" s="3">
        <v>0.97733953853615274</v>
      </c>
      <c r="DR673" s="3">
        <v>0.97228669312192084</v>
      </c>
      <c r="DS673" s="3">
        <v>0.96709468218064976</v>
      </c>
      <c r="DT673" s="3">
        <v>0.96173697764136901</v>
      </c>
      <c r="DU673" s="3">
        <v>0.95617813791060191</v>
      </c>
      <c r="DV673" s="3">
        <v>0.95045063086451731</v>
      </c>
      <c r="DW673" s="3">
        <v>0.94460535948470059</v>
      </c>
      <c r="DX673" s="3">
        <v>0.93870157598792126</v>
      </c>
      <c r="DY673" s="3">
        <v>0.93261878977551949</v>
      </c>
      <c r="DZ673" s="3">
        <v>0.92631428675663696</v>
      </c>
      <c r="EA673" s="3">
        <v>0.91973745532066487</v>
      </c>
      <c r="EB673" s="3">
        <v>0.91301417452227074</v>
      </c>
      <c r="EC673" s="3">
        <v>0.90613917778811803</v>
      </c>
      <c r="ED673" s="3">
        <v>0.89915284472737167</v>
      </c>
      <c r="EE673" s="3">
        <v>0.89202256266868363</v>
      </c>
      <c r="EF673" s="3">
        <v>0.88462769562416022</v>
      </c>
      <c r="EG673" s="3">
        <v>0.87678989424093012</v>
      </c>
      <c r="EH673" s="3">
        <v>0.86836394335727474</v>
      </c>
      <c r="EI673" s="3">
        <v>0.85928085650975761</v>
      </c>
      <c r="EJ673" s="3">
        <v>0.84927023453141892</v>
      </c>
      <c r="EK673" s="3">
        <v>0.83818725797078386</v>
      </c>
      <c r="EL673" s="3">
        <v>0.82592457838667122</v>
      </c>
      <c r="EM673" s="3">
        <v>0.81243723002161694</v>
      </c>
      <c r="EN673" s="3">
        <v>0.79779711113662732</v>
      </c>
      <c r="EO673" s="3">
        <v>0.78188105876945158</v>
      </c>
      <c r="EP673" s="3">
        <v>0.76464058142358515</v>
      </c>
      <c r="EQ673" s="3">
        <v>0.74599099764266386</v>
      </c>
      <c r="ER673" s="3">
        <v>0.72565528304692484</v>
      </c>
      <c r="ES673" s="3">
        <v>0.70342120517436701</v>
      </c>
      <c r="ET673" s="3">
        <v>0.67908986568738561</v>
      </c>
      <c r="EU673" s="3">
        <v>0.65261215182423449</v>
      </c>
      <c r="EV673" s="3">
        <v>0.62389069102244998</v>
      </c>
      <c r="EW673" s="3">
        <v>0.59290204039936489</v>
      </c>
      <c r="EX673" s="3">
        <v>0.55978253242265641</v>
      </c>
      <c r="EY673" s="3">
        <v>0.52481851544753733</v>
      </c>
      <c r="EZ673" s="3">
        <v>0.48824391310599846</v>
      </c>
      <c r="FA673" s="3">
        <v>0.45031712593592449</v>
      </c>
      <c r="FB673" s="3">
        <v>0.41054511737326366</v>
      </c>
      <c r="FC673" s="3">
        <v>0.36928122762607696</v>
      </c>
      <c r="FD673" s="3">
        <v>0.32707976893296886</v>
      </c>
      <c r="FE673" s="3">
        <v>0.28464443971160547</v>
      </c>
      <c r="FF673" s="3">
        <v>0.2428757146283245</v>
      </c>
      <c r="FG673" s="3">
        <v>0.2028230805289675</v>
      </c>
      <c r="FH673" s="3">
        <v>0.16551783132727449</v>
      </c>
      <c r="FI673" s="3">
        <v>0.13179522837265559</v>
      </c>
      <c r="FJ673" s="3">
        <v>0.10221510731669677</v>
      </c>
      <c r="FK673" s="3">
        <v>7.7063035859277193E-2</v>
      </c>
      <c r="FL673" s="3">
        <v>5.6362363166758148E-2</v>
      </c>
      <c r="FM673" s="3">
        <v>4.0225254968483622E-2</v>
      </c>
      <c r="FN673" s="3">
        <v>2.7750598897657484E-2</v>
      </c>
      <c r="FO673" s="3">
        <v>1.8721664040315646E-2</v>
      </c>
      <c r="FP673" s="3">
        <v>1.1973627453624274E-2</v>
      </c>
      <c r="FQ673" s="3">
        <v>7.218181574142858E-3</v>
      </c>
      <c r="FR673" s="3">
        <v>3.9320322306985803E-3</v>
      </c>
      <c r="FS673" s="3">
        <v>1.8845837278515225E-3</v>
      </c>
      <c r="FT673" s="3">
        <v>7.8159340945186198E-4</v>
      </c>
      <c r="FU673" s="3">
        <v>2.7761416310320686E-4</v>
      </c>
      <c r="FV673" s="3">
        <v>8.0397061634688696E-5</v>
      </c>
      <c r="FW673" s="3">
        <v>1.7472693405066897E-5</v>
      </c>
      <c r="FX673" s="3">
        <v>2.4063393357458123E-6</v>
      </c>
      <c r="FY673" s="3">
        <v>0</v>
      </c>
      <c r="FZ673" s="3">
        <v>0</v>
      </c>
      <c r="GA673" s="3">
        <v>0</v>
      </c>
      <c r="GB673" s="3">
        <v>0</v>
      </c>
      <c r="GC673" s="3">
        <v>0</v>
      </c>
      <c r="GD673" s="3">
        <v>0</v>
      </c>
      <c r="GE673" s="3">
        <v>0</v>
      </c>
      <c r="GF673" s="3">
        <v>0</v>
      </c>
      <c r="GG673" s="3">
        <v>0</v>
      </c>
      <c r="GH673" s="3">
        <v>0</v>
      </c>
      <c r="GI673" s="3">
        <v>0</v>
      </c>
      <c r="GJ673" s="3">
        <v>0</v>
      </c>
      <c r="GK673" s="3">
        <v>0</v>
      </c>
      <c r="GL673" s="3">
        <v>0</v>
      </c>
      <c r="GM673" s="3">
        <v>0</v>
      </c>
      <c r="GN673" s="3">
        <v>0</v>
      </c>
      <c r="GO673" s="3">
        <v>0</v>
      </c>
      <c r="GP673" s="3">
        <v>0</v>
      </c>
      <c r="GQ673" s="3">
        <v>0</v>
      </c>
      <c r="GR673" s="3">
        <v>0</v>
      </c>
      <c r="GS673" s="3">
        <v>0</v>
      </c>
      <c r="GT673" s="3">
        <v>0</v>
      </c>
      <c r="GU673" s="3">
        <v>0</v>
      </c>
      <c r="GV673" s="3">
        <v>0</v>
      </c>
      <c r="GW673" s="3">
        <v>0</v>
      </c>
      <c r="GX673" s="3">
        <v>0</v>
      </c>
      <c r="GY673" s="3">
        <v>0</v>
      </c>
      <c r="GZ673" s="3">
        <v>0</v>
      </c>
      <c r="HA673" s="3">
        <v>0</v>
      </c>
      <c r="HB673">
        <f t="shared" si="4050"/>
        <v>11</v>
      </c>
      <c r="HC673">
        <f t="shared" si="4054"/>
        <v>0.85064418470965997</v>
      </c>
      <c r="HD673">
        <f>IF(H673&gt;=$F$3,IF(HB673&lt;50,HC673*VLOOKUP(H673,Ret!$A$2:$AZ$27,HB673+2),HC673),0)</f>
        <v>0</v>
      </c>
      <c r="HE673">
        <f>IF(H673&lt;$F$3,HC673*VLOOKUP(H673,Withd!$A$2:$AZ$57,HB673+2),0)</f>
        <v>3.8108859474992769E-2</v>
      </c>
      <c r="HF673">
        <f>IF(HC673=HD673,0,HC673*VLOOKUP(H673,Mort!$A$2:$E$115,IF(HF672/HC672=VLOOKUP(H672,Mort!$A$2:$E$115,2),2,3)))</f>
        <v>7.9960553362708035E-4</v>
      </c>
      <c r="HH673">
        <f t="shared" ref="HH673:HI673" si="4057">HH672+1</f>
        <v>36</v>
      </c>
      <c r="HI673">
        <f t="shared" si="4057"/>
        <v>4</v>
      </c>
      <c r="HJ673">
        <f t="shared" si="4048"/>
        <v>0.57532971020297952</v>
      </c>
      <c r="HK673">
        <f>IF(HH673&gt;=$F$3,IF(HI673&lt;50,HJ673*VLOOKUP(HH673,Ret!$A$2:$AZ$27,HI673+2),HJ673),0)</f>
        <v>0</v>
      </c>
      <c r="HL673">
        <f>IF(HH673&lt;$F$3,HJ673*VLOOKUP(HH673,Withd!$A$2:$AZ$57,HI673+2),0)</f>
        <v>4.5451047106035383E-2</v>
      </c>
      <c r="HM673">
        <f>IF(HJ673=HK673,0,HJ673*VLOOKUP(HH673,Mort!$A$2:$E$115,IF(HM672/HJ672=VLOOKUP(HH672,Mort!$A$2:$E$115,2),2,3)))</f>
        <v>3.509511232238175E-4</v>
      </c>
      <c r="HN673">
        <f>HN672/(1+Assumptions!$C$9)</f>
        <v>1.1608855731360002</v>
      </c>
      <c r="HO673">
        <f>HO672*(1+Assumptions!$C$10)</f>
        <v>0.87991304982188701</v>
      </c>
      <c r="HQ673">
        <f>HQ672/(1.01+Assumptions!$C$9)</f>
        <v>1.2062716764160006</v>
      </c>
      <c r="HR673">
        <f>HR672/(0.99+Assumptions!$C$9)</f>
        <v>1.116792422656</v>
      </c>
    </row>
    <row r="674" spans="2:226" x14ac:dyDescent="0.25">
      <c r="B674">
        <f t="shared" ref="B674:C674" si="4058">B673+1</f>
        <v>2035</v>
      </c>
      <c r="C674">
        <f t="shared" si="4058"/>
        <v>56</v>
      </c>
      <c r="D674">
        <f>IF(D673=0, 0, D673*(1-VLOOKUP(C673,Mort!$A$2:$E$111,IF(D673/D672=1-VLOOKUP(C672,Mort!$A$2:$E$111,4),4,5))))</f>
        <v>0.9724876497763415</v>
      </c>
      <c r="E674" s="3">
        <f>IF(C674&lt;65,Assumptions!$C$6,Assumptions!$C$7)*(1+Assumptions!$C$8)^(B674-$J$3)</f>
        <v>24000.126905979465</v>
      </c>
      <c r="F674" s="3">
        <f t="shared" si="4046"/>
        <v>23339.83</v>
      </c>
      <c r="H674">
        <f t="shared" si="4053"/>
        <v>44</v>
      </c>
      <c r="I674" s="5">
        <v>396575.49939416692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13317.92</v>
      </c>
      <c r="P674" s="5">
        <v>14018.51</v>
      </c>
      <c r="Q674" s="5">
        <v>14750.34</v>
      </c>
      <c r="R674" s="5">
        <v>15513.37</v>
      </c>
      <c r="S674" s="5">
        <v>16307.19</v>
      </c>
      <c r="T674" s="5">
        <v>17130.63</v>
      </c>
      <c r="U674" s="5">
        <v>17982.27</v>
      </c>
      <c r="V674" s="5">
        <v>18873.21</v>
      </c>
      <c r="W674" s="5">
        <v>19804.91</v>
      </c>
      <c r="X674" s="5">
        <v>20778.43</v>
      </c>
      <c r="Y674" s="5">
        <v>21794.53</v>
      </c>
      <c r="Z674" s="5">
        <v>22855.5</v>
      </c>
      <c r="AA674" s="5">
        <v>23964.26</v>
      </c>
      <c r="AB674" s="5">
        <v>25124.28</v>
      </c>
      <c r="AC674" s="5">
        <v>26334.36</v>
      </c>
      <c r="AD674" s="5">
        <v>27594.94</v>
      </c>
      <c r="AE674" s="5">
        <v>28905.96</v>
      </c>
      <c r="AF674" s="5">
        <v>30272.86</v>
      </c>
      <c r="AG674" s="5">
        <v>31697.38</v>
      </c>
      <c r="AH674" s="5">
        <v>33182.910000000003</v>
      </c>
      <c r="AI674" s="5">
        <v>14304.54</v>
      </c>
      <c r="AJ674" s="5">
        <v>14966.19</v>
      </c>
      <c r="AK674" s="5">
        <v>15649.43</v>
      </c>
      <c r="AL674" s="5">
        <v>16351.49</v>
      </c>
      <c r="AM674" s="5">
        <v>17070.38</v>
      </c>
      <c r="AN674" s="5">
        <v>17799.439999999999</v>
      </c>
      <c r="AO674" s="5">
        <v>18533.349999999999</v>
      </c>
      <c r="AP674" s="5">
        <v>19266.63</v>
      </c>
      <c r="AQ674" s="5">
        <v>19994.37</v>
      </c>
      <c r="AR674" s="5">
        <v>20713.939999999999</v>
      </c>
      <c r="AS674" s="5">
        <v>21417.24</v>
      </c>
      <c r="AT674" s="5">
        <v>22096.959999999999</v>
      </c>
      <c r="AU674" s="5">
        <v>22743.71</v>
      </c>
      <c r="AV674" s="5">
        <v>23340.52</v>
      </c>
      <c r="AW674" s="5">
        <v>23869.759999999998</v>
      </c>
      <c r="AX674" s="5">
        <v>24311.53</v>
      </c>
      <c r="AY674" s="5">
        <v>24648.62</v>
      </c>
      <c r="AZ674" s="5">
        <v>24859.85</v>
      </c>
      <c r="BA674" s="5">
        <v>24924.44</v>
      </c>
      <c r="BB674" s="5">
        <v>24826.43</v>
      </c>
      <c r="BC674" s="5">
        <v>24555.94</v>
      </c>
      <c r="BD674" s="5">
        <v>24101.09</v>
      </c>
      <c r="BE674" s="5">
        <v>23451.51</v>
      </c>
      <c r="BF674" s="5">
        <v>22556.18</v>
      </c>
      <c r="BG674" s="5">
        <v>21404.959999999999</v>
      </c>
      <c r="BH674" s="5">
        <v>20001.54</v>
      </c>
      <c r="BI674" s="5">
        <v>18363.900000000001</v>
      </c>
      <c r="BJ674" s="5">
        <v>16530.98</v>
      </c>
      <c r="BK674" s="5">
        <v>14564.13</v>
      </c>
      <c r="BL674" s="5">
        <v>12539.04</v>
      </c>
      <c r="BM674" s="5">
        <v>10533.47</v>
      </c>
      <c r="BN674" s="5">
        <v>8618.66</v>
      </c>
      <c r="BO674" s="5">
        <v>6855.25</v>
      </c>
      <c r="BP674" s="5">
        <v>5289.55</v>
      </c>
      <c r="BQ674" s="5">
        <v>3982.73</v>
      </c>
      <c r="BR674" s="5">
        <v>2898.72</v>
      </c>
      <c r="BS674" s="5">
        <v>2063.15</v>
      </c>
      <c r="BT674" s="5">
        <v>1392.08</v>
      </c>
      <c r="BU674" s="5">
        <v>885.36</v>
      </c>
      <c r="BV674" s="5">
        <v>508.82</v>
      </c>
      <c r="BW674" s="5">
        <v>257.27999999999997</v>
      </c>
      <c r="BX674" s="5">
        <v>112.57</v>
      </c>
      <c r="BY674" s="5">
        <v>42.18</v>
      </c>
      <c r="BZ674" s="5">
        <v>12.89</v>
      </c>
      <c r="CA674" s="5">
        <v>2.96</v>
      </c>
      <c r="CB674" s="5">
        <v>0.43</v>
      </c>
      <c r="CC674" s="5">
        <v>0</v>
      </c>
      <c r="CD674" s="5">
        <v>0</v>
      </c>
      <c r="CE674" s="5">
        <v>0</v>
      </c>
      <c r="CF674" s="5">
        <v>0</v>
      </c>
      <c r="CG674" s="5">
        <v>0</v>
      </c>
      <c r="CH674" s="5">
        <v>0</v>
      </c>
      <c r="CI674" s="5">
        <v>0</v>
      </c>
      <c r="CJ674" s="5">
        <v>0</v>
      </c>
      <c r="CK674" s="5">
        <v>0</v>
      </c>
      <c r="CL674" s="5">
        <v>0</v>
      </c>
      <c r="CM674" s="5">
        <v>0</v>
      </c>
      <c r="CN674" s="5">
        <v>0</v>
      </c>
      <c r="CO674" s="5">
        <v>0</v>
      </c>
      <c r="CP674" s="5">
        <v>0</v>
      </c>
      <c r="CQ674" s="5">
        <v>0</v>
      </c>
      <c r="CR674" s="5">
        <v>0</v>
      </c>
      <c r="CS674" s="5">
        <v>0</v>
      </c>
      <c r="CT674" s="5">
        <v>0</v>
      </c>
      <c r="CU674" s="5">
        <v>0</v>
      </c>
      <c r="CV674" s="5">
        <v>0</v>
      </c>
      <c r="CW674" s="5">
        <v>0</v>
      </c>
      <c r="CX674" s="5">
        <v>0</v>
      </c>
      <c r="CY674" s="5">
        <v>0</v>
      </c>
      <c r="CZ674" s="5">
        <v>0</v>
      </c>
      <c r="DA674" s="5">
        <v>0</v>
      </c>
      <c r="DB674" s="5">
        <v>0</v>
      </c>
      <c r="DC674" s="5">
        <v>0</v>
      </c>
      <c r="DD674" s="5">
        <v>0</v>
      </c>
      <c r="DE674" s="5">
        <v>0</v>
      </c>
      <c r="DF674" s="3">
        <v>0</v>
      </c>
      <c r="DG674" s="3">
        <v>0</v>
      </c>
      <c r="DH674" s="3">
        <v>0</v>
      </c>
      <c r="DI674" s="3">
        <v>0</v>
      </c>
      <c r="DJ674" s="3">
        <v>0</v>
      </c>
      <c r="DK674" s="3">
        <v>1</v>
      </c>
      <c r="DL674" s="3">
        <v>0.99773000000000001</v>
      </c>
      <c r="DM674" s="3">
        <v>0.99508601549999998</v>
      </c>
      <c r="DN674" s="3">
        <v>0.99200124885194996</v>
      </c>
      <c r="DO674" s="3">
        <v>0.98840028431861737</v>
      </c>
      <c r="DP674" s="3">
        <v>0.98417981510457686</v>
      </c>
      <c r="DQ674" s="3">
        <v>0.97924907423090302</v>
      </c>
      <c r="DR674" s="3">
        <v>0.97418635651712926</v>
      </c>
      <c r="DS674" s="3">
        <v>0.96898420137332775</v>
      </c>
      <c r="DT674" s="3">
        <v>0.96361602889771947</v>
      </c>
      <c r="DU674" s="3">
        <v>0.95804632825069069</v>
      </c>
      <c r="DV674" s="3">
        <v>0.952307630744469</v>
      </c>
      <c r="DW674" s="3">
        <v>0.94645093881539055</v>
      </c>
      <c r="DX674" s="3">
        <v>0.94053562044779437</v>
      </c>
      <c r="DY674" s="3">
        <v>0.93444094962729263</v>
      </c>
      <c r="DZ674" s="3">
        <v>0.92812412880781214</v>
      </c>
      <c r="EA674" s="3">
        <v>0.92153444749327673</v>
      </c>
      <c r="EB674" s="3">
        <v>0.91479803068210086</v>
      </c>
      <c r="EC674" s="3">
        <v>0.90790960151106459</v>
      </c>
      <c r="ED674" s="3">
        <v>0.90090961848341433</v>
      </c>
      <c r="EE674" s="3">
        <v>0.89376540520884085</v>
      </c>
      <c r="EF674" s="3">
        <v>0.88635608999965954</v>
      </c>
      <c r="EG674" s="3">
        <v>0.8785029750422626</v>
      </c>
      <c r="EH674" s="3">
        <v>0.87006056145210642</v>
      </c>
      <c r="EI674" s="3">
        <v>0.86095972797931741</v>
      </c>
      <c r="EJ674" s="3">
        <v>0.85092954714835833</v>
      </c>
      <c r="EK674" s="3">
        <v>0.83982491655807223</v>
      </c>
      <c r="EL674" s="3">
        <v>0.82753827802882762</v>
      </c>
      <c r="EM674" s="3">
        <v>0.81402457794861693</v>
      </c>
      <c r="EN674" s="3">
        <v>0.79935585505398288</v>
      </c>
      <c r="EO674" s="3">
        <v>0.78340870574565591</v>
      </c>
      <c r="EP674" s="3">
        <v>0.76613454378396417</v>
      </c>
      <c r="EQ674" s="3">
        <v>0.74744852226107328</v>
      </c>
      <c r="ER674" s="3">
        <v>0.7270730755442365</v>
      </c>
      <c r="ES674" s="3">
        <v>0.70479555650956105</v>
      </c>
      <c r="ET674" s="3">
        <v>0.68041667820989538</v>
      </c>
      <c r="EU674" s="3">
        <v>0.65388723192649156</v>
      </c>
      <c r="EV674" s="3">
        <v>0.62510965484940673</v>
      </c>
      <c r="EW674" s="3">
        <v>0.59406045829303666</v>
      </c>
      <c r="EX674" s="3">
        <v>0.56087624109278766</v>
      </c>
      <c r="EY674" s="3">
        <v>0.5258439110741322</v>
      </c>
      <c r="EZ674" s="3">
        <v>0.48919784891137591</v>
      </c>
      <c r="FA674" s="3">
        <v>0.45119696000794024</v>
      </c>
      <c r="FB674" s="3">
        <v>0.41134724450003896</v>
      </c>
      <c r="FC674" s="3">
        <v>0.37000273295534003</v>
      </c>
      <c r="FD674" s="3">
        <v>0.32771882063320373</v>
      </c>
      <c r="FE674" s="3">
        <v>0.28520058084425187</v>
      </c>
      <c r="FF674" s="3">
        <v>0.24335024761116636</v>
      </c>
      <c r="FG674" s="3">
        <v>0.20321935827760892</v>
      </c>
      <c r="FH674" s="3">
        <v>0.1658412217096083</v>
      </c>
      <c r="FI674" s="3">
        <v>0.1320527311984927</v>
      </c>
      <c r="FJ674" s="3">
        <v>0.10241481620830301</v>
      </c>
      <c r="FK674" s="3">
        <v>7.7213602383925883E-2</v>
      </c>
      <c r="FL674" s="3">
        <v>5.6472484511555704E-2</v>
      </c>
      <c r="FM674" s="3">
        <v>4.0303847471052187E-2</v>
      </c>
      <c r="FN674" s="3">
        <v>2.7804818293329484E-2</v>
      </c>
      <c r="FO674" s="3">
        <v>1.8758242613411805E-2</v>
      </c>
      <c r="FP674" s="3">
        <v>1.1997021645833654E-2</v>
      </c>
      <c r="FQ674" s="3">
        <v>7.2322845289743603E-3</v>
      </c>
      <c r="FR674" s="3">
        <v>3.9397146743134926E-3</v>
      </c>
      <c r="FS674" s="3">
        <v>1.8882658462517138E-3</v>
      </c>
      <c r="FT674" s="3">
        <v>7.8312049441597333E-4</v>
      </c>
      <c r="FU674" s="3">
        <v>2.7815656841160955E-4</v>
      </c>
      <c r="FV674" s="3">
        <v>8.0554142212002118E-5</v>
      </c>
      <c r="FW674" s="3">
        <v>1.7506831726934424E-5</v>
      </c>
      <c r="FX674" s="3">
        <v>2.4110408654334079E-6</v>
      </c>
      <c r="FY674" s="3">
        <v>0</v>
      </c>
      <c r="FZ674" s="3">
        <v>0</v>
      </c>
      <c r="GA674" s="3">
        <v>0</v>
      </c>
      <c r="GB674" s="3">
        <v>0</v>
      </c>
      <c r="GC674" s="3">
        <v>0</v>
      </c>
      <c r="GD674" s="3">
        <v>0</v>
      </c>
      <c r="GE674" s="3">
        <v>0</v>
      </c>
      <c r="GF674" s="3">
        <v>0</v>
      </c>
      <c r="GG674" s="3">
        <v>0</v>
      </c>
      <c r="GH674" s="3">
        <v>0</v>
      </c>
      <c r="GI674" s="3">
        <v>0</v>
      </c>
      <c r="GJ674" s="3">
        <v>0</v>
      </c>
      <c r="GK674" s="3">
        <v>0</v>
      </c>
      <c r="GL674" s="3">
        <v>0</v>
      </c>
      <c r="GM674" s="3">
        <v>0</v>
      </c>
      <c r="GN674" s="3">
        <v>0</v>
      </c>
      <c r="GO674" s="3">
        <v>0</v>
      </c>
      <c r="GP674" s="3">
        <v>0</v>
      </c>
      <c r="GQ674" s="3">
        <v>0</v>
      </c>
      <c r="GR674" s="3">
        <v>0</v>
      </c>
      <c r="GS674" s="3">
        <v>0</v>
      </c>
      <c r="GT674" s="3">
        <v>0</v>
      </c>
      <c r="GU674" s="3">
        <v>0</v>
      </c>
      <c r="GV674" s="3">
        <v>0</v>
      </c>
      <c r="GW674" s="3">
        <v>0</v>
      </c>
      <c r="GX674" s="3">
        <v>0</v>
      </c>
      <c r="GY674" s="3">
        <v>0</v>
      </c>
      <c r="GZ674" s="3">
        <v>0</v>
      </c>
      <c r="HA674" s="3">
        <v>0</v>
      </c>
      <c r="HB674">
        <f t="shared" si="4050"/>
        <v>12</v>
      </c>
      <c r="HC674">
        <f t="shared" si="4054"/>
        <v>0.81173571970104008</v>
      </c>
      <c r="HD674">
        <f>IF(H674&gt;=$F$3,IF(HB674&lt;50,HC674*VLOOKUP(H674,Ret!$A$2:$AZ$27,HB674+2),HC674),0)</f>
        <v>0</v>
      </c>
      <c r="HE674">
        <f>IF(H674&lt;$F$3,HC674*VLOOKUP(H674,Withd!$A$2:$AZ$57,HB674+2),0)</f>
        <v>3.4011726655473577E-2</v>
      </c>
      <c r="HF674">
        <f>IF(HC674=HD674,0,HC674*VLOOKUP(H674,Mort!$A$2:$E$115,IF(HF673/HC673=VLOOKUP(H673,Mort!$A$2:$E$115,2),2,3)))</f>
        <v>8.1985307689805048E-4</v>
      </c>
      <c r="HH674">
        <f t="shared" ref="HH674:HI674" si="4059">HH673+1</f>
        <v>37</v>
      </c>
      <c r="HI674">
        <f t="shared" si="4059"/>
        <v>5</v>
      </c>
      <c r="HJ674">
        <f t="shared" si="4048"/>
        <v>0.52952771197372028</v>
      </c>
      <c r="HK674">
        <f>IF(HH674&gt;=$F$3,IF(HI674&lt;50,HJ674*VLOOKUP(HH674,Ret!$A$2:$AZ$27,HI674+2),HJ674),0)</f>
        <v>0</v>
      </c>
      <c r="HL674">
        <f>IF(HH674&lt;$F$3,HJ674*VLOOKUP(HH674,Withd!$A$2:$AZ$57,HI674+2),0)</f>
        <v>3.600788441421298E-2</v>
      </c>
      <c r="HM674">
        <f>IF(HJ674=HK674,0,HJ674*VLOOKUP(HH674,Mort!$A$2:$E$115,IF(HM673/HJ673=VLOOKUP(HH673,Mort!$A$2:$E$115,2),2,3)))</f>
        <v>3.4419301278291819E-4</v>
      </c>
      <c r="HN674">
        <f>HN673/(1+Assumptions!$C$9)</f>
        <v>1.1183868720000001</v>
      </c>
      <c r="HO674">
        <f>HO673*(1+Assumptions!$C$10)</f>
        <v>0.90851022394109826</v>
      </c>
      <c r="HQ674">
        <f>HQ673/(1.01+Assumptions!$C$9)</f>
        <v>1.1510225920000006</v>
      </c>
      <c r="HR674">
        <f>HR673/(0.99+Assumptions!$C$9)</f>
        <v>1.086373952</v>
      </c>
    </row>
    <row r="675" spans="2:226" x14ac:dyDescent="0.25">
      <c r="B675">
        <f t="shared" ref="B675:C675" si="4060">B674+1</f>
        <v>2036</v>
      </c>
      <c r="C675">
        <f t="shared" si="4060"/>
        <v>57</v>
      </c>
      <c r="D675">
        <f>IF(D674=0, 0, D674*(1-VLOOKUP(C674,Mort!$A$2:$E$111,IF(D674/D673=1-VLOOKUP(C673,Mort!$A$2:$E$111,4),4,5))))</f>
        <v>0.96650685073021703</v>
      </c>
      <c r="E675" s="3">
        <f>IF(C675&lt;65,Assumptions!$C$6,Assumptions!$C$7)*(1+Assumptions!$C$8)^(B675-$J$3)</f>
        <v>25320.133885808333</v>
      </c>
      <c r="F675" s="3">
        <f t="shared" si="4046"/>
        <v>24472.080000000002</v>
      </c>
      <c r="H675">
        <f t="shared" si="4053"/>
        <v>45</v>
      </c>
      <c r="I675" s="5">
        <v>386400.41459754639</v>
      </c>
      <c r="J675" s="5">
        <v>0</v>
      </c>
      <c r="K675" s="5">
        <v>0</v>
      </c>
      <c r="L675" s="5">
        <v>0</v>
      </c>
      <c r="M675" s="5">
        <v>0</v>
      </c>
      <c r="N675" s="5">
        <v>0</v>
      </c>
      <c r="O675" s="5">
        <v>0</v>
      </c>
      <c r="P675" s="5">
        <v>14050.41</v>
      </c>
      <c r="Q675" s="5">
        <v>14783.9</v>
      </c>
      <c r="R675" s="5">
        <v>15548.66</v>
      </c>
      <c r="S675" s="5">
        <v>16344.29</v>
      </c>
      <c r="T675" s="5">
        <v>17169.599999999999</v>
      </c>
      <c r="U675" s="5">
        <v>18023.18</v>
      </c>
      <c r="V675" s="5">
        <v>18916.150000000001</v>
      </c>
      <c r="W675" s="5">
        <v>19849.97</v>
      </c>
      <c r="X675" s="5">
        <v>20825.7</v>
      </c>
      <c r="Y675" s="5">
        <v>21844.12</v>
      </c>
      <c r="Z675" s="5">
        <v>22907.5</v>
      </c>
      <c r="AA675" s="5">
        <v>24018.79</v>
      </c>
      <c r="AB675" s="5">
        <v>25181.45</v>
      </c>
      <c r="AC675" s="5">
        <v>26394.28</v>
      </c>
      <c r="AD675" s="5">
        <v>27657.72</v>
      </c>
      <c r="AE675" s="5">
        <v>28971.73</v>
      </c>
      <c r="AF675" s="5">
        <v>30341.74</v>
      </c>
      <c r="AG675" s="5">
        <v>31769.5</v>
      </c>
      <c r="AH675" s="5">
        <v>33258.400000000001</v>
      </c>
      <c r="AI675" s="5">
        <v>14337.09</v>
      </c>
      <c r="AJ675" s="5">
        <v>15000.24</v>
      </c>
      <c r="AK675" s="5">
        <v>15685.04</v>
      </c>
      <c r="AL675" s="5">
        <v>16388.689999999999</v>
      </c>
      <c r="AM675" s="5">
        <v>17109.22</v>
      </c>
      <c r="AN675" s="5">
        <v>17839.939999999999</v>
      </c>
      <c r="AO675" s="5">
        <v>18575.52</v>
      </c>
      <c r="AP675" s="5">
        <v>19310.47</v>
      </c>
      <c r="AQ675" s="5">
        <v>20039.86</v>
      </c>
      <c r="AR675" s="5">
        <v>20761.07</v>
      </c>
      <c r="AS675" s="5">
        <v>21465.97</v>
      </c>
      <c r="AT675" s="5">
        <v>22147.24</v>
      </c>
      <c r="AU675" s="5">
        <v>22795.45</v>
      </c>
      <c r="AV675" s="5">
        <v>23393.62</v>
      </c>
      <c r="AW675" s="5">
        <v>23924.07</v>
      </c>
      <c r="AX675" s="5">
        <v>24366.84</v>
      </c>
      <c r="AY675" s="5">
        <v>24704.7</v>
      </c>
      <c r="AZ675" s="5">
        <v>24916.41</v>
      </c>
      <c r="BA675" s="5">
        <v>24981.15</v>
      </c>
      <c r="BB675" s="5">
        <v>24882.91</v>
      </c>
      <c r="BC675" s="5">
        <v>24611.81</v>
      </c>
      <c r="BD675" s="5">
        <v>24155.919999999998</v>
      </c>
      <c r="BE675" s="5">
        <v>23504.86</v>
      </c>
      <c r="BF675" s="5">
        <v>22607.5</v>
      </c>
      <c r="BG675" s="5">
        <v>21453.66</v>
      </c>
      <c r="BH675" s="5">
        <v>20047.04</v>
      </c>
      <c r="BI675" s="5">
        <v>18405.68</v>
      </c>
      <c r="BJ675" s="5">
        <v>16568.59</v>
      </c>
      <c r="BK675" s="5">
        <v>14597.26</v>
      </c>
      <c r="BL675" s="5">
        <v>12567.57</v>
      </c>
      <c r="BM675" s="5">
        <v>10557.44</v>
      </c>
      <c r="BN675" s="5">
        <v>8638.26</v>
      </c>
      <c r="BO675" s="5">
        <v>6870.84</v>
      </c>
      <c r="BP675" s="5">
        <v>5301.58</v>
      </c>
      <c r="BQ675" s="5">
        <v>3991.79</v>
      </c>
      <c r="BR675" s="5">
        <v>2905.32</v>
      </c>
      <c r="BS675" s="5">
        <v>2067.85</v>
      </c>
      <c r="BT675" s="5">
        <v>1395.25</v>
      </c>
      <c r="BU675" s="5">
        <v>887.37</v>
      </c>
      <c r="BV675" s="5">
        <v>509.97</v>
      </c>
      <c r="BW675" s="5">
        <v>257.87</v>
      </c>
      <c r="BX675" s="5">
        <v>112.83</v>
      </c>
      <c r="BY675" s="5">
        <v>42.28</v>
      </c>
      <c r="BZ675" s="5">
        <v>12.92</v>
      </c>
      <c r="CA675" s="5">
        <v>2.96</v>
      </c>
      <c r="CB675" s="5">
        <v>0.43</v>
      </c>
      <c r="CC675" s="5">
        <v>0</v>
      </c>
      <c r="CD675" s="5">
        <v>0</v>
      </c>
      <c r="CE675" s="5">
        <v>0</v>
      </c>
      <c r="CF675" s="5">
        <v>0</v>
      </c>
      <c r="CG675" s="5">
        <v>0</v>
      </c>
      <c r="CH675" s="5">
        <v>0</v>
      </c>
      <c r="CI675" s="5">
        <v>0</v>
      </c>
      <c r="CJ675" s="5">
        <v>0</v>
      </c>
      <c r="CK675" s="5">
        <v>0</v>
      </c>
      <c r="CL675" s="5">
        <v>0</v>
      </c>
      <c r="CM675" s="5">
        <v>0</v>
      </c>
      <c r="CN675" s="5">
        <v>0</v>
      </c>
      <c r="CO675" s="5">
        <v>0</v>
      </c>
      <c r="CP675" s="5">
        <v>0</v>
      </c>
      <c r="CQ675" s="5">
        <v>0</v>
      </c>
      <c r="CR675" s="5">
        <v>0</v>
      </c>
      <c r="CS675" s="5">
        <v>0</v>
      </c>
      <c r="CT675" s="5">
        <v>0</v>
      </c>
      <c r="CU675" s="5">
        <v>0</v>
      </c>
      <c r="CV675" s="5">
        <v>0</v>
      </c>
      <c r="CW675" s="5">
        <v>0</v>
      </c>
      <c r="CX675" s="5">
        <v>0</v>
      </c>
      <c r="CY675" s="5">
        <v>0</v>
      </c>
      <c r="CZ675" s="5">
        <v>0</v>
      </c>
      <c r="DA675" s="5">
        <v>0</v>
      </c>
      <c r="DB675" s="5">
        <v>0</v>
      </c>
      <c r="DC675" s="5">
        <v>0</v>
      </c>
      <c r="DD675" s="5">
        <v>0</v>
      </c>
      <c r="DE675" s="5">
        <v>0</v>
      </c>
      <c r="DF675" s="3">
        <v>0</v>
      </c>
      <c r="DG675" s="3">
        <v>0</v>
      </c>
      <c r="DH675" s="3">
        <v>0</v>
      </c>
      <c r="DI675" s="3">
        <v>0</v>
      </c>
      <c r="DJ675" s="3">
        <v>0</v>
      </c>
      <c r="DK675" s="3">
        <v>0</v>
      </c>
      <c r="DL675" s="3">
        <v>1</v>
      </c>
      <c r="DM675" s="3">
        <v>0.99734999999999996</v>
      </c>
      <c r="DN675" s="3">
        <v>0.994258215</v>
      </c>
      <c r="DO675" s="3">
        <v>0.99064905767955003</v>
      </c>
      <c r="DP675" s="3">
        <v>0.98641898620325841</v>
      </c>
      <c r="DQ675" s="3">
        <v>0.98147702708238016</v>
      </c>
      <c r="DR675" s="3">
        <v>0.97640279085236426</v>
      </c>
      <c r="DS675" s="3">
        <v>0.97118879994921259</v>
      </c>
      <c r="DT675" s="3">
        <v>0.96580841399749395</v>
      </c>
      <c r="DU675" s="3">
        <v>0.96022604136458845</v>
      </c>
      <c r="DV675" s="3">
        <v>0.9544742873768145</v>
      </c>
      <c r="DW675" s="3">
        <v>0.94860427050944707</v>
      </c>
      <c r="DX675" s="3">
        <v>0.94267549381876303</v>
      </c>
      <c r="DY675" s="3">
        <v>0.93656695661881739</v>
      </c>
      <c r="DZ675" s="3">
        <v>0.93023576399207419</v>
      </c>
      <c r="EA675" s="3">
        <v>0.92363109006773048</v>
      </c>
      <c r="EB675" s="3">
        <v>0.91687934679933536</v>
      </c>
      <c r="EC675" s="3">
        <v>0.90997524531793628</v>
      </c>
      <c r="ED675" s="3">
        <v>0.90295933617653501</v>
      </c>
      <c r="EE675" s="3">
        <v>0.89579886864065505</v>
      </c>
      <c r="EF675" s="3">
        <v>0.88837269601962399</v>
      </c>
      <c r="EG675" s="3">
        <v>0.88050171393289012</v>
      </c>
      <c r="EH675" s="3">
        <v>0.87204009246199499</v>
      </c>
      <c r="EI675" s="3">
        <v>0.86291855309484244</v>
      </c>
      <c r="EJ675" s="3">
        <v>0.85286555195128744</v>
      </c>
      <c r="EK675" s="3">
        <v>0.84173565649832316</v>
      </c>
      <c r="EL675" s="3">
        <v>0.82942106384375269</v>
      </c>
      <c r="EM675" s="3">
        <v>0.81587661787118426</v>
      </c>
      <c r="EN675" s="3">
        <v>0.8011745212171455</v>
      </c>
      <c r="EO675" s="3">
        <v>0.78519108951886341</v>
      </c>
      <c r="EP675" s="3">
        <v>0.76787762599497245</v>
      </c>
      <c r="EQ675" s="3">
        <v>0.74914909069695501</v>
      </c>
      <c r="ER675" s="3">
        <v>0.72872728648455609</v>
      </c>
      <c r="ES675" s="3">
        <v>0.70639908242666927</v>
      </c>
      <c r="ET675" s="3">
        <v>0.68196473816553072</v>
      </c>
      <c r="EU675" s="3">
        <v>0.65537493302445671</v>
      </c>
      <c r="EV675" s="3">
        <v>0.62653188222205036</v>
      </c>
      <c r="EW675" s="3">
        <v>0.59541204363208111</v>
      </c>
      <c r="EX675" s="3">
        <v>0.562152326874793</v>
      </c>
      <c r="EY675" s="3">
        <v>0.5270402925381934</v>
      </c>
      <c r="EZ675" s="3">
        <v>0.49031085455120671</v>
      </c>
      <c r="FA675" s="3">
        <v>0.45222350736966899</v>
      </c>
      <c r="FB675" s="3">
        <v>0.41228312719877985</v>
      </c>
      <c r="FC675" s="3">
        <v>0.3708445500840305</v>
      </c>
      <c r="FD675" s="3">
        <v>0.32846443490042748</v>
      </c>
      <c r="FE675" s="3">
        <v>0.28584945911644605</v>
      </c>
      <c r="FF675" s="3">
        <v>0.24390390948569876</v>
      </c>
      <c r="FG675" s="3">
        <v>0.20368171577241218</v>
      </c>
      <c r="FH675" s="3">
        <v>0.16621853779039239</v>
      </c>
      <c r="FI675" s="3">
        <v>0.13235317290097784</v>
      </c>
      <c r="FJ675" s="3">
        <v>0.10264782677508237</v>
      </c>
      <c r="FK675" s="3">
        <v>7.7389276040537844E-2</v>
      </c>
      <c r="FL675" s="3">
        <v>5.6600968710528561E-2</v>
      </c>
      <c r="FM675" s="3">
        <v>4.0395545359017127E-2</v>
      </c>
      <c r="FN675" s="3">
        <v>2.7868078832278737E-2</v>
      </c>
      <c r="FO675" s="3">
        <v>1.8800920703408528E-2</v>
      </c>
      <c r="FP675" s="3">
        <v>1.2024316845071959E-2</v>
      </c>
      <c r="FQ675" s="3">
        <v>7.2487391668831797E-3</v>
      </c>
      <c r="FR675" s="3">
        <v>3.9486781737679433E-3</v>
      </c>
      <c r="FS675" s="3">
        <v>1.8925619619052376E-3</v>
      </c>
      <c r="FT675" s="3">
        <v>7.8490222246095924E-4</v>
      </c>
      <c r="FU675" s="3">
        <v>2.7878942039590812E-4</v>
      </c>
      <c r="FV675" s="3">
        <v>8.0737416146654987E-5</v>
      </c>
      <c r="FW675" s="3">
        <v>1.7546662651152531E-5</v>
      </c>
      <c r="FX675" s="3">
        <v>2.416526380316726E-6</v>
      </c>
      <c r="FY675" s="3">
        <v>0</v>
      </c>
      <c r="FZ675" s="3">
        <v>0</v>
      </c>
      <c r="GA675" s="3">
        <v>0</v>
      </c>
      <c r="GB675" s="3">
        <v>0</v>
      </c>
      <c r="GC675" s="3">
        <v>0</v>
      </c>
      <c r="GD675" s="3">
        <v>0</v>
      </c>
      <c r="GE675" s="3">
        <v>0</v>
      </c>
      <c r="GF675" s="3">
        <v>0</v>
      </c>
      <c r="GG675" s="3">
        <v>0</v>
      </c>
      <c r="GH675" s="3">
        <v>0</v>
      </c>
      <c r="GI675" s="3">
        <v>0</v>
      </c>
      <c r="GJ675" s="3">
        <v>0</v>
      </c>
      <c r="GK675" s="3">
        <v>0</v>
      </c>
      <c r="GL675" s="3">
        <v>0</v>
      </c>
      <c r="GM675" s="3">
        <v>0</v>
      </c>
      <c r="GN675" s="3">
        <v>0</v>
      </c>
      <c r="GO675" s="3">
        <v>0</v>
      </c>
      <c r="GP675" s="3">
        <v>0</v>
      </c>
      <c r="GQ675" s="3">
        <v>0</v>
      </c>
      <c r="GR675" s="3">
        <v>0</v>
      </c>
      <c r="GS675" s="3">
        <v>0</v>
      </c>
      <c r="GT675" s="3">
        <v>0</v>
      </c>
      <c r="GU675" s="3">
        <v>0</v>
      </c>
      <c r="GV675" s="3">
        <v>0</v>
      </c>
      <c r="GW675" s="3">
        <v>0</v>
      </c>
      <c r="GX675" s="3">
        <v>0</v>
      </c>
      <c r="GY675" s="3">
        <v>0</v>
      </c>
      <c r="GZ675" s="3">
        <v>0</v>
      </c>
      <c r="HA675" s="3">
        <v>0</v>
      </c>
      <c r="HB675">
        <f t="shared" si="4050"/>
        <v>13</v>
      </c>
      <c r="HC675">
        <f t="shared" si="4054"/>
        <v>0.77690413996866847</v>
      </c>
      <c r="HD675">
        <f>IF(H675&gt;=$F$3,IF(HB675&lt;50,HC675*VLOOKUP(H675,Ret!$A$2:$AZ$27,HB675+2),HC675),0)</f>
        <v>0</v>
      </c>
      <c r="HE675">
        <f>IF(H675&lt;$F$3,HC675*VLOOKUP(H675,Withd!$A$2:$AZ$57,HB675+2),0)</f>
        <v>2.8590072350846998E-2</v>
      </c>
      <c r="HF675">
        <f>IF(HC675=HD675,0,HC675*VLOOKUP(H675,Mort!$A$2:$E$115,IF(HF674/HC674=VLOOKUP(H674,Mort!$A$2:$E$115,2),2,3)))</f>
        <v>8.2351838836678857E-4</v>
      </c>
      <c r="HH675">
        <f t="shared" ref="HH675:HI675" si="4061">HH674+1</f>
        <v>38</v>
      </c>
      <c r="HI675">
        <f t="shared" si="4061"/>
        <v>6</v>
      </c>
      <c r="HJ675">
        <f t="shared" si="4048"/>
        <v>0.49317563454672436</v>
      </c>
      <c r="HK675">
        <f>IF(HH675&gt;=$F$3,IF(HI675&lt;50,HJ675*VLOOKUP(HH675,Ret!$A$2:$AZ$27,HI675+2),HJ675),0)</f>
        <v>0</v>
      </c>
      <c r="HL675">
        <f>IF(HH675&lt;$F$3,HJ675*VLOOKUP(HH675,Withd!$A$2:$AZ$57,HI675+2),0)</f>
        <v>3.1563240610990362E-2</v>
      </c>
      <c r="HM675">
        <f>IF(HJ675=HK675,0,HJ675*VLOOKUP(HH675,Mort!$A$2:$E$115,IF(HM674/HJ674=VLOOKUP(HH674,Mort!$A$2:$E$115,2),2,3)))</f>
        <v>3.4029118783723979E-4</v>
      </c>
      <c r="HN675">
        <f>HN674/(1+Assumptions!$C$9)</f>
        <v>1.0774440000000001</v>
      </c>
      <c r="HO675">
        <f>HO674*(1+Assumptions!$C$10)</f>
        <v>0.93803680621918395</v>
      </c>
      <c r="HQ675">
        <f>HQ674/(1.01+Assumptions!$C$9)</f>
        <v>1.0983040000000004</v>
      </c>
      <c r="HR675">
        <f>HR674/(0.99+Assumptions!$C$9)</f>
        <v>1.0567839999999999</v>
      </c>
    </row>
    <row r="676" spans="2:226" x14ac:dyDescent="0.25">
      <c r="B676">
        <f t="shared" ref="B676:C676" si="4062">B675+1</f>
        <v>2037</v>
      </c>
      <c r="C676">
        <f t="shared" si="4062"/>
        <v>58</v>
      </c>
      <c r="D676">
        <f>IF(D675=0, 0, D675*(1-VLOOKUP(C675,Mort!$A$2:$E$111,IF(D675/D674=1-VLOOKUP(C674,Mort!$A$2:$E$111,4),4,5))))</f>
        <v>0.96046618291315322</v>
      </c>
      <c r="E676" s="3">
        <f>IF(C676&lt;65,Assumptions!$C$6,Assumptions!$C$7)*(1+Assumptions!$C$8)^(B676-$J$3)</f>
        <v>26712.741249527793</v>
      </c>
      <c r="F676" s="3">
        <f t="shared" si="4046"/>
        <v>25656.68</v>
      </c>
      <c r="H676">
        <f t="shared" si="4053"/>
        <v>46</v>
      </c>
      <c r="I676" s="5">
        <v>376164.00169421802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14823.18</v>
      </c>
      <c r="R676" s="5">
        <v>15589.98</v>
      </c>
      <c r="S676" s="5">
        <v>16387.72</v>
      </c>
      <c r="T676" s="5">
        <v>17215.22</v>
      </c>
      <c r="U676" s="5">
        <v>18071.07</v>
      </c>
      <c r="V676" s="5">
        <v>18966.41</v>
      </c>
      <c r="W676" s="5">
        <v>19902.71</v>
      </c>
      <c r="X676" s="5">
        <v>20881.03</v>
      </c>
      <c r="Y676" s="5">
        <v>21902.16</v>
      </c>
      <c r="Z676" s="5">
        <v>22968.37</v>
      </c>
      <c r="AA676" s="5">
        <v>24082.61</v>
      </c>
      <c r="AB676" s="5">
        <v>25248.35</v>
      </c>
      <c r="AC676" s="5">
        <v>26464.41</v>
      </c>
      <c r="AD676" s="5">
        <v>27731.21</v>
      </c>
      <c r="AE676" s="5">
        <v>29048.71</v>
      </c>
      <c r="AF676" s="5">
        <v>30422.36</v>
      </c>
      <c r="AG676" s="5">
        <v>31853.91</v>
      </c>
      <c r="AH676" s="5">
        <v>33346.769999999997</v>
      </c>
      <c r="AI676" s="5">
        <v>14375.18</v>
      </c>
      <c r="AJ676" s="5">
        <v>15040.09</v>
      </c>
      <c r="AK676" s="5">
        <v>15726.71</v>
      </c>
      <c r="AL676" s="5">
        <v>16432.240000000002</v>
      </c>
      <c r="AM676" s="5">
        <v>17154.68</v>
      </c>
      <c r="AN676" s="5">
        <v>17887.34</v>
      </c>
      <c r="AO676" s="5">
        <v>18624.87</v>
      </c>
      <c r="AP676" s="5">
        <v>19361.77</v>
      </c>
      <c r="AQ676" s="5">
        <v>20093.099999999999</v>
      </c>
      <c r="AR676" s="5">
        <v>20816.23</v>
      </c>
      <c r="AS676" s="5">
        <v>21523</v>
      </c>
      <c r="AT676" s="5">
        <v>22206.080000000002</v>
      </c>
      <c r="AU676" s="5">
        <v>22856.02</v>
      </c>
      <c r="AV676" s="5">
        <v>23455.78</v>
      </c>
      <c r="AW676" s="5">
        <v>23987.63</v>
      </c>
      <c r="AX676" s="5">
        <v>24431.59</v>
      </c>
      <c r="AY676" s="5">
        <v>24770.34</v>
      </c>
      <c r="AZ676" s="5">
        <v>24982.61</v>
      </c>
      <c r="BA676" s="5">
        <v>25047.52</v>
      </c>
      <c r="BB676" s="5">
        <v>24949.03</v>
      </c>
      <c r="BC676" s="5">
        <v>24677.200000000001</v>
      </c>
      <c r="BD676" s="5">
        <v>24220.11</v>
      </c>
      <c r="BE676" s="5">
        <v>23567.32</v>
      </c>
      <c r="BF676" s="5">
        <v>22667.57</v>
      </c>
      <c r="BG676" s="5">
        <v>21510.66</v>
      </c>
      <c r="BH676" s="5">
        <v>20100.310000000001</v>
      </c>
      <c r="BI676" s="5">
        <v>18454.580000000002</v>
      </c>
      <c r="BJ676" s="5">
        <v>16612.62</v>
      </c>
      <c r="BK676" s="5">
        <v>14636.05</v>
      </c>
      <c r="BL676" s="5">
        <v>12600.96</v>
      </c>
      <c r="BM676" s="5">
        <v>10585.49</v>
      </c>
      <c r="BN676" s="5">
        <v>8661.2199999999993</v>
      </c>
      <c r="BO676" s="5">
        <v>6889.1</v>
      </c>
      <c r="BP676" s="5">
        <v>5315.67</v>
      </c>
      <c r="BQ676" s="5">
        <v>4002.4</v>
      </c>
      <c r="BR676" s="5">
        <v>2913.04</v>
      </c>
      <c r="BS676" s="5">
        <v>2073.34</v>
      </c>
      <c r="BT676" s="5">
        <v>1398.96</v>
      </c>
      <c r="BU676" s="5">
        <v>889.73</v>
      </c>
      <c r="BV676" s="5">
        <v>511.33</v>
      </c>
      <c r="BW676" s="5">
        <v>258.55</v>
      </c>
      <c r="BX676" s="5">
        <v>113.13</v>
      </c>
      <c r="BY676" s="5">
        <v>42.39</v>
      </c>
      <c r="BZ676" s="5">
        <v>12.95</v>
      </c>
      <c r="CA676" s="5">
        <v>2.97</v>
      </c>
      <c r="CB676" s="5">
        <v>0.43</v>
      </c>
      <c r="CC676" s="5">
        <v>0</v>
      </c>
      <c r="CD676" s="5">
        <v>0</v>
      </c>
      <c r="CE676" s="5">
        <v>0</v>
      </c>
      <c r="CF676" s="5">
        <v>0</v>
      </c>
      <c r="CG676" s="5">
        <v>0</v>
      </c>
      <c r="CH676" s="5">
        <v>0</v>
      </c>
      <c r="CI676" s="5">
        <v>0</v>
      </c>
      <c r="CJ676" s="5">
        <v>0</v>
      </c>
      <c r="CK676" s="5">
        <v>0</v>
      </c>
      <c r="CL676" s="5">
        <v>0</v>
      </c>
      <c r="CM676" s="5">
        <v>0</v>
      </c>
      <c r="CN676" s="5">
        <v>0</v>
      </c>
      <c r="CO676" s="5">
        <v>0</v>
      </c>
      <c r="CP676" s="5">
        <v>0</v>
      </c>
      <c r="CQ676" s="5">
        <v>0</v>
      </c>
      <c r="CR676" s="5">
        <v>0</v>
      </c>
      <c r="CS676" s="5">
        <v>0</v>
      </c>
      <c r="CT676" s="5">
        <v>0</v>
      </c>
      <c r="CU676" s="5">
        <v>0</v>
      </c>
      <c r="CV676" s="5">
        <v>0</v>
      </c>
      <c r="CW676" s="5">
        <v>0</v>
      </c>
      <c r="CX676" s="5">
        <v>0</v>
      </c>
      <c r="CY676" s="5">
        <v>0</v>
      </c>
      <c r="CZ676" s="5">
        <v>0</v>
      </c>
      <c r="DA676" s="5">
        <v>0</v>
      </c>
      <c r="DB676" s="5">
        <v>0</v>
      </c>
      <c r="DC676" s="5">
        <v>0</v>
      </c>
      <c r="DD676" s="5">
        <v>0</v>
      </c>
      <c r="DE676" s="5">
        <v>0</v>
      </c>
      <c r="DF676" s="3">
        <v>0</v>
      </c>
      <c r="DG676" s="3">
        <v>0</v>
      </c>
      <c r="DH676" s="3">
        <v>0</v>
      </c>
      <c r="DI676" s="3">
        <v>0</v>
      </c>
      <c r="DJ676" s="3">
        <v>0</v>
      </c>
      <c r="DK676" s="3">
        <v>0</v>
      </c>
      <c r="DL676" s="3">
        <v>0</v>
      </c>
      <c r="DM676" s="3">
        <v>1</v>
      </c>
      <c r="DN676" s="3">
        <v>0.99690000000000001</v>
      </c>
      <c r="DO676" s="3">
        <v>0.99328125300000003</v>
      </c>
      <c r="DP676" s="3">
        <v>0.98903994204969004</v>
      </c>
      <c r="DQ676" s="3">
        <v>0.98408485194002115</v>
      </c>
      <c r="DR676" s="3">
        <v>0.9789971332554912</v>
      </c>
      <c r="DS676" s="3">
        <v>0.97376928856390688</v>
      </c>
      <c r="DT676" s="3">
        <v>0.96837460670526287</v>
      </c>
      <c r="DU676" s="3">
        <v>0.96277740147850643</v>
      </c>
      <c r="DV676" s="3">
        <v>0.9570103648436501</v>
      </c>
      <c r="DW676" s="3">
        <v>0.95112475109986161</v>
      </c>
      <c r="DX676" s="3">
        <v>0.94518022140548752</v>
      </c>
      <c r="DY676" s="3">
        <v>0.93905545357077991</v>
      </c>
      <c r="DZ676" s="3">
        <v>0.93270743870464146</v>
      </c>
      <c r="EA676" s="3">
        <v>0.9260852158898385</v>
      </c>
      <c r="EB676" s="3">
        <v>0.91931553296168378</v>
      </c>
      <c r="EC676" s="3">
        <v>0.91239308699848232</v>
      </c>
      <c r="ED676" s="3">
        <v>0.905358536297724</v>
      </c>
      <c r="EE676" s="3">
        <v>0.89817904310488306</v>
      </c>
      <c r="EF676" s="3">
        <v>0.89073313883754357</v>
      </c>
      <c r="EG676" s="3">
        <v>0.88284124322744295</v>
      </c>
      <c r="EH676" s="3">
        <v>0.8743571388800272</v>
      </c>
      <c r="EI676" s="3">
        <v>0.86521136320734204</v>
      </c>
      <c r="EJ676" s="3">
        <v>0.85513165082597642</v>
      </c>
      <c r="EK676" s="3">
        <v>0.84397218278269737</v>
      </c>
      <c r="EL676" s="3">
        <v>0.83162486974858651</v>
      </c>
      <c r="EM676" s="3">
        <v>0.81804443562559215</v>
      </c>
      <c r="EN676" s="3">
        <v>0.80330327489561892</v>
      </c>
      <c r="EO676" s="3">
        <v>0.7872773745614513</v>
      </c>
      <c r="EP676" s="3">
        <v>0.76991790845237129</v>
      </c>
      <c r="EQ676" s="3">
        <v>0.75113961066521795</v>
      </c>
      <c r="ER676" s="3">
        <v>0.73066354487848417</v>
      </c>
      <c r="ES676" s="3">
        <v>0.70827601386340744</v>
      </c>
      <c r="ET676" s="3">
        <v>0.68377674654387222</v>
      </c>
      <c r="EU676" s="3">
        <v>0.65711629119612669</v>
      </c>
      <c r="EV676" s="3">
        <v>0.62819660322058513</v>
      </c>
      <c r="EW676" s="3">
        <v>0.59699407793861869</v>
      </c>
      <c r="EX676" s="3">
        <v>0.56364598874496741</v>
      </c>
      <c r="EY676" s="3">
        <v>0.52844066028795678</v>
      </c>
      <c r="EZ676" s="3">
        <v>0.49161363067248903</v>
      </c>
      <c r="FA676" s="3">
        <v>0.4534250838418501</v>
      </c>
      <c r="FB676" s="3">
        <v>0.41337858043693793</v>
      </c>
      <c r="FC676" s="3">
        <v>0.37182989931722132</v>
      </c>
      <c r="FD676" s="3">
        <v>0.32933717842324928</v>
      </c>
      <c r="FE676" s="3">
        <v>0.28660897289461695</v>
      </c>
      <c r="FF676" s="3">
        <v>0.24455197221206088</v>
      </c>
      <c r="FG676" s="3">
        <v>0.20422290647456992</v>
      </c>
      <c r="FH676" s="3">
        <v>0.16666018728670226</v>
      </c>
      <c r="FI676" s="3">
        <v>0.13270484072890953</v>
      </c>
      <c r="FJ676" s="3">
        <v>0.10292056627571308</v>
      </c>
      <c r="FK676" s="3">
        <v>7.7594902532248364E-2</v>
      </c>
      <c r="FL676" s="3">
        <v>5.6751359814035805E-2</v>
      </c>
      <c r="FM676" s="3">
        <v>4.0502877985679211E-2</v>
      </c>
      <c r="FN676" s="3">
        <v>2.7942125464760378E-2</v>
      </c>
      <c r="FO676" s="3">
        <v>1.8850875523545942E-2</v>
      </c>
      <c r="FP676" s="3">
        <v>1.2056265949839043E-2</v>
      </c>
      <c r="FQ676" s="3">
        <v>7.2679993652009691E-3</v>
      </c>
      <c r="FR676" s="3">
        <v>3.9591699741995763E-3</v>
      </c>
      <c r="FS676" s="3">
        <v>1.8975905769341148E-3</v>
      </c>
      <c r="FT676" s="3">
        <v>7.8698773997188558E-4</v>
      </c>
      <c r="FU676" s="3">
        <v>2.7953017536061405E-4</v>
      </c>
      <c r="FV676" s="3">
        <v>8.0951938784433821E-5</v>
      </c>
      <c r="FW676" s="3">
        <v>1.7593284856021003E-5</v>
      </c>
      <c r="FX676" s="3">
        <v>2.4229471903712118E-6</v>
      </c>
      <c r="FY676" s="3">
        <v>0</v>
      </c>
      <c r="FZ676" s="3">
        <v>0</v>
      </c>
      <c r="GA676" s="3">
        <v>0</v>
      </c>
      <c r="GB676" s="3">
        <v>0</v>
      </c>
      <c r="GC676" s="3">
        <v>0</v>
      </c>
      <c r="GD676" s="3">
        <v>0</v>
      </c>
      <c r="GE676" s="3">
        <v>0</v>
      </c>
      <c r="GF676" s="3">
        <v>0</v>
      </c>
      <c r="GG676" s="3">
        <v>0</v>
      </c>
      <c r="GH676" s="3">
        <v>0</v>
      </c>
      <c r="GI676" s="3">
        <v>0</v>
      </c>
      <c r="GJ676" s="3">
        <v>0</v>
      </c>
      <c r="GK676" s="3">
        <v>0</v>
      </c>
      <c r="GL676" s="3">
        <v>0</v>
      </c>
      <c r="GM676" s="3">
        <v>0</v>
      </c>
      <c r="GN676" s="3">
        <v>0</v>
      </c>
      <c r="GO676" s="3">
        <v>0</v>
      </c>
      <c r="GP676" s="3">
        <v>0</v>
      </c>
      <c r="GQ676" s="3">
        <v>0</v>
      </c>
      <c r="GR676" s="3">
        <v>0</v>
      </c>
      <c r="GS676" s="3">
        <v>0</v>
      </c>
      <c r="GT676" s="3">
        <v>0</v>
      </c>
      <c r="GU676" s="3">
        <v>0</v>
      </c>
      <c r="GV676" s="3">
        <v>0</v>
      </c>
      <c r="GW676" s="3">
        <v>0</v>
      </c>
      <c r="GX676" s="3">
        <v>0</v>
      </c>
      <c r="GY676" s="3">
        <v>0</v>
      </c>
      <c r="GZ676" s="3">
        <v>0</v>
      </c>
      <c r="HA676" s="3">
        <v>0</v>
      </c>
      <c r="HB676">
        <f t="shared" si="4050"/>
        <v>14</v>
      </c>
      <c r="HC676">
        <f t="shared" si="4054"/>
        <v>0.74749054922945468</v>
      </c>
      <c r="HD676">
        <f>IF(H676&gt;=$F$3,IF(HB676&lt;50,HC676*VLOOKUP(H676,Ret!$A$2:$AZ$27,HB676+2),HC676),0)</f>
        <v>0</v>
      </c>
      <c r="HE676">
        <f>IF(H676&lt;$F$3,HC676*VLOOKUP(H676,Withd!$A$2:$AZ$57,HB676+2),0)</f>
        <v>2.5564176783647349E-2</v>
      </c>
      <c r="HF676">
        <f>IF(HC676=HD676,0,HC676*VLOOKUP(H676,Mort!$A$2:$E$115,IF(HF675/HC675=VLOOKUP(H675,Mort!$A$2:$E$115,2),2,3)))</f>
        <v>8.6708903710616746E-4</v>
      </c>
      <c r="HH676">
        <f t="shared" ref="HH676:HI676" si="4063">HH675+1</f>
        <v>39</v>
      </c>
      <c r="HI676">
        <f t="shared" si="4063"/>
        <v>7</v>
      </c>
      <c r="HJ676">
        <f t="shared" si="4048"/>
        <v>0.46127210274789676</v>
      </c>
      <c r="HK676">
        <f>IF(HH676&gt;=$F$3,IF(HI676&lt;50,HJ676*VLOOKUP(HH676,Ret!$A$2:$AZ$27,HI676+2),HJ676),0)</f>
        <v>0</v>
      </c>
      <c r="HL676">
        <f>IF(HH676&lt;$F$3,HJ676*VLOOKUP(HH676,Withd!$A$2:$AZ$57,HI676+2),0)</f>
        <v>2.7584071744324225E-2</v>
      </c>
      <c r="HM676">
        <f>IF(HJ676=HK676,0,HJ676*VLOOKUP(HH676,Mort!$A$2:$E$115,IF(HM675/HJ675=VLOOKUP(HH675,Mort!$A$2:$E$115,2),2,3)))</f>
        <v>3.3672863500596465E-4</v>
      </c>
      <c r="HN676">
        <f>HN675/(1+Assumptions!$C$9)</f>
        <v>1.038</v>
      </c>
      <c r="HO676">
        <f>HO675*(1+Assumptions!$C$10)</f>
        <v>0.9685230024213074</v>
      </c>
      <c r="HQ676">
        <f>HQ675/(1.01+Assumptions!$C$9)</f>
        <v>1.0480000000000003</v>
      </c>
      <c r="HR676">
        <f>HR675/(0.99+Assumptions!$C$9)</f>
        <v>1.028</v>
      </c>
    </row>
    <row r="677" spans="2:226" x14ac:dyDescent="0.25">
      <c r="B677">
        <f t="shared" ref="B677:C677" si="4064">B676+1</f>
        <v>2038</v>
      </c>
      <c r="C677">
        <f t="shared" si="4064"/>
        <v>59</v>
      </c>
      <c r="D677">
        <f>IF(D676=0, 0, D676*(1-VLOOKUP(C676,Mort!$A$2:$E$111,IF(D676/D675=1-VLOOKUP(C675,Mort!$A$2:$E$111,4),4,5))))</f>
        <v>0.95424236204787594</v>
      </c>
      <c r="E677" s="3">
        <f>IF(C677&lt;65,Assumptions!$C$6,Assumptions!$C$7)*(1+Assumptions!$C$8)^(B677-$J$3)</f>
        <v>28181.942018251819</v>
      </c>
      <c r="F677" s="3">
        <f t="shared" si="4046"/>
        <v>26892.400000000001</v>
      </c>
      <c r="H677">
        <f t="shared" si="4053"/>
        <v>47</v>
      </c>
      <c r="I677" s="5">
        <v>365881.02309035358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15638.46</v>
      </c>
      <c r="S677" s="5">
        <v>16438.68</v>
      </c>
      <c r="T677" s="5">
        <v>17268.75</v>
      </c>
      <c r="U677" s="5">
        <v>18127.259999999998</v>
      </c>
      <c r="V677" s="5">
        <v>19025.39</v>
      </c>
      <c r="W677" s="5">
        <v>19964.599999999999</v>
      </c>
      <c r="X677" s="5">
        <v>20945.97</v>
      </c>
      <c r="Y677" s="5">
        <v>21970.27</v>
      </c>
      <c r="Z677" s="5">
        <v>23039.79</v>
      </c>
      <c r="AA677" s="5">
        <v>24157.49</v>
      </c>
      <c r="AB677" s="5">
        <v>25326.87</v>
      </c>
      <c r="AC677" s="5">
        <v>26546.7</v>
      </c>
      <c r="AD677" s="5">
        <v>27817.439999999999</v>
      </c>
      <c r="AE677" s="5">
        <v>29139.040000000001</v>
      </c>
      <c r="AF677" s="5">
        <v>30516.959999999999</v>
      </c>
      <c r="AG677" s="5">
        <v>31952.959999999999</v>
      </c>
      <c r="AH677" s="5">
        <v>33450.47</v>
      </c>
      <c r="AI677" s="5">
        <v>14419.88</v>
      </c>
      <c r="AJ677" s="5">
        <v>15086.86</v>
      </c>
      <c r="AK677" s="5">
        <v>15775.62</v>
      </c>
      <c r="AL677" s="5">
        <v>16483.34</v>
      </c>
      <c r="AM677" s="5">
        <v>17208.02</v>
      </c>
      <c r="AN677" s="5">
        <v>17942.96</v>
      </c>
      <c r="AO677" s="5">
        <v>18682.79</v>
      </c>
      <c r="AP677" s="5">
        <v>19421.98</v>
      </c>
      <c r="AQ677" s="5">
        <v>20155.59</v>
      </c>
      <c r="AR677" s="5">
        <v>20880.96</v>
      </c>
      <c r="AS677" s="5">
        <v>21589.93</v>
      </c>
      <c r="AT677" s="5">
        <v>22275.13</v>
      </c>
      <c r="AU677" s="5">
        <v>22927.1</v>
      </c>
      <c r="AV677" s="5">
        <v>23528.720000000001</v>
      </c>
      <c r="AW677" s="5">
        <v>24062.23</v>
      </c>
      <c r="AX677" s="5">
        <v>24507.56</v>
      </c>
      <c r="AY677" s="5">
        <v>24847.37</v>
      </c>
      <c r="AZ677" s="5">
        <v>25060.3</v>
      </c>
      <c r="BA677" s="5">
        <v>25125.41</v>
      </c>
      <c r="BB677" s="5">
        <v>25026.61</v>
      </c>
      <c r="BC677" s="5">
        <v>24753.94</v>
      </c>
      <c r="BD677" s="5">
        <v>24295.42</v>
      </c>
      <c r="BE677" s="5">
        <v>23640.6</v>
      </c>
      <c r="BF677" s="5">
        <v>22738.06</v>
      </c>
      <c r="BG677" s="5">
        <v>21577.55</v>
      </c>
      <c r="BH677" s="5">
        <v>20162.810000000001</v>
      </c>
      <c r="BI677" s="5">
        <v>18511.97</v>
      </c>
      <c r="BJ677" s="5">
        <v>16664.28</v>
      </c>
      <c r="BK677" s="5">
        <v>14681.56</v>
      </c>
      <c r="BL677" s="5">
        <v>12640.15</v>
      </c>
      <c r="BM677" s="5">
        <v>10618.41</v>
      </c>
      <c r="BN677" s="5">
        <v>8688.15</v>
      </c>
      <c r="BO677" s="5">
        <v>6910.52</v>
      </c>
      <c r="BP677" s="5">
        <v>5332.2</v>
      </c>
      <c r="BQ677" s="5">
        <v>4014.84</v>
      </c>
      <c r="BR677" s="5">
        <v>2922.1</v>
      </c>
      <c r="BS677" s="5">
        <v>2079.79</v>
      </c>
      <c r="BT677" s="5">
        <v>1403.31</v>
      </c>
      <c r="BU677" s="5">
        <v>892.5</v>
      </c>
      <c r="BV677" s="5">
        <v>512.91999999999996</v>
      </c>
      <c r="BW677" s="5">
        <v>259.36</v>
      </c>
      <c r="BX677" s="5">
        <v>113.48</v>
      </c>
      <c r="BY677" s="5">
        <v>42.52</v>
      </c>
      <c r="BZ677" s="5">
        <v>12.99</v>
      </c>
      <c r="CA677" s="5">
        <v>2.98</v>
      </c>
      <c r="CB677" s="5">
        <v>0.43</v>
      </c>
      <c r="CC677" s="5">
        <v>0</v>
      </c>
      <c r="CD677" s="5">
        <v>0</v>
      </c>
      <c r="CE677" s="5">
        <v>0</v>
      </c>
      <c r="CF677" s="5">
        <v>0</v>
      </c>
      <c r="CG677" s="5">
        <v>0</v>
      </c>
      <c r="CH677" s="5">
        <v>0</v>
      </c>
      <c r="CI677" s="5">
        <v>0</v>
      </c>
      <c r="CJ677" s="5">
        <v>0</v>
      </c>
      <c r="CK677" s="5">
        <v>0</v>
      </c>
      <c r="CL677" s="5">
        <v>0</v>
      </c>
      <c r="CM677" s="5">
        <v>0</v>
      </c>
      <c r="CN677" s="5">
        <v>0</v>
      </c>
      <c r="CO677" s="5">
        <v>0</v>
      </c>
      <c r="CP677" s="5">
        <v>0</v>
      </c>
      <c r="CQ677" s="5">
        <v>0</v>
      </c>
      <c r="CR677" s="5">
        <v>0</v>
      </c>
      <c r="CS677" s="5">
        <v>0</v>
      </c>
      <c r="CT677" s="5">
        <v>0</v>
      </c>
      <c r="CU677" s="5">
        <v>0</v>
      </c>
      <c r="CV677" s="5">
        <v>0</v>
      </c>
      <c r="CW677" s="5">
        <v>0</v>
      </c>
      <c r="CX677" s="5">
        <v>0</v>
      </c>
      <c r="CY677" s="5">
        <v>0</v>
      </c>
      <c r="CZ677" s="5">
        <v>0</v>
      </c>
      <c r="DA677" s="5">
        <v>0</v>
      </c>
      <c r="DB677" s="5">
        <v>0</v>
      </c>
      <c r="DC677" s="5">
        <v>0</v>
      </c>
      <c r="DD677" s="5">
        <v>0</v>
      </c>
      <c r="DE677" s="5">
        <v>0</v>
      </c>
      <c r="DF677" s="3">
        <v>0</v>
      </c>
      <c r="DG677" s="3">
        <v>0</v>
      </c>
      <c r="DH677" s="3">
        <v>0</v>
      </c>
      <c r="DI677" s="3">
        <v>0</v>
      </c>
      <c r="DJ677" s="3">
        <v>0</v>
      </c>
      <c r="DK677" s="3">
        <v>0</v>
      </c>
      <c r="DL677" s="3">
        <v>0</v>
      </c>
      <c r="DM677" s="3">
        <v>0</v>
      </c>
      <c r="DN677" s="3">
        <v>1</v>
      </c>
      <c r="DO677" s="3">
        <v>0.99636999999999998</v>
      </c>
      <c r="DP677" s="3">
        <v>0.99211550009999994</v>
      </c>
      <c r="DQ677" s="3">
        <v>0.98714500144449902</v>
      </c>
      <c r="DR677" s="3">
        <v>0.982041461787031</v>
      </c>
      <c r="DS677" s="3">
        <v>0.97679736038108822</v>
      </c>
      <c r="DT677" s="3">
        <v>0.97138590300457706</v>
      </c>
      <c r="DU677" s="3">
        <v>0.96577129248521054</v>
      </c>
      <c r="DV677" s="3">
        <v>0.95998632244322413</v>
      </c>
      <c r="DW677" s="3">
        <v>0.95408240656019827</v>
      </c>
      <c r="DX677" s="3">
        <v>0.94811939151919711</v>
      </c>
      <c r="DY677" s="3">
        <v>0.94197557786215269</v>
      </c>
      <c r="DZ677" s="3">
        <v>0.93560782295580458</v>
      </c>
      <c r="EA677" s="3">
        <v>0.9289650074128184</v>
      </c>
      <c r="EB677" s="3">
        <v>0.92217427320863066</v>
      </c>
      <c r="EC677" s="3">
        <v>0.91523030093136959</v>
      </c>
      <c r="ED677" s="3">
        <v>0.90817387531118876</v>
      </c>
      <c r="EE677" s="3">
        <v>0.90097205647997103</v>
      </c>
      <c r="EF677" s="3">
        <v>0.89350299813175205</v>
      </c>
      <c r="EG677" s="3">
        <v>0.88558656156830473</v>
      </c>
      <c r="EH677" s="3">
        <v>0.87707607471163329</v>
      </c>
      <c r="EI677" s="3">
        <v>0.8679018589701496</v>
      </c>
      <c r="EJ677" s="3">
        <v>0.8577908023131473</v>
      </c>
      <c r="EK677" s="3">
        <v>0.84659663234296068</v>
      </c>
      <c r="EL677" s="3">
        <v>0.83421092361178317</v>
      </c>
      <c r="EM677" s="3">
        <v>0.82058825922920275</v>
      </c>
      <c r="EN677" s="3">
        <v>0.80580125879789244</v>
      </c>
      <c r="EO677" s="3">
        <v>0.78972552368487448</v>
      </c>
      <c r="EP677" s="3">
        <v>0.77231207588762296</v>
      </c>
      <c r="EQ677" s="3">
        <v>0.75347538435672379</v>
      </c>
      <c r="ER677" s="3">
        <v>0.73293564537915956</v>
      </c>
      <c r="ES677" s="3">
        <v>0.7104784972047421</v>
      </c>
      <c r="ET677" s="3">
        <v>0.68590304598643004</v>
      </c>
      <c r="EU677" s="3">
        <v>0.65915968622341914</v>
      </c>
      <c r="EV677" s="3">
        <v>0.63015006843272647</v>
      </c>
      <c r="EW677" s="3">
        <v>0.598850514533673</v>
      </c>
      <c r="EX677" s="3">
        <v>0.56539872479182196</v>
      </c>
      <c r="EY677" s="3">
        <v>0.5300839204413248</v>
      </c>
      <c r="EZ677" s="3">
        <v>0.49314237202576888</v>
      </c>
      <c r="FA677" s="3">
        <v>0.45483507256680716</v>
      </c>
      <c r="FB677" s="3">
        <v>0.41466403895770676</v>
      </c>
      <c r="FC677" s="3">
        <v>0.37298615640206767</v>
      </c>
      <c r="FD677" s="3">
        <v>0.33036129844843937</v>
      </c>
      <c r="FE677" s="3">
        <v>0.28750022358773886</v>
      </c>
      <c r="FF677" s="3">
        <v>0.24531244077847406</v>
      </c>
      <c r="FG677" s="3">
        <v>0.2048579661696959</v>
      </c>
      <c r="FH677" s="3">
        <v>0.16717844045210373</v>
      </c>
      <c r="FI677" s="3">
        <v>0.13311750499439212</v>
      </c>
      <c r="FJ677" s="3">
        <v>0.10324061217345076</v>
      </c>
      <c r="FK677" s="3">
        <v>7.7836194735929731E-2</v>
      </c>
      <c r="FL677" s="3">
        <v>5.6927836105964282E-2</v>
      </c>
      <c r="FM677" s="3">
        <v>4.0628827350465642E-2</v>
      </c>
      <c r="FN677" s="3">
        <v>2.802901541253924E-2</v>
      </c>
      <c r="FO677" s="3">
        <v>1.8909494957915472E-2</v>
      </c>
      <c r="FP677" s="3">
        <v>1.209375659528442E-2</v>
      </c>
      <c r="FQ677" s="3">
        <v>7.2906002259012599E-3</v>
      </c>
      <c r="FR677" s="3">
        <v>3.971481567057452E-3</v>
      </c>
      <c r="FS677" s="3">
        <v>1.9034914002749662E-3</v>
      </c>
      <c r="FT677" s="3">
        <v>7.8943498843603679E-4</v>
      </c>
      <c r="FU677" s="3">
        <v>2.8039941354259592E-4</v>
      </c>
      <c r="FV677" s="3">
        <v>8.1203670161935767E-5</v>
      </c>
      <c r="FW677" s="3">
        <v>1.7647993636293503E-5</v>
      </c>
      <c r="FX677" s="3">
        <v>2.4304816835903405E-6</v>
      </c>
      <c r="FY677" s="3">
        <v>0</v>
      </c>
      <c r="FZ677" s="3">
        <v>0</v>
      </c>
      <c r="GA677" s="3">
        <v>0</v>
      </c>
      <c r="GB677" s="3">
        <v>0</v>
      </c>
      <c r="GC677" s="3">
        <v>0</v>
      </c>
      <c r="GD677" s="3">
        <v>0</v>
      </c>
      <c r="GE677" s="3">
        <v>0</v>
      </c>
      <c r="GF677" s="3">
        <v>0</v>
      </c>
      <c r="GG677" s="3">
        <v>0</v>
      </c>
      <c r="GH677" s="3">
        <v>0</v>
      </c>
      <c r="GI677" s="3">
        <v>0</v>
      </c>
      <c r="GJ677" s="3">
        <v>0</v>
      </c>
      <c r="GK677" s="3">
        <v>0</v>
      </c>
      <c r="GL677" s="3">
        <v>0</v>
      </c>
      <c r="GM677" s="3">
        <v>0</v>
      </c>
      <c r="GN677" s="3">
        <v>0</v>
      </c>
      <c r="GO677" s="3">
        <v>0</v>
      </c>
      <c r="GP677" s="3">
        <v>0</v>
      </c>
      <c r="GQ677" s="3">
        <v>0</v>
      </c>
      <c r="GR677" s="3">
        <v>0</v>
      </c>
      <c r="GS677" s="3">
        <v>0</v>
      </c>
      <c r="GT677" s="3">
        <v>0</v>
      </c>
      <c r="GU677" s="3">
        <v>0</v>
      </c>
      <c r="GV677" s="3">
        <v>0</v>
      </c>
      <c r="GW677" s="3">
        <v>0</v>
      </c>
      <c r="GX677" s="3">
        <v>0</v>
      </c>
      <c r="GY677" s="3">
        <v>0</v>
      </c>
      <c r="GZ677" s="3">
        <v>0</v>
      </c>
      <c r="HA677" s="3">
        <v>0</v>
      </c>
      <c r="HB677">
        <f t="shared" si="4050"/>
        <v>15</v>
      </c>
      <c r="HC677">
        <f t="shared" si="4054"/>
        <v>0.72105928340870118</v>
      </c>
      <c r="HD677">
        <f>IF(H677&gt;=$F$3,IF(HB677&lt;50,HC677*VLOOKUP(H677,Ret!$A$2:$AZ$27,HB677+2),HC677),0)</f>
        <v>0</v>
      </c>
      <c r="HE677">
        <f>IF(H677&lt;$F$3,HC677*VLOOKUP(H677,Withd!$A$2:$AZ$57,HB677+2),0)</f>
        <v>2.2713367427374086E-2</v>
      </c>
      <c r="HF677">
        <f>IF(HC677=HD677,0,HC677*VLOOKUP(H677,Mort!$A$2:$E$115,IF(HF676/HC676=VLOOKUP(H676,Mort!$A$2:$E$115,2),2,3)))</f>
        <v>9.0853469709496347E-4</v>
      </c>
      <c r="HH677">
        <f t="shared" ref="HH677:HI677" si="4065">HH676+1</f>
        <v>40</v>
      </c>
      <c r="HI677">
        <f t="shared" si="4065"/>
        <v>8</v>
      </c>
      <c r="HJ677">
        <f t="shared" si="4048"/>
        <v>0.43335130236856662</v>
      </c>
      <c r="HK677">
        <f>IF(HH677&gt;=$F$3,IF(HI677&lt;50,HJ677*VLOOKUP(HH677,Ret!$A$2:$AZ$27,HI677+2),HJ677),0)</f>
        <v>0</v>
      </c>
      <c r="HL677">
        <f>IF(HH677&lt;$F$3,HJ677*VLOOKUP(HH677,Withd!$A$2:$AZ$57,HI677+2),0)</f>
        <v>2.4181002672166017E-2</v>
      </c>
      <c r="HM677">
        <f>IF(HJ677=HK677,0,HJ677*VLOOKUP(HH677,Mort!$A$2:$E$115,IF(HM676/HJ676=VLOOKUP(HH676,Mort!$A$2:$E$115,2),2,3)))</f>
        <v>3.2501347677642495E-4</v>
      </c>
      <c r="HN677">
        <f>HN676/(1+Assumptions!$C$9)</f>
        <v>1</v>
      </c>
      <c r="HO677">
        <f>HO676*(1+Assumptions!$C$10)</f>
        <v>0.99999999999999989</v>
      </c>
      <c r="HQ677">
        <f>HQ676/(1.01+Assumptions!$C$9)</f>
        <v>1.0000000000000002</v>
      </c>
      <c r="HR677">
        <f>HR676/(0.99+Assumptions!$C$9)</f>
        <v>1</v>
      </c>
    </row>
    <row r="678" spans="2:226" x14ac:dyDescent="0.25">
      <c r="B678">
        <f t="shared" ref="B678:C678" si="4066">B677+1</f>
        <v>2039</v>
      </c>
      <c r="C678">
        <f t="shared" si="4066"/>
        <v>60</v>
      </c>
      <c r="D678">
        <f>IF(D677=0, 0, D677*(1-VLOOKUP(C677,Mort!$A$2:$E$111,IF(D677/D676=1-VLOOKUP(C676,Mort!$A$2:$E$111,4),4,5))))</f>
        <v>0.94779168368043232</v>
      </c>
      <c r="E678" s="3">
        <f>IF(C678&lt;65,Assumptions!$C$6,Assumptions!$C$7)*(1+Assumptions!$C$8)^(B678-$J$3)</f>
        <v>29731.948829255671</v>
      </c>
      <c r="F678" s="3">
        <f t="shared" si="4046"/>
        <v>28179.69</v>
      </c>
      <c r="H678">
        <f t="shared" si="4053"/>
        <v>48</v>
      </c>
      <c r="I678" s="5">
        <v>355567.55220813816</v>
      </c>
      <c r="J678" s="5">
        <v>0</v>
      </c>
      <c r="K678" s="5">
        <v>0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5">
        <v>16498.57</v>
      </c>
      <c r="T678" s="5">
        <v>17331.669999999998</v>
      </c>
      <c r="U678" s="5">
        <v>18193.3</v>
      </c>
      <c r="V678" s="5">
        <v>19094.7</v>
      </c>
      <c r="W678" s="5">
        <v>20037.34</v>
      </c>
      <c r="X678" s="5">
        <v>21022.28</v>
      </c>
      <c r="Y678" s="5">
        <v>22050.31</v>
      </c>
      <c r="Z678" s="5">
        <v>23123.73</v>
      </c>
      <c r="AA678" s="5">
        <v>24245.51</v>
      </c>
      <c r="AB678" s="5">
        <v>25419.14</v>
      </c>
      <c r="AC678" s="5">
        <v>26643.42</v>
      </c>
      <c r="AD678" s="5">
        <v>27918.79</v>
      </c>
      <c r="AE678" s="5">
        <v>29245.200000000001</v>
      </c>
      <c r="AF678" s="5">
        <v>30628.14</v>
      </c>
      <c r="AG678" s="5">
        <v>32069.38</v>
      </c>
      <c r="AH678" s="5">
        <v>33572.339999999997</v>
      </c>
      <c r="AI678" s="5">
        <v>14472.42</v>
      </c>
      <c r="AJ678" s="5">
        <v>15141.83</v>
      </c>
      <c r="AK678" s="5">
        <v>15833.09</v>
      </c>
      <c r="AL678" s="5">
        <v>16543.39</v>
      </c>
      <c r="AM678" s="5">
        <v>17270.71</v>
      </c>
      <c r="AN678" s="5">
        <v>18008.330000000002</v>
      </c>
      <c r="AO678" s="5">
        <v>18750.86</v>
      </c>
      <c r="AP678" s="5">
        <v>19492.740000000002</v>
      </c>
      <c r="AQ678" s="5">
        <v>20229.02</v>
      </c>
      <c r="AR678" s="5">
        <v>20957.04</v>
      </c>
      <c r="AS678" s="5">
        <v>21668.59</v>
      </c>
      <c r="AT678" s="5">
        <v>22356.29</v>
      </c>
      <c r="AU678" s="5">
        <v>23010.62</v>
      </c>
      <c r="AV678" s="5">
        <v>23614.44</v>
      </c>
      <c r="AW678" s="5">
        <v>24149.89</v>
      </c>
      <c r="AX678" s="5">
        <v>24596.85</v>
      </c>
      <c r="AY678" s="5">
        <v>24937.9</v>
      </c>
      <c r="AZ678" s="5">
        <v>25151.599999999999</v>
      </c>
      <c r="BA678" s="5">
        <v>25216.95</v>
      </c>
      <c r="BB678" s="5">
        <v>25117.79</v>
      </c>
      <c r="BC678" s="5">
        <v>24844.12</v>
      </c>
      <c r="BD678" s="5">
        <v>24383.93</v>
      </c>
      <c r="BE678" s="5">
        <v>23726.73</v>
      </c>
      <c r="BF678" s="5">
        <v>22820.9</v>
      </c>
      <c r="BG678" s="5">
        <v>21656.17</v>
      </c>
      <c r="BH678" s="5">
        <v>20236.27</v>
      </c>
      <c r="BI678" s="5">
        <v>18579.41</v>
      </c>
      <c r="BJ678" s="5">
        <v>16724.990000000002</v>
      </c>
      <c r="BK678" s="5">
        <v>14735.05</v>
      </c>
      <c r="BL678" s="5">
        <v>12686.2</v>
      </c>
      <c r="BM678" s="5">
        <v>10657.09</v>
      </c>
      <c r="BN678" s="5">
        <v>8719.7999999999993</v>
      </c>
      <c r="BO678" s="5">
        <v>6935.7</v>
      </c>
      <c r="BP678" s="5">
        <v>5351.62</v>
      </c>
      <c r="BQ678" s="5">
        <v>4029.47</v>
      </c>
      <c r="BR678" s="5">
        <v>2932.74</v>
      </c>
      <c r="BS678" s="5">
        <v>2087.36</v>
      </c>
      <c r="BT678" s="5">
        <v>1408.42</v>
      </c>
      <c r="BU678" s="5">
        <v>895.75</v>
      </c>
      <c r="BV678" s="5">
        <v>514.79</v>
      </c>
      <c r="BW678" s="5">
        <v>260.3</v>
      </c>
      <c r="BX678" s="5">
        <v>113.89</v>
      </c>
      <c r="BY678" s="5">
        <v>42.68</v>
      </c>
      <c r="BZ678" s="5">
        <v>13.04</v>
      </c>
      <c r="CA678" s="5">
        <v>2.99</v>
      </c>
      <c r="CB678" s="5">
        <v>0.43</v>
      </c>
      <c r="CC678" s="5">
        <v>0</v>
      </c>
      <c r="CD678" s="5">
        <v>0</v>
      </c>
      <c r="CE678" s="5">
        <v>0</v>
      </c>
      <c r="CF678" s="5">
        <v>0</v>
      </c>
      <c r="CG678" s="5">
        <v>0</v>
      </c>
      <c r="CH678" s="5">
        <v>0</v>
      </c>
      <c r="CI678" s="5">
        <v>0</v>
      </c>
      <c r="CJ678" s="5">
        <v>0</v>
      </c>
      <c r="CK678" s="5">
        <v>0</v>
      </c>
      <c r="CL678" s="5">
        <v>0</v>
      </c>
      <c r="CM678" s="5">
        <v>0</v>
      </c>
      <c r="CN678" s="5">
        <v>0</v>
      </c>
      <c r="CO678" s="5">
        <v>0</v>
      </c>
      <c r="CP678" s="5">
        <v>0</v>
      </c>
      <c r="CQ678" s="5">
        <v>0</v>
      </c>
      <c r="CR678" s="5">
        <v>0</v>
      </c>
      <c r="CS678" s="5">
        <v>0</v>
      </c>
      <c r="CT678" s="5">
        <v>0</v>
      </c>
      <c r="CU678" s="5">
        <v>0</v>
      </c>
      <c r="CV678" s="5">
        <v>0</v>
      </c>
      <c r="CW678" s="5">
        <v>0</v>
      </c>
      <c r="CX678" s="5">
        <v>0</v>
      </c>
      <c r="CY678" s="5">
        <v>0</v>
      </c>
      <c r="CZ678" s="5">
        <v>0</v>
      </c>
      <c r="DA678" s="5">
        <v>0</v>
      </c>
      <c r="DB678" s="5">
        <v>0</v>
      </c>
      <c r="DC678" s="5">
        <v>0</v>
      </c>
      <c r="DD678" s="5">
        <v>0</v>
      </c>
      <c r="DE678" s="5">
        <v>0</v>
      </c>
      <c r="DF678" s="3">
        <v>0</v>
      </c>
      <c r="DG678" s="3">
        <v>0</v>
      </c>
      <c r="DH678" s="3">
        <v>0</v>
      </c>
      <c r="DI678" s="3">
        <v>0</v>
      </c>
      <c r="DJ678" s="3">
        <v>0</v>
      </c>
      <c r="DK678" s="3">
        <v>0</v>
      </c>
      <c r="DL678" s="3">
        <v>0</v>
      </c>
      <c r="DM678" s="3">
        <v>0</v>
      </c>
      <c r="DN678" s="3">
        <v>0</v>
      </c>
      <c r="DO678" s="3">
        <v>1</v>
      </c>
      <c r="DP678" s="3">
        <v>0.99573</v>
      </c>
      <c r="DQ678" s="3">
        <v>0.99074139270000006</v>
      </c>
      <c r="DR678" s="3">
        <v>0.98561925969974107</v>
      </c>
      <c r="DS678" s="3">
        <v>0.98035605285294447</v>
      </c>
      <c r="DT678" s="3">
        <v>0.97492488032013913</v>
      </c>
      <c r="DU678" s="3">
        <v>0.96928981451188867</v>
      </c>
      <c r="DV678" s="3">
        <v>0.96348376852296236</v>
      </c>
      <c r="DW678" s="3">
        <v>0.9575583433465461</v>
      </c>
      <c r="DX678" s="3">
        <v>0.95157360370063027</v>
      </c>
      <c r="DY678" s="3">
        <v>0.94540740674865009</v>
      </c>
      <c r="DZ678" s="3">
        <v>0.93901645267902922</v>
      </c>
      <c r="EA678" s="3">
        <v>0.93234943586500807</v>
      </c>
      <c r="EB678" s="3">
        <v>0.92553396148883482</v>
      </c>
      <c r="EC678" s="3">
        <v>0.91856469075882385</v>
      </c>
      <c r="ED678" s="3">
        <v>0.91148255699307335</v>
      </c>
      <c r="EE678" s="3">
        <v>0.90425450031611831</v>
      </c>
      <c r="EF678" s="3">
        <v>0.89675823050849768</v>
      </c>
      <c r="EG678" s="3">
        <v>0.88881295258619242</v>
      </c>
      <c r="EH678" s="3">
        <v>0.8802714601118391</v>
      </c>
      <c r="EI678" s="3">
        <v>0.87106382063906929</v>
      </c>
      <c r="EJ678" s="3">
        <v>0.86091592712862408</v>
      </c>
      <c r="EK678" s="3">
        <v>0.84968097427959555</v>
      </c>
      <c r="EL678" s="3">
        <v>0.83725014162588507</v>
      </c>
      <c r="EM678" s="3">
        <v>0.8235778468131344</v>
      </c>
      <c r="EN678" s="3">
        <v>0.8087369740135617</v>
      </c>
      <c r="EO678" s="3">
        <v>0.79260267138199114</v>
      </c>
      <c r="EP678" s="3">
        <v>0.77512578247801822</v>
      </c>
      <c r="EQ678" s="3">
        <v>0.75622046464337933</v>
      </c>
      <c r="ER678" s="3">
        <v>0.73560589477720084</v>
      </c>
      <c r="ES678" s="3">
        <v>0.71306693016122735</v>
      </c>
      <c r="ET678" s="3">
        <v>0.68840194504695051</v>
      </c>
      <c r="EU678" s="3">
        <v>0.66156115320956999</v>
      </c>
      <c r="EV678" s="3">
        <v>0.63244584685681682</v>
      </c>
      <c r="EW678" s="3">
        <v>0.6010322616434387</v>
      </c>
      <c r="EX678" s="3">
        <v>0.56745859950803623</v>
      </c>
      <c r="EY678" s="3">
        <v>0.53201513538276435</v>
      </c>
      <c r="EZ678" s="3">
        <v>0.49493900059793949</v>
      </c>
      <c r="FA678" s="3">
        <v>0.45649213903149155</v>
      </c>
      <c r="FB678" s="3">
        <v>0.41617475331223025</v>
      </c>
      <c r="FC678" s="3">
        <v>0.37434502885681797</v>
      </c>
      <c r="FD678" s="3">
        <v>0.33156487895906078</v>
      </c>
      <c r="FE678" s="3">
        <v>0.28854765156291223</v>
      </c>
      <c r="FF678" s="3">
        <v>0.24620616917257049</v>
      </c>
      <c r="FG678" s="3">
        <v>0.2056043098143219</v>
      </c>
      <c r="FH678" s="3">
        <v>0.16778750911017368</v>
      </c>
      <c r="FI678" s="3">
        <v>0.13360248200406688</v>
      </c>
      <c r="FJ678" s="3">
        <v>0.10361674094307412</v>
      </c>
      <c r="FK678" s="3">
        <v>7.8119769499211872E-2</v>
      </c>
      <c r="FL678" s="3">
        <v>5.7135237016333572E-2</v>
      </c>
      <c r="FM678" s="3">
        <v>4.0776847306187101E-2</v>
      </c>
      <c r="FN678" s="3">
        <v>2.8131131419592361E-2</v>
      </c>
      <c r="FO678" s="3">
        <v>1.8978386500913789E-2</v>
      </c>
      <c r="FP678" s="3">
        <v>1.2137816870524424E-2</v>
      </c>
      <c r="FQ678" s="3">
        <v>7.3171615222269448E-3</v>
      </c>
      <c r="FR678" s="3">
        <v>3.9859505676179061E-3</v>
      </c>
      <c r="FS678" s="3">
        <v>1.9104262475535861E-3</v>
      </c>
      <c r="FT678" s="3">
        <v>7.9231107764789882E-4</v>
      </c>
      <c r="FU678" s="3">
        <v>2.8142097166975719E-4</v>
      </c>
      <c r="FV678" s="3">
        <v>8.1499513395561673E-5</v>
      </c>
      <c r="FW678" s="3">
        <v>1.7712289246257421E-5</v>
      </c>
      <c r="FX678" s="3">
        <v>2.4393364749945713E-6</v>
      </c>
      <c r="FY678" s="3">
        <v>0</v>
      </c>
      <c r="FZ678" s="3">
        <v>0</v>
      </c>
      <c r="GA678" s="3">
        <v>0</v>
      </c>
      <c r="GB678" s="3">
        <v>0</v>
      </c>
      <c r="GC678" s="3">
        <v>0</v>
      </c>
      <c r="GD678" s="3">
        <v>0</v>
      </c>
      <c r="GE678" s="3">
        <v>0</v>
      </c>
      <c r="GF678" s="3">
        <v>0</v>
      </c>
      <c r="GG678" s="3">
        <v>0</v>
      </c>
      <c r="GH678" s="3">
        <v>0</v>
      </c>
      <c r="GI678" s="3">
        <v>0</v>
      </c>
      <c r="GJ678" s="3">
        <v>0</v>
      </c>
      <c r="GK678" s="3">
        <v>0</v>
      </c>
      <c r="GL678" s="3">
        <v>0</v>
      </c>
      <c r="GM678" s="3">
        <v>0</v>
      </c>
      <c r="GN678" s="3">
        <v>0</v>
      </c>
      <c r="GO678" s="3">
        <v>0</v>
      </c>
      <c r="GP678" s="3">
        <v>0</v>
      </c>
      <c r="GQ678" s="3">
        <v>0</v>
      </c>
      <c r="GR678" s="3">
        <v>0</v>
      </c>
      <c r="GS678" s="3">
        <v>0</v>
      </c>
      <c r="GT678" s="3">
        <v>0</v>
      </c>
      <c r="GU678" s="3">
        <v>0</v>
      </c>
      <c r="GV678" s="3">
        <v>0</v>
      </c>
      <c r="GW678" s="3">
        <v>0</v>
      </c>
      <c r="GX678" s="3">
        <v>0</v>
      </c>
      <c r="GY678" s="3">
        <v>0</v>
      </c>
      <c r="GZ678" s="3">
        <v>0</v>
      </c>
      <c r="HA678" s="3">
        <v>0</v>
      </c>
      <c r="HB678">
        <f t="shared" si="4050"/>
        <v>16</v>
      </c>
      <c r="HC678">
        <f t="shared" si="4054"/>
        <v>0.69743738128423216</v>
      </c>
      <c r="HD678">
        <f>IF(H678&gt;=$F$3,IF(HB678&lt;50,HC678*VLOOKUP(H678,Ret!$A$2:$AZ$27,HB678+2),HC678),0)</f>
        <v>0</v>
      </c>
      <c r="HE678">
        <f>IF(H678&lt;$F$3,HC678*VLOOKUP(H678,Withd!$A$2:$AZ$57,HB678+2),0)</f>
        <v>2.0155940319114309E-2</v>
      </c>
      <c r="HF678">
        <f>IF(HC678=HD678,0,HC678*VLOOKUP(H678,Mort!$A$2:$E$115,IF(HF677/HC677=VLOOKUP(H677,Mort!$A$2:$E$115,2),2,3)))</f>
        <v>9.4851483854655578E-4</v>
      </c>
      <c r="HH678">
        <f t="shared" ref="HH678:HI678" si="4067">HH677+1</f>
        <v>41</v>
      </c>
      <c r="HI678">
        <f t="shared" si="4067"/>
        <v>9</v>
      </c>
      <c r="HJ678">
        <f t="shared" si="4048"/>
        <v>0.40884528621962418</v>
      </c>
      <c r="HK678">
        <f>IF(HH678&gt;=$F$3,IF(HI678&lt;50,HJ678*VLOOKUP(HH678,Ret!$A$2:$AZ$27,HI678+2),HJ678),0)</f>
        <v>0</v>
      </c>
      <c r="HL678">
        <f>IF(HH678&lt;$F$3,HJ678*VLOOKUP(HH678,Withd!$A$2:$AZ$57,HI678+2),0)</f>
        <v>2.1137301297554572E-2</v>
      </c>
      <c r="HM678">
        <f>IF(HJ678=HK678,0,HJ678*VLOOKUP(HH678,Mort!$A$2:$E$115,IF(HM677/HJ677=VLOOKUP(HH677,Mort!$A$2:$E$115,2),2,3)))</f>
        <v>3.3525313470009183E-4</v>
      </c>
      <c r="HN678">
        <f>HN677/(1+Assumptions!$C$9)</f>
        <v>0.96339113680154143</v>
      </c>
      <c r="HO678">
        <f>HO677*(1+Assumptions!$C$10)</f>
        <v>1.0324999999999998</v>
      </c>
      <c r="HQ678">
        <f>HQ677/(1.01+Assumptions!$C$9)</f>
        <v>0.95419847328244289</v>
      </c>
      <c r="HR678">
        <f>HR677/(0.99+Assumptions!$C$9)</f>
        <v>0.97276264591439687</v>
      </c>
    </row>
    <row r="679" spans="2:226" x14ac:dyDescent="0.25">
      <c r="B679">
        <f t="shared" ref="B679:C679" si="4068">B678+1</f>
        <v>2040</v>
      </c>
      <c r="C679">
        <f t="shared" si="4068"/>
        <v>61</v>
      </c>
      <c r="D679">
        <f>IF(D678=0, 0, D678*(1-VLOOKUP(C678,Mort!$A$2:$E$111,IF(D678/D677=1-VLOOKUP(C677,Mort!$A$2:$E$111,4),4,5))))</f>
        <v>0.94106236272630128</v>
      </c>
      <c r="E679" s="3">
        <f>IF(C679&lt;65,Assumptions!$C$6,Assumptions!$C$7)*(1+Assumptions!$C$8)^(B679-$J$3)</f>
        <v>31367.206014864729</v>
      </c>
      <c r="F679" s="3">
        <f t="shared" si="4046"/>
        <v>29518.5</v>
      </c>
      <c r="H679">
        <f t="shared" si="4053"/>
        <v>49</v>
      </c>
      <c r="I679" s="5">
        <v>345247.51138697908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17405.990000000002</v>
      </c>
      <c r="U679" s="5">
        <v>18271.32</v>
      </c>
      <c r="V679" s="5">
        <v>19176.59</v>
      </c>
      <c r="W679" s="5">
        <v>20123.259999999998</v>
      </c>
      <c r="X679" s="5">
        <v>21112.43</v>
      </c>
      <c r="Y679" s="5">
        <v>22144.87</v>
      </c>
      <c r="Z679" s="5">
        <v>23222.89</v>
      </c>
      <c r="AA679" s="5">
        <v>24349.48</v>
      </c>
      <c r="AB679" s="5">
        <v>25528.14</v>
      </c>
      <c r="AC679" s="5">
        <v>26757.67</v>
      </c>
      <c r="AD679" s="5">
        <v>28038.51</v>
      </c>
      <c r="AE679" s="5">
        <v>29370.61</v>
      </c>
      <c r="AF679" s="5">
        <v>30759.49</v>
      </c>
      <c r="AG679" s="5">
        <v>32206.9</v>
      </c>
      <c r="AH679" s="5">
        <v>33716.31</v>
      </c>
      <c r="AI679" s="5">
        <v>14534.48</v>
      </c>
      <c r="AJ679" s="5">
        <v>15206.76</v>
      </c>
      <c r="AK679" s="5">
        <v>15900.99</v>
      </c>
      <c r="AL679" s="5">
        <v>16614.330000000002</v>
      </c>
      <c r="AM679" s="5">
        <v>17344.78</v>
      </c>
      <c r="AN679" s="5">
        <v>18085.560000000001</v>
      </c>
      <c r="AO679" s="5">
        <v>18831.27</v>
      </c>
      <c r="AP679" s="5">
        <v>19576.330000000002</v>
      </c>
      <c r="AQ679" s="5">
        <v>20315.77</v>
      </c>
      <c r="AR679" s="5">
        <v>21046.91</v>
      </c>
      <c r="AS679" s="5">
        <v>21761.51</v>
      </c>
      <c r="AT679" s="5">
        <v>22452.16</v>
      </c>
      <c r="AU679" s="5">
        <v>23109.3</v>
      </c>
      <c r="AV679" s="5">
        <v>23715.71</v>
      </c>
      <c r="AW679" s="5">
        <v>24253.45</v>
      </c>
      <c r="AX679" s="5">
        <v>24702.33</v>
      </c>
      <c r="AY679" s="5">
        <v>25044.84</v>
      </c>
      <c r="AZ679" s="5">
        <v>25259.46</v>
      </c>
      <c r="BA679" s="5">
        <v>25325.09</v>
      </c>
      <c r="BB679" s="5">
        <v>25225.5</v>
      </c>
      <c r="BC679" s="5">
        <v>24950.66</v>
      </c>
      <c r="BD679" s="5">
        <v>24488.5</v>
      </c>
      <c r="BE679" s="5">
        <v>23828.48</v>
      </c>
      <c r="BF679" s="5">
        <v>22918.76</v>
      </c>
      <c r="BG679" s="5">
        <v>21749.03</v>
      </c>
      <c r="BH679" s="5">
        <v>20323.05</v>
      </c>
      <c r="BI679" s="5">
        <v>18659.09</v>
      </c>
      <c r="BJ679" s="5">
        <v>16796.71</v>
      </c>
      <c r="BK679" s="5">
        <v>14798.24</v>
      </c>
      <c r="BL679" s="5">
        <v>12740.6</v>
      </c>
      <c r="BM679" s="5">
        <v>10702.79</v>
      </c>
      <c r="BN679" s="5">
        <v>8757.2000000000007</v>
      </c>
      <c r="BO679" s="5">
        <v>6965.44</v>
      </c>
      <c r="BP679" s="5">
        <v>5374.57</v>
      </c>
      <c r="BQ679" s="5">
        <v>4046.75</v>
      </c>
      <c r="BR679" s="5">
        <v>2945.32</v>
      </c>
      <c r="BS679" s="5">
        <v>2096.3200000000002</v>
      </c>
      <c r="BT679" s="5">
        <v>1414.46</v>
      </c>
      <c r="BU679" s="5">
        <v>899.59</v>
      </c>
      <c r="BV679" s="5">
        <v>517</v>
      </c>
      <c r="BW679" s="5">
        <v>261.42</v>
      </c>
      <c r="BX679" s="5">
        <v>114.38</v>
      </c>
      <c r="BY679" s="5">
        <v>42.86</v>
      </c>
      <c r="BZ679" s="5">
        <v>13.1</v>
      </c>
      <c r="CA679" s="5">
        <v>3</v>
      </c>
      <c r="CB679" s="5">
        <v>0.44</v>
      </c>
      <c r="CC679" s="5">
        <v>0</v>
      </c>
      <c r="CD679" s="5">
        <v>0</v>
      </c>
      <c r="CE679" s="5">
        <v>0</v>
      </c>
      <c r="CF679" s="5">
        <v>0</v>
      </c>
      <c r="CG679" s="5">
        <v>0</v>
      </c>
      <c r="CH679" s="5">
        <v>0</v>
      </c>
      <c r="CI679" s="5">
        <v>0</v>
      </c>
      <c r="CJ679" s="5">
        <v>0</v>
      </c>
      <c r="CK679" s="5">
        <v>0</v>
      </c>
      <c r="CL679" s="5">
        <v>0</v>
      </c>
      <c r="CM679" s="5">
        <v>0</v>
      </c>
      <c r="CN679" s="5">
        <v>0</v>
      </c>
      <c r="CO679" s="5">
        <v>0</v>
      </c>
      <c r="CP679" s="5">
        <v>0</v>
      </c>
      <c r="CQ679" s="5">
        <v>0</v>
      </c>
      <c r="CR679" s="5">
        <v>0</v>
      </c>
      <c r="CS679" s="5">
        <v>0</v>
      </c>
      <c r="CT679" s="5">
        <v>0</v>
      </c>
      <c r="CU679" s="5">
        <v>0</v>
      </c>
      <c r="CV679" s="5">
        <v>0</v>
      </c>
      <c r="CW679" s="5">
        <v>0</v>
      </c>
      <c r="CX679" s="5">
        <v>0</v>
      </c>
      <c r="CY679" s="5">
        <v>0</v>
      </c>
      <c r="CZ679" s="5">
        <v>0</v>
      </c>
      <c r="DA679" s="5">
        <v>0</v>
      </c>
      <c r="DB679" s="5">
        <v>0</v>
      </c>
      <c r="DC679" s="5">
        <v>0</v>
      </c>
      <c r="DD679" s="5">
        <v>0</v>
      </c>
      <c r="DE679" s="5">
        <v>0</v>
      </c>
      <c r="DF679" s="3">
        <v>0</v>
      </c>
      <c r="DG679" s="3">
        <v>0</v>
      </c>
      <c r="DH679" s="3">
        <v>0</v>
      </c>
      <c r="DI679" s="3">
        <v>0</v>
      </c>
      <c r="DJ679" s="3">
        <v>0</v>
      </c>
      <c r="DK679" s="3">
        <v>0</v>
      </c>
      <c r="DL679" s="3">
        <v>0</v>
      </c>
      <c r="DM679" s="3">
        <v>0</v>
      </c>
      <c r="DN679" s="3">
        <v>0</v>
      </c>
      <c r="DO679" s="3">
        <v>0</v>
      </c>
      <c r="DP679" s="3">
        <v>1</v>
      </c>
      <c r="DQ679" s="3">
        <v>0.99499000000000004</v>
      </c>
      <c r="DR679" s="3">
        <v>0.98984590170000009</v>
      </c>
      <c r="DS679" s="3">
        <v>0.98456012458492204</v>
      </c>
      <c r="DT679" s="3">
        <v>0.97910566149472156</v>
      </c>
      <c r="DU679" s="3">
        <v>0.97344643077128201</v>
      </c>
      <c r="DV679" s="3">
        <v>0.96761548665096198</v>
      </c>
      <c r="DW679" s="3">
        <v>0.96166465140805857</v>
      </c>
      <c r="DX679" s="3">
        <v>0.95565424733675819</v>
      </c>
      <c r="DY679" s="3">
        <v>0.94946160781401601</v>
      </c>
      <c r="DZ679" s="3">
        <v>0.94304324734519329</v>
      </c>
      <c r="EA679" s="3">
        <v>0.93634764028904238</v>
      </c>
      <c r="EB679" s="3">
        <v>0.92950293903852943</v>
      </c>
      <c r="EC679" s="3">
        <v>0.92250378190756932</v>
      </c>
      <c r="ED679" s="3">
        <v>0.91539127774906193</v>
      </c>
      <c r="EE679" s="3">
        <v>0.90813222491651191</v>
      </c>
      <c r="EF679" s="3">
        <v>0.90060380877195401</v>
      </c>
      <c r="EG679" s="3">
        <v>0.89262445902623455</v>
      </c>
      <c r="EH679" s="3">
        <v>0.88404633797499244</v>
      </c>
      <c r="EI679" s="3">
        <v>0.87479921327977395</v>
      </c>
      <c r="EJ679" s="3">
        <v>0.86460780244506452</v>
      </c>
      <c r="EK679" s="3">
        <v>0.85332467062315642</v>
      </c>
      <c r="EL679" s="3">
        <v>0.84084053069193965</v>
      </c>
      <c r="EM679" s="3">
        <v>0.82710960482574036</v>
      </c>
      <c r="EN679" s="3">
        <v>0.81220508974678052</v>
      </c>
      <c r="EO679" s="3">
        <v>0.79600159820633221</v>
      </c>
      <c r="EP679" s="3">
        <v>0.77844976296588253</v>
      </c>
      <c r="EQ679" s="3">
        <v>0.75946337324714464</v>
      </c>
      <c r="ER679" s="3">
        <v>0.73876040169242752</v>
      </c>
      <c r="ES679" s="3">
        <v>0.7161247829845715</v>
      </c>
      <c r="ET679" s="3">
        <v>0.69135402674113511</v>
      </c>
      <c r="EU679" s="3">
        <v>0.66439813323849828</v>
      </c>
      <c r="EV679" s="3">
        <v>0.63515797139467201</v>
      </c>
      <c r="EW679" s="3">
        <v>0.60360967495549867</v>
      </c>
      <c r="EX679" s="3">
        <v>0.56989203851248449</v>
      </c>
      <c r="EY679" s="3">
        <v>0.53429658178699468</v>
      </c>
      <c r="EZ679" s="3">
        <v>0.49706145300225901</v>
      </c>
      <c r="FA679" s="3">
        <v>0.45844971933304357</v>
      </c>
      <c r="FB679" s="3">
        <v>0.41795944012154918</v>
      </c>
      <c r="FC679" s="3">
        <v>0.37595033679493228</v>
      </c>
      <c r="FD679" s="3">
        <v>0.33298673230600739</v>
      </c>
      <c r="FE679" s="3">
        <v>0.289785033656626</v>
      </c>
      <c r="FF679" s="3">
        <v>0.2472619778178527</v>
      </c>
      <c r="FG679" s="3">
        <v>0.20648600505591061</v>
      </c>
      <c r="FH679" s="3">
        <v>0.16850703414597695</v>
      </c>
      <c r="FI679" s="3">
        <v>0.1341754110090756</v>
      </c>
      <c r="FJ679" s="3">
        <v>0.10406108176219868</v>
      </c>
      <c r="FK679" s="3">
        <v>7.8454771372974449E-2</v>
      </c>
      <c r="FL679" s="3">
        <v>5.7380250686766048E-2</v>
      </c>
      <c r="FM679" s="3">
        <v>4.0951711112638053E-2</v>
      </c>
      <c r="FN679" s="3">
        <v>2.8251766462386741E-2</v>
      </c>
      <c r="FO679" s="3">
        <v>1.9059771726184591E-2</v>
      </c>
      <c r="FP679" s="3">
        <v>1.2189867605198617E-2</v>
      </c>
      <c r="FQ679" s="3">
        <v>7.3485397871179345E-3</v>
      </c>
      <c r="FR679" s="3">
        <v>4.0030435636346237E-3</v>
      </c>
      <c r="FS679" s="3">
        <v>1.9186187496144389E-3</v>
      </c>
      <c r="FT679" s="3">
        <v>7.9570875402759633E-4</v>
      </c>
      <c r="FU679" s="3">
        <v>2.8262779234306196E-4</v>
      </c>
      <c r="FV679" s="3">
        <v>8.1849008662550734E-5</v>
      </c>
      <c r="FW679" s="3">
        <v>1.7788245052632154E-5</v>
      </c>
      <c r="FX679" s="3">
        <v>2.4497971086484994E-6</v>
      </c>
      <c r="FY679" s="3">
        <v>0</v>
      </c>
      <c r="FZ679" s="3">
        <v>0</v>
      </c>
      <c r="GA679" s="3">
        <v>0</v>
      </c>
      <c r="GB679" s="3">
        <v>0</v>
      </c>
      <c r="GC679" s="3">
        <v>0</v>
      </c>
      <c r="GD679" s="3">
        <v>0</v>
      </c>
      <c r="GE679" s="3">
        <v>0</v>
      </c>
      <c r="GF679" s="3">
        <v>0</v>
      </c>
      <c r="GG679" s="3">
        <v>0</v>
      </c>
      <c r="GH679" s="3">
        <v>0</v>
      </c>
      <c r="GI679" s="3">
        <v>0</v>
      </c>
      <c r="GJ679" s="3">
        <v>0</v>
      </c>
      <c r="GK679" s="3">
        <v>0</v>
      </c>
      <c r="GL679" s="3">
        <v>0</v>
      </c>
      <c r="GM679" s="3">
        <v>0</v>
      </c>
      <c r="GN679" s="3">
        <v>0</v>
      </c>
      <c r="GO679" s="3">
        <v>0</v>
      </c>
      <c r="GP679" s="3">
        <v>0</v>
      </c>
      <c r="GQ679" s="3">
        <v>0</v>
      </c>
      <c r="GR679" s="3">
        <v>0</v>
      </c>
      <c r="GS679" s="3">
        <v>0</v>
      </c>
      <c r="GT679" s="3">
        <v>0</v>
      </c>
      <c r="GU679" s="3">
        <v>0</v>
      </c>
      <c r="GV679" s="3">
        <v>0</v>
      </c>
      <c r="GW679" s="3">
        <v>0</v>
      </c>
      <c r="GX679" s="3">
        <v>0</v>
      </c>
      <c r="GY679" s="3">
        <v>0</v>
      </c>
      <c r="GZ679" s="3">
        <v>0</v>
      </c>
      <c r="HA679" s="3">
        <v>0</v>
      </c>
      <c r="HB679">
        <f t="shared" si="4050"/>
        <v>17</v>
      </c>
      <c r="HC679">
        <f t="shared" si="4054"/>
        <v>0.67633292612657137</v>
      </c>
      <c r="HD679">
        <f>IF(H679&gt;=$F$3,IF(HB679&lt;50,HC679*VLOOKUP(H679,Ret!$A$2:$AZ$27,HB679+2),HC679),0)</f>
        <v>0</v>
      </c>
      <c r="HE679">
        <f>IF(H679&lt;$F$3,HC679*VLOOKUP(H679,Withd!$A$2:$AZ$57,HB679+2),0)</f>
        <v>1.7584656079290856E-2</v>
      </c>
      <c r="HF679">
        <f>IF(HC679=HD679,0,HC679*VLOOKUP(H679,Mort!$A$2:$E$115,IF(HF678/HC678=VLOOKUP(H678,Mort!$A$2:$E$115,2),2,3)))</f>
        <v>9.8068274288352843E-4</v>
      </c>
      <c r="HH679">
        <f t="shared" ref="HH679:HI679" si="4069">HH678+1</f>
        <v>42</v>
      </c>
      <c r="HI679">
        <f t="shared" si="4069"/>
        <v>10</v>
      </c>
      <c r="HJ679">
        <f t="shared" si="4048"/>
        <v>0.38737273178736953</v>
      </c>
      <c r="HK679">
        <f>IF(HH679&gt;=$F$3,IF(HI679&lt;50,HJ679*VLOOKUP(HH679,Ret!$A$2:$AZ$27,HI679+2),HJ679),0)</f>
        <v>0</v>
      </c>
      <c r="HL679">
        <f>IF(HH679&lt;$F$3,HJ679*VLOOKUP(HH679,Withd!$A$2:$AZ$57,HI679+2),0)</f>
        <v>1.8400204759900052E-2</v>
      </c>
      <c r="HM679">
        <f>IF(HJ679=HK679,0,HJ679*VLOOKUP(HH679,Mort!$A$2:$E$115,IF(HM678/HJ678=VLOOKUP(HH678,Mort!$A$2:$E$115,2),2,3)))</f>
        <v>3.4476173129075887E-4</v>
      </c>
      <c r="HN679">
        <f>HN678/(1+Assumptions!$C$9)</f>
        <v>0.9281224824677663</v>
      </c>
      <c r="HO679">
        <f>HO678*(1+Assumptions!$C$10)</f>
        <v>1.0660562499999997</v>
      </c>
      <c r="HQ679">
        <f>HQ678/(1.01+Assumptions!$C$9)</f>
        <v>0.91049472641454476</v>
      </c>
      <c r="HR679">
        <f>HR678/(0.99+Assumptions!$C$9)</f>
        <v>0.94626716528637822</v>
      </c>
    </row>
    <row r="680" spans="2:226" x14ac:dyDescent="0.25">
      <c r="B680">
        <f t="shared" ref="B680:C680" si="4070">B679+1</f>
        <v>2041</v>
      </c>
      <c r="C680">
        <f t="shared" si="4070"/>
        <v>62</v>
      </c>
      <c r="D680">
        <f>IF(D679=0, 0, D679*(1-VLOOKUP(C679,Mort!$A$2:$E$111,IF(D679/D678=1-VLOOKUP(C678,Mort!$A$2:$E$111,4),4,5))))</f>
        <v>0.93418319685477202</v>
      </c>
      <c r="E680" s="3">
        <f>IF(C680&lt;65,Assumptions!$C$6,Assumptions!$C$7)*(1+Assumptions!$C$8)^(B680-$J$3)</f>
        <v>33092.402345682291</v>
      </c>
      <c r="F680" s="3">
        <f t="shared" si="4046"/>
        <v>30914.37</v>
      </c>
      <c r="H680">
        <f t="shared" si="4053"/>
        <v>50</v>
      </c>
      <c r="I680" s="5">
        <v>334938.13529039855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18363.32</v>
      </c>
      <c r="V680" s="5">
        <v>19273.14</v>
      </c>
      <c r="W680" s="5">
        <v>20224.59</v>
      </c>
      <c r="X680" s="5">
        <v>21218.73</v>
      </c>
      <c r="Y680" s="5">
        <v>22256.37</v>
      </c>
      <c r="Z680" s="5">
        <v>23339.83</v>
      </c>
      <c r="AA680" s="5">
        <v>24472.080000000002</v>
      </c>
      <c r="AB680" s="5">
        <v>25656.68</v>
      </c>
      <c r="AC680" s="5">
        <v>26892.400000000001</v>
      </c>
      <c r="AD680" s="5">
        <v>28179.69</v>
      </c>
      <c r="AE680" s="5">
        <v>29518.5</v>
      </c>
      <c r="AF680" s="5">
        <v>30914.37</v>
      </c>
      <c r="AG680" s="5">
        <v>32369.07</v>
      </c>
      <c r="AH680" s="5">
        <v>33886.080000000002</v>
      </c>
      <c r="AI680" s="5">
        <v>14607.67</v>
      </c>
      <c r="AJ680" s="5">
        <v>15283.33</v>
      </c>
      <c r="AK680" s="5">
        <v>15981.06</v>
      </c>
      <c r="AL680" s="5">
        <v>16697.990000000002</v>
      </c>
      <c r="AM680" s="5">
        <v>17432.11</v>
      </c>
      <c r="AN680" s="5">
        <v>18176.62</v>
      </c>
      <c r="AO680" s="5">
        <v>18926.09</v>
      </c>
      <c r="AP680" s="5">
        <v>19674.900000000001</v>
      </c>
      <c r="AQ680" s="5">
        <v>20418.060000000001</v>
      </c>
      <c r="AR680" s="5">
        <v>21152.880000000001</v>
      </c>
      <c r="AS680" s="5">
        <v>21871.08</v>
      </c>
      <c r="AT680" s="5">
        <v>22565.21</v>
      </c>
      <c r="AU680" s="5">
        <v>23225.66</v>
      </c>
      <c r="AV680" s="5">
        <v>23835.119999999999</v>
      </c>
      <c r="AW680" s="5">
        <v>24375.58</v>
      </c>
      <c r="AX680" s="5">
        <v>24826.71</v>
      </c>
      <c r="AY680" s="5">
        <v>25170.94</v>
      </c>
      <c r="AZ680" s="5">
        <v>25386.65</v>
      </c>
      <c r="BA680" s="5">
        <v>25452.6</v>
      </c>
      <c r="BB680" s="5">
        <v>25352.52</v>
      </c>
      <c r="BC680" s="5">
        <v>25076.29</v>
      </c>
      <c r="BD680" s="5">
        <v>24611.81</v>
      </c>
      <c r="BE680" s="5">
        <v>23948.46</v>
      </c>
      <c r="BF680" s="5">
        <v>23034.16</v>
      </c>
      <c r="BG680" s="5">
        <v>21858.55</v>
      </c>
      <c r="BH680" s="5">
        <v>20425.38</v>
      </c>
      <c r="BI680" s="5">
        <v>18753.04</v>
      </c>
      <c r="BJ680" s="5">
        <v>16881.28</v>
      </c>
      <c r="BK680" s="5">
        <v>14872.75</v>
      </c>
      <c r="BL680" s="5">
        <v>12804.75</v>
      </c>
      <c r="BM680" s="5">
        <v>10756.69</v>
      </c>
      <c r="BN680" s="5">
        <v>8801.2900000000009</v>
      </c>
      <c r="BO680" s="5">
        <v>7000.51</v>
      </c>
      <c r="BP680" s="5">
        <v>5401.64</v>
      </c>
      <c r="BQ680" s="5">
        <v>4067.12</v>
      </c>
      <c r="BR680" s="5">
        <v>2960.15</v>
      </c>
      <c r="BS680" s="5">
        <v>2106.87</v>
      </c>
      <c r="BT680" s="5">
        <v>1421.58</v>
      </c>
      <c r="BU680" s="5">
        <v>904.12</v>
      </c>
      <c r="BV680" s="5">
        <v>519.6</v>
      </c>
      <c r="BW680" s="5">
        <v>262.74</v>
      </c>
      <c r="BX680" s="5">
        <v>114.96</v>
      </c>
      <c r="BY680" s="5">
        <v>43.08</v>
      </c>
      <c r="BZ680" s="5">
        <v>13.16</v>
      </c>
      <c r="CA680" s="5">
        <v>3.02</v>
      </c>
      <c r="CB680" s="5">
        <v>0.44</v>
      </c>
      <c r="CC680" s="5">
        <v>0</v>
      </c>
      <c r="CD680" s="5">
        <v>0</v>
      </c>
      <c r="CE680" s="5">
        <v>0</v>
      </c>
      <c r="CF680" s="5">
        <v>0</v>
      </c>
      <c r="CG680" s="5">
        <v>0</v>
      </c>
      <c r="CH680" s="5">
        <v>0</v>
      </c>
      <c r="CI680" s="5">
        <v>0</v>
      </c>
      <c r="CJ680" s="5">
        <v>0</v>
      </c>
      <c r="CK680" s="5">
        <v>0</v>
      </c>
      <c r="CL680" s="5">
        <v>0</v>
      </c>
      <c r="CM680" s="5">
        <v>0</v>
      </c>
      <c r="CN680" s="5">
        <v>0</v>
      </c>
      <c r="CO680" s="5">
        <v>0</v>
      </c>
      <c r="CP680" s="5">
        <v>0</v>
      </c>
      <c r="CQ680" s="5">
        <v>0</v>
      </c>
      <c r="CR680" s="5">
        <v>0</v>
      </c>
      <c r="CS680" s="5">
        <v>0</v>
      </c>
      <c r="CT680" s="5">
        <v>0</v>
      </c>
      <c r="CU680" s="5">
        <v>0</v>
      </c>
      <c r="CV680" s="5">
        <v>0</v>
      </c>
      <c r="CW680" s="5">
        <v>0</v>
      </c>
      <c r="CX680" s="5">
        <v>0</v>
      </c>
      <c r="CY680" s="5">
        <v>0</v>
      </c>
      <c r="CZ680" s="5">
        <v>0</v>
      </c>
      <c r="DA680" s="5">
        <v>0</v>
      </c>
      <c r="DB680" s="5">
        <v>0</v>
      </c>
      <c r="DC680" s="5">
        <v>0</v>
      </c>
      <c r="DD680" s="5">
        <v>0</v>
      </c>
      <c r="DE680" s="5">
        <v>0</v>
      </c>
      <c r="DF680" s="3">
        <v>0</v>
      </c>
      <c r="DG680" s="3">
        <v>0</v>
      </c>
      <c r="DH680" s="3">
        <v>0</v>
      </c>
      <c r="DI680" s="3">
        <v>0</v>
      </c>
      <c r="DJ680" s="3">
        <v>0</v>
      </c>
      <c r="DK680" s="3">
        <v>0</v>
      </c>
      <c r="DL680" s="3">
        <v>0</v>
      </c>
      <c r="DM680" s="3">
        <v>0</v>
      </c>
      <c r="DN680" s="3">
        <v>0</v>
      </c>
      <c r="DO680" s="3">
        <v>0</v>
      </c>
      <c r="DP680" s="3">
        <v>0</v>
      </c>
      <c r="DQ680" s="3">
        <v>1</v>
      </c>
      <c r="DR680" s="3">
        <v>0.99482999999999999</v>
      </c>
      <c r="DS680" s="3">
        <v>0.98951760779999998</v>
      </c>
      <c r="DT680" s="3">
        <v>0.98403568025278798</v>
      </c>
      <c r="DU680" s="3">
        <v>0.97834795402092689</v>
      </c>
      <c r="DV680" s="3">
        <v>0.9724876497763415</v>
      </c>
      <c r="DW680" s="3">
        <v>0.96650685073021703</v>
      </c>
      <c r="DX680" s="3">
        <v>0.96046618291315322</v>
      </c>
      <c r="DY680" s="3">
        <v>0.95424236204787594</v>
      </c>
      <c r="DZ680" s="3">
        <v>0.94779168368043232</v>
      </c>
      <c r="EA680" s="3">
        <v>0.94106236272630128</v>
      </c>
      <c r="EB680" s="3">
        <v>0.93418319685477202</v>
      </c>
      <c r="EC680" s="3">
        <v>0.92714879738245559</v>
      </c>
      <c r="ED680" s="3">
        <v>0.92000048015463687</v>
      </c>
      <c r="EE680" s="3">
        <v>0.91270487634701059</v>
      </c>
      <c r="EF680" s="3">
        <v>0.90513855292209389</v>
      </c>
      <c r="EG680" s="3">
        <v>0.8971190253432042</v>
      </c>
      <c r="EH680" s="3">
        <v>0.88849771150965595</v>
      </c>
      <c r="EI680" s="3">
        <v>0.87920402544726495</v>
      </c>
      <c r="EJ680" s="3">
        <v>0.86896129855080428</v>
      </c>
      <c r="EK680" s="3">
        <v>0.85762135360471625</v>
      </c>
      <c r="EL680" s="3">
        <v>0.84507435320147928</v>
      </c>
      <c r="EM680" s="3">
        <v>0.83127428901369915</v>
      </c>
      <c r="EN680" s="3">
        <v>0.81629472632567224</v>
      </c>
      <c r="EO680" s="3">
        <v>0.80000964653547502</v>
      </c>
      <c r="EP680" s="3">
        <v>0.78236943382936774</v>
      </c>
      <c r="EQ680" s="3">
        <v>0.76328744333826948</v>
      </c>
      <c r="ER680" s="3">
        <v>0.74248022763286825</v>
      </c>
      <c r="ES680" s="3">
        <v>0.71973063345819721</v>
      </c>
      <c r="ET680" s="3">
        <v>0.69483515084687819</v>
      </c>
      <c r="EU680" s="3">
        <v>0.66774352831535844</v>
      </c>
      <c r="EV680" s="3">
        <v>0.63835613563419946</v>
      </c>
      <c r="EW680" s="3">
        <v>0.60664898637724873</v>
      </c>
      <c r="EX680" s="3">
        <v>0.57276157399821559</v>
      </c>
      <c r="EY680" s="3">
        <v>0.53698688608628709</v>
      </c>
      <c r="EZ680" s="3">
        <v>0.4995642699949337</v>
      </c>
      <c r="FA680" s="3">
        <v>0.46075811750172724</v>
      </c>
      <c r="FB680" s="3">
        <v>0.42006396056397471</v>
      </c>
      <c r="FC680" s="3">
        <v>0.37784333188768959</v>
      </c>
      <c r="FD680" s="3">
        <v>0.3346633959195644</v>
      </c>
      <c r="FE680" s="3">
        <v>0.29124416693296012</v>
      </c>
      <c r="FF680" s="3">
        <v>0.24850699787721756</v>
      </c>
      <c r="FG680" s="3">
        <v>0.20752570885728561</v>
      </c>
      <c r="FH680" s="3">
        <v>0.16935550522716505</v>
      </c>
      <c r="FI680" s="3">
        <v>0.13485101459218243</v>
      </c>
      <c r="FJ680" s="3">
        <v>0.10458505287711301</v>
      </c>
      <c r="FK680" s="3">
        <v>7.8849808915641806E-2</v>
      </c>
      <c r="FL680" s="3">
        <v>5.7669173244722101E-2</v>
      </c>
      <c r="FM680" s="3">
        <v>4.1157912253025709E-2</v>
      </c>
      <c r="FN680" s="3">
        <v>2.8394020505117377E-2</v>
      </c>
      <c r="FO680" s="3">
        <v>1.9155741993572388E-2</v>
      </c>
      <c r="FP680" s="3">
        <v>1.2251246349409156E-2</v>
      </c>
      <c r="FQ680" s="3">
        <v>7.3855413492778165E-3</v>
      </c>
      <c r="FR680" s="3">
        <v>4.0231997946055982E-3</v>
      </c>
      <c r="FS680" s="3">
        <v>1.9282794295565171E-3</v>
      </c>
      <c r="FT680" s="3">
        <v>7.997153278199744E-4</v>
      </c>
      <c r="FU680" s="3">
        <v>2.8405088728837672E-4</v>
      </c>
      <c r="FV680" s="3">
        <v>8.2261136958713892E-5</v>
      </c>
      <c r="FW680" s="3">
        <v>1.787781289523729E-5</v>
      </c>
      <c r="FX680" s="3">
        <v>2.4621323919320788E-6</v>
      </c>
      <c r="FY680" s="3">
        <v>0</v>
      </c>
      <c r="FZ680" s="3">
        <v>0</v>
      </c>
      <c r="GA680" s="3">
        <v>0</v>
      </c>
      <c r="GB680" s="3">
        <v>0</v>
      </c>
      <c r="GC680" s="3">
        <v>0</v>
      </c>
      <c r="GD680" s="3">
        <v>0</v>
      </c>
      <c r="GE680" s="3">
        <v>0</v>
      </c>
      <c r="GF680" s="3">
        <v>0</v>
      </c>
      <c r="GG680" s="3">
        <v>0</v>
      </c>
      <c r="GH680" s="3">
        <v>0</v>
      </c>
      <c r="GI680" s="3">
        <v>0</v>
      </c>
      <c r="GJ680" s="3">
        <v>0</v>
      </c>
      <c r="GK680" s="3">
        <v>0</v>
      </c>
      <c r="GL680" s="3">
        <v>0</v>
      </c>
      <c r="GM680" s="3">
        <v>0</v>
      </c>
      <c r="GN680" s="3">
        <v>0</v>
      </c>
      <c r="GO680" s="3">
        <v>0</v>
      </c>
      <c r="GP680" s="3">
        <v>0</v>
      </c>
      <c r="GQ680" s="3">
        <v>0</v>
      </c>
      <c r="GR680" s="3">
        <v>0</v>
      </c>
      <c r="GS680" s="3">
        <v>0</v>
      </c>
      <c r="GT680" s="3">
        <v>0</v>
      </c>
      <c r="GU680" s="3">
        <v>0</v>
      </c>
      <c r="GV680" s="3">
        <v>0</v>
      </c>
      <c r="GW680" s="3">
        <v>0</v>
      </c>
      <c r="GX680" s="3">
        <v>0</v>
      </c>
      <c r="GY680" s="3">
        <v>0</v>
      </c>
      <c r="GZ680" s="3">
        <v>0</v>
      </c>
      <c r="HA680" s="3">
        <v>0</v>
      </c>
      <c r="HB680">
        <f t="shared" si="4050"/>
        <v>18</v>
      </c>
      <c r="HC680">
        <f t="shared" si="4054"/>
        <v>0.65776758730439699</v>
      </c>
      <c r="HD680">
        <f>IF(H680&gt;=$F$3,IF(HB680&lt;50,HC680*VLOOKUP(H680,Ret!$A$2:$AZ$27,HB680+2),HC680),0)</f>
        <v>1.118204898417475E-2</v>
      </c>
      <c r="HE680">
        <f>IF(H680&lt;$F$3,HC680*VLOOKUP(H680,Withd!$A$2:$AZ$57,HB680+2),0)</f>
        <v>0</v>
      </c>
      <c r="HF680">
        <f>IF(HC680=HD680,0,HC680*VLOOKUP(H680,Mort!$A$2:$E$115,IF(HF679/HC679=VLOOKUP(H679,Mort!$A$2:$E$115,2),2,3)))</f>
        <v>1.0195397603218154E-3</v>
      </c>
      <c r="HH680">
        <f t="shared" ref="HH680:HI680" si="4071">HH679+1</f>
        <v>43</v>
      </c>
      <c r="HI680">
        <f t="shared" si="4071"/>
        <v>11</v>
      </c>
      <c r="HJ680">
        <f t="shared" si="4048"/>
        <v>0.36862776529617869</v>
      </c>
      <c r="HK680">
        <f>IF(HH680&gt;=$F$3,IF(HI680&lt;50,HJ680*VLOOKUP(HH680,Ret!$A$2:$AZ$27,HI680+2),HJ680),0)</f>
        <v>0</v>
      </c>
      <c r="HL680">
        <f>IF(HH680&lt;$F$3,HJ680*VLOOKUP(HH680,Withd!$A$2:$AZ$57,HI680+2),0)</f>
        <v>1.6514523885268806E-2</v>
      </c>
      <c r="HM680">
        <f>IF(HJ680=HK680,0,HJ680*VLOOKUP(HH680,Mort!$A$2:$E$115,IF(HM679/HJ679=VLOOKUP(HH679,Mort!$A$2:$E$115,2),2,3)))</f>
        <v>3.4651009937840797E-4</v>
      </c>
      <c r="HN680">
        <f>HN679/(1+Assumptions!$C$9)</f>
        <v>0.89414497347569</v>
      </c>
      <c r="HO680">
        <f>HO679*(1+Assumptions!$C$10)</f>
        <v>1.1007030781249996</v>
      </c>
      <c r="HQ680">
        <f>HQ679/(1.01+Assumptions!$C$9)</f>
        <v>0.86879267787647396</v>
      </c>
      <c r="HR680">
        <f>HR679/(0.99+Assumptions!$C$9)</f>
        <v>0.92049335144589317</v>
      </c>
    </row>
    <row r="681" spans="2:226" x14ac:dyDescent="0.25">
      <c r="B681">
        <f t="shared" ref="B681:C681" si="4072">B680+1</f>
        <v>2042</v>
      </c>
      <c r="C681">
        <f t="shared" si="4072"/>
        <v>63</v>
      </c>
      <c r="D681">
        <f>IF(D680=0, 0, D680*(1-VLOOKUP(C680,Mort!$A$2:$E$111,IF(D680/D679=1-VLOOKUP(C679,Mort!$A$2:$E$111,4),4,5))))</f>
        <v>0.92714879738245559</v>
      </c>
      <c r="E681" s="3">
        <f>IF(C681&lt;65,Assumptions!$C$6,Assumptions!$C$7)*(1+Assumptions!$C$8)^(B681-$J$3)</f>
        <v>34912.484474694815</v>
      </c>
      <c r="F681" s="3">
        <f t="shared" si="4046"/>
        <v>32369.07</v>
      </c>
      <c r="H681">
        <f t="shared" si="4053"/>
        <v>51</v>
      </c>
      <c r="I681" s="5">
        <v>324431.71208806318</v>
      </c>
      <c r="J681" s="5">
        <v>0</v>
      </c>
      <c r="K681" s="5">
        <v>0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19373.3</v>
      </c>
      <c r="W681" s="5">
        <v>20329.689999999999</v>
      </c>
      <c r="X681" s="5">
        <v>21329</v>
      </c>
      <c r="Y681" s="5">
        <v>22372.04</v>
      </c>
      <c r="Z681" s="5">
        <v>23461.119999999999</v>
      </c>
      <c r="AA681" s="5">
        <v>24599.26</v>
      </c>
      <c r="AB681" s="5">
        <v>25790.02</v>
      </c>
      <c r="AC681" s="5">
        <v>27032.16</v>
      </c>
      <c r="AD681" s="5">
        <v>28326.14</v>
      </c>
      <c r="AE681" s="5">
        <v>29671.9</v>
      </c>
      <c r="AF681" s="5">
        <v>31075.02</v>
      </c>
      <c r="AG681" s="5">
        <v>32537.29</v>
      </c>
      <c r="AH681" s="5">
        <v>34062.18</v>
      </c>
      <c r="AI681" s="5">
        <v>14683.58</v>
      </c>
      <c r="AJ681" s="5">
        <v>15362.76</v>
      </c>
      <c r="AK681" s="5">
        <v>16064.11</v>
      </c>
      <c r="AL681" s="5">
        <v>16784.77</v>
      </c>
      <c r="AM681" s="5">
        <v>17522.7</v>
      </c>
      <c r="AN681" s="5">
        <v>18271.080000000002</v>
      </c>
      <c r="AO681" s="5">
        <v>19024.439999999999</v>
      </c>
      <c r="AP681" s="5">
        <v>19777.150000000001</v>
      </c>
      <c r="AQ681" s="5">
        <v>20524.169999999998</v>
      </c>
      <c r="AR681" s="5">
        <v>21262.81</v>
      </c>
      <c r="AS681" s="5">
        <v>21984.74</v>
      </c>
      <c r="AT681" s="5">
        <v>22682.48</v>
      </c>
      <c r="AU681" s="5">
        <v>23346.36</v>
      </c>
      <c r="AV681" s="5">
        <v>23958.99</v>
      </c>
      <c r="AW681" s="5">
        <v>24502.25</v>
      </c>
      <c r="AX681" s="5">
        <v>24955.73</v>
      </c>
      <c r="AY681" s="5">
        <v>25301.75</v>
      </c>
      <c r="AZ681" s="5">
        <v>25518.58</v>
      </c>
      <c r="BA681" s="5">
        <v>25584.880000000001</v>
      </c>
      <c r="BB681" s="5">
        <v>25484.27</v>
      </c>
      <c r="BC681" s="5">
        <v>25206.61</v>
      </c>
      <c r="BD681" s="5">
        <v>24739.71</v>
      </c>
      <c r="BE681" s="5">
        <v>24072.92</v>
      </c>
      <c r="BF681" s="5">
        <v>23153.87</v>
      </c>
      <c r="BG681" s="5">
        <v>21972.14</v>
      </c>
      <c r="BH681" s="5">
        <v>20531.53</v>
      </c>
      <c r="BI681" s="5">
        <v>18850.5</v>
      </c>
      <c r="BJ681" s="5">
        <v>16969.009999999998</v>
      </c>
      <c r="BK681" s="5">
        <v>14950.04</v>
      </c>
      <c r="BL681" s="5">
        <v>12871.29</v>
      </c>
      <c r="BM681" s="5">
        <v>10812.59</v>
      </c>
      <c r="BN681" s="5">
        <v>8847.0300000000007</v>
      </c>
      <c r="BO681" s="5">
        <v>7036.89</v>
      </c>
      <c r="BP681" s="5">
        <v>5429.71</v>
      </c>
      <c r="BQ681" s="5">
        <v>4088.26</v>
      </c>
      <c r="BR681" s="5">
        <v>2975.53</v>
      </c>
      <c r="BS681" s="5">
        <v>2117.8200000000002</v>
      </c>
      <c r="BT681" s="5">
        <v>1428.97</v>
      </c>
      <c r="BU681" s="5">
        <v>908.82</v>
      </c>
      <c r="BV681" s="5">
        <v>522.29999999999995</v>
      </c>
      <c r="BW681" s="5">
        <v>264.10000000000002</v>
      </c>
      <c r="BX681" s="5">
        <v>115.55</v>
      </c>
      <c r="BY681" s="5">
        <v>43.3</v>
      </c>
      <c r="BZ681" s="5">
        <v>13.23</v>
      </c>
      <c r="CA681" s="5">
        <v>3.03</v>
      </c>
      <c r="CB681" s="5">
        <v>0.44</v>
      </c>
      <c r="CC681" s="5">
        <v>0</v>
      </c>
      <c r="CD681" s="5">
        <v>0</v>
      </c>
      <c r="CE681" s="5">
        <v>0</v>
      </c>
      <c r="CF681" s="5">
        <v>0</v>
      </c>
      <c r="CG681" s="5">
        <v>0</v>
      </c>
      <c r="CH681" s="5">
        <v>0</v>
      </c>
      <c r="CI681" s="5">
        <v>0</v>
      </c>
      <c r="CJ681" s="5">
        <v>0</v>
      </c>
      <c r="CK681" s="5">
        <v>0</v>
      </c>
      <c r="CL681" s="5">
        <v>0</v>
      </c>
      <c r="CM681" s="5">
        <v>0</v>
      </c>
      <c r="CN681" s="5">
        <v>0</v>
      </c>
      <c r="CO681" s="5">
        <v>0</v>
      </c>
      <c r="CP681" s="5">
        <v>0</v>
      </c>
      <c r="CQ681" s="5">
        <v>0</v>
      </c>
      <c r="CR681" s="5">
        <v>0</v>
      </c>
      <c r="CS681" s="5">
        <v>0</v>
      </c>
      <c r="CT681" s="5">
        <v>0</v>
      </c>
      <c r="CU681" s="5">
        <v>0</v>
      </c>
      <c r="CV681" s="5">
        <v>0</v>
      </c>
      <c r="CW681" s="5">
        <v>0</v>
      </c>
      <c r="CX681" s="5">
        <v>0</v>
      </c>
      <c r="CY681" s="5">
        <v>0</v>
      </c>
      <c r="CZ681" s="5">
        <v>0</v>
      </c>
      <c r="DA681" s="5">
        <v>0</v>
      </c>
      <c r="DB681" s="5">
        <v>0</v>
      </c>
      <c r="DC681" s="5">
        <v>0</v>
      </c>
      <c r="DD681" s="5">
        <v>0</v>
      </c>
      <c r="DE681" s="5">
        <v>0</v>
      </c>
      <c r="DF681" s="3">
        <v>0</v>
      </c>
      <c r="DG681" s="3">
        <v>0</v>
      </c>
      <c r="DH681" s="3">
        <v>0</v>
      </c>
      <c r="DI681" s="3">
        <v>0</v>
      </c>
      <c r="DJ681" s="3">
        <v>0</v>
      </c>
      <c r="DK681" s="3">
        <v>0</v>
      </c>
      <c r="DL681" s="3">
        <v>0</v>
      </c>
      <c r="DM681" s="3">
        <v>0</v>
      </c>
      <c r="DN681" s="3">
        <v>0</v>
      </c>
      <c r="DO681" s="3">
        <v>0</v>
      </c>
      <c r="DP681" s="3">
        <v>0</v>
      </c>
      <c r="DQ681" s="3">
        <v>0</v>
      </c>
      <c r="DR681" s="3">
        <v>1</v>
      </c>
      <c r="DS681" s="3">
        <v>0.99465999999999999</v>
      </c>
      <c r="DT681" s="3">
        <v>0.98914958360000005</v>
      </c>
      <c r="DU681" s="3">
        <v>0.98343229900679208</v>
      </c>
      <c r="DV681" s="3">
        <v>0.9775415395357413</v>
      </c>
      <c r="DW681" s="3">
        <v>0.97152965906759647</v>
      </c>
      <c r="DX681" s="3">
        <v>0.96545759869842407</v>
      </c>
      <c r="DY681" s="3">
        <v>0.95920143345885822</v>
      </c>
      <c r="DZ681" s="3">
        <v>0.9527172317686764</v>
      </c>
      <c r="EA681" s="3">
        <v>0.94595293942311875</v>
      </c>
      <c r="EB681" s="3">
        <v>0.93903802343593568</v>
      </c>
      <c r="EC681" s="3">
        <v>0.93196706711946309</v>
      </c>
      <c r="ED681" s="3">
        <v>0.92478160103197204</v>
      </c>
      <c r="EE681" s="3">
        <v>0.9174480829357885</v>
      </c>
      <c r="EF681" s="3">
        <v>0.90984243832825085</v>
      </c>
      <c r="EG681" s="3">
        <v>0.90178123432466262</v>
      </c>
      <c r="EH681" s="3">
        <v>0.89311511666280263</v>
      </c>
      <c r="EI681" s="3">
        <v>0.88377313254250967</v>
      </c>
      <c r="EJ681" s="3">
        <v>0.87347717554838944</v>
      </c>
      <c r="EK681" s="3">
        <v>0.86207829840748296</v>
      </c>
      <c r="EL681" s="3">
        <v>0.84946609290178143</v>
      </c>
      <c r="EM681" s="3">
        <v>0.83559431160469533</v>
      </c>
      <c r="EN681" s="3">
        <v>0.82053690210957864</v>
      </c>
      <c r="EO681" s="3">
        <v>0.80416719091249256</v>
      </c>
      <c r="EP681" s="3">
        <v>0.78643530435287212</v>
      </c>
      <c r="EQ681" s="3">
        <v>0.76725414727970553</v>
      </c>
      <c r="ER681" s="3">
        <v>0.74633879922486079</v>
      </c>
      <c r="ES681" s="3">
        <v>0.72347097841661101</v>
      </c>
      <c r="ET681" s="3">
        <v>0.6984461172731804</v>
      </c>
      <c r="EU681" s="3">
        <v>0.67121370316069917</v>
      </c>
      <c r="EV681" s="3">
        <v>0.64167358808459685</v>
      </c>
      <c r="EW681" s="3">
        <v>0.60980166096443489</v>
      </c>
      <c r="EX681" s="3">
        <v>0.57573814018296154</v>
      </c>
      <c r="EY681" s="3">
        <v>0.53977753594713374</v>
      </c>
      <c r="EZ681" s="3">
        <v>0.50216043946697797</v>
      </c>
      <c r="FA681" s="3">
        <v>0.46315261652918316</v>
      </c>
      <c r="FB681" s="3">
        <v>0.4222469774373257</v>
      </c>
      <c r="FC681" s="3">
        <v>0.37980693373510011</v>
      </c>
      <c r="FD681" s="3">
        <v>0.33640259734785283</v>
      </c>
      <c r="FE681" s="3">
        <v>0.2927577243679424</v>
      </c>
      <c r="FF681" s="3">
        <v>0.24979845589419053</v>
      </c>
      <c r="FG681" s="3">
        <v>0.20860419253267956</v>
      </c>
      <c r="FH681" s="3">
        <v>0.17023562340014381</v>
      </c>
      <c r="FI681" s="3">
        <v>0.13555181748859851</v>
      </c>
      <c r="FJ681" s="3">
        <v>0.10512856757145747</v>
      </c>
      <c r="FK681" s="3">
        <v>7.9259580949148936E-2</v>
      </c>
      <c r="FL681" s="3">
        <v>5.796887231458854E-2</v>
      </c>
      <c r="FM681" s="3">
        <v>4.1371804482198689E-2</v>
      </c>
      <c r="FN681" s="3">
        <v>2.8541580476179232E-2</v>
      </c>
      <c r="FO681" s="3">
        <v>1.9255291852449556E-2</v>
      </c>
      <c r="FP681" s="3">
        <v>1.2314914457152638E-2</v>
      </c>
      <c r="FQ681" s="3">
        <v>7.4239230313498973E-3</v>
      </c>
      <c r="FR681" s="3">
        <v>4.0441078320975427E-3</v>
      </c>
      <c r="FS681" s="3">
        <v>1.9383004428460311E-3</v>
      </c>
      <c r="FT681" s="3">
        <v>8.0387134266153462E-4</v>
      </c>
      <c r="FU681" s="3">
        <v>2.8552706219995048E-4</v>
      </c>
      <c r="FV681" s="3">
        <v>8.268863721310565E-5</v>
      </c>
      <c r="FW681" s="3">
        <v>1.7970721525524253E-5</v>
      </c>
      <c r="FX681" s="3">
        <v>2.4749277684951993E-6</v>
      </c>
      <c r="FY681" s="3">
        <v>0</v>
      </c>
      <c r="FZ681" s="3">
        <v>0</v>
      </c>
      <c r="GA681" s="3">
        <v>0</v>
      </c>
      <c r="GB681" s="3">
        <v>0</v>
      </c>
      <c r="GC681" s="3">
        <v>0</v>
      </c>
      <c r="GD681" s="3">
        <v>0</v>
      </c>
      <c r="GE681" s="3">
        <v>0</v>
      </c>
      <c r="GF681" s="3">
        <v>0</v>
      </c>
      <c r="GG681" s="3">
        <v>0</v>
      </c>
      <c r="GH681" s="3">
        <v>0</v>
      </c>
      <c r="GI681" s="3">
        <v>0</v>
      </c>
      <c r="GJ681" s="3">
        <v>0</v>
      </c>
      <c r="GK681" s="3">
        <v>0</v>
      </c>
      <c r="GL681" s="3">
        <v>0</v>
      </c>
      <c r="GM681" s="3">
        <v>0</v>
      </c>
      <c r="GN681" s="3">
        <v>0</v>
      </c>
      <c r="GO681" s="3">
        <v>0</v>
      </c>
      <c r="GP681" s="3">
        <v>0</v>
      </c>
      <c r="GQ681" s="3">
        <v>0</v>
      </c>
      <c r="GR681" s="3">
        <v>0</v>
      </c>
      <c r="GS681" s="3">
        <v>0</v>
      </c>
      <c r="GT681" s="3">
        <v>0</v>
      </c>
      <c r="GU681" s="3">
        <v>0</v>
      </c>
      <c r="GV681" s="3">
        <v>0</v>
      </c>
      <c r="GW681" s="3">
        <v>0</v>
      </c>
      <c r="GX681" s="3">
        <v>0</v>
      </c>
      <c r="GY681" s="3">
        <v>0</v>
      </c>
      <c r="GZ681" s="3">
        <v>0</v>
      </c>
      <c r="HA681" s="3">
        <v>0</v>
      </c>
      <c r="HB681">
        <f t="shared" si="4050"/>
        <v>19</v>
      </c>
      <c r="HC681">
        <f t="shared" si="4054"/>
        <v>0.64556599855990049</v>
      </c>
      <c r="HD681">
        <f>IF(H681&gt;=$F$3,IF(HB681&lt;50,HC681*VLOOKUP(H681,Ret!$A$2:$AZ$27,HB681+2),HC681),0)</f>
        <v>1.0329055976958408E-2</v>
      </c>
      <c r="HE681">
        <f>IF(H681&lt;$F$3,HC681*VLOOKUP(H681,Withd!$A$2:$AZ$57,HB681+2),0)</f>
        <v>0</v>
      </c>
      <c r="HF681">
        <f>IF(HC681=HD681,0,HC681*VLOOKUP(H681,Mort!$A$2:$E$115,IF(HF680/HC680=VLOOKUP(H680,Mort!$A$2:$E$115,2),2,3)))</f>
        <v>1.0974621975518308E-3</v>
      </c>
      <c r="HH681">
        <f t="shared" ref="HH681:HI681" si="4073">HH680+1</f>
        <v>44</v>
      </c>
      <c r="HI681">
        <f t="shared" si="4073"/>
        <v>12</v>
      </c>
      <c r="HJ681">
        <f t="shared" si="4048"/>
        <v>0.35176673131153147</v>
      </c>
      <c r="HK681">
        <f>IF(HH681&gt;=$F$3,IF(HI681&lt;50,HJ681*VLOOKUP(HH681,Ret!$A$2:$AZ$27,HI681+2),HJ681),0)</f>
        <v>0</v>
      </c>
      <c r="HL681">
        <f>IF(HH681&lt;$F$3,HJ681*VLOOKUP(HH681,Withd!$A$2:$AZ$57,HI681+2),0)</f>
        <v>1.4739026041953169E-2</v>
      </c>
      <c r="HM681">
        <f>IF(HJ681=HK681,0,HJ681*VLOOKUP(HH681,Mort!$A$2:$E$115,IF(HM680/HJ680=VLOOKUP(HH680,Mort!$A$2:$E$115,2),2,3)))</f>
        <v>3.5528439862464678E-4</v>
      </c>
      <c r="HN681">
        <f>HN680/(1+Assumptions!$C$9)</f>
        <v>0.86141134246212903</v>
      </c>
      <c r="HO681">
        <f>HO680*(1+Assumptions!$C$10)</f>
        <v>1.136475928164062</v>
      </c>
      <c r="HQ681">
        <f>HQ680/(1.01+Assumptions!$C$9)</f>
        <v>0.82900064682869645</v>
      </c>
      <c r="HR681">
        <f>HR680/(0.99+Assumptions!$C$9)</f>
        <v>0.89542154809911789</v>
      </c>
    </row>
    <row r="682" spans="2:226" x14ac:dyDescent="0.25">
      <c r="B682">
        <f t="shared" ref="B682:C682" si="4074">B681+1</f>
        <v>2043</v>
      </c>
      <c r="C682">
        <f t="shared" si="4074"/>
        <v>64</v>
      </c>
      <c r="D682">
        <f>IF(D681=0, 0, D681*(1-VLOOKUP(C681,Mort!$A$2:$E$111,IF(D681/D680=1-VLOOKUP(C680,Mort!$A$2:$E$111,4),4,5))))</f>
        <v>0.92000048015463687</v>
      </c>
      <c r="E682" s="3">
        <f>IF(C682&lt;65,Assumptions!$C$6,Assumptions!$C$7)*(1+Assumptions!$C$8)^(B682-$J$3)</f>
        <v>36832.671120803025</v>
      </c>
      <c r="F682" s="3">
        <f t="shared" si="4046"/>
        <v>33886.080000000002</v>
      </c>
      <c r="H682">
        <f t="shared" si="4053"/>
        <v>52</v>
      </c>
      <c r="I682" s="5">
        <v>313723.75271147926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20438.84</v>
      </c>
      <c r="X682" s="5">
        <v>21443.51</v>
      </c>
      <c r="Y682" s="5">
        <v>22492.15</v>
      </c>
      <c r="Z682" s="5">
        <v>23587.08</v>
      </c>
      <c r="AA682" s="5">
        <v>24731.33</v>
      </c>
      <c r="AB682" s="5">
        <v>25928.48</v>
      </c>
      <c r="AC682" s="5">
        <v>27177.29</v>
      </c>
      <c r="AD682" s="5">
        <v>28478.21</v>
      </c>
      <c r="AE682" s="5">
        <v>29831.200000000001</v>
      </c>
      <c r="AF682" s="5">
        <v>31241.86</v>
      </c>
      <c r="AG682" s="5">
        <v>32711.97</v>
      </c>
      <c r="AH682" s="5">
        <v>34245.050000000003</v>
      </c>
      <c r="AI682" s="5">
        <v>14762.41</v>
      </c>
      <c r="AJ682" s="5">
        <v>15445.23</v>
      </c>
      <c r="AK682" s="5">
        <v>16150.35</v>
      </c>
      <c r="AL682" s="5">
        <v>16874.88</v>
      </c>
      <c r="AM682" s="5">
        <v>17616.78</v>
      </c>
      <c r="AN682" s="5">
        <v>18369.18</v>
      </c>
      <c r="AO682" s="5">
        <v>19126.580000000002</v>
      </c>
      <c r="AP682" s="5">
        <v>19883.330000000002</v>
      </c>
      <c r="AQ682" s="5">
        <v>20634.36</v>
      </c>
      <c r="AR682" s="5">
        <v>21376.97</v>
      </c>
      <c r="AS682" s="5">
        <v>22102.77</v>
      </c>
      <c r="AT682" s="5">
        <v>22804.25</v>
      </c>
      <c r="AU682" s="5">
        <v>23471.7</v>
      </c>
      <c r="AV682" s="5">
        <v>24087.62</v>
      </c>
      <c r="AW682" s="5">
        <v>24633.8</v>
      </c>
      <c r="AX682" s="5">
        <v>25089.71</v>
      </c>
      <c r="AY682" s="5">
        <v>25437.59</v>
      </c>
      <c r="AZ682" s="5">
        <v>25655.58</v>
      </c>
      <c r="BA682" s="5">
        <v>25722.23</v>
      </c>
      <c r="BB682" s="5">
        <v>25621.09</v>
      </c>
      <c r="BC682" s="5">
        <v>25341.94</v>
      </c>
      <c r="BD682" s="5">
        <v>24872.53</v>
      </c>
      <c r="BE682" s="5">
        <v>24202.16</v>
      </c>
      <c r="BF682" s="5">
        <v>23278.17</v>
      </c>
      <c r="BG682" s="5">
        <v>22090.1</v>
      </c>
      <c r="BH682" s="5">
        <v>20641.759999999998</v>
      </c>
      <c r="BI682" s="5">
        <v>18951.7</v>
      </c>
      <c r="BJ682" s="5">
        <v>17060.12</v>
      </c>
      <c r="BK682" s="5">
        <v>15030.3</v>
      </c>
      <c r="BL682" s="5">
        <v>12940.4</v>
      </c>
      <c r="BM682" s="5">
        <v>10870.64</v>
      </c>
      <c r="BN682" s="5">
        <v>8894.5300000000007</v>
      </c>
      <c r="BO682" s="5">
        <v>7074.67</v>
      </c>
      <c r="BP682" s="5">
        <v>5458.86</v>
      </c>
      <c r="BQ682" s="5">
        <v>4110.21</v>
      </c>
      <c r="BR682" s="5">
        <v>2991.51</v>
      </c>
      <c r="BS682" s="5">
        <v>2129.19</v>
      </c>
      <c r="BT682" s="5">
        <v>1436.64</v>
      </c>
      <c r="BU682" s="5">
        <v>913.7</v>
      </c>
      <c r="BV682" s="5">
        <v>525.1</v>
      </c>
      <c r="BW682" s="5">
        <v>265.52</v>
      </c>
      <c r="BX682" s="5">
        <v>116.18</v>
      </c>
      <c r="BY682" s="5">
        <v>43.53</v>
      </c>
      <c r="BZ682" s="5">
        <v>13.3</v>
      </c>
      <c r="CA682" s="5">
        <v>3.05</v>
      </c>
      <c r="CB682" s="5">
        <v>0.44</v>
      </c>
      <c r="CC682" s="5">
        <v>0</v>
      </c>
      <c r="CD682" s="5">
        <v>0</v>
      </c>
      <c r="CE682" s="5">
        <v>0</v>
      </c>
      <c r="CF682" s="5">
        <v>0</v>
      </c>
      <c r="CG682" s="5">
        <v>0</v>
      </c>
      <c r="CH682" s="5">
        <v>0</v>
      </c>
      <c r="CI682" s="5">
        <v>0</v>
      </c>
      <c r="CJ682" s="5">
        <v>0</v>
      </c>
      <c r="CK682" s="5">
        <v>0</v>
      </c>
      <c r="CL682" s="5">
        <v>0</v>
      </c>
      <c r="CM682" s="5">
        <v>0</v>
      </c>
      <c r="CN682" s="5">
        <v>0</v>
      </c>
      <c r="CO682" s="5">
        <v>0</v>
      </c>
      <c r="CP682" s="5">
        <v>0</v>
      </c>
      <c r="CQ682" s="5">
        <v>0</v>
      </c>
      <c r="CR682" s="5">
        <v>0</v>
      </c>
      <c r="CS682" s="5">
        <v>0</v>
      </c>
      <c r="CT682" s="5">
        <v>0</v>
      </c>
      <c r="CU682" s="5">
        <v>0</v>
      </c>
      <c r="CV682" s="5">
        <v>0</v>
      </c>
      <c r="CW682" s="5">
        <v>0</v>
      </c>
      <c r="CX682" s="5">
        <v>0</v>
      </c>
      <c r="CY682" s="5">
        <v>0</v>
      </c>
      <c r="CZ682" s="5">
        <v>0</v>
      </c>
      <c r="DA682" s="5">
        <v>0</v>
      </c>
      <c r="DB682" s="5">
        <v>0</v>
      </c>
      <c r="DC682" s="5">
        <v>0</v>
      </c>
      <c r="DD682" s="5">
        <v>0</v>
      </c>
      <c r="DE682" s="5">
        <v>0</v>
      </c>
      <c r="DF682" s="3">
        <v>0</v>
      </c>
      <c r="DG682" s="3">
        <v>0</v>
      </c>
      <c r="DH682" s="3">
        <v>0</v>
      </c>
      <c r="DI682" s="3">
        <v>0</v>
      </c>
      <c r="DJ682" s="3">
        <v>0</v>
      </c>
      <c r="DK682" s="3">
        <v>0</v>
      </c>
      <c r="DL682" s="3">
        <v>0</v>
      </c>
      <c r="DM682" s="3">
        <v>0</v>
      </c>
      <c r="DN682" s="3">
        <v>0</v>
      </c>
      <c r="DO682" s="3">
        <v>0</v>
      </c>
      <c r="DP682" s="3">
        <v>0</v>
      </c>
      <c r="DQ682" s="3">
        <v>0</v>
      </c>
      <c r="DR682" s="3">
        <v>0</v>
      </c>
      <c r="DS682" s="3">
        <v>1</v>
      </c>
      <c r="DT682" s="3">
        <v>0.99446000000000001</v>
      </c>
      <c r="DU682" s="3">
        <v>0.98871202120000001</v>
      </c>
      <c r="DV682" s="3">
        <v>0.98278963619301196</v>
      </c>
      <c r="DW682" s="3">
        <v>0.97674547993042493</v>
      </c>
      <c r="DX682" s="3">
        <v>0.97064082068085977</v>
      </c>
      <c r="DY682" s="3">
        <v>0.96435106816284777</v>
      </c>
      <c r="DZ682" s="3">
        <v>0.95783205494206691</v>
      </c>
      <c r="EA682" s="3">
        <v>0.9510314473519782</v>
      </c>
      <c r="EB682" s="3">
        <v>0.94407940747183516</v>
      </c>
      <c r="EC682" s="3">
        <v>0.9369704895335722</v>
      </c>
      <c r="ED682" s="3">
        <v>0.92974644705926834</v>
      </c>
      <c r="EE682" s="3">
        <v>0.92237355773408836</v>
      </c>
      <c r="EF682" s="3">
        <v>0.91472708094047273</v>
      </c>
      <c r="EG682" s="3">
        <v>0.90662259900334019</v>
      </c>
      <c r="EH682" s="3">
        <v>0.89790995582691813</v>
      </c>
      <c r="EI682" s="3">
        <v>0.88851781768896854</v>
      </c>
      <c r="EJ682" s="3">
        <v>0.87816658511289203</v>
      </c>
      <c r="EK682" s="3">
        <v>0.86670651117716879</v>
      </c>
      <c r="EL682" s="3">
        <v>0.85402659491864674</v>
      </c>
      <c r="EM682" s="3">
        <v>0.84008034062362524</v>
      </c>
      <c r="EN682" s="3">
        <v>0.82494209288558751</v>
      </c>
      <c r="EO682" s="3">
        <v>0.80848449813251999</v>
      </c>
      <c r="EP682" s="3">
        <v>0.7906574149486979</v>
      </c>
      <c r="EQ682" s="3">
        <v>0.77137328059809918</v>
      </c>
      <c r="ER682" s="3">
        <v>0.75034564496899503</v>
      </c>
      <c r="ES682" s="3">
        <v>0.72735505440714499</v>
      </c>
      <c r="ET682" s="3">
        <v>0.70219584307520189</v>
      </c>
      <c r="EU682" s="3">
        <v>0.67481722715369974</v>
      </c>
      <c r="EV682" s="3">
        <v>0.64511852098666544</v>
      </c>
      <c r="EW682" s="3">
        <v>0.61307548404925782</v>
      </c>
      <c r="EX682" s="3">
        <v>0.57882908751026629</v>
      </c>
      <c r="EY682" s="3">
        <v>0.54267542270437508</v>
      </c>
      <c r="EZ682" s="3">
        <v>0.50485637249610715</v>
      </c>
      <c r="FA682" s="3">
        <v>0.46563912948060954</v>
      </c>
      <c r="FB682" s="3">
        <v>0.42451388156488212</v>
      </c>
      <c r="FC682" s="3">
        <v>0.38184599132879582</v>
      </c>
      <c r="FD682" s="3">
        <v>0.338208631439741</v>
      </c>
      <c r="FE682" s="3">
        <v>0.29432944359674901</v>
      </c>
      <c r="FF682" s="3">
        <v>0.25113954104336206</v>
      </c>
      <c r="FG682" s="3">
        <v>0.20972411932990123</v>
      </c>
      <c r="FH682" s="3">
        <v>0.17114956206155249</v>
      </c>
      <c r="FI682" s="3">
        <v>0.13627955028713179</v>
      </c>
      <c r="FJ682" s="3">
        <v>0.10569296802068794</v>
      </c>
      <c r="FK682" s="3">
        <v>7.9685099379837254E-2</v>
      </c>
      <c r="FL682" s="3">
        <v>5.8280087984425362E-2</v>
      </c>
      <c r="FM682" s="3">
        <v>4.1593915993604534E-2</v>
      </c>
      <c r="FN682" s="3">
        <v>2.8694810765667898E-2</v>
      </c>
      <c r="FO682" s="3">
        <v>1.9358667134950193E-2</v>
      </c>
      <c r="FP682" s="3">
        <v>1.2381029152828746E-2</v>
      </c>
      <c r="FQ682" s="3">
        <v>7.4637796144912819E-3</v>
      </c>
      <c r="FR682" s="3">
        <v>4.0658193071979806E-3</v>
      </c>
      <c r="FS682" s="3">
        <v>1.9487065357469201E-3</v>
      </c>
      <c r="FT682" s="3">
        <v>8.0818706157032027E-4</v>
      </c>
      <c r="FU682" s="3">
        <v>2.8705996239916204E-4</v>
      </c>
      <c r="FV682" s="3">
        <v>8.3132565110797312E-5</v>
      </c>
      <c r="FW682" s="3">
        <v>1.8067200375529583E-5</v>
      </c>
      <c r="FX682" s="3">
        <v>2.4882148357179331E-6</v>
      </c>
      <c r="FY682" s="3">
        <v>0</v>
      </c>
      <c r="FZ682" s="3">
        <v>0</v>
      </c>
      <c r="GA682" s="3">
        <v>0</v>
      </c>
      <c r="GB682" s="3">
        <v>0</v>
      </c>
      <c r="GC682" s="3">
        <v>0</v>
      </c>
      <c r="GD682" s="3">
        <v>0</v>
      </c>
      <c r="GE682" s="3">
        <v>0</v>
      </c>
      <c r="GF682" s="3">
        <v>0</v>
      </c>
      <c r="GG682" s="3">
        <v>0</v>
      </c>
      <c r="GH682" s="3">
        <v>0</v>
      </c>
      <c r="GI682" s="3">
        <v>0</v>
      </c>
      <c r="GJ682" s="3">
        <v>0</v>
      </c>
      <c r="GK682" s="3">
        <v>0</v>
      </c>
      <c r="GL682" s="3">
        <v>0</v>
      </c>
      <c r="GM682" s="3">
        <v>0</v>
      </c>
      <c r="GN682" s="3">
        <v>0</v>
      </c>
      <c r="GO682" s="3">
        <v>0</v>
      </c>
      <c r="GP682" s="3">
        <v>0</v>
      </c>
      <c r="GQ682" s="3">
        <v>0</v>
      </c>
      <c r="GR682" s="3">
        <v>0</v>
      </c>
      <c r="GS682" s="3">
        <v>0</v>
      </c>
      <c r="GT682" s="3">
        <v>0</v>
      </c>
      <c r="GU682" s="3">
        <v>0</v>
      </c>
      <c r="GV682" s="3">
        <v>0</v>
      </c>
      <c r="GW682" s="3">
        <v>0</v>
      </c>
      <c r="GX682" s="3">
        <v>0</v>
      </c>
      <c r="GY682" s="3">
        <v>0</v>
      </c>
      <c r="GZ682" s="3">
        <v>0</v>
      </c>
      <c r="HA682" s="3">
        <v>0</v>
      </c>
      <c r="HB682">
        <f t="shared" si="4050"/>
        <v>20</v>
      </c>
      <c r="HC682">
        <f t="shared" si="4054"/>
        <v>0.63413948038539025</v>
      </c>
      <c r="HD682">
        <f>IF(H682&gt;=$F$3,IF(HB682&lt;50,HC682*VLOOKUP(H682,Ret!$A$2:$AZ$27,HB682+2),HC682),0)</f>
        <v>1.2682789607707806E-2</v>
      </c>
      <c r="HE682">
        <f>IF(H682&lt;$F$3,HC682*VLOOKUP(H682,Withd!$A$2:$AZ$57,HB682+2),0)</f>
        <v>0</v>
      </c>
      <c r="HF682">
        <f>IF(HC682=HD682,0,HC682*VLOOKUP(H682,Mort!$A$2:$E$115,IF(HF681/HC681=VLOOKUP(H681,Mort!$A$2:$E$115,2),2,3)))</f>
        <v>1.1731580387129719E-3</v>
      </c>
      <c r="HH682">
        <f t="shared" ref="HH682:HI682" si="4075">HH681+1</f>
        <v>45</v>
      </c>
      <c r="HI682">
        <f t="shared" si="4075"/>
        <v>13</v>
      </c>
      <c r="HJ682">
        <f t="shared" si="4048"/>
        <v>0.33667242087095367</v>
      </c>
      <c r="HK682">
        <f>IF(HH682&gt;=$F$3,IF(HI682&lt;50,HJ682*VLOOKUP(HH682,Ret!$A$2:$AZ$27,HI682+2),HJ682),0)</f>
        <v>0</v>
      </c>
      <c r="HL682">
        <f>IF(HH682&lt;$F$3,HJ682*VLOOKUP(HH682,Withd!$A$2:$AZ$57,HI682+2),0)</f>
        <v>1.2389545088051094E-2</v>
      </c>
      <c r="HM682">
        <f>IF(HJ682=HK682,0,HJ682*VLOOKUP(HH682,Mort!$A$2:$E$115,IF(HM681/HJ681=VLOOKUP(HH681,Mort!$A$2:$E$115,2),2,3)))</f>
        <v>3.5687276612321087E-4</v>
      </c>
      <c r="HN682">
        <f>HN681/(1+Assumptions!$C$9)</f>
        <v>0.8298760524683324</v>
      </c>
      <c r="HO682">
        <f>HO681*(1+Assumptions!$C$10)</f>
        <v>1.1734113958293939</v>
      </c>
      <c r="HQ682">
        <f>HQ681/(1.01+Assumptions!$C$9)</f>
        <v>0.79103115155409964</v>
      </c>
      <c r="HR682">
        <f>HR681/(0.99+Assumptions!$C$9)</f>
        <v>0.87103263433766331</v>
      </c>
    </row>
    <row r="683" spans="2:226" x14ac:dyDescent="0.25">
      <c r="B683">
        <f t="shared" ref="B683:C683" si="4076">B682+1</f>
        <v>2044</v>
      </c>
      <c r="C683">
        <f t="shared" si="4076"/>
        <v>65</v>
      </c>
      <c r="D683">
        <f>IF(D682=0, 0, D682*(1-VLOOKUP(C682,Mort!$A$2:$E$111,IF(D682/D681=1-VLOOKUP(C681,Mort!$A$2:$E$111,4),4,5))))</f>
        <v>0.91270487634701059</v>
      </c>
      <c r="E683" s="3">
        <f>IF(C683&lt;65,Assumptions!$C$6,Assumptions!$C$7)*(1+Assumptions!$C$8)^(B683-$J$3)</f>
        <v>16004.807687162009</v>
      </c>
      <c r="F683" s="3">
        <f t="shared" si="4046"/>
        <v>14607.67</v>
      </c>
      <c r="H683">
        <f t="shared" si="4053"/>
        <v>53</v>
      </c>
      <c r="I683" s="5">
        <v>302815.24470944417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21562.97</v>
      </c>
      <c r="Y683" s="5">
        <v>22617.45</v>
      </c>
      <c r="Z683" s="5">
        <v>23718.48</v>
      </c>
      <c r="AA683" s="5">
        <v>24869.1</v>
      </c>
      <c r="AB683" s="5">
        <v>26072.92</v>
      </c>
      <c r="AC683" s="5">
        <v>27328.69</v>
      </c>
      <c r="AD683" s="5">
        <v>28636.86</v>
      </c>
      <c r="AE683" s="5">
        <v>29997.38</v>
      </c>
      <c r="AF683" s="5">
        <v>31415.9</v>
      </c>
      <c r="AG683" s="5">
        <v>32894.199999999997</v>
      </c>
      <c r="AH683" s="5">
        <v>34435.82</v>
      </c>
      <c r="AI683" s="5">
        <v>14844.65</v>
      </c>
      <c r="AJ683" s="5">
        <v>15531.28</v>
      </c>
      <c r="AK683" s="5">
        <v>16240.32</v>
      </c>
      <c r="AL683" s="5">
        <v>16968.89</v>
      </c>
      <c r="AM683" s="5">
        <v>17714.919999999998</v>
      </c>
      <c r="AN683" s="5">
        <v>18471.509999999998</v>
      </c>
      <c r="AO683" s="5">
        <v>19233.13</v>
      </c>
      <c r="AP683" s="5">
        <v>19994.099999999999</v>
      </c>
      <c r="AQ683" s="5">
        <v>20749.310000000001</v>
      </c>
      <c r="AR683" s="5">
        <v>21496.05</v>
      </c>
      <c r="AS683" s="5">
        <v>22225.9</v>
      </c>
      <c r="AT683" s="5">
        <v>22931.29</v>
      </c>
      <c r="AU683" s="5">
        <v>23602.46</v>
      </c>
      <c r="AV683" s="5">
        <v>24221.8</v>
      </c>
      <c r="AW683" s="5">
        <v>24771.03</v>
      </c>
      <c r="AX683" s="5">
        <v>25229.48</v>
      </c>
      <c r="AY683" s="5">
        <v>25579.3</v>
      </c>
      <c r="AZ683" s="5">
        <v>25798.5</v>
      </c>
      <c r="BA683" s="5">
        <v>25865.53</v>
      </c>
      <c r="BB683" s="5">
        <v>25763.82</v>
      </c>
      <c r="BC683" s="5">
        <v>25483.11</v>
      </c>
      <c r="BD683" s="5">
        <v>25011.09</v>
      </c>
      <c r="BE683" s="5">
        <v>24336.98</v>
      </c>
      <c r="BF683" s="5">
        <v>23407.85</v>
      </c>
      <c r="BG683" s="5">
        <v>22213.16</v>
      </c>
      <c r="BH683" s="5">
        <v>20756.75</v>
      </c>
      <c r="BI683" s="5">
        <v>19057.27</v>
      </c>
      <c r="BJ683" s="5">
        <v>17155.16</v>
      </c>
      <c r="BK683" s="5">
        <v>15114.03</v>
      </c>
      <c r="BL683" s="5">
        <v>13012.49</v>
      </c>
      <c r="BM683" s="5">
        <v>10931.19</v>
      </c>
      <c r="BN683" s="5">
        <v>8944.08</v>
      </c>
      <c r="BO683" s="5">
        <v>7114.08</v>
      </c>
      <c r="BP683" s="5">
        <v>5489.27</v>
      </c>
      <c r="BQ683" s="5">
        <v>4133.1099999999997</v>
      </c>
      <c r="BR683" s="5">
        <v>3008.17</v>
      </c>
      <c r="BS683" s="5">
        <v>2141.0500000000002</v>
      </c>
      <c r="BT683" s="5">
        <v>1444.64</v>
      </c>
      <c r="BU683" s="5">
        <v>918.79</v>
      </c>
      <c r="BV683" s="5">
        <v>528.03</v>
      </c>
      <c r="BW683" s="5">
        <v>267</v>
      </c>
      <c r="BX683" s="5">
        <v>116.82</v>
      </c>
      <c r="BY683" s="5">
        <v>43.78</v>
      </c>
      <c r="BZ683" s="5">
        <v>13.37</v>
      </c>
      <c r="CA683" s="5">
        <v>3.07</v>
      </c>
      <c r="CB683" s="5">
        <v>0.45</v>
      </c>
      <c r="CC683" s="5">
        <v>0</v>
      </c>
      <c r="CD683" s="5">
        <v>0</v>
      </c>
      <c r="CE683" s="5">
        <v>0</v>
      </c>
      <c r="CF683" s="5">
        <v>0</v>
      </c>
      <c r="CG683" s="5">
        <v>0</v>
      </c>
      <c r="CH683" s="5">
        <v>0</v>
      </c>
      <c r="CI683" s="5">
        <v>0</v>
      </c>
      <c r="CJ683" s="5">
        <v>0</v>
      </c>
      <c r="CK683" s="5">
        <v>0</v>
      </c>
      <c r="CL683" s="5">
        <v>0</v>
      </c>
      <c r="CM683" s="5">
        <v>0</v>
      </c>
      <c r="CN683" s="5">
        <v>0</v>
      </c>
      <c r="CO683" s="5">
        <v>0</v>
      </c>
      <c r="CP683" s="5">
        <v>0</v>
      </c>
      <c r="CQ683" s="5">
        <v>0</v>
      </c>
      <c r="CR683" s="5">
        <v>0</v>
      </c>
      <c r="CS683" s="5">
        <v>0</v>
      </c>
      <c r="CT683" s="5">
        <v>0</v>
      </c>
      <c r="CU683" s="5">
        <v>0</v>
      </c>
      <c r="CV683" s="5">
        <v>0</v>
      </c>
      <c r="CW683" s="5">
        <v>0</v>
      </c>
      <c r="CX683" s="5">
        <v>0</v>
      </c>
      <c r="CY683" s="5">
        <v>0</v>
      </c>
      <c r="CZ683" s="5">
        <v>0</v>
      </c>
      <c r="DA683" s="5">
        <v>0</v>
      </c>
      <c r="DB683" s="5">
        <v>0</v>
      </c>
      <c r="DC683" s="5">
        <v>0</v>
      </c>
      <c r="DD683" s="5">
        <v>0</v>
      </c>
      <c r="DE683" s="5">
        <v>0</v>
      </c>
      <c r="DF683" s="3">
        <v>0</v>
      </c>
      <c r="DG683" s="3">
        <v>0</v>
      </c>
      <c r="DH683" s="3">
        <v>0</v>
      </c>
      <c r="DI683" s="3">
        <v>0</v>
      </c>
      <c r="DJ683" s="3">
        <v>0</v>
      </c>
      <c r="DK683" s="3">
        <v>0</v>
      </c>
      <c r="DL683" s="3">
        <v>0</v>
      </c>
      <c r="DM683" s="3">
        <v>0</v>
      </c>
      <c r="DN683" s="3">
        <v>0</v>
      </c>
      <c r="DO683" s="3">
        <v>0</v>
      </c>
      <c r="DP683" s="3">
        <v>0</v>
      </c>
      <c r="DQ683" s="3">
        <v>0</v>
      </c>
      <c r="DR683" s="3">
        <v>0</v>
      </c>
      <c r="DS683" s="3">
        <v>0</v>
      </c>
      <c r="DT683" s="3">
        <v>1</v>
      </c>
      <c r="DU683" s="3">
        <v>0.99421999999999999</v>
      </c>
      <c r="DV683" s="3">
        <v>0.98826462219999989</v>
      </c>
      <c r="DW683" s="3">
        <v>0.98218679477346993</v>
      </c>
      <c r="DX683" s="3">
        <v>0.97604812730613577</v>
      </c>
      <c r="DY683" s="3">
        <v>0.96972333544119194</v>
      </c>
      <c r="DZ683" s="3">
        <v>0.9631680056936095</v>
      </c>
      <c r="EA683" s="3">
        <v>0.9563295128531849</v>
      </c>
      <c r="EB683" s="3">
        <v>0.94933874411422814</v>
      </c>
      <c r="EC683" s="3">
        <v>0.94219022337104796</v>
      </c>
      <c r="ED683" s="3">
        <v>0.93492593674885716</v>
      </c>
      <c r="EE683" s="3">
        <v>0.92751197407043873</v>
      </c>
      <c r="EF683" s="3">
        <v>0.91982289980539478</v>
      </c>
      <c r="EG683" s="3">
        <v>0.91167326891311895</v>
      </c>
      <c r="EH683" s="3">
        <v>0.90291208879886387</v>
      </c>
      <c r="EI683" s="3">
        <v>0.89346762835002769</v>
      </c>
      <c r="EJ683" s="3">
        <v>0.88305873047974981</v>
      </c>
      <c r="EK683" s="3">
        <v>0.87153481404698907</v>
      </c>
      <c r="EL683" s="3">
        <v>0.85878425971748162</v>
      </c>
      <c r="EM683" s="3">
        <v>0.84476031275629515</v>
      </c>
      <c r="EN683" s="3">
        <v>0.82953773192042668</v>
      </c>
      <c r="EO683" s="3">
        <v>0.81298845416861409</v>
      </c>
      <c r="EP683" s="3">
        <v>0.79506205875419611</v>
      </c>
      <c r="EQ683" s="3">
        <v>0.77567049514118125</v>
      </c>
      <c r="ER683" s="3">
        <v>0.75452571744363273</v>
      </c>
      <c r="ES683" s="3">
        <v>0.73140704946115986</v>
      </c>
      <c r="ET683" s="3">
        <v>0.7061076796202983</v>
      </c>
      <c r="EU683" s="3">
        <v>0.67857654119190292</v>
      </c>
      <c r="EV683" s="3">
        <v>0.64871238761404726</v>
      </c>
      <c r="EW683" s="3">
        <v>0.61649084332125759</v>
      </c>
      <c r="EX683" s="3">
        <v>0.58205366481333209</v>
      </c>
      <c r="EY683" s="3">
        <v>0.5456985929090914</v>
      </c>
      <c r="EZ683" s="3">
        <v>0.50766885796925676</v>
      </c>
      <c r="FA683" s="3">
        <v>0.46823314108220493</v>
      </c>
      <c r="FB683" s="3">
        <v>0.42687879006182461</v>
      </c>
      <c r="FC683" s="3">
        <v>0.38397320287271064</v>
      </c>
      <c r="FD683" s="3">
        <v>0.34009274524841726</v>
      </c>
      <c r="FE683" s="3">
        <v>0.29596911247988761</v>
      </c>
      <c r="FF683" s="3">
        <v>0.2525386049145889</v>
      </c>
      <c r="FG683" s="3">
        <v>0.21089246357812405</v>
      </c>
      <c r="FH683" s="3">
        <v>0.17210301275219969</v>
      </c>
      <c r="FI683" s="3">
        <v>0.13703874493406651</v>
      </c>
      <c r="FJ683" s="3">
        <v>0.10628176902106462</v>
      </c>
      <c r="FK683" s="3">
        <v>8.0129014118051248E-2</v>
      </c>
      <c r="FL683" s="3">
        <v>5.8604758345660313E-2</v>
      </c>
      <c r="FM683" s="3">
        <v>4.1825629983714308E-2</v>
      </c>
      <c r="FN683" s="3">
        <v>2.885466561316483E-2</v>
      </c>
      <c r="FO683" s="3">
        <v>1.9466511609265522E-2</v>
      </c>
      <c r="FP683" s="3">
        <v>1.2450002164821857E-2</v>
      </c>
      <c r="FQ683" s="3">
        <v>7.5053593050412089E-3</v>
      </c>
      <c r="FR683" s="3">
        <v>4.0884694278281479E-3</v>
      </c>
      <c r="FS683" s="3">
        <v>1.9595625120637531E-3</v>
      </c>
      <c r="FT683" s="3">
        <v>8.1268936062820038E-4</v>
      </c>
      <c r="FU683" s="3">
        <v>2.886591340015305E-4</v>
      </c>
      <c r="FV683" s="3">
        <v>8.3595685206843225E-5</v>
      </c>
      <c r="FW683" s="3">
        <v>1.8167850266003239E-5</v>
      </c>
      <c r="FX683" s="3">
        <v>2.5020763386339653E-6</v>
      </c>
      <c r="FY683" s="3">
        <v>0</v>
      </c>
      <c r="FZ683" s="3">
        <v>0</v>
      </c>
      <c r="GA683" s="3">
        <v>0</v>
      </c>
      <c r="GB683" s="3">
        <v>0</v>
      </c>
      <c r="GC683" s="3">
        <v>0</v>
      </c>
      <c r="GD683" s="3">
        <v>0</v>
      </c>
      <c r="GE683" s="3">
        <v>0</v>
      </c>
      <c r="GF683" s="3">
        <v>0</v>
      </c>
      <c r="GG683" s="3">
        <v>0</v>
      </c>
      <c r="GH683" s="3">
        <v>0</v>
      </c>
      <c r="GI683" s="3">
        <v>0</v>
      </c>
      <c r="GJ683" s="3">
        <v>0</v>
      </c>
      <c r="GK683" s="3">
        <v>0</v>
      </c>
      <c r="GL683" s="3">
        <v>0</v>
      </c>
      <c r="GM683" s="3">
        <v>0</v>
      </c>
      <c r="GN683" s="3">
        <v>0</v>
      </c>
      <c r="GO683" s="3">
        <v>0</v>
      </c>
      <c r="GP683" s="3">
        <v>0</v>
      </c>
      <c r="GQ683" s="3">
        <v>0</v>
      </c>
      <c r="GR683" s="3">
        <v>0</v>
      </c>
      <c r="GS683" s="3">
        <v>0</v>
      </c>
      <c r="GT683" s="3">
        <v>0</v>
      </c>
      <c r="GU683" s="3">
        <v>0</v>
      </c>
      <c r="GV683" s="3">
        <v>0</v>
      </c>
      <c r="GW683" s="3">
        <v>0</v>
      </c>
      <c r="GX683" s="3">
        <v>0</v>
      </c>
      <c r="GY683" s="3">
        <v>0</v>
      </c>
      <c r="GZ683" s="3">
        <v>0</v>
      </c>
      <c r="HA683" s="3">
        <v>0</v>
      </c>
      <c r="HB683">
        <f t="shared" si="4050"/>
        <v>21</v>
      </c>
      <c r="HC683">
        <f t="shared" si="4054"/>
        <v>0.62028353273896941</v>
      </c>
      <c r="HD683">
        <f>IF(H683&gt;=$F$3,IF(HB683&lt;50,HC683*VLOOKUP(H683,Ret!$A$2:$AZ$27,HB683+2),HC683),0)</f>
        <v>1.1165103589301449E-2</v>
      </c>
      <c r="HE683">
        <f>IF(H683&lt;$F$3,HC683*VLOOKUP(H683,Withd!$A$2:$AZ$57,HB683+2),0)</f>
        <v>0</v>
      </c>
      <c r="HF683">
        <f>IF(HC683=HD683,0,HC683*VLOOKUP(H683,Mort!$A$2:$E$115,IF(HF682/HC682=VLOOKUP(H682,Mort!$A$2:$E$115,2),2,3)))</f>
        <v>1.2343642301505492E-3</v>
      </c>
      <c r="HH683">
        <f t="shared" ref="HH683:HI683" si="4077">HH682+1</f>
        <v>46</v>
      </c>
      <c r="HI683">
        <f t="shared" si="4077"/>
        <v>14</v>
      </c>
      <c r="HJ683">
        <f t="shared" si="4048"/>
        <v>0.32392600301677937</v>
      </c>
      <c r="HK683">
        <f>IF(HH683&gt;=$F$3,IF(HI683&lt;50,HJ683*VLOOKUP(HH683,Ret!$A$2:$AZ$27,HI683+2),HJ683),0)</f>
        <v>0</v>
      </c>
      <c r="HL683">
        <f>IF(HH683&lt;$F$3,HJ683*VLOOKUP(HH683,Withd!$A$2:$AZ$57,HI683+2),0)</f>
        <v>1.1078269303173856E-2</v>
      </c>
      <c r="HM683">
        <f>IF(HJ683=HK683,0,HJ683*VLOOKUP(HH683,Mort!$A$2:$E$115,IF(HM682/HJ682=VLOOKUP(HH682,Mort!$A$2:$E$115,2),2,3)))</f>
        <v>3.7575416349946408E-4</v>
      </c>
      <c r="HN683">
        <f>HN682/(1+Assumptions!$C$9)</f>
        <v>0.79949523359184238</v>
      </c>
      <c r="HO683">
        <f>HO682*(1+Assumptions!$C$10)</f>
        <v>1.2115472661938491</v>
      </c>
      <c r="HQ683">
        <f>HQ682/(1.01+Assumptions!$C$9)</f>
        <v>0.75480071713177443</v>
      </c>
      <c r="HR683">
        <f>HR682/(0.99+Assumptions!$C$9)</f>
        <v>0.84730801005609269</v>
      </c>
    </row>
    <row r="684" spans="2:226" x14ac:dyDescent="0.25">
      <c r="B684">
        <f t="shared" ref="B684:C684" si="4078">B683+1</f>
        <v>2045</v>
      </c>
      <c r="C684">
        <f t="shared" si="4078"/>
        <v>66</v>
      </c>
      <c r="D684">
        <f>IF(D683=0, 0, D683*(1-VLOOKUP(C683,Mort!$A$2:$E$111,IF(D683/D682=1-VLOOKUP(C682,Mort!$A$2:$E$111,4),4,5))))</f>
        <v>0.90513855292209389</v>
      </c>
      <c r="E684" s="3">
        <f>IF(C684&lt;65,Assumptions!$C$6,Assumptions!$C$7)*(1+Assumptions!$C$8)^(B684-$J$3)</f>
        <v>16885.07210995592</v>
      </c>
      <c r="F684" s="3">
        <f t="shared" si="4046"/>
        <v>15283.33</v>
      </c>
      <c r="H684">
        <f t="shared" si="4053"/>
        <v>54</v>
      </c>
      <c r="I684" s="5">
        <v>291709.11826720287</v>
      </c>
      <c r="J684" s="5">
        <v>0</v>
      </c>
      <c r="K684" s="5">
        <v>0</v>
      </c>
      <c r="L684" s="5">
        <v>0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5">
        <v>0</v>
      </c>
      <c r="Y684" s="5">
        <v>22748.94</v>
      </c>
      <c r="Z684" s="5">
        <v>23856.37</v>
      </c>
      <c r="AA684" s="5">
        <v>25013.68</v>
      </c>
      <c r="AB684" s="5">
        <v>26224.5</v>
      </c>
      <c r="AC684" s="5">
        <v>27487.56</v>
      </c>
      <c r="AD684" s="5">
        <v>28803.35</v>
      </c>
      <c r="AE684" s="5">
        <v>30171.78</v>
      </c>
      <c r="AF684" s="5">
        <v>31598.54</v>
      </c>
      <c r="AG684" s="5">
        <v>33085.440000000002</v>
      </c>
      <c r="AH684" s="5">
        <v>34636.019999999997</v>
      </c>
      <c r="AI684" s="5">
        <v>14930.95</v>
      </c>
      <c r="AJ684" s="5">
        <v>15621.57</v>
      </c>
      <c r="AK684" s="5">
        <v>16334.74</v>
      </c>
      <c r="AL684" s="5">
        <v>17067.54</v>
      </c>
      <c r="AM684" s="5">
        <v>17817.900000000001</v>
      </c>
      <c r="AN684" s="5">
        <v>18578.89</v>
      </c>
      <c r="AO684" s="5">
        <v>19344.939999999999</v>
      </c>
      <c r="AP684" s="5">
        <v>20110.330000000002</v>
      </c>
      <c r="AQ684" s="5">
        <v>20869.939999999999</v>
      </c>
      <c r="AR684" s="5">
        <v>21621.02</v>
      </c>
      <c r="AS684" s="5">
        <v>22355.119999999999</v>
      </c>
      <c r="AT684" s="5">
        <v>23064.61</v>
      </c>
      <c r="AU684" s="5">
        <v>23739.67</v>
      </c>
      <c r="AV684" s="5">
        <v>24362.62</v>
      </c>
      <c r="AW684" s="5">
        <v>24915.040000000001</v>
      </c>
      <c r="AX684" s="5">
        <v>25376.15</v>
      </c>
      <c r="AY684" s="5">
        <v>25728.01</v>
      </c>
      <c r="AZ684" s="5">
        <v>25948.48</v>
      </c>
      <c r="BA684" s="5">
        <v>26015.9</v>
      </c>
      <c r="BB684" s="5">
        <v>25913.599999999999</v>
      </c>
      <c r="BC684" s="5">
        <v>25631.26</v>
      </c>
      <c r="BD684" s="5">
        <v>25156.5</v>
      </c>
      <c r="BE684" s="5">
        <v>24478.47</v>
      </c>
      <c r="BF684" s="5">
        <v>23543.94</v>
      </c>
      <c r="BG684" s="5">
        <v>22342.3</v>
      </c>
      <c r="BH684" s="5">
        <v>20877.419999999998</v>
      </c>
      <c r="BI684" s="5">
        <v>19168.07</v>
      </c>
      <c r="BJ684" s="5">
        <v>17254.89</v>
      </c>
      <c r="BK684" s="5">
        <v>15201.9</v>
      </c>
      <c r="BL684" s="5">
        <v>13088.14</v>
      </c>
      <c r="BM684" s="5">
        <v>10994.74</v>
      </c>
      <c r="BN684" s="5">
        <v>8996.07</v>
      </c>
      <c r="BO684" s="5">
        <v>7155.44</v>
      </c>
      <c r="BP684" s="5">
        <v>5521.18</v>
      </c>
      <c r="BQ684" s="5">
        <v>4157.13</v>
      </c>
      <c r="BR684" s="5">
        <v>3025.66</v>
      </c>
      <c r="BS684" s="5">
        <v>2153.5</v>
      </c>
      <c r="BT684" s="5">
        <v>1453.04</v>
      </c>
      <c r="BU684" s="5">
        <v>924.13</v>
      </c>
      <c r="BV684" s="5">
        <v>531.1</v>
      </c>
      <c r="BW684" s="5">
        <v>268.55</v>
      </c>
      <c r="BX684" s="5">
        <v>117.5</v>
      </c>
      <c r="BY684" s="5">
        <v>44.03</v>
      </c>
      <c r="BZ684" s="5">
        <v>13.45</v>
      </c>
      <c r="CA684" s="5">
        <v>3.08</v>
      </c>
      <c r="CB684" s="5">
        <v>0.45</v>
      </c>
      <c r="CC684" s="5">
        <v>0</v>
      </c>
      <c r="CD684" s="5">
        <v>0</v>
      </c>
      <c r="CE684" s="5">
        <v>0</v>
      </c>
      <c r="CF684" s="5">
        <v>0</v>
      </c>
      <c r="CG684" s="5">
        <v>0</v>
      </c>
      <c r="CH684" s="5">
        <v>0</v>
      </c>
      <c r="CI684" s="5">
        <v>0</v>
      </c>
      <c r="CJ684" s="5">
        <v>0</v>
      </c>
      <c r="CK684" s="5">
        <v>0</v>
      </c>
      <c r="CL684" s="5">
        <v>0</v>
      </c>
      <c r="CM684" s="5">
        <v>0</v>
      </c>
      <c r="CN684" s="5">
        <v>0</v>
      </c>
      <c r="CO684" s="5">
        <v>0</v>
      </c>
      <c r="CP684" s="5">
        <v>0</v>
      </c>
      <c r="CQ684" s="5">
        <v>0</v>
      </c>
      <c r="CR684" s="5">
        <v>0</v>
      </c>
      <c r="CS684" s="5">
        <v>0</v>
      </c>
      <c r="CT684" s="5">
        <v>0</v>
      </c>
      <c r="CU684" s="5">
        <v>0</v>
      </c>
      <c r="CV684" s="5">
        <v>0</v>
      </c>
      <c r="CW684" s="5">
        <v>0</v>
      </c>
      <c r="CX684" s="5">
        <v>0</v>
      </c>
      <c r="CY684" s="5">
        <v>0</v>
      </c>
      <c r="CZ684" s="5">
        <v>0</v>
      </c>
      <c r="DA684" s="5">
        <v>0</v>
      </c>
      <c r="DB684" s="5">
        <v>0</v>
      </c>
      <c r="DC684" s="5">
        <v>0</v>
      </c>
      <c r="DD684" s="5">
        <v>0</v>
      </c>
      <c r="DE684" s="5">
        <v>0</v>
      </c>
      <c r="DF684" s="3">
        <v>0</v>
      </c>
      <c r="DG684" s="3">
        <v>0</v>
      </c>
      <c r="DH684" s="3">
        <v>0</v>
      </c>
      <c r="DI684" s="3">
        <v>0</v>
      </c>
      <c r="DJ684" s="3">
        <v>0</v>
      </c>
      <c r="DK684" s="3">
        <v>0</v>
      </c>
      <c r="DL684" s="3">
        <v>0</v>
      </c>
      <c r="DM684" s="3">
        <v>0</v>
      </c>
      <c r="DN684" s="3">
        <v>0</v>
      </c>
      <c r="DO684" s="3">
        <v>0</v>
      </c>
      <c r="DP684" s="3">
        <v>0</v>
      </c>
      <c r="DQ684" s="3">
        <v>0</v>
      </c>
      <c r="DR684" s="3">
        <v>0</v>
      </c>
      <c r="DS684" s="3">
        <v>0</v>
      </c>
      <c r="DT684" s="3">
        <v>0</v>
      </c>
      <c r="DU684" s="3">
        <v>1</v>
      </c>
      <c r="DV684" s="3">
        <v>0.99400999999999995</v>
      </c>
      <c r="DW684" s="3">
        <v>0.98789683849999999</v>
      </c>
      <c r="DX684" s="3">
        <v>0.98172248325937506</v>
      </c>
      <c r="DY684" s="3">
        <v>0.97536092156785426</v>
      </c>
      <c r="DZ684" s="3">
        <v>0.9687674817380556</v>
      </c>
      <c r="EA684" s="3">
        <v>0.96188923261771542</v>
      </c>
      <c r="EB684" s="3">
        <v>0.95485782232727989</v>
      </c>
      <c r="EC684" s="3">
        <v>0.94766774292515543</v>
      </c>
      <c r="ED684" s="3">
        <v>0.94036122462720251</v>
      </c>
      <c r="EE684" s="3">
        <v>0.93290416011590882</v>
      </c>
      <c r="EF684" s="3">
        <v>0.92517038462854795</v>
      </c>
      <c r="EG684" s="3">
        <v>0.91697337502073906</v>
      </c>
      <c r="EH684" s="3">
        <v>0.90816126088678972</v>
      </c>
      <c r="EI684" s="3">
        <v>0.89866189409791386</v>
      </c>
      <c r="EJ684" s="3">
        <v>0.88819248303167309</v>
      </c>
      <c r="EK684" s="3">
        <v>0.87660157112810977</v>
      </c>
      <c r="EL684" s="3">
        <v>0.86377689014250547</v>
      </c>
      <c r="EM684" s="3">
        <v>0.84967141352647835</v>
      </c>
      <c r="EN684" s="3">
        <v>0.83436033465473114</v>
      </c>
      <c r="EO684" s="3">
        <v>0.81771484597836919</v>
      </c>
      <c r="EP684" s="3">
        <v>0.7996842336245461</v>
      </c>
      <c r="EQ684" s="3">
        <v>0.78017993516644346</v>
      </c>
      <c r="ER684" s="3">
        <v>0.75891223013380626</v>
      </c>
      <c r="ES684" s="3">
        <v>0.73565915940250648</v>
      </c>
      <c r="ET684" s="3">
        <v>0.71021270907877376</v>
      </c>
      <c r="EU684" s="3">
        <v>0.68252151555179241</v>
      </c>
      <c r="EV684" s="3">
        <v>0.65248374365235806</v>
      </c>
      <c r="EW684" s="3">
        <v>0.62007487610514544</v>
      </c>
      <c r="EX684" s="3">
        <v>0.58543749352591201</v>
      </c>
      <c r="EY684" s="3">
        <v>0.5488710676802836</v>
      </c>
      <c r="EZ684" s="3">
        <v>0.51062024297364461</v>
      </c>
      <c r="FA684" s="3">
        <v>0.47095526249945191</v>
      </c>
      <c r="FB684" s="3">
        <v>0.42936049371550034</v>
      </c>
      <c r="FC684" s="3">
        <v>0.38620547049215542</v>
      </c>
      <c r="FD684" s="3">
        <v>0.34206990932431186</v>
      </c>
      <c r="FE684" s="3">
        <v>0.29768975928857566</v>
      </c>
      <c r="FF684" s="3">
        <v>0.2540067640105701</v>
      </c>
      <c r="FG684" s="3">
        <v>0.21211850855758699</v>
      </c>
      <c r="FH684" s="3">
        <v>0.17310355127859001</v>
      </c>
      <c r="FI684" s="3">
        <v>0.13783543374109009</v>
      </c>
      <c r="FJ684" s="3">
        <v>0.10689964899223983</v>
      </c>
      <c r="FK684" s="3">
        <v>8.0594852364719374E-2</v>
      </c>
      <c r="FL684" s="3">
        <v>5.8945463122508451E-2</v>
      </c>
      <c r="FM684" s="3">
        <v>4.2068787575903051E-2</v>
      </c>
      <c r="FN684" s="3">
        <v>2.9022415172864E-2</v>
      </c>
      <c r="FO684" s="3">
        <v>1.9579682172220971E-2</v>
      </c>
      <c r="FP684" s="3">
        <v>1.2522381530065645E-2</v>
      </c>
      <c r="FQ684" s="3">
        <v>7.5489924815847738E-3</v>
      </c>
      <c r="FR684" s="3">
        <v>4.1122381644184899E-3</v>
      </c>
      <c r="FS684" s="3">
        <v>1.9709546298241382E-3</v>
      </c>
      <c r="FT684" s="3">
        <v>8.1741401362696493E-4</v>
      </c>
      <c r="FU684" s="3">
        <v>2.9033728350016166E-4</v>
      </c>
      <c r="FV684" s="3">
        <v>8.4081677301646812E-5</v>
      </c>
      <c r="FW684" s="3">
        <v>1.8273470927966903E-5</v>
      </c>
      <c r="FX684" s="3">
        <v>2.516622416199601E-6</v>
      </c>
      <c r="FY684" s="3">
        <v>0</v>
      </c>
      <c r="FZ684" s="3">
        <v>0</v>
      </c>
      <c r="GA684" s="3">
        <v>0</v>
      </c>
      <c r="GB684" s="3">
        <v>0</v>
      </c>
      <c r="GC684" s="3">
        <v>0</v>
      </c>
      <c r="GD684" s="3">
        <v>0</v>
      </c>
      <c r="GE684" s="3">
        <v>0</v>
      </c>
      <c r="GF684" s="3">
        <v>0</v>
      </c>
      <c r="GG684" s="3">
        <v>0</v>
      </c>
      <c r="GH684" s="3">
        <v>0</v>
      </c>
      <c r="GI684" s="3">
        <v>0</v>
      </c>
      <c r="GJ684" s="3">
        <v>0</v>
      </c>
      <c r="GK684" s="3">
        <v>0</v>
      </c>
      <c r="GL684" s="3">
        <v>0</v>
      </c>
      <c r="GM684" s="3">
        <v>0</v>
      </c>
      <c r="GN684" s="3">
        <v>0</v>
      </c>
      <c r="GO684" s="3">
        <v>0</v>
      </c>
      <c r="GP684" s="3">
        <v>0</v>
      </c>
      <c r="GQ684" s="3">
        <v>0</v>
      </c>
      <c r="GR684" s="3">
        <v>0</v>
      </c>
      <c r="GS684" s="3">
        <v>0</v>
      </c>
      <c r="GT684" s="3">
        <v>0</v>
      </c>
      <c r="GU684" s="3">
        <v>0</v>
      </c>
      <c r="GV684" s="3">
        <v>0</v>
      </c>
      <c r="GW684" s="3">
        <v>0</v>
      </c>
      <c r="GX684" s="3">
        <v>0</v>
      </c>
      <c r="GY684" s="3">
        <v>0</v>
      </c>
      <c r="GZ684" s="3">
        <v>0</v>
      </c>
      <c r="HA684" s="3">
        <v>0</v>
      </c>
      <c r="HB684">
        <f t="shared" si="4050"/>
        <v>22</v>
      </c>
      <c r="HC684">
        <f t="shared" si="4054"/>
        <v>0.60788406491951741</v>
      </c>
      <c r="HD684">
        <f>IF(H684&gt;=$F$3,IF(HB684&lt;50,HC684*VLOOKUP(H684,Ret!$A$2:$AZ$27,HB684+2),HC684),0)</f>
        <v>1.6412869752826971E-2</v>
      </c>
      <c r="HE684">
        <f>IF(H684&lt;$F$3,HC684*VLOOKUP(H684,Withd!$A$2:$AZ$57,HB684+2),0)</f>
        <v>0</v>
      </c>
      <c r="HF684">
        <f>IF(HC684=HD684,0,HC684*VLOOKUP(H684,Mort!$A$2:$E$115,IF(HF683/HC683=VLOOKUP(H683,Mort!$A$2:$E$115,2),2,3)))</f>
        <v>1.2947930582785721E-3</v>
      </c>
      <c r="HH684">
        <f t="shared" ref="HH684:HI684" si="4079">HH683+1</f>
        <v>47</v>
      </c>
      <c r="HI684">
        <f t="shared" si="4079"/>
        <v>15</v>
      </c>
      <c r="HJ684">
        <f t="shared" si="4048"/>
        <v>0.31247197955010608</v>
      </c>
      <c r="HK684">
        <f>IF(HH684&gt;=$F$3,IF(HI684&lt;50,HJ684*VLOOKUP(HH684,Ret!$A$2:$AZ$27,HI684+2),HJ684),0)</f>
        <v>0</v>
      </c>
      <c r="HL684">
        <f>IF(HH684&lt;$F$3,HJ684*VLOOKUP(HH684,Withd!$A$2:$AZ$57,HI684+2),0)</f>
        <v>9.8428673558283424E-3</v>
      </c>
      <c r="HM684">
        <f>IF(HJ684=HK684,0,HJ684*VLOOKUP(HH684,Mort!$A$2:$E$115,IF(HM683/HJ683=VLOOKUP(HH683,Mort!$A$2:$E$115,2),2,3)))</f>
        <v>3.9371469423313369E-4</v>
      </c>
      <c r="HN684">
        <f>HN683/(1+Assumptions!$C$9)</f>
        <v>0.77022662195745895</v>
      </c>
      <c r="HO684">
        <f>HO683*(1+Assumptions!$C$10)</f>
        <v>1.2509225523451493</v>
      </c>
      <c r="HQ684">
        <f>HQ683/(1.01+Assumptions!$C$9)</f>
        <v>0.72022969191963204</v>
      </c>
      <c r="HR684">
        <f>HR683/(0.99+Assumptions!$C$9)</f>
        <v>0.82422958176662708</v>
      </c>
    </row>
    <row r="685" spans="2:226" x14ac:dyDescent="0.25">
      <c r="B685">
        <f t="shared" ref="B685:C685" si="4080">B684+1</f>
        <v>2046</v>
      </c>
      <c r="C685">
        <f t="shared" si="4080"/>
        <v>67</v>
      </c>
      <c r="D685">
        <f>IF(D684=0, 0, D684*(1-VLOOKUP(C684,Mort!$A$2:$E$111,IF(D684/D683=1-VLOOKUP(C683,Mort!$A$2:$E$111,4),4,5))))</f>
        <v>0.8971190253432042</v>
      </c>
      <c r="E685" s="3">
        <f>IF(C685&lt;65,Assumptions!$C$6,Assumptions!$C$7)*(1+Assumptions!$C$8)^(B685-$J$3)</f>
        <v>17813.751076003493</v>
      </c>
      <c r="F685" s="3">
        <f t="shared" si="4046"/>
        <v>15981.06</v>
      </c>
      <c r="H685">
        <f t="shared" si="4053"/>
        <v>55</v>
      </c>
      <c r="I685" s="5">
        <v>280386.92923260783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24000.13</v>
      </c>
      <c r="AA685" s="5">
        <v>25164.42</v>
      </c>
      <c r="AB685" s="5">
        <v>26382.53</v>
      </c>
      <c r="AC685" s="5">
        <v>27653.21</v>
      </c>
      <c r="AD685" s="5">
        <v>28976.92</v>
      </c>
      <c r="AE685" s="5">
        <v>30353.599999999999</v>
      </c>
      <c r="AF685" s="5">
        <v>31788.959999999999</v>
      </c>
      <c r="AG685" s="5">
        <v>33284.81</v>
      </c>
      <c r="AH685" s="5">
        <v>34844.74</v>
      </c>
      <c r="AI685" s="5">
        <v>15020.93</v>
      </c>
      <c r="AJ685" s="5">
        <v>15715.71</v>
      </c>
      <c r="AK685" s="5">
        <v>16433.169999999998</v>
      </c>
      <c r="AL685" s="5">
        <v>17170.39</v>
      </c>
      <c r="AM685" s="5">
        <v>17925.28</v>
      </c>
      <c r="AN685" s="5">
        <v>18690.849999999999</v>
      </c>
      <c r="AO685" s="5">
        <v>19461.52</v>
      </c>
      <c r="AP685" s="5">
        <v>20231.52</v>
      </c>
      <c r="AQ685" s="5">
        <v>20995.7</v>
      </c>
      <c r="AR685" s="5">
        <v>21751.31</v>
      </c>
      <c r="AS685" s="5">
        <v>22489.83</v>
      </c>
      <c r="AT685" s="5">
        <v>23203.599999999999</v>
      </c>
      <c r="AU685" s="5">
        <v>23882.73</v>
      </c>
      <c r="AV685" s="5">
        <v>24509.43</v>
      </c>
      <c r="AW685" s="5">
        <v>25065.18</v>
      </c>
      <c r="AX685" s="5">
        <v>25529.07</v>
      </c>
      <c r="AY685" s="5">
        <v>25883.05</v>
      </c>
      <c r="AZ685" s="5">
        <v>26104.85</v>
      </c>
      <c r="BA685" s="5">
        <v>26172.68</v>
      </c>
      <c r="BB685" s="5">
        <v>26069.759999999998</v>
      </c>
      <c r="BC685" s="5">
        <v>25785.72</v>
      </c>
      <c r="BD685" s="5">
        <v>25308.09</v>
      </c>
      <c r="BE685" s="5">
        <v>24625.98</v>
      </c>
      <c r="BF685" s="5">
        <v>23685.82</v>
      </c>
      <c r="BG685" s="5">
        <v>22476.94</v>
      </c>
      <c r="BH685" s="5">
        <v>21003.23</v>
      </c>
      <c r="BI685" s="5">
        <v>19283.580000000002</v>
      </c>
      <c r="BJ685" s="5">
        <v>17358.87</v>
      </c>
      <c r="BK685" s="5">
        <v>15293.51</v>
      </c>
      <c r="BL685" s="5">
        <v>13167.01</v>
      </c>
      <c r="BM685" s="5">
        <v>11061</v>
      </c>
      <c r="BN685" s="5">
        <v>9050.2800000000007</v>
      </c>
      <c r="BO685" s="5">
        <v>7198.56</v>
      </c>
      <c r="BP685" s="5">
        <v>5554.45</v>
      </c>
      <c r="BQ685" s="5">
        <v>4182.1899999999996</v>
      </c>
      <c r="BR685" s="5">
        <v>3043.89</v>
      </c>
      <c r="BS685" s="5">
        <v>2166.48</v>
      </c>
      <c r="BT685" s="5">
        <v>1461.8</v>
      </c>
      <c r="BU685" s="5">
        <v>929.7</v>
      </c>
      <c r="BV685" s="5">
        <v>534.29999999999995</v>
      </c>
      <c r="BW685" s="5">
        <v>270.17</v>
      </c>
      <c r="BX685" s="5">
        <v>118.21</v>
      </c>
      <c r="BY685" s="5">
        <v>44.3</v>
      </c>
      <c r="BZ685" s="5">
        <v>13.53</v>
      </c>
      <c r="CA685" s="5">
        <v>3.1</v>
      </c>
      <c r="CB685" s="5">
        <v>0.45</v>
      </c>
      <c r="CC685" s="5">
        <v>0</v>
      </c>
      <c r="CD685" s="5">
        <v>0</v>
      </c>
      <c r="CE685" s="5">
        <v>0</v>
      </c>
      <c r="CF685" s="5">
        <v>0</v>
      </c>
      <c r="CG685" s="5">
        <v>0</v>
      </c>
      <c r="CH685" s="5">
        <v>0</v>
      </c>
      <c r="CI685" s="5">
        <v>0</v>
      </c>
      <c r="CJ685" s="5">
        <v>0</v>
      </c>
      <c r="CK685" s="5">
        <v>0</v>
      </c>
      <c r="CL685" s="5">
        <v>0</v>
      </c>
      <c r="CM685" s="5">
        <v>0</v>
      </c>
      <c r="CN685" s="5">
        <v>0</v>
      </c>
      <c r="CO685" s="5">
        <v>0</v>
      </c>
      <c r="CP685" s="5">
        <v>0</v>
      </c>
      <c r="CQ685" s="5">
        <v>0</v>
      </c>
      <c r="CR685" s="5">
        <v>0</v>
      </c>
      <c r="CS685" s="5">
        <v>0</v>
      </c>
      <c r="CT685" s="5">
        <v>0</v>
      </c>
      <c r="CU685" s="5">
        <v>0</v>
      </c>
      <c r="CV685" s="5">
        <v>0</v>
      </c>
      <c r="CW685" s="5">
        <v>0</v>
      </c>
      <c r="CX685" s="5">
        <v>0</v>
      </c>
      <c r="CY685" s="5">
        <v>0</v>
      </c>
      <c r="CZ685" s="5">
        <v>0</v>
      </c>
      <c r="DA685" s="5">
        <v>0</v>
      </c>
      <c r="DB685" s="5">
        <v>0</v>
      </c>
      <c r="DC685" s="5">
        <v>0</v>
      </c>
      <c r="DD685" s="5">
        <v>0</v>
      </c>
      <c r="DE685" s="5">
        <v>0</v>
      </c>
      <c r="DF685" s="3">
        <v>0</v>
      </c>
      <c r="DG685" s="3">
        <v>0</v>
      </c>
      <c r="DH685" s="3">
        <v>0</v>
      </c>
      <c r="DI685" s="3">
        <v>0</v>
      </c>
      <c r="DJ685" s="3">
        <v>0</v>
      </c>
      <c r="DK685" s="3">
        <v>0</v>
      </c>
      <c r="DL685" s="3">
        <v>0</v>
      </c>
      <c r="DM685" s="3">
        <v>0</v>
      </c>
      <c r="DN685" s="3">
        <v>0</v>
      </c>
      <c r="DO685" s="3">
        <v>0</v>
      </c>
      <c r="DP685" s="3">
        <v>0</v>
      </c>
      <c r="DQ685" s="3">
        <v>0</v>
      </c>
      <c r="DR685" s="3">
        <v>0</v>
      </c>
      <c r="DS685" s="3">
        <v>0</v>
      </c>
      <c r="DT685" s="3">
        <v>0</v>
      </c>
      <c r="DU685" s="3">
        <v>0</v>
      </c>
      <c r="DV685" s="3">
        <v>1</v>
      </c>
      <c r="DW685" s="3">
        <v>0.99385000000000001</v>
      </c>
      <c r="DX685" s="3">
        <v>0.98763843750000002</v>
      </c>
      <c r="DY685" s="3">
        <v>0.98123854042500003</v>
      </c>
      <c r="DZ685" s="3">
        <v>0.97460536789172703</v>
      </c>
      <c r="EA685" s="3">
        <v>0.96768566977969572</v>
      </c>
      <c r="EB685" s="3">
        <v>0.96061188753360616</v>
      </c>
      <c r="EC685" s="3">
        <v>0.95337848002047809</v>
      </c>
      <c r="ED685" s="3">
        <v>0.94602793193952017</v>
      </c>
      <c r="EE685" s="3">
        <v>0.93852593043923982</v>
      </c>
      <c r="EF685" s="3">
        <v>0.93074555047589846</v>
      </c>
      <c r="EG685" s="3">
        <v>0.92249914489868201</v>
      </c>
      <c r="EH685" s="3">
        <v>0.9136339281162057</v>
      </c>
      <c r="EI685" s="3">
        <v>0.90407731722811013</v>
      </c>
      <c r="EJ685" s="3">
        <v>0.89354481648240258</v>
      </c>
      <c r="EK685" s="3">
        <v>0.88188405662730718</v>
      </c>
      <c r="EL685" s="3">
        <v>0.86898209287884964</v>
      </c>
      <c r="EM685" s="3">
        <v>0.8547916153021381</v>
      </c>
      <c r="EN685" s="3">
        <v>0.83938827039439357</v>
      </c>
      <c r="EO685" s="3">
        <v>0.82264247440002536</v>
      </c>
      <c r="EP685" s="3">
        <v>0.8045032078395048</v>
      </c>
      <c r="EQ685" s="3">
        <v>0.78488137460029928</v>
      </c>
      <c r="ER685" s="3">
        <v>0.76348550832869511</v>
      </c>
      <c r="ES685" s="3">
        <v>0.74009231235350392</v>
      </c>
      <c r="ET685" s="3">
        <v>0.71449251926919621</v>
      </c>
      <c r="EU685" s="3">
        <v>0.6866344559428903</v>
      </c>
      <c r="EV685" s="3">
        <v>0.65641567353684371</v>
      </c>
      <c r="EW685" s="3">
        <v>0.62381150703226873</v>
      </c>
      <c r="EX685" s="3">
        <v>0.58896539624944622</v>
      </c>
      <c r="EY685" s="3">
        <v>0.55217861759970588</v>
      </c>
      <c r="EZ685" s="3">
        <v>0.51369728973918238</v>
      </c>
      <c r="FA685" s="3">
        <v>0.47379328427224271</v>
      </c>
      <c r="FB685" s="3">
        <v>0.43194786140531827</v>
      </c>
      <c r="FC685" s="3">
        <v>0.38853278185546974</v>
      </c>
      <c r="FD685" s="3">
        <v>0.34413125554502666</v>
      </c>
      <c r="FE685" s="3">
        <v>0.29948366645061492</v>
      </c>
      <c r="FF685" s="3">
        <v>0.2555374332356517</v>
      </c>
      <c r="FG685" s="3">
        <v>0.21339675512076037</v>
      </c>
      <c r="FH685" s="3">
        <v>0.1741466899513989</v>
      </c>
      <c r="FI685" s="3">
        <v>0.13866604334070087</v>
      </c>
      <c r="FJ685" s="3">
        <v>0.10754383657331397</v>
      </c>
      <c r="FK685" s="3">
        <v>8.1080524707718593E-2</v>
      </c>
      <c r="FL685" s="3">
        <v>5.9300674160731218E-2</v>
      </c>
      <c r="FM685" s="3">
        <v>4.2322298141772262E-2</v>
      </c>
      <c r="FN685" s="3">
        <v>2.9197307042045852E-2</v>
      </c>
      <c r="FO685" s="3">
        <v>1.9697671222845815E-2</v>
      </c>
      <c r="FP685" s="3">
        <v>1.259784260728327E-2</v>
      </c>
      <c r="FQ685" s="3">
        <v>7.5944834373746469E-3</v>
      </c>
      <c r="FR685" s="3">
        <v>4.1370189076754653E-3</v>
      </c>
      <c r="FS685" s="3">
        <v>1.9828317922597738E-3</v>
      </c>
      <c r="FT685" s="3">
        <v>8.2233982920389614E-4</v>
      </c>
      <c r="FU685" s="3">
        <v>2.9208688393493186E-4</v>
      </c>
      <c r="FV685" s="3">
        <v>8.4588361587556254E-5</v>
      </c>
      <c r="FW685" s="3">
        <v>1.8383588623823603E-5</v>
      </c>
      <c r="FX685" s="3">
        <v>2.5317878252729858E-6</v>
      </c>
      <c r="FY685" s="3">
        <v>0</v>
      </c>
      <c r="FZ685" s="3">
        <v>0</v>
      </c>
      <c r="GA685" s="3">
        <v>0</v>
      </c>
      <c r="GB685" s="3">
        <v>0</v>
      </c>
      <c r="GC685" s="3">
        <v>0</v>
      </c>
      <c r="GD685" s="3">
        <v>0</v>
      </c>
      <c r="GE685" s="3">
        <v>0</v>
      </c>
      <c r="GF685" s="3">
        <v>0</v>
      </c>
      <c r="GG685" s="3">
        <v>0</v>
      </c>
      <c r="GH685" s="3">
        <v>0</v>
      </c>
      <c r="GI685" s="3">
        <v>0</v>
      </c>
      <c r="GJ685" s="3">
        <v>0</v>
      </c>
      <c r="GK685" s="3">
        <v>0</v>
      </c>
      <c r="GL685" s="3">
        <v>0</v>
      </c>
      <c r="GM685" s="3">
        <v>0</v>
      </c>
      <c r="GN685" s="3">
        <v>0</v>
      </c>
      <c r="GO685" s="3">
        <v>0</v>
      </c>
      <c r="GP685" s="3">
        <v>0</v>
      </c>
      <c r="GQ685" s="3">
        <v>0</v>
      </c>
      <c r="GR685" s="3">
        <v>0</v>
      </c>
      <c r="GS685" s="3">
        <v>0</v>
      </c>
      <c r="GT685" s="3">
        <v>0</v>
      </c>
      <c r="GU685" s="3">
        <v>0</v>
      </c>
      <c r="GV685" s="3">
        <v>0</v>
      </c>
      <c r="GW685" s="3">
        <v>0</v>
      </c>
      <c r="GX685" s="3">
        <v>0</v>
      </c>
      <c r="GY685" s="3">
        <v>0</v>
      </c>
      <c r="GZ685" s="3">
        <v>0</v>
      </c>
      <c r="HA685" s="3">
        <v>0</v>
      </c>
      <c r="HB685">
        <f t="shared" si="4050"/>
        <v>23</v>
      </c>
      <c r="HC685">
        <f t="shared" si="4054"/>
        <v>0.59017640210841182</v>
      </c>
      <c r="HD685">
        <f>IF(H685&gt;=$F$3,IF(HB685&lt;50,HC685*VLOOKUP(H685,Ret!$A$2:$AZ$27,HB685+2),HC685),0)</f>
        <v>2.5377585290661708E-2</v>
      </c>
      <c r="HE685">
        <f>IF(H685&lt;$F$3,HC685*VLOOKUP(H685,Withd!$A$2:$AZ$57,HB685+2),0)</f>
        <v>0</v>
      </c>
      <c r="HF685">
        <f>IF(HC685=HD685,0,HC685*VLOOKUP(H685,Mort!$A$2:$E$115,IF(HF684/HC684=VLOOKUP(H684,Mort!$A$2:$E$115,2),2,3)))</f>
        <v>1.3456021968071788E-3</v>
      </c>
      <c r="HH685">
        <f t="shared" ref="HH685:HI685" si="4081">HH684+1</f>
        <v>48</v>
      </c>
      <c r="HI685">
        <f t="shared" si="4081"/>
        <v>16</v>
      </c>
      <c r="HJ685">
        <f t="shared" si="4048"/>
        <v>0.30223539750004458</v>
      </c>
      <c r="HK685">
        <f>IF(HH685&gt;=$F$3,IF(HI685&lt;50,HJ685*VLOOKUP(HH685,Ret!$A$2:$AZ$27,HI685+2),HJ685),0)</f>
        <v>0</v>
      </c>
      <c r="HL685">
        <f>IF(HH685&lt;$F$3,HJ685*VLOOKUP(HH685,Withd!$A$2:$AZ$57,HI685+2),0)</f>
        <v>8.734602987751288E-3</v>
      </c>
      <c r="HM685">
        <f>IF(HJ685=HK685,0,HJ685*VLOOKUP(HH685,Mort!$A$2:$E$115,IF(HM684/HJ684=VLOOKUP(HH684,Mort!$A$2:$E$115,2),2,3)))</f>
        <v>4.1104014060006067E-4</v>
      </c>
      <c r="HN685">
        <f>HN684/(1+Assumptions!$C$9)</f>
        <v>0.74202950092240749</v>
      </c>
      <c r="HO685">
        <f>HO684*(1+Assumptions!$C$10)</f>
        <v>1.2915775352963665</v>
      </c>
      <c r="HQ685">
        <f>HQ684/(1.01+Assumptions!$C$9)</f>
        <v>0.68724207244239699</v>
      </c>
      <c r="HR685">
        <f>HR684/(0.99+Assumptions!$C$9)</f>
        <v>0.80177974880022085</v>
      </c>
    </row>
    <row r="686" spans="2:226" x14ac:dyDescent="0.25">
      <c r="B686">
        <f t="shared" ref="B686:C686" si="4082">B685+1</f>
        <v>2047</v>
      </c>
      <c r="C686">
        <f t="shared" si="4082"/>
        <v>68</v>
      </c>
      <c r="D686">
        <f>IF(D685=0, 0, D685*(1-VLOOKUP(C685,Mort!$A$2:$E$111,IF(D685/D684=1-VLOOKUP(C684,Mort!$A$2:$E$111,4),4,5))))</f>
        <v>0.88849771150965595</v>
      </c>
      <c r="E686" s="3">
        <f>IF(C686&lt;65,Assumptions!$C$6,Assumptions!$C$7)*(1+Assumptions!$C$8)^(B686-$J$3)</f>
        <v>18793.507385183686</v>
      </c>
      <c r="F686" s="3">
        <f t="shared" si="4046"/>
        <v>16697.990000000002</v>
      </c>
      <c r="H686">
        <f t="shared" si="4053"/>
        <v>56</v>
      </c>
      <c r="I686" s="5">
        <v>268825.53735077812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25320.13</v>
      </c>
      <c r="AB686" s="5">
        <v>26545.79</v>
      </c>
      <c r="AC686" s="5">
        <v>27824.33</v>
      </c>
      <c r="AD686" s="5">
        <v>29156.23</v>
      </c>
      <c r="AE686" s="5">
        <v>30541.43</v>
      </c>
      <c r="AF686" s="5">
        <v>31985.67</v>
      </c>
      <c r="AG686" s="5">
        <v>33490.78</v>
      </c>
      <c r="AH686" s="5">
        <v>35060.36</v>
      </c>
      <c r="AI686" s="5">
        <v>15113.88</v>
      </c>
      <c r="AJ686" s="5">
        <v>15812.96</v>
      </c>
      <c r="AK686" s="5">
        <v>16534.86</v>
      </c>
      <c r="AL686" s="5">
        <v>17276.64</v>
      </c>
      <c r="AM686" s="5">
        <v>18036.2</v>
      </c>
      <c r="AN686" s="5">
        <v>18806.509999999998</v>
      </c>
      <c r="AO686" s="5">
        <v>19581.95</v>
      </c>
      <c r="AP686" s="5">
        <v>20356.71</v>
      </c>
      <c r="AQ686" s="5">
        <v>21125.62</v>
      </c>
      <c r="AR686" s="5">
        <v>21885.91</v>
      </c>
      <c r="AS686" s="5">
        <v>22629</v>
      </c>
      <c r="AT686" s="5">
        <v>23347.18</v>
      </c>
      <c r="AU686" s="5">
        <v>24030.52</v>
      </c>
      <c r="AV686" s="5">
        <v>24661.1</v>
      </c>
      <c r="AW686" s="5">
        <v>25220.28</v>
      </c>
      <c r="AX686" s="5">
        <v>25687.05</v>
      </c>
      <c r="AY686" s="5">
        <v>26043.21</v>
      </c>
      <c r="AZ686" s="5">
        <v>26266.39</v>
      </c>
      <c r="BA686" s="5">
        <v>26334.63</v>
      </c>
      <c r="BB686" s="5">
        <v>26231.08</v>
      </c>
      <c r="BC686" s="5">
        <v>25945.279999999999</v>
      </c>
      <c r="BD686" s="5">
        <v>25464.7</v>
      </c>
      <c r="BE686" s="5">
        <v>24778.36</v>
      </c>
      <c r="BF686" s="5">
        <v>23832.39</v>
      </c>
      <c r="BG686" s="5">
        <v>22616.03</v>
      </c>
      <c r="BH686" s="5">
        <v>21133.200000000001</v>
      </c>
      <c r="BI686" s="5">
        <v>19402.900000000001</v>
      </c>
      <c r="BJ686" s="5">
        <v>17466.29</v>
      </c>
      <c r="BK686" s="5">
        <v>15388.15</v>
      </c>
      <c r="BL686" s="5">
        <v>13248.48</v>
      </c>
      <c r="BM686" s="5">
        <v>11129.45</v>
      </c>
      <c r="BN686" s="5">
        <v>9106.2900000000009</v>
      </c>
      <c r="BO686" s="5">
        <v>7243.11</v>
      </c>
      <c r="BP686" s="5">
        <v>5588.82</v>
      </c>
      <c r="BQ686" s="5">
        <v>4208.07</v>
      </c>
      <c r="BR686" s="5">
        <v>3062.73</v>
      </c>
      <c r="BS686" s="5">
        <v>2179.88</v>
      </c>
      <c r="BT686" s="5">
        <v>1470.84</v>
      </c>
      <c r="BU686" s="5">
        <v>935.45</v>
      </c>
      <c r="BV686" s="5">
        <v>537.6</v>
      </c>
      <c r="BW686" s="5">
        <v>271.83999999999997</v>
      </c>
      <c r="BX686" s="5">
        <v>118.94</v>
      </c>
      <c r="BY686" s="5">
        <v>44.57</v>
      </c>
      <c r="BZ686" s="5">
        <v>13.62</v>
      </c>
      <c r="CA686" s="5">
        <v>3.12</v>
      </c>
      <c r="CB686" s="5">
        <v>0.45</v>
      </c>
      <c r="CC686" s="5">
        <v>0</v>
      </c>
      <c r="CD686" s="5">
        <v>0</v>
      </c>
      <c r="CE686" s="5">
        <v>0</v>
      </c>
      <c r="CF686" s="5">
        <v>0</v>
      </c>
      <c r="CG686" s="5">
        <v>0</v>
      </c>
      <c r="CH686" s="5">
        <v>0</v>
      </c>
      <c r="CI686" s="5">
        <v>0</v>
      </c>
      <c r="CJ686" s="5">
        <v>0</v>
      </c>
      <c r="CK686" s="5">
        <v>0</v>
      </c>
      <c r="CL686" s="5">
        <v>0</v>
      </c>
      <c r="CM686" s="5">
        <v>0</v>
      </c>
      <c r="CN686" s="5">
        <v>0</v>
      </c>
      <c r="CO686" s="5">
        <v>0</v>
      </c>
      <c r="CP686" s="5">
        <v>0</v>
      </c>
      <c r="CQ686" s="5">
        <v>0</v>
      </c>
      <c r="CR686" s="5">
        <v>0</v>
      </c>
      <c r="CS686" s="5">
        <v>0</v>
      </c>
      <c r="CT686" s="5">
        <v>0</v>
      </c>
      <c r="CU686" s="5">
        <v>0</v>
      </c>
      <c r="CV686" s="5">
        <v>0</v>
      </c>
      <c r="CW686" s="5">
        <v>0</v>
      </c>
      <c r="CX686" s="5">
        <v>0</v>
      </c>
      <c r="CY686" s="5">
        <v>0</v>
      </c>
      <c r="CZ686" s="5">
        <v>0</v>
      </c>
      <c r="DA686" s="5">
        <v>0</v>
      </c>
      <c r="DB686" s="5">
        <v>0</v>
      </c>
      <c r="DC686" s="5">
        <v>0</v>
      </c>
      <c r="DD686" s="5">
        <v>0</v>
      </c>
      <c r="DE686" s="5">
        <v>0</v>
      </c>
      <c r="DF686" s="3">
        <v>0</v>
      </c>
      <c r="DG686" s="3">
        <v>0</v>
      </c>
      <c r="DH686" s="3">
        <v>0</v>
      </c>
      <c r="DI686" s="3">
        <v>0</v>
      </c>
      <c r="DJ686" s="3">
        <v>0</v>
      </c>
      <c r="DK686" s="3">
        <v>0</v>
      </c>
      <c r="DL686" s="3">
        <v>0</v>
      </c>
      <c r="DM686" s="3">
        <v>0</v>
      </c>
      <c r="DN686" s="3">
        <v>0</v>
      </c>
      <c r="DO686" s="3">
        <v>0</v>
      </c>
      <c r="DP686" s="3">
        <v>0</v>
      </c>
      <c r="DQ686" s="3">
        <v>0</v>
      </c>
      <c r="DR686" s="3">
        <v>0</v>
      </c>
      <c r="DS686" s="3">
        <v>0</v>
      </c>
      <c r="DT686" s="3">
        <v>0</v>
      </c>
      <c r="DU686" s="3">
        <v>0</v>
      </c>
      <c r="DV686" s="3">
        <v>0</v>
      </c>
      <c r="DW686" s="3">
        <v>1</v>
      </c>
      <c r="DX686" s="3">
        <v>0.99375000000000002</v>
      </c>
      <c r="DY686" s="3">
        <v>0.98731049999999998</v>
      </c>
      <c r="DZ686" s="3">
        <v>0.98063628102</v>
      </c>
      <c r="EA686" s="3">
        <v>0.97367376342475798</v>
      </c>
      <c r="EB686" s="3">
        <v>0.96655620821412291</v>
      </c>
      <c r="EC686" s="3">
        <v>0.95927803996627048</v>
      </c>
      <c r="ED686" s="3">
        <v>0.95188200627813058</v>
      </c>
      <c r="EE686" s="3">
        <v>0.94433358196834505</v>
      </c>
      <c r="EF686" s="3">
        <v>0.93650505657382743</v>
      </c>
      <c r="EG686" s="3">
        <v>0.92820762177258331</v>
      </c>
      <c r="EH686" s="3">
        <v>0.91928754652734879</v>
      </c>
      <c r="EI686" s="3">
        <v>0.90967179879067273</v>
      </c>
      <c r="EJ686" s="3">
        <v>0.89907412233476136</v>
      </c>
      <c r="EK686" s="3">
        <v>0.88734120503829272</v>
      </c>
      <c r="EL686" s="3">
        <v>0.87435940320858252</v>
      </c>
      <c r="EM686" s="3">
        <v>0.86008111415418642</v>
      </c>
      <c r="EN686" s="3">
        <v>0.84458245247712793</v>
      </c>
      <c r="EO686" s="3">
        <v>0.82773303255020925</v>
      </c>
      <c r="EP686" s="3">
        <v>0.80948151918247713</v>
      </c>
      <c r="EQ686" s="3">
        <v>0.78973826492961652</v>
      </c>
      <c r="ER686" s="3">
        <v>0.76820999982763516</v>
      </c>
      <c r="ES686" s="3">
        <v>0.74467204543291643</v>
      </c>
      <c r="ET686" s="3">
        <v>0.71891383938139186</v>
      </c>
      <c r="EU686" s="3">
        <v>0.69088338878391142</v>
      </c>
      <c r="EV686" s="3">
        <v>0.66047761084353152</v>
      </c>
      <c r="EW686" s="3">
        <v>0.62767168791293326</v>
      </c>
      <c r="EX686" s="3">
        <v>0.59260994742611683</v>
      </c>
      <c r="EY686" s="3">
        <v>0.55559553010988161</v>
      </c>
      <c r="EZ686" s="3">
        <v>0.51687607761652399</v>
      </c>
      <c r="FA686" s="3">
        <v>0.47672514390727244</v>
      </c>
      <c r="FB686" s="3">
        <v>0.43462077919738218</v>
      </c>
      <c r="FC686" s="3">
        <v>0.39093704468025331</v>
      </c>
      <c r="FD686" s="3">
        <v>0.34626075921419397</v>
      </c>
      <c r="FE686" s="3">
        <v>0.30133688831374444</v>
      </c>
      <c r="FF686" s="3">
        <v>0.25711871332258557</v>
      </c>
      <c r="FG686" s="3">
        <v>0.21471726630855797</v>
      </c>
      <c r="FH686" s="3">
        <v>0.17522431951642489</v>
      </c>
      <c r="FI686" s="3">
        <v>0.13952411665814848</v>
      </c>
      <c r="FJ686" s="3">
        <v>0.10820932391539365</v>
      </c>
      <c r="FK686" s="3">
        <v>8.1582255579532734E-2</v>
      </c>
      <c r="FL686" s="3">
        <v>5.9667630085758643E-2</v>
      </c>
      <c r="FM686" s="3">
        <v>4.2584190915905082E-2</v>
      </c>
      <c r="FN686" s="3">
        <v>2.93779816290646E-2</v>
      </c>
      <c r="FO686" s="3">
        <v>1.9819561526232141E-2</v>
      </c>
      <c r="FP686" s="3">
        <v>1.2675798769717028E-2</v>
      </c>
      <c r="FQ686" s="3">
        <v>7.6414785303362135E-3</v>
      </c>
      <c r="FR686" s="3">
        <v>4.1626190146153491E-3</v>
      </c>
      <c r="FS686" s="3">
        <v>1.9951016675149908E-3</v>
      </c>
      <c r="FT686" s="3">
        <v>8.2742851456849215E-4</v>
      </c>
      <c r="FU686" s="3">
        <v>2.9389433408958272E-4</v>
      </c>
      <c r="FV686" s="3">
        <v>8.5111799152343142E-5</v>
      </c>
      <c r="FW686" s="3">
        <v>1.8497347309778738E-5</v>
      </c>
      <c r="FX686" s="3">
        <v>2.5474546715027269E-6</v>
      </c>
      <c r="FY686" s="3">
        <v>0</v>
      </c>
      <c r="FZ686" s="3">
        <v>0</v>
      </c>
      <c r="GA686" s="3">
        <v>0</v>
      </c>
      <c r="GB686" s="3">
        <v>0</v>
      </c>
      <c r="GC686" s="3">
        <v>0</v>
      </c>
      <c r="GD686" s="3">
        <v>0</v>
      </c>
      <c r="GE686" s="3">
        <v>0</v>
      </c>
      <c r="GF686" s="3">
        <v>0</v>
      </c>
      <c r="GG686" s="3">
        <v>0</v>
      </c>
      <c r="GH686" s="3">
        <v>0</v>
      </c>
      <c r="GI686" s="3">
        <v>0</v>
      </c>
      <c r="GJ686" s="3">
        <v>0</v>
      </c>
      <c r="GK686" s="3">
        <v>0</v>
      </c>
      <c r="GL686" s="3">
        <v>0</v>
      </c>
      <c r="GM686" s="3">
        <v>0</v>
      </c>
      <c r="GN686" s="3">
        <v>0</v>
      </c>
      <c r="GO686" s="3">
        <v>0</v>
      </c>
      <c r="GP686" s="3">
        <v>0</v>
      </c>
      <c r="GQ686" s="3">
        <v>0</v>
      </c>
      <c r="GR686" s="3">
        <v>0</v>
      </c>
      <c r="GS686" s="3">
        <v>0</v>
      </c>
      <c r="GT686" s="3">
        <v>0</v>
      </c>
      <c r="GU686" s="3">
        <v>0</v>
      </c>
      <c r="GV686" s="3">
        <v>0</v>
      </c>
      <c r="GW686" s="3">
        <v>0</v>
      </c>
      <c r="GX686" s="3">
        <v>0</v>
      </c>
      <c r="GY686" s="3">
        <v>0</v>
      </c>
      <c r="GZ686" s="3">
        <v>0</v>
      </c>
      <c r="HA686" s="3">
        <v>0</v>
      </c>
      <c r="HB686">
        <f t="shared" si="4050"/>
        <v>24</v>
      </c>
      <c r="HC686">
        <f t="shared" si="4054"/>
        <v>0.563453214620943</v>
      </c>
      <c r="HD686">
        <f>IF(H686&gt;=$F$3,IF(HB686&lt;50,HC686*VLOOKUP(H686,Ret!$A$2:$AZ$27,HB686+2),HC686),0)</f>
        <v>2.0284315726353946E-2</v>
      </c>
      <c r="HE686">
        <f>IF(H686&lt;$F$3,HC686*VLOOKUP(H686,Withd!$A$2:$AZ$57,HB686+2),0)</f>
        <v>0</v>
      </c>
      <c r="HF686">
        <f>IF(HC686=HD686,0,HC686*VLOOKUP(H686,Mort!$A$2:$E$115,IF(HF685/HC685=VLOOKUP(H685,Mort!$A$2:$E$115,2),2,3)))</f>
        <v>1.4029985044061481E-3</v>
      </c>
      <c r="HH686">
        <f t="shared" ref="HH686:HI686" si="4083">HH685+1</f>
        <v>49</v>
      </c>
      <c r="HI686">
        <f t="shared" si="4083"/>
        <v>17</v>
      </c>
      <c r="HJ686">
        <f t="shared" si="4048"/>
        <v>0.29308975437169321</v>
      </c>
      <c r="HK686">
        <f>IF(HH686&gt;=$F$3,IF(HI686&lt;50,HJ686*VLOOKUP(HH686,Ret!$A$2:$AZ$27,HI686+2),HJ686),0)</f>
        <v>0</v>
      </c>
      <c r="HL686">
        <f>IF(HH686&lt;$F$3,HJ686*VLOOKUP(HH686,Withd!$A$2:$AZ$57,HI686+2),0)</f>
        <v>7.6203336136640232E-3</v>
      </c>
      <c r="HM686">
        <f>IF(HJ686=HK686,0,HJ686*VLOOKUP(HH686,Mort!$A$2:$E$115,IF(HM685/HJ685=VLOOKUP(HH685,Mort!$A$2:$E$115,2),2,3)))</f>
        <v>4.2498014383895511E-4</v>
      </c>
      <c r="HN686">
        <f>HN685/(1+Assumptions!$C$9)</f>
        <v>0.71486464443391862</v>
      </c>
      <c r="HO686">
        <f>HO685*(1+Assumptions!$C$10)</f>
        <v>1.3335538051934983</v>
      </c>
      <c r="HQ686">
        <f>HQ685/(1.01+Assumptions!$C$9)</f>
        <v>0.65576533629999711</v>
      </c>
      <c r="HR686">
        <f>HR685/(0.99+Assumptions!$C$9)</f>
        <v>0.77994138988348327</v>
      </c>
    </row>
    <row r="687" spans="2:226" x14ac:dyDescent="0.25">
      <c r="B687">
        <f t="shared" ref="B687:C687" si="4084">B686+1</f>
        <v>2048</v>
      </c>
      <c r="C687">
        <f t="shared" si="4084"/>
        <v>69</v>
      </c>
      <c r="D687">
        <f>IF(D686=0, 0, D686*(1-VLOOKUP(C686,Mort!$A$2:$E$111,IF(D686/D685=1-VLOOKUP(C685,Mort!$A$2:$E$111,4),4,5))))</f>
        <v>0.87920402544726495</v>
      </c>
      <c r="E687" s="3">
        <f>IF(C687&lt;65,Assumptions!$C$6,Assumptions!$C$7)*(1+Assumptions!$C$8)^(B687-$J$3)</f>
        <v>19827.150291368784</v>
      </c>
      <c r="F687" s="3">
        <f t="shared" si="4046"/>
        <v>17432.11</v>
      </c>
      <c r="H687">
        <f t="shared" si="4053"/>
        <v>57</v>
      </c>
      <c r="I687" s="5">
        <v>257000.68848988309</v>
      </c>
      <c r="J687" s="5">
        <v>0</v>
      </c>
      <c r="K687" s="5">
        <v>0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5">
        <v>0</v>
      </c>
      <c r="Y687" s="5">
        <v>0</v>
      </c>
      <c r="Z687" s="5">
        <v>0</v>
      </c>
      <c r="AA687" s="5">
        <v>0</v>
      </c>
      <c r="AB687" s="5">
        <v>26712.74</v>
      </c>
      <c r="AC687" s="5">
        <v>27999.32</v>
      </c>
      <c r="AD687" s="5">
        <v>29339.599999999999</v>
      </c>
      <c r="AE687" s="5">
        <v>30733.51</v>
      </c>
      <c r="AF687" s="5">
        <v>32186.83</v>
      </c>
      <c r="AG687" s="5">
        <v>33701.410000000003</v>
      </c>
      <c r="AH687" s="5">
        <v>35280.86</v>
      </c>
      <c r="AI687" s="5">
        <v>15208.93</v>
      </c>
      <c r="AJ687" s="5">
        <v>15912.41</v>
      </c>
      <c r="AK687" s="5">
        <v>16638.849999999999</v>
      </c>
      <c r="AL687" s="5">
        <v>17385.3</v>
      </c>
      <c r="AM687" s="5">
        <v>18149.63</v>
      </c>
      <c r="AN687" s="5">
        <v>18924.79</v>
      </c>
      <c r="AO687" s="5">
        <v>19705.099999999999</v>
      </c>
      <c r="AP687" s="5">
        <v>20484.740000000002</v>
      </c>
      <c r="AQ687" s="5">
        <v>21258.49</v>
      </c>
      <c r="AR687" s="5">
        <v>22023.56</v>
      </c>
      <c r="AS687" s="5">
        <v>22771.32</v>
      </c>
      <c r="AT687" s="5">
        <v>23494.02</v>
      </c>
      <c r="AU687" s="5">
        <v>24181.65</v>
      </c>
      <c r="AV687" s="5">
        <v>24816.2</v>
      </c>
      <c r="AW687" s="5">
        <v>25378.9</v>
      </c>
      <c r="AX687" s="5">
        <v>25848.6</v>
      </c>
      <c r="AY687" s="5">
        <v>26207.01</v>
      </c>
      <c r="AZ687" s="5">
        <v>26431.59</v>
      </c>
      <c r="BA687" s="5">
        <v>26500.26</v>
      </c>
      <c r="BB687" s="5">
        <v>26396.05</v>
      </c>
      <c r="BC687" s="5">
        <v>26108.46</v>
      </c>
      <c r="BD687" s="5">
        <v>25624.85</v>
      </c>
      <c r="BE687" s="5">
        <v>24934.2</v>
      </c>
      <c r="BF687" s="5">
        <v>23982.27</v>
      </c>
      <c r="BG687" s="5">
        <v>22758.27</v>
      </c>
      <c r="BH687" s="5">
        <v>21266.11</v>
      </c>
      <c r="BI687" s="5">
        <v>19524.93</v>
      </c>
      <c r="BJ687" s="5">
        <v>17576.14</v>
      </c>
      <c r="BK687" s="5">
        <v>15484.93</v>
      </c>
      <c r="BL687" s="5">
        <v>13331.81</v>
      </c>
      <c r="BM687" s="5">
        <v>11199.44</v>
      </c>
      <c r="BN687" s="5">
        <v>9163.56</v>
      </c>
      <c r="BO687" s="5">
        <v>7288.66</v>
      </c>
      <c r="BP687" s="5">
        <v>5623.97</v>
      </c>
      <c r="BQ687" s="5">
        <v>4234.53</v>
      </c>
      <c r="BR687" s="5">
        <v>3081.99</v>
      </c>
      <c r="BS687" s="5">
        <v>2193.59</v>
      </c>
      <c r="BT687" s="5">
        <v>1480.1</v>
      </c>
      <c r="BU687" s="5">
        <v>941.33</v>
      </c>
      <c r="BV687" s="5">
        <v>540.99</v>
      </c>
      <c r="BW687" s="5">
        <v>273.55</v>
      </c>
      <c r="BX687" s="5">
        <v>119.69</v>
      </c>
      <c r="BY687" s="5">
        <v>44.85</v>
      </c>
      <c r="BZ687" s="5">
        <v>13.7</v>
      </c>
      <c r="CA687" s="5">
        <v>3.14</v>
      </c>
      <c r="CB687" s="5">
        <v>0.46</v>
      </c>
      <c r="CC687" s="5">
        <v>0</v>
      </c>
      <c r="CD687" s="5">
        <v>0</v>
      </c>
      <c r="CE687" s="5">
        <v>0</v>
      </c>
      <c r="CF687" s="5">
        <v>0</v>
      </c>
      <c r="CG687" s="5">
        <v>0</v>
      </c>
      <c r="CH687" s="5">
        <v>0</v>
      </c>
      <c r="CI687" s="5">
        <v>0</v>
      </c>
      <c r="CJ687" s="5">
        <v>0</v>
      </c>
      <c r="CK687" s="5">
        <v>0</v>
      </c>
      <c r="CL687" s="5">
        <v>0</v>
      </c>
      <c r="CM687" s="5">
        <v>0</v>
      </c>
      <c r="CN687" s="5">
        <v>0</v>
      </c>
      <c r="CO687" s="5">
        <v>0</v>
      </c>
      <c r="CP687" s="5">
        <v>0</v>
      </c>
      <c r="CQ687" s="5">
        <v>0</v>
      </c>
      <c r="CR687" s="5">
        <v>0</v>
      </c>
      <c r="CS687" s="5">
        <v>0</v>
      </c>
      <c r="CT687" s="5">
        <v>0</v>
      </c>
      <c r="CU687" s="5">
        <v>0</v>
      </c>
      <c r="CV687" s="5">
        <v>0</v>
      </c>
      <c r="CW687" s="5">
        <v>0</v>
      </c>
      <c r="CX687" s="5">
        <v>0</v>
      </c>
      <c r="CY687" s="5">
        <v>0</v>
      </c>
      <c r="CZ687" s="5">
        <v>0</v>
      </c>
      <c r="DA687" s="5">
        <v>0</v>
      </c>
      <c r="DB687" s="5">
        <v>0</v>
      </c>
      <c r="DC687" s="5">
        <v>0</v>
      </c>
      <c r="DD687" s="5">
        <v>0</v>
      </c>
      <c r="DE687" s="5">
        <v>0</v>
      </c>
      <c r="DF687" s="3">
        <v>0</v>
      </c>
      <c r="DG687" s="3">
        <v>0</v>
      </c>
      <c r="DH687" s="3">
        <v>0</v>
      </c>
      <c r="DI687" s="3">
        <v>0</v>
      </c>
      <c r="DJ687" s="3">
        <v>0</v>
      </c>
      <c r="DK687" s="3">
        <v>0</v>
      </c>
      <c r="DL687" s="3">
        <v>0</v>
      </c>
      <c r="DM687" s="3">
        <v>0</v>
      </c>
      <c r="DN687" s="3">
        <v>0</v>
      </c>
      <c r="DO687" s="3">
        <v>0</v>
      </c>
      <c r="DP687" s="3">
        <v>0</v>
      </c>
      <c r="DQ687" s="3">
        <v>0</v>
      </c>
      <c r="DR687" s="3">
        <v>0</v>
      </c>
      <c r="DS687" s="3">
        <v>0</v>
      </c>
      <c r="DT687" s="3">
        <v>0</v>
      </c>
      <c r="DU687" s="3">
        <v>0</v>
      </c>
      <c r="DV687" s="3">
        <v>0</v>
      </c>
      <c r="DW687" s="3">
        <v>0</v>
      </c>
      <c r="DX687" s="3">
        <v>1</v>
      </c>
      <c r="DY687" s="3">
        <v>0.99351999999999996</v>
      </c>
      <c r="DZ687" s="3">
        <v>0.98680380479999996</v>
      </c>
      <c r="EA687" s="3">
        <v>0.97979749778591996</v>
      </c>
      <c r="EB687" s="3">
        <v>0.97263517807710487</v>
      </c>
      <c r="EC687" s="3">
        <v>0.96531123518618422</v>
      </c>
      <c r="ED687" s="3">
        <v>0.95786868556289873</v>
      </c>
      <c r="EE687" s="3">
        <v>0.95027278688638495</v>
      </c>
      <c r="EF687" s="3">
        <v>0.94239502548309684</v>
      </c>
      <c r="EG687" s="3">
        <v>0.93404540555731663</v>
      </c>
      <c r="EH687" s="3">
        <v>0.92506922920991086</v>
      </c>
      <c r="EI687" s="3">
        <v>0.9153930050723752</v>
      </c>
      <c r="EJ687" s="3">
        <v>0.90472867656328193</v>
      </c>
      <c r="EK687" s="3">
        <v>0.89292196733413109</v>
      </c>
      <c r="EL687" s="3">
        <v>0.87985851895203271</v>
      </c>
      <c r="EM687" s="3">
        <v>0.86549042933754605</v>
      </c>
      <c r="EN687" s="3">
        <v>0.84989429180088349</v>
      </c>
      <c r="EO687" s="3">
        <v>0.83293890067945586</v>
      </c>
      <c r="EP687" s="3">
        <v>0.8145725979194739</v>
      </c>
      <c r="EQ687" s="3">
        <v>0.79470517225621795</v>
      </c>
      <c r="ER687" s="3">
        <v>0.77304150926051352</v>
      </c>
      <c r="ES687" s="3">
        <v>0.74935551741677142</v>
      </c>
      <c r="ET687" s="3">
        <v>0.72343531006932527</v>
      </c>
      <c r="EU687" s="3">
        <v>0.69522856732972227</v>
      </c>
      <c r="EV687" s="3">
        <v>0.66463155808154117</v>
      </c>
      <c r="EW687" s="3">
        <v>0.63161930859163107</v>
      </c>
      <c r="EX687" s="3">
        <v>0.59633705401370252</v>
      </c>
      <c r="EY687" s="3">
        <v>0.55908984162000663</v>
      </c>
      <c r="EZ687" s="3">
        <v>0.52012687055750839</v>
      </c>
      <c r="FA687" s="3">
        <v>0.47972341525260115</v>
      </c>
      <c r="FB687" s="3">
        <v>0.43735424321749145</v>
      </c>
      <c r="FC687" s="3">
        <v>0.39339576823170136</v>
      </c>
      <c r="FD687" s="3">
        <v>0.34843849983818254</v>
      </c>
      <c r="FE687" s="3">
        <v>0.30323208886917674</v>
      </c>
      <c r="FF687" s="3">
        <v>0.25873581214851377</v>
      </c>
      <c r="FG687" s="3">
        <v>0.21606768936710236</v>
      </c>
      <c r="FH687" s="3">
        <v>0.1763263592618112</v>
      </c>
      <c r="FI687" s="3">
        <v>0.14040162682580978</v>
      </c>
      <c r="FJ687" s="3">
        <v>0.10888988570102504</v>
      </c>
      <c r="FK687" s="3">
        <v>8.2095351526573809E-2</v>
      </c>
      <c r="FL687" s="3">
        <v>6.0042898199505548E-2</v>
      </c>
      <c r="FM687" s="3">
        <v>4.2852016016005114E-2</v>
      </c>
      <c r="FN687" s="3">
        <v>2.956274880912161E-2</v>
      </c>
      <c r="FO687" s="3">
        <v>1.9944212856585802E-2</v>
      </c>
      <c r="FP687" s="3">
        <v>1.2755520774558016E-2</v>
      </c>
      <c r="FQ687" s="3">
        <v>7.6895381437345547E-3</v>
      </c>
      <c r="FR687" s="3">
        <v>4.1887990084179616E-3</v>
      </c>
      <c r="FS687" s="3">
        <v>2.0076494767446449E-3</v>
      </c>
      <c r="FT687" s="3">
        <v>8.326324674903067E-4</v>
      </c>
      <c r="FU687" s="3">
        <v>2.9574272612788204E-4</v>
      </c>
      <c r="FV687" s="3">
        <v>8.5647093486634627E-5</v>
      </c>
      <c r="FW687" s="3">
        <v>1.8613682827450306E-5</v>
      </c>
      <c r="FX687" s="3">
        <v>2.5634763989964553E-6</v>
      </c>
      <c r="FY687" s="3">
        <v>0</v>
      </c>
      <c r="FZ687" s="3">
        <v>0</v>
      </c>
      <c r="GA687" s="3">
        <v>0</v>
      </c>
      <c r="GB687" s="3">
        <v>0</v>
      </c>
      <c r="GC687" s="3">
        <v>0</v>
      </c>
      <c r="GD687" s="3">
        <v>0</v>
      </c>
      <c r="GE687" s="3">
        <v>0</v>
      </c>
      <c r="GF687" s="3">
        <v>0</v>
      </c>
      <c r="GG687" s="3">
        <v>0</v>
      </c>
      <c r="GH687" s="3">
        <v>0</v>
      </c>
      <c r="GI687" s="3">
        <v>0</v>
      </c>
      <c r="GJ687" s="3">
        <v>0</v>
      </c>
      <c r="GK687" s="3">
        <v>0</v>
      </c>
      <c r="GL687" s="3">
        <v>0</v>
      </c>
      <c r="GM687" s="3">
        <v>0</v>
      </c>
      <c r="GN687" s="3">
        <v>0</v>
      </c>
      <c r="GO687" s="3">
        <v>0</v>
      </c>
      <c r="GP687" s="3">
        <v>0</v>
      </c>
      <c r="GQ687" s="3">
        <v>0</v>
      </c>
      <c r="GR687" s="3">
        <v>0</v>
      </c>
      <c r="GS687" s="3">
        <v>0</v>
      </c>
      <c r="GT687" s="3">
        <v>0</v>
      </c>
      <c r="GU687" s="3">
        <v>0</v>
      </c>
      <c r="GV687" s="3">
        <v>0</v>
      </c>
      <c r="GW687" s="3">
        <v>0</v>
      </c>
      <c r="GX687" s="3">
        <v>0</v>
      </c>
      <c r="GY687" s="3">
        <v>0</v>
      </c>
      <c r="GZ687" s="3">
        <v>0</v>
      </c>
      <c r="HA687" s="3">
        <v>0</v>
      </c>
      <c r="HB687">
        <f t="shared" si="4050"/>
        <v>25</v>
      </c>
      <c r="HC687">
        <f t="shared" si="4054"/>
        <v>0.54176590039018291</v>
      </c>
      <c r="HD687">
        <f>IF(H687&gt;=$F$3,IF(HB687&lt;50,HC687*VLOOKUP(H687,Ret!$A$2:$AZ$27,HB687+2),HC687),0)</f>
        <v>2.6546529119118964E-2</v>
      </c>
      <c r="HE687">
        <f>IF(H687&lt;$F$3,HC687*VLOOKUP(H687,Withd!$A$2:$AZ$57,HB687+2),0)</f>
        <v>0</v>
      </c>
      <c r="HF687">
        <f>IF(HC687=HD687,0,HC687*VLOOKUP(H687,Mort!$A$2:$E$115,IF(HF686/HC686=VLOOKUP(H686,Mort!$A$2:$E$115,2),2,3)))</f>
        <v>1.4356796360339846E-3</v>
      </c>
      <c r="HH687">
        <f t="shared" ref="HH687:HI687" si="4085">HH686+1</f>
        <v>50</v>
      </c>
      <c r="HI687">
        <f t="shared" si="4085"/>
        <v>18</v>
      </c>
      <c r="HJ687">
        <f t="shared" si="4048"/>
        <v>0.28504444061419021</v>
      </c>
      <c r="HK687">
        <f>IF(HH687&gt;=$F$3,IF(HI687&lt;50,HJ687*VLOOKUP(HH687,Ret!$A$2:$AZ$27,HI687+2),HJ687),0)</f>
        <v>4.8457554904412338E-3</v>
      </c>
      <c r="HL687">
        <f>IF(HH687&lt;$F$3,HJ687*VLOOKUP(HH687,Withd!$A$2:$AZ$57,HI687+2),0)</f>
        <v>0</v>
      </c>
      <c r="HM687">
        <f>IF(HJ687=HK687,0,HJ687*VLOOKUP(HH687,Mort!$A$2:$E$115,IF(HM686/HJ686=VLOOKUP(HH686,Mort!$A$2:$E$115,2),2,3)))</f>
        <v>4.4181888295199479E-4</v>
      </c>
      <c r="HN687">
        <f>HN686/(1+Assumptions!$C$9)</f>
        <v>0.68869426246042253</v>
      </c>
      <c r="HO687">
        <f>HO686*(1+Assumptions!$C$10)</f>
        <v>1.376894303862287</v>
      </c>
      <c r="HQ687">
        <f>HQ686/(1.01+Assumptions!$C$9)</f>
        <v>0.62573028272900488</v>
      </c>
      <c r="HR687">
        <f>HR686/(0.99+Assumptions!$C$9)</f>
        <v>0.75869785008120938</v>
      </c>
    </row>
    <row r="688" spans="2:226" x14ac:dyDescent="0.25">
      <c r="B688">
        <f t="shared" ref="B688:C688" si="4086">B687+1</f>
        <v>2049</v>
      </c>
      <c r="C688">
        <f t="shared" si="4086"/>
        <v>70</v>
      </c>
      <c r="D688">
        <f>IF(D687=0, 0, D687*(1-VLOOKUP(C687,Mort!$A$2:$E$111,IF(D687/D686=1-VLOOKUP(C686,Mort!$A$2:$E$111,4),4,5))))</f>
        <v>0.86896129855080428</v>
      </c>
      <c r="E688" s="3">
        <f>IF(C688&lt;65,Assumptions!$C$6,Assumptions!$C$7)*(1+Assumptions!$C$8)^(B688-$J$3)</f>
        <v>20917.643557394069</v>
      </c>
      <c r="F688" s="3">
        <f t="shared" si="4046"/>
        <v>18176.62</v>
      </c>
      <c r="H688">
        <f t="shared" si="4053"/>
        <v>58</v>
      </c>
      <c r="I688" s="5">
        <v>244936.83212179563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28181.94</v>
      </c>
      <c r="AD688" s="5">
        <v>29530.959999999999</v>
      </c>
      <c r="AE688" s="5">
        <v>30933.96</v>
      </c>
      <c r="AF688" s="5">
        <v>32396.77</v>
      </c>
      <c r="AG688" s="5">
        <v>33921.22</v>
      </c>
      <c r="AH688" s="5">
        <v>35510.97</v>
      </c>
      <c r="AI688" s="5">
        <v>15308.13</v>
      </c>
      <c r="AJ688" s="5">
        <v>16016.19</v>
      </c>
      <c r="AK688" s="5">
        <v>16747.38</v>
      </c>
      <c r="AL688" s="5">
        <v>17498.689999999999</v>
      </c>
      <c r="AM688" s="5">
        <v>18268.009999999998</v>
      </c>
      <c r="AN688" s="5">
        <v>19048.22</v>
      </c>
      <c r="AO688" s="5">
        <v>19833.63</v>
      </c>
      <c r="AP688" s="5">
        <v>20618.349999999999</v>
      </c>
      <c r="AQ688" s="5">
        <v>21397.14</v>
      </c>
      <c r="AR688" s="5">
        <v>22167.200000000001</v>
      </c>
      <c r="AS688" s="5">
        <v>22919.84</v>
      </c>
      <c r="AT688" s="5">
        <v>23647.25</v>
      </c>
      <c r="AU688" s="5">
        <v>24339.37</v>
      </c>
      <c r="AV688" s="5">
        <v>24978.06</v>
      </c>
      <c r="AW688" s="5">
        <v>25544.43</v>
      </c>
      <c r="AX688" s="5">
        <v>26017.19</v>
      </c>
      <c r="AY688" s="5">
        <v>26377.94</v>
      </c>
      <c r="AZ688" s="5">
        <v>26603.98</v>
      </c>
      <c r="BA688" s="5">
        <v>26673.1</v>
      </c>
      <c r="BB688" s="5">
        <v>26568.21</v>
      </c>
      <c r="BC688" s="5">
        <v>26278.75</v>
      </c>
      <c r="BD688" s="5">
        <v>25791.99</v>
      </c>
      <c r="BE688" s="5">
        <v>25096.83</v>
      </c>
      <c r="BF688" s="5">
        <v>24138.69</v>
      </c>
      <c r="BG688" s="5">
        <v>22906.7</v>
      </c>
      <c r="BH688" s="5">
        <v>21404.81</v>
      </c>
      <c r="BI688" s="5">
        <v>19652.28</v>
      </c>
      <c r="BJ688" s="5">
        <v>17690.77</v>
      </c>
      <c r="BK688" s="5">
        <v>15585.92</v>
      </c>
      <c r="BL688" s="5">
        <v>13418.76</v>
      </c>
      <c r="BM688" s="5">
        <v>11272.49</v>
      </c>
      <c r="BN688" s="5">
        <v>9223.33</v>
      </c>
      <c r="BO688" s="5">
        <v>7336.2</v>
      </c>
      <c r="BP688" s="5">
        <v>5660.65</v>
      </c>
      <c r="BQ688" s="5">
        <v>4262.1499999999996</v>
      </c>
      <c r="BR688" s="5">
        <v>3102.09</v>
      </c>
      <c r="BS688" s="5">
        <v>2207.9</v>
      </c>
      <c r="BT688" s="5">
        <v>1489.75</v>
      </c>
      <c r="BU688" s="5">
        <v>947.47</v>
      </c>
      <c r="BV688" s="5">
        <v>544.51</v>
      </c>
      <c r="BW688" s="5">
        <v>275.33</v>
      </c>
      <c r="BX688" s="5">
        <v>120.47</v>
      </c>
      <c r="BY688" s="5">
        <v>45.14</v>
      </c>
      <c r="BZ688" s="5">
        <v>13.79</v>
      </c>
      <c r="CA688" s="5">
        <v>3.16</v>
      </c>
      <c r="CB688" s="5">
        <v>0.46</v>
      </c>
      <c r="CC688" s="5">
        <v>0</v>
      </c>
      <c r="CD688" s="5">
        <v>0</v>
      </c>
      <c r="CE688" s="5">
        <v>0</v>
      </c>
      <c r="CF688" s="5">
        <v>0</v>
      </c>
      <c r="CG688" s="5">
        <v>0</v>
      </c>
      <c r="CH688" s="5">
        <v>0</v>
      </c>
      <c r="CI688" s="5">
        <v>0</v>
      </c>
      <c r="CJ688" s="5">
        <v>0</v>
      </c>
      <c r="CK688" s="5">
        <v>0</v>
      </c>
      <c r="CL688" s="5">
        <v>0</v>
      </c>
      <c r="CM688" s="5">
        <v>0</v>
      </c>
      <c r="CN688" s="5">
        <v>0</v>
      </c>
      <c r="CO688" s="5">
        <v>0</v>
      </c>
      <c r="CP688" s="5">
        <v>0</v>
      </c>
      <c r="CQ688" s="5">
        <v>0</v>
      </c>
      <c r="CR688" s="5">
        <v>0</v>
      </c>
      <c r="CS688" s="5">
        <v>0</v>
      </c>
      <c r="CT688" s="5">
        <v>0</v>
      </c>
      <c r="CU688" s="5">
        <v>0</v>
      </c>
      <c r="CV688" s="5">
        <v>0</v>
      </c>
      <c r="CW688" s="5">
        <v>0</v>
      </c>
      <c r="CX688" s="5">
        <v>0</v>
      </c>
      <c r="CY688" s="5">
        <v>0</v>
      </c>
      <c r="CZ688" s="5">
        <v>0</v>
      </c>
      <c r="DA688" s="5">
        <v>0</v>
      </c>
      <c r="DB688" s="5">
        <v>0</v>
      </c>
      <c r="DC688" s="5">
        <v>0</v>
      </c>
      <c r="DD688" s="5">
        <v>0</v>
      </c>
      <c r="DE688" s="5">
        <v>0</v>
      </c>
      <c r="DF688" s="3">
        <v>0</v>
      </c>
      <c r="DG688" s="3">
        <v>0</v>
      </c>
      <c r="DH688" s="3">
        <v>0</v>
      </c>
      <c r="DI688" s="3">
        <v>0</v>
      </c>
      <c r="DJ688" s="3">
        <v>0</v>
      </c>
      <c r="DK688" s="3">
        <v>0</v>
      </c>
      <c r="DL688" s="3">
        <v>0</v>
      </c>
      <c r="DM688" s="3">
        <v>0</v>
      </c>
      <c r="DN688" s="3">
        <v>0</v>
      </c>
      <c r="DO688" s="3">
        <v>0</v>
      </c>
      <c r="DP688" s="3">
        <v>0</v>
      </c>
      <c r="DQ688" s="3">
        <v>0</v>
      </c>
      <c r="DR688" s="3">
        <v>0</v>
      </c>
      <c r="DS688" s="3">
        <v>0</v>
      </c>
      <c r="DT688" s="3">
        <v>0</v>
      </c>
      <c r="DU688" s="3">
        <v>0</v>
      </c>
      <c r="DV688" s="3">
        <v>0</v>
      </c>
      <c r="DW688" s="3">
        <v>0</v>
      </c>
      <c r="DX688" s="3">
        <v>0</v>
      </c>
      <c r="DY688" s="3">
        <v>1</v>
      </c>
      <c r="DZ688" s="3">
        <v>0.99324000000000001</v>
      </c>
      <c r="EA688" s="3">
        <v>0.98618799600000007</v>
      </c>
      <c r="EB688" s="3">
        <v>0.97897896174924004</v>
      </c>
      <c r="EC688" s="3">
        <v>0.97160725016726823</v>
      </c>
      <c r="ED688" s="3">
        <v>0.96411615826847863</v>
      </c>
      <c r="EE688" s="3">
        <v>0.95647071713340959</v>
      </c>
      <c r="EF688" s="3">
        <v>0.94854157488837365</v>
      </c>
      <c r="EG688" s="3">
        <v>0.94013749653486267</v>
      </c>
      <c r="EH688" s="3">
        <v>0.93110277519316265</v>
      </c>
      <c r="EI688" s="3">
        <v>0.92136344016464211</v>
      </c>
      <c r="EJ688" s="3">
        <v>0.91062955608672402</v>
      </c>
      <c r="EK688" s="3">
        <v>0.89874584037979222</v>
      </c>
      <c r="EL688" s="3">
        <v>0.88559718873503579</v>
      </c>
      <c r="EM688" s="3">
        <v>0.87113538664299273</v>
      </c>
      <c r="EN688" s="3">
        <v>0.85543752697568598</v>
      </c>
      <c r="EO688" s="3">
        <v>0.83837154831252103</v>
      </c>
      <c r="EP688" s="3">
        <v>0.81988545567222992</v>
      </c>
      <c r="EQ688" s="3">
        <v>0.79988844940838422</v>
      </c>
      <c r="ER688" s="3">
        <v>0.77808349027751167</v>
      </c>
      <c r="ES688" s="3">
        <v>0.75424301213540867</v>
      </c>
      <c r="ET688" s="3">
        <v>0.72815374634564489</v>
      </c>
      <c r="EU688" s="3">
        <v>0.69976303177562826</v>
      </c>
      <c r="EV688" s="3">
        <v>0.66896646074718291</v>
      </c>
      <c r="EW688" s="3">
        <v>0.63573889664187033</v>
      </c>
      <c r="EX688" s="3">
        <v>0.60022652187545544</v>
      </c>
      <c r="EY688" s="3">
        <v>0.56273637331911452</v>
      </c>
      <c r="EZ688" s="3">
        <v>0.52351927546250543</v>
      </c>
      <c r="FA688" s="3">
        <v>0.48285229814457803</v>
      </c>
      <c r="FB688" s="3">
        <v>0.44020678317244893</v>
      </c>
      <c r="FC688" s="3">
        <v>0.39596159939578612</v>
      </c>
      <c r="FD688" s="3">
        <v>0.35071110781683568</v>
      </c>
      <c r="FE688" s="3">
        <v>0.30520984868867945</v>
      </c>
      <c r="FF688" s="3">
        <v>0.26042335549210266</v>
      </c>
      <c r="FG688" s="3">
        <v>0.21747693993790002</v>
      </c>
      <c r="FH688" s="3">
        <v>0.17747640637512205</v>
      </c>
      <c r="FI688" s="3">
        <v>0.14131736334025469</v>
      </c>
      <c r="FJ688" s="3">
        <v>0.10960009431216793</v>
      </c>
      <c r="FK688" s="3">
        <v>8.2630799104772765E-2</v>
      </c>
      <c r="FL688" s="3">
        <v>6.0434513849248701E-2</v>
      </c>
      <c r="FM688" s="3">
        <v>4.31315081890703E-2</v>
      </c>
      <c r="FN688" s="3">
        <v>2.9755564869475819E-2</v>
      </c>
      <c r="FO688" s="3">
        <v>2.0074294283543168E-2</v>
      </c>
      <c r="FP688" s="3">
        <v>1.2838715651982869E-2</v>
      </c>
      <c r="FQ688" s="3">
        <v>7.7396913436413532E-3</v>
      </c>
      <c r="FR688" s="3">
        <v>4.2161194625351906E-3</v>
      </c>
      <c r="FS688" s="3">
        <v>2.0207438971984915E-3</v>
      </c>
      <c r="FT688" s="3">
        <v>8.3806311648513046E-4</v>
      </c>
      <c r="FU688" s="3">
        <v>2.9767163834435351E-4</v>
      </c>
      <c r="FV688" s="3">
        <v>8.6205706464524771E-5</v>
      </c>
      <c r="FW688" s="3">
        <v>1.8735086185935172E-5</v>
      </c>
      <c r="FX688" s="3">
        <v>2.5801960695269908E-6</v>
      </c>
      <c r="FY688" s="3">
        <v>0</v>
      </c>
      <c r="FZ688" s="3">
        <v>0</v>
      </c>
      <c r="GA688" s="3">
        <v>0</v>
      </c>
      <c r="GB688" s="3">
        <v>0</v>
      </c>
      <c r="GC688" s="3">
        <v>0</v>
      </c>
      <c r="GD688" s="3">
        <v>0</v>
      </c>
      <c r="GE688" s="3">
        <v>0</v>
      </c>
      <c r="GF688" s="3">
        <v>0</v>
      </c>
      <c r="GG688" s="3">
        <v>0</v>
      </c>
      <c r="GH688" s="3">
        <v>0</v>
      </c>
      <c r="GI688" s="3">
        <v>0</v>
      </c>
      <c r="GJ688" s="3">
        <v>0</v>
      </c>
      <c r="GK688" s="3">
        <v>0</v>
      </c>
      <c r="GL688" s="3">
        <v>0</v>
      </c>
      <c r="GM688" s="3">
        <v>0</v>
      </c>
      <c r="GN688" s="3">
        <v>0</v>
      </c>
      <c r="GO688" s="3">
        <v>0</v>
      </c>
      <c r="GP688" s="3">
        <v>0</v>
      </c>
      <c r="GQ688" s="3">
        <v>0</v>
      </c>
      <c r="GR688" s="3">
        <v>0</v>
      </c>
      <c r="GS688" s="3">
        <v>0</v>
      </c>
      <c r="GT688" s="3">
        <v>0</v>
      </c>
      <c r="GU688" s="3">
        <v>0</v>
      </c>
      <c r="GV688" s="3">
        <v>0</v>
      </c>
      <c r="GW688" s="3">
        <v>0</v>
      </c>
      <c r="GX688" s="3">
        <v>0</v>
      </c>
      <c r="GY688" s="3">
        <v>0</v>
      </c>
      <c r="GZ688" s="3">
        <v>0</v>
      </c>
      <c r="HA688" s="3">
        <v>0</v>
      </c>
      <c r="HB688">
        <f t="shared" si="4050"/>
        <v>26</v>
      </c>
      <c r="HC688">
        <f t="shared" si="4054"/>
        <v>0.51378369163503002</v>
      </c>
      <c r="HD688">
        <f>IF(H688&gt;=$F$3,IF(HB688&lt;50,HC688*VLOOKUP(H688,Ret!$A$2:$AZ$27,HB688+2),HC688),0)</f>
        <v>2.8771886731561683E-2</v>
      </c>
      <c r="HE688">
        <f>IF(H688&lt;$F$3,HC688*VLOOKUP(H688,Withd!$A$2:$AZ$57,HB688+2),0)</f>
        <v>0</v>
      </c>
      <c r="HF688">
        <f>IF(HC688=HD688,0,HC688*VLOOKUP(H688,Mort!$A$2:$E$115,IF(HF687/HC687=VLOOKUP(H687,Mort!$A$2:$E$115,2),2,3)))</f>
        <v>1.4385943365780841E-3</v>
      </c>
      <c r="HH688">
        <f t="shared" ref="HH688:HI688" si="4087">HH687+1</f>
        <v>51</v>
      </c>
      <c r="HI688">
        <f t="shared" si="4087"/>
        <v>19</v>
      </c>
      <c r="HJ688">
        <f t="shared" si="4048"/>
        <v>0.27975686624079699</v>
      </c>
      <c r="HK688">
        <f>IF(HH688&gt;=$F$3,IF(HI688&lt;50,HJ688*VLOOKUP(HH688,Ret!$A$2:$AZ$27,HI688+2),HJ688),0)</f>
        <v>4.4761098598527522E-3</v>
      </c>
      <c r="HL688">
        <f>IF(HH688&lt;$F$3,HJ688*VLOOKUP(HH688,Withd!$A$2:$AZ$57,HI688+2),0)</f>
        <v>0</v>
      </c>
      <c r="HM688">
        <f>IF(HJ688=HK688,0,HJ688*VLOOKUP(HH688,Mort!$A$2:$E$115,IF(HM687/HJ687=VLOOKUP(HH687,Mort!$A$2:$E$115,2),2,3)))</f>
        <v>4.7558667260935483E-4</v>
      </c>
      <c r="HN688">
        <f>HN687/(1+Assumptions!$C$9)</f>
        <v>0.66348194842044561</v>
      </c>
      <c r="HO688">
        <f>HO687*(1+Assumptions!$C$10)</f>
        <v>1.4216433687378112</v>
      </c>
      <c r="HQ688">
        <f>HQ687/(1.01+Assumptions!$C$9)</f>
        <v>0.59707088046660772</v>
      </c>
      <c r="HR688">
        <f>HR687/(0.99+Assumptions!$C$9)</f>
        <v>0.73803292809456167</v>
      </c>
    </row>
    <row r="689" spans="2:226" x14ac:dyDescent="0.25">
      <c r="B689">
        <f t="shared" ref="B689:C689" si="4088">B688+1</f>
        <v>2050</v>
      </c>
      <c r="C689">
        <f t="shared" si="4088"/>
        <v>71</v>
      </c>
      <c r="D689">
        <f>IF(D688=0, 0, D688*(1-VLOOKUP(C688,Mort!$A$2:$E$111,IF(D688/D687=1-VLOOKUP(C687,Mort!$A$2:$E$111,4),4,5))))</f>
        <v>0.85762135360471625</v>
      </c>
      <c r="E689" s="3">
        <f>IF(C689&lt;65,Assumptions!$C$6,Assumptions!$C$7)*(1+Assumptions!$C$8)^(B689-$J$3)</f>
        <v>22068.113953050739</v>
      </c>
      <c r="F689" s="3">
        <f t="shared" si="4046"/>
        <v>18926.09</v>
      </c>
      <c r="H689">
        <f t="shared" si="4053"/>
        <v>59</v>
      </c>
      <c r="I689" s="5">
        <v>232634.83040367416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29731.95</v>
      </c>
      <c r="AE689" s="5">
        <v>31144.5</v>
      </c>
      <c r="AF689" s="5">
        <v>32617.26</v>
      </c>
      <c r="AG689" s="5">
        <v>34152.089999999997</v>
      </c>
      <c r="AH689" s="5">
        <v>35752.660000000003</v>
      </c>
      <c r="AI689" s="5">
        <v>15412.32</v>
      </c>
      <c r="AJ689" s="5">
        <v>16125.2</v>
      </c>
      <c r="AK689" s="5">
        <v>16861.36</v>
      </c>
      <c r="AL689" s="5">
        <v>17617.78</v>
      </c>
      <c r="AM689" s="5">
        <v>18392.34</v>
      </c>
      <c r="AN689" s="5">
        <v>19177.87</v>
      </c>
      <c r="AO689" s="5">
        <v>19968.61</v>
      </c>
      <c r="AP689" s="5">
        <v>20758.68</v>
      </c>
      <c r="AQ689" s="5">
        <v>21542.77</v>
      </c>
      <c r="AR689" s="5">
        <v>22318.07</v>
      </c>
      <c r="AS689" s="5">
        <v>23075.83</v>
      </c>
      <c r="AT689" s="5">
        <v>23808.2</v>
      </c>
      <c r="AU689" s="5">
        <v>24505.03</v>
      </c>
      <c r="AV689" s="5">
        <v>25148.06</v>
      </c>
      <c r="AW689" s="5">
        <v>25718.28</v>
      </c>
      <c r="AX689" s="5">
        <v>26194.27</v>
      </c>
      <c r="AY689" s="5">
        <v>26557.46</v>
      </c>
      <c r="AZ689" s="5">
        <v>26785.05</v>
      </c>
      <c r="BA689" s="5">
        <v>26854.639999999999</v>
      </c>
      <c r="BB689" s="5">
        <v>26749.040000000001</v>
      </c>
      <c r="BC689" s="5">
        <v>26457.599999999999</v>
      </c>
      <c r="BD689" s="5">
        <v>25967.53</v>
      </c>
      <c r="BE689" s="5">
        <v>25267.64</v>
      </c>
      <c r="BF689" s="5">
        <v>24302.98</v>
      </c>
      <c r="BG689" s="5">
        <v>23062.6</v>
      </c>
      <c r="BH689" s="5">
        <v>21550.5</v>
      </c>
      <c r="BI689" s="5">
        <v>19786.03</v>
      </c>
      <c r="BJ689" s="5">
        <v>17811.18</v>
      </c>
      <c r="BK689" s="5">
        <v>15692</v>
      </c>
      <c r="BL689" s="5">
        <v>13510.09</v>
      </c>
      <c r="BM689" s="5">
        <v>11349.21</v>
      </c>
      <c r="BN689" s="5">
        <v>9286.1</v>
      </c>
      <c r="BO689" s="5">
        <v>7386.13</v>
      </c>
      <c r="BP689" s="5">
        <v>5699.18</v>
      </c>
      <c r="BQ689" s="5">
        <v>4291.16</v>
      </c>
      <c r="BR689" s="5">
        <v>3123.21</v>
      </c>
      <c r="BS689" s="5">
        <v>2222.9299999999998</v>
      </c>
      <c r="BT689" s="5">
        <v>1499.89</v>
      </c>
      <c r="BU689" s="5">
        <v>953.92</v>
      </c>
      <c r="BV689" s="5">
        <v>548.22</v>
      </c>
      <c r="BW689" s="5">
        <v>277.20999999999998</v>
      </c>
      <c r="BX689" s="5">
        <v>121.29</v>
      </c>
      <c r="BY689" s="5">
        <v>45.45</v>
      </c>
      <c r="BZ689" s="5">
        <v>13.89</v>
      </c>
      <c r="CA689" s="5">
        <v>3.18</v>
      </c>
      <c r="CB689" s="5">
        <v>0.46</v>
      </c>
      <c r="CC689" s="5">
        <v>0</v>
      </c>
      <c r="CD689" s="5">
        <v>0</v>
      </c>
      <c r="CE689" s="5">
        <v>0</v>
      </c>
      <c r="CF689" s="5">
        <v>0</v>
      </c>
      <c r="CG689" s="5">
        <v>0</v>
      </c>
      <c r="CH689" s="5">
        <v>0</v>
      </c>
      <c r="CI689" s="5">
        <v>0</v>
      </c>
      <c r="CJ689" s="5">
        <v>0</v>
      </c>
      <c r="CK689" s="5">
        <v>0</v>
      </c>
      <c r="CL689" s="5">
        <v>0</v>
      </c>
      <c r="CM689" s="5">
        <v>0</v>
      </c>
      <c r="CN689" s="5">
        <v>0</v>
      </c>
      <c r="CO689" s="5">
        <v>0</v>
      </c>
      <c r="CP689" s="5">
        <v>0</v>
      </c>
      <c r="CQ689" s="5">
        <v>0</v>
      </c>
      <c r="CR689" s="5">
        <v>0</v>
      </c>
      <c r="CS689" s="5">
        <v>0</v>
      </c>
      <c r="CT689" s="5">
        <v>0</v>
      </c>
      <c r="CU689" s="5">
        <v>0</v>
      </c>
      <c r="CV689" s="5">
        <v>0</v>
      </c>
      <c r="CW689" s="5">
        <v>0</v>
      </c>
      <c r="CX689" s="5">
        <v>0</v>
      </c>
      <c r="CY689" s="5">
        <v>0</v>
      </c>
      <c r="CZ689" s="5">
        <v>0</v>
      </c>
      <c r="DA689" s="5">
        <v>0</v>
      </c>
      <c r="DB689" s="5">
        <v>0</v>
      </c>
      <c r="DC689" s="5">
        <v>0</v>
      </c>
      <c r="DD689" s="5">
        <v>0</v>
      </c>
      <c r="DE689" s="5">
        <v>0</v>
      </c>
      <c r="DF689" s="3">
        <v>0</v>
      </c>
      <c r="DG689" s="3">
        <v>0</v>
      </c>
      <c r="DH689" s="3">
        <v>0</v>
      </c>
      <c r="DI689" s="3">
        <v>0</v>
      </c>
      <c r="DJ689" s="3">
        <v>0</v>
      </c>
      <c r="DK689" s="3">
        <v>0</v>
      </c>
      <c r="DL689" s="3">
        <v>0</v>
      </c>
      <c r="DM689" s="3">
        <v>0</v>
      </c>
      <c r="DN689" s="3">
        <v>0</v>
      </c>
      <c r="DO689" s="3">
        <v>0</v>
      </c>
      <c r="DP689" s="3">
        <v>0</v>
      </c>
      <c r="DQ689" s="3">
        <v>0</v>
      </c>
      <c r="DR689" s="3">
        <v>0</v>
      </c>
      <c r="DS689" s="3">
        <v>0</v>
      </c>
      <c r="DT689" s="3">
        <v>0</v>
      </c>
      <c r="DU689" s="3">
        <v>0</v>
      </c>
      <c r="DV689" s="3">
        <v>0</v>
      </c>
      <c r="DW689" s="3">
        <v>0</v>
      </c>
      <c r="DX689" s="3">
        <v>0</v>
      </c>
      <c r="DY689" s="3">
        <v>0</v>
      </c>
      <c r="DZ689" s="3">
        <v>1</v>
      </c>
      <c r="EA689" s="3">
        <v>0.9929</v>
      </c>
      <c r="EB689" s="3">
        <v>0.98564190099999993</v>
      </c>
      <c r="EC689" s="3">
        <v>0.97822001748546994</v>
      </c>
      <c r="ED689" s="3">
        <v>0.97067794115065698</v>
      </c>
      <c r="EE689" s="3">
        <v>0.96298046507733226</v>
      </c>
      <c r="EF689" s="3">
        <v>0.95499735702184119</v>
      </c>
      <c r="EG689" s="3">
        <v>0.94653608043862769</v>
      </c>
      <c r="EH689" s="3">
        <v>0.93743986870561247</v>
      </c>
      <c r="EI689" s="3">
        <v>0.92763424767895175</v>
      </c>
      <c r="EJ689" s="3">
        <v>0.91682730869349194</v>
      </c>
      <c r="EK689" s="3">
        <v>0.90486271231504189</v>
      </c>
      <c r="EL689" s="3">
        <v>0.89162457083387281</v>
      </c>
      <c r="EM689" s="3">
        <v>0.87706434159215574</v>
      </c>
      <c r="EN689" s="3">
        <v>0.86125964215666506</v>
      </c>
      <c r="EO689" s="3">
        <v>0.84407751229563954</v>
      </c>
      <c r="EP689" s="3">
        <v>0.82546560314952067</v>
      </c>
      <c r="EQ689" s="3">
        <v>0.8053324970887038</v>
      </c>
      <c r="ER689" s="3">
        <v>0.78337913321806574</v>
      </c>
      <c r="ES689" s="3">
        <v>0.75937639657626421</v>
      </c>
      <c r="ET689" s="3">
        <v>0.73310956701869123</v>
      </c>
      <c r="EU689" s="3">
        <v>0.70452562500063254</v>
      </c>
      <c r="EV689" s="3">
        <v>0.67351945224435472</v>
      </c>
      <c r="EW689" s="3">
        <v>0.64006574105137759</v>
      </c>
      <c r="EX689" s="3">
        <v>0.60431166875624764</v>
      </c>
      <c r="EY689" s="3">
        <v>0.5665663619257324</v>
      </c>
      <c r="EZ689" s="3">
        <v>0.52708235216312804</v>
      </c>
      <c r="FA689" s="3">
        <v>0.48613859504709628</v>
      </c>
      <c r="FB689" s="3">
        <v>0.44320283433253677</v>
      </c>
      <c r="FC689" s="3">
        <v>0.39865651745377351</v>
      </c>
      <c r="FD689" s="3">
        <v>0.35309805063915622</v>
      </c>
      <c r="FE689" s="3">
        <v>0.30728710954923211</v>
      </c>
      <c r="FF689" s="3">
        <v>0.26219579909397778</v>
      </c>
      <c r="FG689" s="3">
        <v>0.21895708986538989</v>
      </c>
      <c r="FH689" s="3">
        <v>0.17868431232644871</v>
      </c>
      <c r="FI689" s="3">
        <v>0.14227917053305805</v>
      </c>
      <c r="FJ689" s="3">
        <v>0.1103460334986185</v>
      </c>
      <c r="FK689" s="3">
        <v>8.3193185035613446E-2</v>
      </c>
      <c r="FL689" s="3">
        <v>6.0845831671346953E-2</v>
      </c>
      <c r="FM689" s="3">
        <v>4.3425061605523604E-2</v>
      </c>
      <c r="FN689" s="3">
        <v>2.9958081500418628E-2</v>
      </c>
      <c r="FO689" s="3">
        <v>2.0210920103442425E-2</v>
      </c>
      <c r="FP689" s="3">
        <v>1.2926096061357637E-2</v>
      </c>
      <c r="FQ689" s="3">
        <v>7.7923677496288387E-3</v>
      </c>
      <c r="FR689" s="3">
        <v>4.2448144079328138E-3</v>
      </c>
      <c r="FS689" s="3">
        <v>2.0344970975781185E-3</v>
      </c>
      <c r="FT689" s="3">
        <v>8.4376698127857318E-4</v>
      </c>
      <c r="FU689" s="3">
        <v>2.9969759408033644E-4</v>
      </c>
      <c r="FV689" s="3">
        <v>8.6792423245665422E-5</v>
      </c>
      <c r="FW689" s="3">
        <v>1.8862597343980469E-5</v>
      </c>
      <c r="FX689" s="3">
        <v>2.5977569062129895E-6</v>
      </c>
      <c r="FY689" s="3">
        <v>0</v>
      </c>
      <c r="FZ689" s="3">
        <v>0</v>
      </c>
      <c r="GA689" s="3">
        <v>0</v>
      </c>
      <c r="GB689" s="3">
        <v>0</v>
      </c>
      <c r="GC689" s="3">
        <v>0</v>
      </c>
      <c r="GD689" s="3">
        <v>0</v>
      </c>
      <c r="GE689" s="3">
        <v>0</v>
      </c>
      <c r="GF689" s="3">
        <v>0</v>
      </c>
      <c r="GG689" s="3">
        <v>0</v>
      </c>
      <c r="GH689" s="3">
        <v>0</v>
      </c>
      <c r="GI689" s="3">
        <v>0</v>
      </c>
      <c r="GJ689" s="3">
        <v>0</v>
      </c>
      <c r="GK689" s="3">
        <v>0</v>
      </c>
      <c r="GL689" s="3">
        <v>0</v>
      </c>
      <c r="GM689" s="3">
        <v>0</v>
      </c>
      <c r="GN689" s="3">
        <v>0</v>
      </c>
      <c r="GO689" s="3">
        <v>0</v>
      </c>
      <c r="GP689" s="3">
        <v>0</v>
      </c>
      <c r="GQ689" s="3">
        <v>0</v>
      </c>
      <c r="GR689" s="3">
        <v>0</v>
      </c>
      <c r="GS689" s="3">
        <v>0</v>
      </c>
      <c r="GT689" s="3">
        <v>0</v>
      </c>
      <c r="GU689" s="3">
        <v>0</v>
      </c>
      <c r="GV689" s="3">
        <v>0</v>
      </c>
      <c r="GW689" s="3">
        <v>0</v>
      </c>
      <c r="GX689" s="3">
        <v>0</v>
      </c>
      <c r="GY689" s="3">
        <v>0</v>
      </c>
      <c r="GZ689" s="3">
        <v>0</v>
      </c>
      <c r="HA689" s="3">
        <v>0</v>
      </c>
      <c r="HB689">
        <f t="shared" si="4050"/>
        <v>27</v>
      </c>
      <c r="HC689">
        <f t="shared" si="4054"/>
        <v>0.48357321056689029</v>
      </c>
      <c r="HD689">
        <f>IF(H689&gt;=$F$3,IF(HB689&lt;50,HC689*VLOOKUP(H689,Ret!$A$2:$AZ$27,HB689+2),HC689),0)</f>
        <v>3.4333697950249209E-2</v>
      </c>
      <c r="HE689">
        <f>IF(H689&lt;$F$3,HC689*VLOOKUP(H689,Withd!$A$2:$AZ$57,HB689+2),0)</f>
        <v>0</v>
      </c>
      <c r="HF689">
        <f>IF(HC689=HD689,0,HC689*VLOOKUP(H689,Mort!$A$2:$E$115,IF(HF688/HC688=VLOOKUP(H688,Mort!$A$2:$E$115,2),2,3)))</f>
        <v>1.4217052390666574E-3</v>
      </c>
      <c r="HH689">
        <f t="shared" ref="HH689:HI689" si="4089">HH688+1</f>
        <v>52</v>
      </c>
      <c r="HI689">
        <f t="shared" si="4089"/>
        <v>20</v>
      </c>
      <c r="HJ689">
        <f t="shared" si="4048"/>
        <v>0.27480516970833491</v>
      </c>
      <c r="HK689">
        <f>IF(HH689&gt;=$F$3,IF(HI689&lt;50,HJ689*VLOOKUP(HH689,Ret!$A$2:$AZ$27,HI689+2),HJ689),0)</f>
        <v>5.496103394166698E-3</v>
      </c>
      <c r="HL689">
        <f>IF(HH689&lt;$F$3,HJ689*VLOOKUP(HH689,Withd!$A$2:$AZ$57,HI689+2),0)</f>
        <v>0</v>
      </c>
      <c r="HM689">
        <f>IF(HJ689=HK689,0,HJ689*VLOOKUP(HH689,Mort!$A$2:$E$115,IF(HM688/HJ688=VLOOKUP(HH688,Mort!$A$2:$E$115,2),2,3)))</f>
        <v>5.0838956396041964E-4</v>
      </c>
      <c r="HN689">
        <f>HN688/(1+Assumptions!$C$9)</f>
        <v>0.63919262853607473</v>
      </c>
      <c r="HO689">
        <f>HO688*(1+Assumptions!$C$10)</f>
        <v>1.4678467782217899</v>
      </c>
      <c r="HQ689">
        <f>HQ688/(1.01+Assumptions!$C$9)</f>
        <v>0.56972412258264093</v>
      </c>
      <c r="HR689">
        <f>HR688/(0.99+Assumptions!$C$9)</f>
        <v>0.71793086390521565</v>
      </c>
    </row>
    <row r="690" spans="2:226" x14ac:dyDescent="0.25">
      <c r="B690">
        <f t="shared" ref="B690:C690" si="4090">B689+1</f>
        <v>2051</v>
      </c>
      <c r="C690">
        <f t="shared" si="4090"/>
        <v>72</v>
      </c>
      <c r="D690">
        <f>IF(D689=0, 0, D689*(1-VLOOKUP(C689,Mort!$A$2:$E$111,IF(D689/D688=1-VLOOKUP(C688,Mort!$A$2:$E$111,4),4,5))))</f>
        <v>0.84507435320147928</v>
      </c>
      <c r="E690" s="3">
        <f>IF(C690&lt;65,Assumptions!$C$6,Assumptions!$C$7)*(1+Assumptions!$C$8)^(B690-$J$3)</f>
        <v>23281.86022046853</v>
      </c>
      <c r="F690" s="3">
        <f t="shared" si="4046"/>
        <v>19674.900000000001</v>
      </c>
      <c r="H690">
        <f t="shared" si="4053"/>
        <v>60</v>
      </c>
      <c r="I690" s="5">
        <v>220095.64437758274</v>
      </c>
      <c r="J690" s="5">
        <v>0</v>
      </c>
      <c r="K690" s="5">
        <v>0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5">
        <v>0</v>
      </c>
      <c r="Y690" s="5">
        <v>0</v>
      </c>
      <c r="Z690" s="5">
        <v>0</v>
      </c>
      <c r="AA690" s="5">
        <v>0</v>
      </c>
      <c r="AB690" s="5">
        <v>0</v>
      </c>
      <c r="AC690" s="5">
        <v>0</v>
      </c>
      <c r="AD690" s="5">
        <v>0</v>
      </c>
      <c r="AE690" s="5">
        <v>31367.21</v>
      </c>
      <c r="AF690" s="5">
        <v>32850.5</v>
      </c>
      <c r="AG690" s="5">
        <v>34396.300000000003</v>
      </c>
      <c r="AH690" s="5">
        <v>36008.32</v>
      </c>
      <c r="AI690" s="5">
        <v>15522.53</v>
      </c>
      <c r="AJ690" s="5">
        <v>16240.51</v>
      </c>
      <c r="AK690" s="5">
        <v>16981.93</v>
      </c>
      <c r="AL690" s="5">
        <v>17743.759999999998</v>
      </c>
      <c r="AM690" s="5">
        <v>18523.86</v>
      </c>
      <c r="AN690" s="5">
        <v>19315</v>
      </c>
      <c r="AO690" s="5">
        <v>20111.400000000001</v>
      </c>
      <c r="AP690" s="5">
        <v>20907.12</v>
      </c>
      <c r="AQ690" s="5">
        <v>21696.82</v>
      </c>
      <c r="AR690" s="5">
        <v>22477.66</v>
      </c>
      <c r="AS690" s="5">
        <v>23240.84</v>
      </c>
      <c r="AT690" s="5">
        <v>23978.44</v>
      </c>
      <c r="AU690" s="5">
        <v>24680.26</v>
      </c>
      <c r="AV690" s="5">
        <v>25327.88</v>
      </c>
      <c r="AW690" s="5">
        <v>25902.19</v>
      </c>
      <c r="AX690" s="5">
        <v>26381.58</v>
      </c>
      <c r="AY690" s="5">
        <v>26747.37</v>
      </c>
      <c r="AZ690" s="5">
        <v>26976.58</v>
      </c>
      <c r="BA690" s="5">
        <v>27046.67</v>
      </c>
      <c r="BB690" s="5">
        <v>26940.31</v>
      </c>
      <c r="BC690" s="5">
        <v>26646.79</v>
      </c>
      <c r="BD690" s="5">
        <v>26153.21</v>
      </c>
      <c r="BE690" s="5">
        <v>25448.32</v>
      </c>
      <c r="BF690" s="5">
        <v>24476.77</v>
      </c>
      <c r="BG690" s="5">
        <v>23227.52</v>
      </c>
      <c r="BH690" s="5">
        <v>21704.6</v>
      </c>
      <c r="BI690" s="5">
        <v>19927.52</v>
      </c>
      <c r="BJ690" s="5">
        <v>17938.54</v>
      </c>
      <c r="BK690" s="5">
        <v>15804.21</v>
      </c>
      <c r="BL690" s="5">
        <v>13606.7</v>
      </c>
      <c r="BM690" s="5">
        <v>11430.36</v>
      </c>
      <c r="BN690" s="5">
        <v>9352.5</v>
      </c>
      <c r="BO690" s="5">
        <v>7438.95</v>
      </c>
      <c r="BP690" s="5">
        <v>5739.93</v>
      </c>
      <c r="BQ690" s="5">
        <v>4321.84</v>
      </c>
      <c r="BR690" s="5">
        <v>3145.54</v>
      </c>
      <c r="BS690" s="5">
        <v>2238.8200000000002</v>
      </c>
      <c r="BT690" s="5">
        <v>1510.61</v>
      </c>
      <c r="BU690" s="5">
        <v>960.74</v>
      </c>
      <c r="BV690" s="5">
        <v>552.14</v>
      </c>
      <c r="BW690" s="5">
        <v>279.19</v>
      </c>
      <c r="BX690" s="5">
        <v>122.16</v>
      </c>
      <c r="BY690" s="5">
        <v>45.78</v>
      </c>
      <c r="BZ690" s="5">
        <v>13.99</v>
      </c>
      <c r="CA690" s="5">
        <v>3.21</v>
      </c>
      <c r="CB690" s="5">
        <v>0.47</v>
      </c>
      <c r="CC690" s="5">
        <v>0</v>
      </c>
      <c r="CD690" s="5">
        <v>0</v>
      </c>
      <c r="CE690" s="5">
        <v>0</v>
      </c>
      <c r="CF690" s="5">
        <v>0</v>
      </c>
      <c r="CG690" s="5">
        <v>0</v>
      </c>
      <c r="CH690" s="5">
        <v>0</v>
      </c>
      <c r="CI690" s="5">
        <v>0</v>
      </c>
      <c r="CJ690" s="5">
        <v>0</v>
      </c>
      <c r="CK690" s="5">
        <v>0</v>
      </c>
      <c r="CL690" s="5">
        <v>0</v>
      </c>
      <c r="CM690" s="5">
        <v>0</v>
      </c>
      <c r="CN690" s="5">
        <v>0</v>
      </c>
      <c r="CO690" s="5">
        <v>0</v>
      </c>
      <c r="CP690" s="5">
        <v>0</v>
      </c>
      <c r="CQ690" s="5">
        <v>0</v>
      </c>
      <c r="CR690" s="5">
        <v>0</v>
      </c>
      <c r="CS690" s="5">
        <v>0</v>
      </c>
      <c r="CT690" s="5">
        <v>0</v>
      </c>
      <c r="CU690" s="5">
        <v>0</v>
      </c>
      <c r="CV690" s="5">
        <v>0</v>
      </c>
      <c r="CW690" s="5">
        <v>0</v>
      </c>
      <c r="CX690" s="5">
        <v>0</v>
      </c>
      <c r="CY690" s="5">
        <v>0</v>
      </c>
      <c r="CZ690" s="5">
        <v>0</v>
      </c>
      <c r="DA690" s="5">
        <v>0</v>
      </c>
      <c r="DB690" s="5">
        <v>0</v>
      </c>
      <c r="DC690" s="5">
        <v>0</v>
      </c>
      <c r="DD690" s="5">
        <v>0</v>
      </c>
      <c r="DE690" s="5">
        <v>0</v>
      </c>
      <c r="DF690" s="3">
        <v>0</v>
      </c>
      <c r="DG690" s="3">
        <v>0</v>
      </c>
      <c r="DH690" s="3">
        <v>0</v>
      </c>
      <c r="DI690" s="3">
        <v>0</v>
      </c>
      <c r="DJ690" s="3">
        <v>0</v>
      </c>
      <c r="DK690" s="3">
        <v>0</v>
      </c>
      <c r="DL690" s="3">
        <v>0</v>
      </c>
      <c r="DM690" s="3">
        <v>0</v>
      </c>
      <c r="DN690" s="3">
        <v>0</v>
      </c>
      <c r="DO690" s="3">
        <v>0</v>
      </c>
      <c r="DP690" s="3">
        <v>0</v>
      </c>
      <c r="DQ690" s="3">
        <v>0</v>
      </c>
      <c r="DR690" s="3">
        <v>0</v>
      </c>
      <c r="DS690" s="3">
        <v>0</v>
      </c>
      <c r="DT690" s="3">
        <v>0</v>
      </c>
      <c r="DU690" s="3">
        <v>0</v>
      </c>
      <c r="DV690" s="3">
        <v>0</v>
      </c>
      <c r="DW690" s="3">
        <v>0</v>
      </c>
      <c r="DX690" s="3">
        <v>0</v>
      </c>
      <c r="DY690" s="3">
        <v>0</v>
      </c>
      <c r="DZ690" s="3">
        <v>0</v>
      </c>
      <c r="EA690" s="3">
        <v>1</v>
      </c>
      <c r="EB690" s="3">
        <v>0.99268999999999996</v>
      </c>
      <c r="EC690" s="3">
        <v>0.98521504429999995</v>
      </c>
      <c r="ED690" s="3">
        <v>0.97761903630844693</v>
      </c>
      <c r="EE690" s="3">
        <v>0.96986651735052098</v>
      </c>
      <c r="EF690" s="3">
        <v>0.9618263239216851</v>
      </c>
      <c r="EG690" s="3">
        <v>0.95330454269173903</v>
      </c>
      <c r="EH690" s="3">
        <v>0.94414328603647146</v>
      </c>
      <c r="EI690" s="3">
        <v>0.93426754726452999</v>
      </c>
      <c r="EJ690" s="3">
        <v>0.92338333033889819</v>
      </c>
      <c r="EK690" s="3">
        <v>0.91133317787797552</v>
      </c>
      <c r="EL690" s="3">
        <v>0.89800037348562067</v>
      </c>
      <c r="EM690" s="3">
        <v>0.88333602738660055</v>
      </c>
      <c r="EN690" s="3">
        <v>0.86741831217309395</v>
      </c>
      <c r="EO690" s="3">
        <v>0.85011331684524072</v>
      </c>
      <c r="EP690" s="3">
        <v>0.83136831820880319</v>
      </c>
      <c r="EQ690" s="3">
        <v>0.81109124492769047</v>
      </c>
      <c r="ER690" s="3">
        <v>0.78898089759096168</v>
      </c>
      <c r="ES690" s="3">
        <v>0.7648065228887746</v>
      </c>
      <c r="ET690" s="3">
        <v>0.73835186526205188</v>
      </c>
      <c r="EU690" s="3">
        <v>0.70956352603548445</v>
      </c>
      <c r="EV690" s="3">
        <v>0.67833563525466278</v>
      </c>
      <c r="EW690" s="3">
        <v>0.64464270425156367</v>
      </c>
      <c r="EX690" s="3">
        <v>0.60863296279207135</v>
      </c>
      <c r="EY690" s="3">
        <v>0.57061774793607856</v>
      </c>
      <c r="EZ690" s="3">
        <v>0.53085139708241325</v>
      </c>
      <c r="FA690" s="3">
        <v>0.48961486055705139</v>
      </c>
      <c r="FB690" s="3">
        <v>0.44637207607265261</v>
      </c>
      <c r="FC690" s="3">
        <v>0.40150721870659029</v>
      </c>
      <c r="FD690" s="3">
        <v>0.35562297375280111</v>
      </c>
      <c r="FE690" s="3">
        <v>0.30948444913811268</v>
      </c>
      <c r="FF690" s="3">
        <v>0.26407070107158603</v>
      </c>
      <c r="FG690" s="3">
        <v>0.22052280175787078</v>
      </c>
      <c r="FH690" s="3">
        <v>0.17996204283054559</v>
      </c>
      <c r="FI690" s="3">
        <v>0.14329657622425024</v>
      </c>
      <c r="FJ690" s="3">
        <v>0.11113509265647951</v>
      </c>
      <c r="FK690" s="3">
        <v>8.3788080406499599E-2</v>
      </c>
      <c r="FL690" s="3">
        <v>6.1280926247705668E-2</v>
      </c>
      <c r="FM690" s="3">
        <v>4.3735584253725056E-2</v>
      </c>
      <c r="FN690" s="3">
        <v>3.0172304864959844E-2</v>
      </c>
      <c r="FO690" s="3">
        <v>2.0355443754096508E-2</v>
      </c>
      <c r="FP690" s="3">
        <v>1.3018527607369964E-2</v>
      </c>
      <c r="FQ690" s="3">
        <v>7.8480891828269089E-3</v>
      </c>
      <c r="FR690" s="3">
        <v>4.2751681014531308E-3</v>
      </c>
      <c r="FS690" s="3">
        <v>2.0490453193454708E-3</v>
      </c>
      <c r="FT690" s="3">
        <v>8.4980056529214724E-4</v>
      </c>
      <c r="FU690" s="3">
        <v>3.0184066278611776E-4</v>
      </c>
      <c r="FV690" s="3">
        <v>8.7413055942859691E-5</v>
      </c>
      <c r="FW690" s="3">
        <v>1.8997479448061698E-5</v>
      </c>
      <c r="FX690" s="3">
        <v>2.616332869587056E-6</v>
      </c>
      <c r="FY690" s="3">
        <v>0</v>
      </c>
      <c r="FZ690" s="3">
        <v>0</v>
      </c>
      <c r="GA690" s="3">
        <v>0</v>
      </c>
      <c r="GB690" s="3">
        <v>0</v>
      </c>
      <c r="GC690" s="3">
        <v>0</v>
      </c>
      <c r="GD690" s="3">
        <v>0</v>
      </c>
      <c r="GE690" s="3">
        <v>0</v>
      </c>
      <c r="GF690" s="3">
        <v>0</v>
      </c>
      <c r="GG690" s="3">
        <v>0</v>
      </c>
      <c r="GH690" s="3">
        <v>0</v>
      </c>
      <c r="GI690" s="3">
        <v>0</v>
      </c>
      <c r="GJ690" s="3">
        <v>0</v>
      </c>
      <c r="GK690" s="3">
        <v>0</v>
      </c>
      <c r="GL690" s="3">
        <v>0</v>
      </c>
      <c r="GM690" s="3">
        <v>0</v>
      </c>
      <c r="GN690" s="3">
        <v>0</v>
      </c>
      <c r="GO690" s="3">
        <v>0</v>
      </c>
      <c r="GP690" s="3">
        <v>0</v>
      </c>
      <c r="GQ690" s="3">
        <v>0</v>
      </c>
      <c r="GR690" s="3">
        <v>0</v>
      </c>
      <c r="GS690" s="3">
        <v>0</v>
      </c>
      <c r="GT690" s="3">
        <v>0</v>
      </c>
      <c r="GU690" s="3">
        <v>0</v>
      </c>
      <c r="GV690" s="3">
        <v>0</v>
      </c>
      <c r="GW690" s="3">
        <v>0</v>
      </c>
      <c r="GX690" s="3">
        <v>0</v>
      </c>
      <c r="GY690" s="3">
        <v>0</v>
      </c>
      <c r="GZ690" s="3">
        <v>0</v>
      </c>
      <c r="HA690" s="3">
        <v>0</v>
      </c>
      <c r="HB690">
        <f t="shared" si="4050"/>
        <v>28</v>
      </c>
      <c r="HC690">
        <f t="shared" si="4054"/>
        <v>0.44781780737757443</v>
      </c>
      <c r="HD690">
        <f>IF(H690&gt;=$F$3,IF(HB690&lt;50,HC690*VLOOKUP(H690,Ret!$A$2:$AZ$27,HB690+2),HC690),0)</f>
        <v>5.5529408114819226E-2</v>
      </c>
      <c r="HE690">
        <f>IF(H690&lt;$F$3,HC690*VLOOKUP(H690,Withd!$A$2:$AZ$57,HB690+2),0)</f>
        <v>0</v>
      </c>
      <c r="HF690">
        <f>IF(HC690=HD690,0,HC690*VLOOKUP(H690,Mort!$A$2:$E$115,IF(HF689/HC689=VLOOKUP(H689,Mort!$A$2:$E$115,2),2,3)))</f>
        <v>1.3792788467229292E-3</v>
      </c>
      <c r="HH690">
        <f t="shared" ref="HH690:HI690" si="4091">HH689+1</f>
        <v>53</v>
      </c>
      <c r="HI690">
        <f t="shared" si="4091"/>
        <v>21</v>
      </c>
      <c r="HJ690">
        <f t="shared" si="4048"/>
        <v>0.2688006767502078</v>
      </c>
      <c r="HK690">
        <f>IF(HH690&gt;=$F$3,IF(HI690&lt;50,HJ690*VLOOKUP(HH690,Ret!$A$2:$AZ$27,HI690+2),HJ690),0)</f>
        <v>4.8384121815037403E-3</v>
      </c>
      <c r="HL690">
        <f>IF(HH690&lt;$F$3,HJ690*VLOOKUP(HH690,Withd!$A$2:$AZ$57,HI690+2),0)</f>
        <v>0</v>
      </c>
      <c r="HM690">
        <f>IF(HJ690=HK690,0,HJ690*VLOOKUP(HH690,Mort!$A$2:$E$115,IF(HM689/HJ689=VLOOKUP(HH689,Mort!$A$2:$E$115,2),2,3)))</f>
        <v>5.3491334673291357E-4</v>
      </c>
      <c r="HN690">
        <f>HN689/(1+Assumptions!$C$9)</f>
        <v>0.61579251304053439</v>
      </c>
      <c r="HO690">
        <f>HO689*(1+Assumptions!$C$10)</f>
        <v>1.5155517985139979</v>
      </c>
      <c r="HQ690">
        <f>HQ689/(1.01+Assumptions!$C$9)</f>
        <v>0.54362988796053524</v>
      </c>
      <c r="HR690">
        <f>HR689/(0.99+Assumptions!$C$9)</f>
        <v>0.69837632675604633</v>
      </c>
    </row>
    <row r="691" spans="2:226" x14ac:dyDescent="0.25">
      <c r="B691">
        <f t="shared" ref="B691:C691" si="4092">B690+1</f>
        <v>2052</v>
      </c>
      <c r="C691">
        <f t="shared" si="4092"/>
        <v>73</v>
      </c>
      <c r="D691">
        <f>IF(D690=0, 0, D690*(1-VLOOKUP(C690,Mort!$A$2:$E$111,IF(D690/D689=1-VLOOKUP(C689,Mort!$A$2:$E$111,4),4,5))))</f>
        <v>0.83127428901369915</v>
      </c>
      <c r="E691" s="3">
        <f>IF(C691&lt;65,Assumptions!$C$6,Assumptions!$C$7)*(1+Assumptions!$C$8)^(B691-$J$3)</f>
        <v>24562.362532594299</v>
      </c>
      <c r="F691" s="3">
        <f t="shared" si="4046"/>
        <v>20418.060000000001</v>
      </c>
      <c r="H691">
        <f t="shared" si="4053"/>
        <v>61</v>
      </c>
      <c r="I691" s="5">
        <v>207278.04387100242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33092.400000000001</v>
      </c>
      <c r="AG691" s="5">
        <v>34649.589999999997</v>
      </c>
      <c r="AH691" s="5">
        <v>36273.480000000003</v>
      </c>
      <c r="AI691" s="5">
        <v>15636.83</v>
      </c>
      <c r="AJ691" s="5">
        <v>16360.1</v>
      </c>
      <c r="AK691" s="5">
        <v>17106.98</v>
      </c>
      <c r="AL691" s="5">
        <v>17874.43</v>
      </c>
      <c r="AM691" s="5">
        <v>18660.27</v>
      </c>
      <c r="AN691" s="5">
        <v>19457.240000000002</v>
      </c>
      <c r="AO691" s="5">
        <v>20259.5</v>
      </c>
      <c r="AP691" s="5">
        <v>21061.08</v>
      </c>
      <c r="AQ691" s="5">
        <v>21856.59</v>
      </c>
      <c r="AR691" s="5">
        <v>22643.19</v>
      </c>
      <c r="AS691" s="5">
        <v>23411.98</v>
      </c>
      <c r="AT691" s="5">
        <v>24155.02</v>
      </c>
      <c r="AU691" s="5">
        <v>24862</v>
      </c>
      <c r="AV691" s="5">
        <v>25514.400000000001</v>
      </c>
      <c r="AW691" s="5">
        <v>26092.93</v>
      </c>
      <c r="AX691" s="5">
        <v>26575.85</v>
      </c>
      <c r="AY691" s="5">
        <v>26944.33</v>
      </c>
      <c r="AZ691" s="5">
        <v>27175.23</v>
      </c>
      <c r="BA691" s="5">
        <v>27245.84</v>
      </c>
      <c r="BB691" s="5">
        <v>27138.7</v>
      </c>
      <c r="BC691" s="5">
        <v>26843.01</v>
      </c>
      <c r="BD691" s="5">
        <v>26345.8</v>
      </c>
      <c r="BE691" s="5">
        <v>25635.72</v>
      </c>
      <c r="BF691" s="5">
        <v>24657.01</v>
      </c>
      <c r="BG691" s="5">
        <v>23398.560000000001</v>
      </c>
      <c r="BH691" s="5">
        <v>21864.43</v>
      </c>
      <c r="BI691" s="5">
        <v>20074.259999999998</v>
      </c>
      <c r="BJ691" s="5">
        <v>18070.64</v>
      </c>
      <c r="BK691" s="5">
        <v>15920.59</v>
      </c>
      <c r="BL691" s="5">
        <v>13706.89</v>
      </c>
      <c r="BM691" s="5">
        <v>11514.54</v>
      </c>
      <c r="BN691" s="5">
        <v>9421.3700000000008</v>
      </c>
      <c r="BO691" s="5">
        <v>7493.73</v>
      </c>
      <c r="BP691" s="5">
        <v>5782.2</v>
      </c>
      <c r="BQ691" s="5">
        <v>4353.67</v>
      </c>
      <c r="BR691" s="5">
        <v>3168.7</v>
      </c>
      <c r="BS691" s="5">
        <v>2255.31</v>
      </c>
      <c r="BT691" s="5">
        <v>1521.74</v>
      </c>
      <c r="BU691" s="5">
        <v>967.82</v>
      </c>
      <c r="BV691" s="5">
        <v>556.21</v>
      </c>
      <c r="BW691" s="5">
        <v>281.25</v>
      </c>
      <c r="BX691" s="5">
        <v>123.06</v>
      </c>
      <c r="BY691" s="5">
        <v>46.11</v>
      </c>
      <c r="BZ691" s="5">
        <v>14.09</v>
      </c>
      <c r="CA691" s="5">
        <v>3.23</v>
      </c>
      <c r="CB691" s="5">
        <v>0.47</v>
      </c>
      <c r="CC691" s="5">
        <v>0</v>
      </c>
      <c r="CD691" s="5">
        <v>0</v>
      </c>
      <c r="CE691" s="5">
        <v>0</v>
      </c>
      <c r="CF691" s="5">
        <v>0</v>
      </c>
      <c r="CG691" s="5">
        <v>0</v>
      </c>
      <c r="CH691" s="5">
        <v>0</v>
      </c>
      <c r="CI691" s="5">
        <v>0</v>
      </c>
      <c r="CJ691" s="5">
        <v>0</v>
      </c>
      <c r="CK691" s="5">
        <v>0</v>
      </c>
      <c r="CL691" s="5">
        <v>0</v>
      </c>
      <c r="CM691" s="5">
        <v>0</v>
      </c>
      <c r="CN691" s="5">
        <v>0</v>
      </c>
      <c r="CO691" s="5">
        <v>0</v>
      </c>
      <c r="CP691" s="5">
        <v>0</v>
      </c>
      <c r="CQ691" s="5">
        <v>0</v>
      </c>
      <c r="CR691" s="5">
        <v>0</v>
      </c>
      <c r="CS691" s="5">
        <v>0</v>
      </c>
      <c r="CT691" s="5">
        <v>0</v>
      </c>
      <c r="CU691" s="5">
        <v>0</v>
      </c>
      <c r="CV691" s="5">
        <v>0</v>
      </c>
      <c r="CW691" s="5">
        <v>0</v>
      </c>
      <c r="CX691" s="5">
        <v>0</v>
      </c>
      <c r="CY691" s="5">
        <v>0</v>
      </c>
      <c r="CZ691" s="5">
        <v>0</v>
      </c>
      <c r="DA691" s="5">
        <v>0</v>
      </c>
      <c r="DB691" s="5">
        <v>0</v>
      </c>
      <c r="DC691" s="5">
        <v>0</v>
      </c>
      <c r="DD691" s="5">
        <v>0</v>
      </c>
      <c r="DE691" s="5">
        <v>0</v>
      </c>
      <c r="DF691" s="3">
        <v>0</v>
      </c>
      <c r="DG691" s="3">
        <v>0</v>
      </c>
      <c r="DH691" s="3">
        <v>0</v>
      </c>
      <c r="DI691" s="3">
        <v>0</v>
      </c>
      <c r="DJ691" s="3">
        <v>0</v>
      </c>
      <c r="DK691" s="3">
        <v>0</v>
      </c>
      <c r="DL691" s="3">
        <v>0</v>
      </c>
      <c r="DM691" s="3">
        <v>0</v>
      </c>
      <c r="DN691" s="3">
        <v>0</v>
      </c>
      <c r="DO691" s="3">
        <v>0</v>
      </c>
      <c r="DP691" s="3">
        <v>0</v>
      </c>
      <c r="DQ691" s="3">
        <v>0</v>
      </c>
      <c r="DR691" s="3">
        <v>0</v>
      </c>
      <c r="DS691" s="3">
        <v>0</v>
      </c>
      <c r="DT691" s="3">
        <v>0</v>
      </c>
      <c r="DU691" s="3">
        <v>0</v>
      </c>
      <c r="DV691" s="3">
        <v>0</v>
      </c>
      <c r="DW691" s="3">
        <v>0</v>
      </c>
      <c r="DX691" s="3">
        <v>0</v>
      </c>
      <c r="DY691" s="3">
        <v>0</v>
      </c>
      <c r="DZ691" s="3">
        <v>0</v>
      </c>
      <c r="EA691" s="3">
        <v>0</v>
      </c>
      <c r="EB691" s="3">
        <v>1</v>
      </c>
      <c r="EC691" s="3">
        <v>0.99246999999999996</v>
      </c>
      <c r="ED691" s="3">
        <v>0.98481805629999997</v>
      </c>
      <c r="EE691" s="3">
        <v>0.97700844911354101</v>
      </c>
      <c r="EF691" s="3">
        <v>0.96890904907038977</v>
      </c>
      <c r="EG691" s="3">
        <v>0.96032451489562609</v>
      </c>
      <c r="EH691" s="3">
        <v>0.95109579630747909</v>
      </c>
      <c r="EI691" s="3">
        <v>0.94114733427810282</v>
      </c>
      <c r="EJ691" s="3">
        <v>0.93018296783376286</v>
      </c>
      <c r="EK691" s="3">
        <v>0.91804408010353222</v>
      </c>
      <c r="EL691" s="3">
        <v>0.90461309521161748</v>
      </c>
      <c r="EM691" s="3">
        <v>0.88984076336681184</v>
      </c>
      <c r="EN691" s="3">
        <v>0.87380583281094182</v>
      </c>
      <c r="EO691" s="3">
        <v>0.85637340644636351</v>
      </c>
      <c r="EP691" s="3">
        <v>0.83749037283422123</v>
      </c>
      <c r="EQ691" s="3">
        <v>0.81706398264079461</v>
      </c>
      <c r="ER691" s="3">
        <v>0.79479081847400657</v>
      </c>
      <c r="ES691" s="3">
        <v>0.77043842779596305</v>
      </c>
      <c r="ET691" s="3">
        <v>0.74378896257850069</v>
      </c>
      <c r="EU691" s="3">
        <v>0.71478863092756495</v>
      </c>
      <c r="EV691" s="3">
        <v>0.68333078328044283</v>
      </c>
      <c r="EW691" s="3">
        <v>0.64938974327490329</v>
      </c>
      <c r="EX691" s="3">
        <v>0.61311483221556717</v>
      </c>
      <c r="EY691" s="3">
        <v>0.57481967979538284</v>
      </c>
      <c r="EZ691" s="3">
        <v>0.53476049631044265</v>
      </c>
      <c r="FA691" s="3">
        <v>0.4932203009570475</v>
      </c>
      <c r="FB691" s="3">
        <v>0.4496590839765211</v>
      </c>
      <c r="FC691" s="3">
        <v>0.40446384944604097</v>
      </c>
      <c r="FD691" s="3">
        <v>0.35824172073134741</v>
      </c>
      <c r="FE691" s="3">
        <v>0.3117634398836624</v>
      </c>
      <c r="FF691" s="3">
        <v>0.26601527271513375</v>
      </c>
      <c r="FG691" s="3">
        <v>0.22214669409168106</v>
      </c>
      <c r="FH691" s="3">
        <v>0.18128725264739814</v>
      </c>
      <c r="FI691" s="3">
        <v>0.14435178779301724</v>
      </c>
      <c r="FJ691" s="3">
        <v>0.11195347254075246</v>
      </c>
      <c r="FK691" s="3">
        <v>8.4405081552649502E-2</v>
      </c>
      <c r="FL691" s="3">
        <v>6.1732188545976785E-2</v>
      </c>
      <c r="FM691" s="3">
        <v>4.405764564337817E-2</v>
      </c>
      <c r="FN691" s="3">
        <v>3.0394488576453733E-2</v>
      </c>
      <c r="FO691" s="3">
        <v>2.0505337773218748E-2</v>
      </c>
      <c r="FP691" s="3">
        <v>1.3114393826239783E-2</v>
      </c>
      <c r="FQ691" s="3">
        <v>7.9058811742103909E-3</v>
      </c>
      <c r="FR691" s="3">
        <v>4.3066497108393683E-3</v>
      </c>
      <c r="FS691" s="3">
        <v>2.0641341399082009E-3</v>
      </c>
      <c r="FT691" s="3">
        <v>8.560583518441283E-4</v>
      </c>
      <c r="FU691" s="3">
        <v>3.0406336599151594E-4</v>
      </c>
      <c r="FV691" s="3">
        <v>8.8056750791143E-5</v>
      </c>
      <c r="FW691" s="3">
        <v>1.9137373649439111E-5</v>
      </c>
      <c r="FX691" s="3">
        <v>2.6355990990007535E-6</v>
      </c>
      <c r="FY691" s="3">
        <v>0</v>
      </c>
      <c r="FZ691" s="3">
        <v>0</v>
      </c>
      <c r="GA691" s="3">
        <v>0</v>
      </c>
      <c r="GB691" s="3">
        <v>0</v>
      </c>
      <c r="GC691" s="3">
        <v>0</v>
      </c>
      <c r="GD691" s="3">
        <v>0</v>
      </c>
      <c r="GE691" s="3">
        <v>0</v>
      </c>
      <c r="GF691" s="3">
        <v>0</v>
      </c>
      <c r="GG691" s="3">
        <v>0</v>
      </c>
      <c r="GH691" s="3">
        <v>0</v>
      </c>
      <c r="GI691" s="3">
        <v>0</v>
      </c>
      <c r="GJ691" s="3">
        <v>0</v>
      </c>
      <c r="GK691" s="3">
        <v>0</v>
      </c>
      <c r="GL691" s="3">
        <v>0</v>
      </c>
      <c r="GM691" s="3">
        <v>0</v>
      </c>
      <c r="GN691" s="3">
        <v>0</v>
      </c>
      <c r="GO691" s="3">
        <v>0</v>
      </c>
      <c r="GP691" s="3">
        <v>0</v>
      </c>
      <c r="GQ691" s="3">
        <v>0</v>
      </c>
      <c r="GR691" s="3">
        <v>0</v>
      </c>
      <c r="GS691" s="3">
        <v>0</v>
      </c>
      <c r="GT691" s="3">
        <v>0</v>
      </c>
      <c r="GU691" s="3">
        <v>0</v>
      </c>
      <c r="GV691" s="3">
        <v>0</v>
      </c>
      <c r="GW691" s="3">
        <v>0</v>
      </c>
      <c r="GX691" s="3">
        <v>0</v>
      </c>
      <c r="GY691" s="3">
        <v>0</v>
      </c>
      <c r="GZ691" s="3">
        <v>0</v>
      </c>
      <c r="HA691" s="3">
        <v>0</v>
      </c>
      <c r="HB691">
        <f t="shared" si="4050"/>
        <v>29</v>
      </c>
      <c r="HC691">
        <f t="shared" si="4054"/>
        <v>0.39090912041603226</v>
      </c>
      <c r="HD691">
        <f>IF(H691&gt;=$F$3,IF(HB691&lt;50,HC691*VLOOKUP(H691,Ret!$A$2:$AZ$27,HB691+2),HC691),0)</f>
        <v>6.3718186627813256E-2</v>
      </c>
      <c r="HE691">
        <f>IF(H691&lt;$F$3,HC691*VLOOKUP(H691,Withd!$A$2:$AZ$57,HB691+2),0)</f>
        <v>0</v>
      </c>
      <c r="HF691">
        <f>IF(HC691=HD691,0,HC691*VLOOKUP(H691,Mort!$A$2:$E$115,IF(HF690/HC690=VLOOKUP(H690,Mort!$A$2:$E$115,2),2,3)))</f>
        <v>1.2821819149645857E-3</v>
      </c>
      <c r="HH691">
        <f t="shared" ref="HH691:HI691" si="4093">HH690+1</f>
        <v>54</v>
      </c>
      <c r="HI691">
        <f t="shared" si="4093"/>
        <v>22</v>
      </c>
      <c r="HJ691">
        <f t="shared" si="4048"/>
        <v>0.2634273512219712</v>
      </c>
      <c r="HK691">
        <f>IF(HH691&gt;=$F$3,IF(HI691&lt;50,HJ691*VLOOKUP(HH691,Ret!$A$2:$AZ$27,HI691+2),HJ691),0)</f>
        <v>7.1125384829932225E-3</v>
      </c>
      <c r="HL691">
        <f>IF(HH691&lt;$F$3,HJ691*VLOOKUP(HH691,Withd!$A$2:$AZ$57,HI691+2),0)</f>
        <v>0</v>
      </c>
      <c r="HM691">
        <f>IF(HJ691=HK691,0,HJ691*VLOOKUP(HH691,Mort!$A$2:$E$115,IF(HM690/HJ690=VLOOKUP(HH690,Mort!$A$2:$E$115,2),2,3)))</f>
        <v>5.6110025810279861E-4</v>
      </c>
      <c r="HN691">
        <f>HN690/(1+Assumptions!$C$9)</f>
        <v>0.59324904917199839</v>
      </c>
      <c r="HO691">
        <f>HO690*(1+Assumptions!$C$10)</f>
        <v>1.5648072319657027</v>
      </c>
      <c r="HQ691">
        <f>HQ690/(1.01+Assumptions!$C$9)</f>
        <v>0.51873080912264813</v>
      </c>
      <c r="HR691">
        <f>HR690/(0.99+Assumptions!$C$9)</f>
        <v>0.67935440345918907</v>
      </c>
    </row>
    <row r="692" spans="2:226" x14ac:dyDescent="0.25">
      <c r="B692">
        <f t="shared" ref="B692:C692" si="4094">B691+1</f>
        <v>2053</v>
      </c>
      <c r="C692">
        <f t="shared" si="4094"/>
        <v>74</v>
      </c>
      <c r="D692">
        <f>IF(D691=0, 0, D691*(1-VLOOKUP(C691,Mort!$A$2:$E$111,IF(D691/D690=1-VLOOKUP(C690,Mort!$A$2:$E$111,4),4,5))))</f>
        <v>0.81629472632567224</v>
      </c>
      <c r="E692" s="3">
        <f>IF(C692&lt;65,Assumptions!$C$6,Assumptions!$C$7)*(1+Assumptions!$C$8)^(B692-$J$3)</f>
        <v>25913.292471886984</v>
      </c>
      <c r="F692" s="3">
        <f t="shared" si="4046"/>
        <v>21152.880000000001</v>
      </c>
      <c r="H692">
        <f t="shared" si="4053"/>
        <v>62</v>
      </c>
      <c r="I692" s="5">
        <v>194172.60492654808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34912.480000000003</v>
      </c>
      <c r="AH692" s="5">
        <v>36548.69</v>
      </c>
      <c r="AI692" s="5">
        <v>15755.47</v>
      </c>
      <c r="AJ692" s="5">
        <v>16484.23</v>
      </c>
      <c r="AK692" s="5">
        <v>17236.77</v>
      </c>
      <c r="AL692" s="5">
        <v>18010.04</v>
      </c>
      <c r="AM692" s="5">
        <v>18801.849999999999</v>
      </c>
      <c r="AN692" s="5">
        <v>19604.86</v>
      </c>
      <c r="AO692" s="5">
        <v>20413.21</v>
      </c>
      <c r="AP692" s="5">
        <v>21220.87</v>
      </c>
      <c r="AQ692" s="5">
        <v>22022.42</v>
      </c>
      <c r="AR692" s="5">
        <v>22814.98</v>
      </c>
      <c r="AS692" s="5">
        <v>23589.61</v>
      </c>
      <c r="AT692" s="5">
        <v>24338.28</v>
      </c>
      <c r="AU692" s="5">
        <v>25050.63</v>
      </c>
      <c r="AV692" s="5">
        <v>25707.98</v>
      </c>
      <c r="AW692" s="5">
        <v>26290.9</v>
      </c>
      <c r="AX692" s="5">
        <v>26777.48</v>
      </c>
      <c r="AY692" s="5">
        <v>27148.76</v>
      </c>
      <c r="AZ692" s="5">
        <v>27381.41</v>
      </c>
      <c r="BA692" s="5">
        <v>27452.560000000001</v>
      </c>
      <c r="BB692" s="5">
        <v>27344.6</v>
      </c>
      <c r="BC692" s="5">
        <v>27046.68</v>
      </c>
      <c r="BD692" s="5">
        <v>26545.69</v>
      </c>
      <c r="BE692" s="5">
        <v>25830.22</v>
      </c>
      <c r="BF692" s="5">
        <v>24844.09</v>
      </c>
      <c r="BG692" s="5">
        <v>23576.09</v>
      </c>
      <c r="BH692" s="5">
        <v>22030.32</v>
      </c>
      <c r="BI692" s="5">
        <v>20226.57</v>
      </c>
      <c r="BJ692" s="5">
        <v>18207.740000000002</v>
      </c>
      <c r="BK692" s="5">
        <v>16041.38</v>
      </c>
      <c r="BL692" s="5">
        <v>13810.89</v>
      </c>
      <c r="BM692" s="5">
        <v>11601.9</v>
      </c>
      <c r="BN692" s="5">
        <v>9492.86</v>
      </c>
      <c r="BO692" s="5">
        <v>7550.58</v>
      </c>
      <c r="BP692" s="5">
        <v>5826.07</v>
      </c>
      <c r="BQ692" s="5">
        <v>4386.7</v>
      </c>
      <c r="BR692" s="5">
        <v>3192.74</v>
      </c>
      <c r="BS692" s="5">
        <v>2272.42</v>
      </c>
      <c r="BT692" s="5">
        <v>1533.28</v>
      </c>
      <c r="BU692" s="5">
        <v>975.16</v>
      </c>
      <c r="BV692" s="5">
        <v>560.42999999999995</v>
      </c>
      <c r="BW692" s="5">
        <v>283.38</v>
      </c>
      <c r="BX692" s="5">
        <v>123.99</v>
      </c>
      <c r="BY692" s="5">
        <v>46.46</v>
      </c>
      <c r="BZ692" s="5">
        <v>14.2</v>
      </c>
      <c r="CA692" s="5">
        <v>3.25</v>
      </c>
      <c r="CB692" s="5">
        <v>0.47</v>
      </c>
      <c r="CC692" s="5">
        <v>0</v>
      </c>
      <c r="CD692" s="5">
        <v>0</v>
      </c>
      <c r="CE692" s="5">
        <v>0</v>
      </c>
      <c r="CF692" s="5">
        <v>0</v>
      </c>
      <c r="CG692" s="5">
        <v>0</v>
      </c>
      <c r="CH692" s="5">
        <v>0</v>
      </c>
      <c r="CI692" s="5">
        <v>0</v>
      </c>
      <c r="CJ692" s="5">
        <v>0</v>
      </c>
      <c r="CK692" s="5">
        <v>0</v>
      </c>
      <c r="CL692" s="5">
        <v>0</v>
      </c>
      <c r="CM692" s="5">
        <v>0</v>
      </c>
      <c r="CN692" s="5">
        <v>0</v>
      </c>
      <c r="CO692" s="5">
        <v>0</v>
      </c>
      <c r="CP692" s="5">
        <v>0</v>
      </c>
      <c r="CQ692" s="5">
        <v>0</v>
      </c>
      <c r="CR692" s="5">
        <v>0</v>
      </c>
      <c r="CS692" s="5">
        <v>0</v>
      </c>
      <c r="CT692" s="5">
        <v>0</v>
      </c>
      <c r="CU692" s="5">
        <v>0</v>
      </c>
      <c r="CV692" s="5">
        <v>0</v>
      </c>
      <c r="CW692" s="5">
        <v>0</v>
      </c>
      <c r="CX692" s="5">
        <v>0</v>
      </c>
      <c r="CY692" s="5">
        <v>0</v>
      </c>
      <c r="CZ692" s="5">
        <v>0</v>
      </c>
      <c r="DA692" s="5">
        <v>0</v>
      </c>
      <c r="DB692" s="5">
        <v>0</v>
      </c>
      <c r="DC692" s="5">
        <v>0</v>
      </c>
      <c r="DD692" s="5">
        <v>0</v>
      </c>
      <c r="DE692" s="5">
        <v>0</v>
      </c>
      <c r="DF692" s="3">
        <v>0</v>
      </c>
      <c r="DG692" s="3">
        <v>0</v>
      </c>
      <c r="DH692" s="3">
        <v>0</v>
      </c>
      <c r="DI692" s="3">
        <v>0</v>
      </c>
      <c r="DJ692" s="3">
        <v>0</v>
      </c>
      <c r="DK692" s="3">
        <v>0</v>
      </c>
      <c r="DL692" s="3">
        <v>0</v>
      </c>
      <c r="DM692" s="3">
        <v>0</v>
      </c>
      <c r="DN692" s="3">
        <v>0</v>
      </c>
      <c r="DO692" s="3">
        <v>0</v>
      </c>
      <c r="DP692" s="3">
        <v>0</v>
      </c>
      <c r="DQ692" s="3">
        <v>0</v>
      </c>
      <c r="DR692" s="3">
        <v>0</v>
      </c>
      <c r="DS692" s="3">
        <v>0</v>
      </c>
      <c r="DT692" s="3">
        <v>0</v>
      </c>
      <c r="DU692" s="3">
        <v>0</v>
      </c>
      <c r="DV692" s="3">
        <v>0</v>
      </c>
      <c r="DW692" s="3">
        <v>0</v>
      </c>
      <c r="DX692" s="3">
        <v>0</v>
      </c>
      <c r="DY692" s="3">
        <v>0</v>
      </c>
      <c r="DZ692" s="3">
        <v>0</v>
      </c>
      <c r="EA692" s="3">
        <v>0</v>
      </c>
      <c r="EB692" s="3">
        <v>0</v>
      </c>
      <c r="EC692" s="3">
        <v>1</v>
      </c>
      <c r="ED692" s="3">
        <v>0.99229000000000001</v>
      </c>
      <c r="EE692" s="3">
        <v>0.98442114030000005</v>
      </c>
      <c r="EF692" s="3">
        <v>0.97626028904691309</v>
      </c>
      <c r="EG692" s="3">
        <v>0.96761062288595745</v>
      </c>
      <c r="EH692" s="3">
        <v>0.95831188480002338</v>
      </c>
      <c r="EI692" s="3">
        <v>0.94828794248501513</v>
      </c>
      <c r="EJ692" s="3">
        <v>0.9372403879550647</v>
      </c>
      <c r="EK692" s="3">
        <v>0.92500940089225114</v>
      </c>
      <c r="EL692" s="3">
        <v>0.91147651335719748</v>
      </c>
      <c r="EM692" s="3">
        <v>0.89659210189407446</v>
      </c>
      <c r="EN692" s="3">
        <v>0.88043551221794325</v>
      </c>
      <c r="EO692" s="3">
        <v>0.86287082374919521</v>
      </c>
      <c r="EP692" s="3">
        <v>0.84384452208552541</v>
      </c>
      <c r="EQ692" s="3">
        <v>0.82326315419185947</v>
      </c>
      <c r="ER692" s="3">
        <v>0.80082100060858941</v>
      </c>
      <c r="ES692" s="3">
        <v>0.7762838451499422</v>
      </c>
      <c r="ET692" s="3">
        <v>0.74943218694620573</v>
      </c>
      <c r="EU692" s="3">
        <v>0.72021182597717315</v>
      </c>
      <c r="EV692" s="3">
        <v>0.68851530351591772</v>
      </c>
      <c r="EW692" s="3">
        <v>0.65431674839028209</v>
      </c>
      <c r="EX692" s="3">
        <v>0.6177666148252009</v>
      </c>
      <c r="EY692" s="3">
        <v>0.57918091206321887</v>
      </c>
      <c r="EZ692" s="3">
        <v>0.53881779430153309</v>
      </c>
      <c r="FA692" s="3">
        <v>0.49696242804019003</v>
      </c>
      <c r="FB692" s="3">
        <v>0.45307070639568048</v>
      </c>
      <c r="FC692" s="3">
        <v>0.40753256969585067</v>
      </c>
      <c r="FD692" s="3">
        <v>0.36095974763100885</v>
      </c>
      <c r="FE692" s="3">
        <v>0.31412882997336178</v>
      </c>
      <c r="FF692" s="3">
        <v>0.26803356546307067</v>
      </c>
      <c r="FG692" s="3">
        <v>0.22383215018255567</v>
      </c>
      <c r="FH692" s="3">
        <v>0.18266270279947819</v>
      </c>
      <c r="FI692" s="3">
        <v>0.1454470037311125</v>
      </c>
      <c r="FJ692" s="3">
        <v>0.11280287821370161</v>
      </c>
      <c r="FK692" s="3">
        <v>8.5045473971656058E-2</v>
      </c>
      <c r="FL692" s="3">
        <v>6.2200558753389798E-2</v>
      </c>
      <c r="FM692" s="3">
        <v>4.4391916776706758E-2</v>
      </c>
      <c r="FN692" s="3">
        <v>3.0625095545914461E-2</v>
      </c>
      <c r="FO692" s="3">
        <v>2.0660914459095733E-2</v>
      </c>
      <c r="FP692" s="3">
        <v>1.3213894451459268E-2</v>
      </c>
      <c r="FQ692" s="3">
        <v>7.9658641311177048E-3</v>
      </c>
      <c r="FR692" s="3">
        <v>4.3393248267850583E-3</v>
      </c>
      <c r="FS692" s="3">
        <v>2.0797949962298107E-3</v>
      </c>
      <c r="FT692" s="3">
        <v>8.6255337878638947E-4</v>
      </c>
      <c r="FU692" s="3">
        <v>3.0637033461113766E-4</v>
      </c>
      <c r="FV692" s="3">
        <v>8.8724848903385452E-5</v>
      </c>
      <c r="FW692" s="3">
        <v>1.9282571412172762E-5</v>
      </c>
      <c r="FX692" s="3">
        <v>2.655595734884432E-6</v>
      </c>
      <c r="FY692" s="3">
        <v>0</v>
      </c>
      <c r="FZ692" s="3">
        <v>0</v>
      </c>
      <c r="GA692" s="3">
        <v>0</v>
      </c>
      <c r="GB692" s="3">
        <v>0</v>
      </c>
      <c r="GC692" s="3">
        <v>0</v>
      </c>
      <c r="GD692" s="3">
        <v>0</v>
      </c>
      <c r="GE692" s="3">
        <v>0</v>
      </c>
      <c r="GF692" s="3">
        <v>0</v>
      </c>
      <c r="GG692" s="3">
        <v>0</v>
      </c>
      <c r="GH692" s="3">
        <v>0</v>
      </c>
      <c r="GI692" s="3">
        <v>0</v>
      </c>
      <c r="GJ692" s="3">
        <v>0</v>
      </c>
      <c r="GK692" s="3">
        <v>0</v>
      </c>
      <c r="GL692" s="3">
        <v>0</v>
      </c>
      <c r="GM692" s="3">
        <v>0</v>
      </c>
      <c r="GN692" s="3">
        <v>0</v>
      </c>
      <c r="GO692" s="3">
        <v>0</v>
      </c>
      <c r="GP692" s="3">
        <v>0</v>
      </c>
      <c r="GQ692" s="3">
        <v>0</v>
      </c>
      <c r="GR692" s="3">
        <v>0</v>
      </c>
      <c r="GS692" s="3">
        <v>0</v>
      </c>
      <c r="GT692" s="3">
        <v>0</v>
      </c>
      <c r="GU692" s="3">
        <v>0</v>
      </c>
      <c r="GV692" s="3">
        <v>0</v>
      </c>
      <c r="GW692" s="3">
        <v>0</v>
      </c>
      <c r="GX692" s="3">
        <v>0</v>
      </c>
      <c r="GY692" s="3">
        <v>0</v>
      </c>
      <c r="GZ692" s="3">
        <v>0</v>
      </c>
      <c r="HA692" s="3">
        <v>0</v>
      </c>
      <c r="HB692">
        <f t="shared" si="4050"/>
        <v>30</v>
      </c>
      <c r="HC692">
        <f t="shared" si="4054"/>
        <v>0.32590875187325441</v>
      </c>
      <c r="HD692">
        <f>IF(H692&gt;=$F$3,IF(HB692&lt;50,HC692*VLOOKUP(H692,Ret!$A$2:$AZ$27,HB692+2),HC692),0)</f>
        <v>9.1254450524511241E-2</v>
      </c>
      <c r="HE692">
        <f>IF(H692&lt;$F$3,HC692*VLOOKUP(H692,Withd!$A$2:$AZ$57,HB692+2),0)</f>
        <v>0</v>
      </c>
      <c r="HF692">
        <f>IF(HC692=HD692,0,HC692*VLOOKUP(H692,Mort!$A$2:$E$115,IF(HF691/HC691=VLOOKUP(H691,Mort!$A$2:$E$115,2),2,3)))</f>
        <v>1.1309033690001928E-3</v>
      </c>
      <c r="HH692">
        <f t="shared" ref="HH692:HI692" si="4095">HH691+1</f>
        <v>55</v>
      </c>
      <c r="HI692">
        <f t="shared" si="4095"/>
        <v>23</v>
      </c>
      <c r="HJ692">
        <f t="shared" si="4048"/>
        <v>0.25575371248087519</v>
      </c>
      <c r="HK692">
        <f>IF(HH692&gt;=$F$3,IF(HI692&lt;50,HJ692*VLOOKUP(HH692,Ret!$A$2:$AZ$27,HI692+2),HJ692),0)</f>
        <v>1.0997409636677632E-2</v>
      </c>
      <c r="HL692">
        <f>IF(HH692&lt;$F$3,HJ692*VLOOKUP(HH692,Withd!$A$2:$AZ$57,HI692+2),0)</f>
        <v>0</v>
      </c>
      <c r="HM692">
        <f>IF(HJ692=HK692,0,HJ692*VLOOKUP(HH692,Mort!$A$2:$E$115,IF(HM691/HJ691=VLOOKUP(HH691,Mort!$A$2:$E$115,2),2,3)))</f>
        <v>5.8311846445639542E-4</v>
      </c>
      <c r="HN692">
        <f>HN691/(1+Assumptions!$C$9)</f>
        <v>0.57153087588824503</v>
      </c>
      <c r="HO692">
        <f>HO691*(1+Assumptions!$C$10)</f>
        <v>1.615663467004588</v>
      </c>
      <c r="HQ692">
        <f>HQ691/(1.01+Assumptions!$C$9)</f>
        <v>0.49497214610939705</v>
      </c>
      <c r="HR692">
        <f>HR691/(0.99+Assumptions!$C$9)</f>
        <v>0.6608505870225575</v>
      </c>
    </row>
    <row r="693" spans="2:226" x14ac:dyDescent="0.25">
      <c r="B693">
        <f t="shared" ref="B693:C693" si="4096">B692+1</f>
        <v>2054</v>
      </c>
      <c r="C693">
        <f t="shared" si="4096"/>
        <v>75</v>
      </c>
      <c r="D693">
        <f>IF(D692=0, 0, D692*(1-VLOOKUP(C692,Mort!$A$2:$E$111,IF(D692/D691=1-VLOOKUP(C691,Mort!$A$2:$E$111,4),4,5))))</f>
        <v>0.80000964653547502</v>
      </c>
      <c r="E693" s="3">
        <f>IF(C693&lt;65,Assumptions!$C$6,Assumptions!$C$7)*(1+Assumptions!$C$8)^(B693-$J$3)</f>
        <v>27338.523557840763</v>
      </c>
      <c r="F693" s="3">
        <f t="shared" si="4046"/>
        <v>21871.08</v>
      </c>
      <c r="H693">
        <f t="shared" si="4053"/>
        <v>63</v>
      </c>
      <c r="I693" s="5">
        <v>180760.13805897627</v>
      </c>
      <c r="J693" s="5">
        <v>0</v>
      </c>
      <c r="K693" s="5">
        <v>0</v>
      </c>
      <c r="L693" s="5">
        <v>0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5">
        <v>0</v>
      </c>
      <c r="Y693" s="5">
        <v>0</v>
      </c>
      <c r="Z693" s="5">
        <v>0</v>
      </c>
      <c r="AA693" s="5">
        <v>0</v>
      </c>
      <c r="AB693" s="5">
        <v>0</v>
      </c>
      <c r="AC693" s="5">
        <v>0</v>
      </c>
      <c r="AD693" s="5">
        <v>0</v>
      </c>
      <c r="AE693" s="5">
        <v>0</v>
      </c>
      <c r="AF693" s="5">
        <v>0</v>
      </c>
      <c r="AG693" s="5">
        <v>0</v>
      </c>
      <c r="AH693" s="5">
        <v>36832.67</v>
      </c>
      <c r="AI693" s="5">
        <v>15877.89</v>
      </c>
      <c r="AJ693" s="5">
        <v>16612.310000000001</v>
      </c>
      <c r="AK693" s="5">
        <v>17370.7</v>
      </c>
      <c r="AL693" s="5">
        <v>18149.98</v>
      </c>
      <c r="AM693" s="5">
        <v>18947.939999999999</v>
      </c>
      <c r="AN693" s="5">
        <v>19757.189999999999</v>
      </c>
      <c r="AO693" s="5">
        <v>20571.82</v>
      </c>
      <c r="AP693" s="5">
        <v>21385.75</v>
      </c>
      <c r="AQ693" s="5">
        <v>22193.53</v>
      </c>
      <c r="AR693" s="5">
        <v>22992.25</v>
      </c>
      <c r="AS693" s="5">
        <v>23772.9</v>
      </c>
      <c r="AT693" s="5">
        <v>24527.39</v>
      </c>
      <c r="AU693" s="5">
        <v>25245.27</v>
      </c>
      <c r="AV693" s="5">
        <v>25907.72</v>
      </c>
      <c r="AW693" s="5">
        <v>26495.18</v>
      </c>
      <c r="AX693" s="5">
        <v>26985.54</v>
      </c>
      <c r="AY693" s="5">
        <v>27359.71</v>
      </c>
      <c r="AZ693" s="5">
        <v>27594.16</v>
      </c>
      <c r="BA693" s="5">
        <v>27665.86</v>
      </c>
      <c r="BB693" s="5">
        <v>27557.07</v>
      </c>
      <c r="BC693" s="5">
        <v>27256.83</v>
      </c>
      <c r="BD693" s="5">
        <v>26751.95</v>
      </c>
      <c r="BE693" s="5">
        <v>26030.92</v>
      </c>
      <c r="BF693" s="5">
        <v>25037.119999999999</v>
      </c>
      <c r="BG693" s="5">
        <v>23759.279999999999</v>
      </c>
      <c r="BH693" s="5">
        <v>22201.49</v>
      </c>
      <c r="BI693" s="5">
        <v>20383.73</v>
      </c>
      <c r="BJ693" s="5">
        <v>18349.21</v>
      </c>
      <c r="BK693" s="5">
        <v>16166.02</v>
      </c>
      <c r="BL693" s="5">
        <v>13918.2</v>
      </c>
      <c r="BM693" s="5">
        <v>11692.04</v>
      </c>
      <c r="BN693" s="5">
        <v>9566.61</v>
      </c>
      <c r="BO693" s="5">
        <v>7609.25</v>
      </c>
      <c r="BP693" s="5">
        <v>5871.34</v>
      </c>
      <c r="BQ693" s="5">
        <v>4420.78</v>
      </c>
      <c r="BR693" s="5">
        <v>3217.55</v>
      </c>
      <c r="BS693" s="5">
        <v>2290.08</v>
      </c>
      <c r="BT693" s="5">
        <v>1545.2</v>
      </c>
      <c r="BU693" s="5">
        <v>982.74</v>
      </c>
      <c r="BV693" s="5">
        <v>564.78</v>
      </c>
      <c r="BW693" s="5">
        <v>285.58</v>
      </c>
      <c r="BX693" s="5">
        <v>124.95</v>
      </c>
      <c r="BY693" s="5">
        <v>46.82</v>
      </c>
      <c r="BZ693" s="5">
        <v>14.31</v>
      </c>
      <c r="CA693" s="5">
        <v>3.28</v>
      </c>
      <c r="CB693" s="5">
        <v>0.48</v>
      </c>
      <c r="CC693" s="5">
        <v>0</v>
      </c>
      <c r="CD693" s="5">
        <v>0</v>
      </c>
      <c r="CE693" s="5">
        <v>0</v>
      </c>
      <c r="CF693" s="5">
        <v>0</v>
      </c>
      <c r="CG693" s="5">
        <v>0</v>
      </c>
      <c r="CH693" s="5">
        <v>0</v>
      </c>
      <c r="CI693" s="5">
        <v>0</v>
      </c>
      <c r="CJ693" s="5">
        <v>0</v>
      </c>
      <c r="CK693" s="5">
        <v>0</v>
      </c>
      <c r="CL693" s="5">
        <v>0</v>
      </c>
      <c r="CM693" s="5">
        <v>0</v>
      </c>
      <c r="CN693" s="5">
        <v>0</v>
      </c>
      <c r="CO693" s="5">
        <v>0</v>
      </c>
      <c r="CP693" s="5">
        <v>0</v>
      </c>
      <c r="CQ693" s="5">
        <v>0</v>
      </c>
      <c r="CR693" s="5">
        <v>0</v>
      </c>
      <c r="CS693" s="5">
        <v>0</v>
      </c>
      <c r="CT693" s="5">
        <v>0</v>
      </c>
      <c r="CU693" s="5">
        <v>0</v>
      </c>
      <c r="CV693" s="5">
        <v>0</v>
      </c>
      <c r="CW693" s="5">
        <v>0</v>
      </c>
      <c r="CX693" s="5">
        <v>0</v>
      </c>
      <c r="CY693" s="5">
        <v>0</v>
      </c>
      <c r="CZ693" s="5">
        <v>0</v>
      </c>
      <c r="DA693" s="5">
        <v>0</v>
      </c>
      <c r="DB693" s="5">
        <v>0</v>
      </c>
      <c r="DC693" s="5">
        <v>0</v>
      </c>
      <c r="DD693" s="5">
        <v>0</v>
      </c>
      <c r="DE693" s="5">
        <v>0</v>
      </c>
      <c r="DF693" s="3">
        <v>0</v>
      </c>
      <c r="DG693" s="3">
        <v>0</v>
      </c>
      <c r="DH693" s="3">
        <v>0</v>
      </c>
      <c r="DI693" s="3">
        <v>0</v>
      </c>
      <c r="DJ693" s="3">
        <v>0</v>
      </c>
      <c r="DK693" s="3">
        <v>0</v>
      </c>
      <c r="DL693" s="3">
        <v>0</v>
      </c>
      <c r="DM693" s="3">
        <v>0</v>
      </c>
      <c r="DN693" s="3">
        <v>0</v>
      </c>
      <c r="DO693" s="3">
        <v>0</v>
      </c>
      <c r="DP693" s="3">
        <v>0</v>
      </c>
      <c r="DQ693" s="3">
        <v>0</v>
      </c>
      <c r="DR693" s="3">
        <v>0</v>
      </c>
      <c r="DS693" s="3">
        <v>0</v>
      </c>
      <c r="DT693" s="3">
        <v>0</v>
      </c>
      <c r="DU693" s="3">
        <v>0</v>
      </c>
      <c r="DV693" s="3">
        <v>0</v>
      </c>
      <c r="DW693" s="3">
        <v>0</v>
      </c>
      <c r="DX693" s="3">
        <v>0</v>
      </c>
      <c r="DY693" s="3">
        <v>0</v>
      </c>
      <c r="DZ693" s="3">
        <v>0</v>
      </c>
      <c r="EA693" s="3">
        <v>0</v>
      </c>
      <c r="EB693" s="3">
        <v>0</v>
      </c>
      <c r="EC693" s="3">
        <v>0</v>
      </c>
      <c r="ED693" s="3">
        <v>1</v>
      </c>
      <c r="EE693" s="3">
        <v>0.99207000000000001</v>
      </c>
      <c r="EF693" s="3">
        <v>0.9838457397</v>
      </c>
      <c r="EG693" s="3">
        <v>0.97512886644625807</v>
      </c>
      <c r="EH693" s="3">
        <v>0.96575787803970947</v>
      </c>
      <c r="EI693" s="3">
        <v>0.95565605063541403</v>
      </c>
      <c r="EJ693" s="3">
        <v>0.94452265764551147</v>
      </c>
      <c r="EK693" s="3">
        <v>0.93219663696323751</v>
      </c>
      <c r="EL693" s="3">
        <v>0.91855860016446533</v>
      </c>
      <c r="EM693" s="3">
        <v>0.90355853822377963</v>
      </c>
      <c r="EN693" s="3">
        <v>0.88727641336498708</v>
      </c>
      <c r="EO693" s="3">
        <v>0.86957524891835558</v>
      </c>
      <c r="EP693" s="3">
        <v>0.85040111467970581</v>
      </c>
      <c r="EQ693" s="3">
        <v>0.82965983149266775</v>
      </c>
      <c r="ER693" s="3">
        <v>0.80704330448617767</v>
      </c>
      <c r="ES693" s="3">
        <v>0.78231549763672115</v>
      </c>
      <c r="ET693" s="3">
        <v>0.75525520457346695</v>
      </c>
      <c r="EU693" s="3">
        <v>0.72580780414714752</v>
      </c>
      <c r="EV693" s="3">
        <v>0.69386500268663154</v>
      </c>
      <c r="EW693" s="3">
        <v>0.65940072800318661</v>
      </c>
      <c r="EX693" s="3">
        <v>0.62256660333692859</v>
      </c>
      <c r="EY693" s="3">
        <v>0.58368109329250406</v>
      </c>
      <c r="EZ693" s="3">
        <v>0.54300435790094947</v>
      </c>
      <c r="FA693" s="3">
        <v>0.50082377937920375</v>
      </c>
      <c r="FB693" s="3">
        <v>0.45659102318443251</v>
      </c>
      <c r="FC693" s="3">
        <v>0.41069905944416518</v>
      </c>
      <c r="FD693" s="3">
        <v>0.36376437093088598</v>
      </c>
      <c r="FE693" s="3">
        <v>0.31656958144631286</v>
      </c>
      <c r="FF693" s="3">
        <v>0.2701161610648809</v>
      </c>
      <c r="FG693" s="3">
        <v>0.22557130494367139</v>
      </c>
      <c r="FH693" s="3">
        <v>0.18408197482538191</v>
      </c>
      <c r="FI693" s="3">
        <v>0.1465771132744586</v>
      </c>
      <c r="FJ693" s="3">
        <v>0.11367934597113911</v>
      </c>
      <c r="FK693" s="3">
        <v>8.5706269308020916E-2</v>
      </c>
      <c r="FL693" s="3">
        <v>6.2683851246500333E-2</v>
      </c>
      <c r="FM693" s="3">
        <v>4.4736837796114821E-2</v>
      </c>
      <c r="FN693" s="3">
        <v>3.0863049658783694E-2</v>
      </c>
      <c r="FO693" s="3">
        <v>2.0821447821801831E-2</v>
      </c>
      <c r="FP693" s="3">
        <v>1.331656516891158E-2</v>
      </c>
      <c r="FQ693" s="3">
        <v>8.0277581464266567E-3</v>
      </c>
      <c r="FR693" s="3">
        <v>4.3730409726844572E-3</v>
      </c>
      <c r="FS693" s="3">
        <v>2.0959548077979333E-3</v>
      </c>
      <c r="FT693" s="3">
        <v>8.6925533743803692E-4</v>
      </c>
      <c r="FU693" s="3">
        <v>3.0875080330461634E-4</v>
      </c>
      <c r="FV693" s="3">
        <v>8.9414232637016877E-5</v>
      </c>
      <c r="FW693" s="3">
        <v>1.943239517900288E-5</v>
      </c>
      <c r="FX693" s="3">
        <v>2.6762294640522755E-6</v>
      </c>
      <c r="FY693" s="3">
        <v>0</v>
      </c>
      <c r="FZ693" s="3">
        <v>0</v>
      </c>
      <c r="GA693" s="3">
        <v>0</v>
      </c>
      <c r="GB693" s="3">
        <v>0</v>
      </c>
      <c r="GC693" s="3">
        <v>0</v>
      </c>
      <c r="GD693" s="3">
        <v>0</v>
      </c>
      <c r="GE693" s="3">
        <v>0</v>
      </c>
      <c r="GF693" s="3">
        <v>0</v>
      </c>
      <c r="GG693" s="3">
        <v>0</v>
      </c>
      <c r="GH693" s="3">
        <v>0</v>
      </c>
      <c r="GI693" s="3">
        <v>0</v>
      </c>
      <c r="GJ693" s="3">
        <v>0</v>
      </c>
      <c r="GK693" s="3">
        <v>0</v>
      </c>
      <c r="GL693" s="3">
        <v>0</v>
      </c>
      <c r="GM693" s="3">
        <v>0</v>
      </c>
      <c r="GN693" s="3">
        <v>0</v>
      </c>
      <c r="GO693" s="3">
        <v>0</v>
      </c>
      <c r="GP693" s="3">
        <v>0</v>
      </c>
      <c r="GQ693" s="3">
        <v>0</v>
      </c>
      <c r="GR693" s="3">
        <v>0</v>
      </c>
      <c r="GS693" s="3">
        <v>0</v>
      </c>
      <c r="GT693" s="3">
        <v>0</v>
      </c>
      <c r="GU693" s="3">
        <v>0</v>
      </c>
      <c r="GV693" s="3">
        <v>0</v>
      </c>
      <c r="GW693" s="3">
        <v>0</v>
      </c>
      <c r="GX693" s="3">
        <v>0</v>
      </c>
      <c r="GY693" s="3">
        <v>0</v>
      </c>
      <c r="GZ693" s="3">
        <v>0</v>
      </c>
      <c r="HA693" s="3">
        <v>0</v>
      </c>
      <c r="HB693">
        <f t="shared" si="4050"/>
        <v>31</v>
      </c>
      <c r="HC693">
        <f t="shared" si="4054"/>
        <v>0.23352339797974297</v>
      </c>
      <c r="HD693">
        <f>IF(H693&gt;=$F$3,IF(HB693&lt;50,HC693*VLOOKUP(H693,Ret!$A$2:$AZ$27,HB693+2),HC693),0)</f>
        <v>6.9823495995943147E-2</v>
      </c>
      <c r="HE693">
        <f>IF(H693&lt;$F$3,HC693*VLOOKUP(H693,Withd!$A$2:$AZ$57,HB693+2),0)</f>
        <v>0</v>
      </c>
      <c r="HF693">
        <f>IF(HC693=HD693,0,HC693*VLOOKUP(H693,Mort!$A$2:$E$115,IF(HF692/HC692=VLOOKUP(H692,Mort!$A$2:$E$115,2),2,3)))</f>
        <v>8.5469563660585932E-4</v>
      </c>
      <c r="HH693">
        <f t="shared" ref="HH693:HI693" si="4097">HH692+1</f>
        <v>56</v>
      </c>
      <c r="HI693">
        <f t="shared" si="4097"/>
        <v>24</v>
      </c>
      <c r="HJ693">
        <f t="shared" si="4048"/>
        <v>0.24417318437974117</v>
      </c>
      <c r="HK693">
        <f>IF(HH693&gt;=$F$3,IF(HI693&lt;50,HJ693*VLOOKUP(HH693,Ret!$A$2:$AZ$27,HI693+2),HJ693),0)</f>
        <v>8.7902346376706811E-3</v>
      </c>
      <c r="HL693">
        <f>IF(HH693&lt;$F$3,HJ693*VLOOKUP(HH693,Withd!$A$2:$AZ$57,HI693+2),0)</f>
        <v>0</v>
      </c>
      <c r="HM693">
        <f>IF(HJ693=HK693,0,HJ693*VLOOKUP(HH693,Mort!$A$2:$E$115,IF(HM692/HJ692=VLOOKUP(HH692,Mort!$A$2:$E$115,2),2,3)))</f>
        <v>6.0799122910555549E-4</v>
      </c>
      <c r="HN693">
        <f>HN692/(1+Assumptions!$C$9)</f>
        <v>0.55060778023915702</v>
      </c>
      <c r="HO693">
        <f>HO692*(1+Assumptions!$C$10)</f>
        <v>1.6681725296822369</v>
      </c>
      <c r="HQ693">
        <f>HQ692/(1.01+Assumptions!$C$9)</f>
        <v>0.47230166613492081</v>
      </c>
      <c r="HR693">
        <f>HR692/(0.99+Assumptions!$C$9)</f>
        <v>0.6428507655861454</v>
      </c>
    </row>
    <row r="694" spans="2:226" x14ac:dyDescent="0.25">
      <c r="B694">
        <f t="shared" ref="B694:C694" si="4098">B693+1</f>
        <v>2055</v>
      </c>
      <c r="C694">
        <f t="shared" si="4098"/>
        <v>76</v>
      </c>
      <c r="D694">
        <f>IF(D693=0, 0, D693*(1-VLOOKUP(C693,Mort!$A$2:$E$111,IF(D693/D692=1-VLOOKUP(C692,Mort!$A$2:$E$111,4),4,5))))</f>
        <v>0.78236943382936774</v>
      </c>
      <c r="E694" s="3">
        <f>IF(C694&lt;65,Assumptions!$C$6,Assumptions!$C$7)*(1+Assumptions!$C$8)^(B694-$J$3)</f>
        <v>28842.142353522009</v>
      </c>
      <c r="F694" s="3">
        <f t="shared" si="4046"/>
        <v>22565.21</v>
      </c>
      <c r="H694">
        <f t="shared" si="4053"/>
        <v>64</v>
      </c>
      <c r="I694" s="5">
        <v>167036.10795497664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16004.81</v>
      </c>
      <c r="AJ694" s="5">
        <v>16745.09</v>
      </c>
      <c r="AK694" s="5">
        <v>17509.55</v>
      </c>
      <c r="AL694" s="5">
        <v>18295.060000000001</v>
      </c>
      <c r="AM694" s="5">
        <v>19099.39</v>
      </c>
      <c r="AN694" s="5">
        <v>19915.12</v>
      </c>
      <c r="AO694" s="5">
        <v>20736.259999999998</v>
      </c>
      <c r="AP694" s="5">
        <v>21556.7</v>
      </c>
      <c r="AQ694" s="5">
        <v>22370.93</v>
      </c>
      <c r="AR694" s="5">
        <v>23176.04</v>
      </c>
      <c r="AS694" s="5">
        <v>23962.93</v>
      </c>
      <c r="AT694" s="5">
        <v>24723.45</v>
      </c>
      <c r="AU694" s="5">
        <v>25447.07</v>
      </c>
      <c r="AV694" s="5">
        <v>26114.82</v>
      </c>
      <c r="AW694" s="5">
        <v>26706.959999999999</v>
      </c>
      <c r="AX694" s="5">
        <v>27201.24</v>
      </c>
      <c r="AY694" s="5">
        <v>27578.400000000001</v>
      </c>
      <c r="AZ694" s="5">
        <v>27814.74</v>
      </c>
      <c r="BA694" s="5">
        <v>27887</v>
      </c>
      <c r="BB694" s="5">
        <v>27777.34</v>
      </c>
      <c r="BC694" s="5">
        <v>27474.7</v>
      </c>
      <c r="BD694" s="5">
        <v>26965.79</v>
      </c>
      <c r="BE694" s="5">
        <v>26238.99</v>
      </c>
      <c r="BF694" s="5">
        <v>25237.25</v>
      </c>
      <c r="BG694" s="5">
        <v>23949.19</v>
      </c>
      <c r="BH694" s="5">
        <v>22378.95</v>
      </c>
      <c r="BI694" s="5">
        <v>20546.66</v>
      </c>
      <c r="BJ694" s="5">
        <v>18495.89</v>
      </c>
      <c r="BK694" s="5">
        <v>16295.24</v>
      </c>
      <c r="BL694" s="5">
        <v>14029.45</v>
      </c>
      <c r="BM694" s="5">
        <v>11785.5</v>
      </c>
      <c r="BN694" s="5">
        <v>9643.08</v>
      </c>
      <c r="BO694" s="5">
        <v>7670.07</v>
      </c>
      <c r="BP694" s="5">
        <v>5918.27</v>
      </c>
      <c r="BQ694" s="5">
        <v>4456.12</v>
      </c>
      <c r="BR694" s="5">
        <v>3243.27</v>
      </c>
      <c r="BS694" s="5">
        <v>2308.38</v>
      </c>
      <c r="BT694" s="5">
        <v>1557.55</v>
      </c>
      <c r="BU694" s="5">
        <v>990.59</v>
      </c>
      <c r="BV694" s="5">
        <v>569.29999999999995</v>
      </c>
      <c r="BW694" s="5">
        <v>287.86</v>
      </c>
      <c r="BX694" s="5">
        <v>125.95</v>
      </c>
      <c r="BY694" s="5">
        <v>47.2</v>
      </c>
      <c r="BZ694" s="5">
        <v>14.42</v>
      </c>
      <c r="CA694" s="5">
        <v>3.31</v>
      </c>
      <c r="CB694" s="5">
        <v>0.48</v>
      </c>
      <c r="CC694" s="5">
        <v>0</v>
      </c>
      <c r="CD694" s="5">
        <v>0</v>
      </c>
      <c r="CE694" s="5">
        <v>0</v>
      </c>
      <c r="CF694" s="5">
        <v>0</v>
      </c>
      <c r="CG694" s="5">
        <v>0</v>
      </c>
      <c r="CH694" s="5">
        <v>0</v>
      </c>
      <c r="CI694" s="5">
        <v>0</v>
      </c>
      <c r="CJ694" s="5">
        <v>0</v>
      </c>
      <c r="CK694" s="5">
        <v>0</v>
      </c>
      <c r="CL694" s="5">
        <v>0</v>
      </c>
      <c r="CM694" s="5">
        <v>0</v>
      </c>
      <c r="CN694" s="5">
        <v>0</v>
      </c>
      <c r="CO694" s="5">
        <v>0</v>
      </c>
      <c r="CP694" s="5">
        <v>0</v>
      </c>
      <c r="CQ694" s="5">
        <v>0</v>
      </c>
      <c r="CR694" s="5">
        <v>0</v>
      </c>
      <c r="CS694" s="5">
        <v>0</v>
      </c>
      <c r="CT694" s="5">
        <v>0</v>
      </c>
      <c r="CU694" s="5">
        <v>0</v>
      </c>
      <c r="CV694" s="5">
        <v>0</v>
      </c>
      <c r="CW694" s="5">
        <v>0</v>
      </c>
      <c r="CX694" s="5">
        <v>0</v>
      </c>
      <c r="CY694" s="5">
        <v>0</v>
      </c>
      <c r="CZ694" s="5">
        <v>0</v>
      </c>
      <c r="DA694" s="5">
        <v>0</v>
      </c>
      <c r="DB694" s="5">
        <v>0</v>
      </c>
      <c r="DC694" s="5">
        <v>0</v>
      </c>
      <c r="DD694" s="5">
        <v>0</v>
      </c>
      <c r="DE694" s="5">
        <v>0</v>
      </c>
      <c r="DF694" s="3">
        <v>0</v>
      </c>
      <c r="DG694" s="3">
        <v>0</v>
      </c>
      <c r="DH694" s="3">
        <v>0</v>
      </c>
      <c r="DI694" s="3">
        <v>0</v>
      </c>
      <c r="DJ694" s="3">
        <v>0</v>
      </c>
      <c r="DK694" s="3">
        <v>0</v>
      </c>
      <c r="DL694" s="3">
        <v>0</v>
      </c>
      <c r="DM694" s="3">
        <v>0</v>
      </c>
      <c r="DN694" s="3">
        <v>0</v>
      </c>
      <c r="DO694" s="3">
        <v>0</v>
      </c>
      <c r="DP694" s="3">
        <v>0</v>
      </c>
      <c r="DQ694" s="3">
        <v>0</v>
      </c>
      <c r="DR694" s="3">
        <v>0</v>
      </c>
      <c r="DS694" s="3">
        <v>0</v>
      </c>
      <c r="DT694" s="3">
        <v>0</v>
      </c>
      <c r="DU694" s="3">
        <v>0</v>
      </c>
      <c r="DV694" s="3">
        <v>0</v>
      </c>
      <c r="DW694" s="3">
        <v>0</v>
      </c>
      <c r="DX694" s="3">
        <v>0</v>
      </c>
      <c r="DY694" s="3">
        <v>0</v>
      </c>
      <c r="DZ694" s="3">
        <v>0</v>
      </c>
      <c r="EA694" s="3">
        <v>0</v>
      </c>
      <c r="EB694" s="3">
        <v>0</v>
      </c>
      <c r="EC694" s="3">
        <v>0</v>
      </c>
      <c r="ED694" s="3">
        <v>0</v>
      </c>
      <c r="EE694" s="3">
        <v>1</v>
      </c>
      <c r="EF694" s="3">
        <v>0.99170999999999998</v>
      </c>
      <c r="EG694" s="3">
        <v>0.98292344939999998</v>
      </c>
      <c r="EH694" s="3">
        <v>0.97347755505126599</v>
      </c>
      <c r="EI694" s="3">
        <v>0.96329497982542966</v>
      </c>
      <c r="EJ694" s="3">
        <v>0.95207259331046334</v>
      </c>
      <c r="EK694" s="3">
        <v>0.93964804596776175</v>
      </c>
      <c r="EL694" s="3">
        <v>0.92590099505525336</v>
      </c>
      <c r="EM694" s="3">
        <v>0.91078103180600112</v>
      </c>
      <c r="EN694" s="3">
        <v>0.89436875761285695</v>
      </c>
      <c r="EO694" s="3">
        <v>0.87652610089848038</v>
      </c>
      <c r="EP694" s="3">
        <v>0.85719870037366885</v>
      </c>
      <c r="EQ694" s="3">
        <v>0.836291624071555</v>
      </c>
      <c r="ER694" s="3">
        <v>0.81349431439936448</v>
      </c>
      <c r="ES694" s="3">
        <v>0.78856884860616794</v>
      </c>
      <c r="ET694" s="3">
        <v>0.76129225213288054</v>
      </c>
      <c r="EU694" s="3">
        <v>0.73160946722221953</v>
      </c>
      <c r="EV694" s="3">
        <v>0.69941133456976967</v>
      </c>
      <c r="EW694" s="3">
        <v>0.66467157358168927</v>
      </c>
      <c r="EX694" s="3">
        <v>0.62754301948141611</v>
      </c>
      <c r="EY694" s="3">
        <v>0.58834668248460686</v>
      </c>
      <c r="EZ694" s="3">
        <v>0.54734480218225456</v>
      </c>
      <c r="FA694" s="3">
        <v>0.50482705794873706</v>
      </c>
      <c r="FB694" s="3">
        <v>0.4602407321907046</v>
      </c>
      <c r="FC694" s="3">
        <v>0.41398193619821688</v>
      </c>
      <c r="FD694" s="3">
        <v>0.36667208052948463</v>
      </c>
      <c r="FE694" s="3">
        <v>0.31910004480158932</v>
      </c>
      <c r="FF694" s="3">
        <v>0.27227530422740409</v>
      </c>
      <c r="FG694" s="3">
        <v>0.22737438380726288</v>
      </c>
      <c r="FH694" s="3">
        <v>0.18555341339359302</v>
      </c>
      <c r="FI694" s="3">
        <v>0.14774876094878236</v>
      </c>
      <c r="FJ694" s="3">
        <v>0.11458802904143765</v>
      </c>
      <c r="FK694" s="3">
        <v>8.6391352735211091E-2</v>
      </c>
      <c r="FL694" s="3">
        <v>6.3184907563478679E-2</v>
      </c>
      <c r="FM694" s="3">
        <v>4.5094436678979097E-2</v>
      </c>
      <c r="FN694" s="3">
        <v>3.11097499760941E-2</v>
      </c>
      <c r="FO694" s="3">
        <v>2.0987881723872125E-2</v>
      </c>
      <c r="FP694" s="3">
        <v>1.3423009635319658E-2</v>
      </c>
      <c r="FQ694" s="3">
        <v>8.0919271285561038E-3</v>
      </c>
      <c r="FR694" s="3">
        <v>4.4079963840096522E-3</v>
      </c>
      <c r="FS694" s="3">
        <v>2.112708586891986E-3</v>
      </c>
      <c r="FT694" s="3">
        <v>8.762036322417134E-4</v>
      </c>
      <c r="FU694" s="3">
        <v>3.1121876813593419E-4</v>
      </c>
      <c r="FV694" s="3">
        <v>9.0128955252166527E-5</v>
      </c>
      <c r="FW694" s="3">
        <v>1.9587725844953353E-5</v>
      </c>
      <c r="FX694" s="3">
        <v>2.6976216033669748E-6</v>
      </c>
      <c r="FY694" s="3">
        <v>0</v>
      </c>
      <c r="FZ694" s="3">
        <v>0</v>
      </c>
      <c r="GA694" s="3">
        <v>0</v>
      </c>
      <c r="GB694" s="3">
        <v>0</v>
      </c>
      <c r="GC694" s="3">
        <v>0</v>
      </c>
      <c r="GD694" s="3">
        <v>0</v>
      </c>
      <c r="GE694" s="3">
        <v>0</v>
      </c>
      <c r="GF694" s="3">
        <v>0</v>
      </c>
      <c r="GG694" s="3">
        <v>0</v>
      </c>
      <c r="GH694" s="3">
        <v>0</v>
      </c>
      <c r="GI694" s="3">
        <v>0</v>
      </c>
      <c r="GJ694" s="3">
        <v>0</v>
      </c>
      <c r="GK694" s="3">
        <v>0</v>
      </c>
      <c r="GL694" s="3">
        <v>0</v>
      </c>
      <c r="GM694" s="3">
        <v>0</v>
      </c>
      <c r="GN694" s="3">
        <v>0</v>
      </c>
      <c r="GO694" s="3">
        <v>0</v>
      </c>
      <c r="GP694" s="3">
        <v>0</v>
      </c>
      <c r="GQ694" s="3">
        <v>0</v>
      </c>
      <c r="GR694" s="3">
        <v>0</v>
      </c>
      <c r="GS694" s="3">
        <v>0</v>
      </c>
      <c r="GT694" s="3">
        <v>0</v>
      </c>
      <c r="GU694" s="3">
        <v>0</v>
      </c>
      <c r="GV694" s="3">
        <v>0</v>
      </c>
      <c r="GW694" s="3">
        <v>0</v>
      </c>
      <c r="GX694" s="3">
        <v>0</v>
      </c>
      <c r="GY694" s="3">
        <v>0</v>
      </c>
      <c r="GZ694" s="3">
        <v>0</v>
      </c>
      <c r="HA694" s="3">
        <v>0</v>
      </c>
      <c r="HB694">
        <f t="shared" si="4050"/>
        <v>32</v>
      </c>
      <c r="HC694">
        <f t="shared" si="4054"/>
        <v>0.16284520634719396</v>
      </c>
      <c r="HD694">
        <f>IF(H694&gt;=$F$3,IF(HB694&lt;50,HC694*VLOOKUP(H694,Ret!$A$2:$AZ$27,HB694+2),HC694),0)</f>
        <v>4.6573729015297466E-2</v>
      </c>
      <c r="HE694">
        <f>IF(H694&lt;$F$3,HC694*VLOOKUP(H694,Withd!$A$2:$AZ$57,HB694+2),0)</f>
        <v>0</v>
      </c>
      <c r="HF694">
        <f>IF(HC694=HD694,0,HC694*VLOOKUP(H694,Mort!$A$2:$E$115,IF(HF693/HC693=VLOOKUP(H693,Mort!$A$2:$E$115,2),2,3)))</f>
        <v>6.2369714030975285E-4</v>
      </c>
      <c r="HH694">
        <f t="shared" ref="HH694:HI694" si="4099">HH693+1</f>
        <v>57</v>
      </c>
      <c r="HI694">
        <f t="shared" si="4099"/>
        <v>25</v>
      </c>
      <c r="HJ694">
        <f t="shared" si="4048"/>
        <v>0.23477495851296495</v>
      </c>
      <c r="HK694">
        <f>IF(HH694&gt;=$F$3,IF(HI694&lt;50,HJ694*VLOOKUP(HH694,Ret!$A$2:$AZ$27,HI694+2),HJ694),0)</f>
        <v>1.1503972967135283E-2</v>
      </c>
      <c r="HL694">
        <f>IF(HH694&lt;$F$3,HJ694*VLOOKUP(HH694,Withd!$A$2:$AZ$57,HI694+2),0)</f>
        <v>0</v>
      </c>
      <c r="HM694">
        <f>IF(HJ694=HK694,0,HJ694*VLOOKUP(HH694,Mort!$A$2:$E$115,IF(HM693/HJ693=VLOOKUP(HH693,Mort!$A$2:$E$115,2),2,3)))</f>
        <v>6.2215364005935715E-4</v>
      </c>
      <c r="HN694">
        <f>HN693/(1+Assumptions!$C$9)</f>
        <v>0.53045065533637481</v>
      </c>
      <c r="HO694">
        <f>HO693*(1+Assumptions!$C$10)</f>
        <v>1.7223881368969096</v>
      </c>
      <c r="HQ694">
        <f>HQ693/(1.01+Assumptions!$C$9)</f>
        <v>0.4506695287546954</v>
      </c>
      <c r="HR694">
        <f>HR693/(0.99+Assumptions!$C$9)</f>
        <v>0.62534121165967449</v>
      </c>
    </row>
    <row r="695" spans="2:226" x14ac:dyDescent="0.25">
      <c r="B695">
        <f t="shared" ref="B695:C695" si="4100">B694+1</f>
        <v>2056</v>
      </c>
      <c r="C695">
        <f t="shared" si="4100"/>
        <v>77</v>
      </c>
      <c r="D695">
        <f>IF(D694=0, 0, D694*(1-VLOOKUP(C694,Mort!$A$2:$E$111,IF(D694/D693=1-VLOOKUP(C693,Mort!$A$2:$E$111,4),4,5))))</f>
        <v>0.76328744333826948</v>
      </c>
      <c r="E695" s="3">
        <f>IF(C695&lt;65,Assumptions!$C$6,Assumptions!$C$7)*(1+Assumptions!$C$8)^(B695-$J$3)</f>
        <v>30428.460182965719</v>
      </c>
      <c r="F695" s="3">
        <f t="shared" si="4046"/>
        <v>23225.66</v>
      </c>
      <c r="H695">
        <f t="shared" si="4053"/>
        <v>65</v>
      </c>
      <c r="I695" s="5">
        <v>162080.10292261848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5">
        <v>16885.07</v>
      </c>
      <c r="AK695" s="5">
        <v>17655.919999999998</v>
      </c>
      <c r="AL695" s="5">
        <v>18447.990000000002</v>
      </c>
      <c r="AM695" s="5">
        <v>19259.05</v>
      </c>
      <c r="AN695" s="5">
        <v>20081.59</v>
      </c>
      <c r="AO695" s="5">
        <v>20909.599999999999</v>
      </c>
      <c r="AP695" s="5">
        <v>21736.9</v>
      </c>
      <c r="AQ695" s="5">
        <v>22557.94</v>
      </c>
      <c r="AR695" s="5">
        <v>23369.77</v>
      </c>
      <c r="AS695" s="5">
        <v>24163.24</v>
      </c>
      <c r="AT695" s="5">
        <v>24930.12</v>
      </c>
      <c r="AU695" s="5">
        <v>25659.79</v>
      </c>
      <c r="AV695" s="5">
        <v>26333.119999999999</v>
      </c>
      <c r="AW695" s="5">
        <v>26930.21</v>
      </c>
      <c r="AX695" s="5">
        <v>27428.63</v>
      </c>
      <c r="AY695" s="5">
        <v>27808.94</v>
      </c>
      <c r="AZ695" s="5">
        <v>28047.25</v>
      </c>
      <c r="BA695" s="5">
        <v>28120.12</v>
      </c>
      <c r="BB695" s="5">
        <v>28009.54</v>
      </c>
      <c r="BC695" s="5">
        <v>27704.37</v>
      </c>
      <c r="BD695" s="5">
        <v>27191.200000000001</v>
      </c>
      <c r="BE695" s="5">
        <v>26458.33</v>
      </c>
      <c r="BF695" s="5">
        <v>25448.22</v>
      </c>
      <c r="BG695" s="5">
        <v>24149.39</v>
      </c>
      <c r="BH695" s="5">
        <v>22566.03</v>
      </c>
      <c r="BI695" s="5">
        <v>20718.419999999998</v>
      </c>
      <c r="BJ695" s="5">
        <v>18650.5</v>
      </c>
      <c r="BK695" s="5">
        <v>16431.46</v>
      </c>
      <c r="BL695" s="5">
        <v>14146.73</v>
      </c>
      <c r="BM695" s="5">
        <v>11884.02</v>
      </c>
      <c r="BN695" s="5">
        <v>9723.69</v>
      </c>
      <c r="BO695" s="5">
        <v>7734.19</v>
      </c>
      <c r="BP695" s="5">
        <v>5967.75</v>
      </c>
      <c r="BQ695" s="5">
        <v>4493.37</v>
      </c>
      <c r="BR695" s="5">
        <v>3270.38</v>
      </c>
      <c r="BS695" s="5">
        <v>2327.6799999999998</v>
      </c>
      <c r="BT695" s="5">
        <v>1570.57</v>
      </c>
      <c r="BU695" s="5">
        <v>998.88</v>
      </c>
      <c r="BV695" s="5">
        <v>574.04999999999995</v>
      </c>
      <c r="BW695" s="5">
        <v>290.27</v>
      </c>
      <c r="BX695" s="5">
        <v>127.01</v>
      </c>
      <c r="BY695" s="5">
        <v>47.59</v>
      </c>
      <c r="BZ695" s="5">
        <v>14.54</v>
      </c>
      <c r="CA695" s="5">
        <v>3.33</v>
      </c>
      <c r="CB695" s="5">
        <v>0.48</v>
      </c>
      <c r="CC695" s="5">
        <v>0</v>
      </c>
      <c r="CD695" s="5">
        <v>0</v>
      </c>
      <c r="CE695" s="5">
        <v>0</v>
      </c>
      <c r="CF695" s="5">
        <v>0</v>
      </c>
      <c r="CG695" s="5">
        <v>0</v>
      </c>
      <c r="CH695" s="5">
        <v>0</v>
      </c>
      <c r="CI695" s="5">
        <v>0</v>
      </c>
      <c r="CJ695" s="5">
        <v>0</v>
      </c>
      <c r="CK695" s="5">
        <v>0</v>
      </c>
      <c r="CL695" s="5">
        <v>0</v>
      </c>
      <c r="CM695" s="5">
        <v>0</v>
      </c>
      <c r="CN695" s="5">
        <v>0</v>
      </c>
      <c r="CO695" s="5">
        <v>0</v>
      </c>
      <c r="CP695" s="5">
        <v>0</v>
      </c>
      <c r="CQ695" s="5">
        <v>0</v>
      </c>
      <c r="CR695" s="5">
        <v>0</v>
      </c>
      <c r="CS695" s="5">
        <v>0</v>
      </c>
      <c r="CT695" s="5">
        <v>0</v>
      </c>
      <c r="CU695" s="5">
        <v>0</v>
      </c>
      <c r="CV695" s="5">
        <v>0</v>
      </c>
      <c r="CW695" s="5">
        <v>0</v>
      </c>
      <c r="CX695" s="5">
        <v>0</v>
      </c>
      <c r="CY695" s="5">
        <v>0</v>
      </c>
      <c r="CZ695" s="5">
        <v>0</v>
      </c>
      <c r="DA695" s="5">
        <v>0</v>
      </c>
      <c r="DB695" s="5">
        <v>0</v>
      </c>
      <c r="DC695" s="5">
        <v>0</v>
      </c>
      <c r="DD695" s="5">
        <v>0</v>
      </c>
      <c r="DE695" s="5">
        <v>0</v>
      </c>
      <c r="DF695" s="3">
        <v>0</v>
      </c>
      <c r="DG695" s="3">
        <v>0</v>
      </c>
      <c r="DH695" s="3">
        <v>0</v>
      </c>
      <c r="DI695" s="3">
        <v>0</v>
      </c>
      <c r="DJ695" s="3">
        <v>0</v>
      </c>
      <c r="DK695" s="3">
        <v>0</v>
      </c>
      <c r="DL695" s="3">
        <v>0</v>
      </c>
      <c r="DM695" s="3">
        <v>0</v>
      </c>
      <c r="DN695" s="3">
        <v>0</v>
      </c>
      <c r="DO695" s="3">
        <v>0</v>
      </c>
      <c r="DP695" s="3">
        <v>0</v>
      </c>
      <c r="DQ695" s="3">
        <v>0</v>
      </c>
      <c r="DR695" s="3">
        <v>0</v>
      </c>
      <c r="DS695" s="3">
        <v>0</v>
      </c>
      <c r="DT695" s="3">
        <v>0</v>
      </c>
      <c r="DU695" s="3">
        <v>0</v>
      </c>
      <c r="DV695" s="3">
        <v>0</v>
      </c>
      <c r="DW695" s="3">
        <v>0</v>
      </c>
      <c r="DX695" s="3">
        <v>0</v>
      </c>
      <c r="DY695" s="3">
        <v>0</v>
      </c>
      <c r="DZ695" s="3">
        <v>0</v>
      </c>
      <c r="EA695" s="3">
        <v>0</v>
      </c>
      <c r="EB695" s="3">
        <v>0</v>
      </c>
      <c r="EC695" s="3">
        <v>0</v>
      </c>
      <c r="ED695" s="3">
        <v>0</v>
      </c>
      <c r="EE695" s="3">
        <v>0</v>
      </c>
      <c r="EF695" s="3">
        <v>1</v>
      </c>
      <c r="EG695" s="3">
        <v>0.99114000000000002</v>
      </c>
      <c r="EH695" s="3">
        <v>0.98161514459999999</v>
      </c>
      <c r="EI695" s="3">
        <v>0.97134745018748392</v>
      </c>
      <c r="EJ695" s="3">
        <v>0.96003125239279963</v>
      </c>
      <c r="EK695" s="3">
        <v>0.94750284454907363</v>
      </c>
      <c r="EL695" s="3">
        <v>0.93364087793332062</v>
      </c>
      <c r="EM695" s="3">
        <v>0.91839452239666952</v>
      </c>
      <c r="EN695" s="3">
        <v>0.9018450531030815</v>
      </c>
      <c r="EO695" s="3">
        <v>0.88385324429367496</v>
      </c>
      <c r="EP695" s="3">
        <v>0.86436428025699941</v>
      </c>
      <c r="EQ695" s="3">
        <v>0.84328243546153114</v>
      </c>
      <c r="ER695" s="3">
        <v>0.8202945562708498</v>
      </c>
      <c r="ES695" s="3">
        <v>0.79516073106671092</v>
      </c>
      <c r="ET695" s="3">
        <v>0.76765612137911343</v>
      </c>
      <c r="EU695" s="3">
        <v>0.73772520920654183</v>
      </c>
      <c r="EV695" s="3">
        <v>0.70525792274936194</v>
      </c>
      <c r="EW695" s="3">
        <v>0.67022776172640119</v>
      </c>
      <c r="EX695" s="3">
        <v>0.6327888389563644</v>
      </c>
      <c r="EY695" s="3">
        <v>0.5932648480751499</v>
      </c>
      <c r="EZ695" s="3">
        <v>0.55192022081279268</v>
      </c>
      <c r="FA695" s="3">
        <v>0.50904705806005501</v>
      </c>
      <c r="FB695" s="3">
        <v>0.464088021892191</v>
      </c>
      <c r="FC695" s="3">
        <v>0.41744253481180688</v>
      </c>
      <c r="FD695" s="3">
        <v>0.36973720193351356</v>
      </c>
      <c r="FE695" s="3">
        <v>0.32176749735465954</v>
      </c>
      <c r="FF695" s="3">
        <v>0.27455133479283678</v>
      </c>
      <c r="FG695" s="3">
        <v>0.22927507417215007</v>
      </c>
      <c r="FH695" s="3">
        <v>0.1871045097796665</v>
      </c>
      <c r="FI695" s="3">
        <v>0.14898383695715725</v>
      </c>
      <c r="FJ695" s="3">
        <v>0.11554590459049288</v>
      </c>
      <c r="FK695" s="3">
        <v>8.7113523847910296E-2</v>
      </c>
      <c r="FL695" s="3">
        <v>6.3713089071884624E-2</v>
      </c>
      <c r="FM695" s="3">
        <v>4.5471394539713335E-2</v>
      </c>
      <c r="FN695" s="3">
        <v>3.136980566505744E-2</v>
      </c>
      <c r="FO695" s="3">
        <v>2.1163325693874351E-2</v>
      </c>
      <c r="FP695" s="3">
        <v>1.353521658077428E-2</v>
      </c>
      <c r="FQ695" s="3">
        <v>8.1595699635539677E-3</v>
      </c>
      <c r="FR695" s="3">
        <v>4.4448441419463885E-3</v>
      </c>
      <c r="FS695" s="3">
        <v>2.1303693487934846E-3</v>
      </c>
      <c r="FT695" s="3">
        <v>8.8352808002512191E-4</v>
      </c>
      <c r="FU695" s="3">
        <v>3.1382033874412306E-4</v>
      </c>
      <c r="FV695" s="3">
        <v>9.0882370100298026E-5</v>
      </c>
      <c r="FW695" s="3">
        <v>1.9751465493897773E-5</v>
      </c>
      <c r="FX695" s="3">
        <v>2.7201718278196003E-6</v>
      </c>
      <c r="FY695" s="3">
        <v>0</v>
      </c>
      <c r="FZ695" s="3">
        <v>0</v>
      </c>
      <c r="GA695" s="3">
        <v>0</v>
      </c>
      <c r="GB695" s="3">
        <v>0</v>
      </c>
      <c r="GC695" s="3">
        <v>0</v>
      </c>
      <c r="GD695" s="3">
        <v>0</v>
      </c>
      <c r="GE695" s="3">
        <v>0</v>
      </c>
      <c r="GF695" s="3">
        <v>0</v>
      </c>
      <c r="GG695" s="3">
        <v>0</v>
      </c>
      <c r="GH695" s="3">
        <v>0</v>
      </c>
      <c r="GI695" s="3">
        <v>0</v>
      </c>
      <c r="GJ695" s="3">
        <v>0</v>
      </c>
      <c r="GK695" s="3">
        <v>0</v>
      </c>
      <c r="GL695" s="3">
        <v>0</v>
      </c>
      <c r="GM695" s="3">
        <v>0</v>
      </c>
      <c r="GN695" s="3">
        <v>0</v>
      </c>
      <c r="GO695" s="3">
        <v>0</v>
      </c>
      <c r="GP695" s="3">
        <v>0</v>
      </c>
      <c r="GQ695" s="3">
        <v>0</v>
      </c>
      <c r="GR695" s="3">
        <v>0</v>
      </c>
      <c r="GS695" s="3">
        <v>0</v>
      </c>
      <c r="GT695" s="3">
        <v>0</v>
      </c>
      <c r="GU695" s="3">
        <v>0</v>
      </c>
      <c r="GV695" s="3">
        <v>0</v>
      </c>
      <c r="GW695" s="3">
        <v>0</v>
      </c>
      <c r="GX695" s="3">
        <v>0</v>
      </c>
      <c r="GY695" s="3">
        <v>0</v>
      </c>
      <c r="GZ695" s="3">
        <v>0</v>
      </c>
      <c r="HA695" s="3">
        <v>0</v>
      </c>
      <c r="HB695">
        <f t="shared" si="4050"/>
        <v>33</v>
      </c>
      <c r="HC695">
        <f t="shared" si="4054"/>
        <v>0.11564778019158674</v>
      </c>
      <c r="HD695">
        <f>IF(H695&gt;=$F$3,IF(HB695&lt;50,HC695*VLOOKUP(H695,Ret!$A$2:$AZ$27,HB695+2),HC695),0)</f>
        <v>4.440874759356931E-2</v>
      </c>
      <c r="HE695">
        <f>IF(H695&lt;$F$3,HC695*VLOOKUP(H695,Withd!$A$2:$AZ$57,HB695+2),0)</f>
        <v>0</v>
      </c>
      <c r="HF695">
        <f>IF(HC695=HD695,0,HC695*VLOOKUP(H695,Mort!$A$2:$E$115,IF(HF694/HC694=VLOOKUP(H694,Mort!$A$2:$E$115,2),2,3)))</f>
        <v>4.6259112076634694E-4</v>
      </c>
      <c r="HH695">
        <f t="shared" ref="HH695:HI695" si="4101">HH694+1</f>
        <v>58</v>
      </c>
      <c r="HI695">
        <f t="shared" si="4101"/>
        <v>26</v>
      </c>
      <c r="HJ695">
        <f t="shared" si="4048"/>
        <v>0.22264883190577031</v>
      </c>
      <c r="HK695">
        <f>IF(HH695&gt;=$F$3,IF(HI695&lt;50,HJ695*VLOOKUP(HH695,Ret!$A$2:$AZ$27,HI695+2),HJ695),0)</f>
        <v>1.2468334586723138E-2</v>
      </c>
      <c r="HL695">
        <f>IF(HH695&lt;$F$3,HJ695*VLOOKUP(HH695,Withd!$A$2:$AZ$57,HI695+2),0)</f>
        <v>0</v>
      </c>
      <c r="HM695">
        <f>IF(HJ695=HK695,0,HJ695*VLOOKUP(HH695,Mort!$A$2:$E$115,IF(HM694/HJ694=VLOOKUP(HH694,Mort!$A$2:$E$115,2),2,3)))</f>
        <v>6.2341672933615691E-4</v>
      </c>
      <c r="HN695">
        <f>HN694/(1+Assumptions!$C$9)</f>
        <v>0.51103145986163279</v>
      </c>
      <c r="HO695">
        <f>HO694*(1+Assumptions!$C$10)</f>
        <v>1.7783657513460591</v>
      </c>
      <c r="HQ695">
        <f>HQ694/(1.01+Assumptions!$C$9)</f>
        <v>0.43002817629264828</v>
      </c>
      <c r="HR695">
        <f>HR694/(0.99+Assumptions!$C$9)</f>
        <v>0.60830857165337981</v>
      </c>
    </row>
    <row r="696" spans="2:226" x14ac:dyDescent="0.25">
      <c r="B696">
        <f t="shared" ref="B696:C696" si="4102">B695+1</f>
        <v>2057</v>
      </c>
      <c r="C696">
        <f t="shared" si="4102"/>
        <v>78</v>
      </c>
      <c r="D696">
        <f>IF(D695=0, 0, D695*(1-VLOOKUP(C695,Mort!$A$2:$E$111,IF(D695/D694=1-VLOOKUP(C694,Mort!$A$2:$E$111,4),4,5))))</f>
        <v>0.74248022763286825</v>
      </c>
      <c r="E696" s="3">
        <f>IF(C696&lt;65,Assumptions!$C$6,Assumptions!$C$7)*(1+Assumptions!$C$8)^(B696-$J$3)</f>
        <v>32102.025493028828</v>
      </c>
      <c r="F696" s="3">
        <f t="shared" si="4046"/>
        <v>23835.119999999999</v>
      </c>
      <c r="H696">
        <f t="shared" si="4053"/>
        <v>66</v>
      </c>
      <c r="I696" s="5">
        <v>157068.90524808932</v>
      </c>
      <c r="J696" s="5">
        <v>0</v>
      </c>
      <c r="K696" s="5">
        <v>0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5">
        <v>0</v>
      </c>
      <c r="Y696" s="5">
        <v>0</v>
      </c>
      <c r="Z696" s="5">
        <v>0</v>
      </c>
      <c r="AA696" s="5">
        <v>0</v>
      </c>
      <c r="AB696" s="5">
        <v>0</v>
      </c>
      <c r="AC696" s="5">
        <v>0</v>
      </c>
      <c r="AD696" s="5">
        <v>0</v>
      </c>
      <c r="AE696" s="5">
        <v>0</v>
      </c>
      <c r="AF696" s="5">
        <v>0</v>
      </c>
      <c r="AG696" s="5">
        <v>0</v>
      </c>
      <c r="AH696" s="5">
        <v>0</v>
      </c>
      <c r="AI696" s="5">
        <v>0</v>
      </c>
      <c r="AJ696" s="5">
        <v>0</v>
      </c>
      <c r="AK696" s="5">
        <v>17813.75</v>
      </c>
      <c r="AL696" s="5">
        <v>18612.900000000001</v>
      </c>
      <c r="AM696" s="5">
        <v>19431.21</v>
      </c>
      <c r="AN696" s="5">
        <v>20261.099999999999</v>
      </c>
      <c r="AO696" s="5">
        <v>21096.52</v>
      </c>
      <c r="AP696" s="5">
        <v>21931.21</v>
      </c>
      <c r="AQ696" s="5">
        <v>22759.59</v>
      </c>
      <c r="AR696" s="5">
        <v>23578.68</v>
      </c>
      <c r="AS696" s="5">
        <v>24379.24</v>
      </c>
      <c r="AT696" s="5">
        <v>25152.97</v>
      </c>
      <c r="AU696" s="5">
        <v>25889.16</v>
      </c>
      <c r="AV696" s="5">
        <v>26568.51</v>
      </c>
      <c r="AW696" s="5">
        <v>27170.95</v>
      </c>
      <c r="AX696" s="5">
        <v>27673.82</v>
      </c>
      <c r="AY696" s="5">
        <v>28057.53</v>
      </c>
      <c r="AZ696" s="5">
        <v>28297.97</v>
      </c>
      <c r="BA696" s="5">
        <v>28371.49</v>
      </c>
      <c r="BB696" s="5">
        <v>28259.919999999998</v>
      </c>
      <c r="BC696" s="5">
        <v>27952.02</v>
      </c>
      <c r="BD696" s="5">
        <v>27434.27</v>
      </c>
      <c r="BE696" s="5">
        <v>26694.85</v>
      </c>
      <c r="BF696" s="5">
        <v>25675.71</v>
      </c>
      <c r="BG696" s="5">
        <v>24365.27</v>
      </c>
      <c r="BH696" s="5">
        <v>22767.75</v>
      </c>
      <c r="BI696" s="5">
        <v>20903.62</v>
      </c>
      <c r="BJ696" s="5">
        <v>18817.22</v>
      </c>
      <c r="BK696" s="5">
        <v>16578.34</v>
      </c>
      <c r="BL696" s="5">
        <v>14273.19</v>
      </c>
      <c r="BM696" s="5">
        <v>11990.25</v>
      </c>
      <c r="BN696" s="5">
        <v>9810.6200000000008</v>
      </c>
      <c r="BO696" s="5">
        <v>7803.33</v>
      </c>
      <c r="BP696" s="5">
        <v>6021.09</v>
      </c>
      <c r="BQ696" s="5">
        <v>4533.54</v>
      </c>
      <c r="BR696" s="5">
        <v>3299.62</v>
      </c>
      <c r="BS696" s="5">
        <v>2348.4899999999998</v>
      </c>
      <c r="BT696" s="5">
        <v>1584.61</v>
      </c>
      <c r="BU696" s="5">
        <v>1007.8</v>
      </c>
      <c r="BV696" s="5">
        <v>579.19000000000005</v>
      </c>
      <c r="BW696" s="5">
        <v>292.87</v>
      </c>
      <c r="BX696" s="5">
        <v>128.13999999999999</v>
      </c>
      <c r="BY696" s="5">
        <v>48.02</v>
      </c>
      <c r="BZ696" s="5">
        <v>14.67</v>
      </c>
      <c r="CA696" s="5">
        <v>3.36</v>
      </c>
      <c r="CB696" s="5">
        <v>0.49</v>
      </c>
      <c r="CC696" s="5">
        <v>0</v>
      </c>
      <c r="CD696" s="5">
        <v>0</v>
      </c>
      <c r="CE696" s="5">
        <v>0</v>
      </c>
      <c r="CF696" s="5">
        <v>0</v>
      </c>
      <c r="CG696" s="5">
        <v>0</v>
      </c>
      <c r="CH696" s="5">
        <v>0</v>
      </c>
      <c r="CI696" s="5">
        <v>0</v>
      </c>
      <c r="CJ696" s="5">
        <v>0</v>
      </c>
      <c r="CK696" s="5">
        <v>0</v>
      </c>
      <c r="CL696" s="5">
        <v>0</v>
      </c>
      <c r="CM696" s="5">
        <v>0</v>
      </c>
      <c r="CN696" s="5">
        <v>0</v>
      </c>
      <c r="CO696" s="5">
        <v>0</v>
      </c>
      <c r="CP696" s="5">
        <v>0</v>
      </c>
      <c r="CQ696" s="5">
        <v>0</v>
      </c>
      <c r="CR696" s="5">
        <v>0</v>
      </c>
      <c r="CS696" s="5">
        <v>0</v>
      </c>
      <c r="CT696" s="5">
        <v>0</v>
      </c>
      <c r="CU696" s="5">
        <v>0</v>
      </c>
      <c r="CV696" s="5">
        <v>0</v>
      </c>
      <c r="CW696" s="5">
        <v>0</v>
      </c>
      <c r="CX696" s="5">
        <v>0</v>
      </c>
      <c r="CY696" s="5">
        <v>0</v>
      </c>
      <c r="CZ696" s="5">
        <v>0</v>
      </c>
      <c r="DA696" s="5">
        <v>0</v>
      </c>
      <c r="DB696" s="5">
        <v>0</v>
      </c>
      <c r="DC696" s="5">
        <v>0</v>
      </c>
      <c r="DD696" s="5">
        <v>0</v>
      </c>
      <c r="DE696" s="5">
        <v>0</v>
      </c>
      <c r="DF696" s="3">
        <v>0</v>
      </c>
      <c r="DG696" s="3">
        <v>0</v>
      </c>
      <c r="DH696" s="3">
        <v>0</v>
      </c>
      <c r="DI696" s="3">
        <v>0</v>
      </c>
      <c r="DJ696" s="3">
        <v>0</v>
      </c>
      <c r="DK696" s="3">
        <v>0</v>
      </c>
      <c r="DL696" s="3">
        <v>0</v>
      </c>
      <c r="DM696" s="3">
        <v>0</v>
      </c>
      <c r="DN696" s="3">
        <v>0</v>
      </c>
      <c r="DO696" s="3">
        <v>0</v>
      </c>
      <c r="DP696" s="3">
        <v>0</v>
      </c>
      <c r="DQ696" s="3">
        <v>0</v>
      </c>
      <c r="DR696" s="3">
        <v>0</v>
      </c>
      <c r="DS696" s="3">
        <v>0</v>
      </c>
      <c r="DT696" s="3">
        <v>0</v>
      </c>
      <c r="DU696" s="3">
        <v>0</v>
      </c>
      <c r="DV696" s="3">
        <v>0</v>
      </c>
      <c r="DW696" s="3">
        <v>0</v>
      </c>
      <c r="DX696" s="3">
        <v>0</v>
      </c>
      <c r="DY696" s="3">
        <v>0</v>
      </c>
      <c r="DZ696" s="3">
        <v>0</v>
      </c>
      <c r="EA696" s="3">
        <v>0</v>
      </c>
      <c r="EB696" s="3">
        <v>0</v>
      </c>
      <c r="EC696" s="3">
        <v>0</v>
      </c>
      <c r="ED696" s="3">
        <v>0</v>
      </c>
      <c r="EE696" s="3">
        <v>0</v>
      </c>
      <c r="EF696" s="3">
        <v>0</v>
      </c>
      <c r="EG696" s="3">
        <v>1</v>
      </c>
      <c r="EH696" s="3">
        <v>0.99038999999999999</v>
      </c>
      <c r="EI696" s="3">
        <v>0.98003052059999995</v>
      </c>
      <c r="EJ696" s="3">
        <v>0.96861316503500994</v>
      </c>
      <c r="EK696" s="3">
        <v>0.95597276323130309</v>
      </c>
      <c r="EL696" s="3">
        <v>0.94198688170522915</v>
      </c>
      <c r="EM696" s="3">
        <v>0.92660423592698282</v>
      </c>
      <c r="EN696" s="3">
        <v>0.9099068275955785</v>
      </c>
      <c r="EO696" s="3">
        <v>0.89175418638504667</v>
      </c>
      <c r="EP696" s="3">
        <v>0.8720910065752564</v>
      </c>
      <c r="EQ696" s="3">
        <v>0.85082070692488587</v>
      </c>
      <c r="ER696" s="3">
        <v>0.82762733445411352</v>
      </c>
      <c r="ES696" s="3">
        <v>0.80226883292643947</v>
      </c>
      <c r="ET696" s="3">
        <v>0.77451835399551394</v>
      </c>
      <c r="EU696" s="3">
        <v>0.74431988337322885</v>
      </c>
      <c r="EV696" s="3">
        <v>0.71156236530597305</v>
      </c>
      <c r="EW696" s="3">
        <v>0.67621906262122533</v>
      </c>
      <c r="EX696" s="3">
        <v>0.63844546578320371</v>
      </c>
      <c r="EY696" s="3">
        <v>0.59856816199038487</v>
      </c>
      <c r="EZ696" s="3">
        <v>0.55685394678127498</v>
      </c>
      <c r="FA696" s="3">
        <v>0.51359753219530557</v>
      </c>
      <c r="FB696" s="3">
        <v>0.46823659815181623</v>
      </c>
      <c r="FC696" s="3">
        <v>0.42117413767157719</v>
      </c>
      <c r="FD696" s="3">
        <v>0.37304235721846934</v>
      </c>
      <c r="FE696" s="3">
        <v>0.32464384179294514</v>
      </c>
      <c r="FF696" s="3">
        <v>0.2770056044482484</v>
      </c>
      <c r="FG696" s="3">
        <v>0.23132461021868775</v>
      </c>
      <c r="FH696" s="3">
        <v>0.1887770746611645</v>
      </c>
      <c r="FI696" s="3">
        <v>0.15031563346969884</v>
      </c>
      <c r="FJ696" s="3">
        <v>0.11657879269375963</v>
      </c>
      <c r="FK696" s="3">
        <v>8.7892249175606202E-2</v>
      </c>
      <c r="FL696" s="3">
        <v>6.4282633202054851E-2</v>
      </c>
      <c r="FM696" s="3">
        <v>4.5877872489974519E-2</v>
      </c>
      <c r="FN696" s="3">
        <v>3.1650226673383623E-2</v>
      </c>
      <c r="FO696" s="3">
        <v>2.1352508922931529E-2</v>
      </c>
      <c r="FP696" s="3">
        <v>1.365621060675009E-2</v>
      </c>
      <c r="FQ696" s="3">
        <v>8.2325100021732253E-3</v>
      </c>
      <c r="FR696" s="3">
        <v>4.4845774985838426E-3</v>
      </c>
      <c r="FS696" s="3">
        <v>2.14941314929625E-3</v>
      </c>
      <c r="FT696" s="3">
        <v>8.9142611540763382E-4</v>
      </c>
      <c r="FU696" s="3">
        <v>3.1662564193163747E-4</v>
      </c>
      <c r="FV696" s="3">
        <v>9.1694785903402205E-5</v>
      </c>
      <c r="FW696" s="3">
        <v>1.9928027820386402E-5</v>
      </c>
      <c r="FX696" s="3">
        <v>2.7444879914236142E-6</v>
      </c>
      <c r="FY696" s="3">
        <v>0</v>
      </c>
      <c r="FZ696" s="3">
        <v>0</v>
      </c>
      <c r="GA696" s="3">
        <v>0</v>
      </c>
      <c r="GB696" s="3">
        <v>0</v>
      </c>
      <c r="GC696" s="3">
        <v>0</v>
      </c>
      <c r="GD696" s="3">
        <v>0</v>
      </c>
      <c r="GE696" s="3">
        <v>0</v>
      </c>
      <c r="GF696" s="3">
        <v>0</v>
      </c>
      <c r="GG696" s="3">
        <v>0</v>
      </c>
      <c r="GH696" s="3">
        <v>0</v>
      </c>
      <c r="GI696" s="3">
        <v>0</v>
      </c>
      <c r="GJ696" s="3">
        <v>0</v>
      </c>
      <c r="GK696" s="3">
        <v>0</v>
      </c>
      <c r="GL696" s="3">
        <v>0</v>
      </c>
      <c r="GM696" s="3">
        <v>0</v>
      </c>
      <c r="GN696" s="3">
        <v>0</v>
      </c>
      <c r="GO696" s="3">
        <v>0</v>
      </c>
      <c r="GP696" s="3">
        <v>0</v>
      </c>
      <c r="GQ696" s="3">
        <v>0</v>
      </c>
      <c r="GR696" s="3">
        <v>0</v>
      </c>
      <c r="GS696" s="3">
        <v>0</v>
      </c>
      <c r="GT696" s="3">
        <v>0</v>
      </c>
      <c r="GU696" s="3">
        <v>0</v>
      </c>
      <c r="GV696" s="3">
        <v>0</v>
      </c>
      <c r="GW696" s="3">
        <v>0</v>
      </c>
      <c r="GX696" s="3">
        <v>0</v>
      </c>
      <c r="GY696" s="3">
        <v>0</v>
      </c>
      <c r="GZ696" s="3">
        <v>0</v>
      </c>
      <c r="HA696" s="3">
        <v>0</v>
      </c>
      <c r="HB696">
        <f t="shared" si="4050"/>
        <v>34</v>
      </c>
      <c r="HC696">
        <f t="shared" si="4054"/>
        <v>7.0776441477251067E-2</v>
      </c>
      <c r="HD696">
        <f>IF(H696&gt;=$F$3,IF(HB696&lt;50,HC696*VLOOKUP(H696,Ret!$A$2:$AZ$27,HB696+2),HC696),0)</f>
        <v>2.0737497352834561E-2</v>
      </c>
      <c r="HE696">
        <f>IF(H696&lt;$F$3,HC696*VLOOKUP(H696,Withd!$A$2:$AZ$57,HB696+2),0)</f>
        <v>0</v>
      </c>
      <c r="HF696">
        <f>IF(HC696=HD696,0,HC696*VLOOKUP(H696,Mort!$A$2:$E$115,IF(HF695/HC695=VLOOKUP(H695,Mort!$A$2:$E$115,2),2,3)))</f>
        <v>2.9938434744877204E-4</v>
      </c>
      <c r="HH696">
        <f t="shared" ref="HH696:HI696" si="4103">HH695+1</f>
        <v>59</v>
      </c>
      <c r="HI696">
        <f t="shared" si="4103"/>
        <v>27</v>
      </c>
      <c r="HJ696">
        <f t="shared" si="4048"/>
        <v>0.20955708058971101</v>
      </c>
      <c r="HK696">
        <f>IF(HH696&gt;=$F$3,IF(HI696&lt;50,HJ696*VLOOKUP(HH696,Ret!$A$2:$AZ$27,HI696+2),HJ696),0)</f>
        <v>1.4878552721869481E-2</v>
      </c>
      <c r="HL696">
        <f>IF(HH696&lt;$F$3,HJ696*VLOOKUP(HH696,Withd!$A$2:$AZ$57,HI696+2),0)</f>
        <v>0</v>
      </c>
      <c r="HM696">
        <f>IF(HJ696=HK696,0,HJ696*VLOOKUP(HH696,Mort!$A$2:$E$115,IF(HM695/HJ695=VLOOKUP(HH695,Mort!$A$2:$E$115,2),2,3)))</f>
        <v>6.1609781693375038E-4</v>
      </c>
      <c r="HN696">
        <f>HN695/(1+Assumptions!$C$9)</f>
        <v>0.49232317905744966</v>
      </c>
      <c r="HO696">
        <f>HO695*(1+Assumptions!$C$10)</f>
        <v>1.836162638264806</v>
      </c>
      <c r="HQ696">
        <f>HQ695/(1.01+Assumptions!$C$9)</f>
        <v>0.41033222928687813</v>
      </c>
      <c r="HR696">
        <f>HR695/(0.99+Assumptions!$C$9)</f>
        <v>0.59173985569394927</v>
      </c>
    </row>
    <row r="697" spans="2:226" x14ac:dyDescent="0.25">
      <c r="B697">
        <f t="shared" ref="B697:C697" si="4104">B696+1</f>
        <v>2058</v>
      </c>
      <c r="C697">
        <f t="shared" si="4104"/>
        <v>79</v>
      </c>
      <c r="D697">
        <f>IF(D696=0, 0, D696*(1-VLOOKUP(C696,Mort!$A$2:$E$111,IF(D696/D695=1-VLOOKUP(C695,Mort!$A$2:$E$111,4),4,5))))</f>
        <v>0.71973063345819721</v>
      </c>
      <c r="E697" s="3">
        <f>IF(C697&lt;65,Assumptions!$C$6,Assumptions!$C$7)*(1+Assumptions!$C$8)^(B697-$J$3)</f>
        <v>33867.636895145413</v>
      </c>
      <c r="F697" s="3">
        <f t="shared" si="4046"/>
        <v>24375.58</v>
      </c>
      <c r="H697">
        <f t="shared" si="4053"/>
        <v>67</v>
      </c>
      <c r="I697" s="5">
        <v>152022.15121499303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5">
        <v>0</v>
      </c>
      <c r="AK697" s="5">
        <v>0</v>
      </c>
      <c r="AL697" s="5">
        <v>18793.509999999998</v>
      </c>
      <c r="AM697" s="5">
        <v>19619.759999999998</v>
      </c>
      <c r="AN697" s="5">
        <v>20457.7</v>
      </c>
      <c r="AO697" s="5">
        <v>21301.22</v>
      </c>
      <c r="AP697" s="5">
        <v>22144.01</v>
      </c>
      <c r="AQ697" s="5">
        <v>22980.43</v>
      </c>
      <c r="AR697" s="5">
        <v>23807.47</v>
      </c>
      <c r="AS697" s="5">
        <v>24615.8</v>
      </c>
      <c r="AT697" s="5">
        <v>25397.040000000001</v>
      </c>
      <c r="AU697" s="5">
        <v>26140.37</v>
      </c>
      <c r="AV697" s="5">
        <v>26826.31</v>
      </c>
      <c r="AW697" s="5">
        <v>27434.6</v>
      </c>
      <c r="AX697" s="5">
        <v>27942.34</v>
      </c>
      <c r="AY697" s="5">
        <v>28329.78</v>
      </c>
      <c r="AZ697" s="5">
        <v>28572.55</v>
      </c>
      <c r="BA697" s="5">
        <v>28646.79</v>
      </c>
      <c r="BB697" s="5">
        <v>28534.14</v>
      </c>
      <c r="BC697" s="5">
        <v>28223.25</v>
      </c>
      <c r="BD697" s="5">
        <v>27700.47</v>
      </c>
      <c r="BE697" s="5">
        <v>26953.88</v>
      </c>
      <c r="BF697" s="5">
        <v>25924.84</v>
      </c>
      <c r="BG697" s="5">
        <v>24601.69</v>
      </c>
      <c r="BH697" s="5">
        <v>22988.67</v>
      </c>
      <c r="BI697" s="5">
        <v>21106.46</v>
      </c>
      <c r="BJ697" s="5">
        <v>18999.810000000001</v>
      </c>
      <c r="BK697" s="5">
        <v>16739.21</v>
      </c>
      <c r="BL697" s="5">
        <v>14411.69</v>
      </c>
      <c r="BM697" s="5">
        <v>12106.6</v>
      </c>
      <c r="BN697" s="5">
        <v>9905.81</v>
      </c>
      <c r="BO697" s="5">
        <v>7879.04</v>
      </c>
      <c r="BP697" s="5">
        <v>6079.52</v>
      </c>
      <c r="BQ697" s="5">
        <v>4577.53</v>
      </c>
      <c r="BR697" s="5">
        <v>3331.63</v>
      </c>
      <c r="BS697" s="5">
        <v>2371.27</v>
      </c>
      <c r="BT697" s="5">
        <v>1599.98</v>
      </c>
      <c r="BU697" s="5">
        <v>1017.58</v>
      </c>
      <c r="BV697" s="5">
        <v>584.80999999999995</v>
      </c>
      <c r="BW697" s="5">
        <v>295.70999999999998</v>
      </c>
      <c r="BX697" s="5">
        <v>129.38</v>
      </c>
      <c r="BY697" s="5">
        <v>48.48</v>
      </c>
      <c r="BZ697" s="5">
        <v>14.81</v>
      </c>
      <c r="CA697" s="5">
        <v>3.4</v>
      </c>
      <c r="CB697" s="5">
        <v>0.49</v>
      </c>
      <c r="CC697" s="5">
        <v>0</v>
      </c>
      <c r="CD697" s="5">
        <v>0</v>
      </c>
      <c r="CE697" s="5">
        <v>0</v>
      </c>
      <c r="CF697" s="5">
        <v>0</v>
      </c>
      <c r="CG697" s="5">
        <v>0</v>
      </c>
      <c r="CH697" s="5">
        <v>0</v>
      </c>
      <c r="CI697" s="5">
        <v>0</v>
      </c>
      <c r="CJ697" s="5">
        <v>0</v>
      </c>
      <c r="CK697" s="5">
        <v>0</v>
      </c>
      <c r="CL697" s="5">
        <v>0</v>
      </c>
      <c r="CM697" s="5">
        <v>0</v>
      </c>
      <c r="CN697" s="5">
        <v>0</v>
      </c>
      <c r="CO697" s="5">
        <v>0</v>
      </c>
      <c r="CP697" s="5">
        <v>0</v>
      </c>
      <c r="CQ697" s="5">
        <v>0</v>
      </c>
      <c r="CR697" s="5">
        <v>0</v>
      </c>
      <c r="CS697" s="5">
        <v>0</v>
      </c>
      <c r="CT697" s="5">
        <v>0</v>
      </c>
      <c r="CU697" s="5">
        <v>0</v>
      </c>
      <c r="CV697" s="5">
        <v>0</v>
      </c>
      <c r="CW697" s="5">
        <v>0</v>
      </c>
      <c r="CX697" s="5">
        <v>0</v>
      </c>
      <c r="CY697" s="5">
        <v>0</v>
      </c>
      <c r="CZ697" s="5">
        <v>0</v>
      </c>
      <c r="DA697" s="5">
        <v>0</v>
      </c>
      <c r="DB697" s="5">
        <v>0</v>
      </c>
      <c r="DC697" s="5">
        <v>0</v>
      </c>
      <c r="DD697" s="5">
        <v>0</v>
      </c>
      <c r="DE697" s="5">
        <v>0</v>
      </c>
      <c r="DF697" s="3">
        <v>0</v>
      </c>
      <c r="DG697" s="3">
        <v>0</v>
      </c>
      <c r="DH697" s="3">
        <v>0</v>
      </c>
      <c r="DI697" s="3">
        <v>0</v>
      </c>
      <c r="DJ697" s="3">
        <v>0</v>
      </c>
      <c r="DK697" s="3">
        <v>0</v>
      </c>
      <c r="DL697" s="3">
        <v>0</v>
      </c>
      <c r="DM697" s="3">
        <v>0</v>
      </c>
      <c r="DN697" s="3">
        <v>0</v>
      </c>
      <c r="DO697" s="3">
        <v>0</v>
      </c>
      <c r="DP697" s="3">
        <v>0</v>
      </c>
      <c r="DQ697" s="3">
        <v>0</v>
      </c>
      <c r="DR697" s="3">
        <v>0</v>
      </c>
      <c r="DS697" s="3">
        <v>0</v>
      </c>
      <c r="DT697" s="3">
        <v>0</v>
      </c>
      <c r="DU697" s="3">
        <v>0</v>
      </c>
      <c r="DV697" s="3">
        <v>0</v>
      </c>
      <c r="DW697" s="3">
        <v>0</v>
      </c>
      <c r="DX697" s="3">
        <v>0</v>
      </c>
      <c r="DY697" s="3">
        <v>0</v>
      </c>
      <c r="DZ697" s="3">
        <v>0</v>
      </c>
      <c r="EA697" s="3">
        <v>0</v>
      </c>
      <c r="EB697" s="3">
        <v>0</v>
      </c>
      <c r="EC697" s="3">
        <v>0</v>
      </c>
      <c r="ED697" s="3">
        <v>0</v>
      </c>
      <c r="EE697" s="3">
        <v>0</v>
      </c>
      <c r="EF697" s="3">
        <v>0</v>
      </c>
      <c r="EG697" s="3">
        <v>0</v>
      </c>
      <c r="EH697" s="3">
        <v>1</v>
      </c>
      <c r="EI697" s="3">
        <v>0.98953999999999998</v>
      </c>
      <c r="EJ697" s="3">
        <v>0.97801185899999987</v>
      </c>
      <c r="EK697" s="3">
        <v>0.96524880424004988</v>
      </c>
      <c r="EL697" s="3">
        <v>0.95112721423401791</v>
      </c>
      <c r="EM697" s="3">
        <v>0.93559530682557646</v>
      </c>
      <c r="EN697" s="3">
        <v>0.91873587939657952</v>
      </c>
      <c r="EO697" s="3">
        <v>0.90040709860261769</v>
      </c>
      <c r="EP697" s="3">
        <v>0.88055312207842995</v>
      </c>
      <c r="EQ697" s="3">
        <v>0.85907643143093704</v>
      </c>
      <c r="ER697" s="3">
        <v>0.83565800791012979</v>
      </c>
      <c r="ES697" s="3">
        <v>0.81005344654776346</v>
      </c>
      <c r="ET697" s="3">
        <v>0.78203369783167631</v>
      </c>
      <c r="EU697" s="3">
        <v>0.75154220395321925</v>
      </c>
      <c r="EV697" s="3">
        <v>0.71846683155723812</v>
      </c>
      <c r="EW697" s="3">
        <v>0.68278058403379005</v>
      </c>
      <c r="EX697" s="3">
        <v>0.64464046060966251</v>
      </c>
      <c r="EY697" s="3">
        <v>0.60437621743998304</v>
      </c>
      <c r="EZ697" s="3">
        <v>0.56225723884659062</v>
      </c>
      <c r="FA697" s="3">
        <v>0.51858109653298745</v>
      </c>
      <c r="FB697" s="3">
        <v>0.472780014087194</v>
      </c>
      <c r="FC697" s="3">
        <v>0.42526089487129015</v>
      </c>
      <c r="FD697" s="3">
        <v>0.37666207980539912</v>
      </c>
      <c r="FE697" s="3">
        <v>0.32779394157144665</v>
      </c>
      <c r="FF697" s="3">
        <v>0.27969345858525257</v>
      </c>
      <c r="FG697" s="3">
        <v>0.23356921032995856</v>
      </c>
      <c r="FH697" s="3">
        <v>0.19060882547396926</v>
      </c>
      <c r="FI697" s="3">
        <v>0.15177418337190277</v>
      </c>
      <c r="FJ697" s="3">
        <v>0.11770998565591291</v>
      </c>
      <c r="FK697" s="3">
        <v>8.8745089485562423E-2</v>
      </c>
      <c r="FL697" s="3">
        <v>6.4906383547950641E-2</v>
      </c>
      <c r="FM697" s="3">
        <v>4.6323036874336886E-2</v>
      </c>
      <c r="FN697" s="3">
        <v>3.1957336678867534E-2</v>
      </c>
      <c r="FO697" s="3">
        <v>2.1559697617031193E-2</v>
      </c>
      <c r="FP697" s="3">
        <v>1.378872020794847E-2</v>
      </c>
      <c r="FQ697" s="3">
        <v>8.3123920901596558E-3</v>
      </c>
      <c r="FR697" s="3">
        <v>4.5280924671935712E-3</v>
      </c>
      <c r="FS697" s="3">
        <v>2.1702694386012068E-3</v>
      </c>
      <c r="FT697" s="3">
        <v>9.0007584427107858E-4</v>
      </c>
      <c r="FU697" s="3">
        <v>3.1969793912664442E-4</v>
      </c>
      <c r="FV697" s="3">
        <v>9.2584523171076211E-5</v>
      </c>
      <c r="FW697" s="3">
        <v>2.0121394420769993E-5</v>
      </c>
      <c r="FX697" s="3">
        <v>2.7711184396284427E-6</v>
      </c>
      <c r="FY697" s="3">
        <v>0</v>
      </c>
      <c r="FZ697" s="3">
        <v>0</v>
      </c>
      <c r="GA697" s="3">
        <v>0</v>
      </c>
      <c r="GB697" s="3">
        <v>0</v>
      </c>
      <c r="GC697" s="3">
        <v>0</v>
      </c>
      <c r="GD697" s="3">
        <v>0</v>
      </c>
      <c r="GE697" s="3">
        <v>0</v>
      </c>
      <c r="GF697" s="3">
        <v>0</v>
      </c>
      <c r="GG697" s="3">
        <v>0</v>
      </c>
      <c r="GH697" s="3">
        <v>0</v>
      </c>
      <c r="GI697" s="3">
        <v>0</v>
      </c>
      <c r="GJ697" s="3">
        <v>0</v>
      </c>
      <c r="GK697" s="3">
        <v>0</v>
      </c>
      <c r="GL697" s="3">
        <v>0</v>
      </c>
      <c r="GM697" s="3">
        <v>0</v>
      </c>
      <c r="GN697" s="3">
        <v>0</v>
      </c>
      <c r="GO697" s="3">
        <v>0</v>
      </c>
      <c r="GP697" s="3">
        <v>0</v>
      </c>
      <c r="GQ697" s="3">
        <v>0</v>
      </c>
      <c r="GR697" s="3">
        <v>0</v>
      </c>
      <c r="GS697" s="3">
        <v>0</v>
      </c>
      <c r="GT697" s="3">
        <v>0</v>
      </c>
      <c r="GU697" s="3">
        <v>0</v>
      </c>
      <c r="GV697" s="3">
        <v>0</v>
      </c>
      <c r="GW697" s="3">
        <v>0</v>
      </c>
      <c r="GX697" s="3">
        <v>0</v>
      </c>
      <c r="GY697" s="3">
        <v>0</v>
      </c>
      <c r="GZ697" s="3">
        <v>0</v>
      </c>
      <c r="HA697" s="3">
        <v>0</v>
      </c>
      <c r="HB697">
        <f t="shared" si="4050"/>
        <v>35</v>
      </c>
      <c r="HC697">
        <f t="shared" si="4054"/>
        <v>4.9739559776967736E-2</v>
      </c>
      <c r="HD697">
        <f>IF(H697&gt;=$F$3,IF(HB697&lt;50,HC697*VLOOKUP(H697,Ret!$A$2:$AZ$27,HB697+2),HC697),0)</f>
        <v>1.8353897557701095E-2</v>
      </c>
      <c r="HE697">
        <f>IF(H697&lt;$F$3,HC697*VLOOKUP(H697,Withd!$A$2:$AZ$57,HB697+2),0)</f>
        <v>0</v>
      </c>
      <c r="HF697">
        <f>IF(HC697=HD697,0,HC697*VLOOKUP(H697,Mort!$A$2:$E$115,IF(HF696/HC696=VLOOKUP(H696,Mort!$A$2:$E$115,2),2,3)))</f>
        <v>2.2084364540973678E-4</v>
      </c>
      <c r="HH697">
        <f t="shared" ref="HH697:HI697" si="4105">HH696+1</f>
        <v>60</v>
      </c>
      <c r="HI697">
        <f t="shared" si="4105"/>
        <v>28</v>
      </c>
      <c r="HJ697">
        <f t="shared" si="4048"/>
        <v>0.19406243005090779</v>
      </c>
      <c r="HK697">
        <f>IF(HH697&gt;=$F$3,IF(HI697&lt;50,HJ697*VLOOKUP(HH697,Ret!$A$2:$AZ$27,HI697+2),HJ697),0)</f>
        <v>2.4063741326312567E-2</v>
      </c>
      <c r="HL697">
        <f>IF(HH697&lt;$F$3,HJ697*VLOOKUP(HH697,Withd!$A$2:$AZ$57,HI697+2),0)</f>
        <v>0</v>
      </c>
      <c r="HM697">
        <f>IF(HJ697=HK697,0,HJ697*VLOOKUP(HH697,Mort!$A$2:$E$115,IF(HM696/HJ696=VLOOKUP(HH696,Mort!$A$2:$E$115,2),2,3)))</f>
        <v>5.977122845567959E-4</v>
      </c>
      <c r="HN697">
        <f>HN696/(1+Assumptions!$C$9)</f>
        <v>0.47429978714590526</v>
      </c>
      <c r="HO697">
        <f>HO696*(1+Assumptions!$C$10)</f>
        <v>1.8958379240084122</v>
      </c>
      <c r="HQ697">
        <f>HQ696/(1.01+Assumptions!$C$9)</f>
        <v>0.39153838672412034</v>
      </c>
      <c r="HR697">
        <f>HR696/(0.99+Assumptions!$C$9)</f>
        <v>0.57562242771784944</v>
      </c>
    </row>
    <row r="698" spans="2:226" x14ac:dyDescent="0.25">
      <c r="B698">
        <f t="shared" ref="B698:C698" si="4106">B697+1</f>
        <v>2059</v>
      </c>
      <c r="C698">
        <f t="shared" si="4106"/>
        <v>80</v>
      </c>
      <c r="D698">
        <f>IF(D697=0, 0, D697*(1-VLOOKUP(C697,Mort!$A$2:$E$111,IF(D697/D696=1-VLOOKUP(C696,Mort!$A$2:$E$111,4),4,5))))</f>
        <v>0.69483515084687819</v>
      </c>
      <c r="E698" s="3">
        <f>IF(C698&lt;65,Assumptions!$C$6,Assumptions!$C$7)*(1+Assumptions!$C$8)^(B698-$J$3)</f>
        <v>35730.356924378415</v>
      </c>
      <c r="F698" s="3">
        <f t="shared" si="4046"/>
        <v>24826.71</v>
      </c>
      <c r="H698">
        <f t="shared" si="4053"/>
        <v>68</v>
      </c>
      <c r="I698" s="5">
        <v>146944.92788971294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5">
        <v>0</v>
      </c>
      <c r="AK698" s="5">
        <v>0</v>
      </c>
      <c r="AL698" s="5">
        <v>0</v>
      </c>
      <c r="AM698" s="5">
        <v>19827.150000000001</v>
      </c>
      <c r="AN698" s="5">
        <v>20673.95</v>
      </c>
      <c r="AO698" s="5">
        <v>21526.39</v>
      </c>
      <c r="AP698" s="5">
        <v>22378.09</v>
      </c>
      <c r="AQ698" s="5">
        <v>23223.35</v>
      </c>
      <c r="AR698" s="5">
        <v>24059.13</v>
      </c>
      <c r="AS698" s="5">
        <v>24876</v>
      </c>
      <c r="AT698" s="5">
        <v>25665.5</v>
      </c>
      <c r="AU698" s="5">
        <v>26416.69</v>
      </c>
      <c r="AV698" s="5">
        <v>27109.88</v>
      </c>
      <c r="AW698" s="5">
        <v>27724.6</v>
      </c>
      <c r="AX698" s="5">
        <v>28237.71</v>
      </c>
      <c r="AY698" s="5">
        <v>28629.24</v>
      </c>
      <c r="AZ698" s="5">
        <v>28874.58</v>
      </c>
      <c r="BA698" s="5">
        <v>28949.599999999999</v>
      </c>
      <c r="BB698" s="5">
        <v>28835.759999999998</v>
      </c>
      <c r="BC698" s="5">
        <v>28521.59</v>
      </c>
      <c r="BD698" s="5">
        <v>27993.279999999999</v>
      </c>
      <c r="BE698" s="5">
        <v>27238.799999999999</v>
      </c>
      <c r="BF698" s="5">
        <v>26198.880000000001</v>
      </c>
      <c r="BG698" s="5">
        <v>24861.74</v>
      </c>
      <c r="BH698" s="5">
        <v>23231.67</v>
      </c>
      <c r="BI698" s="5">
        <v>21329.56</v>
      </c>
      <c r="BJ698" s="5">
        <v>19200.650000000001</v>
      </c>
      <c r="BK698" s="5">
        <v>16916.150000000001</v>
      </c>
      <c r="BL698" s="5">
        <v>14564.03</v>
      </c>
      <c r="BM698" s="5">
        <v>12234.57</v>
      </c>
      <c r="BN698" s="5">
        <v>10010.52</v>
      </c>
      <c r="BO698" s="5">
        <v>7962.33</v>
      </c>
      <c r="BP698" s="5">
        <v>6143.78</v>
      </c>
      <c r="BQ698" s="5">
        <v>4625.92</v>
      </c>
      <c r="BR698" s="5">
        <v>3366.85</v>
      </c>
      <c r="BS698" s="5">
        <v>2396.34</v>
      </c>
      <c r="BT698" s="5">
        <v>1616.9</v>
      </c>
      <c r="BU698" s="5">
        <v>1028.3399999999999</v>
      </c>
      <c r="BV698" s="5">
        <v>590.99</v>
      </c>
      <c r="BW698" s="5">
        <v>298.83</v>
      </c>
      <c r="BX698" s="5">
        <v>130.75</v>
      </c>
      <c r="BY698" s="5">
        <v>49</v>
      </c>
      <c r="BZ698" s="5">
        <v>14.97</v>
      </c>
      <c r="CA698" s="5">
        <v>3.43</v>
      </c>
      <c r="CB698" s="5">
        <v>0.5</v>
      </c>
      <c r="CC698" s="5">
        <v>0</v>
      </c>
      <c r="CD698" s="5">
        <v>0</v>
      </c>
      <c r="CE698" s="5">
        <v>0</v>
      </c>
      <c r="CF698" s="5">
        <v>0</v>
      </c>
      <c r="CG698" s="5">
        <v>0</v>
      </c>
      <c r="CH698" s="5">
        <v>0</v>
      </c>
      <c r="CI698" s="5">
        <v>0</v>
      </c>
      <c r="CJ698" s="5">
        <v>0</v>
      </c>
      <c r="CK698" s="5">
        <v>0</v>
      </c>
      <c r="CL698" s="5">
        <v>0</v>
      </c>
      <c r="CM698" s="5">
        <v>0</v>
      </c>
      <c r="CN698" s="5">
        <v>0</v>
      </c>
      <c r="CO698" s="5">
        <v>0</v>
      </c>
      <c r="CP698" s="5">
        <v>0</v>
      </c>
      <c r="CQ698" s="5">
        <v>0</v>
      </c>
      <c r="CR698" s="5">
        <v>0</v>
      </c>
      <c r="CS698" s="5">
        <v>0</v>
      </c>
      <c r="CT698" s="5">
        <v>0</v>
      </c>
      <c r="CU698" s="5">
        <v>0</v>
      </c>
      <c r="CV698" s="5">
        <v>0</v>
      </c>
      <c r="CW698" s="5">
        <v>0</v>
      </c>
      <c r="CX698" s="5">
        <v>0</v>
      </c>
      <c r="CY698" s="5">
        <v>0</v>
      </c>
      <c r="CZ698" s="5">
        <v>0</v>
      </c>
      <c r="DA698" s="5">
        <v>0</v>
      </c>
      <c r="DB698" s="5">
        <v>0</v>
      </c>
      <c r="DC698" s="5">
        <v>0</v>
      </c>
      <c r="DD698" s="5">
        <v>0</v>
      </c>
      <c r="DE698" s="5">
        <v>0</v>
      </c>
      <c r="DF698" s="3">
        <v>0</v>
      </c>
      <c r="DG698" s="3">
        <v>0</v>
      </c>
      <c r="DH698" s="3">
        <v>0</v>
      </c>
      <c r="DI698" s="3">
        <v>0</v>
      </c>
      <c r="DJ698" s="3">
        <v>0</v>
      </c>
      <c r="DK698" s="3">
        <v>0</v>
      </c>
      <c r="DL698" s="3">
        <v>0</v>
      </c>
      <c r="DM698" s="3">
        <v>0</v>
      </c>
      <c r="DN698" s="3">
        <v>0</v>
      </c>
      <c r="DO698" s="3">
        <v>0</v>
      </c>
      <c r="DP698" s="3">
        <v>0</v>
      </c>
      <c r="DQ698" s="3">
        <v>0</v>
      </c>
      <c r="DR698" s="3">
        <v>0</v>
      </c>
      <c r="DS698" s="3">
        <v>0</v>
      </c>
      <c r="DT698" s="3">
        <v>0</v>
      </c>
      <c r="DU698" s="3">
        <v>0</v>
      </c>
      <c r="DV698" s="3">
        <v>0</v>
      </c>
      <c r="DW698" s="3">
        <v>0</v>
      </c>
      <c r="DX698" s="3">
        <v>0</v>
      </c>
      <c r="DY698" s="3">
        <v>0</v>
      </c>
      <c r="DZ698" s="3">
        <v>0</v>
      </c>
      <c r="EA698" s="3">
        <v>0</v>
      </c>
      <c r="EB698" s="3">
        <v>0</v>
      </c>
      <c r="EC698" s="3">
        <v>0</v>
      </c>
      <c r="ED698" s="3">
        <v>0</v>
      </c>
      <c r="EE698" s="3">
        <v>0</v>
      </c>
      <c r="EF698" s="3">
        <v>0</v>
      </c>
      <c r="EG698" s="3">
        <v>0</v>
      </c>
      <c r="EH698" s="3">
        <v>0</v>
      </c>
      <c r="EI698" s="3">
        <v>1</v>
      </c>
      <c r="EJ698" s="3">
        <v>0.98834999999999995</v>
      </c>
      <c r="EK698" s="3">
        <v>0.9754520324999999</v>
      </c>
      <c r="EL698" s="3">
        <v>0.9611811692645249</v>
      </c>
      <c r="EM698" s="3">
        <v>0.94548508077043525</v>
      </c>
      <c r="EN698" s="3">
        <v>0.92844743961495202</v>
      </c>
      <c r="EO698" s="3">
        <v>0.90992491319463376</v>
      </c>
      <c r="EP698" s="3">
        <v>0.88986106885869209</v>
      </c>
      <c r="EQ698" s="3">
        <v>0.86815735738922861</v>
      </c>
      <c r="ER698" s="3">
        <v>0.84449138782679833</v>
      </c>
      <c r="ES698" s="3">
        <v>0.8186161717037852</v>
      </c>
      <c r="ET698" s="3">
        <v>0.79030023832455121</v>
      </c>
      <c r="EU698" s="3">
        <v>0.75948643203227695</v>
      </c>
      <c r="EV698" s="3">
        <v>0.72606143415853641</v>
      </c>
      <c r="EW698" s="3">
        <v>0.68999796272388192</v>
      </c>
      <c r="EX698" s="3">
        <v>0.65145467652612588</v>
      </c>
      <c r="EY698" s="3">
        <v>0.61076481743030409</v>
      </c>
      <c r="EZ698" s="3">
        <v>0.56820061730358618</v>
      </c>
      <c r="FA698" s="3">
        <v>0.52406279335144357</v>
      </c>
      <c r="FB698" s="3">
        <v>0.4777775674426441</v>
      </c>
      <c r="FC698" s="3">
        <v>0.42975614413898394</v>
      </c>
      <c r="FD698" s="3">
        <v>0.38064361198678082</v>
      </c>
      <c r="FE698" s="3">
        <v>0.33125890976761591</v>
      </c>
      <c r="FF698" s="3">
        <v>0.28264997734831593</v>
      </c>
      <c r="FG698" s="3">
        <v>0.23603816958380514</v>
      </c>
      <c r="FH698" s="3">
        <v>0.19262366905225584</v>
      </c>
      <c r="FI698" s="3">
        <v>0.15337852271954922</v>
      </c>
      <c r="FJ698" s="3">
        <v>0.1189542470803736</v>
      </c>
      <c r="FK698" s="3">
        <v>8.968317550130607E-2</v>
      </c>
      <c r="FL698" s="3">
        <v>6.559248089814522E-2</v>
      </c>
      <c r="FM698" s="3">
        <v>4.6812697692197258E-2</v>
      </c>
      <c r="FN698" s="3">
        <v>3.2295143883893047E-2</v>
      </c>
      <c r="FO698" s="3">
        <v>2.1787595869829608E-2</v>
      </c>
      <c r="FP698" s="3">
        <v>1.3934474814508224E-2</v>
      </c>
      <c r="FQ698" s="3">
        <v>8.4002587971781385E-3</v>
      </c>
      <c r="FR698" s="3">
        <v>4.5759569771748193E-3</v>
      </c>
      <c r="FS698" s="3">
        <v>2.1932104195901193E-3</v>
      </c>
      <c r="FT698" s="3">
        <v>9.0959015731661031E-4</v>
      </c>
      <c r="FU698" s="3">
        <v>3.2307732797728683E-4</v>
      </c>
      <c r="FV698" s="3">
        <v>9.3563194182222262E-5</v>
      </c>
      <c r="FW698" s="3">
        <v>2.0334088991622365E-5</v>
      </c>
      <c r="FX698" s="3">
        <v>2.8004107359262314E-6</v>
      </c>
      <c r="FY698" s="3">
        <v>0</v>
      </c>
      <c r="FZ698" s="3">
        <v>0</v>
      </c>
      <c r="GA698" s="3">
        <v>0</v>
      </c>
      <c r="GB698" s="3">
        <v>0</v>
      </c>
      <c r="GC698" s="3">
        <v>0</v>
      </c>
      <c r="GD698" s="3">
        <v>0</v>
      </c>
      <c r="GE698" s="3">
        <v>0</v>
      </c>
      <c r="GF698" s="3">
        <v>0</v>
      </c>
      <c r="GG698" s="3">
        <v>0</v>
      </c>
      <c r="GH698" s="3">
        <v>0</v>
      </c>
      <c r="GI698" s="3">
        <v>0</v>
      </c>
      <c r="GJ698" s="3">
        <v>0</v>
      </c>
      <c r="GK698" s="3">
        <v>0</v>
      </c>
      <c r="GL698" s="3">
        <v>0</v>
      </c>
      <c r="GM698" s="3">
        <v>0</v>
      </c>
      <c r="GN698" s="3">
        <v>0</v>
      </c>
      <c r="GO698" s="3">
        <v>0</v>
      </c>
      <c r="GP698" s="3">
        <v>0</v>
      </c>
      <c r="GQ698" s="3">
        <v>0</v>
      </c>
      <c r="GR698" s="3">
        <v>0</v>
      </c>
      <c r="GS698" s="3">
        <v>0</v>
      </c>
      <c r="GT698" s="3">
        <v>0</v>
      </c>
      <c r="GU698" s="3">
        <v>0</v>
      </c>
      <c r="GV698" s="3">
        <v>0</v>
      </c>
      <c r="GW698" s="3">
        <v>0</v>
      </c>
      <c r="GX698" s="3">
        <v>0</v>
      </c>
      <c r="GY698" s="3">
        <v>0</v>
      </c>
      <c r="GZ698" s="3">
        <v>0</v>
      </c>
      <c r="HA698" s="3">
        <v>0</v>
      </c>
      <c r="HB698">
        <f t="shared" si="4050"/>
        <v>36</v>
      </c>
      <c r="HC698">
        <f t="shared" si="4054"/>
        <v>3.1164818573856903E-2</v>
      </c>
      <c r="HD698">
        <f>IF(H698&gt;=$F$3,IF(HB698&lt;50,HC698*VLOOKUP(H698,Ret!$A$2:$AZ$27,HB698+2),HC698),0)</f>
        <v>8.4768306520890783E-3</v>
      </c>
      <c r="HE698">
        <f>IF(H698&lt;$F$3,HC698*VLOOKUP(H698,Withd!$A$2:$AZ$57,HB698+2),0)</f>
        <v>0</v>
      </c>
      <c r="HF698">
        <f>IF(HC698=HD698,0,HC698*VLOOKUP(H698,Mort!$A$2:$E$115,IF(HF697/HC697=VLOOKUP(H697,Mort!$A$2:$E$115,2),2,3)))</f>
        <v>1.449164063684346E-4</v>
      </c>
      <c r="HH698">
        <f t="shared" ref="HH698:HI698" si="4107">HH697+1</f>
        <v>61</v>
      </c>
      <c r="HI698">
        <f t="shared" si="4107"/>
        <v>29</v>
      </c>
      <c r="HJ698">
        <f t="shared" si="4048"/>
        <v>0.16940097644003843</v>
      </c>
      <c r="HK698">
        <f>IF(HH698&gt;=$F$3,IF(HI698&lt;50,HJ698*VLOOKUP(HH698,Ret!$A$2:$AZ$27,HI698+2),HJ698),0)</f>
        <v>2.7612359159726266E-2</v>
      </c>
      <c r="HL698">
        <f>IF(HH698&lt;$F$3,HJ698*VLOOKUP(HH698,Withd!$A$2:$AZ$57,HI698+2),0)</f>
        <v>0</v>
      </c>
      <c r="HM698">
        <f>IF(HJ698=HK698,0,HJ698*VLOOKUP(HH698,Mort!$A$2:$E$115,IF(HM697/HJ697=VLOOKUP(HH697,Mort!$A$2:$E$115,2),2,3)))</f>
        <v>5.5563520272332604E-4</v>
      </c>
      <c r="HN698">
        <f>HN697/(1+Assumptions!$C$9)</f>
        <v>0.4569362111232228</v>
      </c>
      <c r="HO698">
        <f>HO697*(1+Assumptions!$C$10)</f>
        <v>1.9574526565386856</v>
      </c>
      <c r="HQ698">
        <f>HQ697/(1.01+Assumptions!$C$9)</f>
        <v>0.37360533084362624</v>
      </c>
      <c r="HR698">
        <f>HR697/(0.99+Assumptions!$C$9)</f>
        <v>0.55994399583448384</v>
      </c>
    </row>
    <row r="699" spans="2:226" x14ac:dyDescent="0.25">
      <c r="B699">
        <f t="shared" ref="B699:C699" si="4108">B698+1</f>
        <v>2060</v>
      </c>
      <c r="C699">
        <f t="shared" si="4108"/>
        <v>81</v>
      </c>
      <c r="D699">
        <f>IF(D698=0, 0, D698*(1-VLOOKUP(C698,Mort!$A$2:$E$111,IF(D698/D697=1-VLOOKUP(C697,Mort!$A$2:$E$111,4),4,5))))</f>
        <v>0.66774352831535844</v>
      </c>
      <c r="E699" s="3">
        <f>IF(C699&lt;65,Assumptions!$C$6,Assumptions!$C$7)*(1+Assumptions!$C$8)^(B699-$J$3)</f>
        <v>37695.526555219221</v>
      </c>
      <c r="F699" s="3">
        <f t="shared" si="4046"/>
        <v>25170.94</v>
      </c>
      <c r="H699">
        <f t="shared" si="4053"/>
        <v>69</v>
      </c>
      <c r="I699" s="5">
        <v>141875.17760082899</v>
      </c>
      <c r="J699" s="5">
        <v>0</v>
      </c>
      <c r="K699" s="5">
        <v>0</v>
      </c>
      <c r="L699" s="5">
        <v>0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5">
        <v>0</v>
      </c>
      <c r="Y699" s="5">
        <v>0</v>
      </c>
      <c r="Z699" s="5">
        <v>0</v>
      </c>
      <c r="AA699" s="5">
        <v>0</v>
      </c>
      <c r="AB699" s="5">
        <v>0</v>
      </c>
      <c r="AC699" s="5">
        <v>0</v>
      </c>
      <c r="AD699" s="5">
        <v>0</v>
      </c>
      <c r="AE699" s="5">
        <v>0</v>
      </c>
      <c r="AF699" s="5">
        <v>0</v>
      </c>
      <c r="AG699" s="5">
        <v>0</v>
      </c>
      <c r="AH699" s="5">
        <v>0</v>
      </c>
      <c r="AI699" s="5">
        <v>0</v>
      </c>
      <c r="AJ699" s="5">
        <v>0</v>
      </c>
      <c r="AK699" s="5">
        <v>0</v>
      </c>
      <c r="AL699" s="5">
        <v>0</v>
      </c>
      <c r="AM699" s="5">
        <v>0</v>
      </c>
      <c r="AN699" s="5">
        <v>20917.64</v>
      </c>
      <c r="AO699" s="5">
        <v>21780.13</v>
      </c>
      <c r="AP699" s="5">
        <v>22641.86</v>
      </c>
      <c r="AQ699" s="5">
        <v>23497.09</v>
      </c>
      <c r="AR699" s="5">
        <v>24342.720000000001</v>
      </c>
      <c r="AS699" s="5">
        <v>25169.23</v>
      </c>
      <c r="AT699" s="5">
        <v>25968.03</v>
      </c>
      <c r="AU699" s="5">
        <v>26728.07</v>
      </c>
      <c r="AV699" s="5">
        <v>27429.439999999999</v>
      </c>
      <c r="AW699" s="5">
        <v>28051.39</v>
      </c>
      <c r="AX699" s="5">
        <v>28570.560000000001</v>
      </c>
      <c r="AY699" s="5">
        <v>28966.7</v>
      </c>
      <c r="AZ699" s="5">
        <v>29214.93</v>
      </c>
      <c r="BA699" s="5">
        <v>29290.84</v>
      </c>
      <c r="BB699" s="5">
        <v>29175.66</v>
      </c>
      <c r="BC699" s="5">
        <v>28857.78</v>
      </c>
      <c r="BD699" s="5">
        <v>28323.25</v>
      </c>
      <c r="BE699" s="5">
        <v>27559.87</v>
      </c>
      <c r="BF699" s="5">
        <v>26507.7</v>
      </c>
      <c r="BG699" s="5">
        <v>25154.799999999999</v>
      </c>
      <c r="BH699" s="5">
        <v>23505.51</v>
      </c>
      <c r="BI699" s="5">
        <v>21580.98</v>
      </c>
      <c r="BJ699" s="5">
        <v>19426.97</v>
      </c>
      <c r="BK699" s="5">
        <v>17115.55</v>
      </c>
      <c r="BL699" s="5">
        <v>14735.7</v>
      </c>
      <c r="BM699" s="5">
        <v>12378.79</v>
      </c>
      <c r="BN699" s="5">
        <v>10128.52</v>
      </c>
      <c r="BO699" s="5">
        <v>8056.18</v>
      </c>
      <c r="BP699" s="5">
        <v>6216.2</v>
      </c>
      <c r="BQ699" s="5">
        <v>4680.4399999999996</v>
      </c>
      <c r="BR699" s="5">
        <v>3406.54</v>
      </c>
      <c r="BS699" s="5">
        <v>2424.59</v>
      </c>
      <c r="BT699" s="5">
        <v>1635.95</v>
      </c>
      <c r="BU699" s="5">
        <v>1040.46</v>
      </c>
      <c r="BV699" s="5">
        <v>597.95000000000005</v>
      </c>
      <c r="BW699" s="5">
        <v>302.36</v>
      </c>
      <c r="BX699" s="5">
        <v>132.29</v>
      </c>
      <c r="BY699" s="5">
        <v>49.57</v>
      </c>
      <c r="BZ699" s="5">
        <v>15.15</v>
      </c>
      <c r="CA699" s="5">
        <v>3.47</v>
      </c>
      <c r="CB699" s="5">
        <v>0.5</v>
      </c>
      <c r="CC699" s="5">
        <v>0</v>
      </c>
      <c r="CD699" s="5">
        <v>0</v>
      </c>
      <c r="CE699" s="5">
        <v>0</v>
      </c>
      <c r="CF699" s="5">
        <v>0</v>
      </c>
      <c r="CG699" s="5">
        <v>0</v>
      </c>
      <c r="CH699" s="5">
        <v>0</v>
      </c>
      <c r="CI699" s="5">
        <v>0</v>
      </c>
      <c r="CJ699" s="5">
        <v>0</v>
      </c>
      <c r="CK699" s="5">
        <v>0</v>
      </c>
      <c r="CL699" s="5">
        <v>0</v>
      </c>
      <c r="CM699" s="5">
        <v>0</v>
      </c>
      <c r="CN699" s="5">
        <v>0</v>
      </c>
      <c r="CO699" s="5">
        <v>0</v>
      </c>
      <c r="CP699" s="5">
        <v>0</v>
      </c>
      <c r="CQ699" s="5">
        <v>0</v>
      </c>
      <c r="CR699" s="5">
        <v>0</v>
      </c>
      <c r="CS699" s="5">
        <v>0</v>
      </c>
      <c r="CT699" s="5">
        <v>0</v>
      </c>
      <c r="CU699" s="5">
        <v>0</v>
      </c>
      <c r="CV699" s="5">
        <v>0</v>
      </c>
      <c r="CW699" s="5">
        <v>0</v>
      </c>
      <c r="CX699" s="5">
        <v>0</v>
      </c>
      <c r="CY699" s="5">
        <v>0</v>
      </c>
      <c r="CZ699" s="5">
        <v>0</v>
      </c>
      <c r="DA699" s="5">
        <v>0</v>
      </c>
      <c r="DB699" s="5">
        <v>0</v>
      </c>
      <c r="DC699" s="5">
        <v>0</v>
      </c>
      <c r="DD699" s="5">
        <v>0</v>
      </c>
      <c r="DE699" s="5">
        <v>0</v>
      </c>
      <c r="DF699" s="3">
        <v>0</v>
      </c>
      <c r="DG699" s="3">
        <v>0</v>
      </c>
      <c r="DH699" s="3">
        <v>0</v>
      </c>
      <c r="DI699" s="3">
        <v>0</v>
      </c>
      <c r="DJ699" s="3">
        <v>0</v>
      </c>
      <c r="DK699" s="3">
        <v>0</v>
      </c>
      <c r="DL699" s="3">
        <v>0</v>
      </c>
      <c r="DM699" s="3">
        <v>0</v>
      </c>
      <c r="DN699" s="3">
        <v>0</v>
      </c>
      <c r="DO699" s="3">
        <v>0</v>
      </c>
      <c r="DP699" s="3">
        <v>0</v>
      </c>
      <c r="DQ699" s="3">
        <v>0</v>
      </c>
      <c r="DR699" s="3">
        <v>0</v>
      </c>
      <c r="DS699" s="3">
        <v>0</v>
      </c>
      <c r="DT699" s="3">
        <v>0</v>
      </c>
      <c r="DU699" s="3">
        <v>0</v>
      </c>
      <c r="DV699" s="3">
        <v>0</v>
      </c>
      <c r="DW699" s="3">
        <v>0</v>
      </c>
      <c r="DX699" s="3">
        <v>0</v>
      </c>
      <c r="DY699" s="3">
        <v>0</v>
      </c>
      <c r="DZ699" s="3">
        <v>0</v>
      </c>
      <c r="EA699" s="3">
        <v>0</v>
      </c>
      <c r="EB699" s="3">
        <v>0</v>
      </c>
      <c r="EC699" s="3">
        <v>0</v>
      </c>
      <c r="ED699" s="3">
        <v>0</v>
      </c>
      <c r="EE699" s="3">
        <v>0</v>
      </c>
      <c r="EF699" s="3">
        <v>0</v>
      </c>
      <c r="EG699" s="3">
        <v>0</v>
      </c>
      <c r="EH699" s="3">
        <v>0</v>
      </c>
      <c r="EI699" s="3">
        <v>0</v>
      </c>
      <c r="EJ699" s="3">
        <v>1</v>
      </c>
      <c r="EK699" s="3">
        <v>0.98694999999999999</v>
      </c>
      <c r="EL699" s="3">
        <v>0.97251092149999996</v>
      </c>
      <c r="EM699" s="3">
        <v>0.95662981815190495</v>
      </c>
      <c r="EN699" s="3">
        <v>0.93939134882880759</v>
      </c>
      <c r="EO699" s="3">
        <v>0.92065049141967281</v>
      </c>
      <c r="EP699" s="3">
        <v>0.90035014808386904</v>
      </c>
      <c r="EQ699" s="3">
        <v>0.87839060797210344</v>
      </c>
      <c r="ER699" s="3">
        <v>0.85444567999878396</v>
      </c>
      <c r="ES699" s="3">
        <v>0.82826546436362125</v>
      </c>
      <c r="ET699" s="3">
        <v>0.79961576195128359</v>
      </c>
      <c r="EU699" s="3">
        <v>0.76843874339280305</v>
      </c>
      <c r="EV699" s="3">
        <v>0.73461975429608584</v>
      </c>
      <c r="EW699" s="3">
        <v>0.69813119110019928</v>
      </c>
      <c r="EX699" s="3">
        <v>0.65913358276534217</v>
      </c>
      <c r="EY699" s="3">
        <v>0.61796409918581896</v>
      </c>
      <c r="EZ699" s="3">
        <v>0.57489818111355917</v>
      </c>
      <c r="FA699" s="3">
        <v>0.53024009040465792</v>
      </c>
      <c r="FB699" s="3">
        <v>0.48340928562011853</v>
      </c>
      <c r="FC699" s="3">
        <v>0.43482181832244043</v>
      </c>
      <c r="FD699" s="3">
        <v>0.38513038092455193</v>
      </c>
      <c r="FE699" s="3">
        <v>0.33516356530340058</v>
      </c>
      <c r="FF699" s="3">
        <v>0.2859816637307796</v>
      </c>
      <c r="FG699" s="3">
        <v>0.23882042756493674</v>
      </c>
      <c r="FH699" s="3">
        <v>0.19489418632291791</v>
      </c>
      <c r="FI699" s="3">
        <v>0.15518644480148661</v>
      </c>
      <c r="FJ699" s="3">
        <v>0.12035639913024096</v>
      </c>
      <c r="FK699" s="3">
        <v>9.0740299996262569E-2</v>
      </c>
      <c r="FL699" s="3">
        <v>6.6365640611266513E-2</v>
      </c>
      <c r="FM699" s="3">
        <v>4.7364494047854797E-2</v>
      </c>
      <c r="FN699" s="3">
        <v>3.267581715373407E-2</v>
      </c>
      <c r="FO699" s="3">
        <v>2.2044413284595152E-2</v>
      </c>
      <c r="FP699" s="3">
        <v>1.4098724960295676E-2</v>
      </c>
      <c r="FQ699" s="3">
        <v>8.4992753550646467E-3</v>
      </c>
      <c r="FR699" s="3">
        <v>4.629895256917916E-3</v>
      </c>
      <c r="FS699" s="3">
        <v>2.2190624976881879E-3</v>
      </c>
      <c r="FT699" s="3">
        <v>9.2031178966622232E-4</v>
      </c>
      <c r="FU699" s="3">
        <v>3.2688554457154553E-4</v>
      </c>
      <c r="FV699" s="3">
        <v>9.4666053707919573E-5</v>
      </c>
      <c r="FW699" s="3">
        <v>2.0573773452342162E-5</v>
      </c>
      <c r="FX699" s="3">
        <v>2.8334200798565616E-6</v>
      </c>
      <c r="FY699" s="3">
        <v>0</v>
      </c>
      <c r="FZ699" s="3">
        <v>0</v>
      </c>
      <c r="GA699" s="3">
        <v>0</v>
      </c>
      <c r="GB699" s="3">
        <v>0</v>
      </c>
      <c r="GC699" s="3">
        <v>0</v>
      </c>
      <c r="GD699" s="3">
        <v>0</v>
      </c>
      <c r="GE699" s="3">
        <v>0</v>
      </c>
      <c r="GF699" s="3">
        <v>0</v>
      </c>
      <c r="GG699" s="3">
        <v>0</v>
      </c>
      <c r="GH699" s="3">
        <v>0</v>
      </c>
      <c r="GI699" s="3">
        <v>0</v>
      </c>
      <c r="GJ699" s="3">
        <v>0</v>
      </c>
      <c r="GK699" s="3">
        <v>0</v>
      </c>
      <c r="GL699" s="3">
        <v>0</v>
      </c>
      <c r="GM699" s="3">
        <v>0</v>
      </c>
      <c r="GN699" s="3">
        <v>0</v>
      </c>
      <c r="GO699" s="3">
        <v>0</v>
      </c>
      <c r="GP699" s="3">
        <v>0</v>
      </c>
      <c r="GQ699" s="3">
        <v>0</v>
      </c>
      <c r="GR699" s="3">
        <v>0</v>
      </c>
      <c r="GS699" s="3">
        <v>0</v>
      </c>
      <c r="GT699" s="3">
        <v>0</v>
      </c>
      <c r="GU699" s="3">
        <v>0</v>
      </c>
      <c r="GV699" s="3">
        <v>0</v>
      </c>
      <c r="GW699" s="3">
        <v>0</v>
      </c>
      <c r="GX699" s="3">
        <v>0</v>
      </c>
      <c r="GY699" s="3">
        <v>0</v>
      </c>
      <c r="GZ699" s="3">
        <v>0</v>
      </c>
      <c r="HA699" s="3">
        <v>0</v>
      </c>
      <c r="HB699">
        <f t="shared" si="4050"/>
        <v>37</v>
      </c>
      <c r="HC699">
        <f t="shared" si="4054"/>
        <v>2.2543071515399391E-2</v>
      </c>
      <c r="HD699">
        <f>IF(H699&gt;=$F$3,IF(HB699&lt;50,HC699*VLOOKUP(H699,Ret!$A$2:$AZ$27,HB699+2),HC699),0)</f>
        <v>6.6051199540120209E-3</v>
      </c>
      <c r="HE699">
        <f>IF(H699&lt;$F$3,HC699*VLOOKUP(H699,Withd!$A$2:$AZ$57,HB699+2),0)</f>
        <v>0</v>
      </c>
      <c r="HF699">
        <f>IF(HC699=HD699,0,HC699*VLOOKUP(H699,Mort!$A$2:$E$115,IF(HF698/HC698=VLOOKUP(H698,Mort!$A$2:$E$115,2),2,3)))</f>
        <v>1.1136277328607299E-4</v>
      </c>
      <c r="HH699">
        <f t="shared" ref="HH699:HI699" si="4109">HH698+1</f>
        <v>62</v>
      </c>
      <c r="HI699">
        <f t="shared" si="4109"/>
        <v>30</v>
      </c>
      <c r="HJ699">
        <f t="shared" si="4048"/>
        <v>0.14123298207758883</v>
      </c>
      <c r="HK699">
        <f>IF(HH699&gt;=$F$3,IF(HI699&lt;50,HJ699*VLOOKUP(HH699,Ret!$A$2:$AZ$27,HI699+2),HJ699),0)</f>
        <v>3.9545234981724874E-2</v>
      </c>
      <c r="HL699">
        <f>IF(HH699&lt;$F$3,HJ699*VLOOKUP(HH699,Withd!$A$2:$AZ$57,HI699+2),0)</f>
        <v>0</v>
      </c>
      <c r="HM699">
        <f>IF(HJ699=HK699,0,HJ699*VLOOKUP(HH699,Mort!$A$2:$E$115,IF(HM698/HJ698=VLOOKUP(HH698,Mort!$A$2:$E$115,2),2,3)))</f>
        <v>4.9007844780923329E-4</v>
      </c>
      <c r="HN699">
        <f>HN698/(1+Assumptions!$C$9)</f>
        <v>0.44020829587979071</v>
      </c>
      <c r="HO699">
        <f>HO698*(1+Assumptions!$C$10)</f>
        <v>2.0210698678761929</v>
      </c>
      <c r="HQ699">
        <f>HQ698/(1.01+Assumptions!$C$9)</f>
        <v>0.35649363630117004</v>
      </c>
      <c r="HR699">
        <f>HR698/(0.99+Assumptions!$C$9)</f>
        <v>0.54469260295183253</v>
      </c>
    </row>
    <row r="700" spans="2:226" x14ac:dyDescent="0.25">
      <c r="B700">
        <f t="shared" ref="B700:C700" si="4110">B699+1</f>
        <v>2061</v>
      </c>
      <c r="C700">
        <f t="shared" si="4110"/>
        <v>82</v>
      </c>
      <c r="D700">
        <f>IF(D699=0, 0, D699*(1-VLOOKUP(C699,Mort!$A$2:$E$111,IF(D699/D698=1-VLOOKUP(C698,Mort!$A$2:$E$111,4),4,5))))</f>
        <v>0.63835613563419946</v>
      </c>
      <c r="E700" s="3">
        <f>IF(C700&lt;65,Assumptions!$C$6,Assumptions!$C$7)*(1+Assumptions!$C$8)^(B700-$J$3)</f>
        <v>39768.780515756276</v>
      </c>
      <c r="F700" s="3">
        <f t="shared" si="4046"/>
        <v>25386.65</v>
      </c>
      <c r="H700">
        <f t="shared" si="4053"/>
        <v>70</v>
      </c>
      <c r="I700" s="5">
        <v>136828.0871714899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5">
        <v>0</v>
      </c>
      <c r="AK700" s="5">
        <v>0</v>
      </c>
      <c r="AL700" s="5">
        <v>0</v>
      </c>
      <c r="AM700" s="5">
        <v>0</v>
      </c>
      <c r="AN700" s="5">
        <v>0</v>
      </c>
      <c r="AO700" s="5">
        <v>22068.11</v>
      </c>
      <c r="AP700" s="5">
        <v>22941.25</v>
      </c>
      <c r="AQ700" s="5">
        <v>23807.78</v>
      </c>
      <c r="AR700" s="5">
        <v>24664.6</v>
      </c>
      <c r="AS700" s="5">
        <v>25502.03</v>
      </c>
      <c r="AT700" s="5">
        <v>26311.39</v>
      </c>
      <c r="AU700" s="5">
        <v>27081.49</v>
      </c>
      <c r="AV700" s="5">
        <v>27792.12</v>
      </c>
      <c r="AW700" s="5">
        <v>28422.31</v>
      </c>
      <c r="AX700" s="5">
        <v>28948.33</v>
      </c>
      <c r="AY700" s="5">
        <v>29349.72</v>
      </c>
      <c r="AZ700" s="5">
        <v>29601.23</v>
      </c>
      <c r="BA700" s="5">
        <v>29678.14</v>
      </c>
      <c r="BB700" s="5">
        <v>29561.43</v>
      </c>
      <c r="BC700" s="5">
        <v>29239.35</v>
      </c>
      <c r="BD700" s="5">
        <v>28697.75</v>
      </c>
      <c r="BE700" s="5">
        <v>27924.28</v>
      </c>
      <c r="BF700" s="5">
        <v>26858.2</v>
      </c>
      <c r="BG700" s="5">
        <v>25487.41</v>
      </c>
      <c r="BH700" s="5">
        <v>23816.32</v>
      </c>
      <c r="BI700" s="5">
        <v>21866.34</v>
      </c>
      <c r="BJ700" s="5">
        <v>19683.84</v>
      </c>
      <c r="BK700" s="5">
        <v>17341.86</v>
      </c>
      <c r="BL700" s="5">
        <v>14930.54</v>
      </c>
      <c r="BM700" s="5">
        <v>12542.46</v>
      </c>
      <c r="BN700" s="5">
        <v>10262.44</v>
      </c>
      <c r="BO700" s="5">
        <v>8162.71</v>
      </c>
      <c r="BP700" s="5">
        <v>6298.39</v>
      </c>
      <c r="BQ700" s="5">
        <v>4742.33</v>
      </c>
      <c r="BR700" s="5">
        <v>3451.58</v>
      </c>
      <c r="BS700" s="5">
        <v>2456.64</v>
      </c>
      <c r="BT700" s="5">
        <v>1657.59</v>
      </c>
      <c r="BU700" s="5">
        <v>1054.22</v>
      </c>
      <c r="BV700" s="5">
        <v>605.86</v>
      </c>
      <c r="BW700" s="5">
        <v>306.35000000000002</v>
      </c>
      <c r="BX700" s="5">
        <v>134.04</v>
      </c>
      <c r="BY700" s="5">
        <v>50.23</v>
      </c>
      <c r="BZ700" s="5">
        <v>15.35</v>
      </c>
      <c r="CA700" s="5">
        <v>3.52</v>
      </c>
      <c r="CB700" s="5">
        <v>0.51</v>
      </c>
      <c r="CC700" s="5">
        <v>0</v>
      </c>
      <c r="CD700" s="5">
        <v>0</v>
      </c>
      <c r="CE700" s="5">
        <v>0</v>
      </c>
      <c r="CF700" s="5">
        <v>0</v>
      </c>
      <c r="CG700" s="5">
        <v>0</v>
      </c>
      <c r="CH700" s="5">
        <v>0</v>
      </c>
      <c r="CI700" s="5">
        <v>0</v>
      </c>
      <c r="CJ700" s="5">
        <v>0</v>
      </c>
      <c r="CK700" s="5">
        <v>0</v>
      </c>
      <c r="CL700" s="5">
        <v>0</v>
      </c>
      <c r="CM700" s="5">
        <v>0</v>
      </c>
      <c r="CN700" s="5">
        <v>0</v>
      </c>
      <c r="CO700" s="5">
        <v>0</v>
      </c>
      <c r="CP700" s="5">
        <v>0</v>
      </c>
      <c r="CQ700" s="5">
        <v>0</v>
      </c>
      <c r="CR700" s="5">
        <v>0</v>
      </c>
      <c r="CS700" s="5">
        <v>0</v>
      </c>
      <c r="CT700" s="5">
        <v>0</v>
      </c>
      <c r="CU700" s="5">
        <v>0</v>
      </c>
      <c r="CV700" s="5">
        <v>0</v>
      </c>
      <c r="CW700" s="5">
        <v>0</v>
      </c>
      <c r="CX700" s="5">
        <v>0</v>
      </c>
      <c r="CY700" s="5">
        <v>0</v>
      </c>
      <c r="CZ700" s="5">
        <v>0</v>
      </c>
      <c r="DA700" s="5">
        <v>0</v>
      </c>
      <c r="DB700" s="5">
        <v>0</v>
      </c>
      <c r="DC700" s="5">
        <v>0</v>
      </c>
      <c r="DD700" s="5">
        <v>0</v>
      </c>
      <c r="DE700" s="5">
        <v>0</v>
      </c>
      <c r="DF700" s="3">
        <v>0</v>
      </c>
      <c r="DG700" s="3">
        <v>0</v>
      </c>
      <c r="DH700" s="3">
        <v>0</v>
      </c>
      <c r="DI700" s="3">
        <v>0</v>
      </c>
      <c r="DJ700" s="3">
        <v>0</v>
      </c>
      <c r="DK700" s="3">
        <v>0</v>
      </c>
      <c r="DL700" s="3">
        <v>0</v>
      </c>
      <c r="DM700" s="3">
        <v>0</v>
      </c>
      <c r="DN700" s="3">
        <v>0</v>
      </c>
      <c r="DO700" s="3">
        <v>0</v>
      </c>
      <c r="DP700" s="3">
        <v>0</v>
      </c>
      <c r="DQ700" s="3">
        <v>0</v>
      </c>
      <c r="DR700" s="3">
        <v>0</v>
      </c>
      <c r="DS700" s="3">
        <v>0</v>
      </c>
      <c r="DT700" s="3">
        <v>0</v>
      </c>
      <c r="DU700" s="3">
        <v>0</v>
      </c>
      <c r="DV700" s="3">
        <v>0</v>
      </c>
      <c r="DW700" s="3">
        <v>0</v>
      </c>
      <c r="DX700" s="3">
        <v>0</v>
      </c>
      <c r="DY700" s="3">
        <v>0</v>
      </c>
      <c r="DZ700" s="3">
        <v>0</v>
      </c>
      <c r="EA700" s="3">
        <v>0</v>
      </c>
      <c r="EB700" s="3">
        <v>0</v>
      </c>
      <c r="EC700" s="3">
        <v>0</v>
      </c>
      <c r="ED700" s="3">
        <v>0</v>
      </c>
      <c r="EE700" s="3">
        <v>0</v>
      </c>
      <c r="EF700" s="3">
        <v>0</v>
      </c>
      <c r="EG700" s="3">
        <v>0</v>
      </c>
      <c r="EH700" s="3">
        <v>0</v>
      </c>
      <c r="EI700" s="3">
        <v>0</v>
      </c>
      <c r="EJ700" s="3">
        <v>0</v>
      </c>
      <c r="EK700" s="3">
        <v>1</v>
      </c>
      <c r="EL700" s="3">
        <v>0.98536999999999997</v>
      </c>
      <c r="EM700" s="3">
        <v>0.96927890790000004</v>
      </c>
      <c r="EN700" s="3">
        <v>0.95181250197964196</v>
      </c>
      <c r="EO700" s="3">
        <v>0.93282384256514805</v>
      </c>
      <c r="EP700" s="3">
        <v>0.91225507683658658</v>
      </c>
      <c r="EQ700" s="3">
        <v>0.89000517551254221</v>
      </c>
      <c r="ER700" s="3">
        <v>0.86574363442807034</v>
      </c>
      <c r="ES700" s="3">
        <v>0.83921724946919429</v>
      </c>
      <c r="ET700" s="3">
        <v>0.81018872481005488</v>
      </c>
      <c r="EU700" s="3">
        <v>0.7785994664297109</v>
      </c>
      <c r="EV700" s="3">
        <v>0.74433330391213937</v>
      </c>
      <c r="EW700" s="3">
        <v>0.70736226870682339</v>
      </c>
      <c r="EX700" s="3">
        <v>0.66784901237686023</v>
      </c>
      <c r="EY700" s="3">
        <v>0.62613516306380157</v>
      </c>
      <c r="EZ700" s="3">
        <v>0.58249980354988518</v>
      </c>
      <c r="FA700" s="3">
        <v>0.53725121881013016</v>
      </c>
      <c r="FB700" s="3">
        <v>0.48980119116481952</v>
      </c>
      <c r="FC700" s="3">
        <v>0.44057127344084351</v>
      </c>
      <c r="FD700" s="3">
        <v>0.39022278831202389</v>
      </c>
      <c r="FE700" s="3">
        <v>0.33959528375642195</v>
      </c>
      <c r="FF700" s="3">
        <v>0.28976307181800459</v>
      </c>
      <c r="FG700" s="3">
        <v>0.24197824364449746</v>
      </c>
      <c r="FH700" s="3">
        <v>0.19747118529096502</v>
      </c>
      <c r="FI700" s="3">
        <v>0.15723840599978381</v>
      </c>
      <c r="FJ700" s="3">
        <v>0.12194781815719234</v>
      </c>
      <c r="FK700" s="3">
        <v>9.1940118543252028E-2</v>
      </c>
      <c r="FL700" s="3">
        <v>6.7243163900163661E-2</v>
      </c>
      <c r="FM700" s="3">
        <v>4.7990773643907796E-2</v>
      </c>
      <c r="FN700" s="3">
        <v>3.3107874921459113E-2</v>
      </c>
      <c r="FO700" s="3">
        <v>2.2335896737013177E-2</v>
      </c>
      <c r="FP700" s="3">
        <v>1.4285146117124147E-2</v>
      </c>
      <c r="FQ700" s="3">
        <v>8.611657485247122E-3</v>
      </c>
      <c r="FR700" s="3">
        <v>4.6911142985135174E-3</v>
      </c>
      <c r="FS700" s="3">
        <v>2.2484041721345439E-3</v>
      </c>
      <c r="FT700" s="3">
        <v>9.3248066230935945E-4</v>
      </c>
      <c r="FU700" s="3">
        <v>3.3120780644566136E-4</v>
      </c>
      <c r="FV700" s="3">
        <v>9.5917780746663524E-5</v>
      </c>
      <c r="FW700" s="3">
        <v>2.0845811289672386E-5</v>
      </c>
      <c r="FX700" s="3">
        <v>2.8708851308136801E-6</v>
      </c>
      <c r="FY700" s="3">
        <v>0</v>
      </c>
      <c r="FZ700" s="3">
        <v>0</v>
      </c>
      <c r="GA700" s="3">
        <v>0</v>
      </c>
      <c r="GB700" s="3">
        <v>0</v>
      </c>
      <c r="GC700" s="3">
        <v>0</v>
      </c>
      <c r="GD700" s="3">
        <v>0</v>
      </c>
      <c r="GE700" s="3">
        <v>0</v>
      </c>
      <c r="GF700" s="3">
        <v>0</v>
      </c>
      <c r="GG700" s="3">
        <v>0</v>
      </c>
      <c r="GH700" s="3">
        <v>0</v>
      </c>
      <c r="GI700" s="3">
        <v>0</v>
      </c>
      <c r="GJ700" s="3">
        <v>0</v>
      </c>
      <c r="GK700" s="3">
        <v>0</v>
      </c>
      <c r="GL700" s="3">
        <v>0</v>
      </c>
      <c r="GM700" s="3">
        <v>0</v>
      </c>
      <c r="GN700" s="3">
        <v>0</v>
      </c>
      <c r="GO700" s="3">
        <v>0</v>
      </c>
      <c r="GP700" s="3">
        <v>0</v>
      </c>
      <c r="GQ700" s="3">
        <v>0</v>
      </c>
      <c r="GR700" s="3">
        <v>0</v>
      </c>
      <c r="GS700" s="3">
        <v>0</v>
      </c>
      <c r="GT700" s="3">
        <v>0</v>
      </c>
      <c r="GU700" s="3">
        <v>0</v>
      </c>
      <c r="GV700" s="3">
        <v>0</v>
      </c>
      <c r="GW700" s="3">
        <v>0</v>
      </c>
      <c r="GX700" s="3">
        <v>0</v>
      </c>
      <c r="GY700" s="3">
        <v>0</v>
      </c>
      <c r="GZ700" s="3">
        <v>0</v>
      </c>
      <c r="HA700" s="3">
        <v>0</v>
      </c>
      <c r="HB700">
        <f t="shared" si="4050"/>
        <v>38</v>
      </c>
      <c r="HC700">
        <f t="shared" si="4054"/>
        <v>1.5826588788101295E-2</v>
      </c>
      <c r="HD700">
        <f>IF(H700&gt;=$F$3,IF(HB700&lt;50,HC700*VLOOKUP(H700,Ret!$A$2:$AZ$27,HB700+2),HC700),0)</f>
        <v>4.9537222906757055E-3</v>
      </c>
      <c r="HE700">
        <f>IF(H700&lt;$F$3,HC700*VLOOKUP(H700,Withd!$A$2:$AZ$57,HB700+2),0)</f>
        <v>0</v>
      </c>
      <c r="HF700">
        <f>IF(HC700=HD700,0,HC700*VLOOKUP(H700,Mort!$A$2:$E$115,IF(HF699/HC699=VLOOKUP(H699,Mort!$A$2:$E$115,2),2,3)))</f>
        <v>8.2931325249650789E-5</v>
      </c>
      <c r="HH700">
        <f t="shared" ref="HH700:HI700" si="4111">HH699+1</f>
        <v>63</v>
      </c>
      <c r="HI700">
        <f t="shared" si="4111"/>
        <v>31</v>
      </c>
      <c r="HJ700">
        <f t="shared" si="4048"/>
        <v>0.10119766864805471</v>
      </c>
      <c r="HK700">
        <f>IF(HH700&gt;=$F$3,IF(HI700&lt;50,HJ700*VLOOKUP(HH700,Ret!$A$2:$AZ$27,HI700+2),HJ700),0)</f>
        <v>3.0258102925768356E-2</v>
      </c>
      <c r="HL700">
        <f>IF(HH700&lt;$F$3,HJ700*VLOOKUP(HH700,Withd!$A$2:$AZ$57,HI700+2),0)</f>
        <v>0</v>
      </c>
      <c r="HM700">
        <f>IF(HJ700=HK700,0,HJ700*VLOOKUP(HH700,Mort!$A$2:$E$115,IF(HM699/HJ699=VLOOKUP(HH699,Mort!$A$2:$E$115,2),2,3)))</f>
        <v>3.7038346725188026E-4</v>
      </c>
      <c r="HN700">
        <f>HN699/(1+Assumptions!$C$9)</f>
        <v>0.42409277059710088</v>
      </c>
      <c r="HO700">
        <f>HO699*(1+Assumptions!$C$10)</f>
        <v>2.0867546385821689</v>
      </c>
      <c r="HQ700">
        <f>HQ699/(1.01+Assumptions!$C$9)</f>
        <v>0.34016568349348286</v>
      </c>
      <c r="HR700">
        <f>HR699/(0.99+Assumptions!$C$9)</f>
        <v>0.52985661765742464</v>
      </c>
    </row>
    <row r="701" spans="2:226" x14ac:dyDescent="0.25">
      <c r="B701">
        <f t="shared" ref="B701:C701" si="4112">B700+1</f>
        <v>2062</v>
      </c>
      <c r="C701">
        <f t="shared" si="4112"/>
        <v>83</v>
      </c>
      <c r="D701">
        <f>IF(D700=0, 0, D700*(1-VLOOKUP(C700,Mort!$A$2:$E$111,IF(D700/D699=1-VLOOKUP(C699,Mort!$A$2:$E$111,4),4,5))))</f>
        <v>0.60664898637724873</v>
      </c>
      <c r="E701" s="3">
        <f>IF(C701&lt;65,Assumptions!$C$6,Assumptions!$C$7)*(1+Assumptions!$C$8)^(B701-$J$3)</f>
        <v>41956.063444122869</v>
      </c>
      <c r="F701" s="3">
        <f t="shared" si="4046"/>
        <v>25452.6</v>
      </c>
      <c r="H701">
        <f t="shared" si="4053"/>
        <v>71</v>
      </c>
      <c r="I701" s="5">
        <v>131811.89172984273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5">
        <v>0</v>
      </c>
      <c r="AK701" s="5">
        <v>0</v>
      </c>
      <c r="AL701" s="5">
        <v>0</v>
      </c>
      <c r="AM701" s="5">
        <v>0</v>
      </c>
      <c r="AN701" s="5">
        <v>0</v>
      </c>
      <c r="AO701" s="5">
        <v>0</v>
      </c>
      <c r="AP701" s="5">
        <v>23281.86</v>
      </c>
      <c r="AQ701" s="5">
        <v>24161.26</v>
      </c>
      <c r="AR701" s="5">
        <v>25030.799999999999</v>
      </c>
      <c r="AS701" s="5">
        <v>25880.66</v>
      </c>
      <c r="AT701" s="5">
        <v>26702.04</v>
      </c>
      <c r="AU701" s="5">
        <v>27483.57</v>
      </c>
      <c r="AV701" s="5">
        <v>28204.76</v>
      </c>
      <c r="AW701" s="5">
        <v>28844.3</v>
      </c>
      <c r="AX701" s="5">
        <v>29378.13</v>
      </c>
      <c r="AY701" s="5">
        <v>29785.48</v>
      </c>
      <c r="AZ701" s="5">
        <v>30040.720000000001</v>
      </c>
      <c r="BA701" s="5">
        <v>30118.77</v>
      </c>
      <c r="BB701" s="5">
        <v>30000.34</v>
      </c>
      <c r="BC701" s="5">
        <v>29673.48</v>
      </c>
      <c r="BD701" s="5">
        <v>29123.83</v>
      </c>
      <c r="BE701" s="5">
        <v>28338.880000000001</v>
      </c>
      <c r="BF701" s="5">
        <v>27256.97</v>
      </c>
      <c r="BG701" s="5">
        <v>25865.82</v>
      </c>
      <c r="BH701" s="5">
        <v>24169.919999999998</v>
      </c>
      <c r="BI701" s="5">
        <v>22190.99</v>
      </c>
      <c r="BJ701" s="5">
        <v>19976.09</v>
      </c>
      <c r="BK701" s="5">
        <v>17599.34</v>
      </c>
      <c r="BL701" s="5">
        <v>15152.22</v>
      </c>
      <c r="BM701" s="5">
        <v>12728.69</v>
      </c>
      <c r="BN701" s="5">
        <v>10414.81</v>
      </c>
      <c r="BO701" s="5">
        <v>8283.9</v>
      </c>
      <c r="BP701" s="5">
        <v>6391.91</v>
      </c>
      <c r="BQ701" s="5">
        <v>4812.74</v>
      </c>
      <c r="BR701" s="5">
        <v>3502.83</v>
      </c>
      <c r="BS701" s="5">
        <v>2493.12</v>
      </c>
      <c r="BT701" s="5">
        <v>1682.2</v>
      </c>
      <c r="BU701" s="5">
        <v>1069.8699999999999</v>
      </c>
      <c r="BV701" s="5">
        <v>614.86</v>
      </c>
      <c r="BW701" s="5">
        <v>310.89999999999998</v>
      </c>
      <c r="BX701" s="5">
        <v>136.03</v>
      </c>
      <c r="BY701" s="5">
        <v>50.97</v>
      </c>
      <c r="BZ701" s="5">
        <v>15.57</v>
      </c>
      <c r="CA701" s="5">
        <v>3.57</v>
      </c>
      <c r="CB701" s="5">
        <v>0.52</v>
      </c>
      <c r="CC701" s="5">
        <v>0</v>
      </c>
      <c r="CD701" s="5">
        <v>0</v>
      </c>
      <c r="CE701" s="5">
        <v>0</v>
      </c>
      <c r="CF701" s="5">
        <v>0</v>
      </c>
      <c r="CG701" s="5">
        <v>0</v>
      </c>
      <c r="CH701" s="5">
        <v>0</v>
      </c>
      <c r="CI701" s="5">
        <v>0</v>
      </c>
      <c r="CJ701" s="5">
        <v>0</v>
      </c>
      <c r="CK701" s="5">
        <v>0</v>
      </c>
      <c r="CL701" s="5">
        <v>0</v>
      </c>
      <c r="CM701" s="5">
        <v>0</v>
      </c>
      <c r="CN701" s="5">
        <v>0</v>
      </c>
      <c r="CO701" s="5">
        <v>0</v>
      </c>
      <c r="CP701" s="5">
        <v>0</v>
      </c>
      <c r="CQ701" s="5">
        <v>0</v>
      </c>
      <c r="CR701" s="5">
        <v>0</v>
      </c>
      <c r="CS701" s="5">
        <v>0</v>
      </c>
      <c r="CT701" s="5">
        <v>0</v>
      </c>
      <c r="CU701" s="5">
        <v>0</v>
      </c>
      <c r="CV701" s="5">
        <v>0</v>
      </c>
      <c r="CW701" s="5">
        <v>0</v>
      </c>
      <c r="CX701" s="5">
        <v>0</v>
      </c>
      <c r="CY701" s="5">
        <v>0</v>
      </c>
      <c r="CZ701" s="5">
        <v>0</v>
      </c>
      <c r="DA701" s="5">
        <v>0</v>
      </c>
      <c r="DB701" s="5">
        <v>0</v>
      </c>
      <c r="DC701" s="5">
        <v>0</v>
      </c>
      <c r="DD701" s="5">
        <v>0</v>
      </c>
      <c r="DE701" s="5">
        <v>0</v>
      </c>
      <c r="DF701" s="3">
        <v>0</v>
      </c>
      <c r="DG701" s="3">
        <v>0</v>
      </c>
      <c r="DH701" s="3">
        <v>0</v>
      </c>
      <c r="DI701" s="3">
        <v>0</v>
      </c>
      <c r="DJ701" s="3">
        <v>0</v>
      </c>
      <c r="DK701" s="3">
        <v>0</v>
      </c>
      <c r="DL701" s="3">
        <v>0</v>
      </c>
      <c r="DM701" s="3">
        <v>0</v>
      </c>
      <c r="DN701" s="3">
        <v>0</v>
      </c>
      <c r="DO701" s="3">
        <v>0</v>
      </c>
      <c r="DP701" s="3">
        <v>0</v>
      </c>
      <c r="DQ701" s="3">
        <v>0</v>
      </c>
      <c r="DR701" s="3">
        <v>0</v>
      </c>
      <c r="DS701" s="3">
        <v>0</v>
      </c>
      <c r="DT701" s="3">
        <v>0</v>
      </c>
      <c r="DU701" s="3">
        <v>0</v>
      </c>
      <c r="DV701" s="3">
        <v>0</v>
      </c>
      <c r="DW701" s="3">
        <v>0</v>
      </c>
      <c r="DX701" s="3">
        <v>0</v>
      </c>
      <c r="DY701" s="3">
        <v>0</v>
      </c>
      <c r="DZ701" s="3">
        <v>0</v>
      </c>
      <c r="EA701" s="3">
        <v>0</v>
      </c>
      <c r="EB701" s="3">
        <v>0</v>
      </c>
      <c r="EC701" s="3">
        <v>0</v>
      </c>
      <c r="ED701" s="3">
        <v>0</v>
      </c>
      <c r="EE701" s="3">
        <v>0</v>
      </c>
      <c r="EF701" s="3">
        <v>0</v>
      </c>
      <c r="EG701" s="3">
        <v>0</v>
      </c>
      <c r="EH701" s="3">
        <v>0</v>
      </c>
      <c r="EI701" s="3">
        <v>0</v>
      </c>
      <c r="EJ701" s="3">
        <v>0</v>
      </c>
      <c r="EK701" s="3">
        <v>0</v>
      </c>
      <c r="EL701" s="3">
        <v>1</v>
      </c>
      <c r="EM701" s="3">
        <v>0.98367000000000004</v>
      </c>
      <c r="EN701" s="3">
        <v>0.96594426659999999</v>
      </c>
      <c r="EO701" s="3">
        <v>0.94667367848132999</v>
      </c>
      <c r="EP701" s="3">
        <v>0.92579952387081665</v>
      </c>
      <c r="EQ701" s="3">
        <v>0.90321927348360742</v>
      </c>
      <c r="ER701" s="3">
        <v>0.87859751608844427</v>
      </c>
      <c r="ES701" s="3">
        <v>0.85167728819549438</v>
      </c>
      <c r="ET701" s="3">
        <v>0.82221777079681224</v>
      </c>
      <c r="EU701" s="3">
        <v>0.79015949991344459</v>
      </c>
      <c r="EV701" s="3">
        <v>0.75538458032225386</v>
      </c>
      <c r="EW701" s="3">
        <v>0.71786462821764752</v>
      </c>
      <c r="EX701" s="3">
        <v>0.67776471008540973</v>
      </c>
      <c r="EY701" s="3">
        <v>0.6354315262934751</v>
      </c>
      <c r="EZ701" s="3">
        <v>0.59114830322608281</v>
      </c>
      <c r="FA701" s="3">
        <v>0.54522790303148072</v>
      </c>
      <c r="FB701" s="3">
        <v>0.49707337463574036</v>
      </c>
      <c r="FC701" s="3">
        <v>0.44711252975110211</v>
      </c>
      <c r="FD701" s="3">
        <v>0.39601650985114611</v>
      </c>
      <c r="FE701" s="3">
        <v>0.34463732786305845</v>
      </c>
      <c r="FF701" s="3">
        <v>0.29406524637243325</v>
      </c>
      <c r="FG701" s="3">
        <v>0.24557094659315529</v>
      </c>
      <c r="FH701" s="3">
        <v>0.20040308238627622</v>
      </c>
      <c r="FI701" s="3">
        <v>0.1595729583808963</v>
      </c>
      <c r="FJ701" s="3">
        <v>0.12375840360188795</v>
      </c>
      <c r="FK701" s="3">
        <v>9.3305173227571384E-2</v>
      </c>
      <c r="FL701" s="3">
        <v>6.8241537595181145E-2</v>
      </c>
      <c r="FM701" s="3">
        <v>4.8703302966304825E-2</v>
      </c>
      <c r="FN701" s="3">
        <v>3.3599434650394375E-2</v>
      </c>
      <c r="FO701" s="3">
        <v>2.2667522592542063E-2</v>
      </c>
      <c r="FP701" s="3">
        <v>1.4497240749286202E-2</v>
      </c>
      <c r="FQ701" s="3">
        <v>8.739516613299695E-3</v>
      </c>
      <c r="FR701" s="3">
        <v>4.7607642799288759E-3</v>
      </c>
      <c r="FS701" s="3">
        <v>2.2817867117271109E-3</v>
      </c>
      <c r="FT701" s="3">
        <v>9.4632540295458477E-4</v>
      </c>
      <c r="FU701" s="3">
        <v>3.3612531987543896E-4</v>
      </c>
      <c r="FV701" s="3">
        <v>9.7341892635927118E-5</v>
      </c>
      <c r="FW701" s="3">
        <v>2.1155313526566044E-5</v>
      </c>
      <c r="FX701" s="3">
        <v>2.9135097788786745E-6</v>
      </c>
      <c r="FY701" s="3">
        <v>0</v>
      </c>
      <c r="FZ701" s="3">
        <v>0</v>
      </c>
      <c r="GA701" s="3">
        <v>0</v>
      </c>
      <c r="GB701" s="3">
        <v>0</v>
      </c>
      <c r="GC701" s="3">
        <v>0</v>
      </c>
      <c r="GD701" s="3">
        <v>0</v>
      </c>
      <c r="GE701" s="3">
        <v>0</v>
      </c>
      <c r="GF701" s="3">
        <v>0</v>
      </c>
      <c r="GG701" s="3">
        <v>0</v>
      </c>
      <c r="GH701" s="3">
        <v>0</v>
      </c>
      <c r="GI701" s="3">
        <v>0</v>
      </c>
      <c r="GJ701" s="3">
        <v>0</v>
      </c>
      <c r="GK701" s="3">
        <v>0</v>
      </c>
      <c r="GL701" s="3">
        <v>0</v>
      </c>
      <c r="GM701" s="3">
        <v>0</v>
      </c>
      <c r="GN701" s="3">
        <v>0</v>
      </c>
      <c r="GO701" s="3">
        <v>0</v>
      </c>
      <c r="GP701" s="3">
        <v>0</v>
      </c>
      <c r="GQ701" s="3">
        <v>0</v>
      </c>
      <c r="GR701" s="3">
        <v>0</v>
      </c>
      <c r="GS701" s="3">
        <v>0</v>
      </c>
      <c r="GT701" s="3">
        <v>0</v>
      </c>
      <c r="GU701" s="3">
        <v>0</v>
      </c>
      <c r="GV701" s="3">
        <v>0</v>
      </c>
      <c r="GW701" s="3">
        <v>0</v>
      </c>
      <c r="GX701" s="3">
        <v>0</v>
      </c>
      <c r="GY701" s="3">
        <v>0</v>
      </c>
      <c r="GZ701" s="3">
        <v>0</v>
      </c>
      <c r="HA701" s="3">
        <v>0</v>
      </c>
      <c r="HB701">
        <f t="shared" si="4050"/>
        <v>39</v>
      </c>
      <c r="HC701">
        <f t="shared" si="4054"/>
        <v>1.0789935172175937E-2</v>
      </c>
      <c r="HD701">
        <f>IF(H701&gt;=$F$3,IF(HB701&lt;50,HC701*VLOOKUP(H701,Ret!$A$2:$AZ$27,HB701+2),HC701),0)</f>
        <v>2.8377529502822715E-3</v>
      </c>
      <c r="HE701">
        <f>IF(H701&lt;$F$3,HC701*VLOOKUP(H701,Withd!$A$2:$AZ$57,HB701+2),0)</f>
        <v>0</v>
      </c>
      <c r="HF701">
        <f>IF(HC701=HD701,0,HC701*VLOOKUP(H701,Mort!$A$2:$E$115,IF(HF700/HC700=VLOOKUP(H700,Mort!$A$2:$E$115,2),2,3)))</f>
        <v>6.0099938909019971E-5</v>
      </c>
      <c r="HH701">
        <f t="shared" ref="HH701:HI701" si="4113">HH700+1</f>
        <v>64</v>
      </c>
      <c r="HI701">
        <f t="shared" si="4113"/>
        <v>32</v>
      </c>
      <c r="HJ701">
        <f t="shared" si="4048"/>
        <v>7.0569182255034474E-2</v>
      </c>
      <c r="HK701">
        <f>IF(HH701&gt;=$F$3,IF(HI701&lt;50,HJ701*VLOOKUP(HH701,Ret!$A$2:$AZ$27,HI701+2),HJ701),0)</f>
        <v>2.0182786124939858E-2</v>
      </c>
      <c r="HL701">
        <f>IF(HH701&lt;$F$3,HJ701*VLOOKUP(HH701,Withd!$A$2:$AZ$57,HI701+2),0)</f>
        <v>0</v>
      </c>
      <c r="HM701">
        <f>IF(HJ701=HK701,0,HJ701*VLOOKUP(HH701,Mort!$A$2:$E$115,IF(HM700/HJ700=VLOOKUP(HH700,Mort!$A$2:$E$115,2),2,3)))</f>
        <v>2.7027996803678203E-4</v>
      </c>
      <c r="HN701">
        <f>HN700/(1+Assumptions!$C$9)</f>
        <v>0.40856721637485632</v>
      </c>
      <c r="HO701">
        <f>HO700*(1+Assumptions!$C$10)</f>
        <v>2.1545741643360894</v>
      </c>
      <c r="HQ701">
        <f>HQ700/(1.01+Assumptions!$C$9)</f>
        <v>0.32458557585255998</v>
      </c>
      <c r="HR701">
        <f>HR700/(0.99+Assumptions!$C$9)</f>
        <v>0.51542472534768935</v>
      </c>
    </row>
    <row r="702" spans="2:226" x14ac:dyDescent="0.25">
      <c r="B702">
        <f t="shared" ref="B702:C702" si="4114">B701+1</f>
        <v>2063</v>
      </c>
      <c r="C702">
        <f t="shared" si="4114"/>
        <v>84</v>
      </c>
      <c r="D702">
        <f>IF(D701=0, 0, D701*(1-VLOOKUP(C701,Mort!$A$2:$E$111,IF(D701/D700=1-VLOOKUP(C700,Mort!$A$2:$E$111,4),4,5))))</f>
        <v>0.57276157399821559</v>
      </c>
      <c r="E702" s="3">
        <f>IF(C702&lt;65,Assumptions!$C$6,Assumptions!$C$7)*(1+Assumptions!$C$8)^(B702-$J$3)</f>
        <v>44263.646933549629</v>
      </c>
      <c r="F702" s="3">
        <f t="shared" si="4046"/>
        <v>25352.52</v>
      </c>
      <c r="H702">
        <f t="shared" si="4053"/>
        <v>72</v>
      </c>
      <c r="I702" s="5">
        <v>126824.59847309865</v>
      </c>
      <c r="J702" s="5">
        <v>0</v>
      </c>
      <c r="K702" s="5">
        <v>0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  <c r="Y702" s="5">
        <v>0</v>
      </c>
      <c r="Z702" s="5">
        <v>0</v>
      </c>
      <c r="AA702" s="5">
        <v>0</v>
      </c>
      <c r="AB702" s="5">
        <v>0</v>
      </c>
      <c r="AC702" s="5">
        <v>0</v>
      </c>
      <c r="AD702" s="5">
        <v>0</v>
      </c>
      <c r="AE702" s="5">
        <v>0</v>
      </c>
      <c r="AF702" s="5">
        <v>0</v>
      </c>
      <c r="AG702" s="5">
        <v>0</v>
      </c>
      <c r="AH702" s="5">
        <v>0</v>
      </c>
      <c r="AI702" s="5">
        <v>0</v>
      </c>
      <c r="AJ702" s="5">
        <v>0</v>
      </c>
      <c r="AK702" s="5">
        <v>0</v>
      </c>
      <c r="AL702" s="5">
        <v>0</v>
      </c>
      <c r="AM702" s="5">
        <v>0</v>
      </c>
      <c r="AN702" s="5">
        <v>0</v>
      </c>
      <c r="AO702" s="5">
        <v>0</v>
      </c>
      <c r="AP702" s="5">
        <v>0</v>
      </c>
      <c r="AQ702" s="5">
        <v>24562.36</v>
      </c>
      <c r="AR702" s="5">
        <v>25446.33</v>
      </c>
      <c r="AS702" s="5">
        <v>26310.31</v>
      </c>
      <c r="AT702" s="5">
        <v>27145.32</v>
      </c>
      <c r="AU702" s="5">
        <v>27939.83</v>
      </c>
      <c r="AV702" s="5">
        <v>28672.99</v>
      </c>
      <c r="AW702" s="5">
        <v>29323.14</v>
      </c>
      <c r="AX702" s="5">
        <v>29865.84</v>
      </c>
      <c r="AY702" s="5">
        <v>30279.95</v>
      </c>
      <c r="AZ702" s="5">
        <v>30539.43</v>
      </c>
      <c r="BA702" s="5">
        <v>30618.78</v>
      </c>
      <c r="BB702" s="5">
        <v>30498.38</v>
      </c>
      <c r="BC702" s="5">
        <v>30166.09</v>
      </c>
      <c r="BD702" s="5">
        <v>29607.32</v>
      </c>
      <c r="BE702" s="5">
        <v>28809.33</v>
      </c>
      <c r="BF702" s="5">
        <v>27709.46</v>
      </c>
      <c r="BG702" s="5">
        <v>26295.23</v>
      </c>
      <c r="BH702" s="5">
        <v>24571.17</v>
      </c>
      <c r="BI702" s="5">
        <v>22559.39</v>
      </c>
      <c r="BJ702" s="5">
        <v>20307.72</v>
      </c>
      <c r="BK702" s="5">
        <v>17891.509999999998</v>
      </c>
      <c r="BL702" s="5">
        <v>15403.76</v>
      </c>
      <c r="BM702" s="5">
        <v>12940</v>
      </c>
      <c r="BN702" s="5">
        <v>10587.71</v>
      </c>
      <c r="BO702" s="5">
        <v>8421.42</v>
      </c>
      <c r="BP702" s="5">
        <v>6498.02</v>
      </c>
      <c r="BQ702" s="5">
        <v>4892.6400000000003</v>
      </c>
      <c r="BR702" s="5">
        <v>3560.98</v>
      </c>
      <c r="BS702" s="5">
        <v>2534.5100000000002</v>
      </c>
      <c r="BT702" s="5">
        <v>1710.12</v>
      </c>
      <c r="BU702" s="5">
        <v>1087.6300000000001</v>
      </c>
      <c r="BV702" s="5">
        <v>625.05999999999995</v>
      </c>
      <c r="BW702" s="5">
        <v>316.06</v>
      </c>
      <c r="BX702" s="5">
        <v>138.29</v>
      </c>
      <c r="BY702" s="5">
        <v>51.82</v>
      </c>
      <c r="BZ702" s="5">
        <v>15.83</v>
      </c>
      <c r="CA702" s="5">
        <v>3.63</v>
      </c>
      <c r="CB702" s="5">
        <v>0.53</v>
      </c>
      <c r="CC702" s="5">
        <v>0</v>
      </c>
      <c r="CD702" s="5">
        <v>0</v>
      </c>
      <c r="CE702" s="5">
        <v>0</v>
      </c>
      <c r="CF702" s="5">
        <v>0</v>
      </c>
      <c r="CG702" s="5">
        <v>0</v>
      </c>
      <c r="CH702" s="5">
        <v>0</v>
      </c>
      <c r="CI702" s="5">
        <v>0</v>
      </c>
      <c r="CJ702" s="5">
        <v>0</v>
      </c>
      <c r="CK702" s="5">
        <v>0</v>
      </c>
      <c r="CL702" s="5">
        <v>0</v>
      </c>
      <c r="CM702" s="5">
        <v>0</v>
      </c>
      <c r="CN702" s="5">
        <v>0</v>
      </c>
      <c r="CO702" s="5">
        <v>0</v>
      </c>
      <c r="CP702" s="5">
        <v>0</v>
      </c>
      <c r="CQ702" s="5">
        <v>0</v>
      </c>
      <c r="CR702" s="5">
        <v>0</v>
      </c>
      <c r="CS702" s="5">
        <v>0</v>
      </c>
      <c r="CT702" s="5">
        <v>0</v>
      </c>
      <c r="CU702" s="5">
        <v>0</v>
      </c>
      <c r="CV702" s="5">
        <v>0</v>
      </c>
      <c r="CW702" s="5">
        <v>0</v>
      </c>
      <c r="CX702" s="5">
        <v>0</v>
      </c>
      <c r="CY702" s="5">
        <v>0</v>
      </c>
      <c r="CZ702" s="5">
        <v>0</v>
      </c>
      <c r="DA702" s="5">
        <v>0</v>
      </c>
      <c r="DB702" s="5">
        <v>0</v>
      </c>
      <c r="DC702" s="5">
        <v>0</v>
      </c>
      <c r="DD702" s="5">
        <v>0</v>
      </c>
      <c r="DE702" s="5">
        <v>0</v>
      </c>
      <c r="DF702" s="3">
        <v>0</v>
      </c>
      <c r="DG702" s="3">
        <v>0</v>
      </c>
      <c r="DH702" s="3">
        <v>0</v>
      </c>
      <c r="DI702" s="3">
        <v>0</v>
      </c>
      <c r="DJ702" s="3">
        <v>0</v>
      </c>
      <c r="DK702" s="3">
        <v>0</v>
      </c>
      <c r="DL702" s="3">
        <v>0</v>
      </c>
      <c r="DM702" s="3">
        <v>0</v>
      </c>
      <c r="DN702" s="3">
        <v>0</v>
      </c>
      <c r="DO702" s="3">
        <v>0</v>
      </c>
      <c r="DP702" s="3">
        <v>0</v>
      </c>
      <c r="DQ702" s="3">
        <v>0</v>
      </c>
      <c r="DR702" s="3">
        <v>0</v>
      </c>
      <c r="DS702" s="3">
        <v>0</v>
      </c>
      <c r="DT702" s="3">
        <v>0</v>
      </c>
      <c r="DU702" s="3">
        <v>0</v>
      </c>
      <c r="DV702" s="3">
        <v>0</v>
      </c>
      <c r="DW702" s="3">
        <v>0</v>
      </c>
      <c r="DX702" s="3">
        <v>0</v>
      </c>
      <c r="DY702" s="3">
        <v>0</v>
      </c>
      <c r="DZ702" s="3">
        <v>0</v>
      </c>
      <c r="EA702" s="3">
        <v>0</v>
      </c>
      <c r="EB702" s="3">
        <v>0</v>
      </c>
      <c r="EC702" s="3">
        <v>0</v>
      </c>
      <c r="ED702" s="3">
        <v>0</v>
      </c>
      <c r="EE702" s="3">
        <v>0</v>
      </c>
      <c r="EF702" s="3">
        <v>0</v>
      </c>
      <c r="EG702" s="3">
        <v>0</v>
      </c>
      <c r="EH702" s="3">
        <v>0</v>
      </c>
      <c r="EI702" s="3">
        <v>0</v>
      </c>
      <c r="EJ702" s="3">
        <v>0</v>
      </c>
      <c r="EK702" s="3">
        <v>0</v>
      </c>
      <c r="EL702" s="3">
        <v>0</v>
      </c>
      <c r="EM702" s="3">
        <v>1</v>
      </c>
      <c r="EN702" s="3">
        <v>0.98197999999999996</v>
      </c>
      <c r="EO702" s="3">
        <v>0.96238949899999993</v>
      </c>
      <c r="EP702" s="3">
        <v>0.94116881054704993</v>
      </c>
      <c r="EQ702" s="3">
        <v>0.91821370325780738</v>
      </c>
      <c r="ER702" s="3">
        <v>0.89318319770699961</v>
      </c>
      <c r="ES702" s="3">
        <v>0.86581606452925719</v>
      </c>
      <c r="ET702" s="3">
        <v>0.83586748685719015</v>
      </c>
      <c r="EU702" s="3">
        <v>0.80327701354462833</v>
      </c>
      <c r="EV702" s="3">
        <v>0.76792479217852927</v>
      </c>
      <c r="EW702" s="3">
        <v>0.72978196775102178</v>
      </c>
      <c r="EX702" s="3">
        <v>0.68901634703244974</v>
      </c>
      <c r="EY702" s="3">
        <v>0.64598038599680296</v>
      </c>
      <c r="EZ702" s="3">
        <v>0.60096201289668572</v>
      </c>
      <c r="FA702" s="3">
        <v>0.55427928373487123</v>
      </c>
      <c r="FB702" s="3">
        <v>0.50532533739540741</v>
      </c>
      <c r="FC702" s="3">
        <v>0.45453508773379503</v>
      </c>
      <c r="FD702" s="3">
        <v>0.40259081790757689</v>
      </c>
      <c r="FE702" s="3">
        <v>0.35035868519224789</v>
      </c>
      <c r="FF702" s="3">
        <v>0.29894705172713743</v>
      </c>
      <c r="FG702" s="3">
        <v>0.2496476934268152</v>
      </c>
      <c r="FH702" s="3">
        <v>0.20372999317482107</v>
      </c>
      <c r="FI702" s="3">
        <v>0.16222204436538301</v>
      </c>
      <c r="FJ702" s="3">
        <v>0.12581292872801644</v>
      </c>
      <c r="FK702" s="3">
        <v>9.4854141355913441E-2</v>
      </c>
      <c r="FL702" s="3">
        <v>6.9374421904887962E-2</v>
      </c>
      <c r="FM702" s="3">
        <v>4.9511831169299483E-2</v>
      </c>
      <c r="FN702" s="3">
        <v>3.4157222087076333E-2</v>
      </c>
      <c r="FO702" s="3">
        <v>2.304382830882518E-2</v>
      </c>
      <c r="FP702" s="3">
        <v>1.4737910833192232E-2</v>
      </c>
      <c r="FQ702" s="3">
        <v>8.8846021666816061E-3</v>
      </c>
      <c r="FR702" s="3">
        <v>4.8397981842781381E-3</v>
      </c>
      <c r="FS702" s="3">
        <v>2.3196668717426687E-3</v>
      </c>
      <c r="FT702" s="3">
        <v>9.6203544171783709E-4</v>
      </c>
      <c r="FU702" s="3">
        <v>3.4170536854375854E-4</v>
      </c>
      <c r="FV702" s="3">
        <v>9.8957874730272463E-5</v>
      </c>
      <c r="FW702" s="3">
        <v>2.1506514915130117E-5</v>
      </c>
      <c r="FX702" s="3">
        <v>2.9618772341117187E-6</v>
      </c>
      <c r="FY702" s="3">
        <v>0</v>
      </c>
      <c r="FZ702" s="3">
        <v>0</v>
      </c>
      <c r="GA702" s="3">
        <v>0</v>
      </c>
      <c r="GB702" s="3">
        <v>0</v>
      </c>
      <c r="GC702" s="3">
        <v>0</v>
      </c>
      <c r="GD702" s="3">
        <v>0</v>
      </c>
      <c r="GE702" s="3">
        <v>0</v>
      </c>
      <c r="GF702" s="3">
        <v>0</v>
      </c>
      <c r="GG702" s="3">
        <v>0</v>
      </c>
      <c r="GH702" s="3">
        <v>0</v>
      </c>
      <c r="GI702" s="3">
        <v>0</v>
      </c>
      <c r="GJ702" s="3">
        <v>0</v>
      </c>
      <c r="GK702" s="3">
        <v>0</v>
      </c>
      <c r="GL702" s="3">
        <v>0</v>
      </c>
      <c r="GM702" s="3">
        <v>0</v>
      </c>
      <c r="GN702" s="3">
        <v>0</v>
      </c>
      <c r="GO702" s="3">
        <v>0</v>
      </c>
      <c r="GP702" s="3">
        <v>0</v>
      </c>
      <c r="GQ702" s="3">
        <v>0</v>
      </c>
      <c r="GR702" s="3">
        <v>0</v>
      </c>
      <c r="GS702" s="3">
        <v>0</v>
      </c>
      <c r="GT702" s="3">
        <v>0</v>
      </c>
      <c r="GU702" s="3">
        <v>0</v>
      </c>
      <c r="GV702" s="3">
        <v>0</v>
      </c>
      <c r="GW702" s="3">
        <v>0</v>
      </c>
      <c r="GX702" s="3">
        <v>0</v>
      </c>
      <c r="GY702" s="3">
        <v>0</v>
      </c>
      <c r="GZ702" s="3">
        <v>0</v>
      </c>
      <c r="HA702" s="3">
        <v>0</v>
      </c>
      <c r="HB702">
        <f t="shared" si="4050"/>
        <v>40</v>
      </c>
      <c r="HC702">
        <f t="shared" si="4054"/>
        <v>7.892082282984646E-3</v>
      </c>
      <c r="HD702">
        <f>IF(H702&gt;=$F$3,IF(HB702&lt;50,HC702*VLOOKUP(H702,Ret!$A$2:$AZ$27,HB702+2),HC702),0)</f>
        <v>2.272919697499578E-3</v>
      </c>
      <c r="HE702">
        <f>IF(H702&lt;$F$3,HC702*VLOOKUP(H702,Withd!$A$2:$AZ$57,HB702+2),0)</f>
        <v>0</v>
      </c>
      <c r="HF702">
        <f>IF(HC702=HD702,0,HC702*VLOOKUP(H702,Mort!$A$2:$E$115,IF(HF701/HC701=VLOOKUP(H701,Mort!$A$2:$E$115,2),2,3)))</f>
        <v>4.6642206292439259E-5</v>
      </c>
      <c r="HH702">
        <f t="shared" ref="HH702:HI702" si="4115">HH701+1</f>
        <v>65</v>
      </c>
      <c r="HI702">
        <f t="shared" si="4115"/>
        <v>33</v>
      </c>
      <c r="HJ702">
        <f t="shared" si="4048"/>
        <v>5.0116116162057835E-2</v>
      </c>
      <c r="HK702">
        <f>IF(HH702&gt;=$F$3,IF(HI702&lt;50,HJ702*VLOOKUP(HH702,Ret!$A$2:$AZ$27,HI702+2),HJ702),0)</f>
        <v>1.9244588606230208E-2</v>
      </c>
      <c r="HL702">
        <f>IF(HH702&lt;$F$3,HJ702*VLOOKUP(HH702,Withd!$A$2:$AZ$57,HI702+2),0)</f>
        <v>0</v>
      </c>
      <c r="HM702">
        <f>IF(HJ702=HK702,0,HJ702*VLOOKUP(HH702,Mort!$A$2:$E$115,IF(HM701/HJ701=VLOOKUP(HH701,Mort!$A$2:$E$115,2),2,3)))</f>
        <v>2.0046446464823135E-4</v>
      </c>
      <c r="HN702">
        <f>HN701/(1+Assumptions!$C$9)</f>
        <v>0.39361003504321418</v>
      </c>
      <c r="HO702">
        <f>HO701*(1+Assumptions!$C$10)</f>
        <v>2.2245978246770122</v>
      </c>
      <c r="HQ702">
        <f>HQ701/(1.01+Assumptions!$C$9)</f>
        <v>0.30971906092801521</v>
      </c>
      <c r="HR702">
        <f>HR701/(0.99+Assumptions!$C$9)</f>
        <v>0.50138591959891954</v>
      </c>
    </row>
    <row r="703" spans="2:226" x14ac:dyDescent="0.25">
      <c r="B703">
        <f t="shared" ref="B703:C703" si="4116">B702+1</f>
        <v>2064</v>
      </c>
      <c r="C703">
        <f t="shared" si="4116"/>
        <v>85</v>
      </c>
      <c r="D703">
        <f>IF(D702=0, 0, D702*(1-VLOOKUP(C702,Mort!$A$2:$E$111,IF(D702/D701=1-VLOOKUP(C701,Mort!$A$2:$E$111,4),4,5))))</f>
        <v>0.53698688608628709</v>
      </c>
      <c r="E703" s="3">
        <f>IF(C703&lt;65,Assumptions!$C$6,Assumptions!$C$7)*(1+Assumptions!$C$8)^(B703-$J$3)</f>
        <v>46698.147514894852</v>
      </c>
      <c r="F703" s="3">
        <f t="shared" si="4046"/>
        <v>25076.29</v>
      </c>
      <c r="H703">
        <f t="shared" si="4053"/>
        <v>73</v>
      </c>
      <c r="I703" s="5">
        <v>121846.33371829102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5">
        <v>0</v>
      </c>
      <c r="AK703" s="5">
        <v>0</v>
      </c>
      <c r="AL703" s="5">
        <v>0</v>
      </c>
      <c r="AM703" s="5">
        <v>0</v>
      </c>
      <c r="AN703" s="5">
        <v>0</v>
      </c>
      <c r="AO703" s="5">
        <v>0</v>
      </c>
      <c r="AP703" s="5">
        <v>0</v>
      </c>
      <c r="AQ703" s="5">
        <v>0</v>
      </c>
      <c r="AR703" s="5">
        <v>25913.29</v>
      </c>
      <c r="AS703" s="5">
        <v>26793.119999999999</v>
      </c>
      <c r="AT703" s="5">
        <v>27643.46</v>
      </c>
      <c r="AU703" s="5">
        <v>28452.54</v>
      </c>
      <c r="AV703" s="5">
        <v>29199.16</v>
      </c>
      <c r="AW703" s="5">
        <v>29861.24</v>
      </c>
      <c r="AX703" s="5">
        <v>30413.9</v>
      </c>
      <c r="AY703" s="5">
        <v>30835.61</v>
      </c>
      <c r="AZ703" s="5">
        <v>31099.85</v>
      </c>
      <c r="BA703" s="5">
        <v>31180.65</v>
      </c>
      <c r="BB703" s="5">
        <v>31058.04</v>
      </c>
      <c r="BC703" s="5">
        <v>30719.66</v>
      </c>
      <c r="BD703" s="5">
        <v>30150.639999999999</v>
      </c>
      <c r="BE703" s="5">
        <v>29338</v>
      </c>
      <c r="BF703" s="5">
        <v>28217.95</v>
      </c>
      <c r="BG703" s="5">
        <v>26777.759999999998</v>
      </c>
      <c r="BH703" s="5">
        <v>25022.07</v>
      </c>
      <c r="BI703" s="5">
        <v>22973.37</v>
      </c>
      <c r="BJ703" s="5">
        <v>20680.38</v>
      </c>
      <c r="BK703" s="5">
        <v>18219.830000000002</v>
      </c>
      <c r="BL703" s="5">
        <v>15686.43</v>
      </c>
      <c r="BM703" s="5">
        <v>13177.45</v>
      </c>
      <c r="BN703" s="5">
        <v>10782</v>
      </c>
      <c r="BO703" s="5">
        <v>8575.9599999999991</v>
      </c>
      <c r="BP703" s="5">
        <v>6617.26</v>
      </c>
      <c r="BQ703" s="5">
        <v>4982.42</v>
      </c>
      <c r="BR703" s="5">
        <v>3626.32</v>
      </c>
      <c r="BS703" s="5">
        <v>2581.02</v>
      </c>
      <c r="BT703" s="5">
        <v>1741.51</v>
      </c>
      <c r="BU703" s="5">
        <v>1107.5899999999999</v>
      </c>
      <c r="BV703" s="5">
        <v>636.53</v>
      </c>
      <c r="BW703" s="5">
        <v>321.86</v>
      </c>
      <c r="BX703" s="5">
        <v>140.83000000000001</v>
      </c>
      <c r="BY703" s="5">
        <v>52.77</v>
      </c>
      <c r="BZ703" s="5">
        <v>16.12</v>
      </c>
      <c r="CA703" s="5">
        <v>3.7</v>
      </c>
      <c r="CB703" s="5">
        <v>0.54</v>
      </c>
      <c r="CC703" s="5">
        <v>0</v>
      </c>
      <c r="CD703" s="5">
        <v>0</v>
      </c>
      <c r="CE703" s="5">
        <v>0</v>
      </c>
      <c r="CF703" s="5">
        <v>0</v>
      </c>
      <c r="CG703" s="5">
        <v>0</v>
      </c>
      <c r="CH703" s="5">
        <v>0</v>
      </c>
      <c r="CI703" s="5">
        <v>0</v>
      </c>
      <c r="CJ703" s="5">
        <v>0</v>
      </c>
      <c r="CK703" s="5">
        <v>0</v>
      </c>
      <c r="CL703" s="5">
        <v>0</v>
      </c>
      <c r="CM703" s="5">
        <v>0</v>
      </c>
      <c r="CN703" s="5">
        <v>0</v>
      </c>
      <c r="CO703" s="5">
        <v>0</v>
      </c>
      <c r="CP703" s="5">
        <v>0</v>
      </c>
      <c r="CQ703" s="5">
        <v>0</v>
      </c>
      <c r="CR703" s="5">
        <v>0</v>
      </c>
      <c r="CS703" s="5">
        <v>0</v>
      </c>
      <c r="CT703" s="5">
        <v>0</v>
      </c>
      <c r="CU703" s="5">
        <v>0</v>
      </c>
      <c r="CV703" s="5">
        <v>0</v>
      </c>
      <c r="CW703" s="5">
        <v>0</v>
      </c>
      <c r="CX703" s="5">
        <v>0</v>
      </c>
      <c r="CY703" s="5">
        <v>0</v>
      </c>
      <c r="CZ703" s="5">
        <v>0</v>
      </c>
      <c r="DA703" s="5">
        <v>0</v>
      </c>
      <c r="DB703" s="5">
        <v>0</v>
      </c>
      <c r="DC703" s="5">
        <v>0</v>
      </c>
      <c r="DD703" s="5">
        <v>0</v>
      </c>
      <c r="DE703" s="5">
        <v>0</v>
      </c>
      <c r="DF703" s="3">
        <v>0</v>
      </c>
      <c r="DG703" s="3">
        <v>0</v>
      </c>
      <c r="DH703" s="3">
        <v>0</v>
      </c>
      <c r="DI703" s="3">
        <v>0</v>
      </c>
      <c r="DJ703" s="3">
        <v>0</v>
      </c>
      <c r="DK703" s="3">
        <v>0</v>
      </c>
      <c r="DL703" s="3">
        <v>0</v>
      </c>
      <c r="DM703" s="3">
        <v>0</v>
      </c>
      <c r="DN703" s="3">
        <v>0</v>
      </c>
      <c r="DO703" s="3">
        <v>0</v>
      </c>
      <c r="DP703" s="3">
        <v>0</v>
      </c>
      <c r="DQ703" s="3">
        <v>0</v>
      </c>
      <c r="DR703" s="3">
        <v>0</v>
      </c>
      <c r="DS703" s="3">
        <v>0</v>
      </c>
      <c r="DT703" s="3">
        <v>0</v>
      </c>
      <c r="DU703" s="3">
        <v>0</v>
      </c>
      <c r="DV703" s="3">
        <v>0</v>
      </c>
      <c r="DW703" s="3">
        <v>0</v>
      </c>
      <c r="DX703" s="3">
        <v>0</v>
      </c>
      <c r="DY703" s="3">
        <v>0</v>
      </c>
      <c r="DZ703" s="3">
        <v>0</v>
      </c>
      <c r="EA703" s="3">
        <v>0</v>
      </c>
      <c r="EB703" s="3">
        <v>0</v>
      </c>
      <c r="EC703" s="3">
        <v>0</v>
      </c>
      <c r="ED703" s="3">
        <v>0</v>
      </c>
      <c r="EE703" s="3">
        <v>0</v>
      </c>
      <c r="EF703" s="3">
        <v>0</v>
      </c>
      <c r="EG703" s="3">
        <v>0</v>
      </c>
      <c r="EH703" s="3">
        <v>0</v>
      </c>
      <c r="EI703" s="3">
        <v>0</v>
      </c>
      <c r="EJ703" s="3">
        <v>0</v>
      </c>
      <c r="EK703" s="3">
        <v>0</v>
      </c>
      <c r="EL703" s="3">
        <v>0</v>
      </c>
      <c r="EM703" s="3">
        <v>0</v>
      </c>
      <c r="EN703" s="3">
        <v>1</v>
      </c>
      <c r="EO703" s="3">
        <v>0.98004999999999998</v>
      </c>
      <c r="EP703" s="3">
        <v>0.95843989749999992</v>
      </c>
      <c r="EQ703" s="3">
        <v>0.93506354839997485</v>
      </c>
      <c r="ER703" s="3">
        <v>0.90957371607059156</v>
      </c>
      <c r="ES703" s="3">
        <v>0.88170437741018859</v>
      </c>
      <c r="ET703" s="3">
        <v>0.85120622299557014</v>
      </c>
      <c r="EU703" s="3">
        <v>0.81801769236097288</v>
      </c>
      <c r="EV703" s="3">
        <v>0.78201673372016645</v>
      </c>
      <c r="EW703" s="3">
        <v>0.74317396255628576</v>
      </c>
      <c r="EX703" s="3">
        <v>0.70166026500789158</v>
      </c>
      <c r="EY703" s="3">
        <v>0.65783456485549874</v>
      </c>
      <c r="EZ703" s="3">
        <v>0.61199007403071903</v>
      </c>
      <c r="FA703" s="3">
        <v>0.56445068508001284</v>
      </c>
      <c r="FB703" s="3">
        <v>0.51459840057374617</v>
      </c>
      <c r="FC703" s="3">
        <v>0.46287611533207895</v>
      </c>
      <c r="FD703" s="3">
        <v>0.40997863287192893</v>
      </c>
      <c r="FE703" s="3">
        <v>0.35678800504312486</v>
      </c>
      <c r="FF703" s="3">
        <v>0.30443293318309672</v>
      </c>
      <c r="FG703" s="3">
        <v>0.25422889817187222</v>
      </c>
      <c r="FH703" s="3">
        <v>0.20746857693111975</v>
      </c>
      <c r="FI703" s="3">
        <v>0.1651989290671734</v>
      </c>
      <c r="FJ703" s="3">
        <v>0.12812168142733701</v>
      </c>
      <c r="FK703" s="3">
        <v>9.6594779278512191E-2</v>
      </c>
      <c r="FL703" s="3">
        <v>7.0647489668718241E-2</v>
      </c>
      <c r="FM703" s="3">
        <v>5.0420406901667519E-2</v>
      </c>
      <c r="FN703" s="3">
        <v>3.4784030313322389E-2</v>
      </c>
      <c r="FO703" s="3">
        <v>2.3466698210579819E-2</v>
      </c>
      <c r="FP703" s="3">
        <v>1.5008361507558429E-2</v>
      </c>
      <c r="FQ703" s="3">
        <v>9.0476406512165243E-3</v>
      </c>
      <c r="FR703" s="3">
        <v>4.9286117683436893E-3</v>
      </c>
      <c r="FS703" s="3">
        <v>2.3622343344494468E-3</v>
      </c>
      <c r="FT703" s="3">
        <v>9.7968944552621917E-4</v>
      </c>
      <c r="FU703" s="3">
        <v>3.4797589415645779E-4</v>
      </c>
      <c r="FV703" s="3">
        <v>1.0077381894771016E-4</v>
      </c>
      <c r="FW703" s="3">
        <v>2.1901174071905852E-5</v>
      </c>
      <c r="FX703" s="3">
        <v>3.0162296931828728E-6</v>
      </c>
      <c r="FY703" s="3">
        <v>0</v>
      </c>
      <c r="FZ703" s="3">
        <v>0</v>
      </c>
      <c r="GA703" s="3">
        <v>0</v>
      </c>
      <c r="GB703" s="3">
        <v>0</v>
      </c>
      <c r="GC703" s="3">
        <v>0</v>
      </c>
      <c r="GD703" s="3">
        <v>0</v>
      </c>
      <c r="GE703" s="3">
        <v>0</v>
      </c>
      <c r="GF703" s="3">
        <v>0</v>
      </c>
      <c r="GG703" s="3">
        <v>0</v>
      </c>
      <c r="GH703" s="3">
        <v>0</v>
      </c>
      <c r="GI703" s="3">
        <v>0</v>
      </c>
      <c r="GJ703" s="3">
        <v>0</v>
      </c>
      <c r="GK703" s="3">
        <v>0</v>
      </c>
      <c r="GL703" s="3">
        <v>0</v>
      </c>
      <c r="GM703" s="3">
        <v>0</v>
      </c>
      <c r="GN703" s="3">
        <v>0</v>
      </c>
      <c r="GO703" s="3">
        <v>0</v>
      </c>
      <c r="GP703" s="3">
        <v>0</v>
      </c>
      <c r="GQ703" s="3">
        <v>0</v>
      </c>
      <c r="GR703" s="3">
        <v>0</v>
      </c>
      <c r="GS703" s="3">
        <v>0</v>
      </c>
      <c r="GT703" s="3">
        <v>0</v>
      </c>
      <c r="GU703" s="3">
        <v>0</v>
      </c>
      <c r="GV703" s="3">
        <v>0</v>
      </c>
      <c r="GW703" s="3">
        <v>0</v>
      </c>
      <c r="GX703" s="3">
        <v>0</v>
      </c>
      <c r="GY703" s="3">
        <v>0</v>
      </c>
      <c r="GZ703" s="3">
        <v>0</v>
      </c>
      <c r="HA703" s="3">
        <v>0</v>
      </c>
      <c r="HB703">
        <f t="shared" si="4050"/>
        <v>41</v>
      </c>
      <c r="HC703">
        <f t="shared" si="4054"/>
        <v>5.5725203791926288E-3</v>
      </c>
      <c r="HD703">
        <f>IF(H703&gt;=$F$3,IF(HB703&lt;50,HC703*VLOOKUP(H703,Ret!$A$2:$AZ$27,HB703+2),HC703),0)</f>
        <v>1.2315270038015709E-3</v>
      </c>
      <c r="HE703">
        <f>IF(H703&lt;$F$3,HC703*VLOOKUP(H703,Withd!$A$2:$AZ$57,HB703+2),0)</f>
        <v>0</v>
      </c>
      <c r="HF703">
        <f>IF(HC703=HD703,0,HC703*VLOOKUP(H703,Mort!$A$2:$E$115,IF(HF702/HC702=VLOOKUP(H702,Mort!$A$2:$E$115,2),2,3)))</f>
        <v>3.499542798132971E-5</v>
      </c>
      <c r="HH703">
        <f t="shared" ref="HH703:HI703" si="4117">HH702+1</f>
        <v>66</v>
      </c>
      <c r="HI703">
        <f t="shared" si="4117"/>
        <v>34</v>
      </c>
      <c r="HJ703">
        <f t="shared" si="4048"/>
        <v>3.0671063091179396E-2</v>
      </c>
      <c r="HK703">
        <f>IF(HH703&gt;=$F$3,IF(HI703&lt;50,HJ703*VLOOKUP(HH703,Ret!$A$2:$AZ$27,HI703+2),HJ703),0)</f>
        <v>8.9866214857155617E-3</v>
      </c>
      <c r="HL703">
        <f>IF(HH703&lt;$F$3,HJ703*VLOOKUP(HH703,Withd!$A$2:$AZ$57,HI703+2),0)</f>
        <v>0</v>
      </c>
      <c r="HM703">
        <f>IF(HJ703=HK703,0,HJ703*VLOOKUP(HH703,Mort!$A$2:$E$115,IF(HM702/HJ702=VLOOKUP(HH702,Mort!$A$2:$E$115,2),2,3)))</f>
        <v>1.2973859687568886E-4</v>
      </c>
      <c r="HN703">
        <f>HN702/(1+Assumptions!$C$9)</f>
        <v>0.37920041911677665</v>
      </c>
      <c r="HO703">
        <f>HO702*(1+Assumptions!$C$10)</f>
        <v>2.2968972539790151</v>
      </c>
      <c r="HQ703">
        <f>HQ702/(1.01+Assumptions!$C$9)</f>
        <v>0.29553345508398399</v>
      </c>
      <c r="HR703">
        <f>HR702/(0.99+Assumptions!$C$9)</f>
        <v>0.48772949377326802</v>
      </c>
    </row>
    <row r="704" spans="2:226" x14ac:dyDescent="0.25">
      <c r="B704">
        <f t="shared" ref="B704:C704" si="4118">B703+1</f>
        <v>2065</v>
      </c>
      <c r="C704">
        <f t="shared" si="4118"/>
        <v>86</v>
      </c>
      <c r="D704">
        <f>IF(D703=0, 0, D703*(1-VLOOKUP(C703,Mort!$A$2:$E$111,IF(D703/D702=1-VLOOKUP(C702,Mort!$A$2:$E$111,4),4,5))))</f>
        <v>0.4995642699949337</v>
      </c>
      <c r="E704" s="3">
        <f>IF(C704&lt;65,Assumptions!$C$6,Assumptions!$C$7)*(1+Assumptions!$C$8)^(B704-$J$3)</f>
        <v>49266.545628214073</v>
      </c>
      <c r="F704" s="3">
        <f t="shared" si="4046"/>
        <v>24611.81</v>
      </c>
      <c r="H704">
        <f t="shared" si="4053"/>
        <v>74</v>
      </c>
      <c r="I704" s="5">
        <v>116886.79713127311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5">
        <v>0</v>
      </c>
      <c r="AK704" s="5">
        <v>0</v>
      </c>
      <c r="AL704" s="5">
        <v>0</v>
      </c>
      <c r="AM704" s="5">
        <v>0</v>
      </c>
      <c r="AN704" s="5">
        <v>0</v>
      </c>
      <c r="AO704" s="5">
        <v>0</v>
      </c>
      <c r="AP704" s="5">
        <v>0</v>
      </c>
      <c r="AQ704" s="5">
        <v>0</v>
      </c>
      <c r="AR704" s="5">
        <v>0</v>
      </c>
      <c r="AS704" s="5">
        <v>27338.52</v>
      </c>
      <c r="AT704" s="5">
        <v>28206.17</v>
      </c>
      <c r="AU704" s="5">
        <v>29031.73</v>
      </c>
      <c r="AV704" s="5">
        <v>29793.54</v>
      </c>
      <c r="AW704" s="5">
        <v>30469.1</v>
      </c>
      <c r="AX704" s="5">
        <v>31033.01</v>
      </c>
      <c r="AY704" s="5">
        <v>31463.3</v>
      </c>
      <c r="AZ704" s="5">
        <v>31732.92</v>
      </c>
      <c r="BA704" s="5">
        <v>31815.37</v>
      </c>
      <c r="BB704" s="5">
        <v>31690.26</v>
      </c>
      <c r="BC704" s="5">
        <v>31344.99</v>
      </c>
      <c r="BD704" s="5">
        <v>30764.39</v>
      </c>
      <c r="BE704" s="5">
        <v>29935.21</v>
      </c>
      <c r="BF704" s="5">
        <v>28792.36</v>
      </c>
      <c r="BG704" s="5">
        <v>27322.85</v>
      </c>
      <c r="BH704" s="5">
        <v>25531.42</v>
      </c>
      <c r="BI704" s="5">
        <v>23441.02</v>
      </c>
      <c r="BJ704" s="5">
        <v>21101.35</v>
      </c>
      <c r="BK704" s="5">
        <v>18590.71</v>
      </c>
      <c r="BL704" s="5">
        <v>16005.74</v>
      </c>
      <c r="BM704" s="5">
        <v>13445.69</v>
      </c>
      <c r="BN704" s="5">
        <v>11001.48</v>
      </c>
      <c r="BO704" s="5">
        <v>8750.5300000000007</v>
      </c>
      <c r="BP704" s="5">
        <v>6751.96</v>
      </c>
      <c r="BQ704" s="5">
        <v>5083.84</v>
      </c>
      <c r="BR704" s="5">
        <v>3700.14</v>
      </c>
      <c r="BS704" s="5">
        <v>2633.56</v>
      </c>
      <c r="BT704" s="5">
        <v>1776.96</v>
      </c>
      <c r="BU704" s="5">
        <v>1130.1400000000001</v>
      </c>
      <c r="BV704" s="5">
        <v>649.49</v>
      </c>
      <c r="BW704" s="5">
        <v>328.42</v>
      </c>
      <c r="BX704" s="5">
        <v>143.69</v>
      </c>
      <c r="BY704" s="5">
        <v>53.85</v>
      </c>
      <c r="BZ704" s="5">
        <v>16.45</v>
      </c>
      <c r="CA704" s="5">
        <v>3.77</v>
      </c>
      <c r="CB704" s="5">
        <v>0.55000000000000004</v>
      </c>
      <c r="CC704" s="5">
        <v>0</v>
      </c>
      <c r="CD704" s="5">
        <v>0</v>
      </c>
      <c r="CE704" s="5">
        <v>0</v>
      </c>
      <c r="CF704" s="5">
        <v>0</v>
      </c>
      <c r="CG704" s="5">
        <v>0</v>
      </c>
      <c r="CH704" s="5">
        <v>0</v>
      </c>
      <c r="CI704" s="5">
        <v>0</v>
      </c>
      <c r="CJ704" s="5">
        <v>0</v>
      </c>
      <c r="CK704" s="5">
        <v>0</v>
      </c>
      <c r="CL704" s="5">
        <v>0</v>
      </c>
      <c r="CM704" s="5">
        <v>0</v>
      </c>
      <c r="CN704" s="5">
        <v>0</v>
      </c>
      <c r="CO704" s="5">
        <v>0</v>
      </c>
      <c r="CP704" s="5">
        <v>0</v>
      </c>
      <c r="CQ704" s="5">
        <v>0</v>
      </c>
      <c r="CR704" s="5">
        <v>0</v>
      </c>
      <c r="CS704" s="5">
        <v>0</v>
      </c>
      <c r="CT704" s="5">
        <v>0</v>
      </c>
      <c r="CU704" s="5">
        <v>0</v>
      </c>
      <c r="CV704" s="5">
        <v>0</v>
      </c>
      <c r="CW704" s="5">
        <v>0</v>
      </c>
      <c r="CX704" s="5">
        <v>0</v>
      </c>
      <c r="CY704" s="5">
        <v>0</v>
      </c>
      <c r="CZ704" s="5">
        <v>0</v>
      </c>
      <c r="DA704" s="5">
        <v>0</v>
      </c>
      <c r="DB704" s="5">
        <v>0</v>
      </c>
      <c r="DC704" s="5">
        <v>0</v>
      </c>
      <c r="DD704" s="5">
        <v>0</v>
      </c>
      <c r="DE704" s="5">
        <v>0</v>
      </c>
      <c r="DF704" s="3">
        <v>0</v>
      </c>
      <c r="DG704" s="3">
        <v>0</v>
      </c>
      <c r="DH704" s="3">
        <v>0</v>
      </c>
      <c r="DI704" s="3">
        <v>0</v>
      </c>
      <c r="DJ704" s="3">
        <v>0</v>
      </c>
      <c r="DK704" s="3">
        <v>0</v>
      </c>
      <c r="DL704" s="3">
        <v>0</v>
      </c>
      <c r="DM704" s="3">
        <v>0</v>
      </c>
      <c r="DN704" s="3">
        <v>0</v>
      </c>
      <c r="DO704" s="3">
        <v>0</v>
      </c>
      <c r="DP704" s="3">
        <v>0</v>
      </c>
      <c r="DQ704" s="3">
        <v>0</v>
      </c>
      <c r="DR704" s="3">
        <v>0</v>
      </c>
      <c r="DS704" s="3">
        <v>0</v>
      </c>
      <c r="DT704" s="3">
        <v>0</v>
      </c>
      <c r="DU704" s="3">
        <v>0</v>
      </c>
      <c r="DV704" s="3">
        <v>0</v>
      </c>
      <c r="DW704" s="3">
        <v>0</v>
      </c>
      <c r="DX704" s="3">
        <v>0</v>
      </c>
      <c r="DY704" s="3">
        <v>0</v>
      </c>
      <c r="DZ704" s="3">
        <v>0</v>
      </c>
      <c r="EA704" s="3">
        <v>0</v>
      </c>
      <c r="EB704" s="3">
        <v>0</v>
      </c>
      <c r="EC704" s="3">
        <v>0</v>
      </c>
      <c r="ED704" s="3">
        <v>0</v>
      </c>
      <c r="EE704" s="3">
        <v>0</v>
      </c>
      <c r="EF704" s="3">
        <v>0</v>
      </c>
      <c r="EG704" s="3">
        <v>0</v>
      </c>
      <c r="EH704" s="3">
        <v>0</v>
      </c>
      <c r="EI704" s="3">
        <v>0</v>
      </c>
      <c r="EJ704" s="3">
        <v>0</v>
      </c>
      <c r="EK704" s="3">
        <v>0</v>
      </c>
      <c r="EL704" s="3">
        <v>0</v>
      </c>
      <c r="EM704" s="3">
        <v>0</v>
      </c>
      <c r="EN704" s="3">
        <v>0</v>
      </c>
      <c r="EO704" s="3">
        <v>1</v>
      </c>
      <c r="EP704" s="3">
        <v>0.97794999999999999</v>
      </c>
      <c r="EQ704" s="3">
        <v>0.95409779949999995</v>
      </c>
      <c r="ER704" s="3">
        <v>0.92808909348562996</v>
      </c>
      <c r="ES704" s="3">
        <v>0.89965244366123021</v>
      </c>
      <c r="ET704" s="3">
        <v>0.86853346563498823</v>
      </c>
      <c r="EU704" s="3">
        <v>0.83466934580988006</v>
      </c>
      <c r="EV704" s="3">
        <v>0.79793554790078725</v>
      </c>
      <c r="EW704" s="3">
        <v>0.75830208923655518</v>
      </c>
      <c r="EX704" s="3">
        <v>0.71594333453180115</v>
      </c>
      <c r="EY704" s="3">
        <v>0.67122551385694484</v>
      </c>
      <c r="EZ704" s="3">
        <v>0.62444780779625431</v>
      </c>
      <c r="FA704" s="3">
        <v>0.57594070208664128</v>
      </c>
      <c r="FB704" s="3">
        <v>0.52507361927834917</v>
      </c>
      <c r="FC704" s="3">
        <v>0.47229846980468232</v>
      </c>
      <c r="FD704" s="3">
        <v>0.41832420067540321</v>
      </c>
      <c r="FE704" s="3">
        <v>0.36405081887977642</v>
      </c>
      <c r="FF704" s="3">
        <v>0.31063000171735805</v>
      </c>
      <c r="FG704" s="3">
        <v>0.25940400813414854</v>
      </c>
      <c r="FH704" s="3">
        <v>0.21169182891803459</v>
      </c>
      <c r="FI704" s="3">
        <v>0.16856173569427421</v>
      </c>
      <c r="FJ704" s="3">
        <v>0.13072973973505131</v>
      </c>
      <c r="FK704" s="3">
        <v>9.8561072678447229E-2</v>
      </c>
      <c r="FL704" s="3">
        <v>7.2085597335562732E-2</v>
      </c>
      <c r="FM704" s="3">
        <v>5.144676996241776E-2</v>
      </c>
      <c r="FN704" s="3">
        <v>3.5492097661672765E-2</v>
      </c>
      <c r="FO704" s="3">
        <v>2.3944388766470915E-2</v>
      </c>
      <c r="FP704" s="3">
        <v>1.5313873279484139E-2</v>
      </c>
      <c r="FQ704" s="3">
        <v>9.2318153678042185E-3</v>
      </c>
      <c r="FR704" s="3">
        <v>5.02893910345767E-3</v>
      </c>
      <c r="FS704" s="3">
        <v>2.4103202228962267E-3</v>
      </c>
      <c r="FT704" s="3">
        <v>9.9963210604175228E-4</v>
      </c>
      <c r="FU704" s="3">
        <v>3.5505932774497002E-4</v>
      </c>
      <c r="FV704" s="3">
        <v>1.028251813149433E-4</v>
      </c>
      <c r="FW704" s="3">
        <v>2.2346996655176631E-5</v>
      </c>
      <c r="FX704" s="3">
        <v>3.0776283793509246E-6</v>
      </c>
      <c r="FY704" s="3">
        <v>0</v>
      </c>
      <c r="FZ704" s="3">
        <v>0</v>
      </c>
      <c r="GA704" s="3">
        <v>0</v>
      </c>
      <c r="GB704" s="3">
        <v>0</v>
      </c>
      <c r="GC704" s="3">
        <v>0</v>
      </c>
      <c r="GD704" s="3">
        <v>0</v>
      </c>
      <c r="GE704" s="3">
        <v>0</v>
      </c>
      <c r="GF704" s="3">
        <v>0</v>
      </c>
      <c r="GG704" s="3">
        <v>0</v>
      </c>
      <c r="GH704" s="3">
        <v>0</v>
      </c>
      <c r="GI704" s="3">
        <v>0</v>
      </c>
      <c r="GJ704" s="3">
        <v>0</v>
      </c>
      <c r="GK704" s="3">
        <v>0</v>
      </c>
      <c r="GL704" s="3">
        <v>0</v>
      </c>
      <c r="GM704" s="3">
        <v>0</v>
      </c>
      <c r="GN704" s="3">
        <v>0</v>
      </c>
      <c r="GO704" s="3">
        <v>0</v>
      </c>
      <c r="GP704" s="3">
        <v>0</v>
      </c>
      <c r="GQ704" s="3">
        <v>0</v>
      </c>
      <c r="GR704" s="3">
        <v>0</v>
      </c>
      <c r="GS704" s="3">
        <v>0</v>
      </c>
      <c r="GT704" s="3">
        <v>0</v>
      </c>
      <c r="GU704" s="3">
        <v>0</v>
      </c>
      <c r="GV704" s="3">
        <v>0</v>
      </c>
      <c r="GW704" s="3">
        <v>0</v>
      </c>
      <c r="GX704" s="3">
        <v>0</v>
      </c>
      <c r="GY704" s="3">
        <v>0</v>
      </c>
      <c r="GZ704" s="3">
        <v>0</v>
      </c>
      <c r="HA704" s="3">
        <v>0</v>
      </c>
      <c r="HB704">
        <f t="shared" si="4050"/>
        <v>42</v>
      </c>
      <c r="HC704">
        <f t="shared" si="4054"/>
        <v>4.3059979474097286E-3</v>
      </c>
      <c r="HD704">
        <f>IF(H704&gt;=$F$3,IF(HB704&lt;50,HC704*VLOOKUP(H704,Ret!$A$2:$AZ$27,HB704+2),HC704),0)</f>
        <v>1.0721934889050225E-3</v>
      </c>
      <c r="HE704">
        <f>IF(H704&lt;$F$3,HC704*VLOOKUP(H704,Withd!$A$2:$AZ$57,HB704+2),0)</f>
        <v>0</v>
      </c>
      <c r="HF704">
        <f>IF(HC704=HD704,0,HC704*VLOOKUP(H704,Mort!$A$2:$E$115,IF(HF703/HC703=VLOOKUP(H703,Mort!$A$2:$E$115,2),2,3)))</f>
        <v>2.8807126268171084E-5</v>
      </c>
      <c r="HH704">
        <f t="shared" ref="HH704:HI704" si="4119">HH703+1</f>
        <v>67</v>
      </c>
      <c r="HI704">
        <f t="shared" si="4119"/>
        <v>35</v>
      </c>
      <c r="HJ704">
        <f t="shared" si="4048"/>
        <v>2.1554703008588146E-2</v>
      </c>
      <c r="HK704">
        <f>IF(HH704&gt;=$F$3,IF(HI704&lt;50,HJ704*VLOOKUP(HH704,Ret!$A$2:$AZ$27,HI704+2),HJ704),0)</f>
        <v>7.9536854101690257E-3</v>
      </c>
      <c r="HL704">
        <f>IF(HH704&lt;$F$3,HJ704*VLOOKUP(HH704,Withd!$A$2:$AZ$57,HI704+2),0)</f>
        <v>0</v>
      </c>
      <c r="HM704">
        <f>IF(HJ704=HK704,0,HJ704*VLOOKUP(HH704,Mort!$A$2:$E$115,IF(HM703/HJ703=VLOOKUP(HH703,Mort!$A$2:$E$115,2),2,3)))</f>
        <v>9.5702881358131374E-5</v>
      </c>
      <c r="HN704">
        <f>HN703/(1+Assumptions!$C$9)</f>
        <v>0.36531832284853238</v>
      </c>
      <c r="HO704">
        <f>HO703*(1+Assumptions!$C$10)</f>
        <v>2.3715464147333329</v>
      </c>
      <c r="HQ704">
        <f>HQ703/(1.01+Assumptions!$C$9)</f>
        <v>0.28199757164502287</v>
      </c>
      <c r="HR704">
        <f>HR703/(0.99+Assumptions!$C$9)</f>
        <v>0.47444503285337353</v>
      </c>
    </row>
    <row r="705" spans="2:226" x14ac:dyDescent="0.25">
      <c r="B705">
        <f t="shared" ref="B705:C705" si="4120">B704+1</f>
        <v>2066</v>
      </c>
      <c r="C705">
        <f t="shared" si="4120"/>
        <v>87</v>
      </c>
      <c r="D705">
        <f>IF(D704=0, 0, D704*(1-VLOOKUP(C704,Mort!$A$2:$E$111,IF(D704/D703=1-VLOOKUP(C703,Mort!$A$2:$E$111,4),4,5))))</f>
        <v>0.46075811750172724</v>
      </c>
      <c r="E705" s="3">
        <f>IF(C705&lt;65,Assumptions!$C$6,Assumptions!$C$7)*(1+Assumptions!$C$8)^(B705-$J$3)</f>
        <v>51976.205637765845</v>
      </c>
      <c r="F705" s="3">
        <f t="shared" si="4046"/>
        <v>23948.46</v>
      </c>
      <c r="H705">
        <f t="shared" si="4053"/>
        <v>75</v>
      </c>
      <c r="I705" s="5">
        <v>111944.32849403757</v>
      </c>
      <c r="J705" s="5">
        <v>0</v>
      </c>
      <c r="K705" s="5">
        <v>0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5">
        <v>0</v>
      </c>
      <c r="Y705" s="5">
        <v>0</v>
      </c>
      <c r="Z705" s="5">
        <v>0</v>
      </c>
      <c r="AA705" s="5">
        <v>0</v>
      </c>
      <c r="AB705" s="5">
        <v>0</v>
      </c>
      <c r="AC705" s="5">
        <v>0</v>
      </c>
      <c r="AD705" s="5">
        <v>0</v>
      </c>
      <c r="AE705" s="5">
        <v>0</v>
      </c>
      <c r="AF705" s="5">
        <v>0</v>
      </c>
      <c r="AG705" s="5">
        <v>0</v>
      </c>
      <c r="AH705" s="5">
        <v>0</v>
      </c>
      <c r="AI705" s="5">
        <v>0</v>
      </c>
      <c r="AJ705" s="5">
        <v>0</v>
      </c>
      <c r="AK705" s="5">
        <v>0</v>
      </c>
      <c r="AL705" s="5">
        <v>0</v>
      </c>
      <c r="AM705" s="5">
        <v>0</v>
      </c>
      <c r="AN705" s="5">
        <v>0</v>
      </c>
      <c r="AO705" s="5">
        <v>0</v>
      </c>
      <c r="AP705" s="5">
        <v>0</v>
      </c>
      <c r="AQ705" s="5">
        <v>0</v>
      </c>
      <c r="AR705" s="5">
        <v>0</v>
      </c>
      <c r="AS705" s="5">
        <v>0</v>
      </c>
      <c r="AT705" s="5">
        <v>28842.14</v>
      </c>
      <c r="AU705" s="5">
        <v>29686.31</v>
      </c>
      <c r="AV705" s="5">
        <v>30465.3</v>
      </c>
      <c r="AW705" s="5">
        <v>31156.09</v>
      </c>
      <c r="AX705" s="5">
        <v>31732.720000000001</v>
      </c>
      <c r="AY705" s="5">
        <v>32172.71</v>
      </c>
      <c r="AZ705" s="5">
        <v>32448.41</v>
      </c>
      <c r="BA705" s="5">
        <v>32532.720000000001</v>
      </c>
      <c r="BB705" s="5">
        <v>32404.79</v>
      </c>
      <c r="BC705" s="5">
        <v>32051.73</v>
      </c>
      <c r="BD705" s="5">
        <v>31458.04</v>
      </c>
      <c r="BE705" s="5">
        <v>30610.17</v>
      </c>
      <c r="BF705" s="5">
        <v>29441.54</v>
      </c>
      <c r="BG705" s="5">
        <v>27938.9</v>
      </c>
      <c r="BH705" s="5">
        <v>26107.08</v>
      </c>
      <c r="BI705" s="5">
        <v>23969.54</v>
      </c>
      <c r="BJ705" s="5">
        <v>21577.13</v>
      </c>
      <c r="BK705" s="5">
        <v>19009.88</v>
      </c>
      <c r="BL705" s="5">
        <v>16366.63</v>
      </c>
      <c r="BM705" s="5">
        <v>13748.86</v>
      </c>
      <c r="BN705" s="5">
        <v>11249.53</v>
      </c>
      <c r="BO705" s="5">
        <v>8947.83</v>
      </c>
      <c r="BP705" s="5">
        <v>6904.2</v>
      </c>
      <c r="BQ705" s="5">
        <v>5198.47</v>
      </c>
      <c r="BR705" s="5">
        <v>3783.57</v>
      </c>
      <c r="BS705" s="5">
        <v>2692.94</v>
      </c>
      <c r="BT705" s="5">
        <v>1817.02</v>
      </c>
      <c r="BU705" s="5">
        <v>1155.6199999999999</v>
      </c>
      <c r="BV705" s="5">
        <v>664.13</v>
      </c>
      <c r="BW705" s="5">
        <v>335.82</v>
      </c>
      <c r="BX705" s="5">
        <v>146.93</v>
      </c>
      <c r="BY705" s="5">
        <v>55.06</v>
      </c>
      <c r="BZ705" s="5">
        <v>16.82</v>
      </c>
      <c r="CA705" s="5">
        <v>3.86</v>
      </c>
      <c r="CB705" s="5">
        <v>0.56000000000000005</v>
      </c>
      <c r="CC705" s="5">
        <v>0</v>
      </c>
      <c r="CD705" s="5">
        <v>0</v>
      </c>
      <c r="CE705" s="5">
        <v>0</v>
      </c>
      <c r="CF705" s="5">
        <v>0</v>
      </c>
      <c r="CG705" s="5">
        <v>0</v>
      </c>
      <c r="CH705" s="5">
        <v>0</v>
      </c>
      <c r="CI705" s="5">
        <v>0</v>
      </c>
      <c r="CJ705" s="5">
        <v>0</v>
      </c>
      <c r="CK705" s="5">
        <v>0</v>
      </c>
      <c r="CL705" s="5">
        <v>0</v>
      </c>
      <c r="CM705" s="5">
        <v>0</v>
      </c>
      <c r="CN705" s="5">
        <v>0</v>
      </c>
      <c r="CO705" s="5">
        <v>0</v>
      </c>
      <c r="CP705" s="5">
        <v>0</v>
      </c>
      <c r="CQ705" s="5">
        <v>0</v>
      </c>
      <c r="CR705" s="5">
        <v>0</v>
      </c>
      <c r="CS705" s="5">
        <v>0</v>
      </c>
      <c r="CT705" s="5">
        <v>0</v>
      </c>
      <c r="CU705" s="5">
        <v>0</v>
      </c>
      <c r="CV705" s="5">
        <v>0</v>
      </c>
      <c r="CW705" s="5">
        <v>0</v>
      </c>
      <c r="CX705" s="5">
        <v>0</v>
      </c>
      <c r="CY705" s="5">
        <v>0</v>
      </c>
      <c r="CZ705" s="5">
        <v>0</v>
      </c>
      <c r="DA705" s="5">
        <v>0</v>
      </c>
      <c r="DB705" s="5">
        <v>0</v>
      </c>
      <c r="DC705" s="5">
        <v>0</v>
      </c>
      <c r="DD705" s="5">
        <v>0</v>
      </c>
      <c r="DE705" s="5">
        <v>0</v>
      </c>
      <c r="DF705" s="3">
        <v>0</v>
      </c>
      <c r="DG705" s="3">
        <v>0</v>
      </c>
      <c r="DH705" s="3">
        <v>0</v>
      </c>
      <c r="DI705" s="3">
        <v>0</v>
      </c>
      <c r="DJ705" s="3">
        <v>0</v>
      </c>
      <c r="DK705" s="3">
        <v>0</v>
      </c>
      <c r="DL705" s="3">
        <v>0</v>
      </c>
      <c r="DM705" s="3">
        <v>0</v>
      </c>
      <c r="DN705" s="3">
        <v>0</v>
      </c>
      <c r="DO705" s="3">
        <v>0</v>
      </c>
      <c r="DP705" s="3">
        <v>0</v>
      </c>
      <c r="DQ705" s="3">
        <v>0</v>
      </c>
      <c r="DR705" s="3">
        <v>0</v>
      </c>
      <c r="DS705" s="3">
        <v>0</v>
      </c>
      <c r="DT705" s="3">
        <v>0</v>
      </c>
      <c r="DU705" s="3">
        <v>0</v>
      </c>
      <c r="DV705" s="3">
        <v>0</v>
      </c>
      <c r="DW705" s="3">
        <v>0</v>
      </c>
      <c r="DX705" s="3">
        <v>0</v>
      </c>
      <c r="DY705" s="3">
        <v>0</v>
      </c>
      <c r="DZ705" s="3">
        <v>0</v>
      </c>
      <c r="EA705" s="3">
        <v>0</v>
      </c>
      <c r="EB705" s="3">
        <v>0</v>
      </c>
      <c r="EC705" s="3">
        <v>0</v>
      </c>
      <c r="ED705" s="3">
        <v>0</v>
      </c>
      <c r="EE705" s="3">
        <v>0</v>
      </c>
      <c r="EF705" s="3">
        <v>0</v>
      </c>
      <c r="EG705" s="3">
        <v>0</v>
      </c>
      <c r="EH705" s="3">
        <v>0</v>
      </c>
      <c r="EI705" s="3">
        <v>0</v>
      </c>
      <c r="EJ705" s="3">
        <v>0</v>
      </c>
      <c r="EK705" s="3">
        <v>0</v>
      </c>
      <c r="EL705" s="3">
        <v>0</v>
      </c>
      <c r="EM705" s="3">
        <v>0</v>
      </c>
      <c r="EN705" s="3">
        <v>0</v>
      </c>
      <c r="EO705" s="3">
        <v>0</v>
      </c>
      <c r="EP705" s="3">
        <v>1</v>
      </c>
      <c r="EQ705" s="3">
        <v>0.97560999999999998</v>
      </c>
      <c r="ER705" s="3">
        <v>0.94901487140000007</v>
      </c>
      <c r="ES705" s="3">
        <v>0.91993705574030404</v>
      </c>
      <c r="ET705" s="3">
        <v>0.88811643298224696</v>
      </c>
      <c r="EU705" s="3">
        <v>0.85348877326026917</v>
      </c>
      <c r="EV705" s="3">
        <v>0.81592673234908475</v>
      </c>
      <c r="EW705" s="3">
        <v>0.7753996515533057</v>
      </c>
      <c r="EX705" s="3">
        <v>0.73208582701753799</v>
      </c>
      <c r="EY705" s="3">
        <v>0.68635974626202256</v>
      </c>
      <c r="EZ705" s="3">
        <v>0.63852733554502217</v>
      </c>
      <c r="FA705" s="3">
        <v>0.58892653211988488</v>
      </c>
      <c r="FB705" s="3">
        <v>0.53691254080305673</v>
      </c>
      <c r="FC705" s="3">
        <v>0.4829474613269415</v>
      </c>
      <c r="FD705" s="3">
        <v>0.42775622544649861</v>
      </c>
      <c r="FE705" s="3">
        <v>0.3722591327570699</v>
      </c>
      <c r="FF705" s="3">
        <v>0.31763382761629749</v>
      </c>
      <c r="FG705" s="3">
        <v>0.26525283310409387</v>
      </c>
      <c r="FH705" s="3">
        <v>0.21646487951125787</v>
      </c>
      <c r="FI705" s="3">
        <v>0.17236232495963419</v>
      </c>
      <c r="FJ705" s="3">
        <v>0.13367732474569391</v>
      </c>
      <c r="FK705" s="3">
        <v>0.10078334544552101</v>
      </c>
      <c r="FL705" s="3">
        <v>7.3710923191945138E-2</v>
      </c>
      <c r="FM705" s="3">
        <v>5.260674877285932E-2</v>
      </c>
      <c r="FN705" s="3">
        <v>3.6292343843420193E-2</v>
      </c>
      <c r="FO705" s="3">
        <v>2.4484266850524999E-2</v>
      </c>
      <c r="FP705" s="3">
        <v>1.5659157706921768E-2</v>
      </c>
      <c r="FQ705" s="3">
        <v>9.4399666320407194E-3</v>
      </c>
      <c r="FR705" s="3">
        <v>5.1423274231378619E-3</v>
      </c>
      <c r="FS705" s="3">
        <v>2.4646661106357457E-3</v>
      </c>
      <c r="FT705" s="3">
        <v>1.0221709760639629E-3</v>
      </c>
      <c r="FU705" s="3">
        <v>3.6306490898815901E-4</v>
      </c>
      <c r="FV705" s="3">
        <v>1.0514359764297084E-4</v>
      </c>
      <c r="FW705" s="3">
        <v>2.2850858075746857E-5</v>
      </c>
      <c r="FX705" s="3">
        <v>3.1470201741918562E-6</v>
      </c>
      <c r="FY705" s="3">
        <v>0</v>
      </c>
      <c r="FZ705" s="3">
        <v>0</v>
      </c>
      <c r="GA705" s="3">
        <v>0</v>
      </c>
      <c r="GB705" s="3">
        <v>0</v>
      </c>
      <c r="GC705" s="3">
        <v>0</v>
      </c>
      <c r="GD705" s="3">
        <v>0</v>
      </c>
      <c r="GE705" s="3">
        <v>0</v>
      </c>
      <c r="GF705" s="3">
        <v>0</v>
      </c>
      <c r="GG705" s="3">
        <v>0</v>
      </c>
      <c r="GH705" s="3">
        <v>0</v>
      </c>
      <c r="GI705" s="3">
        <v>0</v>
      </c>
      <c r="GJ705" s="3">
        <v>0</v>
      </c>
      <c r="GK705" s="3">
        <v>0</v>
      </c>
      <c r="GL705" s="3">
        <v>0</v>
      </c>
      <c r="GM705" s="3">
        <v>0</v>
      </c>
      <c r="GN705" s="3">
        <v>0</v>
      </c>
      <c r="GO705" s="3">
        <v>0</v>
      </c>
      <c r="GP705" s="3">
        <v>0</v>
      </c>
      <c r="GQ705" s="3">
        <v>0</v>
      </c>
      <c r="GR705" s="3">
        <v>0</v>
      </c>
      <c r="GS705" s="3">
        <v>0</v>
      </c>
      <c r="GT705" s="3">
        <v>0</v>
      </c>
      <c r="GU705" s="3">
        <v>0</v>
      </c>
      <c r="GV705" s="3">
        <v>0</v>
      </c>
      <c r="GW705" s="3">
        <v>0</v>
      </c>
      <c r="GX705" s="3">
        <v>0</v>
      </c>
      <c r="GY705" s="3">
        <v>0</v>
      </c>
      <c r="GZ705" s="3">
        <v>0</v>
      </c>
      <c r="HA705" s="3">
        <v>0</v>
      </c>
      <c r="HB705">
        <f t="shared" si="4050"/>
        <v>43</v>
      </c>
      <c r="HC705">
        <f t="shared" si="4054"/>
        <v>3.2049973322365354E-3</v>
      </c>
      <c r="HD705">
        <f>IF(H705&gt;=$F$3,IF(HB705&lt;50,HC705*VLOOKUP(H705,Ret!$A$2:$AZ$27,HB705+2),HC705),0)</f>
        <v>3.2049973322365354E-3</v>
      </c>
      <c r="HE705">
        <f>IF(H705&lt;$F$3,HC705*VLOOKUP(H705,Withd!$A$2:$AZ$57,HB705+2),0)</f>
        <v>0</v>
      </c>
      <c r="HF705">
        <f>IF(HC705=HD705,0,HC705*VLOOKUP(H705,Mort!$A$2:$E$115,IF(HF704/HC704=VLOOKUP(H704,Mort!$A$2:$E$115,2),2,3)))</f>
        <v>0</v>
      </c>
      <c r="HH705">
        <f t="shared" ref="HH705:HI705" si="4121">HH704+1</f>
        <v>68</v>
      </c>
      <c r="HI705">
        <f t="shared" si="4121"/>
        <v>36</v>
      </c>
      <c r="HJ705">
        <f t="shared" si="4048"/>
        <v>1.3505314717060988E-2</v>
      </c>
      <c r="HK705">
        <f>IF(HH705&gt;=$F$3,IF(HI705&lt;50,HJ705*VLOOKUP(HH705,Ret!$A$2:$AZ$27,HI705+2),HJ705),0)</f>
        <v>3.6734456030405888E-3</v>
      </c>
      <c r="HL705">
        <f>IF(HH705&lt;$F$3,HJ705*VLOOKUP(HH705,Withd!$A$2:$AZ$57,HI705+2),0)</f>
        <v>0</v>
      </c>
      <c r="HM705">
        <f>IF(HJ705=HK705,0,HJ705*VLOOKUP(HH705,Mort!$A$2:$E$115,IF(HM704/HJ704=VLOOKUP(HH704,Mort!$A$2:$E$115,2),2,3)))</f>
        <v>6.2799713434333589E-5</v>
      </c>
      <c r="HN705">
        <f>HN704/(1+Assumptions!$C$9)</f>
        <v>0.35194443434348011</v>
      </c>
      <c r="HO705">
        <f>HO704*(1+Assumptions!$C$10)</f>
        <v>2.4486216732121662</v>
      </c>
      <c r="HQ705">
        <f>HQ704/(1.01+Assumptions!$C$9)</f>
        <v>0.2690816523330371</v>
      </c>
      <c r="HR705">
        <f>HR704/(0.99+Assumptions!$C$9)</f>
        <v>0.46152240549939055</v>
      </c>
    </row>
    <row r="706" spans="2:226" x14ac:dyDescent="0.25">
      <c r="B706">
        <f t="shared" ref="B706:C706" si="4122">B705+1</f>
        <v>2067</v>
      </c>
      <c r="C706">
        <f t="shared" si="4122"/>
        <v>88</v>
      </c>
      <c r="D706">
        <f>IF(D705=0, 0, D705*(1-VLOOKUP(C705,Mort!$A$2:$E$111,IF(D705/D704=1-VLOOKUP(C704,Mort!$A$2:$E$111,4),4,5))))</f>
        <v>0.42006396056397471</v>
      </c>
      <c r="E706" s="3">
        <f>IF(C706&lt;65,Assumptions!$C$6,Assumptions!$C$7)*(1+Assumptions!$C$8)^(B706-$J$3)</f>
        <v>54834.896947842957</v>
      </c>
      <c r="F706" s="3">
        <f t="shared" si="4046"/>
        <v>23034.16</v>
      </c>
      <c r="H706">
        <f t="shared" si="4053"/>
        <v>76</v>
      </c>
      <c r="I706" s="5">
        <v>107022.3891605369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5">
        <v>0</v>
      </c>
      <c r="AK706" s="5">
        <v>0</v>
      </c>
      <c r="AL706" s="5">
        <v>0</v>
      </c>
      <c r="AM706" s="5">
        <v>0</v>
      </c>
      <c r="AN706" s="5">
        <v>0</v>
      </c>
      <c r="AO706" s="5">
        <v>0</v>
      </c>
      <c r="AP706" s="5">
        <v>0</v>
      </c>
      <c r="AQ706" s="5">
        <v>0</v>
      </c>
      <c r="AR706" s="5">
        <v>0</v>
      </c>
      <c r="AS706" s="5">
        <v>0</v>
      </c>
      <c r="AT706" s="5">
        <v>0</v>
      </c>
      <c r="AU706" s="5">
        <v>30428.46</v>
      </c>
      <c r="AV706" s="5">
        <v>31226.92</v>
      </c>
      <c r="AW706" s="5">
        <v>31934.99</v>
      </c>
      <c r="AX706" s="5">
        <v>32526.03</v>
      </c>
      <c r="AY706" s="5">
        <v>32977.019999999997</v>
      </c>
      <c r="AZ706" s="5">
        <v>33259.61</v>
      </c>
      <c r="BA706" s="5">
        <v>33346.03</v>
      </c>
      <c r="BB706" s="5">
        <v>33214.9</v>
      </c>
      <c r="BC706" s="5">
        <v>32853.01</v>
      </c>
      <c r="BD706" s="5">
        <v>32244.48</v>
      </c>
      <c r="BE706" s="5">
        <v>31375.41</v>
      </c>
      <c r="BF706" s="5">
        <v>30177.57</v>
      </c>
      <c r="BG706" s="5">
        <v>28637.37</v>
      </c>
      <c r="BH706" s="5">
        <v>26759.75</v>
      </c>
      <c r="BI706" s="5">
        <v>24568.78</v>
      </c>
      <c r="BJ706" s="5">
        <v>22116.55</v>
      </c>
      <c r="BK706" s="5">
        <v>19485.12</v>
      </c>
      <c r="BL706" s="5">
        <v>16775.79</v>
      </c>
      <c r="BM706" s="5">
        <v>14092.57</v>
      </c>
      <c r="BN706" s="5">
        <v>11530.77</v>
      </c>
      <c r="BO706" s="5">
        <v>9171.5300000000007</v>
      </c>
      <c r="BP706" s="5">
        <v>7076.81</v>
      </c>
      <c r="BQ706" s="5">
        <v>5328.43</v>
      </c>
      <c r="BR706" s="5">
        <v>3878.16</v>
      </c>
      <c r="BS706" s="5">
        <v>2760.26</v>
      </c>
      <c r="BT706" s="5">
        <v>1862.45</v>
      </c>
      <c r="BU706" s="5">
        <v>1184.51</v>
      </c>
      <c r="BV706" s="5">
        <v>680.74</v>
      </c>
      <c r="BW706" s="5">
        <v>344.22</v>
      </c>
      <c r="BX706" s="5">
        <v>150.61000000000001</v>
      </c>
      <c r="BY706" s="5">
        <v>56.44</v>
      </c>
      <c r="BZ706" s="5">
        <v>17.239999999999998</v>
      </c>
      <c r="CA706" s="5">
        <v>3.95</v>
      </c>
      <c r="CB706" s="5">
        <v>0.56999999999999995</v>
      </c>
      <c r="CC706" s="5">
        <v>0</v>
      </c>
      <c r="CD706" s="5">
        <v>0</v>
      </c>
      <c r="CE706" s="5">
        <v>0</v>
      </c>
      <c r="CF706" s="5">
        <v>0</v>
      </c>
      <c r="CG706" s="5">
        <v>0</v>
      </c>
      <c r="CH706" s="5">
        <v>0</v>
      </c>
      <c r="CI706" s="5">
        <v>0</v>
      </c>
      <c r="CJ706" s="5">
        <v>0</v>
      </c>
      <c r="CK706" s="5">
        <v>0</v>
      </c>
      <c r="CL706" s="5">
        <v>0</v>
      </c>
      <c r="CM706" s="5">
        <v>0</v>
      </c>
      <c r="CN706" s="5">
        <v>0</v>
      </c>
      <c r="CO706" s="5">
        <v>0</v>
      </c>
      <c r="CP706" s="5">
        <v>0</v>
      </c>
      <c r="CQ706" s="5">
        <v>0</v>
      </c>
      <c r="CR706" s="5">
        <v>0</v>
      </c>
      <c r="CS706" s="5">
        <v>0</v>
      </c>
      <c r="CT706" s="5">
        <v>0</v>
      </c>
      <c r="CU706" s="5">
        <v>0</v>
      </c>
      <c r="CV706" s="5">
        <v>0</v>
      </c>
      <c r="CW706" s="5">
        <v>0</v>
      </c>
      <c r="CX706" s="5">
        <v>0</v>
      </c>
      <c r="CY706" s="5">
        <v>0</v>
      </c>
      <c r="CZ706" s="5">
        <v>0</v>
      </c>
      <c r="DA706" s="5">
        <v>0</v>
      </c>
      <c r="DB706" s="5">
        <v>0</v>
      </c>
      <c r="DC706" s="5">
        <v>0</v>
      </c>
      <c r="DD706" s="5">
        <v>0</v>
      </c>
      <c r="DE706" s="5">
        <v>0</v>
      </c>
      <c r="DF706" s="3">
        <v>0</v>
      </c>
      <c r="DG706" s="3">
        <v>0</v>
      </c>
      <c r="DH706" s="3">
        <v>0</v>
      </c>
      <c r="DI706" s="3">
        <v>0</v>
      </c>
      <c r="DJ706" s="3">
        <v>0</v>
      </c>
      <c r="DK706" s="3">
        <v>0</v>
      </c>
      <c r="DL706" s="3">
        <v>0</v>
      </c>
      <c r="DM706" s="3">
        <v>0</v>
      </c>
      <c r="DN706" s="3">
        <v>0</v>
      </c>
      <c r="DO706" s="3">
        <v>0</v>
      </c>
      <c r="DP706" s="3">
        <v>0</v>
      </c>
      <c r="DQ706" s="3">
        <v>0</v>
      </c>
      <c r="DR706" s="3">
        <v>0</v>
      </c>
      <c r="DS706" s="3">
        <v>0</v>
      </c>
      <c r="DT706" s="3">
        <v>0</v>
      </c>
      <c r="DU706" s="3">
        <v>0</v>
      </c>
      <c r="DV706" s="3">
        <v>0</v>
      </c>
      <c r="DW706" s="3">
        <v>0</v>
      </c>
      <c r="DX706" s="3">
        <v>0</v>
      </c>
      <c r="DY706" s="3">
        <v>0</v>
      </c>
      <c r="DZ706" s="3">
        <v>0</v>
      </c>
      <c r="EA706" s="3">
        <v>0</v>
      </c>
      <c r="EB706" s="3">
        <v>0</v>
      </c>
      <c r="EC706" s="3">
        <v>0</v>
      </c>
      <c r="ED706" s="3">
        <v>0</v>
      </c>
      <c r="EE706" s="3">
        <v>0</v>
      </c>
      <c r="EF706" s="3">
        <v>0</v>
      </c>
      <c r="EG706" s="3">
        <v>0</v>
      </c>
      <c r="EH706" s="3">
        <v>0</v>
      </c>
      <c r="EI706" s="3">
        <v>0</v>
      </c>
      <c r="EJ706" s="3">
        <v>0</v>
      </c>
      <c r="EK706" s="3">
        <v>0</v>
      </c>
      <c r="EL706" s="3">
        <v>0</v>
      </c>
      <c r="EM706" s="3">
        <v>0</v>
      </c>
      <c r="EN706" s="3">
        <v>0</v>
      </c>
      <c r="EO706" s="3">
        <v>0</v>
      </c>
      <c r="EP706" s="3">
        <v>0</v>
      </c>
      <c r="EQ706" s="3">
        <v>1</v>
      </c>
      <c r="ER706" s="3">
        <v>0.97274000000000005</v>
      </c>
      <c r="ES706" s="3">
        <v>0.94293524640000004</v>
      </c>
      <c r="ET706" s="3">
        <v>0.91031911622702399</v>
      </c>
      <c r="EU706" s="3">
        <v>0.87482577388533234</v>
      </c>
      <c r="EV706" s="3">
        <v>0.83632469157663891</v>
      </c>
      <c r="EW706" s="3">
        <v>0.79478444414602722</v>
      </c>
      <c r="EX706" s="3">
        <v>0.7503877850960301</v>
      </c>
      <c r="EY706" s="3">
        <v>0.70351856403893209</v>
      </c>
      <c r="EZ706" s="3">
        <v>0.65449035531105892</v>
      </c>
      <c r="FA706" s="3">
        <v>0.60364954451049591</v>
      </c>
      <c r="FB706" s="3">
        <v>0.55033521673932895</v>
      </c>
      <c r="FC706" s="3">
        <v>0.49502102410485899</v>
      </c>
      <c r="FD706" s="3">
        <v>0.43845002147015566</v>
      </c>
      <c r="FE706" s="3">
        <v>0.38156551568461766</v>
      </c>
      <c r="FF706" s="3">
        <v>0.32557459191305688</v>
      </c>
      <c r="FG706" s="3">
        <v>0.27188408596067465</v>
      </c>
      <c r="FH706" s="3">
        <v>0.22187644602992776</v>
      </c>
      <c r="FI706" s="3">
        <v>0.17667133891579026</v>
      </c>
      <c r="FJ706" s="3">
        <v>0.13701922360953031</v>
      </c>
      <c r="FK706" s="3">
        <v>0.10330290325593318</v>
      </c>
      <c r="FL706" s="3">
        <v>7.55536773833244E-2</v>
      </c>
      <c r="FM706" s="3">
        <v>5.3921904011704783E-2</v>
      </c>
      <c r="FN706" s="3">
        <v>3.7199643139594896E-2</v>
      </c>
      <c r="FO706" s="3">
        <v>2.5096367247696302E-2</v>
      </c>
      <c r="FP706" s="3">
        <v>1.6050632636936648E-2</v>
      </c>
      <c r="FQ706" s="3">
        <v>9.6759633788508891E-3</v>
      </c>
      <c r="FR706" s="3">
        <v>5.2708842909952331E-3</v>
      </c>
      <c r="FS706" s="3">
        <v>2.5262821318311054E-3</v>
      </c>
      <c r="FT706" s="3">
        <v>1.0477249885343144E-3</v>
      </c>
      <c r="FU706" s="3">
        <v>3.7214143867750311E-4</v>
      </c>
      <c r="FV706" s="3">
        <v>1.0777216064100489E-4</v>
      </c>
      <c r="FW706" s="3">
        <v>2.3422123672109595E-5</v>
      </c>
      <c r="FX706" s="3">
        <v>3.2256948721229323E-6</v>
      </c>
      <c r="FY706" s="3">
        <v>0</v>
      </c>
      <c r="FZ706" s="3">
        <v>0</v>
      </c>
      <c r="GA706" s="3">
        <v>0</v>
      </c>
      <c r="GB706" s="3">
        <v>0</v>
      </c>
      <c r="GC706" s="3">
        <v>0</v>
      </c>
      <c r="GD706" s="3">
        <v>0</v>
      </c>
      <c r="GE706" s="3">
        <v>0</v>
      </c>
      <c r="GF706" s="3">
        <v>0</v>
      </c>
      <c r="GG706" s="3">
        <v>0</v>
      </c>
      <c r="GH706" s="3">
        <v>0</v>
      </c>
      <c r="GI706" s="3">
        <v>0</v>
      </c>
      <c r="GJ706" s="3">
        <v>0</v>
      </c>
      <c r="GK706" s="3">
        <v>0</v>
      </c>
      <c r="GL706" s="3">
        <v>0</v>
      </c>
      <c r="GM706" s="3">
        <v>0</v>
      </c>
      <c r="GN706" s="3">
        <v>0</v>
      </c>
      <c r="GO706" s="3">
        <v>0</v>
      </c>
      <c r="GP706" s="3">
        <v>0</v>
      </c>
      <c r="GQ706" s="3">
        <v>0</v>
      </c>
      <c r="GR706" s="3">
        <v>0</v>
      </c>
      <c r="GS706" s="3">
        <v>0</v>
      </c>
      <c r="GT706" s="3">
        <v>0</v>
      </c>
      <c r="GU706" s="3">
        <v>0</v>
      </c>
      <c r="GV706" s="3">
        <v>0</v>
      </c>
      <c r="GW706" s="3">
        <v>0</v>
      </c>
      <c r="GX706" s="3">
        <v>0</v>
      </c>
      <c r="GY706" s="3">
        <v>0</v>
      </c>
      <c r="GZ706" s="3">
        <v>0</v>
      </c>
      <c r="HA706" s="3">
        <v>0</v>
      </c>
      <c r="HB706">
        <f t="shared" si="4050"/>
        <v>44</v>
      </c>
      <c r="HC706">
        <f t="shared" si="4054"/>
        <v>0</v>
      </c>
      <c r="HD706">
        <f>IF(H706&gt;=$F$3,IF(HB706&lt;50,HC706*VLOOKUP(H706,Ret!$A$2:$AZ$27,HB706+2),HC706),0)</f>
        <v>0</v>
      </c>
      <c r="HE706">
        <f>IF(H706&lt;$F$3,HC706*VLOOKUP(H706,Withd!$A$2:$AZ$57,HB706+2),0)</f>
        <v>0</v>
      </c>
      <c r="HF706">
        <f>IF(HC706=HD706,0,HC706*VLOOKUP(H706,Mort!$A$2:$E$115,IF(HF705/HC705=VLOOKUP(H705,Mort!$A$2:$E$115,2),2,3)))</f>
        <v>0</v>
      </c>
      <c r="HH706">
        <f t="shared" ref="HH706:HI706" si="4123">HH705+1</f>
        <v>69</v>
      </c>
      <c r="HI706">
        <f t="shared" si="4123"/>
        <v>37</v>
      </c>
      <c r="HJ706">
        <f t="shared" si="4048"/>
        <v>9.7690694005860661E-3</v>
      </c>
      <c r="HK706">
        <f>IF(HH706&gt;=$F$3,IF(HI706&lt;50,HJ706*VLOOKUP(HH706,Ret!$A$2:$AZ$27,HI706+2),HJ706),0)</f>
        <v>2.8623373343717173E-3</v>
      </c>
      <c r="HL706">
        <f>IF(HH706&lt;$F$3,HJ706*VLOOKUP(HH706,Withd!$A$2:$AZ$57,HI706+2),0)</f>
        <v>0</v>
      </c>
      <c r="HM706">
        <f>IF(HJ706=HK706,0,HJ706*VLOOKUP(HH706,Mort!$A$2:$E$115,IF(HM705/HJ705=VLOOKUP(HH705,Mort!$A$2:$E$115,2),2,3)))</f>
        <v>4.8259202838895169E-5</v>
      </c>
      <c r="HN706">
        <f>HN705/(1+Assumptions!$C$9)</f>
        <v>0.33906014869314077</v>
      </c>
      <c r="HO706">
        <f>HO705*(1+Assumptions!$C$10)</f>
        <v>2.5282018775915613</v>
      </c>
      <c r="HQ706">
        <f>HQ705/(1.01+Assumptions!$C$9)</f>
        <v>0.25675730184450102</v>
      </c>
      <c r="HR706">
        <f>HR705/(0.99+Assumptions!$C$9)</f>
        <v>0.44895175632236434</v>
      </c>
    </row>
    <row r="707" spans="2:226" x14ac:dyDescent="0.25">
      <c r="B707">
        <f t="shared" ref="B707:C707" si="4124">B706+1</f>
        <v>2068</v>
      </c>
      <c r="C707">
        <f t="shared" si="4124"/>
        <v>89</v>
      </c>
      <c r="D707">
        <f>IF(D706=0, 0, D706*(1-VLOOKUP(C706,Mort!$A$2:$E$111,IF(D706/D705=1-VLOOKUP(C705,Mort!$A$2:$E$111,4),4,5))))</f>
        <v>0.37784333188768959</v>
      </c>
      <c r="E707" s="3">
        <f>IF(C707&lt;65,Assumptions!$C$6,Assumptions!$C$7)*(1+Assumptions!$C$8)^(B707-$J$3)</f>
        <v>57850.816279974322</v>
      </c>
      <c r="F707" s="3">
        <f t="shared" si="4046"/>
        <v>21858.55</v>
      </c>
      <c r="H707">
        <f t="shared" si="4053"/>
        <v>77</v>
      </c>
      <c r="I707" s="5">
        <v>102151.4563485462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5">
        <v>0</v>
      </c>
      <c r="AK707" s="5">
        <v>0</v>
      </c>
      <c r="AL707" s="5">
        <v>0</v>
      </c>
      <c r="AM707" s="5">
        <v>0</v>
      </c>
      <c r="AN707" s="5">
        <v>0</v>
      </c>
      <c r="AO707" s="5">
        <v>0</v>
      </c>
      <c r="AP707" s="5">
        <v>0</v>
      </c>
      <c r="AQ707" s="5">
        <v>0</v>
      </c>
      <c r="AR707" s="5">
        <v>0</v>
      </c>
      <c r="AS707" s="5">
        <v>0</v>
      </c>
      <c r="AT707" s="5">
        <v>0</v>
      </c>
      <c r="AU707" s="5">
        <v>0</v>
      </c>
      <c r="AV707" s="5">
        <v>32102.03</v>
      </c>
      <c r="AW707" s="5">
        <v>32829.93</v>
      </c>
      <c r="AX707" s="5">
        <v>33437.53</v>
      </c>
      <c r="AY707" s="5">
        <v>33901.160000000003</v>
      </c>
      <c r="AZ707" s="5">
        <v>34191.68</v>
      </c>
      <c r="BA707" s="5">
        <v>34280.51</v>
      </c>
      <c r="BB707" s="5">
        <v>34145.71</v>
      </c>
      <c r="BC707" s="5">
        <v>33773.68</v>
      </c>
      <c r="BD707" s="5">
        <v>33148.1</v>
      </c>
      <c r="BE707" s="5">
        <v>32254.68</v>
      </c>
      <c r="BF707" s="5">
        <v>31023.27</v>
      </c>
      <c r="BG707" s="5">
        <v>29439.9</v>
      </c>
      <c r="BH707" s="5">
        <v>27509.66</v>
      </c>
      <c r="BI707" s="5">
        <v>25257.29</v>
      </c>
      <c r="BJ707" s="5">
        <v>22736.34</v>
      </c>
      <c r="BK707" s="5">
        <v>20031.169999999998</v>
      </c>
      <c r="BL707" s="5">
        <v>17245.91</v>
      </c>
      <c r="BM707" s="5">
        <v>14487.5</v>
      </c>
      <c r="BN707" s="5">
        <v>11853.9</v>
      </c>
      <c r="BO707" s="5">
        <v>9428.5499999999993</v>
      </c>
      <c r="BP707" s="5">
        <v>7275.13</v>
      </c>
      <c r="BQ707" s="5">
        <v>5477.75</v>
      </c>
      <c r="BR707" s="5">
        <v>3986.84</v>
      </c>
      <c r="BS707" s="5">
        <v>2837.61</v>
      </c>
      <c r="BT707" s="5">
        <v>1914.64</v>
      </c>
      <c r="BU707" s="5">
        <v>1217.7</v>
      </c>
      <c r="BV707" s="5">
        <v>699.81</v>
      </c>
      <c r="BW707" s="5">
        <v>353.86</v>
      </c>
      <c r="BX707" s="5">
        <v>154.83000000000001</v>
      </c>
      <c r="BY707" s="5">
        <v>58.02</v>
      </c>
      <c r="BZ707" s="5">
        <v>17.73</v>
      </c>
      <c r="CA707" s="5">
        <v>4.0599999999999996</v>
      </c>
      <c r="CB707" s="5">
        <v>0.59</v>
      </c>
      <c r="CC707" s="5">
        <v>0</v>
      </c>
      <c r="CD707" s="5">
        <v>0</v>
      </c>
      <c r="CE707" s="5">
        <v>0</v>
      </c>
      <c r="CF707" s="5">
        <v>0</v>
      </c>
      <c r="CG707" s="5">
        <v>0</v>
      </c>
      <c r="CH707" s="5">
        <v>0</v>
      </c>
      <c r="CI707" s="5">
        <v>0</v>
      </c>
      <c r="CJ707" s="5">
        <v>0</v>
      </c>
      <c r="CK707" s="5">
        <v>0</v>
      </c>
      <c r="CL707" s="5">
        <v>0</v>
      </c>
      <c r="CM707" s="5">
        <v>0</v>
      </c>
      <c r="CN707" s="5">
        <v>0</v>
      </c>
      <c r="CO707" s="5">
        <v>0</v>
      </c>
      <c r="CP707" s="5">
        <v>0</v>
      </c>
      <c r="CQ707" s="5">
        <v>0</v>
      </c>
      <c r="CR707" s="5">
        <v>0</v>
      </c>
      <c r="CS707" s="5">
        <v>0</v>
      </c>
      <c r="CT707" s="5">
        <v>0</v>
      </c>
      <c r="CU707" s="5">
        <v>0</v>
      </c>
      <c r="CV707" s="5">
        <v>0</v>
      </c>
      <c r="CW707" s="5">
        <v>0</v>
      </c>
      <c r="CX707" s="5">
        <v>0</v>
      </c>
      <c r="CY707" s="5">
        <v>0</v>
      </c>
      <c r="CZ707" s="5">
        <v>0</v>
      </c>
      <c r="DA707" s="5">
        <v>0</v>
      </c>
      <c r="DB707" s="5">
        <v>0</v>
      </c>
      <c r="DC707" s="5">
        <v>0</v>
      </c>
      <c r="DD707" s="5">
        <v>0</v>
      </c>
      <c r="DE707" s="5">
        <v>0</v>
      </c>
      <c r="DF707" s="3">
        <v>0</v>
      </c>
      <c r="DG707" s="3">
        <v>0</v>
      </c>
      <c r="DH707" s="3">
        <v>0</v>
      </c>
      <c r="DI707" s="3">
        <v>0</v>
      </c>
      <c r="DJ707" s="3">
        <v>0</v>
      </c>
      <c r="DK707" s="3">
        <v>0</v>
      </c>
      <c r="DL707" s="3">
        <v>0</v>
      </c>
      <c r="DM707" s="3">
        <v>0</v>
      </c>
      <c r="DN707" s="3">
        <v>0</v>
      </c>
      <c r="DO707" s="3">
        <v>0</v>
      </c>
      <c r="DP707" s="3">
        <v>0</v>
      </c>
      <c r="DQ707" s="3">
        <v>0</v>
      </c>
      <c r="DR707" s="3">
        <v>0</v>
      </c>
      <c r="DS707" s="3">
        <v>0</v>
      </c>
      <c r="DT707" s="3">
        <v>0</v>
      </c>
      <c r="DU707" s="3">
        <v>0</v>
      </c>
      <c r="DV707" s="3">
        <v>0</v>
      </c>
      <c r="DW707" s="3">
        <v>0</v>
      </c>
      <c r="DX707" s="3">
        <v>0</v>
      </c>
      <c r="DY707" s="3">
        <v>0</v>
      </c>
      <c r="DZ707" s="3">
        <v>0</v>
      </c>
      <c r="EA707" s="3">
        <v>0</v>
      </c>
      <c r="EB707" s="3">
        <v>0</v>
      </c>
      <c r="EC707" s="3">
        <v>0</v>
      </c>
      <c r="ED707" s="3">
        <v>0</v>
      </c>
      <c r="EE707" s="3">
        <v>0</v>
      </c>
      <c r="EF707" s="3">
        <v>0</v>
      </c>
      <c r="EG707" s="3">
        <v>0</v>
      </c>
      <c r="EH707" s="3">
        <v>0</v>
      </c>
      <c r="EI707" s="3">
        <v>0</v>
      </c>
      <c r="EJ707" s="3">
        <v>0</v>
      </c>
      <c r="EK707" s="3">
        <v>0</v>
      </c>
      <c r="EL707" s="3">
        <v>0</v>
      </c>
      <c r="EM707" s="3">
        <v>0</v>
      </c>
      <c r="EN707" s="3">
        <v>0</v>
      </c>
      <c r="EO707" s="3">
        <v>0</v>
      </c>
      <c r="EP707" s="3">
        <v>0</v>
      </c>
      <c r="EQ707" s="3">
        <v>0</v>
      </c>
      <c r="ER707" s="3">
        <v>1</v>
      </c>
      <c r="ES707" s="3">
        <v>0.96936</v>
      </c>
      <c r="ET707" s="3">
        <v>0.93582983759999994</v>
      </c>
      <c r="EU707" s="3">
        <v>0.89934183223197595</v>
      </c>
      <c r="EV707" s="3">
        <v>0.85976179819544674</v>
      </c>
      <c r="EW707" s="3">
        <v>0.81705742967907891</v>
      </c>
      <c r="EX707" s="3">
        <v>0.77141660165720549</v>
      </c>
      <c r="EY707" s="3">
        <v>0.72323392071769643</v>
      </c>
      <c r="EZ707" s="3">
        <v>0.6728317487828801</v>
      </c>
      <c r="FA707" s="3">
        <v>0.62056617853742602</v>
      </c>
      <c r="FB707" s="3">
        <v>0.56575777364900059</v>
      </c>
      <c r="FC707" s="3">
        <v>0.5088934598195396</v>
      </c>
      <c r="FD707" s="3">
        <v>0.45073711523136256</v>
      </c>
      <c r="FE707" s="3">
        <v>0.39225848190124557</v>
      </c>
      <c r="FF707" s="3">
        <v>0.33469847226705679</v>
      </c>
      <c r="FG707" s="3">
        <v>0.27950334720549647</v>
      </c>
      <c r="FH707" s="3">
        <v>0.2280942965539895</v>
      </c>
      <c r="FI707" s="3">
        <v>0.18162236457407968</v>
      </c>
      <c r="FJ707" s="3">
        <v>0.14085904106907324</v>
      </c>
      <c r="FK707" s="3">
        <v>0.10619785683320639</v>
      </c>
      <c r="FL707" s="3">
        <v>7.7670988530670476E-2</v>
      </c>
      <c r="FM707" s="3">
        <v>5.5433007804454204E-2</v>
      </c>
      <c r="FN707" s="3">
        <v>3.8242123424136867E-2</v>
      </c>
      <c r="FO707" s="3">
        <v>2.5799666146859697E-2</v>
      </c>
      <c r="FP707" s="3">
        <v>1.650043448088559E-2</v>
      </c>
      <c r="FQ707" s="3">
        <v>9.9471219224570688E-3</v>
      </c>
      <c r="FR707" s="3">
        <v>5.4185951960392638E-3</v>
      </c>
      <c r="FS707" s="3">
        <v>2.5970784915096586E-3</v>
      </c>
      <c r="FT707" s="3">
        <v>1.0770863627838007E-3</v>
      </c>
      <c r="FU707" s="3">
        <v>3.8257030519717818E-4</v>
      </c>
      <c r="FV707" s="3">
        <v>1.1079236038510279E-4</v>
      </c>
      <c r="FW707" s="3">
        <v>2.407850368249439E-5</v>
      </c>
      <c r="FX707" s="3">
        <v>3.3160915271531264E-6</v>
      </c>
      <c r="FY707" s="3">
        <v>0</v>
      </c>
      <c r="FZ707" s="3">
        <v>0</v>
      </c>
      <c r="GA707" s="3">
        <v>0</v>
      </c>
      <c r="GB707" s="3">
        <v>0</v>
      </c>
      <c r="GC707" s="3">
        <v>0</v>
      </c>
      <c r="GD707" s="3">
        <v>0</v>
      </c>
      <c r="GE707" s="3">
        <v>0</v>
      </c>
      <c r="GF707" s="3">
        <v>0</v>
      </c>
      <c r="GG707" s="3">
        <v>0</v>
      </c>
      <c r="GH707" s="3">
        <v>0</v>
      </c>
      <c r="GI707" s="3">
        <v>0</v>
      </c>
      <c r="GJ707" s="3">
        <v>0</v>
      </c>
      <c r="GK707" s="3">
        <v>0</v>
      </c>
      <c r="GL707" s="3">
        <v>0</v>
      </c>
      <c r="GM707" s="3">
        <v>0</v>
      </c>
      <c r="GN707" s="3">
        <v>0</v>
      </c>
      <c r="GO707" s="3">
        <v>0</v>
      </c>
      <c r="GP707" s="3">
        <v>0</v>
      </c>
      <c r="GQ707" s="3">
        <v>0</v>
      </c>
      <c r="GR707" s="3">
        <v>0</v>
      </c>
      <c r="GS707" s="3">
        <v>0</v>
      </c>
      <c r="GT707" s="3">
        <v>0</v>
      </c>
      <c r="GU707" s="3">
        <v>0</v>
      </c>
      <c r="GV707" s="3">
        <v>0</v>
      </c>
      <c r="GW707" s="3">
        <v>0</v>
      </c>
      <c r="GX707" s="3">
        <v>0</v>
      </c>
      <c r="GY707" s="3">
        <v>0</v>
      </c>
      <c r="GZ707" s="3">
        <v>0</v>
      </c>
      <c r="HA707" s="3">
        <v>0</v>
      </c>
      <c r="HB707">
        <f t="shared" si="4050"/>
        <v>45</v>
      </c>
      <c r="HC707">
        <f t="shared" si="4054"/>
        <v>0</v>
      </c>
      <c r="HD707">
        <f>IF(H707&gt;=$F$3,IF(HB707&lt;50,HC707*VLOOKUP(H707,Ret!$A$2:$AZ$27,HB707+2),HC707),0)</f>
        <v>0</v>
      </c>
      <c r="HE707">
        <f>IF(H707&lt;$F$3,HC707*VLOOKUP(H707,Withd!$A$2:$AZ$57,HB707+2),0)</f>
        <v>0</v>
      </c>
      <c r="HF707">
        <f>IF(HC707=HD707,0,HC707*VLOOKUP(H707,Mort!$A$2:$E$115,IF(HF706/HC706=VLOOKUP(H706,Mort!$A$2:$E$115,2),2,3)))</f>
        <v>0</v>
      </c>
      <c r="HH707">
        <f t="shared" ref="HH707:HI707" si="4125">HH706+1</f>
        <v>70</v>
      </c>
      <c r="HI707">
        <f t="shared" si="4125"/>
        <v>38</v>
      </c>
      <c r="HJ707">
        <f t="shared" si="4048"/>
        <v>6.8584728633754536E-3</v>
      </c>
      <c r="HK707">
        <f>IF(HH707&gt;=$F$3,IF(HI707&lt;50,HJ707*VLOOKUP(HH707,Ret!$A$2:$AZ$27,HI707+2),HJ707),0)</f>
        <v>2.1467020062365168E-3</v>
      </c>
      <c r="HL707">
        <f>IF(HH707&lt;$F$3,HJ707*VLOOKUP(HH707,Withd!$A$2:$AZ$57,HI707+2),0)</f>
        <v>0</v>
      </c>
      <c r="HM707">
        <f>IF(HJ707=HK707,0,HJ707*VLOOKUP(HH707,Mort!$A$2:$E$115,IF(HM706/HJ706=VLOOKUP(HH706,Mort!$A$2:$E$115,2),2,3)))</f>
        <v>3.5938397804087374E-5</v>
      </c>
      <c r="HN707">
        <f>HN706/(1+Assumptions!$C$9)</f>
        <v>0.32664754209358454</v>
      </c>
      <c r="HO707">
        <f>HO706*(1+Assumptions!$C$10)</f>
        <v>2.6103684386132868</v>
      </c>
      <c r="HQ707">
        <f>HQ706/(1.01+Assumptions!$C$9)</f>
        <v>0.24499742542414218</v>
      </c>
      <c r="HR707">
        <f>HR706/(0.99+Assumptions!$C$9)</f>
        <v>0.43672349836805868</v>
      </c>
    </row>
    <row r="708" spans="2:226" x14ac:dyDescent="0.25">
      <c r="B708">
        <f t="shared" ref="B708:C708" si="4126">B707+1</f>
        <v>2069</v>
      </c>
      <c r="C708">
        <f t="shared" si="4126"/>
        <v>90</v>
      </c>
      <c r="D708">
        <f>IF(D707=0, 0, D707*(1-VLOOKUP(C707,Mort!$A$2:$E$111,IF(D707/D706=1-VLOOKUP(C706,Mort!$A$2:$E$111,4),4,5))))</f>
        <v>0.3346633959195644</v>
      </c>
      <c r="E708" s="3">
        <f>IF(C708&lt;65,Assumptions!$C$6,Assumptions!$C$7)*(1+Assumptions!$C$8)^(B708-$J$3)</f>
        <v>61032.611175372906</v>
      </c>
      <c r="F708" s="3">
        <f t="shared" si="4046"/>
        <v>20425.38</v>
      </c>
      <c r="H708">
        <f t="shared" si="4053"/>
        <v>78</v>
      </c>
      <c r="I708" s="5">
        <v>97353.41530368349</v>
      </c>
      <c r="J708" s="5">
        <v>0</v>
      </c>
      <c r="K708" s="5">
        <v>0</v>
      </c>
      <c r="L708" s="5">
        <v>0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5">
        <v>0</v>
      </c>
      <c r="Y708" s="5">
        <v>0</v>
      </c>
      <c r="Z708" s="5">
        <v>0</v>
      </c>
      <c r="AA708" s="5">
        <v>0</v>
      </c>
      <c r="AB708" s="5">
        <v>0</v>
      </c>
      <c r="AC708" s="5">
        <v>0</v>
      </c>
      <c r="AD708" s="5">
        <v>0</v>
      </c>
      <c r="AE708" s="5">
        <v>0</v>
      </c>
      <c r="AF708" s="5">
        <v>0</v>
      </c>
      <c r="AG708" s="5">
        <v>0</v>
      </c>
      <c r="AH708" s="5">
        <v>0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s="5">
        <v>0</v>
      </c>
      <c r="AP708" s="5">
        <v>0</v>
      </c>
      <c r="AQ708" s="5">
        <v>0</v>
      </c>
      <c r="AR708" s="5">
        <v>0</v>
      </c>
      <c r="AS708" s="5">
        <v>0</v>
      </c>
      <c r="AT708" s="5">
        <v>0</v>
      </c>
      <c r="AU708" s="5">
        <v>0</v>
      </c>
      <c r="AV708" s="5">
        <v>0</v>
      </c>
      <c r="AW708" s="5">
        <v>33867.64</v>
      </c>
      <c r="AX708" s="5">
        <v>34494.44</v>
      </c>
      <c r="AY708" s="5">
        <v>34972.730000000003</v>
      </c>
      <c r="AZ708" s="5">
        <v>35272.43</v>
      </c>
      <c r="BA708" s="5">
        <v>35364.07</v>
      </c>
      <c r="BB708" s="5">
        <v>35225.01</v>
      </c>
      <c r="BC708" s="5">
        <v>34841.22</v>
      </c>
      <c r="BD708" s="5">
        <v>34195.86</v>
      </c>
      <c r="BE708" s="5">
        <v>33274.199999999997</v>
      </c>
      <c r="BF708" s="5">
        <v>32003.87</v>
      </c>
      <c r="BG708" s="5">
        <v>30370.45</v>
      </c>
      <c r="BH708" s="5">
        <v>28379.200000000001</v>
      </c>
      <c r="BI708" s="5">
        <v>26055.63</v>
      </c>
      <c r="BJ708" s="5">
        <v>23455</v>
      </c>
      <c r="BK708" s="5">
        <v>20664.330000000002</v>
      </c>
      <c r="BL708" s="5">
        <v>17791.03</v>
      </c>
      <c r="BM708" s="5">
        <v>14945.43</v>
      </c>
      <c r="BN708" s="5">
        <v>12228.59</v>
      </c>
      <c r="BO708" s="5">
        <v>9726.57</v>
      </c>
      <c r="BP708" s="5">
        <v>7505.08</v>
      </c>
      <c r="BQ708" s="5">
        <v>5650.9</v>
      </c>
      <c r="BR708" s="5">
        <v>4112.8599999999997</v>
      </c>
      <c r="BS708" s="5">
        <v>2927.31</v>
      </c>
      <c r="BT708" s="5">
        <v>1975.16</v>
      </c>
      <c r="BU708" s="5">
        <v>1256.19</v>
      </c>
      <c r="BV708" s="5">
        <v>721.93</v>
      </c>
      <c r="BW708" s="5">
        <v>365.05</v>
      </c>
      <c r="BX708" s="5">
        <v>159.72</v>
      </c>
      <c r="BY708" s="5">
        <v>59.85</v>
      </c>
      <c r="BZ708" s="5">
        <v>18.29</v>
      </c>
      <c r="CA708" s="5">
        <v>4.1900000000000004</v>
      </c>
      <c r="CB708" s="5">
        <v>0.61</v>
      </c>
      <c r="CC708" s="5">
        <v>0</v>
      </c>
      <c r="CD708" s="5">
        <v>0</v>
      </c>
      <c r="CE708" s="5">
        <v>0</v>
      </c>
      <c r="CF708" s="5">
        <v>0</v>
      </c>
      <c r="CG708" s="5">
        <v>0</v>
      </c>
      <c r="CH708" s="5">
        <v>0</v>
      </c>
      <c r="CI708" s="5">
        <v>0</v>
      </c>
      <c r="CJ708" s="5">
        <v>0</v>
      </c>
      <c r="CK708" s="5">
        <v>0</v>
      </c>
      <c r="CL708" s="5">
        <v>0</v>
      </c>
      <c r="CM708" s="5">
        <v>0</v>
      </c>
      <c r="CN708" s="5">
        <v>0</v>
      </c>
      <c r="CO708" s="5">
        <v>0</v>
      </c>
      <c r="CP708" s="5">
        <v>0</v>
      </c>
      <c r="CQ708" s="5">
        <v>0</v>
      </c>
      <c r="CR708" s="5">
        <v>0</v>
      </c>
      <c r="CS708" s="5">
        <v>0</v>
      </c>
      <c r="CT708" s="5">
        <v>0</v>
      </c>
      <c r="CU708" s="5">
        <v>0</v>
      </c>
      <c r="CV708" s="5">
        <v>0</v>
      </c>
      <c r="CW708" s="5">
        <v>0</v>
      </c>
      <c r="CX708" s="5">
        <v>0</v>
      </c>
      <c r="CY708" s="5">
        <v>0</v>
      </c>
      <c r="CZ708" s="5">
        <v>0</v>
      </c>
      <c r="DA708" s="5">
        <v>0</v>
      </c>
      <c r="DB708" s="5">
        <v>0</v>
      </c>
      <c r="DC708" s="5">
        <v>0</v>
      </c>
      <c r="DD708" s="5">
        <v>0</v>
      </c>
      <c r="DE708" s="5">
        <v>0</v>
      </c>
      <c r="DF708" s="3">
        <v>0</v>
      </c>
      <c r="DG708" s="3">
        <v>0</v>
      </c>
      <c r="DH708" s="3">
        <v>0</v>
      </c>
      <c r="DI708" s="3">
        <v>0</v>
      </c>
      <c r="DJ708" s="3">
        <v>0</v>
      </c>
      <c r="DK708" s="3">
        <v>0</v>
      </c>
      <c r="DL708" s="3">
        <v>0</v>
      </c>
      <c r="DM708" s="3">
        <v>0</v>
      </c>
      <c r="DN708" s="3">
        <v>0</v>
      </c>
      <c r="DO708" s="3">
        <v>0</v>
      </c>
      <c r="DP708" s="3">
        <v>0</v>
      </c>
      <c r="DQ708" s="3">
        <v>0</v>
      </c>
      <c r="DR708" s="3">
        <v>0</v>
      </c>
      <c r="DS708" s="3">
        <v>0</v>
      </c>
      <c r="DT708" s="3">
        <v>0</v>
      </c>
      <c r="DU708" s="3">
        <v>0</v>
      </c>
      <c r="DV708" s="3">
        <v>0</v>
      </c>
      <c r="DW708" s="3">
        <v>0</v>
      </c>
      <c r="DX708" s="3">
        <v>0</v>
      </c>
      <c r="DY708" s="3">
        <v>0</v>
      </c>
      <c r="DZ708" s="3">
        <v>0</v>
      </c>
      <c r="EA708" s="3">
        <v>0</v>
      </c>
      <c r="EB708" s="3">
        <v>0</v>
      </c>
      <c r="EC708" s="3">
        <v>0</v>
      </c>
      <c r="ED708" s="3">
        <v>0</v>
      </c>
      <c r="EE708" s="3">
        <v>0</v>
      </c>
      <c r="EF708" s="3">
        <v>0</v>
      </c>
      <c r="EG708" s="3">
        <v>0</v>
      </c>
      <c r="EH708" s="3">
        <v>0</v>
      </c>
      <c r="EI708" s="3">
        <v>0</v>
      </c>
      <c r="EJ708" s="3">
        <v>0</v>
      </c>
      <c r="EK708" s="3">
        <v>0</v>
      </c>
      <c r="EL708" s="3">
        <v>0</v>
      </c>
      <c r="EM708" s="3">
        <v>0</v>
      </c>
      <c r="EN708" s="3">
        <v>0</v>
      </c>
      <c r="EO708" s="3">
        <v>0</v>
      </c>
      <c r="EP708" s="3">
        <v>0</v>
      </c>
      <c r="EQ708" s="3">
        <v>0</v>
      </c>
      <c r="ER708" s="3">
        <v>0</v>
      </c>
      <c r="ES708" s="3">
        <v>1</v>
      </c>
      <c r="ET708" s="3">
        <v>0.96540999999999999</v>
      </c>
      <c r="EU708" s="3">
        <v>0.92776866410000003</v>
      </c>
      <c r="EV708" s="3">
        <v>0.88693756519295908</v>
      </c>
      <c r="EW708" s="3">
        <v>0.8428833763298248</v>
      </c>
      <c r="EX708" s="3">
        <v>0.79579991092804081</v>
      </c>
      <c r="EY708" s="3">
        <v>0.74609424849147543</v>
      </c>
      <c r="EZ708" s="3">
        <v>0.69409894031410446</v>
      </c>
      <c r="FA708" s="3">
        <v>0.64018133463050486</v>
      </c>
      <c r="FB708" s="3">
        <v>0.58364051915593873</v>
      </c>
      <c r="FC708" s="3">
        <v>0.52497881057557538</v>
      </c>
      <c r="FD708" s="3">
        <v>0.46498423210299861</v>
      </c>
      <c r="FE708" s="3">
        <v>0.40465717782995558</v>
      </c>
      <c r="FF708" s="3">
        <v>0.3452777835551879</v>
      </c>
      <c r="FG708" s="3">
        <v>0.28833802426910188</v>
      </c>
      <c r="FH708" s="3">
        <v>0.23530401146528596</v>
      </c>
      <c r="FI708" s="3">
        <v>0.18736317216934859</v>
      </c>
      <c r="FJ708" s="3">
        <v>0.14531138180765998</v>
      </c>
      <c r="FK708" s="3">
        <v>0.10955461008624909</v>
      </c>
      <c r="FL708" s="3">
        <v>8.0126050724880854E-2</v>
      </c>
      <c r="FM708" s="3">
        <v>5.7185161141840211E-2</v>
      </c>
      <c r="FN708" s="3">
        <v>3.9450898968532731E-2</v>
      </c>
      <c r="FO708" s="3">
        <v>2.6615154480130923E-2</v>
      </c>
      <c r="FP708" s="3">
        <v>1.7021988199312534E-2</v>
      </c>
      <c r="FQ708" s="3">
        <v>1.0261535366073568E-2</v>
      </c>
      <c r="FR708" s="3">
        <v>5.5898687753149151E-3</v>
      </c>
      <c r="FS708" s="3">
        <v>2.6791682053206858E-3</v>
      </c>
      <c r="FT708" s="3">
        <v>1.1111314297926481E-3</v>
      </c>
      <c r="FU708" s="3">
        <v>3.946627725480507E-4</v>
      </c>
      <c r="FV708" s="3">
        <v>1.1429433892991547E-4</v>
      </c>
      <c r="FW708" s="3">
        <v>2.4839588679638531E-5</v>
      </c>
      <c r="FX708" s="3">
        <v>3.4209081529598171E-6</v>
      </c>
      <c r="FY708" s="3">
        <v>0</v>
      </c>
      <c r="FZ708" s="3">
        <v>0</v>
      </c>
      <c r="GA708" s="3">
        <v>0</v>
      </c>
      <c r="GB708" s="3">
        <v>0</v>
      </c>
      <c r="GC708" s="3">
        <v>0</v>
      </c>
      <c r="GD708" s="3">
        <v>0</v>
      </c>
      <c r="GE708" s="3">
        <v>0</v>
      </c>
      <c r="GF708" s="3">
        <v>0</v>
      </c>
      <c r="GG708" s="3">
        <v>0</v>
      </c>
      <c r="GH708" s="3">
        <v>0</v>
      </c>
      <c r="GI708" s="3">
        <v>0</v>
      </c>
      <c r="GJ708" s="3">
        <v>0</v>
      </c>
      <c r="GK708" s="3">
        <v>0</v>
      </c>
      <c r="GL708" s="3">
        <v>0</v>
      </c>
      <c r="GM708" s="3">
        <v>0</v>
      </c>
      <c r="GN708" s="3">
        <v>0</v>
      </c>
      <c r="GO708" s="3">
        <v>0</v>
      </c>
      <c r="GP708" s="3">
        <v>0</v>
      </c>
      <c r="GQ708" s="3">
        <v>0</v>
      </c>
      <c r="GR708" s="3">
        <v>0</v>
      </c>
      <c r="GS708" s="3">
        <v>0</v>
      </c>
      <c r="GT708" s="3">
        <v>0</v>
      </c>
      <c r="GU708" s="3">
        <v>0</v>
      </c>
      <c r="GV708" s="3">
        <v>0</v>
      </c>
      <c r="GW708" s="3">
        <v>0</v>
      </c>
      <c r="GX708" s="3">
        <v>0</v>
      </c>
      <c r="GY708" s="3">
        <v>0</v>
      </c>
      <c r="GZ708" s="3">
        <v>0</v>
      </c>
      <c r="HA708" s="3">
        <v>0</v>
      </c>
      <c r="HB708">
        <f t="shared" si="4050"/>
        <v>46</v>
      </c>
      <c r="HC708">
        <f t="shared" si="4054"/>
        <v>0</v>
      </c>
      <c r="HD708">
        <f>IF(H708&gt;=$F$3,IF(HB708&lt;50,HC708*VLOOKUP(H708,Ret!$A$2:$AZ$27,HB708+2),HC708),0)</f>
        <v>0</v>
      </c>
      <c r="HE708">
        <f>IF(H708&lt;$F$3,HC708*VLOOKUP(H708,Withd!$A$2:$AZ$57,HB708+2),0)</f>
        <v>0</v>
      </c>
      <c r="HF708">
        <f>IF(HC708=HD708,0,HC708*VLOOKUP(H708,Mort!$A$2:$E$115,IF(HF707/HC707=VLOOKUP(H707,Mort!$A$2:$E$115,2),2,3)))</f>
        <v>0</v>
      </c>
      <c r="HH708">
        <f t="shared" ref="HH708:HI708" si="4127">HH707+1</f>
        <v>71</v>
      </c>
      <c r="HI708">
        <f t="shared" si="4127"/>
        <v>39</v>
      </c>
      <c r="HJ708">
        <f t="shared" si="4048"/>
        <v>4.6758324593348492E-3</v>
      </c>
      <c r="HK708">
        <f>IF(HH708&gt;=$F$3,IF(HI708&lt;50,HJ708*VLOOKUP(HH708,Ret!$A$2:$AZ$27,HI708+2),HJ708),0)</f>
        <v>1.2297439368050653E-3</v>
      </c>
      <c r="HL708">
        <f>IF(HH708&lt;$F$3,HJ708*VLOOKUP(HH708,Withd!$A$2:$AZ$57,HI708+2),0)</f>
        <v>0</v>
      </c>
      <c r="HM708">
        <f>IF(HJ708=HK708,0,HJ708*VLOOKUP(HH708,Mort!$A$2:$E$115,IF(HM707/HJ707=VLOOKUP(HH707,Mort!$A$2:$E$115,2),2,3)))</f>
        <v>2.6044386798495113E-5</v>
      </c>
      <c r="HN708">
        <f>HN707/(1+Assumptions!$C$9)</f>
        <v>0.31468934691096778</v>
      </c>
      <c r="HO708">
        <f>HO707*(1+Assumptions!$C$10)</f>
        <v>2.6952054128682188</v>
      </c>
      <c r="HQ708">
        <f>HQ707/(1.01+Assumptions!$C$9)</f>
        <v>0.23377616929784559</v>
      </c>
      <c r="HR708">
        <f>HR707/(0.99+Assumptions!$C$9)</f>
        <v>0.42482830580550457</v>
      </c>
    </row>
    <row r="709" spans="2:226" x14ac:dyDescent="0.25">
      <c r="B709">
        <f t="shared" ref="B709:C709" si="4128">B708+1</f>
        <v>2070</v>
      </c>
      <c r="C709">
        <f t="shared" si="4128"/>
        <v>91</v>
      </c>
      <c r="D709">
        <f>IF(D708=0, 0, D708*(1-VLOOKUP(C708,Mort!$A$2:$E$111,IF(D708/D707=1-VLOOKUP(C707,Mort!$A$2:$E$111,4),4,5))))</f>
        <v>0.29124416693296012</v>
      </c>
      <c r="E709" s="3">
        <f>IF(C709&lt;65,Assumptions!$C$6,Assumptions!$C$7)*(1+Assumptions!$C$8)^(B709-$J$3)</f>
        <v>64389.404790018416</v>
      </c>
      <c r="F709" s="3">
        <f t="shared" si="4046"/>
        <v>18753.04</v>
      </c>
      <c r="H709">
        <f t="shared" si="4053"/>
        <v>79</v>
      </c>
      <c r="I709" s="5">
        <v>92649.781479269543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s="5">
        <v>0</v>
      </c>
      <c r="AP709" s="5">
        <v>0</v>
      </c>
      <c r="AQ709" s="5">
        <v>0</v>
      </c>
      <c r="AR709" s="5">
        <v>0</v>
      </c>
      <c r="AS709" s="5">
        <v>0</v>
      </c>
      <c r="AT709" s="5">
        <v>0</v>
      </c>
      <c r="AU709" s="5">
        <v>0</v>
      </c>
      <c r="AV709" s="5">
        <v>0</v>
      </c>
      <c r="AW709" s="5">
        <v>0</v>
      </c>
      <c r="AX709" s="5">
        <v>35730.36</v>
      </c>
      <c r="AY709" s="5">
        <v>36225.78</v>
      </c>
      <c r="AZ709" s="5">
        <v>36536.21</v>
      </c>
      <c r="BA709" s="5">
        <v>36631.14</v>
      </c>
      <c r="BB709" s="5">
        <v>36487.089999999997</v>
      </c>
      <c r="BC709" s="5">
        <v>36089.56</v>
      </c>
      <c r="BD709" s="5">
        <v>35421.07</v>
      </c>
      <c r="BE709" s="5">
        <v>34466.39</v>
      </c>
      <c r="BF709" s="5">
        <v>33150.550000000003</v>
      </c>
      <c r="BG709" s="5">
        <v>31458.61</v>
      </c>
      <c r="BH709" s="5">
        <v>29396.01</v>
      </c>
      <c r="BI709" s="5">
        <v>26989.19</v>
      </c>
      <c r="BJ709" s="5">
        <v>24295.38</v>
      </c>
      <c r="BK709" s="5">
        <v>21404.720000000001</v>
      </c>
      <c r="BL709" s="5">
        <v>18428.47</v>
      </c>
      <c r="BM709" s="5">
        <v>15480.92</v>
      </c>
      <c r="BN709" s="5">
        <v>12666.73</v>
      </c>
      <c r="BO709" s="5">
        <v>10075.07</v>
      </c>
      <c r="BP709" s="5">
        <v>7773.98</v>
      </c>
      <c r="BQ709" s="5">
        <v>5853.37</v>
      </c>
      <c r="BR709" s="5">
        <v>4260.22</v>
      </c>
      <c r="BS709" s="5">
        <v>3032.19</v>
      </c>
      <c r="BT709" s="5">
        <v>2045.93</v>
      </c>
      <c r="BU709" s="5">
        <v>1301.2</v>
      </c>
      <c r="BV709" s="5">
        <v>747.8</v>
      </c>
      <c r="BW709" s="5">
        <v>378.13</v>
      </c>
      <c r="BX709" s="5">
        <v>165.45</v>
      </c>
      <c r="BY709" s="5">
        <v>62</v>
      </c>
      <c r="BZ709" s="5">
        <v>18.940000000000001</v>
      </c>
      <c r="CA709" s="5">
        <v>4.34</v>
      </c>
      <c r="CB709" s="5">
        <v>0.63</v>
      </c>
      <c r="CC709" s="5">
        <v>0</v>
      </c>
      <c r="CD709" s="5">
        <v>0</v>
      </c>
      <c r="CE709" s="5">
        <v>0</v>
      </c>
      <c r="CF709" s="5">
        <v>0</v>
      </c>
      <c r="CG709" s="5">
        <v>0</v>
      </c>
      <c r="CH709" s="5">
        <v>0</v>
      </c>
      <c r="CI709" s="5">
        <v>0</v>
      </c>
      <c r="CJ709" s="5">
        <v>0</v>
      </c>
      <c r="CK709" s="5">
        <v>0</v>
      </c>
      <c r="CL709" s="5">
        <v>0</v>
      </c>
      <c r="CM709" s="5">
        <v>0</v>
      </c>
      <c r="CN709" s="5">
        <v>0</v>
      </c>
      <c r="CO709" s="5">
        <v>0</v>
      </c>
      <c r="CP709" s="5">
        <v>0</v>
      </c>
      <c r="CQ709" s="5">
        <v>0</v>
      </c>
      <c r="CR709" s="5">
        <v>0</v>
      </c>
      <c r="CS709" s="5">
        <v>0</v>
      </c>
      <c r="CT709" s="5">
        <v>0</v>
      </c>
      <c r="CU709" s="5">
        <v>0</v>
      </c>
      <c r="CV709" s="5">
        <v>0</v>
      </c>
      <c r="CW709" s="5">
        <v>0</v>
      </c>
      <c r="CX709" s="5">
        <v>0</v>
      </c>
      <c r="CY709" s="5">
        <v>0</v>
      </c>
      <c r="CZ709" s="5">
        <v>0</v>
      </c>
      <c r="DA709" s="5">
        <v>0</v>
      </c>
      <c r="DB709" s="5">
        <v>0</v>
      </c>
      <c r="DC709" s="5">
        <v>0</v>
      </c>
      <c r="DD709" s="5">
        <v>0</v>
      </c>
      <c r="DE709" s="5">
        <v>0</v>
      </c>
      <c r="DF709" s="3">
        <v>0</v>
      </c>
      <c r="DG709" s="3">
        <v>0</v>
      </c>
      <c r="DH709" s="3">
        <v>0</v>
      </c>
      <c r="DI709" s="3">
        <v>0</v>
      </c>
      <c r="DJ709" s="3">
        <v>0</v>
      </c>
      <c r="DK709" s="3">
        <v>0</v>
      </c>
      <c r="DL709" s="3">
        <v>0</v>
      </c>
      <c r="DM709" s="3">
        <v>0</v>
      </c>
      <c r="DN709" s="3">
        <v>0</v>
      </c>
      <c r="DO709" s="3">
        <v>0</v>
      </c>
      <c r="DP709" s="3">
        <v>0</v>
      </c>
      <c r="DQ709" s="3">
        <v>0</v>
      </c>
      <c r="DR709" s="3">
        <v>0</v>
      </c>
      <c r="DS709" s="3">
        <v>0</v>
      </c>
      <c r="DT709" s="3">
        <v>0</v>
      </c>
      <c r="DU709" s="3">
        <v>0</v>
      </c>
      <c r="DV709" s="3">
        <v>0</v>
      </c>
      <c r="DW709" s="3">
        <v>0</v>
      </c>
      <c r="DX709" s="3">
        <v>0</v>
      </c>
      <c r="DY709" s="3">
        <v>0</v>
      </c>
      <c r="DZ709" s="3">
        <v>0</v>
      </c>
      <c r="EA709" s="3">
        <v>0</v>
      </c>
      <c r="EB709" s="3">
        <v>0</v>
      </c>
      <c r="EC709" s="3">
        <v>0</v>
      </c>
      <c r="ED709" s="3">
        <v>0</v>
      </c>
      <c r="EE709" s="3">
        <v>0</v>
      </c>
      <c r="EF709" s="3">
        <v>0</v>
      </c>
      <c r="EG709" s="3">
        <v>0</v>
      </c>
      <c r="EH709" s="3">
        <v>0</v>
      </c>
      <c r="EI709" s="3">
        <v>0</v>
      </c>
      <c r="EJ709" s="3">
        <v>0</v>
      </c>
      <c r="EK709" s="3">
        <v>0</v>
      </c>
      <c r="EL709" s="3">
        <v>0</v>
      </c>
      <c r="EM709" s="3">
        <v>0</v>
      </c>
      <c r="EN709" s="3">
        <v>0</v>
      </c>
      <c r="EO709" s="3">
        <v>0</v>
      </c>
      <c r="EP709" s="3">
        <v>0</v>
      </c>
      <c r="EQ709" s="3">
        <v>0</v>
      </c>
      <c r="ER709" s="3">
        <v>0</v>
      </c>
      <c r="ES709" s="3">
        <v>0</v>
      </c>
      <c r="ET709" s="3">
        <v>1</v>
      </c>
      <c r="EU709" s="3">
        <v>0.96101000000000003</v>
      </c>
      <c r="EV709" s="3">
        <v>0.91871594990000005</v>
      </c>
      <c r="EW709" s="3">
        <v>0.87308332866846705</v>
      </c>
      <c r="EX709" s="3">
        <v>0.8243128939290465</v>
      </c>
      <c r="EY709" s="3">
        <v>0.77282631057423834</v>
      </c>
      <c r="EZ709" s="3">
        <v>0.71896804499031963</v>
      </c>
      <c r="FA709" s="3">
        <v>0.66311860725547167</v>
      </c>
      <c r="FB709" s="3">
        <v>0.6045519718626684</v>
      </c>
      <c r="FC709" s="3">
        <v>0.54378845317075164</v>
      </c>
      <c r="FD709" s="3">
        <v>0.48164430874239811</v>
      </c>
      <c r="FE709" s="3">
        <v>0.4191557761261594</v>
      </c>
      <c r="FF709" s="3">
        <v>0.35764885753740677</v>
      </c>
      <c r="FG709" s="3">
        <v>0.298668984440913</v>
      </c>
      <c r="FH709" s="3">
        <v>0.24373479813269586</v>
      </c>
      <c r="FI709" s="3">
        <v>0.19407627036114039</v>
      </c>
      <c r="FJ709" s="3">
        <v>0.15051779224128606</v>
      </c>
      <c r="FK709" s="3">
        <v>0.1134798791044728</v>
      </c>
      <c r="FL709" s="3">
        <v>8.2996913979429307E-2</v>
      </c>
      <c r="FM709" s="3">
        <v>5.9234067537978899E-2</v>
      </c>
      <c r="FN709" s="3">
        <v>4.0864398513100884E-2</v>
      </c>
      <c r="FO709" s="3">
        <v>2.7568757812878382E-2</v>
      </c>
      <c r="FP709" s="3">
        <v>1.7631874746804499E-2</v>
      </c>
      <c r="FQ709" s="3">
        <v>1.0629199372363625E-2</v>
      </c>
      <c r="FR709" s="3">
        <v>5.7901500661013613E-3</v>
      </c>
      <c r="FS709" s="3">
        <v>2.7751610251817212E-3</v>
      </c>
      <c r="FT709" s="3">
        <v>1.1509425319736154E-3</v>
      </c>
      <c r="FU709" s="3">
        <v>4.0880327793170847E-4</v>
      </c>
      <c r="FV709" s="3">
        <v>1.1838942928902277E-4</v>
      </c>
      <c r="FW709" s="3">
        <v>2.5729574667383321E-5</v>
      </c>
      <c r="FX709" s="3">
        <v>3.5434770231920298E-6</v>
      </c>
      <c r="FY709" s="3">
        <v>0</v>
      </c>
      <c r="FZ709" s="3">
        <v>0</v>
      </c>
      <c r="GA709" s="3">
        <v>0</v>
      </c>
      <c r="GB709" s="3">
        <v>0</v>
      </c>
      <c r="GC709" s="3">
        <v>0</v>
      </c>
      <c r="GD709" s="3">
        <v>0</v>
      </c>
      <c r="GE709" s="3">
        <v>0</v>
      </c>
      <c r="GF709" s="3">
        <v>0</v>
      </c>
      <c r="GG709" s="3">
        <v>0</v>
      </c>
      <c r="GH709" s="3">
        <v>0</v>
      </c>
      <c r="GI709" s="3">
        <v>0</v>
      </c>
      <c r="GJ709" s="3">
        <v>0</v>
      </c>
      <c r="GK709" s="3">
        <v>0</v>
      </c>
      <c r="GL709" s="3">
        <v>0</v>
      </c>
      <c r="GM709" s="3">
        <v>0</v>
      </c>
      <c r="GN709" s="3">
        <v>0</v>
      </c>
      <c r="GO709" s="3">
        <v>0</v>
      </c>
      <c r="GP709" s="3">
        <v>0</v>
      </c>
      <c r="GQ709" s="3">
        <v>0</v>
      </c>
      <c r="GR709" s="3">
        <v>0</v>
      </c>
      <c r="GS709" s="3">
        <v>0</v>
      </c>
      <c r="GT709" s="3">
        <v>0</v>
      </c>
      <c r="GU709" s="3">
        <v>0</v>
      </c>
      <c r="GV709" s="3">
        <v>0</v>
      </c>
      <c r="GW709" s="3">
        <v>0</v>
      </c>
      <c r="GX709" s="3">
        <v>0</v>
      </c>
      <c r="GY709" s="3">
        <v>0</v>
      </c>
      <c r="GZ709" s="3">
        <v>0</v>
      </c>
      <c r="HA709" s="3">
        <v>0</v>
      </c>
      <c r="HB709">
        <f t="shared" si="4050"/>
        <v>47</v>
      </c>
      <c r="HC709">
        <f t="shared" si="4054"/>
        <v>0</v>
      </c>
      <c r="HD709">
        <f>IF(H709&gt;=$F$3,IF(HB709&lt;50,HC709*VLOOKUP(H709,Ret!$A$2:$AZ$27,HB709+2),HC709),0)</f>
        <v>0</v>
      </c>
      <c r="HE709">
        <f>IF(H709&lt;$F$3,HC709*VLOOKUP(H709,Withd!$A$2:$AZ$57,HB709+2),0)</f>
        <v>0</v>
      </c>
      <c r="HF709">
        <f>IF(HC709=HD709,0,HC709*VLOOKUP(H709,Mort!$A$2:$E$115,IF(HF708/HC708=VLOOKUP(H708,Mort!$A$2:$E$115,2),2,3)))</f>
        <v>0</v>
      </c>
      <c r="HH709">
        <f t="shared" ref="HH709:HI709" si="4129">HH708+1</f>
        <v>72</v>
      </c>
      <c r="HI709">
        <f t="shared" si="4129"/>
        <v>40</v>
      </c>
      <c r="HJ709">
        <f t="shared" si="4048"/>
        <v>3.4200441357312892E-3</v>
      </c>
      <c r="HK709">
        <f>IF(HH709&gt;=$F$3,IF(HI709&lt;50,HJ709*VLOOKUP(HH709,Ret!$A$2:$AZ$27,HI709+2),HJ709),0)</f>
        <v>9.8497271109061128E-4</v>
      </c>
      <c r="HL709">
        <f>IF(HH709&lt;$F$3,HJ709*VLOOKUP(HH709,Withd!$A$2:$AZ$57,HI709+2),0)</f>
        <v>0</v>
      </c>
      <c r="HM709">
        <f>IF(HJ709=HK709,0,HJ709*VLOOKUP(HH709,Mort!$A$2:$E$115,IF(HM708/HJ708=VLOOKUP(HH708,Mort!$A$2:$E$115,2),2,3)))</f>
        <v>2.0212460842171921E-5</v>
      </c>
      <c r="HN709">
        <f>HN708/(1+Assumptions!$C$9)</f>
        <v>0.3031689276598919</v>
      </c>
      <c r="HO709">
        <f>HO708*(1+Assumptions!$C$10)</f>
        <v>2.7827995887864359</v>
      </c>
      <c r="HQ709">
        <f>HQ708/(1.01+Assumptions!$C$9)</f>
        <v>0.22306886383382213</v>
      </c>
      <c r="HR709">
        <f>HR708/(0.99+Assumptions!$C$9)</f>
        <v>0.41325710681469313</v>
      </c>
    </row>
    <row r="710" spans="2:226" x14ac:dyDescent="0.25">
      <c r="B710">
        <f t="shared" ref="B710:C710" si="4130">B709+1</f>
        <v>2071</v>
      </c>
      <c r="C710">
        <f t="shared" si="4130"/>
        <v>92</v>
      </c>
      <c r="D710">
        <f>IF(D709=0, 0, D709*(1-VLOOKUP(C709,Mort!$A$2:$E$111,IF(D709/D708=1-VLOOKUP(C708,Mort!$A$2:$E$111,4),4,5))))</f>
        <v>0.24850699787721756</v>
      </c>
      <c r="E710" s="3">
        <f>IF(C710&lt;65,Assumptions!$C$6,Assumptions!$C$7)*(1+Assumptions!$C$8)^(B710-$J$3)</f>
        <v>67930.822053469426</v>
      </c>
      <c r="F710" s="3">
        <f t="shared" si="4046"/>
        <v>16881.28</v>
      </c>
      <c r="H710">
        <f t="shared" si="4053"/>
        <v>80</v>
      </c>
      <c r="I710" s="5">
        <v>88044.732453498247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5">
        <v>0</v>
      </c>
      <c r="AK710" s="5">
        <v>0</v>
      </c>
      <c r="AL710" s="5">
        <v>0</v>
      </c>
      <c r="AM710" s="5">
        <v>0</v>
      </c>
      <c r="AN710" s="5">
        <v>0</v>
      </c>
      <c r="AO710" s="5">
        <v>0</v>
      </c>
      <c r="AP710" s="5">
        <v>0</v>
      </c>
      <c r="AQ710" s="5">
        <v>0</v>
      </c>
      <c r="AR710" s="5">
        <v>0</v>
      </c>
      <c r="AS710" s="5">
        <v>0</v>
      </c>
      <c r="AT710" s="5">
        <v>0</v>
      </c>
      <c r="AU710" s="5">
        <v>0</v>
      </c>
      <c r="AV710" s="5">
        <v>0</v>
      </c>
      <c r="AW710" s="5">
        <v>0</v>
      </c>
      <c r="AX710" s="5">
        <v>0</v>
      </c>
      <c r="AY710" s="5">
        <v>37695.53</v>
      </c>
      <c r="AZ710" s="5">
        <v>38018.559999999998</v>
      </c>
      <c r="BA710" s="5">
        <v>38117.33</v>
      </c>
      <c r="BB710" s="5">
        <v>37967.449999999997</v>
      </c>
      <c r="BC710" s="5">
        <v>37553.78</v>
      </c>
      <c r="BD710" s="5">
        <v>36858.17</v>
      </c>
      <c r="BE710" s="5">
        <v>35864.76</v>
      </c>
      <c r="BF710" s="5">
        <v>34495.53</v>
      </c>
      <c r="BG710" s="5">
        <v>32734.94</v>
      </c>
      <c r="BH710" s="5">
        <v>30588.66</v>
      </c>
      <c r="BI710" s="5">
        <v>28084.19</v>
      </c>
      <c r="BJ710" s="5">
        <v>25281.09</v>
      </c>
      <c r="BK710" s="5">
        <v>22273.15</v>
      </c>
      <c r="BL710" s="5">
        <v>19176.150000000001</v>
      </c>
      <c r="BM710" s="5">
        <v>16109.01</v>
      </c>
      <c r="BN710" s="5">
        <v>13180.64</v>
      </c>
      <c r="BO710" s="5">
        <v>10483.83</v>
      </c>
      <c r="BP710" s="5">
        <v>8089.39</v>
      </c>
      <c r="BQ710" s="5">
        <v>6090.85</v>
      </c>
      <c r="BR710" s="5">
        <v>4433.0600000000004</v>
      </c>
      <c r="BS710" s="5">
        <v>3155.21</v>
      </c>
      <c r="BT710" s="5">
        <v>2128.9299999999998</v>
      </c>
      <c r="BU710" s="5">
        <v>1353.99</v>
      </c>
      <c r="BV710" s="5">
        <v>778.14</v>
      </c>
      <c r="BW710" s="5">
        <v>393.47</v>
      </c>
      <c r="BX710" s="5">
        <v>172.16</v>
      </c>
      <c r="BY710" s="5">
        <v>64.510000000000005</v>
      </c>
      <c r="BZ710" s="5">
        <v>19.71</v>
      </c>
      <c r="CA710" s="5">
        <v>4.5199999999999996</v>
      </c>
      <c r="CB710" s="5">
        <v>0.66</v>
      </c>
      <c r="CC710" s="5">
        <v>0</v>
      </c>
      <c r="CD710" s="5">
        <v>0</v>
      </c>
      <c r="CE710" s="5">
        <v>0</v>
      </c>
      <c r="CF710" s="5">
        <v>0</v>
      </c>
      <c r="CG710" s="5">
        <v>0</v>
      </c>
      <c r="CH710" s="5">
        <v>0</v>
      </c>
      <c r="CI710" s="5">
        <v>0</v>
      </c>
      <c r="CJ710" s="5">
        <v>0</v>
      </c>
      <c r="CK710" s="5">
        <v>0</v>
      </c>
      <c r="CL710" s="5">
        <v>0</v>
      </c>
      <c r="CM710" s="5">
        <v>0</v>
      </c>
      <c r="CN710" s="5">
        <v>0</v>
      </c>
      <c r="CO710" s="5">
        <v>0</v>
      </c>
      <c r="CP710" s="5">
        <v>0</v>
      </c>
      <c r="CQ710" s="5">
        <v>0</v>
      </c>
      <c r="CR710" s="5">
        <v>0</v>
      </c>
      <c r="CS710" s="5">
        <v>0</v>
      </c>
      <c r="CT710" s="5">
        <v>0</v>
      </c>
      <c r="CU710" s="5">
        <v>0</v>
      </c>
      <c r="CV710" s="5">
        <v>0</v>
      </c>
      <c r="CW710" s="5">
        <v>0</v>
      </c>
      <c r="CX710" s="5">
        <v>0</v>
      </c>
      <c r="CY710" s="5">
        <v>0</v>
      </c>
      <c r="CZ710" s="5">
        <v>0</v>
      </c>
      <c r="DA710" s="5">
        <v>0</v>
      </c>
      <c r="DB710" s="5">
        <v>0</v>
      </c>
      <c r="DC710" s="5">
        <v>0</v>
      </c>
      <c r="DD710" s="5">
        <v>0</v>
      </c>
      <c r="DE710" s="5">
        <v>0</v>
      </c>
      <c r="DF710" s="3">
        <v>0</v>
      </c>
      <c r="DG710" s="3">
        <v>0</v>
      </c>
      <c r="DH710" s="3">
        <v>0</v>
      </c>
      <c r="DI710" s="3">
        <v>0</v>
      </c>
      <c r="DJ710" s="3">
        <v>0</v>
      </c>
      <c r="DK710" s="3">
        <v>0</v>
      </c>
      <c r="DL710" s="3">
        <v>0</v>
      </c>
      <c r="DM710" s="3">
        <v>0</v>
      </c>
      <c r="DN710" s="3">
        <v>0</v>
      </c>
      <c r="DO710" s="3">
        <v>0</v>
      </c>
      <c r="DP710" s="3">
        <v>0</v>
      </c>
      <c r="DQ710" s="3">
        <v>0</v>
      </c>
      <c r="DR710" s="3">
        <v>0</v>
      </c>
      <c r="DS710" s="3">
        <v>0</v>
      </c>
      <c r="DT710" s="3">
        <v>0</v>
      </c>
      <c r="DU710" s="3">
        <v>0</v>
      </c>
      <c r="DV710" s="3">
        <v>0</v>
      </c>
      <c r="DW710" s="3">
        <v>0</v>
      </c>
      <c r="DX710" s="3">
        <v>0</v>
      </c>
      <c r="DY710" s="3">
        <v>0</v>
      </c>
      <c r="DZ710" s="3">
        <v>0</v>
      </c>
      <c r="EA710" s="3">
        <v>0</v>
      </c>
      <c r="EB710" s="3">
        <v>0</v>
      </c>
      <c r="EC710" s="3">
        <v>0</v>
      </c>
      <c r="ED710" s="3">
        <v>0</v>
      </c>
      <c r="EE710" s="3">
        <v>0</v>
      </c>
      <c r="EF710" s="3">
        <v>0</v>
      </c>
      <c r="EG710" s="3">
        <v>0</v>
      </c>
      <c r="EH710" s="3">
        <v>0</v>
      </c>
      <c r="EI710" s="3">
        <v>0</v>
      </c>
      <c r="EJ710" s="3">
        <v>0</v>
      </c>
      <c r="EK710" s="3">
        <v>0</v>
      </c>
      <c r="EL710" s="3">
        <v>0</v>
      </c>
      <c r="EM710" s="3">
        <v>0</v>
      </c>
      <c r="EN710" s="3">
        <v>0</v>
      </c>
      <c r="EO710" s="3">
        <v>0</v>
      </c>
      <c r="EP710" s="3">
        <v>0</v>
      </c>
      <c r="EQ710" s="3">
        <v>0</v>
      </c>
      <c r="ER710" s="3">
        <v>0</v>
      </c>
      <c r="ES710" s="3">
        <v>0</v>
      </c>
      <c r="ET710" s="3">
        <v>0</v>
      </c>
      <c r="EU710" s="3">
        <v>1</v>
      </c>
      <c r="EV710" s="3">
        <v>0.95599000000000001</v>
      </c>
      <c r="EW710" s="3">
        <v>0.9085059767</v>
      </c>
      <c r="EX710" s="3">
        <v>0.85775683284153803</v>
      </c>
      <c r="EY710" s="3">
        <v>0.80418134106225558</v>
      </c>
      <c r="EZ710" s="3">
        <v>0.74813794340362694</v>
      </c>
      <c r="FA710" s="3">
        <v>0.69002258796003324</v>
      </c>
      <c r="FB710" s="3">
        <v>0.62907979299140315</v>
      </c>
      <c r="FC710" s="3">
        <v>0.5658509829978372</v>
      </c>
      <c r="FD710" s="3">
        <v>0.50118553266084431</v>
      </c>
      <c r="FE710" s="3">
        <v>0.43616172165342637</v>
      </c>
      <c r="FF710" s="3">
        <v>0.37215935061800259</v>
      </c>
      <c r="FG710" s="3">
        <v>0.31078655210758777</v>
      </c>
      <c r="FH710" s="3">
        <v>0.25362358157843912</v>
      </c>
      <c r="FI710" s="3">
        <v>0.20195031306764794</v>
      </c>
      <c r="FJ710" s="3">
        <v>0.15662458480274505</v>
      </c>
      <c r="FK710" s="3">
        <v>0.11808397322033357</v>
      </c>
      <c r="FL710" s="3">
        <v>8.6364256333887557E-2</v>
      </c>
      <c r="FM710" s="3">
        <v>6.1637306102932207E-2</v>
      </c>
      <c r="FN710" s="3">
        <v>4.2522344734290875E-2</v>
      </c>
      <c r="FO710" s="3">
        <v>2.8687274651541996E-2</v>
      </c>
      <c r="FP710" s="3">
        <v>1.83472333761402E-2</v>
      </c>
      <c r="FQ710" s="3">
        <v>1.1060446168472359E-2</v>
      </c>
      <c r="FR710" s="3">
        <v>6.0250674458136328E-3</v>
      </c>
      <c r="FS710" s="3">
        <v>2.8877545761040162E-3</v>
      </c>
      <c r="FT710" s="3">
        <v>1.1976384553476188E-3</v>
      </c>
      <c r="FU710" s="3">
        <v>4.2538920295492069E-4</v>
      </c>
      <c r="FV710" s="3">
        <v>1.2319271317574502E-4</v>
      </c>
      <c r="FW710" s="3">
        <v>2.6773472354484668E-5</v>
      </c>
      <c r="FX710" s="3">
        <v>3.6872426126596274E-6</v>
      </c>
      <c r="FY710" s="3">
        <v>0</v>
      </c>
      <c r="FZ710" s="3">
        <v>0</v>
      </c>
      <c r="GA710" s="3">
        <v>0</v>
      </c>
      <c r="GB710" s="3">
        <v>0</v>
      </c>
      <c r="GC710" s="3">
        <v>0</v>
      </c>
      <c r="GD710" s="3">
        <v>0</v>
      </c>
      <c r="GE710" s="3">
        <v>0</v>
      </c>
      <c r="GF710" s="3">
        <v>0</v>
      </c>
      <c r="GG710" s="3">
        <v>0</v>
      </c>
      <c r="GH710" s="3">
        <v>0</v>
      </c>
      <c r="GI710" s="3">
        <v>0</v>
      </c>
      <c r="GJ710" s="3">
        <v>0</v>
      </c>
      <c r="GK710" s="3">
        <v>0</v>
      </c>
      <c r="GL710" s="3">
        <v>0</v>
      </c>
      <c r="GM710" s="3">
        <v>0</v>
      </c>
      <c r="GN710" s="3">
        <v>0</v>
      </c>
      <c r="GO710" s="3">
        <v>0</v>
      </c>
      <c r="GP710" s="3">
        <v>0</v>
      </c>
      <c r="GQ710" s="3">
        <v>0</v>
      </c>
      <c r="GR710" s="3">
        <v>0</v>
      </c>
      <c r="GS710" s="3">
        <v>0</v>
      </c>
      <c r="GT710" s="3">
        <v>0</v>
      </c>
      <c r="GU710" s="3">
        <v>0</v>
      </c>
      <c r="GV710" s="3">
        <v>0</v>
      </c>
      <c r="GW710" s="3">
        <v>0</v>
      </c>
      <c r="GX710" s="3">
        <v>0</v>
      </c>
      <c r="GY710" s="3">
        <v>0</v>
      </c>
      <c r="GZ710" s="3">
        <v>0</v>
      </c>
      <c r="HA710" s="3">
        <v>0</v>
      </c>
      <c r="HB710">
        <f t="shared" si="4050"/>
        <v>48</v>
      </c>
      <c r="HC710">
        <f t="shared" si="4054"/>
        <v>0</v>
      </c>
      <c r="HD710">
        <f>IF(H710&gt;=$F$3,IF(HB710&lt;50,HC710*VLOOKUP(H710,Ret!$A$2:$AZ$27,HB710+2),HC710),0)</f>
        <v>0</v>
      </c>
      <c r="HE710">
        <f>IF(H710&lt;$F$3,HC710*VLOOKUP(H710,Withd!$A$2:$AZ$57,HB710+2),0)</f>
        <v>0</v>
      </c>
      <c r="HF710">
        <f>IF(HC710=HD710,0,HC710*VLOOKUP(H710,Mort!$A$2:$E$115,IF(HF709/HC709=VLOOKUP(H709,Mort!$A$2:$E$115,2),2,3)))</f>
        <v>0</v>
      </c>
      <c r="HH710">
        <f t="shared" ref="HH710:HI710" si="4131">HH709+1</f>
        <v>73</v>
      </c>
      <c r="HI710">
        <f t="shared" si="4131"/>
        <v>41</v>
      </c>
      <c r="HJ710">
        <f t="shared" si="4048"/>
        <v>2.414858963798506E-3</v>
      </c>
      <c r="HK710">
        <f>IF(HH710&gt;=$F$3,IF(HI710&lt;50,HJ710*VLOOKUP(HH710,Ret!$A$2:$AZ$27,HI710+2),HJ710),0)</f>
        <v>5.3368383099946983E-4</v>
      </c>
      <c r="HL710">
        <f>IF(HH710&lt;$F$3,HJ710*VLOOKUP(HH710,Withd!$A$2:$AZ$57,HI710+2),0)</f>
        <v>0</v>
      </c>
      <c r="HM710">
        <f>IF(HJ710=HK710,0,HJ710*VLOOKUP(HH710,Mort!$A$2:$E$115,IF(HM709/HJ709=VLOOKUP(HH709,Mort!$A$2:$E$115,2),2,3)))</f>
        <v>1.5165314292654618E-5</v>
      </c>
      <c r="HN710">
        <f>HN709/(1+Assumptions!$C$9)</f>
        <v>0.29207025786116753</v>
      </c>
      <c r="HO710">
        <f>HO709*(1+Assumptions!$C$10)</f>
        <v>2.873240575421995</v>
      </c>
      <c r="HQ710">
        <f>HQ709/(1.01+Assumptions!$C$9)</f>
        <v>0.21285196930708217</v>
      </c>
      <c r="HR710">
        <f>HR709/(0.99+Assumptions!$C$9)</f>
        <v>0.4020010766679894</v>
      </c>
    </row>
    <row r="711" spans="2:226" x14ac:dyDescent="0.25">
      <c r="B711">
        <f t="shared" ref="B711:C711" si="4132">B710+1</f>
        <v>2072</v>
      </c>
      <c r="C711">
        <f t="shared" si="4132"/>
        <v>93</v>
      </c>
      <c r="D711">
        <f>IF(D710=0, 0, D710*(1-VLOOKUP(C710,Mort!$A$2:$E$111,IF(D710/D709=1-VLOOKUP(C709,Mort!$A$2:$E$111,4),4,5))))</f>
        <v>0.20752570885728561</v>
      </c>
      <c r="E711" s="3">
        <f>IF(C711&lt;65,Assumptions!$C$6,Assumptions!$C$7)*(1+Assumptions!$C$8)^(B711-$J$3)</f>
        <v>71667.017266410243</v>
      </c>
      <c r="F711" s="3">
        <f t="shared" si="4046"/>
        <v>14872.75</v>
      </c>
      <c r="H711">
        <f t="shared" si="4053"/>
        <v>81</v>
      </c>
      <c r="I711" s="5">
        <v>83552.315670072145</v>
      </c>
      <c r="J711" s="5">
        <v>0</v>
      </c>
      <c r="K711" s="5">
        <v>0</v>
      </c>
      <c r="L711" s="5">
        <v>0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5">
        <v>0</v>
      </c>
      <c r="Y711" s="5">
        <v>0</v>
      </c>
      <c r="Z711" s="5">
        <v>0</v>
      </c>
      <c r="AA711" s="5">
        <v>0</v>
      </c>
      <c r="AB711" s="5">
        <v>0</v>
      </c>
      <c r="AC711" s="5">
        <v>0</v>
      </c>
      <c r="AD711" s="5">
        <v>0</v>
      </c>
      <c r="AE711" s="5">
        <v>0</v>
      </c>
      <c r="AF711" s="5">
        <v>0</v>
      </c>
      <c r="AG711" s="5">
        <v>0</v>
      </c>
      <c r="AH711" s="5">
        <v>0</v>
      </c>
      <c r="AI711" s="5">
        <v>0</v>
      </c>
      <c r="AJ711" s="5">
        <v>0</v>
      </c>
      <c r="AK711" s="5">
        <v>0</v>
      </c>
      <c r="AL711" s="5">
        <v>0</v>
      </c>
      <c r="AM711" s="5">
        <v>0</v>
      </c>
      <c r="AN711" s="5">
        <v>0</v>
      </c>
      <c r="AO711" s="5">
        <v>0</v>
      </c>
      <c r="AP711" s="5">
        <v>0</v>
      </c>
      <c r="AQ711" s="5">
        <v>0</v>
      </c>
      <c r="AR711" s="5">
        <v>0</v>
      </c>
      <c r="AS711" s="5">
        <v>0</v>
      </c>
      <c r="AT711" s="5">
        <v>0</v>
      </c>
      <c r="AU711" s="5">
        <v>0</v>
      </c>
      <c r="AV711" s="5">
        <v>0</v>
      </c>
      <c r="AW711" s="5">
        <v>0</v>
      </c>
      <c r="AX711" s="5">
        <v>0</v>
      </c>
      <c r="AY711" s="5">
        <v>0</v>
      </c>
      <c r="AZ711" s="5">
        <v>39768.78</v>
      </c>
      <c r="BA711" s="5">
        <v>39872.11</v>
      </c>
      <c r="BB711" s="5">
        <v>39715.32</v>
      </c>
      <c r="BC711" s="5">
        <v>39282.61</v>
      </c>
      <c r="BD711" s="5">
        <v>38554.980000000003</v>
      </c>
      <c r="BE711" s="5">
        <v>37515.83</v>
      </c>
      <c r="BF711" s="5">
        <v>36083.56</v>
      </c>
      <c r="BG711" s="5">
        <v>34241.93</v>
      </c>
      <c r="BH711" s="5">
        <v>31996.84</v>
      </c>
      <c r="BI711" s="5">
        <v>29377.08</v>
      </c>
      <c r="BJ711" s="5">
        <v>26444.93</v>
      </c>
      <c r="BK711" s="5">
        <v>23298.51</v>
      </c>
      <c r="BL711" s="5">
        <v>20058.939999999999</v>
      </c>
      <c r="BM711" s="5">
        <v>16850.599999999999</v>
      </c>
      <c r="BN711" s="5">
        <v>13787.43</v>
      </c>
      <c r="BO711" s="5">
        <v>10966.47</v>
      </c>
      <c r="BP711" s="5">
        <v>8461.7900000000009</v>
      </c>
      <c r="BQ711" s="5">
        <v>6371.25</v>
      </c>
      <c r="BR711" s="5">
        <v>4637.1400000000003</v>
      </c>
      <c r="BS711" s="5">
        <v>3300.46</v>
      </c>
      <c r="BT711" s="5">
        <v>2226.94</v>
      </c>
      <c r="BU711" s="5">
        <v>1416.33</v>
      </c>
      <c r="BV711" s="5">
        <v>813.96</v>
      </c>
      <c r="BW711" s="5">
        <v>411.58</v>
      </c>
      <c r="BX711" s="5">
        <v>180.08</v>
      </c>
      <c r="BY711" s="5">
        <v>67.48</v>
      </c>
      <c r="BZ711" s="5">
        <v>20.62</v>
      </c>
      <c r="CA711" s="5">
        <v>4.7300000000000004</v>
      </c>
      <c r="CB711" s="5">
        <v>0.69</v>
      </c>
      <c r="CC711" s="5">
        <v>0</v>
      </c>
      <c r="CD711" s="5">
        <v>0</v>
      </c>
      <c r="CE711" s="5">
        <v>0</v>
      </c>
      <c r="CF711" s="5">
        <v>0</v>
      </c>
      <c r="CG711" s="5">
        <v>0</v>
      </c>
      <c r="CH711" s="5">
        <v>0</v>
      </c>
      <c r="CI711" s="5">
        <v>0</v>
      </c>
      <c r="CJ711" s="5">
        <v>0</v>
      </c>
      <c r="CK711" s="5">
        <v>0</v>
      </c>
      <c r="CL711" s="5">
        <v>0</v>
      </c>
      <c r="CM711" s="5">
        <v>0</v>
      </c>
      <c r="CN711" s="5">
        <v>0</v>
      </c>
      <c r="CO711" s="5">
        <v>0</v>
      </c>
      <c r="CP711" s="5">
        <v>0</v>
      </c>
      <c r="CQ711" s="5">
        <v>0</v>
      </c>
      <c r="CR711" s="5">
        <v>0</v>
      </c>
      <c r="CS711" s="5">
        <v>0</v>
      </c>
      <c r="CT711" s="5">
        <v>0</v>
      </c>
      <c r="CU711" s="5">
        <v>0</v>
      </c>
      <c r="CV711" s="5">
        <v>0</v>
      </c>
      <c r="CW711" s="5">
        <v>0</v>
      </c>
      <c r="CX711" s="5">
        <v>0</v>
      </c>
      <c r="CY711" s="5">
        <v>0</v>
      </c>
      <c r="CZ711" s="5">
        <v>0</v>
      </c>
      <c r="DA711" s="5">
        <v>0</v>
      </c>
      <c r="DB711" s="5">
        <v>0</v>
      </c>
      <c r="DC711" s="5">
        <v>0</v>
      </c>
      <c r="DD711" s="5">
        <v>0</v>
      </c>
      <c r="DE711" s="5">
        <v>0</v>
      </c>
      <c r="DF711" s="3">
        <v>0</v>
      </c>
      <c r="DG711" s="3">
        <v>0</v>
      </c>
      <c r="DH711" s="3">
        <v>0</v>
      </c>
      <c r="DI711" s="3">
        <v>0</v>
      </c>
      <c r="DJ711" s="3">
        <v>0</v>
      </c>
      <c r="DK711" s="3">
        <v>0</v>
      </c>
      <c r="DL711" s="3">
        <v>0</v>
      </c>
      <c r="DM711" s="3">
        <v>0</v>
      </c>
      <c r="DN711" s="3">
        <v>0</v>
      </c>
      <c r="DO711" s="3">
        <v>0</v>
      </c>
      <c r="DP711" s="3">
        <v>0</v>
      </c>
      <c r="DQ711" s="3">
        <v>0</v>
      </c>
      <c r="DR711" s="3">
        <v>0</v>
      </c>
      <c r="DS711" s="3">
        <v>0</v>
      </c>
      <c r="DT711" s="3">
        <v>0</v>
      </c>
      <c r="DU711" s="3">
        <v>0</v>
      </c>
      <c r="DV711" s="3">
        <v>0</v>
      </c>
      <c r="DW711" s="3">
        <v>0</v>
      </c>
      <c r="DX711" s="3">
        <v>0</v>
      </c>
      <c r="DY711" s="3">
        <v>0</v>
      </c>
      <c r="DZ711" s="3">
        <v>0</v>
      </c>
      <c r="EA711" s="3">
        <v>0</v>
      </c>
      <c r="EB711" s="3">
        <v>0</v>
      </c>
      <c r="EC711" s="3">
        <v>0</v>
      </c>
      <c r="ED711" s="3">
        <v>0</v>
      </c>
      <c r="EE711" s="3">
        <v>0</v>
      </c>
      <c r="EF711" s="3">
        <v>0</v>
      </c>
      <c r="EG711" s="3">
        <v>0</v>
      </c>
      <c r="EH711" s="3">
        <v>0</v>
      </c>
      <c r="EI711" s="3">
        <v>0</v>
      </c>
      <c r="EJ711" s="3">
        <v>0</v>
      </c>
      <c r="EK711" s="3">
        <v>0</v>
      </c>
      <c r="EL711" s="3">
        <v>0</v>
      </c>
      <c r="EM711" s="3">
        <v>0</v>
      </c>
      <c r="EN711" s="3">
        <v>0</v>
      </c>
      <c r="EO711" s="3">
        <v>0</v>
      </c>
      <c r="EP711" s="3">
        <v>0</v>
      </c>
      <c r="EQ711" s="3">
        <v>0</v>
      </c>
      <c r="ER711" s="3">
        <v>0</v>
      </c>
      <c r="ES711" s="3">
        <v>0</v>
      </c>
      <c r="ET711" s="3">
        <v>0</v>
      </c>
      <c r="EU711" s="3">
        <v>0</v>
      </c>
      <c r="EV711" s="3">
        <v>1</v>
      </c>
      <c r="EW711" s="3">
        <v>0.95033000000000001</v>
      </c>
      <c r="EX711" s="3">
        <v>0.89724456620000004</v>
      </c>
      <c r="EY711" s="3">
        <v>0.84120267059514808</v>
      </c>
      <c r="EZ711" s="3">
        <v>0.78257925648137217</v>
      </c>
      <c r="FA711" s="3">
        <v>0.72178849983789917</v>
      </c>
      <c r="FB711" s="3">
        <v>0.65804013953221596</v>
      </c>
      <c r="FC711" s="3">
        <v>0.59190052510783298</v>
      </c>
      <c r="FD711" s="3">
        <v>0.52425813309850977</v>
      </c>
      <c r="FE711" s="3">
        <v>0.45624088291030912</v>
      </c>
      <c r="FF711" s="3">
        <v>0.38929209575205037</v>
      </c>
      <c r="FG711" s="3">
        <v>0.32509393624157973</v>
      </c>
      <c r="FH711" s="3">
        <v>0.26529940854866596</v>
      </c>
      <c r="FI711" s="3">
        <v>0.21124730705096076</v>
      </c>
      <c r="FJ711" s="3">
        <v>0.16383496145644313</v>
      </c>
      <c r="FK711" s="3">
        <v>0.12352009249085617</v>
      </c>
      <c r="FL711" s="3">
        <v>9.0340125245962383E-2</v>
      </c>
      <c r="FM711" s="3">
        <v>6.4474843986790889E-2</v>
      </c>
      <c r="FN711" s="3">
        <v>4.4479905369607303E-2</v>
      </c>
      <c r="FO711" s="3">
        <v>3.0007923358551871E-2</v>
      </c>
      <c r="FP711" s="3">
        <v>1.9191867463195435E-2</v>
      </c>
      <c r="FQ711" s="3">
        <v>1.1569625381512736E-2</v>
      </c>
      <c r="FR711" s="3">
        <v>6.3024377303252483E-3</v>
      </c>
      <c r="FS711" s="3">
        <v>3.0206953797675884E-3</v>
      </c>
      <c r="FT711" s="3">
        <v>1.252772994851012E-3</v>
      </c>
      <c r="FU711" s="3">
        <v>4.4497244004113094E-4</v>
      </c>
      <c r="FV711" s="3">
        <v>1.2886401863591152E-4</v>
      </c>
      <c r="FW711" s="3">
        <v>2.8006017170142653E-5</v>
      </c>
      <c r="FX711" s="3">
        <v>3.856988684672045E-6</v>
      </c>
      <c r="FY711" s="3">
        <v>0</v>
      </c>
      <c r="FZ711" s="3">
        <v>0</v>
      </c>
      <c r="GA711" s="3">
        <v>0</v>
      </c>
      <c r="GB711" s="3">
        <v>0</v>
      </c>
      <c r="GC711" s="3">
        <v>0</v>
      </c>
      <c r="GD711" s="3">
        <v>0</v>
      </c>
      <c r="GE711" s="3">
        <v>0</v>
      </c>
      <c r="GF711" s="3">
        <v>0</v>
      </c>
      <c r="GG711" s="3">
        <v>0</v>
      </c>
      <c r="GH711" s="3">
        <v>0</v>
      </c>
      <c r="GI711" s="3">
        <v>0</v>
      </c>
      <c r="GJ711" s="3">
        <v>0</v>
      </c>
      <c r="GK711" s="3">
        <v>0</v>
      </c>
      <c r="GL711" s="3">
        <v>0</v>
      </c>
      <c r="GM711" s="3">
        <v>0</v>
      </c>
      <c r="GN711" s="3">
        <v>0</v>
      </c>
      <c r="GO711" s="3">
        <v>0</v>
      </c>
      <c r="GP711" s="3">
        <v>0</v>
      </c>
      <c r="GQ711" s="3">
        <v>0</v>
      </c>
      <c r="GR711" s="3">
        <v>0</v>
      </c>
      <c r="GS711" s="3">
        <v>0</v>
      </c>
      <c r="GT711" s="3">
        <v>0</v>
      </c>
      <c r="GU711" s="3">
        <v>0</v>
      </c>
      <c r="GV711" s="3">
        <v>0</v>
      </c>
      <c r="GW711" s="3">
        <v>0</v>
      </c>
      <c r="GX711" s="3">
        <v>0</v>
      </c>
      <c r="GY711" s="3">
        <v>0</v>
      </c>
      <c r="GZ711" s="3">
        <v>0</v>
      </c>
      <c r="HA711" s="3">
        <v>0</v>
      </c>
      <c r="HB711">
        <f t="shared" si="4050"/>
        <v>49</v>
      </c>
      <c r="HC711">
        <f t="shared" si="4054"/>
        <v>0</v>
      </c>
      <c r="HD711">
        <f>IF(H711&gt;=$F$3,IF(HB711&lt;50,HC711*VLOOKUP(H711,Ret!$A$2:$AZ$27,HB711+2),HC711),0)</f>
        <v>0</v>
      </c>
      <c r="HE711">
        <f>IF(H711&lt;$F$3,HC711*VLOOKUP(H711,Withd!$A$2:$AZ$57,HB711+2),0)</f>
        <v>0</v>
      </c>
      <c r="HF711">
        <f>IF(HC711=HD711,0,HC711*VLOOKUP(H711,Mort!$A$2:$E$115,IF(HF710/HC710=VLOOKUP(H710,Mort!$A$2:$E$115,2),2,3)))</f>
        <v>0</v>
      </c>
      <c r="HH711">
        <f t="shared" ref="HH711:HI711" si="4133">HH710+1</f>
        <v>74</v>
      </c>
      <c r="HI711">
        <f t="shared" si="4133"/>
        <v>42</v>
      </c>
      <c r="HJ711">
        <f t="shared" si="4048"/>
        <v>1.8660098185063817E-3</v>
      </c>
      <c r="HK711">
        <f>IF(HH711&gt;=$F$3,IF(HI711&lt;50,HJ711*VLOOKUP(HH711,Ret!$A$2:$AZ$27,HI711+2),HJ711),0)</f>
        <v>4.6463644480808906E-4</v>
      </c>
      <c r="HL711">
        <f>IF(HH711&lt;$F$3,HJ711*VLOOKUP(HH711,Withd!$A$2:$AZ$57,HI711+2),0)</f>
        <v>0</v>
      </c>
      <c r="HM711">
        <f>IF(HJ711=HK711,0,HJ711*VLOOKUP(HH711,Mort!$A$2:$E$115,IF(HM710/HJ710=VLOOKUP(HH710,Mort!$A$2:$E$115,2),2,3)))</f>
        <v>1.2483605685807694E-5</v>
      </c>
      <c r="HN711">
        <f>HN710/(1+Assumptions!$C$9)</f>
        <v>0.28137789774678951</v>
      </c>
      <c r="HO711">
        <f>HO710*(1+Assumptions!$C$10)</f>
        <v>2.9666208941232095</v>
      </c>
      <c r="HQ711">
        <f>HQ710/(1.01+Assumptions!$C$9)</f>
        <v>0.20310302414797915</v>
      </c>
      <c r="HR711">
        <f>HR710/(0.99+Assumptions!$C$9)</f>
        <v>0.39105163099998969</v>
      </c>
    </row>
    <row r="712" spans="2:226" x14ac:dyDescent="0.25">
      <c r="B712">
        <f t="shared" ref="B712:C712" si="4134">B711+1</f>
        <v>2073</v>
      </c>
      <c r="C712">
        <f t="shared" si="4134"/>
        <v>94</v>
      </c>
      <c r="D712">
        <f>IF(D711=0, 0, D711*(1-VLOOKUP(C711,Mort!$A$2:$E$111,IF(D711/D710=1-VLOOKUP(C710,Mort!$A$2:$E$111,4),4,5))))</f>
        <v>0.16935550522716505</v>
      </c>
      <c r="E712" s="3">
        <f>IF(C712&lt;65,Assumptions!$C$6,Assumptions!$C$7)*(1+Assumptions!$C$8)^(B712-$J$3)</f>
        <v>75608.7032160628</v>
      </c>
      <c r="F712" s="3">
        <f t="shared" si="4046"/>
        <v>12804.75</v>
      </c>
      <c r="H712">
        <f t="shared" si="4053"/>
        <v>82</v>
      </c>
      <c r="I712" s="5">
        <v>79181.927566125203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5">
        <v>0</v>
      </c>
      <c r="AK712" s="5">
        <v>0</v>
      </c>
      <c r="AL712" s="5">
        <v>0</v>
      </c>
      <c r="AM712" s="5">
        <v>0</v>
      </c>
      <c r="AN712" s="5">
        <v>0</v>
      </c>
      <c r="AO712" s="5">
        <v>0</v>
      </c>
      <c r="AP712" s="5">
        <v>0</v>
      </c>
      <c r="AQ712" s="5">
        <v>0</v>
      </c>
      <c r="AR712" s="5">
        <v>0</v>
      </c>
      <c r="AS712" s="5">
        <v>0</v>
      </c>
      <c r="AT712" s="5">
        <v>0</v>
      </c>
      <c r="AU712" s="5">
        <v>0</v>
      </c>
      <c r="AV712" s="5">
        <v>0</v>
      </c>
      <c r="AW712" s="5">
        <v>0</v>
      </c>
      <c r="AX712" s="5">
        <v>0</v>
      </c>
      <c r="AY712" s="5">
        <v>0</v>
      </c>
      <c r="AZ712" s="5">
        <v>0</v>
      </c>
      <c r="BA712" s="5">
        <v>41956.06</v>
      </c>
      <c r="BB712" s="5">
        <v>41791.08</v>
      </c>
      <c r="BC712" s="5">
        <v>41335.75</v>
      </c>
      <c r="BD712" s="5">
        <v>40570.089999999997</v>
      </c>
      <c r="BE712" s="5">
        <v>39476.629999999997</v>
      </c>
      <c r="BF712" s="5">
        <v>37969.51</v>
      </c>
      <c r="BG712" s="5">
        <v>36031.620000000003</v>
      </c>
      <c r="BH712" s="5">
        <v>33669.19</v>
      </c>
      <c r="BI712" s="5">
        <v>30912.5</v>
      </c>
      <c r="BJ712" s="5">
        <v>27827.1</v>
      </c>
      <c r="BK712" s="5">
        <v>24516.23</v>
      </c>
      <c r="BL712" s="5">
        <v>21107.35</v>
      </c>
      <c r="BM712" s="5">
        <v>17731.32</v>
      </c>
      <c r="BN712" s="5">
        <v>14508.04</v>
      </c>
      <c r="BO712" s="5">
        <v>11539.64</v>
      </c>
      <c r="BP712" s="5">
        <v>8904.06</v>
      </c>
      <c r="BQ712" s="5">
        <v>6704.25</v>
      </c>
      <c r="BR712" s="5">
        <v>4879.51</v>
      </c>
      <c r="BS712" s="5">
        <v>3472.97</v>
      </c>
      <c r="BT712" s="5">
        <v>2343.33</v>
      </c>
      <c r="BU712" s="5">
        <v>1490.35</v>
      </c>
      <c r="BV712" s="5">
        <v>856.51</v>
      </c>
      <c r="BW712" s="5">
        <v>433.09</v>
      </c>
      <c r="BX712" s="5">
        <v>189.5</v>
      </c>
      <c r="BY712" s="5">
        <v>71.010000000000005</v>
      </c>
      <c r="BZ712" s="5">
        <v>21.7</v>
      </c>
      <c r="CA712" s="5">
        <v>4.97</v>
      </c>
      <c r="CB712" s="5">
        <v>0.72</v>
      </c>
      <c r="CC712" s="5">
        <v>0</v>
      </c>
      <c r="CD712" s="5">
        <v>0</v>
      </c>
      <c r="CE712" s="5">
        <v>0</v>
      </c>
      <c r="CF712" s="5">
        <v>0</v>
      </c>
      <c r="CG712" s="5">
        <v>0</v>
      </c>
      <c r="CH712" s="5">
        <v>0</v>
      </c>
      <c r="CI712" s="5">
        <v>0</v>
      </c>
      <c r="CJ712" s="5">
        <v>0</v>
      </c>
      <c r="CK712" s="5">
        <v>0</v>
      </c>
      <c r="CL712" s="5">
        <v>0</v>
      </c>
      <c r="CM712" s="5">
        <v>0</v>
      </c>
      <c r="CN712" s="5">
        <v>0</v>
      </c>
      <c r="CO712" s="5">
        <v>0</v>
      </c>
      <c r="CP712" s="5">
        <v>0</v>
      </c>
      <c r="CQ712" s="5">
        <v>0</v>
      </c>
      <c r="CR712" s="5">
        <v>0</v>
      </c>
      <c r="CS712" s="5">
        <v>0</v>
      </c>
      <c r="CT712" s="5">
        <v>0</v>
      </c>
      <c r="CU712" s="5">
        <v>0</v>
      </c>
      <c r="CV712" s="5">
        <v>0</v>
      </c>
      <c r="CW712" s="5">
        <v>0</v>
      </c>
      <c r="CX712" s="5">
        <v>0</v>
      </c>
      <c r="CY712" s="5">
        <v>0</v>
      </c>
      <c r="CZ712" s="5">
        <v>0</v>
      </c>
      <c r="DA712" s="5">
        <v>0</v>
      </c>
      <c r="DB712" s="5">
        <v>0</v>
      </c>
      <c r="DC712" s="5">
        <v>0</v>
      </c>
      <c r="DD712" s="5">
        <v>0</v>
      </c>
      <c r="DE712" s="5">
        <v>0</v>
      </c>
      <c r="DF712" s="3">
        <v>0</v>
      </c>
      <c r="DG712" s="3">
        <v>0</v>
      </c>
      <c r="DH712" s="3">
        <v>0</v>
      </c>
      <c r="DI712" s="3">
        <v>0</v>
      </c>
      <c r="DJ712" s="3">
        <v>0</v>
      </c>
      <c r="DK712" s="3">
        <v>0</v>
      </c>
      <c r="DL712" s="3">
        <v>0</v>
      </c>
      <c r="DM712" s="3">
        <v>0</v>
      </c>
      <c r="DN712" s="3">
        <v>0</v>
      </c>
      <c r="DO712" s="3">
        <v>0</v>
      </c>
      <c r="DP712" s="3">
        <v>0</v>
      </c>
      <c r="DQ712" s="3">
        <v>0</v>
      </c>
      <c r="DR712" s="3">
        <v>0</v>
      </c>
      <c r="DS712" s="3">
        <v>0</v>
      </c>
      <c r="DT712" s="3">
        <v>0</v>
      </c>
      <c r="DU712" s="3">
        <v>0</v>
      </c>
      <c r="DV712" s="3">
        <v>0</v>
      </c>
      <c r="DW712" s="3">
        <v>0</v>
      </c>
      <c r="DX712" s="3">
        <v>0</v>
      </c>
      <c r="DY712" s="3">
        <v>0</v>
      </c>
      <c r="DZ712" s="3">
        <v>0</v>
      </c>
      <c r="EA712" s="3">
        <v>0</v>
      </c>
      <c r="EB712" s="3">
        <v>0</v>
      </c>
      <c r="EC712" s="3">
        <v>0</v>
      </c>
      <c r="ED712" s="3">
        <v>0</v>
      </c>
      <c r="EE712" s="3">
        <v>0</v>
      </c>
      <c r="EF712" s="3">
        <v>0</v>
      </c>
      <c r="EG712" s="3">
        <v>0</v>
      </c>
      <c r="EH712" s="3">
        <v>0</v>
      </c>
      <c r="EI712" s="3">
        <v>0</v>
      </c>
      <c r="EJ712" s="3">
        <v>0</v>
      </c>
      <c r="EK712" s="3">
        <v>0</v>
      </c>
      <c r="EL712" s="3">
        <v>0</v>
      </c>
      <c r="EM712" s="3">
        <v>0</v>
      </c>
      <c r="EN712" s="3">
        <v>0</v>
      </c>
      <c r="EO712" s="3">
        <v>0</v>
      </c>
      <c r="EP712" s="3">
        <v>0</v>
      </c>
      <c r="EQ712" s="3">
        <v>0</v>
      </c>
      <c r="ER712" s="3">
        <v>0</v>
      </c>
      <c r="ES712" s="3">
        <v>0</v>
      </c>
      <c r="ET712" s="3">
        <v>0</v>
      </c>
      <c r="EU712" s="3">
        <v>0</v>
      </c>
      <c r="EV712" s="3">
        <v>0</v>
      </c>
      <c r="EW712" s="3">
        <v>1</v>
      </c>
      <c r="EX712" s="3">
        <v>0.94413999999999998</v>
      </c>
      <c r="EY712" s="3">
        <v>0.88516901560000005</v>
      </c>
      <c r="EZ712" s="3">
        <v>0.82348158690283602</v>
      </c>
      <c r="FA712" s="3">
        <v>0.7595135372322237</v>
      </c>
      <c r="FB712" s="3">
        <v>0.69243330162387373</v>
      </c>
      <c r="FC712" s="3">
        <v>0.62283683047765814</v>
      </c>
      <c r="FD712" s="3">
        <v>0.55165903749067136</v>
      </c>
      <c r="FE712" s="3">
        <v>0.48008679396663168</v>
      </c>
      <c r="FF712" s="3">
        <v>0.40963885781996817</v>
      </c>
      <c r="FG712" s="3">
        <v>0.34208531377687723</v>
      </c>
      <c r="FH712" s="3">
        <v>0.2791655620138962</v>
      </c>
      <c r="FI712" s="3">
        <v>0.22228837040918498</v>
      </c>
      <c r="FJ712" s="3">
        <v>0.1723979685545475</v>
      </c>
      <c r="FK712" s="3">
        <v>0.12997600043232999</v>
      </c>
      <c r="FL712" s="3">
        <v>9.5061847196197494E-2</v>
      </c>
      <c r="FM712" s="3">
        <v>6.7844689725454183E-2</v>
      </c>
      <c r="FN712" s="3">
        <v>4.6804694547796337E-2</v>
      </c>
      <c r="FO712" s="3">
        <v>3.1576319129725319E-2</v>
      </c>
      <c r="FP712" s="3">
        <v>2.0194950662607125E-2</v>
      </c>
      <c r="FQ712" s="3">
        <v>1.2174324057446079E-2</v>
      </c>
      <c r="FR712" s="3">
        <v>6.6318412870531775E-3</v>
      </c>
      <c r="FS712" s="3">
        <v>3.1785752104717176E-3</v>
      </c>
      <c r="FT712" s="3">
        <v>1.3182504970389356E-3</v>
      </c>
      <c r="FU712" s="3">
        <v>4.6822939404325952E-4</v>
      </c>
      <c r="FV712" s="3">
        <v>1.3559923251492794E-4</v>
      </c>
      <c r="FW712" s="3">
        <v>2.9469781202469292E-5</v>
      </c>
      <c r="FX712" s="3">
        <v>4.0585782672040693E-6</v>
      </c>
      <c r="FY712" s="3">
        <v>0</v>
      </c>
      <c r="FZ712" s="3">
        <v>0</v>
      </c>
      <c r="GA712" s="3">
        <v>0</v>
      </c>
      <c r="GB712" s="3">
        <v>0</v>
      </c>
      <c r="GC712" s="3">
        <v>0</v>
      </c>
      <c r="GD712" s="3">
        <v>0</v>
      </c>
      <c r="GE712" s="3">
        <v>0</v>
      </c>
      <c r="GF712" s="3">
        <v>0</v>
      </c>
      <c r="GG712" s="3">
        <v>0</v>
      </c>
      <c r="GH712" s="3">
        <v>0</v>
      </c>
      <c r="GI712" s="3">
        <v>0</v>
      </c>
      <c r="GJ712" s="3">
        <v>0</v>
      </c>
      <c r="GK712" s="3">
        <v>0</v>
      </c>
      <c r="GL712" s="3">
        <v>0</v>
      </c>
      <c r="GM712" s="3">
        <v>0</v>
      </c>
      <c r="GN712" s="3">
        <v>0</v>
      </c>
      <c r="GO712" s="3">
        <v>0</v>
      </c>
      <c r="GP712" s="3">
        <v>0</v>
      </c>
      <c r="GQ712" s="3">
        <v>0</v>
      </c>
      <c r="GR712" s="3">
        <v>0</v>
      </c>
      <c r="GS712" s="3">
        <v>0</v>
      </c>
      <c r="GT712" s="3">
        <v>0</v>
      </c>
      <c r="GU712" s="3">
        <v>0</v>
      </c>
      <c r="GV712" s="3">
        <v>0</v>
      </c>
      <c r="GW712" s="3">
        <v>0</v>
      </c>
      <c r="GX712" s="3">
        <v>0</v>
      </c>
      <c r="GY712" s="3">
        <v>0</v>
      </c>
      <c r="GZ712" s="3">
        <v>0</v>
      </c>
      <c r="HA712" s="3">
        <v>0</v>
      </c>
      <c r="HB712">
        <f t="shared" si="4050"/>
        <v>50</v>
      </c>
      <c r="HC712">
        <f t="shared" si="4054"/>
        <v>0</v>
      </c>
      <c r="HD712">
        <f>IF(H712&gt;=$F$3,IF(HB712&lt;50,HC712*VLOOKUP(H712,Ret!$A$2:$AZ$27,HB712+2),HC712),0)</f>
        <v>0</v>
      </c>
      <c r="HE712">
        <f>IF(H712&lt;$F$3,HC712*VLOOKUP(H712,Withd!$A$2:$AZ$57,HB712+2),0)</f>
        <v>0</v>
      </c>
      <c r="HF712">
        <f>IF(HC712=HD712,0,HC712*VLOOKUP(H712,Mort!$A$2:$E$115,IF(HF711/HC711=VLOOKUP(H711,Mort!$A$2:$E$115,2),2,3)))</f>
        <v>0</v>
      </c>
      <c r="HH712">
        <f t="shared" ref="HH712:HI712" si="4135">HH711+1</f>
        <v>75</v>
      </c>
      <c r="HI712">
        <f t="shared" si="4135"/>
        <v>43</v>
      </c>
      <c r="HJ712">
        <f t="shared" si="4048"/>
        <v>1.3888897680124849E-3</v>
      </c>
      <c r="HK712">
        <f>IF(HH712&gt;=$F$3,IF(HI712&lt;50,HJ712*VLOOKUP(HH712,Ret!$A$2:$AZ$27,HI712+2),HJ712),0)</f>
        <v>1.3888897680124849E-3</v>
      </c>
      <c r="HL712">
        <f>IF(HH712&lt;$F$3,HJ712*VLOOKUP(HH712,Withd!$A$2:$AZ$57,HI712+2),0)</f>
        <v>0</v>
      </c>
      <c r="HM712">
        <f>IF(HJ712=HK712,0,HJ712*VLOOKUP(HH712,Mort!$A$2:$E$115,IF(HM711/HJ711=VLOOKUP(HH711,Mort!$A$2:$E$115,2),2,3)))</f>
        <v>0</v>
      </c>
      <c r="HN712">
        <f>HN711/(1+Assumptions!$C$9)</f>
        <v>0.27107697278110743</v>
      </c>
      <c r="HO712">
        <f>HO711*(1+Assumptions!$C$10)</f>
        <v>3.0630360731822139</v>
      </c>
      <c r="HQ712">
        <f>HQ711/(1.01+Assumptions!$C$9)</f>
        <v>0.19380059556104881</v>
      </c>
      <c r="HR712">
        <f>HR711/(0.99+Assumptions!$C$9)</f>
        <v>0.38040041926069035</v>
      </c>
    </row>
    <row r="713" spans="2:226" x14ac:dyDescent="0.25">
      <c r="B713">
        <f t="shared" ref="B713:C713" si="4136">B712+1</f>
        <v>2074</v>
      </c>
      <c r="C713">
        <f t="shared" si="4136"/>
        <v>95</v>
      </c>
      <c r="D713">
        <f>IF(D712=0, 0, D712*(1-VLOOKUP(C712,Mort!$A$2:$E$111,IF(D712/D711=1-VLOOKUP(C711,Mort!$A$2:$E$111,4),4,5))))</f>
        <v>0.13485101459218243</v>
      </c>
      <c r="E713" s="3">
        <f>IF(C713&lt;65,Assumptions!$C$6,Assumptions!$C$7)*(1+Assumptions!$C$8)^(B713-$J$3)</f>
        <v>79767.181892946246</v>
      </c>
      <c r="F713" s="3">
        <f t="shared" si="4046"/>
        <v>10756.69</v>
      </c>
      <c r="H713">
        <f t="shared" si="4053"/>
        <v>83</v>
      </c>
      <c r="I713" s="5">
        <v>74928.06924958562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5">
        <v>0</v>
      </c>
      <c r="AK713" s="5">
        <v>0</v>
      </c>
      <c r="AL713" s="5">
        <v>0</v>
      </c>
      <c r="AM713" s="5">
        <v>0</v>
      </c>
      <c r="AN713" s="5">
        <v>0</v>
      </c>
      <c r="AO713" s="5">
        <v>0</v>
      </c>
      <c r="AP713" s="5">
        <v>0</v>
      </c>
      <c r="AQ713" s="5">
        <v>0</v>
      </c>
      <c r="AR713" s="5">
        <v>0</v>
      </c>
      <c r="AS713" s="5">
        <v>0</v>
      </c>
      <c r="AT713" s="5">
        <v>0</v>
      </c>
      <c r="AU713" s="5">
        <v>0</v>
      </c>
      <c r="AV713" s="5">
        <v>0</v>
      </c>
      <c r="AW713" s="5">
        <v>0</v>
      </c>
      <c r="AX713" s="5">
        <v>0</v>
      </c>
      <c r="AY713" s="5">
        <v>0</v>
      </c>
      <c r="AZ713" s="5">
        <v>0</v>
      </c>
      <c r="BA713" s="5">
        <v>0</v>
      </c>
      <c r="BB713" s="5">
        <v>44263.65</v>
      </c>
      <c r="BC713" s="5">
        <v>43781.38</v>
      </c>
      <c r="BD713" s="5">
        <v>42970.42</v>
      </c>
      <c r="BE713" s="5">
        <v>41812.26</v>
      </c>
      <c r="BF713" s="5">
        <v>40215.97</v>
      </c>
      <c r="BG713" s="5">
        <v>38163.43</v>
      </c>
      <c r="BH713" s="5">
        <v>35661.230000000003</v>
      </c>
      <c r="BI713" s="5">
        <v>32741.439999999999</v>
      </c>
      <c r="BJ713" s="5">
        <v>29473.49</v>
      </c>
      <c r="BK713" s="5">
        <v>25966.74</v>
      </c>
      <c r="BL713" s="5">
        <v>22356.16</v>
      </c>
      <c r="BM713" s="5">
        <v>18780.39</v>
      </c>
      <c r="BN713" s="5">
        <v>15366.41</v>
      </c>
      <c r="BO713" s="5">
        <v>12222.38</v>
      </c>
      <c r="BP713" s="5">
        <v>9430.86</v>
      </c>
      <c r="BQ713" s="5">
        <v>7100.9</v>
      </c>
      <c r="BR713" s="5">
        <v>5168.2</v>
      </c>
      <c r="BS713" s="5">
        <v>3678.44</v>
      </c>
      <c r="BT713" s="5">
        <v>2481.98</v>
      </c>
      <c r="BU713" s="5">
        <v>1578.53</v>
      </c>
      <c r="BV713" s="5">
        <v>907.18</v>
      </c>
      <c r="BW713" s="5">
        <v>458.72</v>
      </c>
      <c r="BX713" s="5">
        <v>200.71</v>
      </c>
      <c r="BY713" s="5">
        <v>75.209999999999994</v>
      </c>
      <c r="BZ713" s="5">
        <v>22.98</v>
      </c>
      <c r="CA713" s="5">
        <v>5.27</v>
      </c>
      <c r="CB713" s="5">
        <v>0.77</v>
      </c>
      <c r="CC713" s="5">
        <v>0</v>
      </c>
      <c r="CD713" s="5">
        <v>0</v>
      </c>
      <c r="CE713" s="5">
        <v>0</v>
      </c>
      <c r="CF713" s="5">
        <v>0</v>
      </c>
      <c r="CG713" s="5">
        <v>0</v>
      </c>
      <c r="CH713" s="5">
        <v>0</v>
      </c>
      <c r="CI713" s="5">
        <v>0</v>
      </c>
      <c r="CJ713" s="5">
        <v>0</v>
      </c>
      <c r="CK713" s="5">
        <v>0</v>
      </c>
      <c r="CL713" s="5">
        <v>0</v>
      </c>
      <c r="CM713" s="5">
        <v>0</v>
      </c>
      <c r="CN713" s="5">
        <v>0</v>
      </c>
      <c r="CO713" s="5">
        <v>0</v>
      </c>
      <c r="CP713" s="5">
        <v>0</v>
      </c>
      <c r="CQ713" s="5">
        <v>0</v>
      </c>
      <c r="CR713" s="5">
        <v>0</v>
      </c>
      <c r="CS713" s="5">
        <v>0</v>
      </c>
      <c r="CT713" s="5">
        <v>0</v>
      </c>
      <c r="CU713" s="5">
        <v>0</v>
      </c>
      <c r="CV713" s="5">
        <v>0</v>
      </c>
      <c r="CW713" s="5">
        <v>0</v>
      </c>
      <c r="CX713" s="5">
        <v>0</v>
      </c>
      <c r="CY713" s="5">
        <v>0</v>
      </c>
      <c r="CZ713" s="5">
        <v>0</v>
      </c>
      <c r="DA713" s="5">
        <v>0</v>
      </c>
      <c r="DB713" s="5">
        <v>0</v>
      </c>
      <c r="DC713" s="5">
        <v>0</v>
      </c>
      <c r="DD713" s="5">
        <v>0</v>
      </c>
      <c r="DE713" s="5">
        <v>0</v>
      </c>
      <c r="DF713" s="3">
        <v>0</v>
      </c>
      <c r="DG713" s="3">
        <v>0</v>
      </c>
      <c r="DH713" s="3">
        <v>0</v>
      </c>
      <c r="DI713" s="3">
        <v>0</v>
      </c>
      <c r="DJ713" s="3">
        <v>0</v>
      </c>
      <c r="DK713" s="3">
        <v>0</v>
      </c>
      <c r="DL713" s="3">
        <v>0</v>
      </c>
      <c r="DM713" s="3">
        <v>0</v>
      </c>
      <c r="DN713" s="3">
        <v>0</v>
      </c>
      <c r="DO713" s="3">
        <v>0</v>
      </c>
      <c r="DP713" s="3">
        <v>0</v>
      </c>
      <c r="DQ713" s="3">
        <v>0</v>
      </c>
      <c r="DR713" s="3">
        <v>0</v>
      </c>
      <c r="DS713" s="3">
        <v>0</v>
      </c>
      <c r="DT713" s="3">
        <v>0</v>
      </c>
      <c r="DU713" s="3">
        <v>0</v>
      </c>
      <c r="DV713" s="3">
        <v>0</v>
      </c>
      <c r="DW713" s="3">
        <v>0</v>
      </c>
      <c r="DX713" s="3">
        <v>0</v>
      </c>
      <c r="DY713" s="3">
        <v>0</v>
      </c>
      <c r="DZ713" s="3">
        <v>0</v>
      </c>
      <c r="EA713" s="3">
        <v>0</v>
      </c>
      <c r="EB713" s="3">
        <v>0</v>
      </c>
      <c r="EC713" s="3">
        <v>0</v>
      </c>
      <c r="ED713" s="3">
        <v>0</v>
      </c>
      <c r="EE713" s="3">
        <v>0</v>
      </c>
      <c r="EF713" s="3">
        <v>0</v>
      </c>
      <c r="EG713" s="3">
        <v>0</v>
      </c>
      <c r="EH713" s="3">
        <v>0</v>
      </c>
      <c r="EI713" s="3">
        <v>0</v>
      </c>
      <c r="EJ713" s="3">
        <v>0</v>
      </c>
      <c r="EK713" s="3">
        <v>0</v>
      </c>
      <c r="EL713" s="3">
        <v>0</v>
      </c>
      <c r="EM713" s="3">
        <v>0</v>
      </c>
      <c r="EN713" s="3">
        <v>0</v>
      </c>
      <c r="EO713" s="3">
        <v>0</v>
      </c>
      <c r="EP713" s="3">
        <v>0</v>
      </c>
      <c r="EQ713" s="3">
        <v>0</v>
      </c>
      <c r="ER713" s="3">
        <v>0</v>
      </c>
      <c r="ES713" s="3">
        <v>0</v>
      </c>
      <c r="ET713" s="3">
        <v>0</v>
      </c>
      <c r="EU713" s="3">
        <v>0</v>
      </c>
      <c r="EV713" s="3">
        <v>0</v>
      </c>
      <c r="EW713" s="3">
        <v>0</v>
      </c>
      <c r="EX713" s="3">
        <v>1</v>
      </c>
      <c r="EY713" s="3">
        <v>0.93754000000000004</v>
      </c>
      <c r="EZ713" s="3">
        <v>0.87220283740000004</v>
      </c>
      <c r="FA713" s="3">
        <v>0.80445012099076807</v>
      </c>
      <c r="FB713" s="3">
        <v>0.73340108630486345</v>
      </c>
      <c r="FC713" s="3">
        <v>0.65968694312036158</v>
      </c>
      <c r="FD713" s="3">
        <v>0.58429791926056662</v>
      </c>
      <c r="FE713" s="3">
        <v>0.50849110721570068</v>
      </c>
      <c r="FF713" s="3">
        <v>0.43387512214286877</v>
      </c>
      <c r="FG713" s="3">
        <v>0.36232477575028826</v>
      </c>
      <c r="FH713" s="3">
        <v>0.29568237974653772</v>
      </c>
      <c r="FI713" s="3">
        <v>0.23544005169697813</v>
      </c>
      <c r="FJ713" s="3">
        <v>0.18259788649410835</v>
      </c>
      <c r="FK713" s="3">
        <v>0.13766602456450311</v>
      </c>
      <c r="FL713" s="3">
        <v>0.10068617704598627</v>
      </c>
      <c r="FM713" s="3">
        <v>7.1858717695949939E-2</v>
      </c>
      <c r="FN713" s="3">
        <v>4.9573892164081951E-2</v>
      </c>
      <c r="FO713" s="3">
        <v>3.3444530609576251E-2</v>
      </c>
      <c r="FP713" s="3">
        <v>2.1389783996660586E-2</v>
      </c>
      <c r="FQ713" s="3">
        <v>1.2894617384546869E-2</v>
      </c>
      <c r="FR713" s="3">
        <v>7.0242138740580617E-3</v>
      </c>
      <c r="FS713" s="3">
        <v>3.3666354676972882E-3</v>
      </c>
      <c r="FT713" s="3">
        <v>1.3962447275180966E-3</v>
      </c>
      <c r="FU713" s="3">
        <v>4.9593216476715276E-4</v>
      </c>
      <c r="FV713" s="3">
        <v>1.4362195491656742E-4</v>
      </c>
      <c r="FW713" s="3">
        <v>3.12133594620176E-5</v>
      </c>
      <c r="FX713" s="3">
        <v>4.2987038651090622E-6</v>
      </c>
      <c r="FY713" s="3">
        <v>0</v>
      </c>
      <c r="FZ713" s="3">
        <v>0</v>
      </c>
      <c r="GA713" s="3">
        <v>0</v>
      </c>
      <c r="GB713" s="3">
        <v>0</v>
      </c>
      <c r="GC713" s="3">
        <v>0</v>
      </c>
      <c r="GD713" s="3">
        <v>0</v>
      </c>
      <c r="GE713" s="3">
        <v>0</v>
      </c>
      <c r="GF713" s="3">
        <v>0</v>
      </c>
      <c r="GG713" s="3">
        <v>0</v>
      </c>
      <c r="GH713" s="3">
        <v>0</v>
      </c>
      <c r="GI713" s="3">
        <v>0</v>
      </c>
      <c r="GJ713" s="3">
        <v>0</v>
      </c>
      <c r="GK713" s="3">
        <v>0</v>
      </c>
      <c r="GL713" s="3">
        <v>0</v>
      </c>
      <c r="GM713" s="3">
        <v>0</v>
      </c>
      <c r="GN713" s="3">
        <v>0</v>
      </c>
      <c r="GO713" s="3">
        <v>0</v>
      </c>
      <c r="GP713" s="3">
        <v>0</v>
      </c>
      <c r="GQ713" s="3">
        <v>0</v>
      </c>
      <c r="GR713" s="3">
        <v>0</v>
      </c>
      <c r="GS713" s="3">
        <v>0</v>
      </c>
      <c r="GT713" s="3">
        <v>0</v>
      </c>
      <c r="GU713" s="3">
        <v>0</v>
      </c>
      <c r="GV713" s="3">
        <v>0</v>
      </c>
      <c r="GW713" s="3">
        <v>0</v>
      </c>
      <c r="GX713" s="3">
        <v>0</v>
      </c>
      <c r="GY713" s="3">
        <v>0</v>
      </c>
      <c r="GZ713" s="3">
        <v>0</v>
      </c>
      <c r="HA713" s="3">
        <v>0</v>
      </c>
      <c r="HB713">
        <f t="shared" si="4050"/>
        <v>51</v>
      </c>
      <c r="HC713">
        <f t="shared" si="4054"/>
        <v>0</v>
      </c>
      <c r="HD713">
        <f>IF(H713&gt;=$F$3,IF(HB713&lt;50,HC713*VLOOKUP(H713,Ret!$A$2:$AZ$27,HB713+2),HC713),0)</f>
        <v>0</v>
      </c>
      <c r="HE713">
        <f>IF(H713&lt;$F$3,HC713*VLOOKUP(H713,Withd!$A$2:$AZ$57,HB713+2),0)</f>
        <v>0</v>
      </c>
      <c r="HF713">
        <f>IF(HC713=HD713,0,HC713*VLOOKUP(H713,Mort!$A$2:$E$115,IF(HF712/HC712=VLOOKUP(H712,Mort!$A$2:$E$115,2),2,3)))</f>
        <v>0</v>
      </c>
      <c r="HH713">
        <f t="shared" ref="HH713:HI713" si="4137">HH712+1</f>
        <v>76</v>
      </c>
      <c r="HI713">
        <f t="shared" si="4137"/>
        <v>44</v>
      </c>
      <c r="HJ713">
        <f t="shared" si="4048"/>
        <v>0</v>
      </c>
      <c r="HK713">
        <f>IF(HH713&gt;=$F$3,IF(HI713&lt;50,HJ713*VLOOKUP(HH713,Ret!$A$2:$AZ$27,HI713+2),HJ713),0)</f>
        <v>0</v>
      </c>
      <c r="HL713">
        <f>IF(HH713&lt;$F$3,HJ713*VLOOKUP(HH713,Withd!$A$2:$AZ$57,HI713+2),0)</f>
        <v>0</v>
      </c>
      <c r="HM713">
        <f>IF(HJ713=HK713,0,HJ713*VLOOKUP(HH713,Mort!$A$2:$E$115,IF(HM712/HJ712=VLOOKUP(HH712,Mort!$A$2:$E$115,2),2,3)))</f>
        <v>0</v>
      </c>
      <c r="HN713">
        <f>HN712/(1+Assumptions!$C$9)</f>
        <v>0.2611531529683116</v>
      </c>
      <c r="HO713">
        <f>HO712*(1+Assumptions!$C$10)</f>
        <v>3.1625847455606357</v>
      </c>
      <c r="HQ713">
        <f>HQ712/(1.01+Assumptions!$C$9)</f>
        <v>0.18492423240558092</v>
      </c>
      <c r="HR713">
        <f>HR712/(0.99+Assumptions!$C$9)</f>
        <v>0.37003931834697501</v>
      </c>
    </row>
    <row r="714" spans="2:226" x14ac:dyDescent="0.25">
      <c r="B714">
        <f t="shared" ref="B714:C714" si="4138">B713+1</f>
        <v>2075</v>
      </c>
      <c r="C714">
        <f t="shared" si="4138"/>
        <v>96</v>
      </c>
      <c r="D714">
        <f>IF(D713=0, 0, D713*(1-VLOOKUP(C713,Mort!$A$2:$E$111,IF(D713/D712=1-VLOOKUP(C712,Mort!$A$2:$E$111,4),4,5))))</f>
        <v>0.10458505287711301</v>
      </c>
      <c r="E714" s="3">
        <f>IF(C714&lt;65,Assumptions!$C$6,Assumptions!$C$7)*(1+Assumptions!$C$8)^(B714-$J$3)</f>
        <v>84154.37689705829</v>
      </c>
      <c r="F714" s="3">
        <f t="shared" si="4046"/>
        <v>8801.2900000000009</v>
      </c>
      <c r="H714">
        <f t="shared" si="4053"/>
        <v>84</v>
      </c>
      <c r="I714" s="5">
        <v>70770.861137852669</v>
      </c>
      <c r="J714" s="5">
        <v>0</v>
      </c>
      <c r="K714" s="5">
        <v>0</v>
      </c>
      <c r="L714" s="5">
        <v>0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5">
        <v>0</v>
      </c>
      <c r="Y714" s="5">
        <v>0</v>
      </c>
      <c r="Z714" s="5">
        <v>0</v>
      </c>
      <c r="AA714" s="5">
        <v>0</v>
      </c>
      <c r="AB714" s="5">
        <v>0</v>
      </c>
      <c r="AC714" s="5">
        <v>0</v>
      </c>
      <c r="AD714" s="5">
        <v>0</v>
      </c>
      <c r="AE714" s="5">
        <v>0</v>
      </c>
      <c r="AF714" s="5">
        <v>0</v>
      </c>
      <c r="AG714" s="5">
        <v>0</v>
      </c>
      <c r="AH714" s="5">
        <v>0</v>
      </c>
      <c r="AI714" s="5">
        <v>0</v>
      </c>
      <c r="AJ714" s="5">
        <v>0</v>
      </c>
      <c r="AK714" s="5">
        <v>0</v>
      </c>
      <c r="AL714" s="5">
        <v>0</v>
      </c>
      <c r="AM714" s="5">
        <v>0</v>
      </c>
      <c r="AN714" s="5">
        <v>0</v>
      </c>
      <c r="AO714" s="5">
        <v>0</v>
      </c>
      <c r="AP714" s="5">
        <v>0</v>
      </c>
      <c r="AQ714" s="5">
        <v>0</v>
      </c>
      <c r="AR714" s="5">
        <v>0</v>
      </c>
      <c r="AS714" s="5">
        <v>0</v>
      </c>
      <c r="AT714" s="5">
        <v>0</v>
      </c>
      <c r="AU714" s="5">
        <v>0</v>
      </c>
      <c r="AV714" s="5">
        <v>0</v>
      </c>
      <c r="AW714" s="5">
        <v>0</v>
      </c>
      <c r="AX714" s="5">
        <v>0</v>
      </c>
      <c r="AY714" s="5">
        <v>0</v>
      </c>
      <c r="AZ714" s="5">
        <v>0</v>
      </c>
      <c r="BA714" s="5">
        <v>0</v>
      </c>
      <c r="BB714" s="5">
        <v>0</v>
      </c>
      <c r="BC714" s="5">
        <v>46698.15</v>
      </c>
      <c r="BD714" s="5">
        <v>45833.16</v>
      </c>
      <c r="BE714" s="5">
        <v>44597.85</v>
      </c>
      <c r="BF714" s="5">
        <v>42895.21</v>
      </c>
      <c r="BG714" s="5">
        <v>40705.919999999998</v>
      </c>
      <c r="BH714" s="5">
        <v>38037.019999999997</v>
      </c>
      <c r="BI714" s="5">
        <v>34922.71</v>
      </c>
      <c r="BJ714" s="5">
        <v>31437.05</v>
      </c>
      <c r="BK714" s="5">
        <v>27696.67</v>
      </c>
      <c r="BL714" s="5">
        <v>23845.55</v>
      </c>
      <c r="BM714" s="5">
        <v>20031.560000000001</v>
      </c>
      <c r="BN714" s="5">
        <v>16390.14</v>
      </c>
      <c r="BO714" s="5">
        <v>13036.65</v>
      </c>
      <c r="BP714" s="5">
        <v>10059.16</v>
      </c>
      <c r="BQ714" s="5">
        <v>7573.97</v>
      </c>
      <c r="BR714" s="5">
        <v>5512.51</v>
      </c>
      <c r="BS714" s="5">
        <v>3923.51</v>
      </c>
      <c r="BT714" s="5">
        <v>2647.33</v>
      </c>
      <c r="BU714" s="5">
        <v>1683.69</v>
      </c>
      <c r="BV714" s="5">
        <v>967.62</v>
      </c>
      <c r="BW714" s="5">
        <v>489.28</v>
      </c>
      <c r="BX714" s="5">
        <v>214.08</v>
      </c>
      <c r="BY714" s="5">
        <v>80.22</v>
      </c>
      <c r="BZ714" s="5">
        <v>24.51</v>
      </c>
      <c r="CA714" s="5">
        <v>5.62</v>
      </c>
      <c r="CB714" s="5">
        <v>0.82</v>
      </c>
      <c r="CC714" s="5">
        <v>0</v>
      </c>
      <c r="CD714" s="5">
        <v>0</v>
      </c>
      <c r="CE714" s="5">
        <v>0</v>
      </c>
      <c r="CF714" s="5">
        <v>0</v>
      </c>
      <c r="CG714" s="5">
        <v>0</v>
      </c>
      <c r="CH714" s="5">
        <v>0</v>
      </c>
      <c r="CI714" s="5">
        <v>0</v>
      </c>
      <c r="CJ714" s="5">
        <v>0</v>
      </c>
      <c r="CK714" s="5">
        <v>0</v>
      </c>
      <c r="CL714" s="5">
        <v>0</v>
      </c>
      <c r="CM714" s="5">
        <v>0</v>
      </c>
      <c r="CN714" s="5">
        <v>0</v>
      </c>
      <c r="CO714" s="5">
        <v>0</v>
      </c>
      <c r="CP714" s="5">
        <v>0</v>
      </c>
      <c r="CQ714" s="5">
        <v>0</v>
      </c>
      <c r="CR714" s="5">
        <v>0</v>
      </c>
      <c r="CS714" s="5">
        <v>0</v>
      </c>
      <c r="CT714" s="5">
        <v>0</v>
      </c>
      <c r="CU714" s="5">
        <v>0</v>
      </c>
      <c r="CV714" s="5">
        <v>0</v>
      </c>
      <c r="CW714" s="5">
        <v>0</v>
      </c>
      <c r="CX714" s="5">
        <v>0</v>
      </c>
      <c r="CY714" s="5">
        <v>0</v>
      </c>
      <c r="CZ714" s="5">
        <v>0</v>
      </c>
      <c r="DA714" s="5">
        <v>0</v>
      </c>
      <c r="DB714" s="5">
        <v>0</v>
      </c>
      <c r="DC714" s="5">
        <v>0</v>
      </c>
      <c r="DD714" s="5">
        <v>0</v>
      </c>
      <c r="DE714" s="5">
        <v>0</v>
      </c>
      <c r="DF714" s="3">
        <v>0</v>
      </c>
      <c r="DG714" s="3">
        <v>0</v>
      </c>
      <c r="DH714" s="3">
        <v>0</v>
      </c>
      <c r="DI714" s="3">
        <v>0</v>
      </c>
      <c r="DJ714" s="3">
        <v>0</v>
      </c>
      <c r="DK714" s="3">
        <v>0</v>
      </c>
      <c r="DL714" s="3">
        <v>0</v>
      </c>
      <c r="DM714" s="3">
        <v>0</v>
      </c>
      <c r="DN714" s="3">
        <v>0</v>
      </c>
      <c r="DO714" s="3">
        <v>0</v>
      </c>
      <c r="DP714" s="3">
        <v>0</v>
      </c>
      <c r="DQ714" s="3">
        <v>0</v>
      </c>
      <c r="DR714" s="3">
        <v>0</v>
      </c>
      <c r="DS714" s="3">
        <v>0</v>
      </c>
      <c r="DT714" s="3">
        <v>0</v>
      </c>
      <c r="DU714" s="3">
        <v>0</v>
      </c>
      <c r="DV714" s="3">
        <v>0</v>
      </c>
      <c r="DW714" s="3">
        <v>0</v>
      </c>
      <c r="DX714" s="3">
        <v>0</v>
      </c>
      <c r="DY714" s="3">
        <v>0</v>
      </c>
      <c r="DZ714" s="3">
        <v>0</v>
      </c>
      <c r="EA714" s="3">
        <v>0</v>
      </c>
      <c r="EB714" s="3">
        <v>0</v>
      </c>
      <c r="EC714" s="3">
        <v>0</v>
      </c>
      <c r="ED714" s="3">
        <v>0</v>
      </c>
      <c r="EE714" s="3">
        <v>0</v>
      </c>
      <c r="EF714" s="3">
        <v>0</v>
      </c>
      <c r="EG714" s="3">
        <v>0</v>
      </c>
      <c r="EH714" s="3">
        <v>0</v>
      </c>
      <c r="EI714" s="3">
        <v>0</v>
      </c>
      <c r="EJ714" s="3">
        <v>0</v>
      </c>
      <c r="EK714" s="3">
        <v>0</v>
      </c>
      <c r="EL714" s="3">
        <v>0</v>
      </c>
      <c r="EM714" s="3">
        <v>0</v>
      </c>
      <c r="EN714" s="3">
        <v>0</v>
      </c>
      <c r="EO714" s="3">
        <v>0</v>
      </c>
      <c r="EP714" s="3">
        <v>0</v>
      </c>
      <c r="EQ714" s="3">
        <v>0</v>
      </c>
      <c r="ER714" s="3">
        <v>0</v>
      </c>
      <c r="ES714" s="3">
        <v>0</v>
      </c>
      <c r="ET714" s="3">
        <v>0</v>
      </c>
      <c r="EU714" s="3">
        <v>0</v>
      </c>
      <c r="EV714" s="3">
        <v>0</v>
      </c>
      <c r="EW714" s="3">
        <v>0</v>
      </c>
      <c r="EX714" s="3">
        <v>0</v>
      </c>
      <c r="EY714" s="3">
        <v>1</v>
      </c>
      <c r="EZ714" s="3">
        <v>0.93030999999999997</v>
      </c>
      <c r="FA714" s="3">
        <v>0.85804351919999999</v>
      </c>
      <c r="FB714" s="3">
        <v>0.78226111558425604</v>
      </c>
      <c r="FC714" s="3">
        <v>0.70363605085688252</v>
      </c>
      <c r="FD714" s="3">
        <v>0.62322452296495801</v>
      </c>
      <c r="FE714" s="3">
        <v>0.54236737335548435</v>
      </c>
      <c r="FF714" s="3">
        <v>0.46278038498930057</v>
      </c>
      <c r="FG714" s="3">
        <v>0.38646327170071504</v>
      </c>
      <c r="FH714" s="3">
        <v>0.31538108213680249</v>
      </c>
      <c r="FI714" s="3">
        <v>0.25112534046225032</v>
      </c>
      <c r="FJ714" s="3">
        <v>0.19476276904890286</v>
      </c>
      <c r="FK714" s="3">
        <v>0.14683749446903932</v>
      </c>
      <c r="FL714" s="3">
        <v>0.10739400670476597</v>
      </c>
      <c r="FM714" s="3">
        <v>7.6646028645124417E-2</v>
      </c>
      <c r="FN714" s="3">
        <v>5.2876562241698434E-2</v>
      </c>
      <c r="FO714" s="3">
        <v>3.5672643950739436E-2</v>
      </c>
      <c r="FP714" s="3">
        <v>2.2814796165134914E-2</v>
      </c>
      <c r="FQ714" s="3">
        <v>1.3753671720189932E-2</v>
      </c>
      <c r="FR714" s="3">
        <v>7.4921751328562635E-3</v>
      </c>
      <c r="FS714" s="3">
        <v>3.5909246194266785E-3</v>
      </c>
      <c r="FT714" s="3">
        <v>1.4892641674148265E-3</v>
      </c>
      <c r="FU714" s="3">
        <v>5.2897173962407221E-4</v>
      </c>
      <c r="FV714" s="3">
        <v>1.5319021579513129E-4</v>
      </c>
      <c r="FW714" s="3">
        <v>3.3292829598755888E-5</v>
      </c>
      <c r="FX714" s="3">
        <v>4.5850884923406594E-6</v>
      </c>
      <c r="FY714" s="3">
        <v>0</v>
      </c>
      <c r="FZ714" s="3">
        <v>0</v>
      </c>
      <c r="GA714" s="3">
        <v>0</v>
      </c>
      <c r="GB714" s="3">
        <v>0</v>
      </c>
      <c r="GC714" s="3">
        <v>0</v>
      </c>
      <c r="GD714" s="3">
        <v>0</v>
      </c>
      <c r="GE714" s="3">
        <v>0</v>
      </c>
      <c r="GF714" s="3">
        <v>0</v>
      </c>
      <c r="GG714" s="3">
        <v>0</v>
      </c>
      <c r="GH714" s="3">
        <v>0</v>
      </c>
      <c r="GI714" s="3">
        <v>0</v>
      </c>
      <c r="GJ714" s="3">
        <v>0</v>
      </c>
      <c r="GK714" s="3">
        <v>0</v>
      </c>
      <c r="GL714" s="3">
        <v>0</v>
      </c>
      <c r="GM714" s="3">
        <v>0</v>
      </c>
      <c r="GN714" s="3">
        <v>0</v>
      </c>
      <c r="GO714" s="3">
        <v>0</v>
      </c>
      <c r="GP714" s="3">
        <v>0</v>
      </c>
      <c r="GQ714" s="3">
        <v>0</v>
      </c>
      <c r="GR714" s="3">
        <v>0</v>
      </c>
      <c r="GS714" s="3">
        <v>0</v>
      </c>
      <c r="GT714" s="3">
        <v>0</v>
      </c>
      <c r="GU714" s="3">
        <v>0</v>
      </c>
      <c r="GV714" s="3">
        <v>0</v>
      </c>
      <c r="GW714" s="3">
        <v>0</v>
      </c>
      <c r="GX714" s="3">
        <v>0</v>
      </c>
      <c r="GY714" s="3">
        <v>0</v>
      </c>
      <c r="GZ714" s="3">
        <v>0</v>
      </c>
      <c r="HA714" s="3">
        <v>0</v>
      </c>
      <c r="HB714">
        <f t="shared" si="4050"/>
        <v>52</v>
      </c>
      <c r="HC714">
        <f t="shared" si="4054"/>
        <v>0</v>
      </c>
      <c r="HD714">
        <f>IF(H714&gt;=$F$3,IF(HB714&lt;50,HC714*VLOOKUP(H714,Ret!$A$2:$AZ$27,HB714+2),HC714),0)</f>
        <v>0</v>
      </c>
      <c r="HE714">
        <f>IF(H714&lt;$F$3,HC714*VLOOKUP(H714,Withd!$A$2:$AZ$57,HB714+2),0)</f>
        <v>0</v>
      </c>
      <c r="HF714">
        <f>IF(HC714=HD714,0,HC714*VLOOKUP(H714,Mort!$A$2:$E$115,IF(HF713/HC713=VLOOKUP(H713,Mort!$A$2:$E$115,2),2,3)))</f>
        <v>0</v>
      </c>
      <c r="HH714">
        <f t="shared" ref="HH714:HI714" si="4139">HH713+1</f>
        <v>77</v>
      </c>
      <c r="HI714">
        <f t="shared" si="4139"/>
        <v>45</v>
      </c>
      <c r="HJ714">
        <f t="shared" si="4048"/>
        <v>0</v>
      </c>
      <c r="HK714">
        <f>IF(HH714&gt;=$F$3,IF(HI714&lt;50,HJ714*VLOOKUP(HH714,Ret!$A$2:$AZ$27,HI714+2),HJ714),0)</f>
        <v>0</v>
      </c>
      <c r="HL714">
        <f>IF(HH714&lt;$F$3,HJ714*VLOOKUP(HH714,Withd!$A$2:$AZ$57,HI714+2),0)</f>
        <v>0</v>
      </c>
      <c r="HM714">
        <f>IF(HJ714=HK714,0,HJ714*VLOOKUP(HH714,Mort!$A$2:$E$115,IF(HM713/HJ713=VLOOKUP(HH713,Mort!$A$2:$E$115,2),2,3)))</f>
        <v>0</v>
      </c>
      <c r="HN714">
        <f>HN713/(1+Assumptions!$C$9)</f>
        <v>0.25159263291744854</v>
      </c>
      <c r="HO714">
        <f>HO713*(1+Assumptions!$C$10)</f>
        <v>3.2653687497913562</v>
      </c>
      <c r="HQ714">
        <f>HQ713/(1.01+Assumptions!$C$9)</f>
        <v>0.17645442023433294</v>
      </c>
      <c r="HR714">
        <f>HR713/(0.99+Assumptions!$C$9)</f>
        <v>0.35996042640756321</v>
      </c>
    </row>
    <row r="715" spans="2:226" x14ac:dyDescent="0.25">
      <c r="B715">
        <f t="shared" ref="B715:C715" si="4140">B714+1</f>
        <v>2076</v>
      </c>
      <c r="C715">
        <f t="shared" si="4140"/>
        <v>97</v>
      </c>
      <c r="D715">
        <f>IF(D714=0, 0, D714*(1-VLOOKUP(C714,Mort!$A$2:$E$111,IF(D714/D713=1-VLOOKUP(C713,Mort!$A$2:$E$111,4),4,5))))</f>
        <v>7.8849808915641806E-2</v>
      </c>
      <c r="E715" s="3">
        <f>IF(C715&lt;65,Assumptions!$C$6,Assumptions!$C$7)*(1+Assumptions!$C$8)^(B715-$J$3)</f>
        <v>88782.867626396503</v>
      </c>
      <c r="F715" s="3">
        <f t="shared" si="4046"/>
        <v>7000.51</v>
      </c>
      <c r="H715">
        <f t="shared" si="4053"/>
        <v>85</v>
      </c>
      <c r="I715" s="5">
        <v>66701.233648165566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5">
        <v>0</v>
      </c>
      <c r="AK715" s="5">
        <v>0</v>
      </c>
      <c r="AL715" s="5">
        <v>0</v>
      </c>
      <c r="AM715" s="5">
        <v>0</v>
      </c>
      <c r="AN715" s="5">
        <v>0</v>
      </c>
      <c r="AO715" s="5">
        <v>0</v>
      </c>
      <c r="AP715" s="5">
        <v>0</v>
      </c>
      <c r="AQ715" s="5">
        <v>0</v>
      </c>
      <c r="AR715" s="5">
        <v>0</v>
      </c>
      <c r="AS715" s="5">
        <v>0</v>
      </c>
      <c r="AT715" s="5">
        <v>0</v>
      </c>
      <c r="AU715" s="5">
        <v>0</v>
      </c>
      <c r="AV715" s="5">
        <v>0</v>
      </c>
      <c r="AW715" s="5">
        <v>0</v>
      </c>
      <c r="AX715" s="5">
        <v>0</v>
      </c>
      <c r="AY715" s="5">
        <v>0</v>
      </c>
      <c r="AZ715" s="5">
        <v>0</v>
      </c>
      <c r="BA715" s="5">
        <v>0</v>
      </c>
      <c r="BB715" s="5">
        <v>0</v>
      </c>
      <c r="BC715" s="5">
        <v>0</v>
      </c>
      <c r="BD715" s="5">
        <v>49266.55</v>
      </c>
      <c r="BE715" s="5">
        <v>47938.69</v>
      </c>
      <c r="BF715" s="5">
        <v>46108.51</v>
      </c>
      <c r="BG715" s="5">
        <v>43755.22</v>
      </c>
      <c r="BH715" s="5">
        <v>40886.39</v>
      </c>
      <c r="BI715" s="5">
        <v>37538.79</v>
      </c>
      <c r="BJ715" s="5">
        <v>33792.019999999997</v>
      </c>
      <c r="BK715" s="5">
        <v>29771.439999999999</v>
      </c>
      <c r="BL715" s="5">
        <v>25631.84</v>
      </c>
      <c r="BM715" s="5">
        <v>21532.14</v>
      </c>
      <c r="BN715" s="5">
        <v>17617.93</v>
      </c>
      <c r="BO715" s="5">
        <v>14013.24</v>
      </c>
      <c r="BP715" s="5">
        <v>10812.7</v>
      </c>
      <c r="BQ715" s="5">
        <v>8141.34</v>
      </c>
      <c r="BR715" s="5">
        <v>5925.46</v>
      </c>
      <c r="BS715" s="5">
        <v>4217.42</v>
      </c>
      <c r="BT715" s="5">
        <v>2845.64</v>
      </c>
      <c r="BU715" s="5">
        <v>1809.82</v>
      </c>
      <c r="BV715" s="5">
        <v>1040.0999999999999</v>
      </c>
      <c r="BW715" s="5">
        <v>525.92999999999995</v>
      </c>
      <c r="BX715" s="5">
        <v>230.12</v>
      </c>
      <c r="BY715" s="5">
        <v>86.23</v>
      </c>
      <c r="BZ715" s="5">
        <v>26.35</v>
      </c>
      <c r="CA715" s="5">
        <v>6.04</v>
      </c>
      <c r="CB715" s="5">
        <v>0.88</v>
      </c>
      <c r="CC715" s="5">
        <v>0</v>
      </c>
      <c r="CD715" s="5">
        <v>0</v>
      </c>
      <c r="CE715" s="5">
        <v>0</v>
      </c>
      <c r="CF715" s="5">
        <v>0</v>
      </c>
      <c r="CG715" s="5">
        <v>0</v>
      </c>
      <c r="CH715" s="5">
        <v>0</v>
      </c>
      <c r="CI715" s="5">
        <v>0</v>
      </c>
      <c r="CJ715" s="5">
        <v>0</v>
      </c>
      <c r="CK715" s="5">
        <v>0</v>
      </c>
      <c r="CL715" s="5">
        <v>0</v>
      </c>
      <c r="CM715" s="5">
        <v>0</v>
      </c>
      <c r="CN715" s="5">
        <v>0</v>
      </c>
      <c r="CO715" s="5">
        <v>0</v>
      </c>
      <c r="CP715" s="5">
        <v>0</v>
      </c>
      <c r="CQ715" s="5">
        <v>0</v>
      </c>
      <c r="CR715" s="5">
        <v>0</v>
      </c>
      <c r="CS715" s="5">
        <v>0</v>
      </c>
      <c r="CT715" s="5">
        <v>0</v>
      </c>
      <c r="CU715" s="5">
        <v>0</v>
      </c>
      <c r="CV715" s="5">
        <v>0</v>
      </c>
      <c r="CW715" s="5">
        <v>0</v>
      </c>
      <c r="CX715" s="5">
        <v>0</v>
      </c>
      <c r="CY715" s="5">
        <v>0</v>
      </c>
      <c r="CZ715" s="5">
        <v>0</v>
      </c>
      <c r="DA715" s="5">
        <v>0</v>
      </c>
      <c r="DB715" s="5">
        <v>0</v>
      </c>
      <c r="DC715" s="5">
        <v>0</v>
      </c>
      <c r="DD715" s="5">
        <v>0</v>
      </c>
      <c r="DE715" s="5">
        <v>0</v>
      </c>
      <c r="DF715" s="3">
        <v>0</v>
      </c>
      <c r="DG715" s="3">
        <v>0</v>
      </c>
      <c r="DH715" s="3">
        <v>0</v>
      </c>
      <c r="DI715" s="3">
        <v>0</v>
      </c>
      <c r="DJ715" s="3">
        <v>0</v>
      </c>
      <c r="DK715" s="3">
        <v>0</v>
      </c>
      <c r="DL715" s="3">
        <v>0</v>
      </c>
      <c r="DM715" s="3">
        <v>0</v>
      </c>
      <c r="DN715" s="3">
        <v>0</v>
      </c>
      <c r="DO715" s="3">
        <v>0</v>
      </c>
      <c r="DP715" s="3">
        <v>0</v>
      </c>
      <c r="DQ715" s="3">
        <v>0</v>
      </c>
      <c r="DR715" s="3">
        <v>0</v>
      </c>
      <c r="DS715" s="3">
        <v>0</v>
      </c>
      <c r="DT715" s="3">
        <v>0</v>
      </c>
      <c r="DU715" s="3">
        <v>0</v>
      </c>
      <c r="DV715" s="3">
        <v>0</v>
      </c>
      <c r="DW715" s="3">
        <v>0</v>
      </c>
      <c r="DX715" s="3">
        <v>0</v>
      </c>
      <c r="DY715" s="3">
        <v>0</v>
      </c>
      <c r="DZ715" s="3">
        <v>0</v>
      </c>
      <c r="EA715" s="3">
        <v>0</v>
      </c>
      <c r="EB715" s="3">
        <v>0</v>
      </c>
      <c r="EC715" s="3">
        <v>0</v>
      </c>
      <c r="ED715" s="3">
        <v>0</v>
      </c>
      <c r="EE715" s="3">
        <v>0</v>
      </c>
      <c r="EF715" s="3">
        <v>0</v>
      </c>
      <c r="EG715" s="3">
        <v>0</v>
      </c>
      <c r="EH715" s="3">
        <v>0</v>
      </c>
      <c r="EI715" s="3">
        <v>0</v>
      </c>
      <c r="EJ715" s="3">
        <v>0</v>
      </c>
      <c r="EK715" s="3">
        <v>0</v>
      </c>
      <c r="EL715" s="3">
        <v>0</v>
      </c>
      <c r="EM715" s="3">
        <v>0</v>
      </c>
      <c r="EN715" s="3">
        <v>0</v>
      </c>
      <c r="EO715" s="3">
        <v>0</v>
      </c>
      <c r="EP715" s="3">
        <v>0</v>
      </c>
      <c r="EQ715" s="3">
        <v>0</v>
      </c>
      <c r="ER715" s="3">
        <v>0</v>
      </c>
      <c r="ES715" s="3">
        <v>0</v>
      </c>
      <c r="ET715" s="3">
        <v>0</v>
      </c>
      <c r="EU715" s="3">
        <v>0</v>
      </c>
      <c r="EV715" s="3">
        <v>0</v>
      </c>
      <c r="EW715" s="3">
        <v>0</v>
      </c>
      <c r="EX715" s="3">
        <v>0</v>
      </c>
      <c r="EY715" s="3">
        <v>0</v>
      </c>
      <c r="EZ715" s="3">
        <v>1</v>
      </c>
      <c r="FA715" s="3">
        <v>0.92232000000000003</v>
      </c>
      <c r="FB715" s="3">
        <v>0.84086069760000004</v>
      </c>
      <c r="FC715" s="3">
        <v>0.75634578888422399</v>
      </c>
      <c r="FD715" s="3">
        <v>0.66991059213053483</v>
      </c>
      <c r="FE715" s="3">
        <v>0.58299639190751928</v>
      </c>
      <c r="FF715" s="3">
        <v>0.49744750135900989</v>
      </c>
      <c r="FG715" s="3">
        <v>0.41541343390989555</v>
      </c>
      <c r="FH715" s="3">
        <v>0.33900644101084842</v>
      </c>
      <c r="FI715" s="3">
        <v>0.26993726871929813</v>
      </c>
      <c r="FJ715" s="3">
        <v>0.20935254812793885</v>
      </c>
      <c r="FK715" s="3">
        <v>0.15783716661009695</v>
      </c>
      <c r="FL715" s="3">
        <v>0.11543894691529269</v>
      </c>
      <c r="FM715" s="3">
        <v>8.2387622023975232E-2</v>
      </c>
      <c r="FN715" s="3">
        <v>5.6837572681900039E-2</v>
      </c>
      <c r="FO715" s="3">
        <v>3.8344900034117044E-2</v>
      </c>
      <c r="FP715" s="3">
        <v>2.4523864265819897E-2</v>
      </c>
      <c r="FQ715" s="3">
        <v>1.4783966334006868E-2</v>
      </c>
      <c r="FR715" s="3">
        <v>8.0534178207869022E-3</v>
      </c>
      <c r="FS715" s="3">
        <v>3.8599226273249541E-3</v>
      </c>
      <c r="FT715" s="3">
        <v>1.6008257112304783E-3</v>
      </c>
      <c r="FU715" s="3">
        <v>5.6859728437195362E-4</v>
      </c>
      <c r="FV715" s="3">
        <v>1.6466577355411774E-4</v>
      </c>
      <c r="FW715" s="3">
        <v>3.5786812566516412E-5</v>
      </c>
      <c r="FX715" s="3">
        <v>4.9285598266606386E-6</v>
      </c>
      <c r="FY715" s="3">
        <v>0</v>
      </c>
      <c r="FZ715" s="3">
        <v>0</v>
      </c>
      <c r="GA715" s="3">
        <v>0</v>
      </c>
      <c r="GB715" s="3">
        <v>0</v>
      </c>
      <c r="GC715" s="3">
        <v>0</v>
      </c>
      <c r="GD715" s="3">
        <v>0</v>
      </c>
      <c r="GE715" s="3">
        <v>0</v>
      </c>
      <c r="GF715" s="3">
        <v>0</v>
      </c>
      <c r="GG715" s="3">
        <v>0</v>
      </c>
      <c r="GH715" s="3">
        <v>0</v>
      </c>
      <c r="GI715" s="3">
        <v>0</v>
      </c>
      <c r="GJ715" s="3">
        <v>0</v>
      </c>
      <c r="GK715" s="3">
        <v>0</v>
      </c>
      <c r="GL715" s="3">
        <v>0</v>
      </c>
      <c r="GM715" s="3">
        <v>0</v>
      </c>
      <c r="GN715" s="3">
        <v>0</v>
      </c>
      <c r="GO715" s="3">
        <v>0</v>
      </c>
      <c r="GP715" s="3">
        <v>0</v>
      </c>
      <c r="GQ715" s="3">
        <v>0</v>
      </c>
      <c r="GR715" s="3">
        <v>0</v>
      </c>
      <c r="GS715" s="3">
        <v>0</v>
      </c>
      <c r="GT715" s="3">
        <v>0</v>
      </c>
      <c r="GU715" s="3">
        <v>0</v>
      </c>
      <c r="GV715" s="3">
        <v>0</v>
      </c>
      <c r="GW715" s="3">
        <v>0</v>
      </c>
      <c r="GX715" s="3">
        <v>0</v>
      </c>
      <c r="GY715" s="3">
        <v>0</v>
      </c>
      <c r="GZ715" s="3">
        <v>0</v>
      </c>
      <c r="HA715" s="3">
        <v>0</v>
      </c>
      <c r="HB715">
        <f t="shared" si="4050"/>
        <v>53</v>
      </c>
      <c r="HC715">
        <f t="shared" si="4054"/>
        <v>0</v>
      </c>
      <c r="HD715">
        <f>IF(H715&gt;=$F$3,IF(HB715&lt;50,HC715*VLOOKUP(H715,Ret!$A$2:$AZ$27,HB715+2),HC715),0)</f>
        <v>0</v>
      </c>
      <c r="HE715">
        <f>IF(H715&lt;$F$3,HC715*VLOOKUP(H715,Withd!$A$2:$AZ$57,HB715+2),0)</f>
        <v>0</v>
      </c>
      <c r="HF715">
        <f>IF(HC715=HD715,0,HC715*VLOOKUP(H715,Mort!$A$2:$E$115,IF(HF714/HC714=VLOOKUP(H714,Mort!$A$2:$E$115,2),2,3)))</f>
        <v>0</v>
      </c>
      <c r="HH715">
        <f t="shared" ref="HH715:HI715" si="4141">HH714+1</f>
        <v>78</v>
      </c>
      <c r="HI715">
        <f t="shared" si="4141"/>
        <v>46</v>
      </c>
      <c r="HJ715">
        <f t="shared" si="4048"/>
        <v>0</v>
      </c>
      <c r="HK715">
        <f>IF(HH715&gt;=$F$3,IF(HI715&lt;50,HJ715*VLOOKUP(HH715,Ret!$A$2:$AZ$27,HI715+2),HJ715),0)</f>
        <v>0</v>
      </c>
      <c r="HL715">
        <f>IF(HH715&lt;$F$3,HJ715*VLOOKUP(HH715,Withd!$A$2:$AZ$57,HI715+2),0)</f>
        <v>0</v>
      </c>
      <c r="HM715">
        <f>IF(HJ715=HK715,0,HJ715*VLOOKUP(HH715,Mort!$A$2:$E$115,IF(HM714/HJ714=VLOOKUP(HH714,Mort!$A$2:$E$115,2),2,3)))</f>
        <v>0</v>
      </c>
      <c r="HN715">
        <f>HN714/(1+Assumptions!$C$9)</f>
        <v>0.24238211263723367</v>
      </c>
      <c r="HO715">
        <f>HO714*(1+Assumptions!$C$10)</f>
        <v>3.3714932341595754</v>
      </c>
      <c r="HQ715">
        <f>HQ714/(1.01+Assumptions!$C$9)</f>
        <v>0.16837253839153907</v>
      </c>
      <c r="HR715">
        <f>HR714/(0.99+Assumptions!$C$9)</f>
        <v>0.3501560568166957</v>
      </c>
    </row>
    <row r="716" spans="2:226" x14ac:dyDescent="0.25">
      <c r="B716">
        <f t="shared" ref="B716:C716" si="4142">B715+1</f>
        <v>2077</v>
      </c>
      <c r="C716">
        <f t="shared" si="4142"/>
        <v>98</v>
      </c>
      <c r="D716">
        <f>IF(D715=0, 0, D715*(1-VLOOKUP(C715,Mort!$A$2:$E$111,IF(D715/D714=1-VLOOKUP(C714,Mort!$A$2:$E$111,4),4,5))))</f>
        <v>5.7669173244722101E-2</v>
      </c>
      <c r="E716" s="3">
        <f>IF(C716&lt;65,Assumptions!$C$6,Assumptions!$C$7)*(1+Assumptions!$C$8)^(B716-$J$3)</f>
        <v>93665.925345848314</v>
      </c>
      <c r="F716" s="3">
        <f t="shared" si="4046"/>
        <v>5401.64</v>
      </c>
      <c r="H716">
        <f t="shared" si="4053"/>
        <v>86</v>
      </c>
      <c r="I716" s="5">
        <v>62711.871361078876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5">
        <v>0</v>
      </c>
      <c r="AK716" s="5">
        <v>0</v>
      </c>
      <c r="AL716" s="5">
        <v>0</v>
      </c>
      <c r="AM716" s="5">
        <v>0</v>
      </c>
      <c r="AN716" s="5">
        <v>0</v>
      </c>
      <c r="AO716" s="5">
        <v>0</v>
      </c>
      <c r="AP716" s="5">
        <v>0</v>
      </c>
      <c r="AQ716" s="5">
        <v>0</v>
      </c>
      <c r="AR716" s="5">
        <v>0</v>
      </c>
      <c r="AS716" s="5">
        <v>0</v>
      </c>
      <c r="AT716" s="5">
        <v>0</v>
      </c>
      <c r="AU716" s="5">
        <v>0</v>
      </c>
      <c r="AV716" s="5">
        <v>0</v>
      </c>
      <c r="AW716" s="5">
        <v>0</v>
      </c>
      <c r="AX716" s="5">
        <v>0</v>
      </c>
      <c r="AY716" s="5">
        <v>0</v>
      </c>
      <c r="AZ716" s="5">
        <v>0</v>
      </c>
      <c r="BA716" s="5">
        <v>0</v>
      </c>
      <c r="BB716" s="5">
        <v>0</v>
      </c>
      <c r="BC716" s="5">
        <v>0</v>
      </c>
      <c r="BD716" s="5">
        <v>0</v>
      </c>
      <c r="BE716" s="5">
        <v>51976.21</v>
      </c>
      <c r="BF716" s="5">
        <v>49991.88</v>
      </c>
      <c r="BG716" s="5">
        <v>47440.39</v>
      </c>
      <c r="BH716" s="5">
        <v>44329.94</v>
      </c>
      <c r="BI716" s="5">
        <v>40700.400000000001</v>
      </c>
      <c r="BJ716" s="5">
        <v>36638.06</v>
      </c>
      <c r="BK716" s="5">
        <v>32278.86</v>
      </c>
      <c r="BL716" s="5">
        <v>27790.61</v>
      </c>
      <c r="BM716" s="5">
        <v>23345.62</v>
      </c>
      <c r="BN716" s="5">
        <v>19101.759999999998</v>
      </c>
      <c r="BO716" s="5">
        <v>15193.46</v>
      </c>
      <c r="BP716" s="5">
        <v>11723.37</v>
      </c>
      <c r="BQ716" s="5">
        <v>8827.0300000000007</v>
      </c>
      <c r="BR716" s="5">
        <v>6424.52</v>
      </c>
      <c r="BS716" s="5">
        <v>4572.62</v>
      </c>
      <c r="BT716" s="5">
        <v>3085.31</v>
      </c>
      <c r="BU716" s="5">
        <v>1962.25</v>
      </c>
      <c r="BV716" s="5">
        <v>1127.7</v>
      </c>
      <c r="BW716" s="5">
        <v>570.22</v>
      </c>
      <c r="BX716" s="5">
        <v>249.5</v>
      </c>
      <c r="BY716" s="5">
        <v>93.49</v>
      </c>
      <c r="BZ716" s="5">
        <v>28.56</v>
      </c>
      <c r="CA716" s="5">
        <v>6.55</v>
      </c>
      <c r="CB716" s="5">
        <v>0.95</v>
      </c>
      <c r="CC716" s="5">
        <v>0</v>
      </c>
      <c r="CD716" s="5">
        <v>0</v>
      </c>
      <c r="CE716" s="5">
        <v>0</v>
      </c>
      <c r="CF716" s="5">
        <v>0</v>
      </c>
      <c r="CG716" s="5">
        <v>0</v>
      </c>
      <c r="CH716" s="5">
        <v>0</v>
      </c>
      <c r="CI716" s="5">
        <v>0</v>
      </c>
      <c r="CJ716" s="5">
        <v>0</v>
      </c>
      <c r="CK716" s="5">
        <v>0</v>
      </c>
      <c r="CL716" s="5">
        <v>0</v>
      </c>
      <c r="CM716" s="5">
        <v>0</v>
      </c>
      <c r="CN716" s="5">
        <v>0</v>
      </c>
      <c r="CO716" s="5">
        <v>0</v>
      </c>
      <c r="CP716" s="5">
        <v>0</v>
      </c>
      <c r="CQ716" s="5">
        <v>0</v>
      </c>
      <c r="CR716" s="5">
        <v>0</v>
      </c>
      <c r="CS716" s="5">
        <v>0</v>
      </c>
      <c r="CT716" s="5">
        <v>0</v>
      </c>
      <c r="CU716" s="5">
        <v>0</v>
      </c>
      <c r="CV716" s="5">
        <v>0</v>
      </c>
      <c r="CW716" s="5">
        <v>0</v>
      </c>
      <c r="CX716" s="5">
        <v>0</v>
      </c>
      <c r="CY716" s="5">
        <v>0</v>
      </c>
      <c r="CZ716" s="5">
        <v>0</v>
      </c>
      <c r="DA716" s="5">
        <v>0</v>
      </c>
      <c r="DB716" s="5">
        <v>0</v>
      </c>
      <c r="DC716" s="5">
        <v>0</v>
      </c>
      <c r="DD716" s="5">
        <v>0</v>
      </c>
      <c r="DE716" s="5">
        <v>0</v>
      </c>
      <c r="DF716" s="3">
        <v>0</v>
      </c>
      <c r="DG716" s="3">
        <v>0</v>
      </c>
      <c r="DH716" s="3">
        <v>0</v>
      </c>
      <c r="DI716" s="3">
        <v>0</v>
      </c>
      <c r="DJ716" s="3">
        <v>0</v>
      </c>
      <c r="DK716" s="3">
        <v>0</v>
      </c>
      <c r="DL716" s="3">
        <v>0</v>
      </c>
      <c r="DM716" s="3">
        <v>0</v>
      </c>
      <c r="DN716" s="3">
        <v>0</v>
      </c>
      <c r="DO716" s="3">
        <v>0</v>
      </c>
      <c r="DP716" s="3">
        <v>0</v>
      </c>
      <c r="DQ716" s="3">
        <v>0</v>
      </c>
      <c r="DR716" s="3">
        <v>0</v>
      </c>
      <c r="DS716" s="3">
        <v>0</v>
      </c>
      <c r="DT716" s="3">
        <v>0</v>
      </c>
      <c r="DU716" s="3">
        <v>0</v>
      </c>
      <c r="DV716" s="3">
        <v>0</v>
      </c>
      <c r="DW716" s="3">
        <v>0</v>
      </c>
      <c r="DX716" s="3">
        <v>0</v>
      </c>
      <c r="DY716" s="3">
        <v>0</v>
      </c>
      <c r="DZ716" s="3">
        <v>0</v>
      </c>
      <c r="EA716" s="3">
        <v>0</v>
      </c>
      <c r="EB716" s="3">
        <v>0</v>
      </c>
      <c r="EC716" s="3">
        <v>0</v>
      </c>
      <c r="ED716" s="3">
        <v>0</v>
      </c>
      <c r="EE716" s="3">
        <v>0</v>
      </c>
      <c r="EF716" s="3">
        <v>0</v>
      </c>
      <c r="EG716" s="3">
        <v>0</v>
      </c>
      <c r="EH716" s="3">
        <v>0</v>
      </c>
      <c r="EI716" s="3">
        <v>0</v>
      </c>
      <c r="EJ716" s="3">
        <v>0</v>
      </c>
      <c r="EK716" s="3">
        <v>0</v>
      </c>
      <c r="EL716" s="3">
        <v>0</v>
      </c>
      <c r="EM716" s="3">
        <v>0</v>
      </c>
      <c r="EN716" s="3">
        <v>0</v>
      </c>
      <c r="EO716" s="3">
        <v>0</v>
      </c>
      <c r="EP716" s="3">
        <v>0</v>
      </c>
      <c r="EQ716" s="3">
        <v>0</v>
      </c>
      <c r="ER716" s="3">
        <v>0</v>
      </c>
      <c r="ES716" s="3">
        <v>0</v>
      </c>
      <c r="ET716" s="3">
        <v>0</v>
      </c>
      <c r="EU716" s="3">
        <v>0</v>
      </c>
      <c r="EV716" s="3">
        <v>0</v>
      </c>
      <c r="EW716" s="3">
        <v>0</v>
      </c>
      <c r="EX716" s="3">
        <v>0</v>
      </c>
      <c r="EY716" s="3">
        <v>0</v>
      </c>
      <c r="EZ716" s="3">
        <v>0</v>
      </c>
      <c r="FA716" s="3">
        <v>1</v>
      </c>
      <c r="FB716" s="3">
        <v>0.91168000000000005</v>
      </c>
      <c r="FC716" s="3">
        <v>0.8200470432000001</v>
      </c>
      <c r="FD716" s="3">
        <v>0.72633206710310405</v>
      </c>
      <c r="FE716" s="3">
        <v>0.6320977447171473</v>
      </c>
      <c r="FF716" s="3">
        <v>0.53934372165735311</v>
      </c>
      <c r="FG716" s="3">
        <v>0.45040054851883904</v>
      </c>
      <c r="FH716" s="3">
        <v>0.36755837562976895</v>
      </c>
      <c r="FI716" s="3">
        <v>0.29267203217895982</v>
      </c>
      <c r="FJ716" s="3">
        <v>0.2269847212767141</v>
      </c>
      <c r="FK716" s="3">
        <v>0.17113059091215305</v>
      </c>
      <c r="FL716" s="3">
        <v>0.12516149158133047</v>
      </c>
      <c r="FM716" s="3">
        <v>8.9326504926679734E-2</v>
      </c>
      <c r="FN716" s="3">
        <v>6.1624569218817822E-2</v>
      </c>
      <c r="FO716" s="3">
        <v>4.1574399377783254E-2</v>
      </c>
      <c r="FP716" s="3">
        <v>2.658932286605506E-2</v>
      </c>
      <c r="FQ716" s="3">
        <v>1.6029107396572633E-2</v>
      </c>
      <c r="FR716" s="3">
        <v>8.7316959632089755E-3</v>
      </c>
      <c r="FS716" s="3">
        <v>4.1850145582064298E-3</v>
      </c>
      <c r="FT716" s="3">
        <v>1.7356510877249529E-3</v>
      </c>
      <c r="FU716" s="3">
        <v>6.1648590984902604E-4</v>
      </c>
      <c r="FV716" s="3">
        <v>1.7853431949227793E-4</v>
      </c>
      <c r="FW716" s="3">
        <v>3.8800863655256768E-5</v>
      </c>
      <c r="FX716" s="3">
        <v>5.3436549426019605E-6</v>
      </c>
      <c r="FY716" s="3">
        <v>0</v>
      </c>
      <c r="FZ716" s="3">
        <v>0</v>
      </c>
      <c r="GA716" s="3">
        <v>0</v>
      </c>
      <c r="GB716" s="3">
        <v>0</v>
      </c>
      <c r="GC716" s="3">
        <v>0</v>
      </c>
      <c r="GD716" s="3">
        <v>0</v>
      </c>
      <c r="GE716" s="3">
        <v>0</v>
      </c>
      <c r="GF716" s="3">
        <v>0</v>
      </c>
      <c r="GG716" s="3">
        <v>0</v>
      </c>
      <c r="GH716" s="3">
        <v>0</v>
      </c>
      <c r="GI716" s="3">
        <v>0</v>
      </c>
      <c r="GJ716" s="3">
        <v>0</v>
      </c>
      <c r="GK716" s="3">
        <v>0</v>
      </c>
      <c r="GL716" s="3">
        <v>0</v>
      </c>
      <c r="GM716" s="3">
        <v>0</v>
      </c>
      <c r="GN716" s="3">
        <v>0</v>
      </c>
      <c r="GO716" s="3">
        <v>0</v>
      </c>
      <c r="GP716" s="3">
        <v>0</v>
      </c>
      <c r="GQ716" s="3">
        <v>0</v>
      </c>
      <c r="GR716" s="3">
        <v>0</v>
      </c>
      <c r="GS716" s="3">
        <v>0</v>
      </c>
      <c r="GT716" s="3">
        <v>0</v>
      </c>
      <c r="GU716" s="3">
        <v>0</v>
      </c>
      <c r="GV716" s="3">
        <v>0</v>
      </c>
      <c r="GW716" s="3">
        <v>0</v>
      </c>
      <c r="GX716" s="3">
        <v>0</v>
      </c>
      <c r="GY716" s="3">
        <v>0</v>
      </c>
      <c r="GZ716" s="3">
        <v>0</v>
      </c>
      <c r="HA716" s="3">
        <v>0</v>
      </c>
      <c r="HB716">
        <f t="shared" si="4050"/>
        <v>54</v>
      </c>
      <c r="HC716">
        <f t="shared" si="4054"/>
        <v>0</v>
      </c>
      <c r="HD716">
        <f>IF(H716&gt;=$F$3,IF(HB716&lt;50,HC716*VLOOKUP(H716,Ret!$A$2:$AZ$27,HB716+2),HC716),0)</f>
        <v>0</v>
      </c>
      <c r="HE716">
        <f>IF(H716&lt;$F$3,HC716*VLOOKUP(H716,Withd!$A$2:$AZ$57,HB716+2),0)</f>
        <v>0</v>
      </c>
      <c r="HF716">
        <f>IF(HC716=HD716,0,HC716*VLOOKUP(H716,Mort!$A$2:$E$115,IF(HF715/HC715=VLOOKUP(H715,Mort!$A$2:$E$115,2),2,3)))</f>
        <v>0</v>
      </c>
      <c r="HH716">
        <f t="shared" ref="HH716:HI716" si="4143">HH715+1</f>
        <v>79</v>
      </c>
      <c r="HI716">
        <f t="shared" si="4143"/>
        <v>47</v>
      </c>
      <c r="HJ716">
        <f t="shared" si="4048"/>
        <v>0</v>
      </c>
      <c r="HK716">
        <f>IF(HH716&gt;=$F$3,IF(HI716&lt;50,HJ716*VLOOKUP(HH716,Ret!$A$2:$AZ$27,HI716+2),HJ716),0)</f>
        <v>0</v>
      </c>
      <c r="HL716">
        <f>IF(HH716&lt;$F$3,HJ716*VLOOKUP(HH716,Withd!$A$2:$AZ$57,HI716+2),0)</f>
        <v>0</v>
      </c>
      <c r="HM716">
        <f>IF(HJ716=HK716,0,HJ716*VLOOKUP(HH716,Mort!$A$2:$E$115,IF(HM715/HJ715=VLOOKUP(HH715,Mort!$A$2:$E$115,2),2,3)))</f>
        <v>0</v>
      </c>
      <c r="HN716">
        <f>HN715/(1+Assumptions!$C$9)</f>
        <v>0.23350877903394379</v>
      </c>
      <c r="HO716">
        <f>HO715*(1+Assumptions!$C$10)</f>
        <v>3.4810667642697615</v>
      </c>
      <c r="HQ716">
        <f>HQ715/(1.01+Assumptions!$C$9)</f>
        <v>0.16066081907589605</v>
      </c>
      <c r="HR716">
        <f>HR715/(0.99+Assumptions!$C$9)</f>
        <v>0.34061873231196077</v>
      </c>
    </row>
    <row r="717" spans="2:226" x14ac:dyDescent="0.25">
      <c r="B717">
        <f t="shared" ref="B717:C717" si="4144">B716+1</f>
        <v>2078</v>
      </c>
      <c r="C717">
        <f t="shared" si="4144"/>
        <v>99</v>
      </c>
      <c r="D717">
        <f>IF(D716=0, 0, D716*(1-VLOOKUP(C716,Mort!$A$2:$E$111,IF(D716/D715=1-VLOOKUP(C715,Mort!$A$2:$E$111,4),4,5))))</f>
        <v>4.1157912253025709E-2</v>
      </c>
      <c r="E717" s="3">
        <f>IF(C717&lt;65,Assumptions!$C$6,Assumptions!$C$7)*(1+Assumptions!$C$8)^(B717-$J$3)</f>
        <v>98817.55123986995</v>
      </c>
      <c r="F717" s="3">
        <f t="shared" si="4046"/>
        <v>4067.12</v>
      </c>
      <c r="H717">
        <f t="shared" si="4053"/>
        <v>87</v>
      </c>
      <c r="I717" s="5">
        <v>58908.753241060876</v>
      </c>
      <c r="J717" s="5">
        <v>0</v>
      </c>
      <c r="K717" s="5">
        <v>0</v>
      </c>
      <c r="L717" s="5">
        <v>0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5">
        <v>0</v>
      </c>
      <c r="Y717" s="5">
        <v>0</v>
      </c>
      <c r="Z717" s="5">
        <v>0</v>
      </c>
      <c r="AA717" s="5">
        <v>0</v>
      </c>
      <c r="AB717" s="5">
        <v>0</v>
      </c>
      <c r="AC717" s="5">
        <v>0</v>
      </c>
      <c r="AD717" s="5">
        <v>0</v>
      </c>
      <c r="AE717" s="5">
        <v>0</v>
      </c>
      <c r="AF717" s="5">
        <v>0</v>
      </c>
      <c r="AG717" s="5">
        <v>0</v>
      </c>
      <c r="AH717" s="5">
        <v>0</v>
      </c>
      <c r="AI717" s="5">
        <v>0</v>
      </c>
      <c r="AJ717" s="5">
        <v>0</v>
      </c>
      <c r="AK717" s="5">
        <v>0</v>
      </c>
      <c r="AL717" s="5">
        <v>0</v>
      </c>
      <c r="AM717" s="5">
        <v>0</v>
      </c>
      <c r="AN717" s="5">
        <v>0</v>
      </c>
      <c r="AO717" s="5">
        <v>0</v>
      </c>
      <c r="AP717" s="5">
        <v>0</v>
      </c>
      <c r="AQ717" s="5">
        <v>0</v>
      </c>
      <c r="AR717" s="5">
        <v>0</v>
      </c>
      <c r="AS717" s="5">
        <v>0</v>
      </c>
      <c r="AT717" s="5">
        <v>0</v>
      </c>
      <c r="AU717" s="5">
        <v>0</v>
      </c>
      <c r="AV717" s="5">
        <v>0</v>
      </c>
      <c r="AW717" s="5">
        <v>0</v>
      </c>
      <c r="AX717" s="5">
        <v>0</v>
      </c>
      <c r="AY717" s="5">
        <v>0</v>
      </c>
      <c r="AZ717" s="5">
        <v>0</v>
      </c>
      <c r="BA717" s="5">
        <v>0</v>
      </c>
      <c r="BB717" s="5">
        <v>0</v>
      </c>
      <c r="BC717" s="5">
        <v>0</v>
      </c>
      <c r="BD717" s="5">
        <v>0</v>
      </c>
      <c r="BE717" s="5">
        <v>0</v>
      </c>
      <c r="BF717" s="5">
        <v>54834.9</v>
      </c>
      <c r="BG717" s="5">
        <v>52036.23</v>
      </c>
      <c r="BH717" s="5">
        <v>48624.45</v>
      </c>
      <c r="BI717" s="5">
        <v>44643.29</v>
      </c>
      <c r="BJ717" s="5">
        <v>40187.410000000003</v>
      </c>
      <c r="BK717" s="5">
        <v>35405.910000000003</v>
      </c>
      <c r="BL717" s="5">
        <v>30482.86</v>
      </c>
      <c r="BM717" s="5">
        <v>25607.26</v>
      </c>
      <c r="BN717" s="5">
        <v>20952.259999999998</v>
      </c>
      <c r="BO717" s="5">
        <v>16665.349999999999</v>
      </c>
      <c r="BP717" s="5">
        <v>12859.08</v>
      </c>
      <c r="BQ717" s="5">
        <v>9682.15</v>
      </c>
      <c r="BR717" s="5">
        <v>7046.9</v>
      </c>
      <c r="BS717" s="5">
        <v>5015.6000000000004</v>
      </c>
      <c r="BT717" s="5">
        <v>3384.2</v>
      </c>
      <c r="BU717" s="5">
        <v>2152.34</v>
      </c>
      <c r="BV717" s="5">
        <v>1236.95</v>
      </c>
      <c r="BW717" s="5">
        <v>625.47</v>
      </c>
      <c r="BX717" s="5">
        <v>273.67</v>
      </c>
      <c r="BY717" s="5">
        <v>102.55</v>
      </c>
      <c r="BZ717" s="5">
        <v>31.33</v>
      </c>
      <c r="CA717" s="5">
        <v>7.18</v>
      </c>
      <c r="CB717" s="5">
        <v>1.04</v>
      </c>
      <c r="CC717" s="5">
        <v>0</v>
      </c>
      <c r="CD717" s="5">
        <v>0</v>
      </c>
      <c r="CE717" s="5">
        <v>0</v>
      </c>
      <c r="CF717" s="5">
        <v>0</v>
      </c>
      <c r="CG717" s="5">
        <v>0</v>
      </c>
      <c r="CH717" s="5">
        <v>0</v>
      </c>
      <c r="CI717" s="5">
        <v>0</v>
      </c>
      <c r="CJ717" s="5">
        <v>0</v>
      </c>
      <c r="CK717" s="5">
        <v>0</v>
      </c>
      <c r="CL717" s="5">
        <v>0</v>
      </c>
      <c r="CM717" s="5">
        <v>0</v>
      </c>
      <c r="CN717" s="5">
        <v>0</v>
      </c>
      <c r="CO717" s="5">
        <v>0</v>
      </c>
      <c r="CP717" s="5">
        <v>0</v>
      </c>
      <c r="CQ717" s="5">
        <v>0</v>
      </c>
      <c r="CR717" s="5">
        <v>0</v>
      </c>
      <c r="CS717" s="5">
        <v>0</v>
      </c>
      <c r="CT717" s="5">
        <v>0</v>
      </c>
      <c r="CU717" s="5">
        <v>0</v>
      </c>
      <c r="CV717" s="5">
        <v>0</v>
      </c>
      <c r="CW717" s="5">
        <v>0</v>
      </c>
      <c r="CX717" s="5">
        <v>0</v>
      </c>
      <c r="CY717" s="5">
        <v>0</v>
      </c>
      <c r="CZ717" s="5">
        <v>0</v>
      </c>
      <c r="DA717" s="5">
        <v>0</v>
      </c>
      <c r="DB717" s="5">
        <v>0</v>
      </c>
      <c r="DC717" s="5">
        <v>0</v>
      </c>
      <c r="DD717" s="5">
        <v>0</v>
      </c>
      <c r="DE717" s="5">
        <v>0</v>
      </c>
      <c r="DF717" s="3">
        <v>0</v>
      </c>
      <c r="DG717" s="3">
        <v>0</v>
      </c>
      <c r="DH717" s="3">
        <v>0</v>
      </c>
      <c r="DI717" s="3">
        <v>0</v>
      </c>
      <c r="DJ717" s="3">
        <v>0</v>
      </c>
      <c r="DK717" s="3">
        <v>0</v>
      </c>
      <c r="DL717" s="3">
        <v>0</v>
      </c>
      <c r="DM717" s="3">
        <v>0</v>
      </c>
      <c r="DN717" s="3">
        <v>0</v>
      </c>
      <c r="DO717" s="3">
        <v>0</v>
      </c>
      <c r="DP717" s="3">
        <v>0</v>
      </c>
      <c r="DQ717" s="3">
        <v>0</v>
      </c>
      <c r="DR717" s="3">
        <v>0</v>
      </c>
      <c r="DS717" s="3">
        <v>0</v>
      </c>
      <c r="DT717" s="3">
        <v>0</v>
      </c>
      <c r="DU717" s="3">
        <v>0</v>
      </c>
      <c r="DV717" s="3">
        <v>0</v>
      </c>
      <c r="DW717" s="3">
        <v>0</v>
      </c>
      <c r="DX717" s="3">
        <v>0</v>
      </c>
      <c r="DY717" s="3">
        <v>0</v>
      </c>
      <c r="DZ717" s="3">
        <v>0</v>
      </c>
      <c r="EA717" s="3">
        <v>0</v>
      </c>
      <c r="EB717" s="3">
        <v>0</v>
      </c>
      <c r="EC717" s="3">
        <v>0</v>
      </c>
      <c r="ED717" s="3">
        <v>0</v>
      </c>
      <c r="EE717" s="3">
        <v>0</v>
      </c>
      <c r="EF717" s="3">
        <v>0</v>
      </c>
      <c r="EG717" s="3">
        <v>0</v>
      </c>
      <c r="EH717" s="3">
        <v>0</v>
      </c>
      <c r="EI717" s="3">
        <v>0</v>
      </c>
      <c r="EJ717" s="3">
        <v>0</v>
      </c>
      <c r="EK717" s="3">
        <v>0</v>
      </c>
      <c r="EL717" s="3">
        <v>0</v>
      </c>
      <c r="EM717" s="3">
        <v>0</v>
      </c>
      <c r="EN717" s="3">
        <v>0</v>
      </c>
      <c r="EO717" s="3">
        <v>0</v>
      </c>
      <c r="EP717" s="3">
        <v>0</v>
      </c>
      <c r="EQ717" s="3">
        <v>0</v>
      </c>
      <c r="ER717" s="3">
        <v>0</v>
      </c>
      <c r="ES717" s="3">
        <v>0</v>
      </c>
      <c r="ET717" s="3">
        <v>0</v>
      </c>
      <c r="EU717" s="3">
        <v>0</v>
      </c>
      <c r="EV717" s="3">
        <v>0</v>
      </c>
      <c r="EW717" s="3">
        <v>0</v>
      </c>
      <c r="EX717" s="3">
        <v>0</v>
      </c>
      <c r="EY717" s="3">
        <v>0</v>
      </c>
      <c r="EZ717" s="3">
        <v>0</v>
      </c>
      <c r="FA717" s="3">
        <v>0</v>
      </c>
      <c r="FB717" s="3">
        <v>1</v>
      </c>
      <c r="FC717" s="3">
        <v>0.89949000000000001</v>
      </c>
      <c r="FD717" s="3">
        <v>0.79669628279999993</v>
      </c>
      <c r="FE717" s="3">
        <v>0.69333290706952799</v>
      </c>
      <c r="FF717" s="3">
        <v>0.59159323628614546</v>
      </c>
      <c r="FG717" s="3">
        <v>0.49403359569019722</v>
      </c>
      <c r="FH717" s="3">
        <v>0.40316599643489925</v>
      </c>
      <c r="FI717" s="3">
        <v>0.32102495632125289</v>
      </c>
      <c r="FJ717" s="3">
        <v>0.2489741151245109</v>
      </c>
      <c r="FK717" s="3">
        <v>0.18770905461582249</v>
      </c>
      <c r="FL717" s="3">
        <v>0.13728664836492024</v>
      </c>
      <c r="FM717" s="3">
        <v>9.7980108071559921E-2</v>
      </c>
      <c r="FN717" s="3">
        <v>6.7594516956407766E-2</v>
      </c>
      <c r="FO717" s="3">
        <v>4.5601964919470939E-2</v>
      </c>
      <c r="FP717" s="3">
        <v>2.9165192683896835E-2</v>
      </c>
      <c r="FQ717" s="3">
        <v>1.7581944757560367E-2</v>
      </c>
      <c r="FR717" s="3">
        <v>9.5775885872334352E-3</v>
      </c>
      <c r="FS717" s="3">
        <v>4.5904424339751129E-3</v>
      </c>
      <c r="FT717" s="3">
        <v>1.9037941906424989E-3</v>
      </c>
      <c r="FU717" s="3">
        <v>6.7620865857430921E-4</v>
      </c>
      <c r="FV717" s="3">
        <v>1.9583002752311993E-4</v>
      </c>
      <c r="FW717" s="3">
        <v>4.2559739881599662E-5</v>
      </c>
      <c r="FX717" s="3">
        <v>5.8613273764939035E-6</v>
      </c>
      <c r="FY717" s="3">
        <v>0</v>
      </c>
      <c r="FZ717" s="3">
        <v>0</v>
      </c>
      <c r="GA717" s="3">
        <v>0</v>
      </c>
      <c r="GB717" s="3">
        <v>0</v>
      </c>
      <c r="GC717" s="3">
        <v>0</v>
      </c>
      <c r="GD717" s="3">
        <v>0</v>
      </c>
      <c r="GE717" s="3">
        <v>0</v>
      </c>
      <c r="GF717" s="3">
        <v>0</v>
      </c>
      <c r="GG717" s="3">
        <v>0</v>
      </c>
      <c r="GH717" s="3">
        <v>0</v>
      </c>
      <c r="GI717" s="3">
        <v>0</v>
      </c>
      <c r="GJ717" s="3">
        <v>0</v>
      </c>
      <c r="GK717" s="3">
        <v>0</v>
      </c>
      <c r="GL717" s="3">
        <v>0</v>
      </c>
      <c r="GM717" s="3">
        <v>0</v>
      </c>
      <c r="GN717" s="3">
        <v>0</v>
      </c>
      <c r="GO717" s="3">
        <v>0</v>
      </c>
      <c r="GP717" s="3">
        <v>0</v>
      </c>
      <c r="GQ717" s="3">
        <v>0</v>
      </c>
      <c r="GR717" s="3">
        <v>0</v>
      </c>
      <c r="GS717" s="3">
        <v>0</v>
      </c>
      <c r="GT717" s="3">
        <v>0</v>
      </c>
      <c r="GU717" s="3">
        <v>0</v>
      </c>
      <c r="GV717" s="3">
        <v>0</v>
      </c>
      <c r="GW717" s="3">
        <v>0</v>
      </c>
      <c r="GX717" s="3">
        <v>0</v>
      </c>
      <c r="GY717" s="3">
        <v>0</v>
      </c>
      <c r="GZ717" s="3">
        <v>0</v>
      </c>
      <c r="HA717" s="3">
        <v>0</v>
      </c>
      <c r="HB717">
        <f t="shared" si="4050"/>
        <v>55</v>
      </c>
      <c r="HC717">
        <f t="shared" si="4054"/>
        <v>0</v>
      </c>
      <c r="HD717">
        <f>IF(H717&gt;=$F$3,IF(HB717&lt;50,HC717*VLOOKUP(H717,Ret!$A$2:$AZ$27,HB717+2),HC717),0)</f>
        <v>0</v>
      </c>
      <c r="HE717">
        <f>IF(H717&lt;$F$3,HC717*VLOOKUP(H717,Withd!$A$2:$AZ$57,HB717+2),0)</f>
        <v>0</v>
      </c>
      <c r="HF717">
        <f>IF(HC717=HD717,0,HC717*VLOOKUP(H717,Mort!$A$2:$E$115,IF(HF716/HC716=VLOOKUP(H716,Mort!$A$2:$E$115,2),2,3)))</f>
        <v>0</v>
      </c>
      <c r="HH717">
        <f t="shared" ref="HH717:HI717" si="4145">HH716+1</f>
        <v>80</v>
      </c>
      <c r="HI717">
        <f t="shared" si="4145"/>
        <v>48</v>
      </c>
      <c r="HJ717">
        <f t="shared" si="4048"/>
        <v>0</v>
      </c>
      <c r="HK717">
        <f>IF(HH717&gt;=$F$3,IF(HI717&lt;50,HJ717*VLOOKUP(HH717,Ret!$A$2:$AZ$27,HI717+2),HJ717),0)</f>
        <v>0</v>
      </c>
      <c r="HL717">
        <f>IF(HH717&lt;$F$3,HJ717*VLOOKUP(HH717,Withd!$A$2:$AZ$57,HI717+2),0)</f>
        <v>0</v>
      </c>
      <c r="HM717">
        <f>IF(HJ717=HK717,0,HJ717*VLOOKUP(HH717,Mort!$A$2:$E$115,IF(HM716/HJ716=VLOOKUP(HH716,Mort!$A$2:$E$115,2),2,3)))</f>
        <v>0</v>
      </c>
      <c r="HN717">
        <f>HN716/(1+Assumptions!$C$9)</f>
        <v>0.22496028808665106</v>
      </c>
      <c r="HO717">
        <f>HO716*(1+Assumptions!$C$10)</f>
        <v>3.5942014341085287</v>
      </c>
      <c r="HQ717">
        <f>HQ716/(1.01+Assumptions!$C$9)</f>
        <v>0.15330230827852676</v>
      </c>
      <c r="HR717">
        <f>HR716/(0.99+Assumptions!$C$9)</f>
        <v>0.33134117929179063</v>
      </c>
    </row>
    <row r="718" spans="2:226" x14ac:dyDescent="0.25">
      <c r="B718">
        <f t="shared" ref="B718:C718" si="4146">B717+1</f>
        <v>2079</v>
      </c>
      <c r="C718">
        <f t="shared" si="4146"/>
        <v>100</v>
      </c>
      <c r="D718">
        <f>IF(D717=0, 0, D717*(1-VLOOKUP(C717,Mort!$A$2:$E$111,IF(D717/D716=1-VLOOKUP(C716,Mort!$A$2:$E$111,4),4,5))))</f>
        <v>2.8394020505117377E-2</v>
      </c>
      <c r="E718" s="3">
        <f>IF(C718&lt;65,Assumptions!$C$6,Assumptions!$C$7)*(1+Assumptions!$C$8)^(B718-$J$3)</f>
        <v>104252.51655806279</v>
      </c>
      <c r="F718" s="3">
        <f t="shared" si="4046"/>
        <v>2960.15</v>
      </c>
      <c r="H718">
        <f t="shared" si="4053"/>
        <v>88</v>
      </c>
      <c r="I718" s="5">
        <v>55315.03531766394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5">
        <v>0</v>
      </c>
      <c r="AK718" s="5">
        <v>0</v>
      </c>
      <c r="AL718" s="5">
        <v>0</v>
      </c>
      <c r="AM718" s="5">
        <v>0</v>
      </c>
      <c r="AN718" s="5">
        <v>0</v>
      </c>
      <c r="AO718" s="5">
        <v>0</v>
      </c>
      <c r="AP718" s="5">
        <v>0</v>
      </c>
      <c r="AQ718" s="5">
        <v>0</v>
      </c>
      <c r="AR718" s="5">
        <v>0</v>
      </c>
      <c r="AS718" s="5">
        <v>0</v>
      </c>
      <c r="AT718" s="5">
        <v>0</v>
      </c>
      <c r="AU718" s="5">
        <v>0</v>
      </c>
      <c r="AV718" s="5">
        <v>0</v>
      </c>
      <c r="AW718" s="5">
        <v>0</v>
      </c>
      <c r="AX718" s="5">
        <v>0</v>
      </c>
      <c r="AY718" s="5">
        <v>0</v>
      </c>
      <c r="AZ718" s="5">
        <v>0</v>
      </c>
      <c r="BA718" s="5">
        <v>0</v>
      </c>
      <c r="BB718" s="5">
        <v>0</v>
      </c>
      <c r="BC718" s="5">
        <v>0</v>
      </c>
      <c r="BD718" s="5">
        <v>0</v>
      </c>
      <c r="BE718" s="5">
        <v>0</v>
      </c>
      <c r="BF718" s="5">
        <v>0</v>
      </c>
      <c r="BG718" s="5">
        <v>57850.82</v>
      </c>
      <c r="BH718" s="5">
        <v>54057.8</v>
      </c>
      <c r="BI718" s="5">
        <v>49631.78</v>
      </c>
      <c r="BJ718" s="5">
        <v>44678</v>
      </c>
      <c r="BK718" s="5">
        <v>39362.21</v>
      </c>
      <c r="BL718" s="5">
        <v>33889.050000000003</v>
      </c>
      <c r="BM718" s="5">
        <v>28468.639999999999</v>
      </c>
      <c r="BN718" s="5">
        <v>23293.49</v>
      </c>
      <c r="BO718" s="5">
        <v>18527.55</v>
      </c>
      <c r="BP718" s="5">
        <v>14295.97</v>
      </c>
      <c r="BQ718" s="5">
        <v>10764.05</v>
      </c>
      <c r="BR718" s="5">
        <v>7834.33</v>
      </c>
      <c r="BS718" s="5">
        <v>5576.04</v>
      </c>
      <c r="BT718" s="5">
        <v>3762.36</v>
      </c>
      <c r="BU718" s="5">
        <v>2392.84</v>
      </c>
      <c r="BV718" s="5">
        <v>1375.17</v>
      </c>
      <c r="BW718" s="5">
        <v>695.36</v>
      </c>
      <c r="BX718" s="5">
        <v>304.25</v>
      </c>
      <c r="BY718" s="5">
        <v>114.01</v>
      </c>
      <c r="BZ718" s="5">
        <v>34.83</v>
      </c>
      <c r="CA718" s="5">
        <v>7.99</v>
      </c>
      <c r="CB718" s="5">
        <v>1.1599999999999999</v>
      </c>
      <c r="CC718" s="5">
        <v>0</v>
      </c>
      <c r="CD718" s="5">
        <v>0</v>
      </c>
      <c r="CE718" s="5">
        <v>0</v>
      </c>
      <c r="CF718" s="5">
        <v>0</v>
      </c>
      <c r="CG718" s="5">
        <v>0</v>
      </c>
      <c r="CH718" s="5">
        <v>0</v>
      </c>
      <c r="CI718" s="5">
        <v>0</v>
      </c>
      <c r="CJ718" s="5">
        <v>0</v>
      </c>
      <c r="CK718" s="5">
        <v>0</v>
      </c>
      <c r="CL718" s="5">
        <v>0</v>
      </c>
      <c r="CM718" s="5">
        <v>0</v>
      </c>
      <c r="CN718" s="5">
        <v>0</v>
      </c>
      <c r="CO718" s="5">
        <v>0</v>
      </c>
      <c r="CP718" s="5">
        <v>0</v>
      </c>
      <c r="CQ718" s="5">
        <v>0</v>
      </c>
      <c r="CR718" s="5">
        <v>0</v>
      </c>
      <c r="CS718" s="5">
        <v>0</v>
      </c>
      <c r="CT718" s="5">
        <v>0</v>
      </c>
      <c r="CU718" s="5">
        <v>0</v>
      </c>
      <c r="CV718" s="5">
        <v>0</v>
      </c>
      <c r="CW718" s="5">
        <v>0</v>
      </c>
      <c r="CX718" s="5">
        <v>0</v>
      </c>
      <c r="CY718" s="5">
        <v>0</v>
      </c>
      <c r="CZ718" s="5">
        <v>0</v>
      </c>
      <c r="DA718" s="5">
        <v>0</v>
      </c>
      <c r="DB718" s="5">
        <v>0</v>
      </c>
      <c r="DC718" s="5">
        <v>0</v>
      </c>
      <c r="DD718" s="5">
        <v>0</v>
      </c>
      <c r="DE718" s="5">
        <v>0</v>
      </c>
      <c r="DF718" s="3">
        <v>0</v>
      </c>
      <c r="DG718" s="3">
        <v>0</v>
      </c>
      <c r="DH718" s="3">
        <v>0</v>
      </c>
      <c r="DI718" s="3">
        <v>0</v>
      </c>
      <c r="DJ718" s="3">
        <v>0</v>
      </c>
      <c r="DK718" s="3">
        <v>0</v>
      </c>
      <c r="DL718" s="3">
        <v>0</v>
      </c>
      <c r="DM718" s="3">
        <v>0</v>
      </c>
      <c r="DN718" s="3">
        <v>0</v>
      </c>
      <c r="DO718" s="3">
        <v>0</v>
      </c>
      <c r="DP718" s="3">
        <v>0</v>
      </c>
      <c r="DQ718" s="3">
        <v>0</v>
      </c>
      <c r="DR718" s="3">
        <v>0</v>
      </c>
      <c r="DS718" s="3">
        <v>0</v>
      </c>
      <c r="DT718" s="3">
        <v>0</v>
      </c>
      <c r="DU718" s="3">
        <v>0</v>
      </c>
      <c r="DV718" s="3">
        <v>0</v>
      </c>
      <c r="DW718" s="3">
        <v>0</v>
      </c>
      <c r="DX718" s="3">
        <v>0</v>
      </c>
      <c r="DY718" s="3">
        <v>0</v>
      </c>
      <c r="DZ718" s="3">
        <v>0</v>
      </c>
      <c r="EA718" s="3">
        <v>0</v>
      </c>
      <c r="EB718" s="3">
        <v>0</v>
      </c>
      <c r="EC718" s="3">
        <v>0</v>
      </c>
      <c r="ED718" s="3">
        <v>0</v>
      </c>
      <c r="EE718" s="3">
        <v>0</v>
      </c>
      <c r="EF718" s="3">
        <v>0</v>
      </c>
      <c r="EG718" s="3">
        <v>0</v>
      </c>
      <c r="EH718" s="3">
        <v>0</v>
      </c>
      <c r="EI718" s="3">
        <v>0</v>
      </c>
      <c r="EJ718" s="3">
        <v>0</v>
      </c>
      <c r="EK718" s="3">
        <v>0</v>
      </c>
      <c r="EL718" s="3">
        <v>0</v>
      </c>
      <c r="EM718" s="3">
        <v>0</v>
      </c>
      <c r="EN718" s="3">
        <v>0</v>
      </c>
      <c r="EO718" s="3">
        <v>0</v>
      </c>
      <c r="EP718" s="3">
        <v>0</v>
      </c>
      <c r="EQ718" s="3">
        <v>0</v>
      </c>
      <c r="ER718" s="3">
        <v>0</v>
      </c>
      <c r="ES718" s="3">
        <v>0</v>
      </c>
      <c r="ET718" s="3">
        <v>0</v>
      </c>
      <c r="EU718" s="3">
        <v>0</v>
      </c>
      <c r="EV718" s="3">
        <v>0</v>
      </c>
      <c r="EW718" s="3">
        <v>0</v>
      </c>
      <c r="EX718" s="3">
        <v>0</v>
      </c>
      <c r="EY718" s="3">
        <v>0</v>
      </c>
      <c r="EZ718" s="3">
        <v>0</v>
      </c>
      <c r="FA718" s="3">
        <v>0</v>
      </c>
      <c r="FB718" s="3">
        <v>0</v>
      </c>
      <c r="FC718" s="3">
        <v>1</v>
      </c>
      <c r="FD718" s="3">
        <v>0.88571999999999995</v>
      </c>
      <c r="FE718" s="3">
        <v>0.77080668720000001</v>
      </c>
      <c r="FF718" s="3">
        <v>0.65769851392027201</v>
      </c>
      <c r="FG718" s="3">
        <v>0.54923745198967999</v>
      </c>
      <c r="FH718" s="3">
        <v>0.44821620744521812</v>
      </c>
      <c r="FI718" s="3">
        <v>0.35689663734032934</v>
      </c>
      <c r="FJ718" s="3">
        <v>0.27679475605566584</v>
      </c>
      <c r="FK718" s="3">
        <v>0.20868387043304815</v>
      </c>
      <c r="FL718" s="3">
        <v>0.15262720915732272</v>
      </c>
      <c r="FM718" s="3">
        <v>0.10892851290348965</v>
      </c>
      <c r="FN718" s="3">
        <v>7.5147602481859449E-2</v>
      </c>
      <c r="FO718" s="3">
        <v>5.0697578538361661E-2</v>
      </c>
      <c r="FP718" s="3">
        <v>3.2424143329994583E-2</v>
      </c>
      <c r="FQ718" s="3">
        <v>1.9546570565053937E-2</v>
      </c>
      <c r="FR718" s="3">
        <v>1.0647798849607482E-2</v>
      </c>
      <c r="FS718" s="3">
        <v>5.1033835106283698E-3</v>
      </c>
      <c r="FT718" s="3">
        <v>2.1165262433629041E-3</v>
      </c>
      <c r="FU718" s="3">
        <v>7.5176895638006996E-4</v>
      </c>
      <c r="FV718" s="3">
        <v>2.1771228976766823E-4</v>
      </c>
      <c r="FW718" s="3">
        <v>4.7315411935207343E-5</v>
      </c>
      <c r="FX718" s="3">
        <v>6.5162785317167533E-6</v>
      </c>
      <c r="FY718" s="3">
        <v>0</v>
      </c>
      <c r="FZ718" s="3">
        <v>0</v>
      </c>
      <c r="GA718" s="3">
        <v>0</v>
      </c>
      <c r="GB718" s="3">
        <v>0</v>
      </c>
      <c r="GC718" s="3">
        <v>0</v>
      </c>
      <c r="GD718" s="3">
        <v>0</v>
      </c>
      <c r="GE718" s="3">
        <v>0</v>
      </c>
      <c r="GF718" s="3">
        <v>0</v>
      </c>
      <c r="GG718" s="3">
        <v>0</v>
      </c>
      <c r="GH718" s="3">
        <v>0</v>
      </c>
      <c r="GI718" s="3">
        <v>0</v>
      </c>
      <c r="GJ718" s="3">
        <v>0</v>
      </c>
      <c r="GK718" s="3">
        <v>0</v>
      </c>
      <c r="GL718" s="3">
        <v>0</v>
      </c>
      <c r="GM718" s="3">
        <v>0</v>
      </c>
      <c r="GN718" s="3">
        <v>0</v>
      </c>
      <c r="GO718" s="3">
        <v>0</v>
      </c>
      <c r="GP718" s="3">
        <v>0</v>
      </c>
      <c r="GQ718" s="3">
        <v>0</v>
      </c>
      <c r="GR718" s="3">
        <v>0</v>
      </c>
      <c r="GS718" s="3">
        <v>0</v>
      </c>
      <c r="GT718" s="3">
        <v>0</v>
      </c>
      <c r="GU718" s="3">
        <v>0</v>
      </c>
      <c r="GV718" s="3">
        <v>0</v>
      </c>
      <c r="GW718" s="3">
        <v>0</v>
      </c>
      <c r="GX718" s="3">
        <v>0</v>
      </c>
      <c r="GY718" s="3">
        <v>0</v>
      </c>
      <c r="GZ718" s="3">
        <v>0</v>
      </c>
      <c r="HA718" s="3">
        <v>0</v>
      </c>
      <c r="HB718">
        <f t="shared" si="4050"/>
        <v>56</v>
      </c>
      <c r="HC718">
        <f t="shared" si="4054"/>
        <v>0</v>
      </c>
      <c r="HD718">
        <f>IF(H718&gt;=$F$3,IF(HB718&lt;50,HC718*VLOOKUP(H718,Ret!$A$2:$AZ$27,HB718+2),HC718),0)</f>
        <v>0</v>
      </c>
      <c r="HE718">
        <f>IF(H718&lt;$F$3,HC718*VLOOKUP(H718,Withd!$A$2:$AZ$57,HB718+2),0)</f>
        <v>0</v>
      </c>
      <c r="HF718">
        <f>IF(HC718=HD718,0,HC718*VLOOKUP(H718,Mort!$A$2:$E$115,IF(HF717/HC717=VLOOKUP(H717,Mort!$A$2:$E$115,2),2,3)))</f>
        <v>0</v>
      </c>
      <c r="HH718">
        <f t="shared" ref="HH718:HI718" si="4147">HH717+1</f>
        <v>81</v>
      </c>
      <c r="HI718">
        <f t="shared" si="4147"/>
        <v>49</v>
      </c>
      <c r="HJ718">
        <f t="shared" si="4048"/>
        <v>0</v>
      </c>
      <c r="HK718">
        <f>IF(HH718&gt;=$F$3,IF(HI718&lt;50,HJ718*VLOOKUP(HH718,Ret!$A$2:$AZ$27,HI718+2),HJ718),0)</f>
        <v>0</v>
      </c>
      <c r="HL718">
        <f>IF(HH718&lt;$F$3,HJ718*VLOOKUP(HH718,Withd!$A$2:$AZ$57,HI718+2),0)</f>
        <v>0</v>
      </c>
      <c r="HM718">
        <f>IF(HJ718=HK718,0,HJ718*VLOOKUP(HH718,Mort!$A$2:$E$115,IF(HM717/HJ717=VLOOKUP(HH717,Mort!$A$2:$E$115,2),2,3)))</f>
        <v>0</v>
      </c>
      <c r="HN718">
        <f>HN717/(1+Assumptions!$C$9)</f>
        <v>0.21672474767500102</v>
      </c>
      <c r="HO718">
        <f>HO717*(1+Assumptions!$C$10)</f>
        <v>3.7110129807170558</v>
      </c>
      <c r="HQ718">
        <f>HQ717/(1.01+Assumptions!$C$9)</f>
        <v>0.14628082851004462</v>
      </c>
      <c r="HR718">
        <f>HR717/(0.99+Assumptions!$C$9)</f>
        <v>0.32231632226827883</v>
      </c>
    </row>
    <row r="719" spans="2:226" x14ac:dyDescent="0.25">
      <c r="B719">
        <f t="shared" ref="B719:C719" si="4148">B718+1</f>
        <v>2080</v>
      </c>
      <c r="C719">
        <f t="shared" si="4148"/>
        <v>101</v>
      </c>
      <c r="D719">
        <f>IF(D718=0, 0, D718*(1-VLOOKUP(C718,Mort!$A$2:$E$111,IF(D718/D717=1-VLOOKUP(C717,Mort!$A$2:$E$111,4),4,5))))</f>
        <v>1.9155741993572388E-2</v>
      </c>
      <c r="E719" s="3">
        <f>IF(C719&lt;65,Assumptions!$C$6,Assumptions!$C$7)*(1+Assumptions!$C$8)^(B719-$J$3)</f>
        <v>109986.40496875624</v>
      </c>
      <c r="F719" s="3">
        <f t="shared" si="4046"/>
        <v>2106.87</v>
      </c>
      <c r="H719">
        <f t="shared" si="4053"/>
        <v>89</v>
      </c>
      <c r="I719" s="5">
        <v>51948.344450699995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5">
        <v>0</v>
      </c>
      <c r="AK719" s="5">
        <v>0</v>
      </c>
      <c r="AL719" s="5">
        <v>0</v>
      </c>
      <c r="AM719" s="5">
        <v>0</v>
      </c>
      <c r="AN719" s="5">
        <v>0</v>
      </c>
      <c r="AO719" s="5">
        <v>0</v>
      </c>
      <c r="AP719" s="5">
        <v>0</v>
      </c>
      <c r="AQ719" s="5">
        <v>0</v>
      </c>
      <c r="AR719" s="5">
        <v>0</v>
      </c>
      <c r="AS719" s="5">
        <v>0</v>
      </c>
      <c r="AT719" s="5">
        <v>0</v>
      </c>
      <c r="AU719" s="5">
        <v>0</v>
      </c>
      <c r="AV719" s="5">
        <v>0</v>
      </c>
      <c r="AW719" s="5">
        <v>0</v>
      </c>
      <c r="AX719" s="5">
        <v>0</v>
      </c>
      <c r="AY719" s="5">
        <v>0</v>
      </c>
      <c r="AZ719" s="5">
        <v>0</v>
      </c>
      <c r="BA719" s="5">
        <v>0</v>
      </c>
      <c r="BB719" s="5">
        <v>0</v>
      </c>
      <c r="BC719" s="5">
        <v>0</v>
      </c>
      <c r="BD719" s="5">
        <v>0</v>
      </c>
      <c r="BE719" s="5">
        <v>0</v>
      </c>
      <c r="BF719" s="5">
        <v>0</v>
      </c>
      <c r="BG719" s="5">
        <v>0</v>
      </c>
      <c r="BH719" s="5">
        <v>61032.61</v>
      </c>
      <c r="BI719" s="5">
        <v>56035.519999999997</v>
      </c>
      <c r="BJ719" s="5">
        <v>50442.58</v>
      </c>
      <c r="BK719" s="5">
        <v>44440.92</v>
      </c>
      <c r="BL719" s="5">
        <v>38261.58</v>
      </c>
      <c r="BM719" s="5">
        <v>32141.8</v>
      </c>
      <c r="BN719" s="5">
        <v>26298.93</v>
      </c>
      <c r="BO719" s="5">
        <v>20918.07</v>
      </c>
      <c r="BP719" s="5">
        <v>16140.51</v>
      </c>
      <c r="BQ719" s="5">
        <v>12152.88</v>
      </c>
      <c r="BR719" s="5">
        <v>8845.15</v>
      </c>
      <c r="BS719" s="5">
        <v>6295.49</v>
      </c>
      <c r="BT719" s="5">
        <v>4247.79</v>
      </c>
      <c r="BU719" s="5">
        <v>2701.58</v>
      </c>
      <c r="BV719" s="5">
        <v>1552.6</v>
      </c>
      <c r="BW719" s="5">
        <v>785.07</v>
      </c>
      <c r="BX719" s="5">
        <v>343.5</v>
      </c>
      <c r="BY719" s="5">
        <v>128.72</v>
      </c>
      <c r="BZ719" s="5">
        <v>39.33</v>
      </c>
      <c r="CA719" s="5">
        <v>9.02</v>
      </c>
      <c r="CB719" s="5">
        <v>1.31</v>
      </c>
      <c r="CC719" s="5">
        <v>0</v>
      </c>
      <c r="CD719" s="5">
        <v>0</v>
      </c>
      <c r="CE719" s="5">
        <v>0</v>
      </c>
      <c r="CF719" s="5">
        <v>0</v>
      </c>
      <c r="CG719" s="5">
        <v>0</v>
      </c>
      <c r="CH719" s="5">
        <v>0</v>
      </c>
      <c r="CI719" s="5">
        <v>0</v>
      </c>
      <c r="CJ719" s="5">
        <v>0</v>
      </c>
      <c r="CK719" s="5">
        <v>0</v>
      </c>
      <c r="CL719" s="5">
        <v>0</v>
      </c>
      <c r="CM719" s="5">
        <v>0</v>
      </c>
      <c r="CN719" s="5">
        <v>0</v>
      </c>
      <c r="CO719" s="5">
        <v>0</v>
      </c>
      <c r="CP719" s="5">
        <v>0</v>
      </c>
      <c r="CQ719" s="5">
        <v>0</v>
      </c>
      <c r="CR719" s="5">
        <v>0</v>
      </c>
      <c r="CS719" s="5">
        <v>0</v>
      </c>
      <c r="CT719" s="5">
        <v>0</v>
      </c>
      <c r="CU719" s="5">
        <v>0</v>
      </c>
      <c r="CV719" s="5">
        <v>0</v>
      </c>
      <c r="CW719" s="5">
        <v>0</v>
      </c>
      <c r="CX719" s="5">
        <v>0</v>
      </c>
      <c r="CY719" s="5">
        <v>0</v>
      </c>
      <c r="CZ719" s="5">
        <v>0</v>
      </c>
      <c r="DA719" s="5">
        <v>0</v>
      </c>
      <c r="DB719" s="5">
        <v>0</v>
      </c>
      <c r="DC719" s="5">
        <v>0</v>
      </c>
      <c r="DD719" s="5">
        <v>0</v>
      </c>
      <c r="DE719" s="5">
        <v>0</v>
      </c>
      <c r="DF719" s="3">
        <v>0</v>
      </c>
      <c r="DG719" s="3">
        <v>0</v>
      </c>
      <c r="DH719" s="3">
        <v>0</v>
      </c>
      <c r="DI719" s="3">
        <v>0</v>
      </c>
      <c r="DJ719" s="3">
        <v>0</v>
      </c>
      <c r="DK719" s="3">
        <v>0</v>
      </c>
      <c r="DL719" s="3">
        <v>0</v>
      </c>
      <c r="DM719" s="3">
        <v>0</v>
      </c>
      <c r="DN719" s="3">
        <v>0</v>
      </c>
      <c r="DO719" s="3">
        <v>0</v>
      </c>
      <c r="DP719" s="3">
        <v>0</v>
      </c>
      <c r="DQ719" s="3">
        <v>0</v>
      </c>
      <c r="DR719" s="3">
        <v>0</v>
      </c>
      <c r="DS719" s="3">
        <v>0</v>
      </c>
      <c r="DT719" s="3">
        <v>0</v>
      </c>
      <c r="DU719" s="3">
        <v>0</v>
      </c>
      <c r="DV719" s="3">
        <v>0</v>
      </c>
      <c r="DW719" s="3">
        <v>0</v>
      </c>
      <c r="DX719" s="3">
        <v>0</v>
      </c>
      <c r="DY719" s="3">
        <v>0</v>
      </c>
      <c r="DZ719" s="3">
        <v>0</v>
      </c>
      <c r="EA719" s="3">
        <v>0</v>
      </c>
      <c r="EB719" s="3">
        <v>0</v>
      </c>
      <c r="EC719" s="3">
        <v>0</v>
      </c>
      <c r="ED719" s="3">
        <v>0</v>
      </c>
      <c r="EE719" s="3">
        <v>0</v>
      </c>
      <c r="EF719" s="3">
        <v>0</v>
      </c>
      <c r="EG719" s="3">
        <v>0</v>
      </c>
      <c r="EH719" s="3">
        <v>0</v>
      </c>
      <c r="EI719" s="3">
        <v>0</v>
      </c>
      <c r="EJ719" s="3">
        <v>0</v>
      </c>
      <c r="EK719" s="3">
        <v>0</v>
      </c>
      <c r="EL719" s="3">
        <v>0</v>
      </c>
      <c r="EM719" s="3">
        <v>0</v>
      </c>
      <c r="EN719" s="3">
        <v>0</v>
      </c>
      <c r="EO719" s="3">
        <v>0</v>
      </c>
      <c r="EP719" s="3">
        <v>0</v>
      </c>
      <c r="EQ719" s="3">
        <v>0</v>
      </c>
      <c r="ER719" s="3">
        <v>0</v>
      </c>
      <c r="ES719" s="3">
        <v>0</v>
      </c>
      <c r="ET719" s="3">
        <v>0</v>
      </c>
      <c r="EU719" s="3">
        <v>0</v>
      </c>
      <c r="EV719" s="3">
        <v>0</v>
      </c>
      <c r="EW719" s="3">
        <v>0</v>
      </c>
      <c r="EX719" s="3">
        <v>0</v>
      </c>
      <c r="EY719" s="3">
        <v>0</v>
      </c>
      <c r="EZ719" s="3">
        <v>0</v>
      </c>
      <c r="FA719" s="3">
        <v>0</v>
      </c>
      <c r="FB719" s="3">
        <v>0</v>
      </c>
      <c r="FC719" s="3">
        <v>0</v>
      </c>
      <c r="FD719" s="3">
        <v>1</v>
      </c>
      <c r="FE719" s="3">
        <v>0.87026000000000003</v>
      </c>
      <c r="FF719" s="3">
        <v>0.74255804759999999</v>
      </c>
      <c r="FG719" s="3">
        <v>0.62010279997028395</v>
      </c>
      <c r="FH719" s="3">
        <v>0.50604729197174958</v>
      </c>
      <c r="FI719" s="3">
        <v>0.40294521670542532</v>
      </c>
      <c r="FJ719" s="3">
        <v>0.31250819226805965</v>
      </c>
      <c r="FK719" s="3">
        <v>0.2356093013966582</v>
      </c>
      <c r="FL719" s="3">
        <v>0.17231993085548786</v>
      </c>
      <c r="FM719" s="3">
        <v>0.12298301145225311</v>
      </c>
      <c r="FN719" s="3">
        <v>8.4843519940680387E-2</v>
      </c>
      <c r="FO719" s="3">
        <v>5.7238832292780616E-2</v>
      </c>
      <c r="FP719" s="3">
        <v>3.6607667581170775E-2</v>
      </c>
      <c r="FQ719" s="3">
        <v>2.2068566324632992E-2</v>
      </c>
      <c r="FR719" s="3">
        <v>1.2021630819680575E-2</v>
      </c>
      <c r="FS719" s="3">
        <v>5.7618474355647029E-3</v>
      </c>
      <c r="FT719" s="3">
        <v>2.3896109869517494E-3</v>
      </c>
      <c r="FU719" s="3">
        <v>8.4876592645539192E-4</v>
      </c>
      <c r="FV719" s="3">
        <v>2.4580261230148148E-4</v>
      </c>
      <c r="FW719" s="3">
        <v>5.3420281731480972E-5</v>
      </c>
      <c r="FX719" s="3">
        <v>7.357041200059557E-6</v>
      </c>
      <c r="FY719" s="3">
        <v>0</v>
      </c>
      <c r="FZ719" s="3">
        <v>0</v>
      </c>
      <c r="GA719" s="3">
        <v>0</v>
      </c>
      <c r="GB719" s="3">
        <v>0</v>
      </c>
      <c r="GC719" s="3">
        <v>0</v>
      </c>
      <c r="GD719" s="3">
        <v>0</v>
      </c>
      <c r="GE719" s="3">
        <v>0</v>
      </c>
      <c r="GF719" s="3">
        <v>0</v>
      </c>
      <c r="GG719" s="3">
        <v>0</v>
      </c>
      <c r="GH719" s="3">
        <v>0</v>
      </c>
      <c r="GI719" s="3">
        <v>0</v>
      </c>
      <c r="GJ719" s="3">
        <v>0</v>
      </c>
      <c r="GK719" s="3">
        <v>0</v>
      </c>
      <c r="GL719" s="3">
        <v>0</v>
      </c>
      <c r="GM719" s="3">
        <v>0</v>
      </c>
      <c r="GN719" s="3">
        <v>0</v>
      </c>
      <c r="GO719" s="3">
        <v>0</v>
      </c>
      <c r="GP719" s="3">
        <v>0</v>
      </c>
      <c r="GQ719" s="3">
        <v>0</v>
      </c>
      <c r="GR719" s="3">
        <v>0</v>
      </c>
      <c r="GS719" s="3">
        <v>0</v>
      </c>
      <c r="GT719" s="3">
        <v>0</v>
      </c>
      <c r="GU719" s="3">
        <v>0</v>
      </c>
      <c r="GV719" s="3">
        <v>0</v>
      </c>
      <c r="GW719" s="3">
        <v>0</v>
      </c>
      <c r="GX719" s="3">
        <v>0</v>
      </c>
      <c r="GY719" s="3">
        <v>0</v>
      </c>
      <c r="GZ719" s="3">
        <v>0</v>
      </c>
      <c r="HA719" s="3">
        <v>0</v>
      </c>
      <c r="HB719">
        <f t="shared" si="4050"/>
        <v>57</v>
      </c>
      <c r="HC719">
        <f t="shared" si="4054"/>
        <v>0</v>
      </c>
      <c r="HD719">
        <f>IF(H719&gt;=$F$3,IF(HB719&lt;50,HC719*VLOOKUP(H719,Ret!$A$2:$AZ$27,HB719+2),HC719),0)</f>
        <v>0</v>
      </c>
      <c r="HE719">
        <f>IF(H719&lt;$F$3,HC719*VLOOKUP(H719,Withd!$A$2:$AZ$57,HB719+2),0)</f>
        <v>0</v>
      </c>
      <c r="HF719">
        <f>IF(HC719=HD719,0,HC719*VLOOKUP(H719,Mort!$A$2:$E$115,IF(HF718/HC718=VLOOKUP(H718,Mort!$A$2:$E$115,2),2,3)))</f>
        <v>0</v>
      </c>
      <c r="HH719">
        <f t="shared" ref="HH719:HI719" si="4149">HH718+1</f>
        <v>82</v>
      </c>
      <c r="HI719">
        <f t="shared" si="4149"/>
        <v>50</v>
      </c>
      <c r="HJ719">
        <f t="shared" si="4048"/>
        <v>0</v>
      </c>
      <c r="HK719">
        <f>IF(HH719&gt;=$F$3,IF(HI719&lt;50,HJ719*VLOOKUP(HH719,Ret!$A$2:$AZ$27,HI719+2),HJ719),0)</f>
        <v>0</v>
      </c>
      <c r="HL719">
        <f>IF(HH719&lt;$F$3,HJ719*VLOOKUP(HH719,Withd!$A$2:$AZ$57,HI719+2),0)</f>
        <v>0</v>
      </c>
      <c r="HM719">
        <f>IF(HJ719=HK719,0,HJ719*VLOOKUP(HH719,Mort!$A$2:$E$115,IF(HM718/HJ718=VLOOKUP(HH718,Mort!$A$2:$E$115,2),2,3)))</f>
        <v>0</v>
      </c>
      <c r="HN719">
        <f>HN718/(1+Assumptions!$C$9)</f>
        <v>0.20879070103564645</v>
      </c>
      <c r="HO719">
        <f>HO718*(1+Assumptions!$C$10)</f>
        <v>3.8316209025903598</v>
      </c>
      <c r="HQ719">
        <f>HQ718/(1.01+Assumptions!$C$9)</f>
        <v>0.13958094323477541</v>
      </c>
      <c r="HR719">
        <f>HR718/(0.99+Assumptions!$C$9)</f>
        <v>0.31353727847108837</v>
      </c>
    </row>
    <row r="720" spans="2:226" x14ac:dyDescent="0.25">
      <c r="B720">
        <f t="shared" ref="B720:C720" si="4150">B719+1</f>
        <v>2081</v>
      </c>
      <c r="C720">
        <f t="shared" si="4150"/>
        <v>102</v>
      </c>
      <c r="D720">
        <f>IF(D719=0, 0, D719*(1-VLOOKUP(C719,Mort!$A$2:$E$111,IF(D719/D718=1-VLOOKUP(C718,Mort!$A$2:$E$111,4),4,5))))</f>
        <v>1.2251246349409156E-2</v>
      </c>
      <c r="E720" s="3">
        <f>IF(C720&lt;65,Assumptions!$C$6,Assumptions!$C$7)*(1+Assumptions!$C$8)^(B720-$J$3)</f>
        <v>116035.65724203784</v>
      </c>
      <c r="F720" s="3">
        <f t="shared" si="4046"/>
        <v>1421.58</v>
      </c>
      <c r="H720">
        <f t="shared" si="4053"/>
        <v>90</v>
      </c>
      <c r="I720" s="5">
        <v>48827.513200575806</v>
      </c>
      <c r="J720" s="5">
        <v>0</v>
      </c>
      <c r="K720" s="5">
        <v>0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5">
        <v>0</v>
      </c>
      <c r="Y720" s="5">
        <v>0</v>
      </c>
      <c r="Z720" s="5">
        <v>0</v>
      </c>
      <c r="AA720" s="5">
        <v>0</v>
      </c>
      <c r="AB720" s="5">
        <v>0</v>
      </c>
      <c r="AC720" s="5">
        <v>0</v>
      </c>
      <c r="AD720" s="5">
        <v>0</v>
      </c>
      <c r="AE720" s="5">
        <v>0</v>
      </c>
      <c r="AF720" s="5">
        <v>0</v>
      </c>
      <c r="AG720" s="5">
        <v>0</v>
      </c>
      <c r="AH720" s="5">
        <v>0</v>
      </c>
      <c r="AI720" s="5">
        <v>0</v>
      </c>
      <c r="AJ720" s="5">
        <v>0</v>
      </c>
      <c r="AK720" s="5">
        <v>0</v>
      </c>
      <c r="AL720" s="5">
        <v>0</v>
      </c>
      <c r="AM720" s="5">
        <v>0</v>
      </c>
      <c r="AN720" s="5">
        <v>0</v>
      </c>
      <c r="AO720" s="5">
        <v>0</v>
      </c>
      <c r="AP720" s="5">
        <v>0</v>
      </c>
      <c r="AQ720" s="5">
        <v>0</v>
      </c>
      <c r="AR720" s="5">
        <v>0</v>
      </c>
      <c r="AS720" s="5">
        <v>0</v>
      </c>
      <c r="AT720" s="5">
        <v>0</v>
      </c>
      <c r="AU720" s="5">
        <v>0</v>
      </c>
      <c r="AV720" s="5">
        <v>0</v>
      </c>
      <c r="AW720" s="5">
        <v>0</v>
      </c>
      <c r="AX720" s="5">
        <v>0</v>
      </c>
      <c r="AY720" s="5">
        <v>0</v>
      </c>
      <c r="AZ720" s="5">
        <v>0</v>
      </c>
      <c r="BA720" s="5">
        <v>0</v>
      </c>
      <c r="BB720" s="5">
        <v>0</v>
      </c>
      <c r="BC720" s="5">
        <v>0</v>
      </c>
      <c r="BD720" s="5">
        <v>0</v>
      </c>
      <c r="BE720" s="5">
        <v>0</v>
      </c>
      <c r="BF720" s="5">
        <v>0</v>
      </c>
      <c r="BG720" s="5">
        <v>0</v>
      </c>
      <c r="BH720" s="5">
        <v>0</v>
      </c>
      <c r="BI720" s="5">
        <v>64389.4</v>
      </c>
      <c r="BJ720" s="5">
        <v>57962.65</v>
      </c>
      <c r="BK720" s="5">
        <v>51066.25</v>
      </c>
      <c r="BL720" s="5">
        <v>43965.69</v>
      </c>
      <c r="BM720" s="5">
        <v>36933.57</v>
      </c>
      <c r="BN720" s="5">
        <v>30219.63</v>
      </c>
      <c r="BO720" s="5">
        <v>24036.57</v>
      </c>
      <c r="BP720" s="5">
        <v>18546.759999999998</v>
      </c>
      <c r="BQ720" s="5">
        <v>13964.65</v>
      </c>
      <c r="BR720" s="5">
        <v>10163.799999999999</v>
      </c>
      <c r="BS720" s="5">
        <v>7234.04</v>
      </c>
      <c r="BT720" s="5">
        <v>4881.0600000000004</v>
      </c>
      <c r="BU720" s="5">
        <v>3104.34</v>
      </c>
      <c r="BV720" s="5">
        <v>1784.07</v>
      </c>
      <c r="BW720" s="5">
        <v>902.11</v>
      </c>
      <c r="BX720" s="5">
        <v>394.71</v>
      </c>
      <c r="BY720" s="5">
        <v>147.91</v>
      </c>
      <c r="BZ720" s="5">
        <v>45.19</v>
      </c>
      <c r="CA720" s="5">
        <v>10.36</v>
      </c>
      <c r="CB720" s="5">
        <v>1.51</v>
      </c>
      <c r="CC720" s="5">
        <v>0</v>
      </c>
      <c r="CD720" s="5">
        <v>0</v>
      </c>
      <c r="CE720" s="5">
        <v>0</v>
      </c>
      <c r="CF720" s="5">
        <v>0</v>
      </c>
      <c r="CG720" s="5">
        <v>0</v>
      </c>
      <c r="CH720" s="5">
        <v>0</v>
      </c>
      <c r="CI720" s="5">
        <v>0</v>
      </c>
      <c r="CJ720" s="5">
        <v>0</v>
      </c>
      <c r="CK720" s="5">
        <v>0</v>
      </c>
      <c r="CL720" s="5">
        <v>0</v>
      </c>
      <c r="CM720" s="5">
        <v>0</v>
      </c>
      <c r="CN720" s="5">
        <v>0</v>
      </c>
      <c r="CO720" s="5">
        <v>0</v>
      </c>
      <c r="CP720" s="5">
        <v>0</v>
      </c>
      <c r="CQ720" s="5">
        <v>0</v>
      </c>
      <c r="CR720" s="5">
        <v>0</v>
      </c>
      <c r="CS720" s="5">
        <v>0</v>
      </c>
      <c r="CT720" s="5">
        <v>0</v>
      </c>
      <c r="CU720" s="5">
        <v>0</v>
      </c>
      <c r="CV720" s="5">
        <v>0</v>
      </c>
      <c r="CW720" s="5">
        <v>0</v>
      </c>
      <c r="CX720" s="5">
        <v>0</v>
      </c>
      <c r="CY720" s="5">
        <v>0</v>
      </c>
      <c r="CZ720" s="5">
        <v>0</v>
      </c>
      <c r="DA720" s="5">
        <v>0</v>
      </c>
      <c r="DB720" s="5">
        <v>0</v>
      </c>
      <c r="DC720" s="5">
        <v>0</v>
      </c>
      <c r="DD720" s="5">
        <v>0</v>
      </c>
      <c r="DE720" s="5">
        <v>0</v>
      </c>
      <c r="DF720" s="3">
        <v>0</v>
      </c>
      <c r="DG720" s="3">
        <v>0</v>
      </c>
      <c r="DH720" s="3">
        <v>0</v>
      </c>
      <c r="DI720" s="3">
        <v>0</v>
      </c>
      <c r="DJ720" s="3">
        <v>0</v>
      </c>
      <c r="DK720" s="3">
        <v>0</v>
      </c>
      <c r="DL720" s="3">
        <v>0</v>
      </c>
      <c r="DM720" s="3">
        <v>0</v>
      </c>
      <c r="DN720" s="3">
        <v>0</v>
      </c>
      <c r="DO720" s="3">
        <v>0</v>
      </c>
      <c r="DP720" s="3">
        <v>0</v>
      </c>
      <c r="DQ720" s="3">
        <v>0</v>
      </c>
      <c r="DR720" s="3">
        <v>0</v>
      </c>
      <c r="DS720" s="3">
        <v>0</v>
      </c>
      <c r="DT720" s="3">
        <v>0</v>
      </c>
      <c r="DU720" s="3">
        <v>0</v>
      </c>
      <c r="DV720" s="3">
        <v>0</v>
      </c>
      <c r="DW720" s="3">
        <v>0</v>
      </c>
      <c r="DX720" s="3">
        <v>0</v>
      </c>
      <c r="DY720" s="3">
        <v>0</v>
      </c>
      <c r="DZ720" s="3">
        <v>0</v>
      </c>
      <c r="EA720" s="3">
        <v>0</v>
      </c>
      <c r="EB720" s="3">
        <v>0</v>
      </c>
      <c r="EC720" s="3">
        <v>0</v>
      </c>
      <c r="ED720" s="3">
        <v>0</v>
      </c>
      <c r="EE720" s="3">
        <v>0</v>
      </c>
      <c r="EF720" s="3">
        <v>0</v>
      </c>
      <c r="EG720" s="3">
        <v>0</v>
      </c>
      <c r="EH720" s="3">
        <v>0</v>
      </c>
      <c r="EI720" s="3">
        <v>0</v>
      </c>
      <c r="EJ720" s="3">
        <v>0</v>
      </c>
      <c r="EK720" s="3">
        <v>0</v>
      </c>
      <c r="EL720" s="3">
        <v>0</v>
      </c>
      <c r="EM720" s="3">
        <v>0</v>
      </c>
      <c r="EN720" s="3">
        <v>0</v>
      </c>
      <c r="EO720" s="3">
        <v>0</v>
      </c>
      <c r="EP720" s="3">
        <v>0</v>
      </c>
      <c r="EQ720" s="3">
        <v>0</v>
      </c>
      <c r="ER720" s="3">
        <v>0</v>
      </c>
      <c r="ES720" s="3">
        <v>0</v>
      </c>
      <c r="ET720" s="3">
        <v>0</v>
      </c>
      <c r="EU720" s="3">
        <v>0</v>
      </c>
      <c r="EV720" s="3">
        <v>0</v>
      </c>
      <c r="EW720" s="3">
        <v>0</v>
      </c>
      <c r="EX720" s="3">
        <v>0</v>
      </c>
      <c r="EY720" s="3">
        <v>0</v>
      </c>
      <c r="EZ720" s="3">
        <v>0</v>
      </c>
      <c r="FA720" s="3">
        <v>0</v>
      </c>
      <c r="FB720" s="3">
        <v>0</v>
      </c>
      <c r="FC720" s="3">
        <v>0</v>
      </c>
      <c r="FD720" s="3">
        <v>0</v>
      </c>
      <c r="FE720" s="3">
        <v>1</v>
      </c>
      <c r="FF720" s="3">
        <v>0.85326000000000002</v>
      </c>
      <c r="FG720" s="3">
        <v>0.71254889340000005</v>
      </c>
      <c r="FH720" s="3">
        <v>0.58148977543693803</v>
      </c>
      <c r="FI720" s="3">
        <v>0.46301704858941628</v>
      </c>
      <c r="FJ720" s="3">
        <v>0.35909750220400771</v>
      </c>
      <c r="FK720" s="3">
        <v>0.27073437983666754</v>
      </c>
      <c r="FL720" s="3">
        <v>0.19800971072494189</v>
      </c>
      <c r="FM720" s="3">
        <v>0.14131755044728375</v>
      </c>
      <c r="FN720" s="3">
        <v>9.7492151702572125E-2</v>
      </c>
      <c r="FO720" s="3">
        <v>6.5772105224623262E-2</v>
      </c>
      <c r="FP720" s="3">
        <v>4.2065207617460056E-2</v>
      </c>
      <c r="FQ720" s="3">
        <v>2.5358589760109622E-2</v>
      </c>
      <c r="FR720" s="3">
        <v>1.3813838185922115E-2</v>
      </c>
      <c r="FS720" s="3">
        <v>6.6208345041306104E-3</v>
      </c>
      <c r="FT720" s="3">
        <v>2.7458586938980882E-3</v>
      </c>
      <c r="FU720" s="3">
        <v>9.7530154948566197E-4</v>
      </c>
      <c r="FV720" s="3">
        <v>2.8244732873104766E-4</v>
      </c>
      <c r="FW720" s="3">
        <v>6.1384277953118591E-5</v>
      </c>
      <c r="FX720" s="3">
        <v>8.4538427597034897E-6</v>
      </c>
      <c r="FY720" s="3">
        <v>0</v>
      </c>
      <c r="FZ720" s="3">
        <v>0</v>
      </c>
      <c r="GA720" s="3">
        <v>0</v>
      </c>
      <c r="GB720" s="3">
        <v>0</v>
      </c>
      <c r="GC720" s="3">
        <v>0</v>
      </c>
      <c r="GD720" s="3">
        <v>0</v>
      </c>
      <c r="GE720" s="3">
        <v>0</v>
      </c>
      <c r="GF720" s="3">
        <v>0</v>
      </c>
      <c r="GG720" s="3">
        <v>0</v>
      </c>
      <c r="GH720" s="3">
        <v>0</v>
      </c>
      <c r="GI720" s="3">
        <v>0</v>
      </c>
      <c r="GJ720" s="3">
        <v>0</v>
      </c>
      <c r="GK720" s="3">
        <v>0</v>
      </c>
      <c r="GL720" s="3">
        <v>0</v>
      </c>
      <c r="GM720" s="3">
        <v>0</v>
      </c>
      <c r="GN720" s="3">
        <v>0</v>
      </c>
      <c r="GO720" s="3">
        <v>0</v>
      </c>
      <c r="GP720" s="3">
        <v>0</v>
      </c>
      <c r="GQ720" s="3">
        <v>0</v>
      </c>
      <c r="GR720" s="3">
        <v>0</v>
      </c>
      <c r="GS720" s="3">
        <v>0</v>
      </c>
      <c r="GT720" s="3">
        <v>0</v>
      </c>
      <c r="GU720" s="3">
        <v>0</v>
      </c>
      <c r="GV720" s="3">
        <v>0</v>
      </c>
      <c r="GW720" s="3">
        <v>0</v>
      </c>
      <c r="GX720" s="3">
        <v>0</v>
      </c>
      <c r="GY720" s="3">
        <v>0</v>
      </c>
      <c r="GZ720" s="3">
        <v>0</v>
      </c>
      <c r="HA720" s="3">
        <v>0</v>
      </c>
      <c r="HB720">
        <f t="shared" si="4050"/>
        <v>58</v>
      </c>
      <c r="HC720">
        <f t="shared" si="4054"/>
        <v>0</v>
      </c>
      <c r="HD720">
        <f>IF(H720&gt;=$F$3,IF(HB720&lt;50,HC720*VLOOKUP(H720,Ret!$A$2:$AZ$27,HB720+2),HC720),0)</f>
        <v>0</v>
      </c>
      <c r="HE720">
        <f>IF(H720&lt;$F$3,HC720*VLOOKUP(H720,Withd!$A$2:$AZ$57,HB720+2),0)</f>
        <v>0</v>
      </c>
      <c r="HF720">
        <f>IF(HC720=HD720,0,HC720*VLOOKUP(H720,Mort!$A$2:$E$115,IF(HF719/HC719=VLOOKUP(H719,Mort!$A$2:$E$115,2),2,3)))</f>
        <v>0</v>
      </c>
      <c r="HH720">
        <f t="shared" ref="HH720:HI720" si="4151">HH719+1</f>
        <v>83</v>
      </c>
      <c r="HI720">
        <f t="shared" si="4151"/>
        <v>51</v>
      </c>
      <c r="HJ720">
        <f t="shared" si="4048"/>
        <v>0</v>
      </c>
      <c r="HK720">
        <f>IF(HH720&gt;=$F$3,IF(HI720&lt;50,HJ720*VLOOKUP(HH720,Ret!$A$2:$AZ$27,HI720+2),HJ720),0)</f>
        <v>0</v>
      </c>
      <c r="HL720">
        <f>IF(HH720&lt;$F$3,HJ720*VLOOKUP(HH720,Withd!$A$2:$AZ$57,HI720+2),0)</f>
        <v>0</v>
      </c>
      <c r="HM720">
        <f>IF(HJ720=HK720,0,HJ720*VLOOKUP(HH720,Mort!$A$2:$E$115,IF(HM719/HJ719=VLOOKUP(HH719,Mort!$A$2:$E$115,2),2,3)))</f>
        <v>0</v>
      </c>
      <c r="HN720">
        <f>HN719/(1+Assumptions!$C$9)</f>
        <v>0.20114711082432221</v>
      </c>
      <c r="HO720">
        <f>HO719*(1+Assumptions!$C$10)</f>
        <v>3.9561485819245465</v>
      </c>
      <c r="HQ720">
        <f>HQ719/(1.01+Assumptions!$C$9)</f>
        <v>0.13318792293394599</v>
      </c>
      <c r="HR720">
        <f>HR719/(0.99+Assumptions!$C$9)</f>
        <v>0.30499735259833499</v>
      </c>
    </row>
    <row r="721" spans="2:6" x14ac:dyDescent="0.25">
      <c r="B721">
        <f t="shared" ref="B721:C721" si="4152">B720+1</f>
        <v>2082</v>
      </c>
      <c r="C721">
        <f t="shared" si="4152"/>
        <v>103</v>
      </c>
      <c r="D721">
        <f>IF(D720=0, 0, D720*(1-VLOOKUP(C720,Mort!$A$2:$E$111,IF(D720/D719=1-VLOOKUP(C719,Mort!$A$2:$E$111,4),4,5))))</f>
        <v>7.3855413492778165E-3</v>
      </c>
      <c r="E721" s="3">
        <f>IF(C721&lt;65,Assumptions!$C$6,Assumptions!$C$7)*(1+Assumptions!$C$8)^(B721-$J$3)</f>
        <v>122417.61839034989</v>
      </c>
      <c r="F721" s="3">
        <f t="shared" si="4046"/>
        <v>904.12</v>
      </c>
    </row>
    <row r="722" spans="2:6" x14ac:dyDescent="0.25">
      <c r="B722">
        <f t="shared" ref="B722:C722" si="4153">B721+1</f>
        <v>2083</v>
      </c>
      <c r="C722">
        <f t="shared" si="4153"/>
        <v>104</v>
      </c>
      <c r="D722">
        <f>IF(D721=0, 0, D721*(1-VLOOKUP(C721,Mort!$A$2:$E$111,IF(D721/D720=1-VLOOKUP(C720,Mort!$A$2:$E$111,4),4,5))))</f>
        <v>4.0231997946055982E-3</v>
      </c>
      <c r="E722" s="3">
        <f>IF(C722&lt;65,Assumptions!$C$6,Assumptions!$C$7)*(1+Assumptions!$C$8)^(B722-$J$3)</f>
        <v>129150.58740181915</v>
      </c>
      <c r="F722" s="3">
        <f t="shared" si="4046"/>
        <v>519.6</v>
      </c>
    </row>
    <row r="723" spans="2:6" x14ac:dyDescent="0.25">
      <c r="B723">
        <f t="shared" ref="B723:C723" si="4154">B722+1</f>
        <v>2084</v>
      </c>
      <c r="C723">
        <f t="shared" si="4154"/>
        <v>105</v>
      </c>
      <c r="D723">
        <f>IF(D722=0, 0, D722*(1-VLOOKUP(C722,Mort!$A$2:$E$111,IF(D722/D721=1-VLOOKUP(C721,Mort!$A$2:$E$111,4),4,5))))</f>
        <v>1.9282794295565171E-3</v>
      </c>
      <c r="E723" s="3">
        <f>IF(C723&lt;65,Assumptions!$C$6,Assumptions!$C$7)*(1+Assumptions!$C$8)^(B723-$J$3)</f>
        <v>136253.8697089192</v>
      </c>
      <c r="F723" s="3">
        <f t="shared" si="4046"/>
        <v>262.74</v>
      </c>
    </row>
    <row r="724" spans="2:6" x14ac:dyDescent="0.25">
      <c r="B724">
        <f t="shared" ref="B724:C724" si="4155">B723+1</f>
        <v>2085</v>
      </c>
      <c r="C724">
        <f t="shared" si="4155"/>
        <v>106</v>
      </c>
      <c r="D724">
        <f>IF(D723=0, 0, D723*(1-VLOOKUP(C723,Mort!$A$2:$E$111,IF(D723/D722=1-VLOOKUP(C722,Mort!$A$2:$E$111,4),4,5))))</f>
        <v>7.997153278199744E-4</v>
      </c>
      <c r="E724" s="3">
        <f>IF(C724&lt;65,Assumptions!$C$6,Assumptions!$C$7)*(1+Assumptions!$C$8)^(B724-$J$3)</f>
        <v>143747.83254290977</v>
      </c>
      <c r="F724" s="3">
        <f t="shared" si="4046"/>
        <v>114.96</v>
      </c>
    </row>
    <row r="725" spans="2:6" x14ac:dyDescent="0.25">
      <c r="B725">
        <f t="shared" ref="B725:C725" si="4156">B724+1</f>
        <v>2086</v>
      </c>
      <c r="C725">
        <f t="shared" si="4156"/>
        <v>107</v>
      </c>
      <c r="D725">
        <f>IF(D724=0, 0, D724*(1-VLOOKUP(C724,Mort!$A$2:$E$111,IF(D724/D723=1-VLOOKUP(C723,Mort!$A$2:$E$111,4),4,5))))</f>
        <v>2.8405088728837672E-4</v>
      </c>
      <c r="E725" s="3">
        <f>IF(C725&lt;65,Assumptions!$C$6,Assumptions!$C$7)*(1+Assumptions!$C$8)^(B725-$J$3)</f>
        <v>151653.96333276975</v>
      </c>
      <c r="F725" s="3">
        <f t="shared" si="4046"/>
        <v>43.08</v>
      </c>
    </row>
    <row r="726" spans="2:6" x14ac:dyDescent="0.25">
      <c r="B726">
        <f t="shared" ref="B726:C726" si="4157">B725+1</f>
        <v>2087</v>
      </c>
      <c r="C726">
        <f t="shared" si="4157"/>
        <v>108</v>
      </c>
      <c r="D726">
        <f>IF(D725=0, 0, D725*(1-VLOOKUP(C725,Mort!$A$2:$E$111,IF(D725/D724=1-VLOOKUP(C724,Mort!$A$2:$E$111,4),4,5))))</f>
        <v>8.2261136958713892E-5</v>
      </c>
      <c r="E726" s="3">
        <f>IF(C726&lt;65,Assumptions!$C$6,Assumptions!$C$7)*(1+Assumptions!$C$8)^(B726-$J$3)</f>
        <v>159994.93131607212</v>
      </c>
      <c r="F726" s="3">
        <f t="shared" si="4046"/>
        <v>13.16</v>
      </c>
    </row>
    <row r="727" spans="2:6" x14ac:dyDescent="0.25">
      <c r="B727">
        <f t="shared" ref="B727:C727" si="4158">B726+1</f>
        <v>2088</v>
      </c>
      <c r="C727">
        <f t="shared" si="4158"/>
        <v>109</v>
      </c>
      <c r="D727">
        <f>IF(D726=0, 0, D726*(1-VLOOKUP(C726,Mort!$A$2:$E$111,IF(D726/D725=1-VLOOKUP(C725,Mort!$A$2:$E$111,4),4,5))))</f>
        <v>1.787781289523729E-5</v>
      </c>
      <c r="E727" s="3">
        <f>IF(C727&lt;65,Assumptions!$C$6,Assumptions!$C$7)*(1+Assumptions!$C$8)^(B727-$J$3)</f>
        <v>168794.65253845608</v>
      </c>
      <c r="F727" s="3">
        <f t="shared" si="4046"/>
        <v>3.02</v>
      </c>
    </row>
    <row r="728" spans="2:6" x14ac:dyDescent="0.25">
      <c r="B728">
        <f t="shared" ref="B728:C728" si="4159">B727+1</f>
        <v>2089</v>
      </c>
      <c r="C728">
        <f t="shared" si="4159"/>
        <v>110</v>
      </c>
      <c r="D728">
        <f>IF(D727=0, 0, D727*(1-VLOOKUP(C727,Mort!$A$2:$E$111,IF(D727/D726=1-VLOOKUP(C726,Mort!$A$2:$E$111,4),4,5))))</f>
        <v>2.4621323919320788E-6</v>
      </c>
      <c r="E728" s="3">
        <f>IF(C728&lt;65,Assumptions!$C$6,Assumptions!$C$7)*(1+Assumptions!$C$8)^(B728-$J$3)</f>
        <v>178078.35842807117</v>
      </c>
      <c r="F728" s="3">
        <f t="shared" si="4046"/>
        <v>0.44</v>
      </c>
    </row>
    <row r="729" spans="2:6" x14ac:dyDescent="0.25">
      <c r="B729">
        <f t="shared" ref="B729:C729" si="4160">B728+1</f>
        <v>2090</v>
      </c>
      <c r="C729">
        <f t="shared" si="4160"/>
        <v>111</v>
      </c>
      <c r="D729">
        <f>IF(D728=0, 0, D728*(1-VLOOKUP(C728,Mort!$A$2:$E$111,IF(D728/D727=1-VLOOKUP(C727,Mort!$A$2:$E$111,4),4,5))))</f>
        <v>0</v>
      </c>
      <c r="E729" s="3">
        <f>IF(C729&lt;65,Assumptions!$C$6,Assumptions!$C$7)*(1+Assumptions!$C$8)^(B729-$J$3)</f>
        <v>187872.66814161502</v>
      </c>
      <c r="F729" s="3">
        <f t="shared" si="4046"/>
        <v>0</v>
      </c>
    </row>
    <row r="730" spans="2:6" x14ac:dyDescent="0.25">
      <c r="B730">
        <f t="shared" ref="B730:C730" si="4161">B729+1</f>
        <v>2091</v>
      </c>
      <c r="C730">
        <f t="shared" si="4161"/>
        <v>112</v>
      </c>
      <c r="D730">
        <f>IF(D729=0, 0, D729*(1-VLOOKUP(C729,Mort!$A$2:$E$111,IF(D729/D728=1-VLOOKUP(C728,Mort!$A$2:$E$111,4),4,5))))</f>
        <v>0</v>
      </c>
      <c r="E730" s="3">
        <f>IF(C730&lt;65,Assumptions!$C$6,Assumptions!$C$7)*(1+Assumptions!$C$8)^(B730-$J$3)</f>
        <v>198205.66488940388</v>
      </c>
      <c r="F730" s="3">
        <f t="shared" si="4046"/>
        <v>0</v>
      </c>
    </row>
    <row r="731" spans="2:6" x14ac:dyDescent="0.25">
      <c r="B731">
        <f t="shared" ref="B731:C731" si="4162">B730+1</f>
        <v>2092</v>
      </c>
      <c r="C731">
        <f t="shared" si="4162"/>
        <v>113</v>
      </c>
      <c r="D731">
        <f>IF(D730=0, 0, D730*(1-VLOOKUP(C730,Mort!$A$2:$E$111,IF(D730/D729=1-VLOOKUP(C729,Mort!$A$2:$E$111,4),4,5))))</f>
        <v>0</v>
      </c>
      <c r="E731" s="3">
        <f>IF(C731&lt;65,Assumptions!$C$6,Assumptions!$C$7)*(1+Assumptions!$C$8)^(B731-$J$3)</f>
        <v>209106.97645832106</v>
      </c>
      <c r="F731" s="3">
        <f t="shared" si="4046"/>
        <v>0</v>
      </c>
    </row>
    <row r="732" spans="2:6" x14ac:dyDescent="0.25">
      <c r="B732">
        <f t="shared" ref="B732:C732" si="4163">B731+1</f>
        <v>2093</v>
      </c>
      <c r="C732">
        <f t="shared" si="4163"/>
        <v>114</v>
      </c>
      <c r="D732">
        <f>IF(D731=0, 0, D731*(1-VLOOKUP(C731,Mort!$A$2:$E$111,IF(D731/D730=1-VLOOKUP(C730,Mort!$A$2:$E$111,4),4,5))))</f>
        <v>0</v>
      </c>
      <c r="E732" s="3">
        <f>IF(C732&lt;65,Assumptions!$C$6,Assumptions!$C$7)*(1+Assumptions!$C$8)^(B732-$J$3)</f>
        <v>220607.86016352873</v>
      </c>
      <c r="F732" s="3">
        <f t="shared" si="4046"/>
        <v>0</v>
      </c>
    </row>
    <row r="733" spans="2:6" x14ac:dyDescent="0.25">
      <c r="B733">
        <f t="shared" ref="B733:C733" si="4164">B732+1</f>
        <v>2094</v>
      </c>
      <c r="C733">
        <f t="shared" si="4164"/>
        <v>115</v>
      </c>
      <c r="D733">
        <f>IF(D732=0, 0, D732*(1-VLOOKUP(C732,Mort!$A$2:$E$111,IF(D732/D731=1-VLOOKUP(C731,Mort!$A$2:$E$111,4),4,5))))</f>
        <v>0</v>
      </c>
      <c r="E733" s="3">
        <f>IF(C733&lt;65,Assumptions!$C$6,Assumptions!$C$7)*(1+Assumptions!$C$8)^(B733-$J$3)</f>
        <v>232741.29247252279</v>
      </c>
      <c r="F733" s="3">
        <f t="shared" si="4046"/>
        <v>0</v>
      </c>
    </row>
    <row r="734" spans="2:6" x14ac:dyDescent="0.25">
      <c r="B734">
        <f t="shared" ref="B734:C734" si="4165">B733+1</f>
        <v>2095</v>
      </c>
      <c r="C734">
        <f t="shared" si="4165"/>
        <v>116</v>
      </c>
      <c r="D734">
        <f>IF(D733=0, 0, D733*(1-VLOOKUP(C733,Mort!$A$2:$E$111,IF(D733/D732=1-VLOOKUP(C732,Mort!$A$2:$E$111,4),4,5))))</f>
        <v>0</v>
      </c>
      <c r="E734" s="3">
        <f>IF(C734&lt;65,Assumptions!$C$6,Assumptions!$C$7)*(1+Assumptions!$C$8)^(B734-$J$3)</f>
        <v>245542.06355851155</v>
      </c>
      <c r="F734" s="3">
        <f t="shared" ref="F734:F768" si="4166">ROUND(D734*E734, 2)</f>
        <v>0</v>
      </c>
    </row>
    <row r="735" spans="2:6" x14ac:dyDescent="0.25">
      <c r="B735">
        <f t="shared" ref="B735:C735" si="4167">B734+1</f>
        <v>2096</v>
      </c>
      <c r="C735">
        <f t="shared" si="4167"/>
        <v>117</v>
      </c>
      <c r="D735">
        <f>IF(D734=0, 0, D734*(1-VLOOKUP(C734,Mort!$A$2:$E$111,IF(D734/D733=1-VLOOKUP(C733,Mort!$A$2:$E$111,4),4,5))))</f>
        <v>0</v>
      </c>
      <c r="E735" s="3">
        <f>IF(C735&lt;65,Assumptions!$C$6,Assumptions!$C$7)*(1+Assumptions!$C$8)^(B735-$J$3)</f>
        <v>259046.87705422964</v>
      </c>
      <c r="F735" s="3">
        <f t="shared" si="4166"/>
        <v>0</v>
      </c>
    </row>
    <row r="736" spans="2:6" x14ac:dyDescent="0.25">
      <c r="B736">
        <f t="shared" ref="B736:C736" si="4168">B735+1</f>
        <v>2097</v>
      </c>
      <c r="C736">
        <f t="shared" si="4168"/>
        <v>118</v>
      </c>
      <c r="D736">
        <f>IF(D735=0, 0, D735*(1-VLOOKUP(C735,Mort!$A$2:$E$111,IF(D735/D734=1-VLOOKUP(C734,Mort!$A$2:$E$111,4),4,5))))</f>
        <v>0</v>
      </c>
      <c r="E736" s="3">
        <f>IF(C736&lt;65,Assumptions!$C$6,Assumptions!$C$7)*(1+Assumptions!$C$8)^(B736-$J$3)</f>
        <v>273294.45529221225</v>
      </c>
      <c r="F736" s="3">
        <f t="shared" si="4166"/>
        <v>0</v>
      </c>
    </row>
    <row r="737" spans="2:6" x14ac:dyDescent="0.25">
      <c r="B737">
        <f t="shared" ref="B737:C737" si="4169">B736+1</f>
        <v>2098</v>
      </c>
      <c r="C737">
        <f t="shared" si="4169"/>
        <v>119</v>
      </c>
      <c r="D737">
        <f>IF(D736=0, 0, D736*(1-VLOOKUP(C736,Mort!$A$2:$E$111,IF(D736/D735=1-VLOOKUP(C735,Mort!$A$2:$E$111,4),4,5))))</f>
        <v>0</v>
      </c>
      <c r="E737" s="3">
        <f>IF(C737&lt;65,Assumptions!$C$6,Assumptions!$C$7)*(1+Assumptions!$C$8)^(B737-$J$3)</f>
        <v>288325.65033328393</v>
      </c>
      <c r="F737" s="3">
        <f t="shared" si="4166"/>
        <v>0</v>
      </c>
    </row>
    <row r="738" spans="2:6" x14ac:dyDescent="0.25">
      <c r="B738">
        <f t="shared" ref="B738:C738" si="4170">B737+1</f>
        <v>2099</v>
      </c>
      <c r="C738">
        <f t="shared" si="4170"/>
        <v>120</v>
      </c>
      <c r="D738">
        <f>IF(D737=0, 0, D737*(1-VLOOKUP(C737,Mort!$A$2:$E$111,IF(D737/D736=1-VLOOKUP(C736,Mort!$A$2:$E$111,4),4,5))))</f>
        <v>0</v>
      </c>
      <c r="E738" s="3">
        <f>IF(C738&lt;65,Assumptions!$C$6,Assumptions!$C$7)*(1+Assumptions!$C$8)^(B738-$J$3)</f>
        <v>304183.56110161456</v>
      </c>
      <c r="F738" s="3">
        <f t="shared" si="4166"/>
        <v>0</v>
      </c>
    </row>
    <row r="739" spans="2:6" x14ac:dyDescent="0.25">
      <c r="B739">
        <f t="shared" ref="B739:C739" si="4171">B738+1</f>
        <v>2100</v>
      </c>
      <c r="C739">
        <f t="shared" si="4171"/>
        <v>121</v>
      </c>
      <c r="D739">
        <f>IF(D738=0, 0, D738*(1-VLOOKUP(C738,Mort!$A$2:$E$111,IF(D738/D737=1-VLOOKUP(C737,Mort!$A$2:$E$111,4),4,5))))</f>
        <v>0</v>
      </c>
      <c r="E739" s="3">
        <f>IF(C739&lt;65,Assumptions!$C$6,Assumptions!$C$7)*(1+Assumptions!$C$8)^(B739-$J$3)</f>
        <v>320913.65696220333</v>
      </c>
      <c r="F739" s="3">
        <f t="shared" si="4166"/>
        <v>0</v>
      </c>
    </row>
    <row r="740" spans="2:6" x14ac:dyDescent="0.25">
      <c r="B740">
        <f t="shared" ref="B740:C740" si="4172">B739+1</f>
        <v>2101</v>
      </c>
      <c r="C740">
        <f t="shared" si="4172"/>
        <v>122</v>
      </c>
      <c r="D740">
        <f>IF(D739=0, 0, D739*(1-VLOOKUP(C739,Mort!$A$2:$E$111,IF(D739/D738=1-VLOOKUP(C738,Mort!$A$2:$E$111,4),4,5))))</f>
        <v>0</v>
      </c>
      <c r="E740" s="3">
        <f>IF(C740&lt;65,Assumptions!$C$6,Assumptions!$C$7)*(1+Assumptions!$C$8)^(B740-$J$3)</f>
        <v>338563.90809512453</v>
      </c>
      <c r="F740" s="3">
        <f t="shared" si="4166"/>
        <v>0</v>
      </c>
    </row>
    <row r="741" spans="2:6" x14ac:dyDescent="0.25">
      <c r="B741">
        <f t="shared" ref="B741:C741" si="4173">B740+1</f>
        <v>2102</v>
      </c>
      <c r="C741">
        <f t="shared" si="4173"/>
        <v>123</v>
      </c>
      <c r="D741">
        <f>IF(D740=0, 0, D740*(1-VLOOKUP(C740,Mort!$A$2:$E$111,IF(D740/D739=1-VLOOKUP(C739,Mort!$A$2:$E$111,4),4,5))))</f>
        <v>0</v>
      </c>
      <c r="E741" s="3">
        <f>IF(C741&lt;65,Assumptions!$C$6,Assumptions!$C$7)*(1+Assumptions!$C$8)^(B741-$J$3)</f>
        <v>357184.92304035631</v>
      </c>
      <c r="F741" s="3">
        <f t="shared" si="4166"/>
        <v>0</v>
      </c>
    </row>
    <row r="742" spans="2:6" x14ac:dyDescent="0.25">
      <c r="B742">
        <f t="shared" ref="B742:C742" si="4174">B741+1</f>
        <v>2103</v>
      </c>
      <c r="C742">
        <f t="shared" si="4174"/>
        <v>124</v>
      </c>
      <c r="D742">
        <f>IF(D741=0, 0, D741*(1-VLOOKUP(C741,Mort!$A$2:$E$111,IF(D741/D740=1-VLOOKUP(C740,Mort!$A$2:$E$111,4),4,5))))</f>
        <v>0</v>
      </c>
      <c r="E742" s="3">
        <f>IF(C742&lt;65,Assumptions!$C$6,Assumptions!$C$7)*(1+Assumptions!$C$8)^(B742-$J$3)</f>
        <v>376830.09380757593</v>
      </c>
      <c r="F742" s="3">
        <f t="shared" si="4166"/>
        <v>0</v>
      </c>
    </row>
    <row r="743" spans="2:6" x14ac:dyDescent="0.25">
      <c r="B743">
        <f t="shared" ref="B743:C743" si="4175">B742+1</f>
        <v>2104</v>
      </c>
      <c r="C743">
        <f t="shared" si="4175"/>
        <v>125</v>
      </c>
      <c r="D743">
        <f>IF(D742=0, 0, D742*(1-VLOOKUP(C742,Mort!$A$2:$E$111,IF(D742/D741=1-VLOOKUP(C741,Mort!$A$2:$E$111,4),4,5))))</f>
        <v>0</v>
      </c>
      <c r="E743" s="3">
        <f>IF(C743&lt;65,Assumptions!$C$6,Assumptions!$C$7)*(1+Assumptions!$C$8)^(B743-$J$3)</f>
        <v>397555.7489669926</v>
      </c>
      <c r="F743" s="3">
        <f t="shared" si="4166"/>
        <v>0</v>
      </c>
    </row>
    <row r="744" spans="2:6" x14ac:dyDescent="0.25">
      <c r="B744">
        <f t="shared" ref="B744:C744" si="4176">B743+1</f>
        <v>2105</v>
      </c>
      <c r="C744">
        <f t="shared" si="4176"/>
        <v>126</v>
      </c>
      <c r="D744">
        <f>IF(D743=0, 0, D743*(1-VLOOKUP(C743,Mort!$A$2:$E$111,IF(D743/D742=1-VLOOKUP(C742,Mort!$A$2:$E$111,4),4,5))))</f>
        <v>0</v>
      </c>
      <c r="E744" s="3">
        <f>IF(C744&lt;65,Assumptions!$C$6,Assumptions!$C$7)*(1+Assumptions!$C$8)^(B744-$J$3)</f>
        <v>419421.31516017712</v>
      </c>
      <c r="F744" s="3">
        <f t="shared" si="4166"/>
        <v>0</v>
      </c>
    </row>
    <row r="745" spans="2:6" x14ac:dyDescent="0.25">
      <c r="B745">
        <f t="shared" ref="B745:C745" si="4177">B744+1</f>
        <v>2106</v>
      </c>
      <c r="C745">
        <f t="shared" si="4177"/>
        <v>127</v>
      </c>
      <c r="D745">
        <f>IF(D744=0, 0, D744*(1-VLOOKUP(C744,Mort!$A$2:$E$111,IF(D744/D743=1-VLOOKUP(C743,Mort!$A$2:$E$111,4),4,5))))</f>
        <v>0</v>
      </c>
      <c r="E745" s="3">
        <f>IF(C745&lt;65,Assumptions!$C$6,Assumptions!$C$7)*(1+Assumptions!$C$8)^(B745-$J$3)</f>
        <v>442489.4874939869</v>
      </c>
      <c r="F745" s="3">
        <f t="shared" si="4166"/>
        <v>0</v>
      </c>
    </row>
    <row r="746" spans="2:6" x14ac:dyDescent="0.25">
      <c r="B746">
        <f t="shared" ref="B746:C746" si="4178">B745+1</f>
        <v>2107</v>
      </c>
      <c r="C746">
        <f t="shared" si="4178"/>
        <v>128</v>
      </c>
      <c r="D746">
        <f>IF(D745=0, 0, D745*(1-VLOOKUP(C745,Mort!$A$2:$E$111,IF(D745/D744=1-VLOOKUP(C744,Mort!$A$2:$E$111,4),4,5))))</f>
        <v>0</v>
      </c>
      <c r="E746" s="3">
        <f>IF(C746&lt;65,Assumptions!$C$6,Assumptions!$C$7)*(1+Assumptions!$C$8)^(B746-$J$3)</f>
        <v>466826.40930615616</v>
      </c>
      <c r="F746" s="3">
        <f t="shared" si="4166"/>
        <v>0</v>
      </c>
    </row>
    <row r="747" spans="2:6" x14ac:dyDescent="0.25">
      <c r="B747">
        <f t="shared" ref="B747:C747" si="4179">B746+1</f>
        <v>2108</v>
      </c>
      <c r="C747">
        <f t="shared" si="4179"/>
        <v>129</v>
      </c>
      <c r="D747">
        <f>IF(D746=0, 0, D746*(1-VLOOKUP(C746,Mort!$A$2:$E$111,IF(D746/D745=1-VLOOKUP(C745,Mort!$A$2:$E$111,4),4,5))))</f>
        <v>0</v>
      </c>
      <c r="E747" s="3">
        <f>IF(C747&lt;65,Assumptions!$C$6,Assumptions!$C$7)*(1+Assumptions!$C$8)^(B747-$J$3)</f>
        <v>492501.86181799474</v>
      </c>
      <c r="F747" s="3">
        <f t="shared" si="4166"/>
        <v>0</v>
      </c>
    </row>
    <row r="748" spans="2:6" x14ac:dyDescent="0.25">
      <c r="B748">
        <f t="shared" ref="B748:C748" si="4180">B747+1</f>
        <v>2109</v>
      </c>
      <c r="C748">
        <f t="shared" si="4180"/>
        <v>130</v>
      </c>
      <c r="D748">
        <f>IF(D747=0, 0, D747*(1-VLOOKUP(C747,Mort!$A$2:$E$111,IF(D747/D746=1-VLOOKUP(C746,Mort!$A$2:$E$111,4),4,5))))</f>
        <v>0</v>
      </c>
      <c r="E748" s="3">
        <f>IF(C748&lt;65,Assumptions!$C$6,Assumptions!$C$7)*(1+Assumptions!$C$8)^(B748-$J$3)</f>
        <v>519589.46421798447</v>
      </c>
      <c r="F748" s="3">
        <f t="shared" si="4166"/>
        <v>0</v>
      </c>
    </row>
    <row r="749" spans="2:6" x14ac:dyDescent="0.25">
      <c r="B749">
        <f t="shared" ref="B749:C749" si="4181">B748+1</f>
        <v>2110</v>
      </c>
      <c r="C749">
        <f t="shared" si="4181"/>
        <v>131</v>
      </c>
      <c r="D749">
        <f>IF(D748=0, 0, D748*(1-VLOOKUP(C748,Mort!$A$2:$E$111,IF(D748/D747=1-VLOOKUP(C747,Mort!$A$2:$E$111,4),4,5))))</f>
        <v>0</v>
      </c>
      <c r="E749" s="3">
        <f>IF(C749&lt;65,Assumptions!$C$6,Assumptions!$C$7)*(1+Assumptions!$C$8)^(B749-$J$3)</f>
        <v>548166.88474997354</v>
      </c>
      <c r="F749" s="3">
        <f t="shared" si="4166"/>
        <v>0</v>
      </c>
    </row>
    <row r="750" spans="2:6" x14ac:dyDescent="0.25">
      <c r="B750">
        <f t="shared" ref="B750:C750" si="4182">B749+1</f>
        <v>2111</v>
      </c>
      <c r="C750">
        <f t="shared" si="4182"/>
        <v>132</v>
      </c>
      <c r="D750">
        <f>IF(D749=0, 0, D749*(1-VLOOKUP(C749,Mort!$A$2:$E$111,IF(D749/D748=1-VLOOKUP(C748,Mort!$A$2:$E$111,4),4,5))))</f>
        <v>0</v>
      </c>
      <c r="E750" s="3">
        <f>IF(C750&lt;65,Assumptions!$C$6,Assumptions!$C$7)*(1+Assumptions!$C$8)^(B750-$J$3)</f>
        <v>578316.06341122207</v>
      </c>
      <c r="F750" s="3">
        <f t="shared" si="4166"/>
        <v>0</v>
      </c>
    </row>
    <row r="751" spans="2:6" x14ac:dyDescent="0.25">
      <c r="B751">
        <f t="shared" ref="B751:C751" si="4183">B750+1</f>
        <v>2112</v>
      </c>
      <c r="C751">
        <f t="shared" si="4183"/>
        <v>133</v>
      </c>
      <c r="D751">
        <f>IF(D750=0, 0, D750*(1-VLOOKUP(C750,Mort!$A$2:$E$111,IF(D750/D749=1-VLOOKUP(C749,Mort!$A$2:$E$111,4),4,5))))</f>
        <v>0</v>
      </c>
      <c r="E751" s="3">
        <f>IF(C751&lt;65,Assumptions!$C$6,Assumptions!$C$7)*(1+Assumptions!$C$8)^(B751-$J$3)</f>
        <v>610123.4468988392</v>
      </c>
      <c r="F751" s="3">
        <f t="shared" si="4166"/>
        <v>0</v>
      </c>
    </row>
    <row r="752" spans="2:6" x14ac:dyDescent="0.25">
      <c r="B752">
        <f t="shared" ref="B752:C752" si="4184">B751+1</f>
        <v>2113</v>
      </c>
      <c r="C752">
        <f t="shared" si="4184"/>
        <v>134</v>
      </c>
      <c r="D752">
        <f>IF(D751=0, 0, D751*(1-VLOOKUP(C751,Mort!$A$2:$E$111,IF(D751/D750=1-VLOOKUP(C750,Mort!$A$2:$E$111,4),4,5))))</f>
        <v>0</v>
      </c>
      <c r="E752" s="3">
        <f>IF(C752&lt;65,Assumptions!$C$6,Assumptions!$C$7)*(1+Assumptions!$C$8)^(B752-$J$3)</f>
        <v>643680.23647827539</v>
      </c>
      <c r="F752" s="3">
        <f t="shared" si="4166"/>
        <v>0</v>
      </c>
    </row>
    <row r="753" spans="2:6" x14ac:dyDescent="0.25">
      <c r="B753">
        <f t="shared" ref="B753:C753" si="4185">B752+1</f>
        <v>2114</v>
      </c>
      <c r="C753">
        <f t="shared" si="4185"/>
        <v>135</v>
      </c>
      <c r="D753">
        <f>IF(D752=0, 0, D752*(1-VLOOKUP(C752,Mort!$A$2:$E$111,IF(D752/D751=1-VLOOKUP(C751,Mort!$A$2:$E$111,4),4,5))))</f>
        <v>0</v>
      </c>
      <c r="E753" s="3">
        <f>IF(C753&lt;65,Assumptions!$C$6,Assumptions!$C$7)*(1+Assumptions!$C$8)^(B753-$J$3)</f>
        <v>679082.6494845805</v>
      </c>
      <c r="F753" s="3">
        <f t="shared" si="4166"/>
        <v>0</v>
      </c>
    </row>
    <row r="754" spans="2:6" x14ac:dyDescent="0.25">
      <c r="B754">
        <f t="shared" ref="B754:C754" si="4186">B753+1</f>
        <v>2115</v>
      </c>
      <c r="C754">
        <f t="shared" si="4186"/>
        <v>136</v>
      </c>
      <c r="D754">
        <f>IF(D753=0, 0, D753*(1-VLOOKUP(C753,Mort!$A$2:$E$111,IF(D753/D752=1-VLOOKUP(C752,Mort!$A$2:$E$111,4),4,5))))</f>
        <v>0</v>
      </c>
      <c r="E754" s="3">
        <f>IF(C754&lt;65,Assumptions!$C$6,Assumptions!$C$7)*(1+Assumptions!$C$8)^(B754-$J$3)</f>
        <v>716432.19520623237</v>
      </c>
      <c r="F754" s="3">
        <f t="shared" si="4166"/>
        <v>0</v>
      </c>
    </row>
    <row r="755" spans="2:6" x14ac:dyDescent="0.25">
      <c r="B755">
        <f t="shared" ref="B755:C755" si="4187">B754+1</f>
        <v>2116</v>
      </c>
      <c r="C755">
        <f t="shared" si="4187"/>
        <v>137</v>
      </c>
      <c r="D755">
        <f>IF(D754=0, 0, D754*(1-VLOOKUP(C754,Mort!$A$2:$E$111,IF(D754/D753=1-VLOOKUP(C753,Mort!$A$2:$E$111,4),4,5))))</f>
        <v>0</v>
      </c>
      <c r="E755" s="3">
        <f>IF(C755&lt;65,Assumptions!$C$6,Assumptions!$C$7)*(1+Assumptions!$C$8)^(B755-$J$3)</f>
        <v>755835.96594257513</v>
      </c>
      <c r="F755" s="3">
        <f t="shared" si="4166"/>
        <v>0</v>
      </c>
    </row>
    <row r="756" spans="2:6" x14ac:dyDescent="0.25">
      <c r="B756">
        <f t="shared" ref="B756:C756" si="4188">B755+1</f>
        <v>2117</v>
      </c>
      <c r="C756">
        <f t="shared" si="4188"/>
        <v>138</v>
      </c>
      <c r="D756">
        <f>IF(D755=0, 0, D755*(1-VLOOKUP(C755,Mort!$A$2:$E$111,IF(D755/D754=1-VLOOKUP(C754,Mort!$A$2:$E$111,4),4,5))))</f>
        <v>0</v>
      </c>
      <c r="E756" s="3">
        <f>IF(C756&lt;65,Assumptions!$C$6,Assumptions!$C$7)*(1+Assumptions!$C$8)^(B756-$J$3)</f>
        <v>797406.94406941684</v>
      </c>
      <c r="F756" s="3">
        <f t="shared" si="4166"/>
        <v>0</v>
      </c>
    </row>
    <row r="757" spans="2:6" x14ac:dyDescent="0.25">
      <c r="B757">
        <f t="shared" ref="B757:C757" si="4189">B756+1</f>
        <v>2118</v>
      </c>
      <c r="C757">
        <f t="shared" si="4189"/>
        <v>139</v>
      </c>
      <c r="D757">
        <f>IF(D756=0, 0, D756*(1-VLOOKUP(C756,Mort!$A$2:$E$111,IF(D756/D755=1-VLOOKUP(C755,Mort!$A$2:$E$111,4),4,5))))</f>
        <v>0</v>
      </c>
      <c r="E757" s="3">
        <f>IF(C757&lt;65,Assumptions!$C$6,Assumptions!$C$7)*(1+Assumptions!$C$8)^(B757-$J$3)</f>
        <v>841264.32599323452</v>
      </c>
      <c r="F757" s="3">
        <f t="shared" si="4166"/>
        <v>0</v>
      </c>
    </row>
    <row r="758" spans="2:6" x14ac:dyDescent="0.25">
      <c r="B758">
        <f t="shared" ref="B758:C758" si="4190">B757+1</f>
        <v>2119</v>
      </c>
      <c r="C758">
        <f t="shared" si="4190"/>
        <v>140</v>
      </c>
      <c r="D758">
        <f>IF(D757=0, 0, D757*(1-VLOOKUP(C757,Mort!$A$2:$E$111,IF(D757/D756=1-VLOOKUP(C756,Mort!$A$2:$E$111,4),4,5))))</f>
        <v>0</v>
      </c>
      <c r="E758" s="3">
        <f>IF(C758&lt;65,Assumptions!$C$6,Assumptions!$C$7)*(1+Assumptions!$C$8)^(B758-$J$3)</f>
        <v>887533.86392286257</v>
      </c>
      <c r="F758" s="3">
        <f t="shared" si="4166"/>
        <v>0</v>
      </c>
    </row>
    <row r="759" spans="2:6" x14ac:dyDescent="0.25">
      <c r="B759">
        <f t="shared" ref="B759:C759" si="4191">B758+1</f>
        <v>2120</v>
      </c>
      <c r="C759">
        <f t="shared" si="4191"/>
        <v>141</v>
      </c>
      <c r="D759">
        <f>IF(D758=0, 0, D758*(1-VLOOKUP(C758,Mort!$A$2:$E$111,IF(D758/D757=1-VLOOKUP(C757,Mort!$A$2:$E$111,4),4,5))))</f>
        <v>0</v>
      </c>
      <c r="E759" s="3">
        <f>IF(C759&lt;65,Assumptions!$C$6,Assumptions!$C$7)*(1+Assumptions!$C$8)^(B759-$J$3)</f>
        <v>936348.22643861989</v>
      </c>
      <c r="F759" s="3">
        <f t="shared" si="4166"/>
        <v>0</v>
      </c>
    </row>
    <row r="760" spans="2:6" x14ac:dyDescent="0.25">
      <c r="B760">
        <f t="shared" ref="B760:C760" si="4192">B759+1</f>
        <v>2121</v>
      </c>
      <c r="C760">
        <f t="shared" si="4192"/>
        <v>142</v>
      </c>
      <c r="D760">
        <f>IF(D759=0, 0, D759*(1-VLOOKUP(C759,Mort!$A$2:$E$111,IF(D759/D758=1-VLOOKUP(C758,Mort!$A$2:$E$111,4),4,5))))</f>
        <v>0</v>
      </c>
      <c r="E760" s="3">
        <f>IF(C760&lt;65,Assumptions!$C$6,Assumptions!$C$7)*(1+Assumptions!$C$8)^(B760-$J$3)</f>
        <v>987847.37889274396</v>
      </c>
      <c r="F760" s="3">
        <f t="shared" si="4166"/>
        <v>0</v>
      </c>
    </row>
    <row r="761" spans="2:6" x14ac:dyDescent="0.25">
      <c r="B761">
        <f t="shared" ref="B761:C761" si="4193">B760+1</f>
        <v>2122</v>
      </c>
      <c r="C761">
        <f t="shared" si="4193"/>
        <v>143</v>
      </c>
      <c r="D761">
        <f>IF(D760=0, 0, D760*(1-VLOOKUP(C760,Mort!$A$2:$E$111,IF(D760/D759=1-VLOOKUP(C759,Mort!$A$2:$E$111,4),4,5))))</f>
        <v>0</v>
      </c>
      <c r="E761" s="3">
        <f>IF(C761&lt;65,Assumptions!$C$6,Assumptions!$C$7)*(1+Assumptions!$C$8)^(B761-$J$3)</f>
        <v>1042178.9847318449</v>
      </c>
      <c r="F761" s="3">
        <f t="shared" si="4166"/>
        <v>0</v>
      </c>
    </row>
    <row r="762" spans="2:6" x14ac:dyDescent="0.25">
      <c r="B762">
        <f t="shared" ref="B762:C762" si="4194">B761+1</f>
        <v>2123</v>
      </c>
      <c r="C762">
        <f t="shared" si="4194"/>
        <v>144</v>
      </c>
      <c r="D762">
        <f>IF(D761=0, 0, D761*(1-VLOOKUP(C761,Mort!$A$2:$E$111,IF(D761/D760=1-VLOOKUP(C760,Mort!$A$2:$E$111,4),4,5))))</f>
        <v>0</v>
      </c>
      <c r="E762" s="3">
        <f>IF(C762&lt;65,Assumptions!$C$6,Assumptions!$C$7)*(1+Assumptions!$C$8)^(B762-$J$3)</f>
        <v>1099498.8288920962</v>
      </c>
      <c r="F762" s="3">
        <f t="shared" si="4166"/>
        <v>0</v>
      </c>
    </row>
    <row r="763" spans="2:6" x14ac:dyDescent="0.25">
      <c r="B763">
        <f t="shared" ref="B763:C763" si="4195">B762+1</f>
        <v>2124</v>
      </c>
      <c r="C763">
        <f t="shared" si="4195"/>
        <v>145</v>
      </c>
      <c r="D763">
        <f>IF(D762=0, 0, D762*(1-VLOOKUP(C762,Mort!$A$2:$E$111,IF(D762/D761=1-VLOOKUP(C761,Mort!$A$2:$E$111,4),4,5))))</f>
        <v>0</v>
      </c>
      <c r="E763" s="3">
        <f>IF(C763&lt;65,Assumptions!$C$6,Assumptions!$C$7)*(1+Assumptions!$C$8)^(B763-$J$3)</f>
        <v>1159971.2644811615</v>
      </c>
      <c r="F763" s="3">
        <f t="shared" si="4166"/>
        <v>0</v>
      </c>
    </row>
    <row r="764" spans="2:6" x14ac:dyDescent="0.25">
      <c r="B764">
        <f t="shared" ref="B764:C764" si="4196">B763+1</f>
        <v>2125</v>
      </c>
      <c r="C764">
        <f t="shared" si="4196"/>
        <v>146</v>
      </c>
      <c r="D764">
        <f>IF(D763=0, 0, D763*(1-VLOOKUP(C763,Mort!$A$2:$E$111,IF(D763/D762=1-VLOOKUP(C762,Mort!$A$2:$E$111,4),4,5))))</f>
        <v>0</v>
      </c>
      <c r="E764" s="3">
        <f>IF(C764&lt;65,Assumptions!$C$6,Assumptions!$C$7)*(1+Assumptions!$C$8)^(B764-$J$3)</f>
        <v>1223769.6840276255</v>
      </c>
      <c r="F764" s="3">
        <f t="shared" si="4166"/>
        <v>0</v>
      </c>
    </row>
    <row r="765" spans="2:6" x14ac:dyDescent="0.25">
      <c r="B765">
        <f t="shared" ref="B765:C765" si="4197">B764+1</f>
        <v>2126</v>
      </c>
      <c r="C765">
        <f t="shared" si="4197"/>
        <v>147</v>
      </c>
      <c r="D765">
        <f>IF(D764=0, 0, D764*(1-VLOOKUP(C764,Mort!$A$2:$E$111,IF(D764/D763=1-VLOOKUP(C763,Mort!$A$2:$E$111,4),4,5))))</f>
        <v>0</v>
      </c>
      <c r="E765" s="3">
        <f>IF(C765&lt;65,Assumptions!$C$6,Assumptions!$C$7)*(1+Assumptions!$C$8)^(B765-$J$3)</f>
        <v>1291077.0166491447</v>
      </c>
      <c r="F765" s="3">
        <f t="shared" si="4166"/>
        <v>0</v>
      </c>
    </row>
    <row r="766" spans="2:6" x14ac:dyDescent="0.25">
      <c r="B766">
        <f t="shared" ref="B766:C766" si="4198">B765+1</f>
        <v>2127</v>
      </c>
      <c r="C766">
        <f t="shared" si="4198"/>
        <v>148</v>
      </c>
      <c r="D766">
        <f>IF(D765=0, 0, D765*(1-VLOOKUP(C765,Mort!$A$2:$E$111,IF(D765/D764=1-VLOOKUP(C764,Mort!$A$2:$E$111,4),4,5))))</f>
        <v>0</v>
      </c>
      <c r="E766" s="3">
        <f>IF(C766&lt;65,Assumptions!$C$6,Assumptions!$C$7)*(1+Assumptions!$C$8)^(B766-$J$3)</f>
        <v>1362086.2525648475</v>
      </c>
      <c r="F766" s="3">
        <f t="shared" si="4166"/>
        <v>0</v>
      </c>
    </row>
    <row r="767" spans="2:6" x14ac:dyDescent="0.25">
      <c r="B767">
        <f t="shared" ref="B767:C767" si="4199">B766+1</f>
        <v>2128</v>
      </c>
      <c r="C767">
        <f t="shared" si="4199"/>
        <v>149</v>
      </c>
      <c r="D767">
        <f>IF(D766=0, 0, D766*(1-VLOOKUP(C766,Mort!$A$2:$E$111,IF(D766/D765=1-VLOOKUP(C765,Mort!$A$2:$E$111,4),4,5))))</f>
        <v>0</v>
      </c>
      <c r="E767" s="3">
        <f>IF(C767&lt;65,Assumptions!$C$6,Assumptions!$C$7)*(1+Assumptions!$C$8)^(B767-$J$3)</f>
        <v>1437000.9964559141</v>
      </c>
      <c r="F767" s="3">
        <f t="shared" si="4166"/>
        <v>0</v>
      </c>
    </row>
    <row r="768" spans="2:6" x14ac:dyDescent="0.25">
      <c r="B768">
        <f t="shared" ref="B768:C768" si="4200">B767+1</f>
        <v>2129</v>
      </c>
      <c r="C768">
        <f t="shared" si="4200"/>
        <v>150</v>
      </c>
      <c r="D768">
        <f>IF(D767=0, 0, D767*(1-VLOOKUP(C767,Mort!$A$2:$E$111,IF(D767/D766=1-VLOOKUP(C766,Mort!$A$2:$E$111,4),4,5))))</f>
        <v>0</v>
      </c>
      <c r="E768" s="3">
        <f>IF(C768&lt;65,Assumptions!$C$6,Assumptions!$C$7)*(1+Assumptions!$C$8)^(B768-$J$3)</f>
        <v>1516036.0512609896</v>
      </c>
      <c r="F768" s="3">
        <f t="shared" si="4166"/>
        <v>0</v>
      </c>
    </row>
    <row r="772" spans="2:226" x14ac:dyDescent="0.25">
      <c r="H772" t="s">
        <v>40</v>
      </c>
      <c r="I772" s="4">
        <f>NPV(Assumptions!$C$9, J774:DE774)*(1+Assumptions!$C$9)-I774</f>
        <v>0</v>
      </c>
      <c r="J772" t="s">
        <v>26</v>
      </c>
      <c r="DF772" t="s">
        <v>55</v>
      </c>
    </row>
    <row r="773" spans="2:226" x14ac:dyDescent="0.25">
      <c r="B773" t="s">
        <v>3</v>
      </c>
      <c r="C773">
        <v>8</v>
      </c>
      <c r="E773" t="s">
        <v>30</v>
      </c>
      <c r="F773">
        <f>C774+MAX(Assumptions!$C$4-C774,Assumptions!$C$5-C776,0)</f>
        <v>50</v>
      </c>
      <c r="I773" t="s">
        <v>21</v>
      </c>
      <c r="J773">
        <f>J778</f>
        <v>2019</v>
      </c>
      <c r="K773">
        <f>J773+1</f>
        <v>2020</v>
      </c>
      <c r="L773">
        <f t="shared" ref="L773" si="4201">K773+1</f>
        <v>2021</v>
      </c>
      <c r="M773">
        <f t="shared" ref="M773" si="4202">L773+1</f>
        <v>2022</v>
      </c>
      <c r="N773">
        <f t="shared" ref="N773" si="4203">M773+1</f>
        <v>2023</v>
      </c>
      <c r="O773">
        <f t="shared" ref="O773" si="4204">N773+1</f>
        <v>2024</v>
      </c>
      <c r="P773">
        <f t="shared" ref="P773" si="4205">O773+1</f>
        <v>2025</v>
      </c>
      <c r="Q773">
        <f t="shared" ref="Q773" si="4206">P773+1</f>
        <v>2026</v>
      </c>
      <c r="R773">
        <f t="shared" ref="R773" si="4207">Q773+1</f>
        <v>2027</v>
      </c>
      <c r="S773">
        <f t="shared" ref="S773" si="4208">R773+1</f>
        <v>2028</v>
      </c>
      <c r="T773">
        <f t="shared" ref="T773" si="4209">S773+1</f>
        <v>2029</v>
      </c>
      <c r="U773">
        <f t="shared" ref="U773" si="4210">T773+1</f>
        <v>2030</v>
      </c>
      <c r="V773">
        <f t="shared" ref="V773" si="4211">U773+1</f>
        <v>2031</v>
      </c>
      <c r="W773">
        <f t="shared" ref="W773" si="4212">V773+1</f>
        <v>2032</v>
      </c>
      <c r="X773">
        <f t="shared" ref="X773" si="4213">W773+1</f>
        <v>2033</v>
      </c>
      <c r="Y773">
        <f t="shared" ref="Y773" si="4214">X773+1</f>
        <v>2034</v>
      </c>
      <c r="Z773">
        <f t="shared" ref="Z773" si="4215">Y773+1</f>
        <v>2035</v>
      </c>
      <c r="AA773">
        <f t="shared" ref="AA773" si="4216">Z773+1</f>
        <v>2036</v>
      </c>
      <c r="AB773">
        <f t="shared" ref="AB773" si="4217">AA773+1</f>
        <v>2037</v>
      </c>
      <c r="AC773">
        <f t="shared" ref="AC773" si="4218">AB773+1</f>
        <v>2038</v>
      </c>
      <c r="AD773">
        <f t="shared" ref="AD773" si="4219">AC773+1</f>
        <v>2039</v>
      </c>
      <c r="AE773">
        <f t="shared" ref="AE773" si="4220">AD773+1</f>
        <v>2040</v>
      </c>
      <c r="AF773">
        <f t="shared" ref="AF773" si="4221">AE773+1</f>
        <v>2041</v>
      </c>
      <c r="AG773">
        <f t="shared" ref="AG773" si="4222">AF773+1</f>
        <v>2042</v>
      </c>
      <c r="AH773">
        <f t="shared" ref="AH773" si="4223">AG773+1</f>
        <v>2043</v>
      </c>
      <c r="AI773">
        <f t="shared" ref="AI773" si="4224">AH773+1</f>
        <v>2044</v>
      </c>
      <c r="AJ773">
        <f t="shared" ref="AJ773" si="4225">AI773+1</f>
        <v>2045</v>
      </c>
      <c r="AK773">
        <f t="shared" ref="AK773" si="4226">AJ773+1</f>
        <v>2046</v>
      </c>
      <c r="AL773">
        <f t="shared" ref="AL773" si="4227">AK773+1</f>
        <v>2047</v>
      </c>
      <c r="AM773">
        <f t="shared" ref="AM773" si="4228">AL773+1</f>
        <v>2048</v>
      </c>
      <c r="AN773">
        <f t="shared" ref="AN773" si="4229">AM773+1</f>
        <v>2049</v>
      </c>
      <c r="AO773">
        <f t="shared" ref="AO773" si="4230">AN773+1</f>
        <v>2050</v>
      </c>
      <c r="AP773">
        <f t="shared" ref="AP773" si="4231">AO773+1</f>
        <v>2051</v>
      </c>
      <c r="AQ773">
        <f t="shared" ref="AQ773" si="4232">AP773+1</f>
        <v>2052</v>
      </c>
      <c r="AR773">
        <f t="shared" ref="AR773" si="4233">AQ773+1</f>
        <v>2053</v>
      </c>
      <c r="AS773">
        <f t="shared" ref="AS773" si="4234">AR773+1</f>
        <v>2054</v>
      </c>
      <c r="AT773">
        <f t="shared" ref="AT773" si="4235">AS773+1</f>
        <v>2055</v>
      </c>
      <c r="AU773">
        <f t="shared" ref="AU773" si="4236">AT773+1</f>
        <v>2056</v>
      </c>
      <c r="AV773">
        <f t="shared" ref="AV773" si="4237">AU773+1</f>
        <v>2057</v>
      </c>
      <c r="AW773">
        <f t="shared" ref="AW773" si="4238">AV773+1</f>
        <v>2058</v>
      </c>
      <c r="AX773">
        <f t="shared" ref="AX773" si="4239">AW773+1</f>
        <v>2059</v>
      </c>
      <c r="AY773">
        <f t="shared" ref="AY773" si="4240">AX773+1</f>
        <v>2060</v>
      </c>
      <c r="AZ773">
        <f t="shared" ref="AZ773" si="4241">AY773+1</f>
        <v>2061</v>
      </c>
      <c r="BA773">
        <f t="shared" ref="BA773" si="4242">AZ773+1</f>
        <v>2062</v>
      </c>
      <c r="BB773">
        <f t="shared" ref="BB773" si="4243">BA773+1</f>
        <v>2063</v>
      </c>
      <c r="BC773">
        <f t="shared" ref="BC773" si="4244">BB773+1</f>
        <v>2064</v>
      </c>
      <c r="BD773">
        <f t="shared" ref="BD773" si="4245">BC773+1</f>
        <v>2065</v>
      </c>
      <c r="BE773">
        <f t="shared" ref="BE773" si="4246">BD773+1</f>
        <v>2066</v>
      </c>
      <c r="BF773">
        <f t="shared" ref="BF773" si="4247">BE773+1</f>
        <v>2067</v>
      </c>
      <c r="BG773">
        <f t="shared" ref="BG773" si="4248">BF773+1</f>
        <v>2068</v>
      </c>
      <c r="BH773">
        <f t="shared" ref="BH773" si="4249">BG773+1</f>
        <v>2069</v>
      </c>
      <c r="BI773">
        <f t="shared" ref="BI773" si="4250">BH773+1</f>
        <v>2070</v>
      </c>
      <c r="BJ773">
        <f t="shared" ref="BJ773" si="4251">BI773+1</f>
        <v>2071</v>
      </c>
      <c r="BK773">
        <f t="shared" ref="BK773" si="4252">BJ773+1</f>
        <v>2072</v>
      </c>
      <c r="BL773">
        <f t="shared" ref="BL773" si="4253">BK773+1</f>
        <v>2073</v>
      </c>
      <c r="BM773">
        <f t="shared" ref="BM773" si="4254">BL773+1</f>
        <v>2074</v>
      </c>
      <c r="BN773">
        <f t="shared" ref="BN773" si="4255">BM773+1</f>
        <v>2075</v>
      </c>
      <c r="BO773">
        <f t="shared" ref="BO773" si="4256">BN773+1</f>
        <v>2076</v>
      </c>
      <c r="BP773">
        <f t="shared" ref="BP773" si="4257">BO773+1</f>
        <v>2077</v>
      </c>
      <c r="BQ773">
        <f t="shared" ref="BQ773" si="4258">BP773+1</f>
        <v>2078</v>
      </c>
      <c r="BR773">
        <f t="shared" ref="BR773" si="4259">BQ773+1</f>
        <v>2079</v>
      </c>
      <c r="BS773">
        <f t="shared" ref="BS773" si="4260">BR773+1</f>
        <v>2080</v>
      </c>
      <c r="BT773">
        <f t="shared" ref="BT773" si="4261">BS773+1</f>
        <v>2081</v>
      </c>
      <c r="BU773">
        <f t="shared" ref="BU773" si="4262">BT773+1</f>
        <v>2082</v>
      </c>
      <c r="BV773">
        <f t="shared" ref="BV773" si="4263">BU773+1</f>
        <v>2083</v>
      </c>
      <c r="BW773">
        <f t="shared" ref="BW773" si="4264">BV773+1</f>
        <v>2084</v>
      </c>
      <c r="BX773">
        <f t="shared" ref="BX773" si="4265">BW773+1</f>
        <v>2085</v>
      </c>
      <c r="BY773">
        <f t="shared" ref="BY773" si="4266">BX773+1</f>
        <v>2086</v>
      </c>
      <c r="BZ773">
        <f t="shared" ref="BZ773" si="4267">BY773+1</f>
        <v>2087</v>
      </c>
      <c r="CA773">
        <f t="shared" ref="CA773" si="4268">BZ773+1</f>
        <v>2088</v>
      </c>
      <c r="CB773">
        <f t="shared" ref="CB773" si="4269">CA773+1</f>
        <v>2089</v>
      </c>
      <c r="CC773">
        <f t="shared" ref="CC773" si="4270">CB773+1</f>
        <v>2090</v>
      </c>
      <c r="CD773">
        <f t="shared" ref="CD773" si="4271">CC773+1</f>
        <v>2091</v>
      </c>
      <c r="CE773">
        <f t="shared" ref="CE773" si="4272">CD773+1</f>
        <v>2092</v>
      </c>
      <c r="CF773">
        <f t="shared" ref="CF773" si="4273">CE773+1</f>
        <v>2093</v>
      </c>
      <c r="CG773">
        <f t="shared" ref="CG773" si="4274">CF773+1</f>
        <v>2094</v>
      </c>
      <c r="CH773">
        <f t="shared" ref="CH773" si="4275">CG773+1</f>
        <v>2095</v>
      </c>
      <c r="CI773">
        <f t="shared" ref="CI773" si="4276">CH773+1</f>
        <v>2096</v>
      </c>
      <c r="CJ773">
        <f t="shared" ref="CJ773" si="4277">CI773+1</f>
        <v>2097</v>
      </c>
      <c r="CK773">
        <f t="shared" ref="CK773" si="4278">CJ773+1</f>
        <v>2098</v>
      </c>
      <c r="CL773">
        <f t="shared" ref="CL773" si="4279">CK773+1</f>
        <v>2099</v>
      </c>
      <c r="CM773">
        <f t="shared" ref="CM773" si="4280">CL773+1</f>
        <v>2100</v>
      </c>
      <c r="CN773">
        <f t="shared" ref="CN773" si="4281">CM773+1</f>
        <v>2101</v>
      </c>
      <c r="CO773">
        <f t="shared" ref="CO773" si="4282">CN773+1</f>
        <v>2102</v>
      </c>
      <c r="CP773">
        <f t="shared" ref="CP773" si="4283">CO773+1</f>
        <v>2103</v>
      </c>
      <c r="CQ773">
        <f t="shared" ref="CQ773" si="4284">CP773+1</f>
        <v>2104</v>
      </c>
      <c r="CR773">
        <f t="shared" ref="CR773" si="4285">CQ773+1</f>
        <v>2105</v>
      </c>
      <c r="CS773">
        <f t="shared" ref="CS773" si="4286">CR773+1</f>
        <v>2106</v>
      </c>
      <c r="CT773">
        <f t="shared" ref="CT773" si="4287">CS773+1</f>
        <v>2107</v>
      </c>
      <c r="CU773">
        <f t="shared" ref="CU773" si="4288">CT773+1</f>
        <v>2108</v>
      </c>
      <c r="CV773">
        <f t="shared" ref="CV773" si="4289">CU773+1</f>
        <v>2109</v>
      </c>
      <c r="CW773">
        <f t="shared" ref="CW773" si="4290">CV773+1</f>
        <v>2110</v>
      </c>
      <c r="CX773">
        <f t="shared" ref="CX773" si="4291">CW773+1</f>
        <v>2111</v>
      </c>
      <c r="CY773">
        <f t="shared" ref="CY773" si="4292">CX773+1</f>
        <v>2112</v>
      </c>
      <c r="CZ773">
        <f t="shared" ref="CZ773" si="4293">CY773+1</f>
        <v>2113</v>
      </c>
      <c r="DA773">
        <f t="shared" ref="DA773" si="4294">CZ773+1</f>
        <v>2114</v>
      </c>
      <c r="DB773">
        <f t="shared" ref="DB773" si="4295">DA773+1</f>
        <v>2115</v>
      </c>
      <c r="DC773">
        <f t="shared" ref="DC773" si="4296">DB773+1</f>
        <v>2116</v>
      </c>
      <c r="DD773">
        <f t="shared" ref="DD773" si="4297">DC773+1</f>
        <v>2117</v>
      </c>
      <c r="DE773">
        <f t="shared" ref="DE773" si="4298">DD773+1</f>
        <v>2118</v>
      </c>
      <c r="DF773">
        <f>J773</f>
        <v>2019</v>
      </c>
      <c r="DG773">
        <f>DF773+1</f>
        <v>2020</v>
      </c>
      <c r="DH773">
        <f t="shared" ref="DH773" si="4299">DG773+1</f>
        <v>2021</v>
      </c>
      <c r="DI773">
        <f t="shared" ref="DI773" si="4300">DH773+1</f>
        <v>2022</v>
      </c>
      <c r="DJ773">
        <f t="shared" ref="DJ773" si="4301">DI773+1</f>
        <v>2023</v>
      </c>
      <c r="DK773">
        <f t="shared" ref="DK773" si="4302">DJ773+1</f>
        <v>2024</v>
      </c>
      <c r="DL773">
        <f t="shared" ref="DL773" si="4303">DK773+1</f>
        <v>2025</v>
      </c>
      <c r="DM773">
        <f t="shared" ref="DM773" si="4304">DL773+1</f>
        <v>2026</v>
      </c>
      <c r="DN773">
        <f t="shared" ref="DN773" si="4305">DM773+1</f>
        <v>2027</v>
      </c>
      <c r="DO773">
        <f t="shared" ref="DO773" si="4306">DN773+1</f>
        <v>2028</v>
      </c>
      <c r="DP773">
        <f t="shared" ref="DP773" si="4307">DO773+1</f>
        <v>2029</v>
      </c>
      <c r="DQ773">
        <f t="shared" ref="DQ773" si="4308">DP773+1</f>
        <v>2030</v>
      </c>
      <c r="DR773">
        <f t="shared" ref="DR773" si="4309">DQ773+1</f>
        <v>2031</v>
      </c>
      <c r="DS773">
        <f t="shared" ref="DS773" si="4310">DR773+1</f>
        <v>2032</v>
      </c>
      <c r="DT773">
        <f t="shared" ref="DT773" si="4311">DS773+1</f>
        <v>2033</v>
      </c>
      <c r="DU773">
        <f t="shared" ref="DU773" si="4312">DT773+1</f>
        <v>2034</v>
      </c>
      <c r="DV773">
        <f t="shared" ref="DV773" si="4313">DU773+1</f>
        <v>2035</v>
      </c>
      <c r="DW773">
        <f t="shared" ref="DW773" si="4314">DV773+1</f>
        <v>2036</v>
      </c>
      <c r="DX773">
        <f t="shared" ref="DX773" si="4315">DW773+1</f>
        <v>2037</v>
      </c>
      <c r="DY773">
        <f t="shared" ref="DY773" si="4316">DX773+1</f>
        <v>2038</v>
      </c>
      <c r="DZ773">
        <f t="shared" ref="DZ773" si="4317">DY773+1</f>
        <v>2039</v>
      </c>
      <c r="EA773">
        <f t="shared" ref="EA773" si="4318">DZ773+1</f>
        <v>2040</v>
      </c>
      <c r="EB773">
        <f t="shared" ref="EB773" si="4319">EA773+1</f>
        <v>2041</v>
      </c>
      <c r="EC773">
        <f t="shared" ref="EC773" si="4320">EB773+1</f>
        <v>2042</v>
      </c>
      <c r="ED773">
        <f t="shared" ref="ED773" si="4321">EC773+1</f>
        <v>2043</v>
      </c>
      <c r="EE773">
        <f t="shared" ref="EE773" si="4322">ED773+1</f>
        <v>2044</v>
      </c>
      <c r="EF773">
        <f t="shared" ref="EF773" si="4323">EE773+1</f>
        <v>2045</v>
      </c>
      <c r="EG773">
        <f t="shared" ref="EG773" si="4324">EF773+1</f>
        <v>2046</v>
      </c>
      <c r="EH773">
        <f t="shared" ref="EH773" si="4325">EG773+1</f>
        <v>2047</v>
      </c>
      <c r="EI773">
        <f t="shared" ref="EI773" si="4326">EH773+1</f>
        <v>2048</v>
      </c>
      <c r="EJ773">
        <f t="shared" ref="EJ773" si="4327">EI773+1</f>
        <v>2049</v>
      </c>
      <c r="EK773">
        <f t="shared" ref="EK773" si="4328">EJ773+1</f>
        <v>2050</v>
      </c>
      <c r="EL773">
        <f t="shared" ref="EL773" si="4329">EK773+1</f>
        <v>2051</v>
      </c>
      <c r="EM773">
        <f t="shared" ref="EM773" si="4330">EL773+1</f>
        <v>2052</v>
      </c>
      <c r="EN773">
        <f t="shared" ref="EN773" si="4331">EM773+1</f>
        <v>2053</v>
      </c>
      <c r="EO773">
        <f t="shared" ref="EO773" si="4332">EN773+1</f>
        <v>2054</v>
      </c>
      <c r="EP773">
        <f t="shared" ref="EP773" si="4333">EO773+1</f>
        <v>2055</v>
      </c>
      <c r="EQ773">
        <f t="shared" ref="EQ773" si="4334">EP773+1</f>
        <v>2056</v>
      </c>
      <c r="ER773">
        <f t="shared" ref="ER773" si="4335">EQ773+1</f>
        <v>2057</v>
      </c>
      <c r="ES773">
        <f t="shared" ref="ES773" si="4336">ER773+1</f>
        <v>2058</v>
      </c>
      <c r="ET773">
        <f t="shared" ref="ET773" si="4337">ES773+1</f>
        <v>2059</v>
      </c>
      <c r="EU773">
        <f t="shared" ref="EU773" si="4338">ET773+1</f>
        <v>2060</v>
      </c>
      <c r="EV773">
        <f t="shared" ref="EV773" si="4339">EU773+1</f>
        <v>2061</v>
      </c>
      <c r="EW773">
        <f t="shared" ref="EW773" si="4340">EV773+1</f>
        <v>2062</v>
      </c>
      <c r="EX773">
        <f t="shared" ref="EX773" si="4341">EW773+1</f>
        <v>2063</v>
      </c>
      <c r="EY773">
        <f t="shared" ref="EY773" si="4342">EX773+1</f>
        <v>2064</v>
      </c>
      <c r="EZ773">
        <f t="shared" ref="EZ773" si="4343">EY773+1</f>
        <v>2065</v>
      </c>
      <c r="FA773">
        <f t="shared" ref="FA773" si="4344">EZ773+1</f>
        <v>2066</v>
      </c>
      <c r="FB773">
        <f t="shared" ref="FB773" si="4345">FA773+1</f>
        <v>2067</v>
      </c>
      <c r="FC773">
        <f t="shared" ref="FC773" si="4346">FB773+1</f>
        <v>2068</v>
      </c>
      <c r="FD773">
        <f t="shared" ref="FD773" si="4347">FC773+1</f>
        <v>2069</v>
      </c>
      <c r="FE773">
        <f t="shared" ref="FE773" si="4348">FD773+1</f>
        <v>2070</v>
      </c>
      <c r="FF773">
        <f t="shared" ref="FF773" si="4349">FE773+1</f>
        <v>2071</v>
      </c>
      <c r="FG773">
        <f t="shared" ref="FG773" si="4350">FF773+1</f>
        <v>2072</v>
      </c>
      <c r="FH773">
        <f t="shared" ref="FH773" si="4351">FG773+1</f>
        <v>2073</v>
      </c>
      <c r="FI773">
        <f t="shared" ref="FI773" si="4352">FH773+1</f>
        <v>2074</v>
      </c>
      <c r="FJ773">
        <f t="shared" ref="FJ773" si="4353">FI773+1</f>
        <v>2075</v>
      </c>
      <c r="FK773">
        <f t="shared" ref="FK773" si="4354">FJ773+1</f>
        <v>2076</v>
      </c>
      <c r="FL773">
        <f t="shared" ref="FL773" si="4355">FK773+1</f>
        <v>2077</v>
      </c>
      <c r="FM773">
        <f t="shared" ref="FM773" si="4356">FL773+1</f>
        <v>2078</v>
      </c>
      <c r="FN773">
        <f t="shared" ref="FN773" si="4357">FM773+1</f>
        <v>2079</v>
      </c>
      <c r="FO773">
        <f t="shared" ref="FO773" si="4358">FN773+1</f>
        <v>2080</v>
      </c>
      <c r="FP773">
        <f t="shared" ref="FP773" si="4359">FO773+1</f>
        <v>2081</v>
      </c>
      <c r="FQ773">
        <f t="shared" ref="FQ773" si="4360">FP773+1</f>
        <v>2082</v>
      </c>
      <c r="FR773">
        <f t="shared" ref="FR773" si="4361">FQ773+1</f>
        <v>2083</v>
      </c>
      <c r="FS773">
        <f t="shared" ref="FS773" si="4362">FR773+1</f>
        <v>2084</v>
      </c>
      <c r="FT773">
        <f t="shared" ref="FT773" si="4363">FS773+1</f>
        <v>2085</v>
      </c>
      <c r="FU773">
        <f t="shared" ref="FU773" si="4364">FT773+1</f>
        <v>2086</v>
      </c>
      <c r="FV773">
        <f t="shared" ref="FV773" si="4365">FU773+1</f>
        <v>2087</v>
      </c>
      <c r="FW773">
        <f t="shared" ref="FW773" si="4366">FV773+1</f>
        <v>2088</v>
      </c>
      <c r="FX773">
        <f t="shared" ref="FX773" si="4367">FW773+1</f>
        <v>2089</v>
      </c>
      <c r="FY773">
        <f t="shared" ref="FY773" si="4368">FX773+1</f>
        <v>2090</v>
      </c>
      <c r="FZ773">
        <f t="shared" ref="FZ773" si="4369">FY773+1</f>
        <v>2091</v>
      </c>
      <c r="GA773">
        <f t="shared" ref="GA773" si="4370">FZ773+1</f>
        <v>2092</v>
      </c>
      <c r="GB773">
        <f t="shared" ref="GB773" si="4371">GA773+1</f>
        <v>2093</v>
      </c>
      <c r="GC773">
        <f t="shared" ref="GC773" si="4372">GB773+1</f>
        <v>2094</v>
      </c>
      <c r="GD773">
        <f t="shared" ref="GD773" si="4373">GC773+1</f>
        <v>2095</v>
      </c>
      <c r="GE773">
        <f t="shared" ref="GE773" si="4374">GD773+1</f>
        <v>2096</v>
      </c>
      <c r="GF773">
        <f t="shared" ref="GF773" si="4375">GE773+1</f>
        <v>2097</v>
      </c>
      <c r="GG773">
        <f t="shared" ref="GG773" si="4376">GF773+1</f>
        <v>2098</v>
      </c>
      <c r="GH773">
        <f t="shared" ref="GH773" si="4377">GG773+1</f>
        <v>2099</v>
      </c>
      <c r="GI773">
        <f t="shared" ref="GI773" si="4378">GH773+1</f>
        <v>2100</v>
      </c>
      <c r="GJ773">
        <f t="shared" ref="GJ773" si="4379">GI773+1</f>
        <v>2101</v>
      </c>
      <c r="GK773">
        <f t="shared" ref="GK773" si="4380">GJ773+1</f>
        <v>2102</v>
      </c>
      <c r="GL773">
        <f t="shared" ref="GL773" si="4381">GK773+1</f>
        <v>2103</v>
      </c>
      <c r="GM773">
        <f t="shared" ref="GM773" si="4382">GL773+1</f>
        <v>2104</v>
      </c>
      <c r="GN773">
        <f t="shared" ref="GN773" si="4383">GM773+1</f>
        <v>2105</v>
      </c>
      <c r="GO773">
        <f t="shared" ref="GO773" si="4384">GN773+1</f>
        <v>2106</v>
      </c>
      <c r="GP773">
        <f t="shared" ref="GP773" si="4385">GO773+1</f>
        <v>2107</v>
      </c>
      <c r="GQ773">
        <f t="shared" ref="GQ773" si="4386">GP773+1</f>
        <v>2108</v>
      </c>
      <c r="GR773">
        <f t="shared" ref="GR773" si="4387">GQ773+1</f>
        <v>2109</v>
      </c>
      <c r="GS773">
        <f t="shared" ref="GS773" si="4388">GR773+1</f>
        <v>2110</v>
      </c>
      <c r="GT773">
        <f t="shared" ref="GT773" si="4389">GS773+1</f>
        <v>2111</v>
      </c>
      <c r="GU773">
        <f t="shared" ref="GU773" si="4390">GT773+1</f>
        <v>2112</v>
      </c>
      <c r="GV773">
        <f t="shared" ref="GV773" si="4391">GU773+1</f>
        <v>2113</v>
      </c>
      <c r="GW773">
        <f t="shared" ref="GW773" si="4392">GV773+1</f>
        <v>2114</v>
      </c>
      <c r="GX773">
        <f t="shared" ref="GX773" si="4393">GW773+1</f>
        <v>2115</v>
      </c>
      <c r="GY773">
        <f t="shared" ref="GY773" si="4394">GX773+1</f>
        <v>2116</v>
      </c>
      <c r="GZ773">
        <f t="shared" ref="GZ773" si="4395">GY773+1</f>
        <v>2117</v>
      </c>
      <c r="HA773">
        <f t="shared" ref="HA773" si="4396">GZ773+1</f>
        <v>2118</v>
      </c>
      <c r="HB773" t="s">
        <v>36</v>
      </c>
      <c r="HC773" t="s">
        <v>37</v>
      </c>
      <c r="HD773" t="s">
        <v>42</v>
      </c>
      <c r="HE773" t="s">
        <v>43</v>
      </c>
      <c r="HF773" t="s">
        <v>41</v>
      </c>
      <c r="HH773" t="s">
        <v>44</v>
      </c>
      <c r="HI773" t="s">
        <v>45</v>
      </c>
      <c r="HJ773" t="s">
        <v>46</v>
      </c>
    </row>
    <row r="774" spans="2:226" x14ac:dyDescent="0.25">
      <c r="B774" t="s">
        <v>5</v>
      </c>
      <c r="C774">
        <f>VLOOKUP(C773,AMMset!A:E,3)</f>
        <v>33</v>
      </c>
      <c r="E774" t="s">
        <v>34</v>
      </c>
      <c r="F774">
        <f>C774-C776</f>
        <v>31</v>
      </c>
      <c r="I774" s="6">
        <f t="shared" ref="I774:AN774" si="4397">SUMPRODUCT(I780:I830,$HD780:$HD830)</f>
        <v>85947.13332286512</v>
      </c>
      <c r="J774" s="6">
        <f t="shared" si="4397"/>
        <v>0</v>
      </c>
      <c r="K774" s="6">
        <f t="shared" si="4397"/>
        <v>0</v>
      </c>
      <c r="L774" s="6">
        <f t="shared" si="4397"/>
        <v>0</v>
      </c>
      <c r="M774" s="6">
        <f t="shared" si="4397"/>
        <v>0</v>
      </c>
      <c r="N774" s="6">
        <f t="shared" si="4397"/>
        <v>0</v>
      </c>
      <c r="O774" s="6">
        <f t="shared" si="4397"/>
        <v>0</v>
      </c>
      <c r="P774" s="6">
        <f t="shared" si="4397"/>
        <v>0</v>
      </c>
      <c r="Q774" s="6">
        <f t="shared" si="4397"/>
        <v>0</v>
      </c>
      <c r="R774" s="6">
        <f t="shared" si="4397"/>
        <v>0</v>
      </c>
      <c r="S774" s="6">
        <f t="shared" si="4397"/>
        <v>0</v>
      </c>
      <c r="T774" s="6">
        <f t="shared" si="4397"/>
        <v>0</v>
      </c>
      <c r="U774" s="6">
        <f t="shared" si="4397"/>
        <v>0</v>
      </c>
      <c r="V774" s="6">
        <f t="shared" si="4397"/>
        <v>0</v>
      </c>
      <c r="W774" s="6">
        <f t="shared" si="4397"/>
        <v>0</v>
      </c>
      <c r="X774" s="6">
        <f t="shared" si="4397"/>
        <v>0</v>
      </c>
      <c r="Y774" s="6">
        <f t="shared" si="4397"/>
        <v>0</v>
      </c>
      <c r="Z774" s="6">
        <f t="shared" si="4397"/>
        <v>0</v>
      </c>
      <c r="AA774" s="6">
        <f t="shared" si="4397"/>
        <v>0</v>
      </c>
      <c r="AB774" s="6">
        <f t="shared" si="4397"/>
        <v>169.60043521746425</v>
      </c>
      <c r="AC774" s="6">
        <f t="shared" si="4397"/>
        <v>343.282769774548</v>
      </c>
      <c r="AD774" s="6">
        <f t="shared" si="4397"/>
        <v>574.33367415412738</v>
      </c>
      <c r="AE774" s="6">
        <f t="shared" si="4397"/>
        <v>801.41527156854181</v>
      </c>
      <c r="AF774" s="6">
        <f t="shared" si="4397"/>
        <v>1160.4177526344861</v>
      </c>
      <c r="AG774" s="6">
        <f t="shared" si="4397"/>
        <v>1731.134410241287</v>
      </c>
      <c r="AH774" s="6">
        <f t="shared" si="4397"/>
        <v>2238.4438587081636</v>
      </c>
      <c r="AI774" s="6">
        <f t="shared" si="4397"/>
        <v>2943.2179665554058</v>
      </c>
      <c r="AJ774" s="6">
        <f t="shared" si="4397"/>
        <v>3764.5209257762153</v>
      </c>
      <c r="AK774" s="6">
        <f t="shared" si="4397"/>
        <v>4796.153997486771</v>
      </c>
      <c r="AL774" s="6">
        <f t="shared" si="4397"/>
        <v>6501.252173545312</v>
      </c>
      <c r="AM774" s="6">
        <f t="shared" si="4397"/>
        <v>8564.9079804372141</v>
      </c>
      <c r="AN774" s="6">
        <f t="shared" si="4397"/>
        <v>11629.035980123954</v>
      </c>
      <c r="AO774" s="6">
        <f t="shared" ref="AO774:BT774" si="4398">SUMPRODUCT(AO780:AO830,$HD780:$HD830)</f>
        <v>14304.832192065554</v>
      </c>
      <c r="AP774" s="6">
        <f t="shared" si="4398"/>
        <v>6771.538644705116</v>
      </c>
      <c r="AQ774" s="6">
        <f t="shared" si="4398"/>
        <v>7686.4066903844214</v>
      </c>
      <c r="AR774" s="6">
        <f t="shared" si="4398"/>
        <v>8331.4808169643184</v>
      </c>
      <c r="AS774" s="6">
        <f t="shared" si="4398"/>
        <v>8978.3279398168143</v>
      </c>
      <c r="AT774" s="6">
        <f t="shared" si="4398"/>
        <v>9504.2524135298299</v>
      </c>
      <c r="AU774" s="6">
        <f t="shared" si="4398"/>
        <v>10017.30046826073</v>
      </c>
      <c r="AV774" s="6">
        <f t="shared" si="4398"/>
        <v>10514.691995140112</v>
      </c>
      <c r="AW774" s="6">
        <f t="shared" si="4398"/>
        <v>10981.69078148822</v>
      </c>
      <c r="AX774" s="6">
        <f t="shared" si="4398"/>
        <v>11439.568824681483</v>
      </c>
      <c r="AY774" s="6">
        <f t="shared" si="4398"/>
        <v>11875.89139910316</v>
      </c>
      <c r="AZ774" s="6">
        <f t="shared" si="4398"/>
        <v>12301.729360381132</v>
      </c>
      <c r="BA774" s="6">
        <f t="shared" si="4398"/>
        <v>12763.481888363282</v>
      </c>
      <c r="BB774" s="6">
        <f t="shared" si="4398"/>
        <v>13137.05116552139</v>
      </c>
      <c r="BC774" s="6">
        <f t="shared" si="4398"/>
        <v>13481.77680728962</v>
      </c>
      <c r="BD774" s="6">
        <f t="shared" si="4398"/>
        <v>13787.472699049822</v>
      </c>
      <c r="BE774" s="6">
        <f t="shared" si="4398"/>
        <v>14042.645045855439</v>
      </c>
      <c r="BF774" s="6">
        <f t="shared" si="4398"/>
        <v>14237.354224546742</v>
      </c>
      <c r="BG774" s="6">
        <f t="shared" si="4398"/>
        <v>14359.360554261841</v>
      </c>
      <c r="BH774" s="6">
        <f t="shared" si="4398"/>
        <v>14396.66844167518</v>
      </c>
      <c r="BI774" s="6">
        <f t="shared" si="4398"/>
        <v>14340.055947526245</v>
      </c>
      <c r="BJ774" s="6">
        <f t="shared" si="4398"/>
        <v>14183.817083329268</v>
      </c>
      <c r="BK774" s="6">
        <f t="shared" si="4398"/>
        <v>13921.09069043747</v>
      </c>
      <c r="BL774" s="6">
        <f t="shared" si="4398"/>
        <v>13545.884198421791</v>
      </c>
      <c r="BM774" s="6">
        <f t="shared" si="4398"/>
        <v>13028.734534672514</v>
      </c>
      <c r="BN774" s="6">
        <f t="shared" si="4398"/>
        <v>12363.773408375457</v>
      </c>
      <c r="BO774" s="6">
        <f t="shared" si="4398"/>
        <v>11553.137917623575</v>
      </c>
      <c r="BP774" s="6">
        <f t="shared" si="4398"/>
        <v>10607.216410760562</v>
      </c>
      <c r="BQ774" s="6">
        <f t="shared" si="4398"/>
        <v>9548.5030967623316</v>
      </c>
      <c r="BR774" s="6">
        <f t="shared" si="4398"/>
        <v>8412.4214478918093</v>
      </c>
      <c r="BS774" s="6">
        <f t="shared" si="4398"/>
        <v>7242.7060749294187</v>
      </c>
      <c r="BT774" s="6">
        <f t="shared" si="4398"/>
        <v>6084.2667667916876</v>
      </c>
      <c r="BU774" s="6">
        <f t="shared" ref="BU774:CZ774" si="4399">SUMPRODUCT(BU780:BU830,$HD780:$HD830)</f>
        <v>4978.2429334701037</v>
      </c>
      <c r="BV774" s="6">
        <f t="shared" si="4399"/>
        <v>3959.6757262332517</v>
      </c>
      <c r="BW774" s="6">
        <f t="shared" si="4399"/>
        <v>3055.3094774480205</v>
      </c>
      <c r="BX774" s="6">
        <f t="shared" si="4399"/>
        <v>2300.4732489864482</v>
      </c>
      <c r="BY774" s="6">
        <f t="shared" si="4399"/>
        <v>1674.3384418152282</v>
      </c>
      <c r="BZ774" s="6">
        <f t="shared" si="4399"/>
        <v>1191.7020649523849</v>
      </c>
      <c r="CA774" s="6">
        <f t="shared" si="4399"/>
        <v>804.08380074135107</v>
      </c>
      <c r="CB774" s="6">
        <f t="shared" si="4399"/>
        <v>511.39445990480738</v>
      </c>
      <c r="CC774" s="6">
        <f t="shared" si="4399"/>
        <v>293.89820511396425</v>
      </c>
      <c r="CD774" s="6">
        <f t="shared" si="4399"/>
        <v>148.61015379631371</v>
      </c>
      <c r="CE774" s="6">
        <f t="shared" si="4399"/>
        <v>65.023331846449864</v>
      </c>
      <c r="CF774" s="6">
        <f t="shared" si="4399"/>
        <v>24.366022313642372</v>
      </c>
      <c r="CG774" s="6">
        <f t="shared" si="4399"/>
        <v>7.4441623713657314</v>
      </c>
      <c r="CH774" s="6">
        <f t="shared" si="4399"/>
        <v>1.7063262757860302</v>
      </c>
      <c r="CI774" s="6">
        <f t="shared" si="4399"/>
        <v>0.24781758809096557</v>
      </c>
      <c r="CJ774" s="6">
        <f t="shared" si="4399"/>
        <v>0</v>
      </c>
      <c r="CK774" s="6">
        <f t="shared" si="4399"/>
        <v>0</v>
      </c>
      <c r="CL774" s="6">
        <f t="shared" si="4399"/>
        <v>0</v>
      </c>
      <c r="CM774" s="6">
        <f t="shared" si="4399"/>
        <v>0</v>
      </c>
      <c r="CN774" s="6">
        <f t="shared" si="4399"/>
        <v>0</v>
      </c>
      <c r="CO774" s="6">
        <f t="shared" si="4399"/>
        <v>0</v>
      </c>
      <c r="CP774" s="6">
        <f t="shared" si="4399"/>
        <v>0</v>
      </c>
      <c r="CQ774" s="6">
        <f t="shared" si="4399"/>
        <v>0</v>
      </c>
      <c r="CR774" s="6">
        <f t="shared" si="4399"/>
        <v>0</v>
      </c>
      <c r="CS774" s="6">
        <f t="shared" si="4399"/>
        <v>0</v>
      </c>
      <c r="CT774" s="6">
        <f t="shared" si="4399"/>
        <v>0</v>
      </c>
      <c r="CU774" s="6">
        <f t="shared" si="4399"/>
        <v>0</v>
      </c>
      <c r="CV774" s="6">
        <f t="shared" si="4399"/>
        <v>0</v>
      </c>
      <c r="CW774" s="6">
        <f t="shared" si="4399"/>
        <v>0</v>
      </c>
      <c r="CX774" s="6">
        <f t="shared" si="4399"/>
        <v>0</v>
      </c>
      <c r="CY774" s="6">
        <f t="shared" si="4399"/>
        <v>0</v>
      </c>
      <c r="CZ774" s="6">
        <f t="shared" si="4399"/>
        <v>0</v>
      </c>
      <c r="DA774" s="6">
        <f t="shared" ref="DA774:DF774" si="4400">SUMPRODUCT(DA780:DA830,$HD780:$HD830)</f>
        <v>0</v>
      </c>
      <c r="DB774" s="6">
        <f t="shared" si="4400"/>
        <v>0</v>
      </c>
      <c r="DC774" s="6">
        <f t="shared" si="4400"/>
        <v>0</v>
      </c>
      <c r="DD774" s="6">
        <f t="shared" si="4400"/>
        <v>0</v>
      </c>
      <c r="DE774" s="6">
        <f t="shared" si="4400"/>
        <v>0</v>
      </c>
      <c r="DF774" s="7">
        <f t="shared" si="4400"/>
        <v>0</v>
      </c>
      <c r="DG774" s="7">
        <f t="shared" ref="DG774:FR774" si="4401">SUMPRODUCT(DG780:DG830,$HD780:$HD830)</f>
        <v>0</v>
      </c>
      <c r="DH774" s="7">
        <f t="shared" si="4401"/>
        <v>0</v>
      </c>
      <c r="DI774" s="7">
        <f t="shared" si="4401"/>
        <v>0</v>
      </c>
      <c r="DJ774" s="7">
        <f t="shared" si="4401"/>
        <v>0</v>
      </c>
      <c r="DK774" s="7">
        <f t="shared" si="4401"/>
        <v>0</v>
      </c>
      <c r="DL774" s="7">
        <f t="shared" si="4401"/>
        <v>0</v>
      </c>
      <c r="DM774" s="7">
        <f t="shared" si="4401"/>
        <v>0</v>
      </c>
      <c r="DN774" s="7">
        <f t="shared" si="4401"/>
        <v>0</v>
      </c>
      <c r="DO774" s="7">
        <f t="shared" si="4401"/>
        <v>0</v>
      </c>
      <c r="DP774" s="7">
        <f t="shared" si="4401"/>
        <v>0</v>
      </c>
      <c r="DQ774" s="7">
        <f t="shared" si="4401"/>
        <v>0</v>
      </c>
      <c r="DR774" s="7">
        <f t="shared" si="4401"/>
        <v>0</v>
      </c>
      <c r="DS774" s="7">
        <f t="shared" si="4401"/>
        <v>0</v>
      </c>
      <c r="DT774" s="7">
        <f t="shared" si="4401"/>
        <v>0</v>
      </c>
      <c r="DU774" s="7">
        <f t="shared" si="4401"/>
        <v>0</v>
      </c>
      <c r="DV774" s="7">
        <f t="shared" si="4401"/>
        <v>0</v>
      </c>
      <c r="DW774" s="7">
        <f t="shared" si="4401"/>
        <v>0</v>
      </c>
      <c r="DX774" s="7">
        <f t="shared" si="4401"/>
        <v>6.3490467551237445E-3</v>
      </c>
      <c r="DY774" s="7">
        <f t="shared" si="4401"/>
        <v>1.2180948713109117E-2</v>
      </c>
      <c r="DZ774" s="7">
        <f t="shared" si="4401"/>
        <v>1.9317053534648E-2</v>
      </c>
      <c r="EA774" s="7">
        <f t="shared" si="4401"/>
        <v>2.5549462400827276E-2</v>
      </c>
      <c r="EB774" s="7">
        <f t="shared" si="4401"/>
        <v>3.5065986866176277E-2</v>
      </c>
      <c r="EC774" s="7">
        <f t="shared" si="4401"/>
        <v>4.9584969892508324E-2</v>
      </c>
      <c r="ED774" s="7">
        <f t="shared" si="4401"/>
        <v>6.0773324120993732E-2</v>
      </c>
      <c r="EE774" s="7">
        <f t="shared" si="4401"/>
        <v>7.5741997244264295E-2</v>
      </c>
      <c r="EF774" s="7">
        <f t="shared" si="4401"/>
        <v>9.182725369443602E-2</v>
      </c>
      <c r="EG774" s="7">
        <f t="shared" si="4401"/>
        <v>0.11089258473907528</v>
      </c>
      <c r="EH774" s="7">
        <f t="shared" si="4401"/>
        <v>0.14248001751834233</v>
      </c>
      <c r="EI774" s="7">
        <f t="shared" si="4401"/>
        <v>0.17792098978963949</v>
      </c>
      <c r="EJ774" s="7">
        <f t="shared" si="4401"/>
        <v>0.2289790480783698</v>
      </c>
      <c r="EK774" s="7">
        <f t="shared" si="4401"/>
        <v>0.26698222141342787</v>
      </c>
      <c r="EL774" s="7">
        <f t="shared" si="4401"/>
        <v>0.29085039310415423</v>
      </c>
      <c r="EM774" s="7">
        <f t="shared" si="4401"/>
        <v>0.31293432297640189</v>
      </c>
      <c r="EN774" s="7">
        <f t="shared" si="4401"/>
        <v>0.3215137774733185</v>
      </c>
      <c r="EO774" s="7">
        <f t="shared" si="4401"/>
        <v>0.32841307114603452</v>
      </c>
      <c r="EP774" s="7">
        <f t="shared" si="4401"/>
        <v>0.3295265549496752</v>
      </c>
      <c r="EQ774" s="7">
        <f t="shared" si="4401"/>
        <v>0.3292082673499851</v>
      </c>
      <c r="ER774" s="7">
        <f t="shared" si="4401"/>
        <v>0.32753982993075526</v>
      </c>
      <c r="ES774" s="7">
        <f t="shared" si="4401"/>
        <v>0.32425322458653183</v>
      </c>
      <c r="ET774" s="7">
        <f t="shared" si="4401"/>
        <v>0.32016385275034448</v>
      </c>
      <c r="EU774" s="7">
        <f t="shared" si="4401"/>
        <v>0.31504777070340856</v>
      </c>
      <c r="EV774" s="7">
        <f t="shared" si="4401"/>
        <v>0.30933131887846249</v>
      </c>
      <c r="EW774" s="7">
        <f t="shared" si="4401"/>
        <v>0.3042106725586739</v>
      </c>
      <c r="EX774" s="7">
        <f t="shared" si="4401"/>
        <v>0.29679097425496781</v>
      </c>
      <c r="EY774" s="7">
        <f t="shared" si="4401"/>
        <v>0.28870045229677738</v>
      </c>
      <c r="EZ774" s="7">
        <f t="shared" si="4401"/>
        <v>0.27985467043840417</v>
      </c>
      <c r="FA774" s="7">
        <f t="shared" si="4401"/>
        <v>0.27017449738793969</v>
      </c>
      <c r="FB774" s="7">
        <f t="shared" si="4401"/>
        <v>0.25964039373478393</v>
      </c>
      <c r="FC774" s="7">
        <f t="shared" si="4401"/>
        <v>0.24821362000651614</v>
      </c>
      <c r="FD774" s="7">
        <f t="shared" si="4401"/>
        <v>0.23588484950079244</v>
      </c>
      <c r="FE774" s="7">
        <f t="shared" si="4401"/>
        <v>0.22270832180767819</v>
      </c>
      <c r="FF774" s="7">
        <f t="shared" si="4401"/>
        <v>0.20879796002757067</v>
      </c>
      <c r="FG774" s="7">
        <f t="shared" si="4401"/>
        <v>0.19424683019324926</v>
      </c>
      <c r="FH774" s="7">
        <f t="shared" si="4401"/>
        <v>0.17915773642383767</v>
      </c>
      <c r="FI774" s="7">
        <f t="shared" si="4401"/>
        <v>0.16333452514288432</v>
      </c>
      <c r="FJ774" s="7">
        <f t="shared" si="4401"/>
        <v>0.14691777202077302</v>
      </c>
      <c r="FK774" s="7">
        <f t="shared" si="4401"/>
        <v>0.13012800903423907</v>
      </c>
      <c r="FL774" s="7">
        <f t="shared" si="4401"/>
        <v>0.11324520114213692</v>
      </c>
      <c r="FM774" s="7">
        <f t="shared" si="4401"/>
        <v>9.6627600326539748E-2</v>
      </c>
      <c r="FN774" s="7">
        <f t="shared" si="4401"/>
        <v>8.0692742756690056E-2</v>
      </c>
      <c r="FO774" s="7">
        <f t="shared" si="4401"/>
        <v>6.5850926581452043E-2</v>
      </c>
      <c r="FP774" s="7">
        <f t="shared" si="4401"/>
        <v>5.2434458799747015E-2</v>
      </c>
      <c r="FQ774" s="7">
        <f t="shared" si="4401"/>
        <v>4.0666068866731797E-2</v>
      </c>
      <c r="FR774" s="7">
        <f t="shared" si="4401"/>
        <v>3.065936930069511E-2</v>
      </c>
      <c r="FS774" s="7">
        <f t="shared" ref="FS774:HA774" si="4402">SUMPRODUCT(FS780:FS830,$HD780:$HD830)</f>
        <v>2.2423649519142379E-2</v>
      </c>
      <c r="FT774" s="7">
        <f t="shared" si="4402"/>
        <v>1.6003534425316723E-2</v>
      </c>
      <c r="FU774" s="7">
        <f t="shared" si="4402"/>
        <v>1.1040518329337504E-2</v>
      </c>
      <c r="FV774" s="7">
        <f t="shared" si="4402"/>
        <v>7.4483752857042538E-3</v>
      </c>
      <c r="FW774" s="7">
        <f t="shared" si="4402"/>
        <v>4.7636828977250124E-3</v>
      </c>
      <c r="FX774" s="7">
        <f t="shared" si="4402"/>
        <v>2.8717385980645458E-3</v>
      </c>
      <c r="FY774" s="7">
        <f t="shared" si="4402"/>
        <v>1.5643508839096806E-3</v>
      </c>
      <c r="FZ774" s="7">
        <f t="shared" si="4402"/>
        <v>7.4977773514907093E-4</v>
      </c>
      <c r="GA774" s="7">
        <f t="shared" si="4402"/>
        <v>3.1095532009837426E-4</v>
      </c>
      <c r="GB774" s="7">
        <f t="shared" si="4402"/>
        <v>1.1044822014574157E-4</v>
      </c>
      <c r="GC774" s="7">
        <f t="shared" si="4402"/>
        <v>3.1985804554206744E-5</v>
      </c>
      <c r="GD774" s="7">
        <f t="shared" si="4402"/>
        <v>6.9514749037657546E-6</v>
      </c>
      <c r="GE774" s="7">
        <f t="shared" si="4402"/>
        <v>9.5735712374661945E-7</v>
      </c>
      <c r="GF774" s="7">
        <f t="shared" si="4402"/>
        <v>0</v>
      </c>
      <c r="GG774" s="7">
        <f t="shared" si="4402"/>
        <v>0</v>
      </c>
      <c r="GH774" s="7">
        <f t="shared" si="4402"/>
        <v>0</v>
      </c>
      <c r="GI774" s="7">
        <f t="shared" si="4402"/>
        <v>0</v>
      </c>
      <c r="GJ774" s="7">
        <f t="shared" si="4402"/>
        <v>0</v>
      </c>
      <c r="GK774" s="7">
        <f t="shared" si="4402"/>
        <v>0</v>
      </c>
      <c r="GL774" s="7">
        <f t="shared" si="4402"/>
        <v>0</v>
      </c>
      <c r="GM774" s="7">
        <f t="shared" si="4402"/>
        <v>0</v>
      </c>
      <c r="GN774" s="7">
        <f t="shared" si="4402"/>
        <v>0</v>
      </c>
      <c r="GO774" s="7">
        <f t="shared" si="4402"/>
        <v>0</v>
      </c>
      <c r="GP774" s="7">
        <f t="shared" si="4402"/>
        <v>0</v>
      </c>
      <c r="GQ774" s="7">
        <f t="shared" si="4402"/>
        <v>0</v>
      </c>
      <c r="GR774" s="7">
        <f t="shared" si="4402"/>
        <v>0</v>
      </c>
      <c r="GS774" s="7">
        <f t="shared" si="4402"/>
        <v>0</v>
      </c>
      <c r="GT774" s="7">
        <f t="shared" si="4402"/>
        <v>0</v>
      </c>
      <c r="GU774" s="7">
        <f t="shared" si="4402"/>
        <v>0</v>
      </c>
      <c r="GV774" s="7">
        <f t="shared" si="4402"/>
        <v>0</v>
      </c>
      <c r="GW774" s="7">
        <f t="shared" si="4402"/>
        <v>0</v>
      </c>
      <c r="GX774" s="7">
        <f t="shared" si="4402"/>
        <v>0</v>
      </c>
      <c r="GY774" s="7">
        <f t="shared" si="4402"/>
        <v>0</v>
      </c>
      <c r="GZ774" s="7">
        <f t="shared" si="4402"/>
        <v>0</v>
      </c>
      <c r="HA774" s="7">
        <f t="shared" si="4402"/>
        <v>0</v>
      </c>
      <c r="HB774" s="6">
        <f>IF(OR(C774&gt;=F773,C776=0), 0, I774/(F773-F774))</f>
        <v>4523.5333327823746</v>
      </c>
      <c r="HC774" s="6">
        <f>IF(C774&gt;=F773,I774,HB774*C776)</f>
        <v>9047.0666655647492</v>
      </c>
      <c r="HD774" s="6">
        <f>I774*HH774/HJ774</f>
        <v>5798.9953470051378</v>
      </c>
      <c r="HE774" s="6">
        <f>I774-HD774*HI774</f>
        <v>8233.7186249180959</v>
      </c>
      <c r="HF774" s="7">
        <f>SUMPRODUCT(HB780:HB830,HD780:HD830)/SUM(HD780:HD830)-HB780</f>
        <v>27.821205626973047</v>
      </c>
      <c r="HH774">
        <f>VLOOKUP(C774,HH779:HO829,3)*HN779</f>
        <v>0.7785870991710373</v>
      </c>
      <c r="HI774">
        <f>SUMPRODUCT(HC780:HC830,HN780:HN830,HO780:HO830)/HN780/HO780</f>
        <v>13.40118590336199</v>
      </c>
      <c r="HJ774">
        <f>SUMPRODUCT(HJ779:HJ829,HN779:HN829,HO779:HO829)</f>
        <v>11.539469375583318</v>
      </c>
      <c r="HL774" t="s">
        <v>44</v>
      </c>
      <c r="HM774" t="s">
        <v>129</v>
      </c>
    </row>
    <row r="775" spans="2:226" x14ac:dyDescent="0.25">
      <c r="B775" t="s">
        <v>7</v>
      </c>
      <c r="C775" t="str">
        <f>VLOOKUP(C773,AMMset!A:E,5)</f>
        <v>M</v>
      </c>
      <c r="E775" t="s">
        <v>21</v>
      </c>
      <c r="F775" s="3">
        <f>NPV(Assumptions!$C$9,F779:F878)*(1+Assumptions!$C$9)^(1+C774-C779)</f>
        <v>375275.61112333991</v>
      </c>
      <c r="HC775" s="10" t="s">
        <v>119</v>
      </c>
      <c r="HD775" s="6">
        <f>NPV(Assumptions!$C$9+0.01, J774:DE774)*(1.01+Assumptions!$C$9)*HH775/HJ775</f>
        <v>4357.02209186849</v>
      </c>
      <c r="HE775" s="6">
        <f>NPV(Assumptions!$C$9+0.01, J774:DE774)*(1.01+Assumptions!$C$9)-HD775*HI775</f>
        <v>5630.4205133473006</v>
      </c>
      <c r="HG775" t="s">
        <v>125</v>
      </c>
      <c r="HH775">
        <f>HH774*HQ779/HN779</f>
        <v>0.79366103980155533</v>
      </c>
      <c r="HI775">
        <f>SUMPRODUCT(HC780:HC830,HQ780:HQ830,HO780:HO830)/HQ780/HO780</f>
        <v>12.071691572294197</v>
      </c>
      <c r="HJ775">
        <f>SUMPRODUCT(HJ779:HJ829,HQ779:HQ829,HO779:HO829)</f>
        <v>10.606450459472297</v>
      </c>
      <c r="HK775" s="5"/>
      <c r="HL775" t="s">
        <v>45</v>
      </c>
      <c r="HM775" s="5" t="s">
        <v>130</v>
      </c>
      <c r="HN775" s="5"/>
      <c r="HO775" s="5"/>
      <c r="HP775" s="5"/>
      <c r="HQ775" s="5"/>
      <c r="HR775" s="5"/>
    </row>
    <row r="776" spans="2:226" x14ac:dyDescent="0.25">
      <c r="B776" t="s">
        <v>6</v>
      </c>
      <c r="C776">
        <f>VLOOKUP(C773,AMMset!A:E,4)</f>
        <v>2</v>
      </c>
      <c r="E776" t="s">
        <v>35</v>
      </c>
      <c r="H776" t="s">
        <v>29</v>
      </c>
      <c r="I776">
        <v>50</v>
      </c>
      <c r="HC776" s="10" t="s">
        <v>120</v>
      </c>
      <c r="HD776" s="6">
        <f>NPV(Assumptions!$C$9-0.01, J774:DE774)*(0.99+Assumptions!$C$9)*HH776/HJ776</f>
        <v>7756.9027577052311</v>
      </c>
      <c r="HE776" s="6">
        <f>NPV(Assumptions!$C$9-0.01, J774:DE774)*(0.99+Assumptions!$C$9)-HD776*HI776</f>
        <v>12314.085316873461</v>
      </c>
      <c r="HG776" t="s">
        <v>126</v>
      </c>
      <c r="HH776">
        <f>HH774*HR779/HN779</f>
        <v>0.76365768337877915</v>
      </c>
      <c r="HI776">
        <f>SUMPRODUCT(HC780:HC830,HR780:HR830,HO780:HO830)/HR780/HO780</f>
        <v>15.002944870012774</v>
      </c>
      <c r="HJ776">
        <f>SUMPRODUCT(HJ779:HJ829,HR779:HR829,HO779:HO829)</f>
        <v>12.669420911163321</v>
      </c>
      <c r="HK776" s="5"/>
      <c r="HL776" t="s">
        <v>46</v>
      </c>
      <c r="HM776" s="5" t="s">
        <v>131</v>
      </c>
      <c r="HN776" s="5"/>
      <c r="HO776" s="5"/>
      <c r="HP776" s="5"/>
      <c r="HQ776" s="5"/>
      <c r="HR776" s="5"/>
    </row>
    <row r="777" spans="2:226" x14ac:dyDescent="0.25">
      <c r="J777" t="s">
        <v>26</v>
      </c>
      <c r="HH777" s="5"/>
      <c r="HI777" s="5"/>
      <c r="HJ777" s="5"/>
      <c r="HK777" s="5"/>
      <c r="HL777" s="5"/>
      <c r="HM777" s="5"/>
      <c r="HN777" s="5"/>
      <c r="HO777" s="5"/>
      <c r="HP777" s="5"/>
      <c r="HQ777" s="5" t="s">
        <v>118</v>
      </c>
      <c r="HR777" s="5"/>
    </row>
    <row r="778" spans="2:226" x14ac:dyDescent="0.25">
      <c r="B778" t="s">
        <v>16</v>
      </c>
      <c r="C778" t="s">
        <v>5</v>
      </c>
      <c r="D778" t="s">
        <v>27</v>
      </c>
      <c r="E778" t="s">
        <v>26</v>
      </c>
      <c r="F778" t="s">
        <v>28</v>
      </c>
      <c r="H778" t="s">
        <v>29</v>
      </c>
      <c r="I778" t="s">
        <v>21</v>
      </c>
      <c r="J778">
        <f>Assumptions!C3</f>
        <v>2019</v>
      </c>
      <c r="K778">
        <f>J778+1</f>
        <v>2020</v>
      </c>
      <c r="L778">
        <f t="shared" ref="L778" si="4403">K778+1</f>
        <v>2021</v>
      </c>
      <c r="M778">
        <f t="shared" ref="M778" si="4404">L778+1</f>
        <v>2022</v>
      </c>
      <c r="N778">
        <f t="shared" ref="N778" si="4405">M778+1</f>
        <v>2023</v>
      </c>
      <c r="O778">
        <f t="shared" ref="O778" si="4406">N778+1</f>
        <v>2024</v>
      </c>
      <c r="P778">
        <f t="shared" ref="P778" si="4407">O778+1</f>
        <v>2025</v>
      </c>
      <c r="Q778">
        <f t="shared" ref="Q778" si="4408">P778+1</f>
        <v>2026</v>
      </c>
      <c r="R778">
        <f t="shared" ref="R778" si="4409">Q778+1</f>
        <v>2027</v>
      </c>
      <c r="S778">
        <f t="shared" ref="S778" si="4410">R778+1</f>
        <v>2028</v>
      </c>
      <c r="T778">
        <f t="shared" ref="T778" si="4411">S778+1</f>
        <v>2029</v>
      </c>
      <c r="U778">
        <f t="shared" ref="U778" si="4412">T778+1</f>
        <v>2030</v>
      </c>
      <c r="V778">
        <f t="shared" ref="V778" si="4413">U778+1</f>
        <v>2031</v>
      </c>
      <c r="W778">
        <f t="shared" ref="W778" si="4414">V778+1</f>
        <v>2032</v>
      </c>
      <c r="X778">
        <f t="shared" ref="X778" si="4415">W778+1</f>
        <v>2033</v>
      </c>
      <c r="Y778">
        <f t="shared" ref="Y778" si="4416">X778+1</f>
        <v>2034</v>
      </c>
      <c r="Z778">
        <f t="shared" ref="Z778" si="4417">Y778+1</f>
        <v>2035</v>
      </c>
      <c r="AA778">
        <f t="shared" ref="AA778" si="4418">Z778+1</f>
        <v>2036</v>
      </c>
      <c r="AB778">
        <f t="shared" ref="AB778" si="4419">AA778+1</f>
        <v>2037</v>
      </c>
      <c r="AC778">
        <f t="shared" ref="AC778" si="4420">AB778+1</f>
        <v>2038</v>
      </c>
      <c r="AD778">
        <f t="shared" ref="AD778" si="4421">AC778+1</f>
        <v>2039</v>
      </c>
      <c r="AE778">
        <f t="shared" ref="AE778" si="4422">AD778+1</f>
        <v>2040</v>
      </c>
      <c r="AF778">
        <f t="shared" ref="AF778" si="4423">AE778+1</f>
        <v>2041</v>
      </c>
      <c r="AG778">
        <f t="shared" ref="AG778" si="4424">AF778+1</f>
        <v>2042</v>
      </c>
      <c r="AH778">
        <f t="shared" ref="AH778" si="4425">AG778+1</f>
        <v>2043</v>
      </c>
      <c r="AI778">
        <f t="shared" ref="AI778" si="4426">AH778+1</f>
        <v>2044</v>
      </c>
      <c r="AJ778">
        <f t="shared" ref="AJ778" si="4427">AI778+1</f>
        <v>2045</v>
      </c>
      <c r="AK778">
        <f t="shared" ref="AK778" si="4428">AJ778+1</f>
        <v>2046</v>
      </c>
      <c r="AL778">
        <f t="shared" ref="AL778" si="4429">AK778+1</f>
        <v>2047</v>
      </c>
      <c r="AM778">
        <f t="shared" ref="AM778" si="4430">AL778+1</f>
        <v>2048</v>
      </c>
      <c r="AN778">
        <f t="shared" ref="AN778" si="4431">AM778+1</f>
        <v>2049</v>
      </c>
      <c r="AO778">
        <f t="shared" ref="AO778" si="4432">AN778+1</f>
        <v>2050</v>
      </c>
      <c r="AP778">
        <f t="shared" ref="AP778" si="4433">AO778+1</f>
        <v>2051</v>
      </c>
      <c r="AQ778">
        <f t="shared" ref="AQ778" si="4434">AP778+1</f>
        <v>2052</v>
      </c>
      <c r="AR778">
        <f t="shared" ref="AR778" si="4435">AQ778+1</f>
        <v>2053</v>
      </c>
      <c r="AS778">
        <f t="shared" ref="AS778" si="4436">AR778+1</f>
        <v>2054</v>
      </c>
      <c r="AT778">
        <f t="shared" ref="AT778" si="4437">AS778+1</f>
        <v>2055</v>
      </c>
      <c r="AU778">
        <f t="shared" ref="AU778" si="4438">AT778+1</f>
        <v>2056</v>
      </c>
      <c r="AV778">
        <f t="shared" ref="AV778" si="4439">AU778+1</f>
        <v>2057</v>
      </c>
      <c r="AW778">
        <f t="shared" ref="AW778" si="4440">AV778+1</f>
        <v>2058</v>
      </c>
      <c r="AX778">
        <f t="shared" ref="AX778" si="4441">AW778+1</f>
        <v>2059</v>
      </c>
      <c r="AY778">
        <f t="shared" ref="AY778" si="4442">AX778+1</f>
        <v>2060</v>
      </c>
      <c r="AZ778">
        <f t="shared" ref="AZ778" si="4443">AY778+1</f>
        <v>2061</v>
      </c>
      <c r="BA778">
        <f t="shared" ref="BA778" si="4444">AZ778+1</f>
        <v>2062</v>
      </c>
      <c r="BB778">
        <f t="shared" ref="BB778" si="4445">BA778+1</f>
        <v>2063</v>
      </c>
      <c r="BC778">
        <f t="shared" ref="BC778" si="4446">BB778+1</f>
        <v>2064</v>
      </c>
      <c r="BD778">
        <f t="shared" ref="BD778" si="4447">BC778+1</f>
        <v>2065</v>
      </c>
      <c r="BE778">
        <f t="shared" ref="BE778" si="4448">BD778+1</f>
        <v>2066</v>
      </c>
      <c r="BF778">
        <f t="shared" ref="BF778" si="4449">BE778+1</f>
        <v>2067</v>
      </c>
      <c r="BG778">
        <f t="shared" ref="BG778" si="4450">BF778+1</f>
        <v>2068</v>
      </c>
      <c r="BH778">
        <f t="shared" ref="BH778" si="4451">BG778+1</f>
        <v>2069</v>
      </c>
      <c r="BI778">
        <f t="shared" ref="BI778" si="4452">BH778+1</f>
        <v>2070</v>
      </c>
      <c r="BJ778">
        <f t="shared" ref="BJ778" si="4453">BI778+1</f>
        <v>2071</v>
      </c>
      <c r="BK778">
        <f t="shared" ref="BK778" si="4454">BJ778+1</f>
        <v>2072</v>
      </c>
      <c r="BL778">
        <f t="shared" ref="BL778" si="4455">BK778+1</f>
        <v>2073</v>
      </c>
      <c r="BM778">
        <f t="shared" ref="BM778" si="4456">BL778+1</f>
        <v>2074</v>
      </c>
      <c r="BN778">
        <f t="shared" ref="BN778" si="4457">BM778+1</f>
        <v>2075</v>
      </c>
      <c r="BO778">
        <f t="shared" ref="BO778" si="4458">BN778+1</f>
        <v>2076</v>
      </c>
      <c r="BP778">
        <f t="shared" ref="BP778" si="4459">BO778+1</f>
        <v>2077</v>
      </c>
      <c r="BQ778">
        <f t="shared" ref="BQ778" si="4460">BP778+1</f>
        <v>2078</v>
      </c>
      <c r="BR778">
        <f t="shared" ref="BR778" si="4461">BQ778+1</f>
        <v>2079</v>
      </c>
      <c r="BS778">
        <f t="shared" ref="BS778" si="4462">BR778+1</f>
        <v>2080</v>
      </c>
      <c r="BT778">
        <f t="shared" ref="BT778" si="4463">BS778+1</f>
        <v>2081</v>
      </c>
      <c r="BU778">
        <f t="shared" ref="BU778" si="4464">BT778+1</f>
        <v>2082</v>
      </c>
      <c r="BV778">
        <f t="shared" ref="BV778" si="4465">BU778+1</f>
        <v>2083</v>
      </c>
      <c r="BW778">
        <f t="shared" ref="BW778" si="4466">BV778+1</f>
        <v>2084</v>
      </c>
      <c r="BX778">
        <f t="shared" ref="BX778" si="4467">BW778+1</f>
        <v>2085</v>
      </c>
      <c r="BY778">
        <f t="shared" ref="BY778" si="4468">BX778+1</f>
        <v>2086</v>
      </c>
      <c r="BZ778">
        <f t="shared" ref="BZ778" si="4469">BY778+1</f>
        <v>2087</v>
      </c>
      <c r="CA778">
        <f t="shared" ref="CA778" si="4470">BZ778+1</f>
        <v>2088</v>
      </c>
      <c r="CB778">
        <f t="shared" ref="CB778" si="4471">CA778+1</f>
        <v>2089</v>
      </c>
      <c r="CC778">
        <f t="shared" ref="CC778" si="4472">CB778+1</f>
        <v>2090</v>
      </c>
      <c r="CD778">
        <f t="shared" ref="CD778" si="4473">CC778+1</f>
        <v>2091</v>
      </c>
      <c r="CE778">
        <f t="shared" ref="CE778" si="4474">CD778+1</f>
        <v>2092</v>
      </c>
      <c r="CF778">
        <f t="shared" ref="CF778" si="4475">CE778+1</f>
        <v>2093</v>
      </c>
      <c r="CG778">
        <f t="shared" ref="CG778" si="4476">CF778+1</f>
        <v>2094</v>
      </c>
      <c r="CH778">
        <f t="shared" ref="CH778" si="4477">CG778+1</f>
        <v>2095</v>
      </c>
      <c r="CI778">
        <f t="shared" ref="CI778" si="4478">CH778+1</f>
        <v>2096</v>
      </c>
      <c r="CJ778">
        <f t="shared" ref="CJ778" si="4479">CI778+1</f>
        <v>2097</v>
      </c>
      <c r="CK778">
        <f t="shared" ref="CK778" si="4480">CJ778+1</f>
        <v>2098</v>
      </c>
      <c r="CL778">
        <f t="shared" ref="CL778" si="4481">CK778+1</f>
        <v>2099</v>
      </c>
      <c r="CM778">
        <f t="shared" ref="CM778" si="4482">CL778+1</f>
        <v>2100</v>
      </c>
      <c r="CN778">
        <f t="shared" ref="CN778" si="4483">CM778+1</f>
        <v>2101</v>
      </c>
      <c r="CO778">
        <f t="shared" ref="CO778" si="4484">CN778+1</f>
        <v>2102</v>
      </c>
      <c r="CP778">
        <f t="shared" ref="CP778" si="4485">CO778+1</f>
        <v>2103</v>
      </c>
      <c r="CQ778">
        <f t="shared" ref="CQ778" si="4486">CP778+1</f>
        <v>2104</v>
      </c>
      <c r="CR778">
        <f t="shared" ref="CR778" si="4487">CQ778+1</f>
        <v>2105</v>
      </c>
      <c r="CS778">
        <f t="shared" ref="CS778" si="4488">CR778+1</f>
        <v>2106</v>
      </c>
      <c r="CT778">
        <f t="shared" ref="CT778" si="4489">CS778+1</f>
        <v>2107</v>
      </c>
      <c r="CU778">
        <f t="shared" ref="CU778" si="4490">CT778+1</f>
        <v>2108</v>
      </c>
      <c r="CV778">
        <f t="shared" ref="CV778" si="4491">CU778+1</f>
        <v>2109</v>
      </c>
      <c r="CW778">
        <f t="shared" ref="CW778" si="4492">CV778+1</f>
        <v>2110</v>
      </c>
      <c r="CX778">
        <f t="shared" ref="CX778" si="4493">CW778+1</f>
        <v>2111</v>
      </c>
      <c r="CY778">
        <f t="shared" ref="CY778" si="4494">CX778+1</f>
        <v>2112</v>
      </c>
      <c r="CZ778">
        <f t="shared" ref="CZ778" si="4495">CY778+1</f>
        <v>2113</v>
      </c>
      <c r="DA778">
        <f t="shared" ref="DA778" si="4496">CZ778+1</f>
        <v>2114</v>
      </c>
      <c r="DB778">
        <f t="shared" ref="DB778" si="4497">DA778+1</f>
        <v>2115</v>
      </c>
      <c r="DC778">
        <f t="shared" ref="DC778" si="4498">DB778+1</f>
        <v>2116</v>
      </c>
      <c r="DD778">
        <f t="shared" ref="DD778" si="4499">DC778+1</f>
        <v>2117</v>
      </c>
      <c r="DE778">
        <f t="shared" ref="DE778" si="4500">DD778+1</f>
        <v>2118</v>
      </c>
      <c r="DF778">
        <f>J778</f>
        <v>2019</v>
      </c>
      <c r="DG778">
        <f>DF778+1</f>
        <v>2020</v>
      </c>
      <c r="DH778">
        <f t="shared" ref="DH778" si="4501">DG778+1</f>
        <v>2021</v>
      </c>
      <c r="DI778">
        <f t="shared" ref="DI778" si="4502">DH778+1</f>
        <v>2022</v>
      </c>
      <c r="DJ778">
        <f t="shared" ref="DJ778" si="4503">DI778+1</f>
        <v>2023</v>
      </c>
      <c r="DK778">
        <f t="shared" ref="DK778" si="4504">DJ778+1</f>
        <v>2024</v>
      </c>
      <c r="DL778">
        <f t="shared" ref="DL778" si="4505">DK778+1</f>
        <v>2025</v>
      </c>
      <c r="DM778">
        <f t="shared" ref="DM778" si="4506">DL778+1</f>
        <v>2026</v>
      </c>
      <c r="DN778">
        <f t="shared" ref="DN778" si="4507">DM778+1</f>
        <v>2027</v>
      </c>
      <c r="DO778">
        <f t="shared" ref="DO778" si="4508">DN778+1</f>
        <v>2028</v>
      </c>
      <c r="DP778">
        <f t="shared" ref="DP778" si="4509">DO778+1</f>
        <v>2029</v>
      </c>
      <c r="DQ778">
        <f t="shared" ref="DQ778" si="4510">DP778+1</f>
        <v>2030</v>
      </c>
      <c r="DR778">
        <f t="shared" ref="DR778" si="4511">DQ778+1</f>
        <v>2031</v>
      </c>
      <c r="DS778">
        <f t="shared" ref="DS778" si="4512">DR778+1</f>
        <v>2032</v>
      </c>
      <c r="DT778">
        <f t="shared" ref="DT778" si="4513">DS778+1</f>
        <v>2033</v>
      </c>
      <c r="DU778">
        <f t="shared" ref="DU778" si="4514">DT778+1</f>
        <v>2034</v>
      </c>
      <c r="DV778">
        <f t="shared" ref="DV778" si="4515">DU778+1</f>
        <v>2035</v>
      </c>
      <c r="DW778">
        <f t="shared" ref="DW778" si="4516">DV778+1</f>
        <v>2036</v>
      </c>
      <c r="DX778">
        <f t="shared" ref="DX778" si="4517">DW778+1</f>
        <v>2037</v>
      </c>
      <c r="DY778">
        <f t="shared" ref="DY778" si="4518">DX778+1</f>
        <v>2038</v>
      </c>
      <c r="DZ778">
        <f t="shared" ref="DZ778" si="4519">DY778+1</f>
        <v>2039</v>
      </c>
      <c r="EA778">
        <f t="shared" ref="EA778" si="4520">DZ778+1</f>
        <v>2040</v>
      </c>
      <c r="EB778">
        <f t="shared" ref="EB778" si="4521">EA778+1</f>
        <v>2041</v>
      </c>
      <c r="EC778">
        <f t="shared" ref="EC778" si="4522">EB778+1</f>
        <v>2042</v>
      </c>
      <c r="ED778">
        <f t="shared" ref="ED778" si="4523">EC778+1</f>
        <v>2043</v>
      </c>
      <c r="EE778">
        <f t="shared" ref="EE778" si="4524">ED778+1</f>
        <v>2044</v>
      </c>
      <c r="EF778">
        <f t="shared" ref="EF778" si="4525">EE778+1</f>
        <v>2045</v>
      </c>
      <c r="EG778">
        <f t="shared" ref="EG778" si="4526">EF778+1</f>
        <v>2046</v>
      </c>
      <c r="EH778">
        <f t="shared" ref="EH778" si="4527">EG778+1</f>
        <v>2047</v>
      </c>
      <c r="EI778">
        <f t="shared" ref="EI778" si="4528">EH778+1</f>
        <v>2048</v>
      </c>
      <c r="EJ778">
        <f t="shared" ref="EJ778" si="4529">EI778+1</f>
        <v>2049</v>
      </c>
      <c r="EK778">
        <f t="shared" ref="EK778" si="4530">EJ778+1</f>
        <v>2050</v>
      </c>
      <c r="EL778">
        <f t="shared" ref="EL778" si="4531">EK778+1</f>
        <v>2051</v>
      </c>
      <c r="EM778">
        <f t="shared" ref="EM778" si="4532">EL778+1</f>
        <v>2052</v>
      </c>
      <c r="EN778">
        <f t="shared" ref="EN778" si="4533">EM778+1</f>
        <v>2053</v>
      </c>
      <c r="EO778">
        <f t="shared" ref="EO778" si="4534">EN778+1</f>
        <v>2054</v>
      </c>
      <c r="EP778">
        <f t="shared" ref="EP778" si="4535">EO778+1</f>
        <v>2055</v>
      </c>
      <c r="EQ778">
        <f t="shared" ref="EQ778" si="4536">EP778+1</f>
        <v>2056</v>
      </c>
      <c r="ER778">
        <f t="shared" ref="ER778" si="4537">EQ778+1</f>
        <v>2057</v>
      </c>
      <c r="ES778">
        <f t="shared" ref="ES778" si="4538">ER778+1</f>
        <v>2058</v>
      </c>
      <c r="ET778">
        <f t="shared" ref="ET778" si="4539">ES778+1</f>
        <v>2059</v>
      </c>
      <c r="EU778">
        <f t="shared" ref="EU778" si="4540">ET778+1</f>
        <v>2060</v>
      </c>
      <c r="EV778">
        <f t="shared" ref="EV778" si="4541">EU778+1</f>
        <v>2061</v>
      </c>
      <c r="EW778">
        <f t="shared" ref="EW778" si="4542">EV778+1</f>
        <v>2062</v>
      </c>
      <c r="EX778">
        <f t="shared" ref="EX778" si="4543">EW778+1</f>
        <v>2063</v>
      </c>
      <c r="EY778">
        <f t="shared" ref="EY778" si="4544">EX778+1</f>
        <v>2064</v>
      </c>
      <c r="EZ778">
        <f t="shared" ref="EZ778" si="4545">EY778+1</f>
        <v>2065</v>
      </c>
      <c r="FA778">
        <f t="shared" ref="FA778" si="4546">EZ778+1</f>
        <v>2066</v>
      </c>
      <c r="FB778">
        <f t="shared" ref="FB778" si="4547">FA778+1</f>
        <v>2067</v>
      </c>
      <c r="FC778">
        <f t="shared" ref="FC778" si="4548">FB778+1</f>
        <v>2068</v>
      </c>
      <c r="FD778">
        <f t="shared" ref="FD778" si="4549">FC778+1</f>
        <v>2069</v>
      </c>
      <c r="FE778">
        <f t="shared" ref="FE778" si="4550">FD778+1</f>
        <v>2070</v>
      </c>
      <c r="FF778">
        <f t="shared" ref="FF778" si="4551">FE778+1</f>
        <v>2071</v>
      </c>
      <c r="FG778">
        <f t="shared" ref="FG778" si="4552">FF778+1</f>
        <v>2072</v>
      </c>
      <c r="FH778">
        <f t="shared" ref="FH778" si="4553">FG778+1</f>
        <v>2073</v>
      </c>
      <c r="FI778">
        <f t="shared" ref="FI778" si="4554">FH778+1</f>
        <v>2074</v>
      </c>
      <c r="FJ778">
        <f t="shared" ref="FJ778" si="4555">FI778+1</f>
        <v>2075</v>
      </c>
      <c r="FK778">
        <f t="shared" ref="FK778" si="4556">FJ778+1</f>
        <v>2076</v>
      </c>
      <c r="FL778">
        <f t="shared" ref="FL778" si="4557">FK778+1</f>
        <v>2077</v>
      </c>
      <c r="FM778">
        <f t="shared" ref="FM778" si="4558">FL778+1</f>
        <v>2078</v>
      </c>
      <c r="FN778">
        <f t="shared" ref="FN778" si="4559">FM778+1</f>
        <v>2079</v>
      </c>
      <c r="FO778">
        <f t="shared" ref="FO778" si="4560">FN778+1</f>
        <v>2080</v>
      </c>
      <c r="FP778">
        <f t="shared" ref="FP778" si="4561">FO778+1</f>
        <v>2081</v>
      </c>
      <c r="FQ778">
        <f t="shared" ref="FQ778" si="4562">FP778+1</f>
        <v>2082</v>
      </c>
      <c r="FR778">
        <f t="shared" ref="FR778" si="4563">FQ778+1</f>
        <v>2083</v>
      </c>
      <c r="FS778">
        <f t="shared" ref="FS778" si="4564">FR778+1</f>
        <v>2084</v>
      </c>
      <c r="FT778">
        <f t="shared" ref="FT778" si="4565">FS778+1</f>
        <v>2085</v>
      </c>
      <c r="FU778">
        <f t="shared" ref="FU778" si="4566">FT778+1</f>
        <v>2086</v>
      </c>
      <c r="FV778">
        <f t="shared" ref="FV778" si="4567">FU778+1</f>
        <v>2087</v>
      </c>
      <c r="FW778">
        <f t="shared" ref="FW778" si="4568">FV778+1</f>
        <v>2088</v>
      </c>
      <c r="FX778">
        <f t="shared" ref="FX778" si="4569">FW778+1</f>
        <v>2089</v>
      </c>
      <c r="FY778">
        <f t="shared" ref="FY778" si="4570">FX778+1</f>
        <v>2090</v>
      </c>
      <c r="FZ778">
        <f t="shared" ref="FZ778" si="4571">FY778+1</f>
        <v>2091</v>
      </c>
      <c r="GA778">
        <f t="shared" ref="GA778" si="4572">FZ778+1</f>
        <v>2092</v>
      </c>
      <c r="GB778">
        <f t="shared" ref="GB778" si="4573">GA778+1</f>
        <v>2093</v>
      </c>
      <c r="GC778">
        <f t="shared" ref="GC778" si="4574">GB778+1</f>
        <v>2094</v>
      </c>
      <c r="GD778">
        <f t="shared" ref="GD778" si="4575">GC778+1</f>
        <v>2095</v>
      </c>
      <c r="GE778">
        <f t="shared" ref="GE778" si="4576">GD778+1</f>
        <v>2096</v>
      </c>
      <c r="GF778">
        <f t="shared" ref="GF778" si="4577">GE778+1</f>
        <v>2097</v>
      </c>
      <c r="GG778">
        <f t="shared" ref="GG778" si="4578">GF778+1</f>
        <v>2098</v>
      </c>
      <c r="GH778">
        <f t="shared" ref="GH778" si="4579">GG778+1</f>
        <v>2099</v>
      </c>
      <c r="GI778">
        <f t="shared" ref="GI778" si="4580">GH778+1</f>
        <v>2100</v>
      </c>
      <c r="GJ778">
        <f t="shared" ref="GJ778" si="4581">GI778+1</f>
        <v>2101</v>
      </c>
      <c r="GK778">
        <f t="shared" ref="GK778" si="4582">GJ778+1</f>
        <v>2102</v>
      </c>
      <c r="GL778">
        <f t="shared" ref="GL778" si="4583">GK778+1</f>
        <v>2103</v>
      </c>
      <c r="GM778">
        <f t="shared" ref="GM778" si="4584">GL778+1</f>
        <v>2104</v>
      </c>
      <c r="GN778">
        <f t="shared" ref="GN778" si="4585">GM778+1</f>
        <v>2105</v>
      </c>
      <c r="GO778">
        <f t="shared" ref="GO778" si="4586">GN778+1</f>
        <v>2106</v>
      </c>
      <c r="GP778">
        <f t="shared" ref="GP778" si="4587">GO778+1</f>
        <v>2107</v>
      </c>
      <c r="GQ778">
        <f t="shared" ref="GQ778" si="4588">GP778+1</f>
        <v>2108</v>
      </c>
      <c r="GR778">
        <f t="shared" ref="GR778" si="4589">GQ778+1</f>
        <v>2109</v>
      </c>
      <c r="GS778">
        <f t="shared" ref="GS778" si="4590">GR778+1</f>
        <v>2110</v>
      </c>
      <c r="GT778">
        <f t="shared" ref="GT778" si="4591">GS778+1</f>
        <v>2111</v>
      </c>
      <c r="GU778">
        <f t="shared" ref="GU778" si="4592">GT778+1</f>
        <v>2112</v>
      </c>
      <c r="GV778">
        <f t="shared" ref="GV778" si="4593">GU778+1</f>
        <v>2113</v>
      </c>
      <c r="GW778">
        <f t="shared" ref="GW778" si="4594">GV778+1</f>
        <v>2114</v>
      </c>
      <c r="GX778">
        <f t="shared" ref="GX778" si="4595">GW778+1</f>
        <v>2115</v>
      </c>
      <c r="GY778">
        <f t="shared" ref="GY778" si="4596">GX778+1</f>
        <v>2116</v>
      </c>
      <c r="GZ778">
        <f t="shared" ref="GZ778" si="4597">GY778+1</f>
        <v>2117</v>
      </c>
      <c r="HA778">
        <f t="shared" ref="HA778" si="4598">GZ778+1</f>
        <v>2118</v>
      </c>
      <c r="HB778" t="s">
        <v>6</v>
      </c>
      <c r="HC778" t="s">
        <v>22</v>
      </c>
      <c r="HD778" t="s">
        <v>31</v>
      </c>
      <c r="HE778" t="s">
        <v>32</v>
      </c>
      <c r="HF778" t="s">
        <v>33</v>
      </c>
      <c r="HH778" s="5" t="s">
        <v>5</v>
      </c>
      <c r="HI778" s="5" t="s">
        <v>6</v>
      </c>
      <c r="HJ778" t="s">
        <v>22</v>
      </c>
      <c r="HK778" t="s">
        <v>31</v>
      </c>
      <c r="HL778" t="s">
        <v>32</v>
      </c>
      <c r="HM778" t="s">
        <v>33</v>
      </c>
      <c r="HN778" s="5" t="s">
        <v>47</v>
      </c>
      <c r="HO778" s="5" t="s">
        <v>128</v>
      </c>
      <c r="HP778" s="5"/>
      <c r="HQ778" s="5" t="s">
        <v>125</v>
      </c>
      <c r="HR778" s="5" t="s">
        <v>126</v>
      </c>
    </row>
    <row r="779" spans="2:226" x14ac:dyDescent="0.25">
      <c r="B779">
        <f>J778+C779-C774</f>
        <v>2037</v>
      </c>
      <c r="C779">
        <f>I776+1</f>
        <v>51</v>
      </c>
      <c r="D779">
        <v>1</v>
      </c>
      <c r="E779" s="3">
        <f>IF(C779&lt;65,Assumptions!$C$6,Assumptions!$C$7)*(1+Assumptions!$C$8)^(B779-$J$3)</f>
        <v>26712.741249527793</v>
      </c>
      <c r="F779" s="3">
        <f>ROUND(D779*E779, 2)</f>
        <v>26712.74</v>
      </c>
      <c r="I779" s="5">
        <f>F775</f>
        <v>375275.61112333991</v>
      </c>
      <c r="J779" s="5">
        <f>IF(J778&lt;$B779,0,VLOOKUP(J778,$B779:$F878,5))</f>
        <v>0</v>
      </c>
      <c r="K779" s="5">
        <f t="shared" ref="K779:BV779" si="4599">IF(K778&lt;$B779,0,VLOOKUP(K778,$B779:$F878,5))</f>
        <v>0</v>
      </c>
      <c r="L779" s="5">
        <f t="shared" si="4599"/>
        <v>0</v>
      </c>
      <c r="M779" s="5">
        <f t="shared" si="4599"/>
        <v>0</v>
      </c>
      <c r="N779" s="5">
        <f t="shared" si="4599"/>
        <v>0</v>
      </c>
      <c r="O779" s="5">
        <f t="shared" si="4599"/>
        <v>0</v>
      </c>
      <c r="P779" s="5">
        <f t="shared" si="4599"/>
        <v>0</v>
      </c>
      <c r="Q779" s="5">
        <f t="shared" si="4599"/>
        <v>0</v>
      </c>
      <c r="R779" s="5">
        <f t="shared" si="4599"/>
        <v>0</v>
      </c>
      <c r="S779" s="5">
        <f t="shared" si="4599"/>
        <v>0</v>
      </c>
      <c r="T779" s="5">
        <f t="shared" si="4599"/>
        <v>0</v>
      </c>
      <c r="U779" s="5">
        <f t="shared" si="4599"/>
        <v>0</v>
      </c>
      <c r="V779" s="5">
        <f t="shared" si="4599"/>
        <v>0</v>
      </c>
      <c r="W779" s="5">
        <f t="shared" si="4599"/>
        <v>0</v>
      </c>
      <c r="X779" s="5">
        <f t="shared" si="4599"/>
        <v>0</v>
      </c>
      <c r="Y779" s="5">
        <f t="shared" si="4599"/>
        <v>0</v>
      </c>
      <c r="Z779" s="5">
        <f t="shared" si="4599"/>
        <v>0</v>
      </c>
      <c r="AA779" s="5">
        <f t="shared" si="4599"/>
        <v>0</v>
      </c>
      <c r="AB779" s="5">
        <f t="shared" si="4599"/>
        <v>26712.74</v>
      </c>
      <c r="AC779" s="5">
        <f t="shared" si="4599"/>
        <v>28036.240000000002</v>
      </c>
      <c r="AD779" s="5">
        <f t="shared" si="4599"/>
        <v>29420.29</v>
      </c>
      <c r="AE779" s="5">
        <f t="shared" si="4599"/>
        <v>30866.45</v>
      </c>
      <c r="AF779" s="5">
        <f t="shared" si="4599"/>
        <v>32375.88</v>
      </c>
      <c r="AG779" s="5">
        <f t="shared" si="4599"/>
        <v>33951.96</v>
      </c>
      <c r="AH779" s="5">
        <f t="shared" si="4599"/>
        <v>35599.03</v>
      </c>
      <c r="AI779" s="5">
        <f t="shared" si="4599"/>
        <v>37322.239999999998</v>
      </c>
      <c r="AJ779" s="5">
        <f t="shared" si="4599"/>
        <v>39119.82</v>
      </c>
      <c r="AK779" s="5">
        <f t="shared" si="4599"/>
        <v>40992.410000000003</v>
      </c>
      <c r="AL779" s="5">
        <f t="shared" si="4599"/>
        <v>42939.94</v>
      </c>
      <c r="AM779" s="5">
        <f t="shared" si="4599"/>
        <v>44970.48</v>
      </c>
      <c r="AN779" s="5">
        <f t="shared" si="4599"/>
        <v>47086.61</v>
      </c>
      <c r="AO779" s="5">
        <f t="shared" si="4599"/>
        <v>49293.37</v>
      </c>
      <c r="AP779" s="5">
        <f t="shared" si="4599"/>
        <v>21249.47</v>
      </c>
      <c r="AQ779" s="5">
        <f t="shared" si="4599"/>
        <v>22232.34</v>
      </c>
      <c r="AR779" s="5">
        <f t="shared" si="4599"/>
        <v>23247.31</v>
      </c>
      <c r="AS779" s="5">
        <f t="shared" si="4599"/>
        <v>24290.22</v>
      </c>
      <c r="AT779" s="5">
        <f t="shared" si="4599"/>
        <v>25358.13</v>
      </c>
      <c r="AU779" s="5">
        <f t="shared" si="4599"/>
        <v>26441.15</v>
      </c>
      <c r="AV779" s="5">
        <f t="shared" si="4599"/>
        <v>27531.38</v>
      </c>
      <c r="AW779" s="5">
        <f t="shared" si="4599"/>
        <v>28620.67</v>
      </c>
      <c r="AX779" s="5">
        <f t="shared" si="4599"/>
        <v>29701.73</v>
      </c>
      <c r="AY779" s="5">
        <f t="shared" si="4599"/>
        <v>30770.66</v>
      </c>
      <c r="AZ779" s="5">
        <f t="shared" si="4599"/>
        <v>31815.41</v>
      </c>
      <c r="BA779" s="5">
        <f t="shared" si="4599"/>
        <v>32825.14</v>
      </c>
      <c r="BB779" s="5">
        <f t="shared" si="4599"/>
        <v>33785.89</v>
      </c>
      <c r="BC779" s="5">
        <f t="shared" si="4599"/>
        <v>34672.449999999997</v>
      </c>
      <c r="BD779" s="5">
        <f t="shared" si="4599"/>
        <v>35458.639999999999</v>
      </c>
      <c r="BE779" s="5">
        <f t="shared" si="4599"/>
        <v>36114.89</v>
      </c>
      <c r="BF779" s="5">
        <f t="shared" si="4599"/>
        <v>36615.65</v>
      </c>
      <c r="BG779" s="5">
        <f t="shared" si="4599"/>
        <v>36929.42</v>
      </c>
      <c r="BH779" s="5">
        <f t="shared" si="4599"/>
        <v>37025.370000000003</v>
      </c>
      <c r="BI779" s="5">
        <f t="shared" si="4599"/>
        <v>36879.78</v>
      </c>
      <c r="BJ779" s="5">
        <f t="shared" si="4599"/>
        <v>36477.96</v>
      </c>
      <c r="BK779" s="5">
        <f t="shared" si="4599"/>
        <v>35802.28</v>
      </c>
      <c r="BL779" s="5">
        <f t="shared" si="4599"/>
        <v>34837.32</v>
      </c>
      <c r="BM779" s="5">
        <f t="shared" si="4599"/>
        <v>33507.32</v>
      </c>
      <c r="BN779" s="5">
        <f t="shared" si="4599"/>
        <v>31797.17</v>
      </c>
      <c r="BO779" s="5">
        <f t="shared" si="4599"/>
        <v>29712.38</v>
      </c>
      <c r="BP779" s="5">
        <f t="shared" si="4599"/>
        <v>27279.65</v>
      </c>
      <c r="BQ779" s="5">
        <f t="shared" si="4599"/>
        <v>24556.85</v>
      </c>
      <c r="BR779" s="5">
        <f t="shared" si="4599"/>
        <v>21635.08</v>
      </c>
      <c r="BS779" s="5">
        <f t="shared" si="4599"/>
        <v>18626.8</v>
      </c>
      <c r="BT779" s="5">
        <f t="shared" si="4599"/>
        <v>15647.53</v>
      </c>
      <c r="BU779" s="5">
        <f t="shared" si="4599"/>
        <v>12803.05</v>
      </c>
      <c r="BV779" s="5">
        <f t="shared" si="4599"/>
        <v>10183.5</v>
      </c>
      <c r="BW779" s="5">
        <f t="shared" ref="BW779:DE779" si="4600">IF(BW778&lt;$B779,0,VLOOKUP(BW778,$B779:$F878,5))</f>
        <v>7857.65</v>
      </c>
      <c r="BX779" s="5">
        <f t="shared" si="4600"/>
        <v>5916.36</v>
      </c>
      <c r="BY779" s="5">
        <f t="shared" si="4600"/>
        <v>4306.07</v>
      </c>
      <c r="BZ779" s="5">
        <f t="shared" si="4600"/>
        <v>3064.82</v>
      </c>
      <c r="CA779" s="5">
        <f t="shared" si="4600"/>
        <v>2067.94</v>
      </c>
      <c r="CB779" s="5">
        <f t="shared" si="4600"/>
        <v>1315.21</v>
      </c>
      <c r="CC779" s="5">
        <f t="shared" si="4600"/>
        <v>755.85</v>
      </c>
      <c r="CD779" s="5">
        <f t="shared" si="4600"/>
        <v>382.2</v>
      </c>
      <c r="CE779" s="5">
        <f t="shared" si="4600"/>
        <v>167.23</v>
      </c>
      <c r="CF779" s="5">
        <f t="shared" si="4600"/>
        <v>62.66</v>
      </c>
      <c r="CG779" s="5">
        <f t="shared" si="4600"/>
        <v>19.149999999999999</v>
      </c>
      <c r="CH779" s="5">
        <f t="shared" si="4600"/>
        <v>4.3899999999999997</v>
      </c>
      <c r="CI779" s="5">
        <f t="shared" si="4600"/>
        <v>0.64</v>
      </c>
      <c r="CJ779" s="5">
        <f t="shared" si="4600"/>
        <v>0</v>
      </c>
      <c r="CK779" s="5">
        <f t="shared" si="4600"/>
        <v>0</v>
      </c>
      <c r="CL779" s="5">
        <f t="shared" si="4600"/>
        <v>0</v>
      </c>
      <c r="CM779" s="5">
        <f t="shared" si="4600"/>
        <v>0</v>
      </c>
      <c r="CN779" s="5">
        <f t="shared" si="4600"/>
        <v>0</v>
      </c>
      <c r="CO779" s="5">
        <f t="shared" si="4600"/>
        <v>0</v>
      </c>
      <c r="CP779" s="5">
        <f t="shared" si="4600"/>
        <v>0</v>
      </c>
      <c r="CQ779" s="5">
        <f t="shared" si="4600"/>
        <v>0</v>
      </c>
      <c r="CR779" s="5">
        <f t="shared" si="4600"/>
        <v>0</v>
      </c>
      <c r="CS779" s="5">
        <f t="shared" si="4600"/>
        <v>0</v>
      </c>
      <c r="CT779" s="5">
        <f t="shared" si="4600"/>
        <v>0</v>
      </c>
      <c r="CU779" s="5">
        <f t="shared" si="4600"/>
        <v>0</v>
      </c>
      <c r="CV779" s="5">
        <f t="shared" si="4600"/>
        <v>0</v>
      </c>
      <c r="CW779" s="5">
        <f t="shared" si="4600"/>
        <v>0</v>
      </c>
      <c r="CX779" s="5">
        <f t="shared" si="4600"/>
        <v>0</v>
      </c>
      <c r="CY779" s="5">
        <f t="shared" si="4600"/>
        <v>0</v>
      </c>
      <c r="CZ779" s="5">
        <f t="shared" si="4600"/>
        <v>0</v>
      </c>
      <c r="DA779" s="5">
        <f t="shared" si="4600"/>
        <v>0</v>
      </c>
      <c r="DB779" s="5">
        <f t="shared" si="4600"/>
        <v>0</v>
      </c>
      <c r="DC779" s="5">
        <f t="shared" si="4600"/>
        <v>0</v>
      </c>
      <c r="DD779" s="5">
        <f t="shared" si="4600"/>
        <v>0</v>
      </c>
      <c r="DE779" s="5">
        <f t="shared" si="4600"/>
        <v>0</v>
      </c>
      <c r="DF779" s="3">
        <f>IF(DF778&lt;$B779,0,VLOOKUP(DF778,$B779:$F878,3))</f>
        <v>0</v>
      </c>
      <c r="DG779" s="3">
        <f t="shared" ref="DG779" si="4601">IF(DG778&lt;$B779,0,VLOOKUP(DG778,$B779:$F878,3))</f>
        <v>0</v>
      </c>
      <c r="DH779" s="3">
        <f t="shared" ref="DH779" si="4602">IF(DH778&lt;$B779,0,VLOOKUP(DH778,$B779:$F878,3))</f>
        <v>0</v>
      </c>
      <c r="DI779" s="3">
        <f t="shared" ref="DI779" si="4603">IF(DI778&lt;$B779,0,VLOOKUP(DI778,$B779:$F878,3))</f>
        <v>0</v>
      </c>
      <c r="DJ779" s="3">
        <f t="shared" ref="DJ779" si="4604">IF(DJ778&lt;$B779,0,VLOOKUP(DJ778,$B779:$F878,3))</f>
        <v>0</v>
      </c>
      <c r="DK779" s="3">
        <f t="shared" ref="DK779" si="4605">IF(DK778&lt;$B779,0,VLOOKUP(DK778,$B779:$F878,3))</f>
        <v>0</v>
      </c>
      <c r="DL779" s="3">
        <f t="shared" ref="DL779" si="4606">IF(DL778&lt;$B779,0,VLOOKUP(DL778,$B779:$F878,3))</f>
        <v>0</v>
      </c>
      <c r="DM779" s="3">
        <f t="shared" ref="DM779" si="4607">IF(DM778&lt;$B779,0,VLOOKUP(DM778,$B779:$F878,3))</f>
        <v>0</v>
      </c>
      <c r="DN779" s="3">
        <f t="shared" ref="DN779" si="4608">IF(DN778&lt;$B779,0,VLOOKUP(DN778,$B779:$F878,3))</f>
        <v>0</v>
      </c>
      <c r="DO779" s="3">
        <f t="shared" ref="DO779" si="4609">IF(DO778&lt;$B779,0,VLOOKUP(DO778,$B779:$F878,3))</f>
        <v>0</v>
      </c>
      <c r="DP779" s="3">
        <f t="shared" ref="DP779" si="4610">IF(DP778&lt;$B779,0,VLOOKUP(DP778,$B779:$F878,3))</f>
        <v>0</v>
      </c>
      <c r="DQ779" s="3">
        <f t="shared" ref="DQ779" si="4611">IF(DQ778&lt;$B779,0,VLOOKUP(DQ778,$B779:$F878,3))</f>
        <v>0</v>
      </c>
      <c r="DR779" s="3">
        <f t="shared" ref="DR779" si="4612">IF(DR778&lt;$B779,0,VLOOKUP(DR778,$B779:$F878,3))</f>
        <v>0</v>
      </c>
      <c r="DS779" s="3">
        <f t="shared" ref="DS779" si="4613">IF(DS778&lt;$B779,0,VLOOKUP(DS778,$B779:$F878,3))</f>
        <v>0</v>
      </c>
      <c r="DT779" s="3">
        <f t="shared" ref="DT779" si="4614">IF(DT778&lt;$B779,0,VLOOKUP(DT778,$B779:$F878,3))</f>
        <v>0</v>
      </c>
      <c r="DU779" s="3">
        <f t="shared" ref="DU779" si="4615">IF(DU778&lt;$B779,0,VLOOKUP(DU778,$B779:$F878,3))</f>
        <v>0</v>
      </c>
      <c r="DV779" s="3">
        <f t="shared" ref="DV779" si="4616">IF(DV778&lt;$B779,0,VLOOKUP(DV778,$B779:$F878,3))</f>
        <v>0</v>
      </c>
      <c r="DW779" s="3">
        <f t="shared" ref="DW779" si="4617">IF(DW778&lt;$B779,0,VLOOKUP(DW778,$B779:$F878,3))</f>
        <v>0</v>
      </c>
      <c r="DX779" s="3">
        <f t="shared" ref="DX779" si="4618">IF(DX778&lt;$B779,0,VLOOKUP(DX778,$B779:$F878,3))</f>
        <v>1</v>
      </c>
      <c r="DY779" s="3">
        <f t="shared" ref="DY779" si="4619">IF(DY778&lt;$B779,0,VLOOKUP(DY778,$B779:$F878,3))</f>
        <v>0.99482999999999999</v>
      </c>
      <c r="DZ779" s="3">
        <f t="shared" ref="DZ779" si="4620">IF(DZ778&lt;$B779,0,VLOOKUP(DZ778,$B779:$F878,3))</f>
        <v>0.98951760779999998</v>
      </c>
      <c r="EA779" s="3">
        <f t="shared" ref="EA779" si="4621">IF(EA778&lt;$B779,0,VLOOKUP(EA778,$B779:$F878,3))</f>
        <v>0.98403568025278798</v>
      </c>
      <c r="EB779" s="3">
        <f t="shared" ref="EB779" si="4622">IF(EB778&lt;$B779,0,VLOOKUP(EB778,$B779:$F878,3))</f>
        <v>0.97834795402092689</v>
      </c>
      <c r="EC779" s="3">
        <f t="shared" ref="EC779" si="4623">IF(EC778&lt;$B779,0,VLOOKUP(EC778,$B779:$F878,3))</f>
        <v>0.9724876497763415</v>
      </c>
      <c r="ED779" s="3">
        <f t="shared" ref="ED779" si="4624">IF(ED778&lt;$B779,0,VLOOKUP(ED778,$B779:$F878,3))</f>
        <v>0.96650685073021703</v>
      </c>
      <c r="EE779" s="3">
        <f t="shared" ref="EE779" si="4625">IF(EE778&lt;$B779,0,VLOOKUP(EE778,$B779:$F878,3))</f>
        <v>0.96046618291315322</v>
      </c>
      <c r="EF779" s="3">
        <f t="shared" ref="EF779" si="4626">IF(EF778&lt;$B779,0,VLOOKUP(EF778,$B779:$F878,3))</f>
        <v>0.95424236204787594</v>
      </c>
      <c r="EG779" s="3">
        <f t="shared" ref="EG779" si="4627">IF(EG778&lt;$B779,0,VLOOKUP(EG778,$B779:$F878,3))</f>
        <v>0.94779168368043232</v>
      </c>
      <c r="EH779" s="3">
        <f t="shared" ref="EH779" si="4628">IF(EH778&lt;$B779,0,VLOOKUP(EH778,$B779:$F878,3))</f>
        <v>0.94106236272630128</v>
      </c>
      <c r="EI779" s="3">
        <f t="shared" ref="EI779" si="4629">IF(EI778&lt;$B779,0,VLOOKUP(EI778,$B779:$F878,3))</f>
        <v>0.93418319685477202</v>
      </c>
      <c r="EJ779" s="3">
        <f t="shared" ref="EJ779" si="4630">IF(EJ778&lt;$B779,0,VLOOKUP(EJ778,$B779:$F878,3))</f>
        <v>0.92714879738245559</v>
      </c>
      <c r="EK779" s="3">
        <f t="shared" ref="EK779" si="4631">IF(EK778&lt;$B779,0,VLOOKUP(EK778,$B779:$F878,3))</f>
        <v>0.92000048015463687</v>
      </c>
      <c r="EL779" s="3">
        <f t="shared" ref="EL779" si="4632">IF(EL778&lt;$B779,0,VLOOKUP(EL778,$B779:$F878,3))</f>
        <v>0.91270487634701059</v>
      </c>
      <c r="EM779" s="3">
        <f t="shared" ref="EM779" si="4633">IF(EM778&lt;$B779,0,VLOOKUP(EM778,$B779:$F878,3))</f>
        <v>0.90513855292209389</v>
      </c>
      <c r="EN779" s="3">
        <f t="shared" ref="EN779" si="4634">IF(EN778&lt;$B779,0,VLOOKUP(EN778,$B779:$F878,3))</f>
        <v>0.8971190253432042</v>
      </c>
      <c r="EO779" s="3">
        <f t="shared" ref="EO779" si="4635">IF(EO778&lt;$B779,0,VLOOKUP(EO778,$B779:$F878,3))</f>
        <v>0.88849771150965595</v>
      </c>
      <c r="EP779" s="3">
        <f t="shared" ref="EP779" si="4636">IF(EP778&lt;$B779,0,VLOOKUP(EP778,$B779:$F878,3))</f>
        <v>0.87920402544726495</v>
      </c>
      <c r="EQ779" s="3">
        <f t="shared" ref="EQ779" si="4637">IF(EQ778&lt;$B779,0,VLOOKUP(EQ778,$B779:$F878,3))</f>
        <v>0.86896129855080428</v>
      </c>
      <c r="ER779" s="3">
        <f t="shared" ref="ER779" si="4638">IF(ER778&lt;$B779,0,VLOOKUP(ER778,$B779:$F878,3))</f>
        <v>0.85762135360471625</v>
      </c>
      <c r="ES779" s="3">
        <f t="shared" ref="ES779" si="4639">IF(ES778&lt;$B779,0,VLOOKUP(ES778,$B779:$F878,3))</f>
        <v>0.84507435320147928</v>
      </c>
      <c r="ET779" s="3">
        <f t="shared" ref="ET779" si="4640">IF(ET778&lt;$B779,0,VLOOKUP(ET778,$B779:$F878,3))</f>
        <v>0.83127428901369915</v>
      </c>
      <c r="EU779" s="3">
        <f t="shared" ref="EU779" si="4641">IF(EU778&lt;$B779,0,VLOOKUP(EU778,$B779:$F878,3))</f>
        <v>0.81629472632567224</v>
      </c>
      <c r="EV779" s="3">
        <f t="shared" ref="EV779" si="4642">IF(EV778&lt;$B779,0,VLOOKUP(EV778,$B779:$F878,3))</f>
        <v>0.80000964653547502</v>
      </c>
      <c r="EW779" s="3">
        <f t="shared" ref="EW779" si="4643">IF(EW778&lt;$B779,0,VLOOKUP(EW778,$B779:$F878,3))</f>
        <v>0.78236943382936774</v>
      </c>
      <c r="EX779" s="3">
        <f t="shared" ref="EX779" si="4644">IF(EX778&lt;$B779,0,VLOOKUP(EX778,$B779:$F878,3))</f>
        <v>0.76328744333826948</v>
      </c>
      <c r="EY779" s="3">
        <f t="shared" ref="EY779" si="4645">IF(EY778&lt;$B779,0,VLOOKUP(EY778,$B779:$F878,3))</f>
        <v>0.74248022763286825</v>
      </c>
      <c r="EZ779" s="3">
        <f t="shared" ref="EZ779" si="4646">IF(EZ778&lt;$B779,0,VLOOKUP(EZ778,$B779:$F878,3))</f>
        <v>0.71973063345819721</v>
      </c>
      <c r="FA779" s="3">
        <f t="shared" ref="FA779" si="4647">IF(FA778&lt;$B779,0,VLOOKUP(FA778,$B779:$F878,3))</f>
        <v>0.69483515084687819</v>
      </c>
      <c r="FB779" s="3">
        <f t="shared" ref="FB779" si="4648">IF(FB778&lt;$B779,0,VLOOKUP(FB778,$B779:$F878,3))</f>
        <v>0.66774352831535844</v>
      </c>
      <c r="FC779" s="3">
        <f t="shared" ref="FC779" si="4649">IF(FC778&lt;$B779,0,VLOOKUP(FC778,$B779:$F878,3))</f>
        <v>0.63835613563419946</v>
      </c>
      <c r="FD779" s="3">
        <f t="shared" ref="FD779" si="4650">IF(FD778&lt;$B779,0,VLOOKUP(FD778,$B779:$F878,3))</f>
        <v>0.60664898637724873</v>
      </c>
      <c r="FE779" s="3">
        <f t="shared" ref="FE779" si="4651">IF(FE778&lt;$B779,0,VLOOKUP(FE778,$B779:$F878,3))</f>
        <v>0.57276157399821559</v>
      </c>
      <c r="FF779" s="3">
        <f t="shared" ref="FF779" si="4652">IF(FF778&lt;$B779,0,VLOOKUP(FF778,$B779:$F878,3))</f>
        <v>0.53698688608628709</v>
      </c>
      <c r="FG779" s="3">
        <f t="shared" ref="FG779" si="4653">IF(FG778&lt;$B779,0,VLOOKUP(FG778,$B779:$F878,3))</f>
        <v>0.4995642699949337</v>
      </c>
      <c r="FH779" s="3">
        <f t="shared" ref="FH779" si="4654">IF(FH778&lt;$B779,0,VLOOKUP(FH778,$B779:$F878,3))</f>
        <v>0.46075811750172724</v>
      </c>
      <c r="FI779" s="3">
        <f t="shared" ref="FI779" si="4655">IF(FI778&lt;$B779,0,VLOOKUP(FI778,$B779:$F878,3))</f>
        <v>0.42006396056397471</v>
      </c>
      <c r="FJ779" s="3">
        <f t="shared" ref="FJ779" si="4656">IF(FJ778&lt;$B779,0,VLOOKUP(FJ778,$B779:$F878,3))</f>
        <v>0.37784333188768959</v>
      </c>
      <c r="FK779" s="3">
        <f t="shared" ref="FK779" si="4657">IF(FK778&lt;$B779,0,VLOOKUP(FK778,$B779:$F878,3))</f>
        <v>0.3346633959195644</v>
      </c>
      <c r="FL779" s="3">
        <f t="shared" ref="FL779" si="4658">IF(FL778&lt;$B779,0,VLOOKUP(FL778,$B779:$F878,3))</f>
        <v>0.29124416693296012</v>
      </c>
      <c r="FM779" s="3">
        <f t="shared" ref="FM779" si="4659">IF(FM778&lt;$B779,0,VLOOKUP(FM778,$B779:$F878,3))</f>
        <v>0.24850699787721756</v>
      </c>
      <c r="FN779" s="3">
        <f t="shared" ref="FN779" si="4660">IF(FN778&lt;$B779,0,VLOOKUP(FN778,$B779:$F878,3))</f>
        <v>0.20752570885728561</v>
      </c>
      <c r="FO779" s="3">
        <f t="shared" ref="FO779" si="4661">IF(FO778&lt;$B779,0,VLOOKUP(FO778,$B779:$F878,3))</f>
        <v>0.16935550522716505</v>
      </c>
      <c r="FP779" s="3">
        <f t="shared" ref="FP779" si="4662">IF(FP778&lt;$B779,0,VLOOKUP(FP778,$B779:$F878,3))</f>
        <v>0.13485101459218243</v>
      </c>
      <c r="FQ779" s="3">
        <f t="shared" ref="FQ779" si="4663">IF(FQ778&lt;$B779,0,VLOOKUP(FQ778,$B779:$F878,3))</f>
        <v>0.10458505287711301</v>
      </c>
      <c r="FR779" s="3">
        <f t="shared" ref="FR779" si="4664">IF(FR778&lt;$B779,0,VLOOKUP(FR778,$B779:$F878,3))</f>
        <v>7.8849808915641806E-2</v>
      </c>
      <c r="FS779" s="3">
        <f t="shared" ref="FS779" si="4665">IF(FS778&lt;$B779,0,VLOOKUP(FS778,$B779:$F878,3))</f>
        <v>5.7669173244722101E-2</v>
      </c>
      <c r="FT779" s="3">
        <f t="shared" ref="FT779" si="4666">IF(FT778&lt;$B779,0,VLOOKUP(FT778,$B779:$F878,3))</f>
        <v>4.1157912253025709E-2</v>
      </c>
      <c r="FU779" s="3">
        <f t="shared" ref="FU779" si="4667">IF(FU778&lt;$B779,0,VLOOKUP(FU778,$B779:$F878,3))</f>
        <v>2.8394020505117377E-2</v>
      </c>
      <c r="FV779" s="3">
        <f t="shared" ref="FV779" si="4668">IF(FV778&lt;$B779,0,VLOOKUP(FV778,$B779:$F878,3))</f>
        <v>1.9155741993572388E-2</v>
      </c>
      <c r="FW779" s="3">
        <f t="shared" ref="FW779" si="4669">IF(FW778&lt;$B779,0,VLOOKUP(FW778,$B779:$F878,3))</f>
        <v>1.2251246349409156E-2</v>
      </c>
      <c r="FX779" s="3">
        <f t="shared" ref="FX779" si="4670">IF(FX778&lt;$B779,0,VLOOKUP(FX778,$B779:$F878,3))</f>
        <v>7.3855413492778165E-3</v>
      </c>
      <c r="FY779" s="3">
        <f t="shared" ref="FY779" si="4671">IF(FY778&lt;$B779,0,VLOOKUP(FY778,$B779:$F878,3))</f>
        <v>4.0231997946055982E-3</v>
      </c>
      <c r="FZ779" s="3">
        <f t="shared" ref="FZ779" si="4672">IF(FZ778&lt;$B779,0,VLOOKUP(FZ778,$B779:$F878,3))</f>
        <v>1.9282794295565171E-3</v>
      </c>
      <c r="GA779" s="3">
        <f t="shared" ref="GA779" si="4673">IF(GA778&lt;$B779,0,VLOOKUP(GA778,$B779:$F878,3))</f>
        <v>7.997153278199744E-4</v>
      </c>
      <c r="GB779" s="3">
        <f t="shared" ref="GB779" si="4674">IF(GB778&lt;$B779,0,VLOOKUP(GB778,$B779:$F878,3))</f>
        <v>2.8405088728837672E-4</v>
      </c>
      <c r="GC779" s="3">
        <f t="shared" ref="GC779" si="4675">IF(GC778&lt;$B779,0,VLOOKUP(GC778,$B779:$F878,3))</f>
        <v>8.2261136958713892E-5</v>
      </c>
      <c r="GD779" s="3">
        <f t="shared" ref="GD779" si="4676">IF(GD778&lt;$B779,0,VLOOKUP(GD778,$B779:$F878,3))</f>
        <v>1.787781289523729E-5</v>
      </c>
      <c r="GE779" s="3">
        <f t="shared" ref="GE779" si="4677">IF(GE778&lt;$B779,0,VLOOKUP(GE778,$B779:$F878,3))</f>
        <v>2.4621323919320788E-6</v>
      </c>
      <c r="GF779" s="3">
        <f t="shared" ref="GF779" si="4678">IF(GF778&lt;$B779,0,VLOOKUP(GF778,$B779:$F878,3))</f>
        <v>0</v>
      </c>
      <c r="GG779" s="3">
        <f t="shared" ref="GG779" si="4679">IF(GG778&lt;$B779,0,VLOOKUP(GG778,$B779:$F878,3))</f>
        <v>0</v>
      </c>
      <c r="GH779" s="3">
        <f t="shared" ref="GH779" si="4680">IF(GH778&lt;$B779,0,VLOOKUP(GH778,$B779:$F878,3))</f>
        <v>0</v>
      </c>
      <c r="GI779" s="3">
        <f t="shared" ref="GI779" si="4681">IF(GI778&lt;$B779,0,VLOOKUP(GI778,$B779:$F878,3))</f>
        <v>0</v>
      </c>
      <c r="GJ779" s="3">
        <f t="shared" ref="GJ779" si="4682">IF(GJ778&lt;$B779,0,VLOOKUP(GJ778,$B779:$F878,3))</f>
        <v>0</v>
      </c>
      <c r="GK779" s="3">
        <f t="shared" ref="GK779" si="4683">IF(GK778&lt;$B779,0,VLOOKUP(GK778,$B779:$F878,3))</f>
        <v>0</v>
      </c>
      <c r="GL779" s="3">
        <f t="shared" ref="GL779" si="4684">IF(GL778&lt;$B779,0,VLOOKUP(GL778,$B779:$F878,3))</f>
        <v>0</v>
      </c>
      <c r="GM779" s="3">
        <f t="shared" ref="GM779" si="4685">IF(GM778&lt;$B779,0,VLOOKUP(GM778,$B779:$F878,3))</f>
        <v>0</v>
      </c>
      <c r="GN779" s="3">
        <f t="shared" ref="GN779" si="4686">IF(GN778&lt;$B779,0,VLOOKUP(GN778,$B779:$F878,3))</f>
        <v>0</v>
      </c>
      <c r="GO779" s="3">
        <f t="shared" ref="GO779" si="4687">IF(GO778&lt;$B779,0,VLOOKUP(GO778,$B779:$F878,3))</f>
        <v>0</v>
      </c>
      <c r="GP779" s="3">
        <f t="shared" ref="GP779" si="4688">IF(GP778&lt;$B779,0,VLOOKUP(GP778,$B779:$F878,3))</f>
        <v>0</v>
      </c>
      <c r="GQ779" s="3">
        <f t="shared" ref="GQ779" si="4689">IF(GQ778&lt;$B779,0,VLOOKUP(GQ778,$B779:$F878,3))</f>
        <v>0</v>
      </c>
      <c r="GR779" s="3">
        <f t="shared" ref="GR779" si="4690">IF(GR778&lt;$B779,0,VLOOKUP(GR778,$B779:$F878,3))</f>
        <v>0</v>
      </c>
      <c r="GS779" s="3">
        <f t="shared" ref="GS779" si="4691">IF(GS778&lt;$B779,0,VLOOKUP(GS778,$B779:$F878,3))</f>
        <v>0</v>
      </c>
      <c r="GT779" s="3">
        <f t="shared" ref="GT779" si="4692">IF(GT778&lt;$B779,0,VLOOKUP(GT778,$B779:$F878,3))</f>
        <v>0</v>
      </c>
      <c r="GU779" s="3">
        <f t="shared" ref="GU779" si="4693">IF(GU778&lt;$B779,0,VLOOKUP(GU778,$B779:$F878,3))</f>
        <v>0</v>
      </c>
      <c r="GV779" s="3">
        <f t="shared" ref="GV779" si="4694">IF(GV778&lt;$B779,0,VLOOKUP(GV778,$B779:$F878,3))</f>
        <v>0</v>
      </c>
      <c r="GW779" s="3">
        <f t="shared" ref="GW779" si="4695">IF(GW778&lt;$B779,0,VLOOKUP(GW778,$B779:$F878,3))</f>
        <v>0</v>
      </c>
      <c r="GX779" s="3">
        <f t="shared" ref="GX779" si="4696">IF(GX778&lt;$B779,0,VLOOKUP(GX778,$B779:$F878,3))</f>
        <v>0</v>
      </c>
      <c r="GY779" s="3">
        <f t="shared" ref="GY779" si="4697">IF(GY778&lt;$B779,0,VLOOKUP(GY778,$B779:$F878,3))</f>
        <v>0</v>
      </c>
      <c r="GZ779" s="3">
        <f t="shared" ref="GZ779" si="4698">IF(GZ778&lt;$B779,0,VLOOKUP(GZ778,$B779:$F878,3))</f>
        <v>0</v>
      </c>
      <c r="HA779" s="3">
        <f t="shared" ref="HA779" si="4699">IF(HA778&lt;$B779,0,VLOOKUP(HA778,$B779:$F878,3))</f>
        <v>0</v>
      </c>
      <c r="HH779" s="16">
        <f>F774</f>
        <v>31</v>
      </c>
      <c r="HI779" s="16">
        <v>0</v>
      </c>
      <c r="HJ779" s="3">
        <v>1</v>
      </c>
      <c r="HK779">
        <f>IF(HH779&gt;=$F$3,IF(HI779&lt;50,HJ779*VLOOKUP(HH779,Ret!$A$2:$AZ$27,HI779+2),HJ779),0)</f>
        <v>0</v>
      </c>
      <c r="HL779">
        <f>IF(HH779&lt;$F$3,HJ779*VLOOKUP(HH779,Withd!$A$2:$AZ$57,HI779+2),0)</f>
        <v>0.15920000000000001</v>
      </c>
      <c r="HM779">
        <f>IF(HJ779=HK779,0,HJ779*VLOOKUP(HH779,Mort!$A$2:$E$115,IF(C775="M",2,3)))</f>
        <v>5.1000000000000004E-4</v>
      </c>
      <c r="HN779" s="17">
        <f>(1+Assumptions!$C$9)^HB780</f>
        <v>1.0774440000000001</v>
      </c>
      <c r="HO779" s="17">
        <f>(1+Assumptions!$C$10)^-HB780</f>
        <v>0.93803680621918406</v>
      </c>
      <c r="HP779" s="3"/>
      <c r="HQ779" s="17">
        <f>(1.01+Assumptions!$C$9)^HB780</f>
        <v>1.0983040000000002</v>
      </c>
      <c r="HR779" s="17">
        <f>(0.99+Assumptions!$C$9)^HB780</f>
        <v>1.0567839999999999</v>
      </c>
    </row>
    <row r="780" spans="2:226" x14ac:dyDescent="0.25">
      <c r="B780">
        <f t="shared" ref="B780" si="4700">B779+1</f>
        <v>2038</v>
      </c>
      <c r="C780">
        <f>C779+1</f>
        <v>52</v>
      </c>
      <c r="D780">
        <f>D779*(1-VLOOKUP(C779,Mort!$A$2:$E$111,IF(C775="M",4,5)))</f>
        <v>0.99482999999999999</v>
      </c>
      <c r="E780" s="3">
        <f>IF(C780&lt;65,Assumptions!$C$6,Assumptions!$C$7)*(1+Assumptions!$C$8)^(B780-$J$3)</f>
        <v>28181.942018251819</v>
      </c>
      <c r="F780" s="3">
        <f t="shared" ref="F780:F843" si="4701">ROUND(D780*E780, 2)</f>
        <v>28036.240000000002</v>
      </c>
      <c r="H780">
        <f>C774</f>
        <v>33</v>
      </c>
      <c r="I780" s="5">
        <f t="dataTable" ref="I780:HA830" dt2D="0" dtr="0" r1="I776"/>
        <v>562331.14184254978</v>
      </c>
      <c r="J780" s="5">
        <v>0</v>
      </c>
      <c r="K780" s="5">
        <v>10750.45</v>
      </c>
      <c r="L780" s="5">
        <v>11335.6</v>
      </c>
      <c r="M780" s="5">
        <v>11951.88</v>
      </c>
      <c r="N780" s="5">
        <v>12600.79</v>
      </c>
      <c r="O780" s="5">
        <v>13283.86</v>
      </c>
      <c r="P780" s="5">
        <v>14002.56</v>
      </c>
      <c r="Q780" s="5">
        <v>14758.52</v>
      </c>
      <c r="R780" s="5">
        <v>15553.11</v>
      </c>
      <c r="S780" s="5">
        <v>16387.86</v>
      </c>
      <c r="T780" s="5">
        <v>17264.12</v>
      </c>
      <c r="U780" s="5">
        <v>18183.05</v>
      </c>
      <c r="V780" s="5">
        <v>19145.71</v>
      </c>
      <c r="W780" s="5">
        <v>20152.87</v>
      </c>
      <c r="X780" s="5">
        <v>21204.94</v>
      </c>
      <c r="Y780" s="5">
        <v>22301.86</v>
      </c>
      <c r="Z780" s="5">
        <v>23443.05</v>
      </c>
      <c r="AA780" s="5">
        <v>24626.81</v>
      </c>
      <c r="AB780" s="5">
        <v>25851.119999999999</v>
      </c>
      <c r="AC780" s="5">
        <v>27131.93</v>
      </c>
      <c r="AD780" s="5">
        <v>28471.33</v>
      </c>
      <c r="AE780" s="5">
        <v>29870.85</v>
      </c>
      <c r="AF780" s="5">
        <v>31331.599999999999</v>
      </c>
      <c r="AG780" s="5">
        <v>32856.839999999997</v>
      </c>
      <c r="AH780" s="5">
        <v>34450.78</v>
      </c>
      <c r="AI780" s="5">
        <v>36118.410000000003</v>
      </c>
      <c r="AJ780" s="5">
        <v>37858.01</v>
      </c>
      <c r="AK780" s="5">
        <v>39670.199999999997</v>
      </c>
      <c r="AL780" s="5">
        <v>41554.910000000003</v>
      </c>
      <c r="AM780" s="5">
        <v>43519.96</v>
      </c>
      <c r="AN780" s="5">
        <v>45567.83</v>
      </c>
      <c r="AO780" s="5">
        <v>47703.41</v>
      </c>
      <c r="AP780" s="5">
        <v>20564.07</v>
      </c>
      <c r="AQ780" s="5">
        <v>21515.24</v>
      </c>
      <c r="AR780" s="5">
        <v>22497.47</v>
      </c>
      <c r="AS780" s="5">
        <v>23506.73</v>
      </c>
      <c r="AT780" s="5">
        <v>24540.2</v>
      </c>
      <c r="AU780" s="5">
        <v>25588.29</v>
      </c>
      <c r="AV780" s="5">
        <v>26643.360000000001</v>
      </c>
      <c r="AW780" s="5">
        <v>27697.51</v>
      </c>
      <c r="AX780" s="5">
        <v>28743.7</v>
      </c>
      <c r="AY780" s="5">
        <v>29778.15</v>
      </c>
      <c r="AZ780" s="5">
        <v>30789.200000000001</v>
      </c>
      <c r="BA780" s="5">
        <v>31766.37</v>
      </c>
      <c r="BB780" s="5">
        <v>32696.12</v>
      </c>
      <c r="BC780" s="5">
        <v>33554.089999999997</v>
      </c>
      <c r="BD780" s="5">
        <v>34314.92</v>
      </c>
      <c r="BE780" s="5">
        <v>34950.01</v>
      </c>
      <c r="BF780" s="5">
        <v>35434.61</v>
      </c>
      <c r="BG780" s="5">
        <v>35738.26</v>
      </c>
      <c r="BH780" s="5">
        <v>35831.120000000003</v>
      </c>
      <c r="BI780" s="5">
        <v>35690.22</v>
      </c>
      <c r="BJ780" s="5">
        <v>35301.360000000001</v>
      </c>
      <c r="BK780" s="5">
        <v>34647.480000000003</v>
      </c>
      <c r="BL780" s="5">
        <v>33713.65</v>
      </c>
      <c r="BM780" s="5">
        <v>32426.54</v>
      </c>
      <c r="BN780" s="5">
        <v>30771.55</v>
      </c>
      <c r="BO780" s="5">
        <v>28754</v>
      </c>
      <c r="BP780" s="5">
        <v>26399.75</v>
      </c>
      <c r="BQ780" s="5">
        <v>23764.77</v>
      </c>
      <c r="BR780" s="5">
        <v>20937.240000000002</v>
      </c>
      <c r="BS780" s="5">
        <v>18026</v>
      </c>
      <c r="BT780" s="5">
        <v>15142.81</v>
      </c>
      <c r="BU780" s="5">
        <v>12390.09</v>
      </c>
      <c r="BV780" s="5">
        <v>9855.0300000000007</v>
      </c>
      <c r="BW780" s="5">
        <v>7604.2</v>
      </c>
      <c r="BX780" s="5">
        <v>5725.53</v>
      </c>
      <c r="BY780" s="5">
        <v>4167.17</v>
      </c>
      <c r="BZ780" s="5">
        <v>2965.97</v>
      </c>
      <c r="CA780" s="5">
        <v>2001.24</v>
      </c>
      <c r="CB780" s="5">
        <v>1272.78</v>
      </c>
      <c r="CC780" s="5">
        <v>731.47</v>
      </c>
      <c r="CD780" s="5">
        <v>369.87</v>
      </c>
      <c r="CE780" s="5">
        <v>161.83000000000001</v>
      </c>
      <c r="CF780" s="5">
        <v>60.64</v>
      </c>
      <c r="CG780" s="5">
        <v>18.53</v>
      </c>
      <c r="CH780" s="5">
        <v>4.25</v>
      </c>
      <c r="CI780" s="5">
        <v>0.62</v>
      </c>
      <c r="CJ780" s="5">
        <v>0</v>
      </c>
      <c r="CK780" s="5">
        <v>0</v>
      </c>
      <c r="CL780" s="5">
        <v>0</v>
      </c>
      <c r="CM780" s="5">
        <v>0</v>
      </c>
      <c r="CN780" s="5">
        <v>0</v>
      </c>
      <c r="CO780" s="5">
        <v>0</v>
      </c>
      <c r="CP780" s="5">
        <v>0</v>
      </c>
      <c r="CQ780" s="5">
        <v>0</v>
      </c>
      <c r="CR780" s="5">
        <v>0</v>
      </c>
      <c r="CS780" s="5">
        <v>0</v>
      </c>
      <c r="CT780" s="5">
        <v>0</v>
      </c>
      <c r="CU780" s="5">
        <v>0</v>
      </c>
      <c r="CV780" s="5">
        <v>0</v>
      </c>
      <c r="CW780" s="5">
        <v>0</v>
      </c>
      <c r="CX780" s="5">
        <v>0</v>
      </c>
      <c r="CY780" s="5">
        <v>0</v>
      </c>
      <c r="CZ780" s="5">
        <v>0</v>
      </c>
      <c r="DA780" s="5">
        <v>0</v>
      </c>
      <c r="DB780" s="5">
        <v>0</v>
      </c>
      <c r="DC780" s="5">
        <v>0</v>
      </c>
      <c r="DD780" s="5">
        <v>0</v>
      </c>
      <c r="DE780" s="5">
        <v>0</v>
      </c>
      <c r="DF780" s="3">
        <v>0</v>
      </c>
      <c r="DG780" s="3">
        <v>1</v>
      </c>
      <c r="DH780" s="3">
        <v>0.99946000000000002</v>
      </c>
      <c r="DI780" s="3">
        <v>0.99886032400000002</v>
      </c>
      <c r="DJ780" s="3">
        <v>0.99819108758292008</v>
      </c>
      <c r="DK780" s="3">
        <v>0.99744244426723283</v>
      </c>
      <c r="DL780" s="3">
        <v>0.99659461818960571</v>
      </c>
      <c r="DM780" s="3">
        <v>0.99563788735614378</v>
      </c>
      <c r="DN780" s="3">
        <v>0.994542685680052</v>
      </c>
      <c r="DO780" s="3">
        <v>0.99328956189609507</v>
      </c>
      <c r="DP780" s="3">
        <v>0.99184929203134575</v>
      </c>
      <c r="DQ780" s="3">
        <v>0.99018298522073311</v>
      </c>
      <c r="DR780" s="3">
        <v>0.98825212839955268</v>
      </c>
      <c r="DS780" s="3">
        <v>0.98600879606808567</v>
      </c>
      <c r="DT780" s="3">
        <v>0.98339587275850515</v>
      </c>
      <c r="DU780" s="3">
        <v>0.98034734555295378</v>
      </c>
      <c r="DV780" s="3">
        <v>0.97678868468859648</v>
      </c>
      <c r="DW780" s="3">
        <v>0.97261779700497619</v>
      </c>
      <c r="DX780" s="3">
        <v>0.96774498184198132</v>
      </c>
      <c r="DY780" s="3">
        <v>0.96274174028585824</v>
      </c>
      <c r="DZ780" s="3">
        <v>0.95760069939273174</v>
      </c>
      <c r="EA780" s="3">
        <v>0.95229559151809606</v>
      </c>
      <c r="EB780" s="3">
        <v>0.9467913229991215</v>
      </c>
      <c r="EC780" s="3">
        <v>0.9411200429743567</v>
      </c>
      <c r="ED780" s="3">
        <v>0.93533215471006437</v>
      </c>
      <c r="EE780" s="3">
        <v>0.92948632874312653</v>
      </c>
      <c r="EF780" s="3">
        <v>0.92346325733287105</v>
      </c>
      <c r="EG780" s="3">
        <v>0.91722064571330086</v>
      </c>
      <c r="EH780" s="3">
        <v>0.91070837912873648</v>
      </c>
      <c r="EI780" s="3">
        <v>0.90405110087730534</v>
      </c>
      <c r="EJ780" s="3">
        <v>0.89724359608769921</v>
      </c>
      <c r="EK780" s="3">
        <v>0.89032584796186309</v>
      </c>
      <c r="EL780" s="3">
        <v>0.88326556398752554</v>
      </c>
      <c r="EM780" s="3">
        <v>0.87594329246206892</v>
      </c>
      <c r="EN780" s="3">
        <v>0.868182434890855</v>
      </c>
      <c r="EO780" s="3">
        <v>0.85983920169155392</v>
      </c>
      <c r="EP780" s="3">
        <v>0.85084528364186029</v>
      </c>
      <c r="EQ780" s="3">
        <v>0.84093293608743258</v>
      </c>
      <c r="ER780" s="3">
        <v>0.8299587612714916</v>
      </c>
      <c r="ES780" s="3">
        <v>0.81781646459408963</v>
      </c>
      <c r="ET780" s="3">
        <v>0.80446152172726815</v>
      </c>
      <c r="EU780" s="3">
        <v>0.78996512510574279</v>
      </c>
      <c r="EV780" s="3">
        <v>0.77420532085988325</v>
      </c>
      <c r="EW780" s="3">
        <v>0.75713409353492278</v>
      </c>
      <c r="EX780" s="3">
        <v>0.73866759299360596</v>
      </c>
      <c r="EY780" s="3">
        <v>0.7185315144086003</v>
      </c>
      <c r="EZ780" s="3">
        <v>0.69651570880712077</v>
      </c>
      <c r="FA780" s="3">
        <v>0.67242323043948249</v>
      </c>
      <c r="FB780" s="3">
        <v>0.64620544868464713</v>
      </c>
      <c r="FC780" s="3">
        <v>0.61776594688803577</v>
      </c>
      <c r="FD780" s="3">
        <v>0.58708151230610706</v>
      </c>
      <c r="FE780" s="3">
        <v>0.55428713902868787</v>
      </c>
      <c r="FF780" s="3">
        <v>0.51966636432495605</v>
      </c>
      <c r="FG780" s="3">
        <v>0.48345081539514984</v>
      </c>
      <c r="FH780" s="3">
        <v>0.44589635605525463</v>
      </c>
      <c r="FI780" s="3">
        <v>0.40651478988845458</v>
      </c>
      <c r="FJ780" s="3">
        <v>0.36565598835676599</v>
      </c>
      <c r="FK780" s="3">
        <v>0.32386882200735478</v>
      </c>
      <c r="FL780" s="3">
        <v>0.2818500810401206</v>
      </c>
      <c r="FM780" s="3">
        <v>0.24049140014829332</v>
      </c>
      <c r="FN780" s="3">
        <v>0.20083196334983827</v>
      </c>
      <c r="FO780" s="3">
        <v>0.16389294033090251</v>
      </c>
      <c r="FP780" s="3">
        <v>0.13050139266788444</v>
      </c>
      <c r="FQ780" s="3">
        <v>0.10121166009750446</v>
      </c>
      <c r="FR780" s="3">
        <v>7.6306506897311541E-2</v>
      </c>
      <c r="FS780" s="3">
        <v>5.5809053014555708E-2</v>
      </c>
      <c r="FT780" s="3">
        <v>3.9830363045958259E-2</v>
      </c>
      <c r="FU780" s="3">
        <v>2.7478170858145686E-2</v>
      </c>
      <c r="FV780" s="3">
        <v>1.8537873187739407E-2</v>
      </c>
      <c r="FW780" s="3">
        <v>1.1856082175950616E-2</v>
      </c>
      <c r="FX780" s="3">
        <v>7.1473205789500697E-3</v>
      </c>
      <c r="FY780" s="3">
        <v>3.8934314121772608E-3</v>
      </c>
      <c r="FZ780" s="3">
        <v>1.8660827415424392E-3</v>
      </c>
      <c r="GA780" s="3">
        <v>7.739204953998959E-4</v>
      </c>
      <c r="GB780" s="3">
        <v>2.7488882076108902E-4</v>
      </c>
      <c r="GC780" s="3">
        <v>7.9607802492411375E-5</v>
      </c>
      <c r="GD780" s="3">
        <v>1.7301163715675767E-5</v>
      </c>
      <c r="GE780" s="3">
        <v>2.3827162669228657E-6</v>
      </c>
      <c r="GF780" s="3">
        <v>0</v>
      </c>
      <c r="GG780" s="3">
        <v>0</v>
      </c>
      <c r="GH780" s="3">
        <v>0</v>
      </c>
      <c r="GI780" s="3">
        <v>0</v>
      </c>
      <c r="GJ780" s="3">
        <v>0</v>
      </c>
      <c r="GK780" s="3">
        <v>0</v>
      </c>
      <c r="GL780" s="3">
        <v>0</v>
      </c>
      <c r="GM780" s="3">
        <v>0</v>
      </c>
      <c r="GN780" s="3">
        <v>0</v>
      </c>
      <c r="GO780" s="3">
        <v>0</v>
      </c>
      <c r="GP780" s="3">
        <v>0</v>
      </c>
      <c r="GQ780" s="3">
        <v>0</v>
      </c>
      <c r="GR780" s="3">
        <v>0</v>
      </c>
      <c r="GS780" s="3">
        <v>0</v>
      </c>
      <c r="GT780" s="3">
        <v>0</v>
      </c>
      <c r="GU780" s="3">
        <v>0</v>
      </c>
      <c r="GV780" s="3">
        <v>0</v>
      </c>
      <c r="GW780" s="3">
        <v>0</v>
      </c>
      <c r="GX780" s="3">
        <v>0</v>
      </c>
      <c r="GY780" s="3">
        <v>0</v>
      </c>
      <c r="GZ780" s="3">
        <v>0</v>
      </c>
      <c r="HA780" s="3">
        <v>0</v>
      </c>
      <c r="HB780">
        <f>C776</f>
        <v>2</v>
      </c>
      <c r="HC780">
        <v>1</v>
      </c>
      <c r="HD780">
        <f>IF(H780&gt;=$F$3,IF(HB780&lt;50,HC780*VLOOKUP(H780,Ret!$A$2:$AZ$27,HB780+2),HC780),0)</f>
        <v>0</v>
      </c>
      <c r="HE780">
        <f>IF(H780&lt;$F$3,HC780*VLOOKUP(H780,Withd!$A$2:$AZ$57,HB780+2),0)</f>
        <v>0.1198</v>
      </c>
      <c r="HF780">
        <f>IF(HC780=HD780,0,HC780*VLOOKUP(H780,Mort!$A$2:$E$115,IF(C775="M",2,3)))</f>
        <v>5.4000000000000001E-4</v>
      </c>
      <c r="HH780">
        <f t="shared" ref="HH780:HI780" si="4702">HH779+1</f>
        <v>32</v>
      </c>
      <c r="HI780">
        <f t="shared" si="4702"/>
        <v>1</v>
      </c>
      <c r="HJ780">
        <f t="shared" ref="HJ780:HJ830" si="4703">HJ779-HK779-HL779-HM779</f>
        <v>0.84028999999999998</v>
      </c>
      <c r="HK780">
        <f>IF(HH780&gt;=$F$3,IF(HI780&lt;50,HJ780*VLOOKUP(HH780,Ret!$A$2:$AZ$27,HI780+2),HJ780),0)</f>
        <v>0</v>
      </c>
      <c r="HL780">
        <f>IF(HH780&lt;$F$3,HJ780*VLOOKUP(HH780,Withd!$A$2:$AZ$57,HI780+2),0)</f>
        <v>0.11722045500000002</v>
      </c>
      <c r="HM780">
        <f>IF(HJ780=HK780,0,HJ780*VLOOKUP(HH780,Mort!$A$2:$E$115,IF(HM779/HJ779=VLOOKUP(HH779,Mort!$A$2:$E$115,2),2,3)))</f>
        <v>4.4535369999999997E-4</v>
      </c>
      <c r="HN780">
        <f>HN779/(1+Assumptions!$C$9)</f>
        <v>1.038</v>
      </c>
      <c r="HO780">
        <f>HO779*(1+Assumptions!$C$10)</f>
        <v>0.96852300242130751</v>
      </c>
      <c r="HQ780">
        <f>HQ779/(1.01+Assumptions!$C$9)</f>
        <v>1.048</v>
      </c>
      <c r="HR780">
        <f>HR779/(0.99+Assumptions!$C$9)</f>
        <v>1.028</v>
      </c>
    </row>
    <row r="781" spans="2:226" x14ac:dyDescent="0.25">
      <c r="B781">
        <f t="shared" ref="B781:C781" si="4704">B780+1</f>
        <v>2039</v>
      </c>
      <c r="C781">
        <f t="shared" si="4704"/>
        <v>53</v>
      </c>
      <c r="D781">
        <f>IF(D780=0, 0, D780*(1-VLOOKUP(C780,Mort!$A$2:$E$111,IF(D780/D779=1-VLOOKUP(C779,Mort!$A$2:$E$111,4),4,5))))</f>
        <v>0.98951760779999998</v>
      </c>
      <c r="E781" s="3">
        <f>IF(C781&lt;65,Assumptions!$C$6,Assumptions!$C$7)*(1+Assumptions!$C$8)^(B781-$J$3)</f>
        <v>29731.948829255671</v>
      </c>
      <c r="F781" s="3">
        <f t="shared" si="4701"/>
        <v>29420.29</v>
      </c>
      <c r="H781">
        <f>H780+1</f>
        <v>34</v>
      </c>
      <c r="I781" s="5">
        <v>552272.48628893413</v>
      </c>
      <c r="J781" s="5">
        <v>0</v>
      </c>
      <c r="K781" s="5">
        <v>0</v>
      </c>
      <c r="L781" s="5">
        <v>11341.72</v>
      </c>
      <c r="M781" s="5">
        <v>11958.34</v>
      </c>
      <c r="N781" s="5">
        <v>12607.6</v>
      </c>
      <c r="O781" s="5">
        <v>13291.04</v>
      </c>
      <c r="P781" s="5">
        <v>14010.13</v>
      </c>
      <c r="Q781" s="5">
        <v>14766.49</v>
      </c>
      <c r="R781" s="5">
        <v>15561.51</v>
      </c>
      <c r="S781" s="5">
        <v>16396.71</v>
      </c>
      <c r="T781" s="5">
        <v>17273.45</v>
      </c>
      <c r="U781" s="5">
        <v>18192.87</v>
      </c>
      <c r="V781" s="5">
        <v>19156.05</v>
      </c>
      <c r="W781" s="5">
        <v>20163.759999999998</v>
      </c>
      <c r="X781" s="5">
        <v>21216.39</v>
      </c>
      <c r="Y781" s="5">
        <v>22313.91</v>
      </c>
      <c r="Z781" s="5">
        <v>23455.72</v>
      </c>
      <c r="AA781" s="5">
        <v>24640.12</v>
      </c>
      <c r="AB781" s="5">
        <v>25865.09</v>
      </c>
      <c r="AC781" s="5">
        <v>27146.59</v>
      </c>
      <c r="AD781" s="5">
        <v>28486.720000000001</v>
      </c>
      <c r="AE781" s="5">
        <v>29886.99</v>
      </c>
      <c r="AF781" s="5">
        <v>31348.53</v>
      </c>
      <c r="AG781" s="5">
        <v>32874.589999999997</v>
      </c>
      <c r="AH781" s="5">
        <v>34469.4</v>
      </c>
      <c r="AI781" s="5">
        <v>36137.93</v>
      </c>
      <c r="AJ781" s="5">
        <v>37878.46</v>
      </c>
      <c r="AK781" s="5">
        <v>39691.64</v>
      </c>
      <c r="AL781" s="5">
        <v>41577.370000000003</v>
      </c>
      <c r="AM781" s="5">
        <v>43543.47</v>
      </c>
      <c r="AN781" s="5">
        <v>45592.45</v>
      </c>
      <c r="AO781" s="5">
        <v>47729.18</v>
      </c>
      <c r="AP781" s="5">
        <v>20575.18</v>
      </c>
      <c r="AQ781" s="5">
        <v>21526.86</v>
      </c>
      <c r="AR781" s="5">
        <v>22509.62</v>
      </c>
      <c r="AS781" s="5">
        <v>23519.43</v>
      </c>
      <c r="AT781" s="5">
        <v>24553.46</v>
      </c>
      <c r="AU781" s="5">
        <v>25602.12</v>
      </c>
      <c r="AV781" s="5">
        <v>26657.75</v>
      </c>
      <c r="AW781" s="5">
        <v>27712.48</v>
      </c>
      <c r="AX781" s="5">
        <v>28759.23</v>
      </c>
      <c r="AY781" s="5">
        <v>29794.240000000002</v>
      </c>
      <c r="AZ781" s="5">
        <v>30805.84</v>
      </c>
      <c r="BA781" s="5">
        <v>31783.53</v>
      </c>
      <c r="BB781" s="5">
        <v>32713.79</v>
      </c>
      <c r="BC781" s="5">
        <v>33572.22</v>
      </c>
      <c r="BD781" s="5">
        <v>34333.46</v>
      </c>
      <c r="BE781" s="5">
        <v>34968.89</v>
      </c>
      <c r="BF781" s="5">
        <v>35453.75</v>
      </c>
      <c r="BG781" s="5">
        <v>35757.57</v>
      </c>
      <c r="BH781" s="5">
        <v>35850.480000000003</v>
      </c>
      <c r="BI781" s="5">
        <v>35709.5</v>
      </c>
      <c r="BJ781" s="5">
        <v>35320.44</v>
      </c>
      <c r="BK781" s="5">
        <v>34666.199999999997</v>
      </c>
      <c r="BL781" s="5">
        <v>33731.86</v>
      </c>
      <c r="BM781" s="5">
        <v>32444.06</v>
      </c>
      <c r="BN781" s="5">
        <v>30788.18</v>
      </c>
      <c r="BO781" s="5">
        <v>28769.54</v>
      </c>
      <c r="BP781" s="5">
        <v>26414.01</v>
      </c>
      <c r="BQ781" s="5">
        <v>23777.61</v>
      </c>
      <c r="BR781" s="5">
        <v>20948.55</v>
      </c>
      <c r="BS781" s="5">
        <v>18035.73</v>
      </c>
      <c r="BT781" s="5">
        <v>15151</v>
      </c>
      <c r="BU781" s="5">
        <v>12396.78</v>
      </c>
      <c r="BV781" s="5">
        <v>9860.35</v>
      </c>
      <c r="BW781" s="5">
        <v>7608.31</v>
      </c>
      <c r="BX781" s="5">
        <v>5728.62</v>
      </c>
      <c r="BY781" s="5">
        <v>4169.43</v>
      </c>
      <c r="BZ781" s="5">
        <v>2967.57</v>
      </c>
      <c r="CA781" s="5">
        <v>2002.32</v>
      </c>
      <c r="CB781" s="5">
        <v>1273.47</v>
      </c>
      <c r="CC781" s="5">
        <v>731.86</v>
      </c>
      <c r="CD781" s="5">
        <v>370.07</v>
      </c>
      <c r="CE781" s="5">
        <v>161.91999999999999</v>
      </c>
      <c r="CF781" s="5">
        <v>60.68</v>
      </c>
      <c r="CG781" s="5">
        <v>18.54</v>
      </c>
      <c r="CH781" s="5">
        <v>4.25</v>
      </c>
      <c r="CI781" s="5">
        <v>0.62</v>
      </c>
      <c r="CJ781" s="5">
        <v>0</v>
      </c>
      <c r="CK781" s="5">
        <v>0</v>
      </c>
      <c r="CL781" s="5">
        <v>0</v>
      </c>
      <c r="CM781" s="5">
        <v>0</v>
      </c>
      <c r="CN781" s="5">
        <v>0</v>
      </c>
      <c r="CO781" s="5">
        <v>0</v>
      </c>
      <c r="CP781" s="5">
        <v>0</v>
      </c>
      <c r="CQ781" s="5">
        <v>0</v>
      </c>
      <c r="CR781" s="5">
        <v>0</v>
      </c>
      <c r="CS781" s="5">
        <v>0</v>
      </c>
      <c r="CT781" s="5">
        <v>0</v>
      </c>
      <c r="CU781" s="5">
        <v>0</v>
      </c>
      <c r="CV781" s="5">
        <v>0</v>
      </c>
      <c r="CW781" s="5">
        <v>0</v>
      </c>
      <c r="CX781" s="5">
        <v>0</v>
      </c>
      <c r="CY781" s="5">
        <v>0</v>
      </c>
      <c r="CZ781" s="5">
        <v>0</v>
      </c>
      <c r="DA781" s="5">
        <v>0</v>
      </c>
      <c r="DB781" s="5">
        <v>0</v>
      </c>
      <c r="DC781" s="5">
        <v>0</v>
      </c>
      <c r="DD781" s="5">
        <v>0</v>
      </c>
      <c r="DE781" s="5">
        <v>0</v>
      </c>
      <c r="DF781" s="3">
        <v>0</v>
      </c>
      <c r="DG781" s="3">
        <v>0</v>
      </c>
      <c r="DH781" s="3">
        <v>1</v>
      </c>
      <c r="DI781" s="3">
        <v>0.99939999999999996</v>
      </c>
      <c r="DJ781" s="3">
        <v>0.99873040199999996</v>
      </c>
      <c r="DK781" s="3">
        <v>0.99798135419849998</v>
      </c>
      <c r="DL781" s="3">
        <v>0.99713307004743124</v>
      </c>
      <c r="DM781" s="3">
        <v>0.99617582230018575</v>
      </c>
      <c r="DN781" s="3">
        <v>0.99508002889565561</v>
      </c>
      <c r="DO781" s="3">
        <v>0.99382622805924703</v>
      </c>
      <c r="DP781" s="3">
        <v>0.99238518002856113</v>
      </c>
      <c r="DQ781" s="3">
        <v>0.99071797292611319</v>
      </c>
      <c r="DR781" s="3">
        <v>0.9887860728789073</v>
      </c>
      <c r="DS781" s="3">
        <v>0.98654152849347221</v>
      </c>
      <c r="DT781" s="3">
        <v>0.98392719344296442</v>
      </c>
      <c r="DU781" s="3">
        <v>0.98087701914329128</v>
      </c>
      <c r="DV781" s="3">
        <v>0.9773164355638011</v>
      </c>
      <c r="DW781" s="3">
        <v>0.97314329438394365</v>
      </c>
      <c r="DX781" s="3">
        <v>0.96826784647908015</v>
      </c>
      <c r="DY781" s="3">
        <v>0.96326190171278325</v>
      </c>
      <c r="DZ781" s="3">
        <v>0.95811808315763702</v>
      </c>
      <c r="EA781" s="3">
        <v>0.95281010897694374</v>
      </c>
      <c r="EB781" s="3">
        <v>0.94730286654705698</v>
      </c>
      <c r="EC781" s="3">
        <v>0.94162852237644001</v>
      </c>
      <c r="ED781" s="3">
        <v>0.93583750696382495</v>
      </c>
      <c r="EE781" s="3">
        <v>0.92998852254530107</v>
      </c>
      <c r="EF781" s="3">
        <v>0.92396219691920745</v>
      </c>
      <c r="EG781" s="3">
        <v>0.91771621246803359</v>
      </c>
      <c r="EH781" s="3">
        <v>0.91120042735951057</v>
      </c>
      <c r="EI781" s="3">
        <v>0.90453955223551252</v>
      </c>
      <c r="EJ781" s="3">
        <v>0.89772836940717904</v>
      </c>
      <c r="EK781" s="3">
        <v>0.8908068836790497</v>
      </c>
      <c r="EL781" s="3">
        <v>0.88374278509147486</v>
      </c>
      <c r="EM781" s="3">
        <v>0.87641655740306657</v>
      </c>
      <c r="EN781" s="3">
        <v>0.86865150670447544</v>
      </c>
      <c r="EO781" s="3">
        <v>0.86030376572504541</v>
      </c>
      <c r="EP781" s="3">
        <v>0.85130498833556145</v>
      </c>
      <c r="EQ781" s="3">
        <v>0.84138728522145212</v>
      </c>
      <c r="ER781" s="3">
        <v>0.83040718114931211</v>
      </c>
      <c r="ES781" s="3">
        <v>0.8182583240890976</v>
      </c>
      <c r="ET781" s="3">
        <v>0.80489616565672262</v>
      </c>
      <c r="EU781" s="3">
        <v>0.79039193675158848</v>
      </c>
      <c r="EV781" s="3">
        <v>0.77462361761339427</v>
      </c>
      <c r="EW781" s="3">
        <v>0.75754316684501888</v>
      </c>
      <c r="EX781" s="3">
        <v>0.73906668900566885</v>
      </c>
      <c r="EY781" s="3">
        <v>0.71891973106337437</v>
      </c>
      <c r="EZ781" s="3">
        <v>0.69689203050359261</v>
      </c>
      <c r="FA781" s="3">
        <v>0.67278653516847331</v>
      </c>
      <c r="FB781" s="3">
        <v>0.64655458816225453</v>
      </c>
      <c r="FC781" s="3">
        <v>0.61809972073723374</v>
      </c>
      <c r="FD781" s="3">
        <v>0.58739870760821533</v>
      </c>
      <c r="FE781" s="3">
        <v>0.55458661580122037</v>
      </c>
      <c r="FF781" s="3">
        <v>0.51994713577827623</v>
      </c>
      <c r="FG781" s="3">
        <v>0.48371201988588813</v>
      </c>
      <c r="FH781" s="3">
        <v>0.44613727018115235</v>
      </c>
      <c r="FI781" s="3">
        <v>0.40673442647875296</v>
      </c>
      <c r="FJ781" s="3">
        <v>0.36585354927337349</v>
      </c>
      <c r="FK781" s="3">
        <v>0.32404380566241237</v>
      </c>
      <c r="FL781" s="3">
        <v>0.28200236231577097</v>
      </c>
      <c r="FM781" s="3">
        <v>0.24062133566955474</v>
      </c>
      <c r="FN781" s="3">
        <v>0.20094047120428846</v>
      </c>
      <c r="FO781" s="3">
        <v>0.16398149033568368</v>
      </c>
      <c r="FP781" s="3">
        <v>0.13057190149469147</v>
      </c>
      <c r="FQ781" s="3">
        <v>0.10126634392322292</v>
      </c>
      <c r="FR781" s="3">
        <v>7.6347734674035453E-2</v>
      </c>
      <c r="FS781" s="3">
        <v>5.5839206185896044E-2</v>
      </c>
      <c r="FT781" s="3">
        <v>3.9851883062812142E-2</v>
      </c>
      <c r="FU781" s="3">
        <v>2.7493017087372843E-2</v>
      </c>
      <c r="FV781" s="3">
        <v>1.8547889047825214E-2</v>
      </c>
      <c r="FW781" s="3">
        <v>1.1862487919427095E-2</v>
      </c>
      <c r="FX781" s="3">
        <v>7.1511822173474307E-3</v>
      </c>
      <c r="FY781" s="3">
        <v>3.8955350010778395E-3</v>
      </c>
      <c r="FZ781" s="3">
        <v>1.8670909706665977E-3</v>
      </c>
      <c r="GA781" s="3">
        <v>7.7433863826455813E-4</v>
      </c>
      <c r="GB781" s="3">
        <v>2.7503734092518842E-4</v>
      </c>
      <c r="GC781" s="3">
        <v>7.9650813931934558E-5</v>
      </c>
      <c r="GD781" s="3">
        <v>1.7310511391827338E-5</v>
      </c>
      <c r="GE781" s="3">
        <v>2.3840036288824601E-6</v>
      </c>
      <c r="GF781" s="3">
        <v>0</v>
      </c>
      <c r="GG781" s="3">
        <v>0</v>
      </c>
      <c r="GH781" s="3">
        <v>0</v>
      </c>
      <c r="GI781" s="3">
        <v>0</v>
      </c>
      <c r="GJ781" s="3">
        <v>0</v>
      </c>
      <c r="GK781" s="3">
        <v>0</v>
      </c>
      <c r="GL781" s="3">
        <v>0</v>
      </c>
      <c r="GM781" s="3">
        <v>0</v>
      </c>
      <c r="GN781" s="3">
        <v>0</v>
      </c>
      <c r="GO781" s="3">
        <v>0</v>
      </c>
      <c r="GP781" s="3">
        <v>0</v>
      </c>
      <c r="GQ781" s="3">
        <v>0</v>
      </c>
      <c r="GR781" s="3">
        <v>0</v>
      </c>
      <c r="GS781" s="3">
        <v>0</v>
      </c>
      <c r="GT781" s="3">
        <v>0</v>
      </c>
      <c r="GU781" s="3">
        <v>0</v>
      </c>
      <c r="GV781" s="3">
        <v>0</v>
      </c>
      <c r="GW781" s="3">
        <v>0</v>
      </c>
      <c r="GX781" s="3">
        <v>0</v>
      </c>
      <c r="GY781" s="3">
        <v>0</v>
      </c>
      <c r="GZ781" s="3">
        <v>0</v>
      </c>
      <c r="HA781" s="3">
        <v>0</v>
      </c>
      <c r="HB781">
        <f t="shared" ref="HB781:HB830" si="4705">HB780+1</f>
        <v>3</v>
      </c>
      <c r="HC781">
        <f>HC780-HD780-HE780-HF780</f>
        <v>0.87966</v>
      </c>
      <c r="HD781">
        <f>IF(H781&gt;=$F$3,IF(HB781&lt;50,HC781*VLOOKUP(H781,Ret!$A$2:$AZ$27,HB781+2),HC781),0)</f>
        <v>0</v>
      </c>
      <c r="HE781">
        <f>IF(H781&lt;$F$3,HC781*VLOOKUP(H781,Withd!$A$2:$AZ$57,HB781+2),0)</f>
        <v>8.8053965999999997E-2</v>
      </c>
      <c r="HF781">
        <f>IF(HC781=HD781,0,HC781*VLOOKUP(H781,Mort!$A$2:$E$115,IF(HF780/HC780=VLOOKUP(H780,Mort!$A$2:$E$115,2),2,3)))</f>
        <v>4.9260959999999996E-4</v>
      </c>
      <c r="HH781">
        <f t="shared" ref="HH781:HI781" si="4706">HH780+1</f>
        <v>33</v>
      </c>
      <c r="HI781">
        <f t="shared" si="4706"/>
        <v>2</v>
      </c>
      <c r="HJ781">
        <f t="shared" si="4703"/>
        <v>0.7226241913</v>
      </c>
      <c r="HK781">
        <f>IF(HH781&gt;=$F$3,IF(HI781&lt;50,HJ781*VLOOKUP(HH781,Ret!$A$2:$AZ$27,HI781+2),HJ781),0)</f>
        <v>0</v>
      </c>
      <c r="HL781">
        <f>IF(HH781&lt;$F$3,HJ781*VLOOKUP(HH781,Withd!$A$2:$AZ$57,HI781+2),0)</f>
        <v>8.6570378117740002E-2</v>
      </c>
      <c r="HM781">
        <f>IF(HJ781=HK781,0,HJ781*VLOOKUP(HH781,Mort!$A$2:$E$115,IF(HM780/HJ780=VLOOKUP(HH780,Mort!$A$2:$E$115,2),2,3)))</f>
        <v>3.9021706330200003E-4</v>
      </c>
      <c r="HN781">
        <f>HN780/(1+Assumptions!$C$9)</f>
        <v>1</v>
      </c>
      <c r="HO781">
        <f>HO780*(1+Assumptions!$C$10)</f>
        <v>1</v>
      </c>
      <c r="HQ781">
        <f>HQ780/(1.01+Assumptions!$C$9)</f>
        <v>1</v>
      </c>
      <c r="HR781">
        <f>HR780/(0.99+Assumptions!$C$9)</f>
        <v>1</v>
      </c>
    </row>
    <row r="782" spans="2:226" x14ac:dyDescent="0.25">
      <c r="B782">
        <f t="shared" ref="B782:C782" si="4707">B781+1</f>
        <v>2040</v>
      </c>
      <c r="C782">
        <f t="shared" si="4707"/>
        <v>54</v>
      </c>
      <c r="D782">
        <f>IF(D781=0, 0, D781*(1-VLOOKUP(C781,Mort!$A$2:$E$111,IF(D781/D780=1-VLOOKUP(C780,Mort!$A$2:$E$111,4),4,5))))</f>
        <v>0.98403568025278798</v>
      </c>
      <c r="E782" s="3">
        <f>IF(C782&lt;65,Assumptions!$C$6,Assumptions!$C$7)*(1+Assumptions!$C$8)^(B782-$J$3)</f>
        <v>31367.206014864729</v>
      </c>
      <c r="F782" s="3">
        <f t="shared" si="4701"/>
        <v>30866.45</v>
      </c>
      <c r="H782">
        <f t="shared" ref="H782:H830" si="4708">H781+1</f>
        <v>35</v>
      </c>
      <c r="I782" s="5">
        <v>542071.24645632401</v>
      </c>
      <c r="J782" s="5">
        <v>0</v>
      </c>
      <c r="K782" s="5">
        <v>0</v>
      </c>
      <c r="L782" s="5">
        <v>0</v>
      </c>
      <c r="M782" s="5">
        <v>11965.52</v>
      </c>
      <c r="N782" s="5">
        <v>12615.17</v>
      </c>
      <c r="O782" s="5">
        <v>13299.02</v>
      </c>
      <c r="P782" s="5">
        <v>14018.54</v>
      </c>
      <c r="Q782" s="5">
        <v>14775.36</v>
      </c>
      <c r="R782" s="5">
        <v>15570.86</v>
      </c>
      <c r="S782" s="5">
        <v>16406.560000000001</v>
      </c>
      <c r="T782" s="5">
        <v>17283.82</v>
      </c>
      <c r="U782" s="5">
        <v>18203.8</v>
      </c>
      <c r="V782" s="5">
        <v>19167.55</v>
      </c>
      <c r="W782" s="5">
        <v>20175.87</v>
      </c>
      <c r="X782" s="5">
        <v>21229.13</v>
      </c>
      <c r="Y782" s="5">
        <v>22327.3</v>
      </c>
      <c r="Z782" s="5">
        <v>23469.8</v>
      </c>
      <c r="AA782" s="5">
        <v>24654.91</v>
      </c>
      <c r="AB782" s="5">
        <v>25880.62</v>
      </c>
      <c r="AC782" s="5">
        <v>27162.89</v>
      </c>
      <c r="AD782" s="5">
        <v>28503.82</v>
      </c>
      <c r="AE782" s="5">
        <v>29904.93</v>
      </c>
      <c r="AF782" s="5">
        <v>31367.35</v>
      </c>
      <c r="AG782" s="5">
        <v>32894.33</v>
      </c>
      <c r="AH782" s="5">
        <v>34490.089999999997</v>
      </c>
      <c r="AI782" s="5">
        <v>36159.629999999997</v>
      </c>
      <c r="AJ782" s="5">
        <v>37901.199999999997</v>
      </c>
      <c r="AK782" s="5">
        <v>39715.47</v>
      </c>
      <c r="AL782" s="5">
        <v>41602.33</v>
      </c>
      <c r="AM782" s="5">
        <v>43569.62</v>
      </c>
      <c r="AN782" s="5">
        <v>45619.82</v>
      </c>
      <c r="AO782" s="5">
        <v>47757.84</v>
      </c>
      <c r="AP782" s="5">
        <v>20587.53</v>
      </c>
      <c r="AQ782" s="5">
        <v>21539.79</v>
      </c>
      <c r="AR782" s="5">
        <v>22523.13</v>
      </c>
      <c r="AS782" s="5">
        <v>23533.55</v>
      </c>
      <c r="AT782" s="5">
        <v>24568.2</v>
      </c>
      <c r="AU782" s="5">
        <v>25617.49</v>
      </c>
      <c r="AV782" s="5">
        <v>26673.759999999998</v>
      </c>
      <c r="AW782" s="5">
        <v>27729.11</v>
      </c>
      <c r="AX782" s="5">
        <v>28776.49</v>
      </c>
      <c r="AY782" s="5">
        <v>29812.13</v>
      </c>
      <c r="AZ782" s="5">
        <v>30824.33</v>
      </c>
      <c r="BA782" s="5">
        <v>31802.61</v>
      </c>
      <c r="BB782" s="5">
        <v>32733.43</v>
      </c>
      <c r="BC782" s="5">
        <v>33592.379999999997</v>
      </c>
      <c r="BD782" s="5">
        <v>34354.080000000002</v>
      </c>
      <c r="BE782" s="5">
        <v>34989.89</v>
      </c>
      <c r="BF782" s="5">
        <v>35475.040000000001</v>
      </c>
      <c r="BG782" s="5">
        <v>35779.040000000001</v>
      </c>
      <c r="BH782" s="5">
        <v>35872</v>
      </c>
      <c r="BI782" s="5">
        <v>35730.94</v>
      </c>
      <c r="BJ782" s="5">
        <v>35341.64</v>
      </c>
      <c r="BK782" s="5">
        <v>34687.01</v>
      </c>
      <c r="BL782" s="5">
        <v>33752.11</v>
      </c>
      <c r="BM782" s="5">
        <v>32463.54</v>
      </c>
      <c r="BN782" s="5">
        <v>30806.66</v>
      </c>
      <c r="BO782" s="5">
        <v>28786.81</v>
      </c>
      <c r="BP782" s="5">
        <v>26429.87</v>
      </c>
      <c r="BQ782" s="5">
        <v>23791.89</v>
      </c>
      <c r="BR782" s="5">
        <v>20961.13</v>
      </c>
      <c r="BS782" s="5">
        <v>18046.560000000001</v>
      </c>
      <c r="BT782" s="5">
        <v>15160.09</v>
      </c>
      <c r="BU782" s="5">
        <v>12404.23</v>
      </c>
      <c r="BV782" s="5">
        <v>9866.27</v>
      </c>
      <c r="BW782" s="5">
        <v>7612.88</v>
      </c>
      <c r="BX782" s="5">
        <v>5732.06</v>
      </c>
      <c r="BY782" s="5">
        <v>4171.93</v>
      </c>
      <c r="BZ782" s="5">
        <v>2969.35</v>
      </c>
      <c r="CA782" s="5">
        <v>2003.53</v>
      </c>
      <c r="CB782" s="5">
        <v>1274.24</v>
      </c>
      <c r="CC782" s="5">
        <v>732.3</v>
      </c>
      <c r="CD782" s="5">
        <v>370.29</v>
      </c>
      <c r="CE782" s="5">
        <v>162.02000000000001</v>
      </c>
      <c r="CF782" s="5">
        <v>60.71</v>
      </c>
      <c r="CG782" s="5">
        <v>18.55</v>
      </c>
      <c r="CH782" s="5">
        <v>4.25</v>
      </c>
      <c r="CI782" s="5">
        <v>0.62</v>
      </c>
      <c r="CJ782" s="5">
        <v>0</v>
      </c>
      <c r="CK782" s="5">
        <v>0</v>
      </c>
      <c r="CL782" s="5">
        <v>0</v>
      </c>
      <c r="CM782" s="5">
        <v>0</v>
      </c>
      <c r="CN782" s="5">
        <v>0</v>
      </c>
      <c r="CO782" s="5">
        <v>0</v>
      </c>
      <c r="CP782" s="5">
        <v>0</v>
      </c>
      <c r="CQ782" s="5">
        <v>0</v>
      </c>
      <c r="CR782" s="5">
        <v>0</v>
      </c>
      <c r="CS782" s="5">
        <v>0</v>
      </c>
      <c r="CT782" s="5">
        <v>0</v>
      </c>
      <c r="CU782" s="5">
        <v>0</v>
      </c>
      <c r="CV782" s="5">
        <v>0</v>
      </c>
      <c r="CW782" s="5">
        <v>0</v>
      </c>
      <c r="CX782" s="5">
        <v>0</v>
      </c>
      <c r="CY782" s="5">
        <v>0</v>
      </c>
      <c r="CZ782" s="5">
        <v>0</v>
      </c>
      <c r="DA782" s="5">
        <v>0</v>
      </c>
      <c r="DB782" s="5">
        <v>0</v>
      </c>
      <c r="DC782" s="5">
        <v>0</v>
      </c>
      <c r="DD782" s="5">
        <v>0</v>
      </c>
      <c r="DE782" s="5">
        <v>0</v>
      </c>
      <c r="DF782" s="3">
        <v>0</v>
      </c>
      <c r="DG782" s="3">
        <v>0</v>
      </c>
      <c r="DH782" s="3">
        <v>0</v>
      </c>
      <c r="DI782" s="3">
        <v>1</v>
      </c>
      <c r="DJ782" s="3">
        <v>0.99933000000000005</v>
      </c>
      <c r="DK782" s="3">
        <v>0.99858050250000008</v>
      </c>
      <c r="DL782" s="3">
        <v>0.99773170907287501</v>
      </c>
      <c r="DM782" s="3">
        <v>0.99677388663216504</v>
      </c>
      <c r="DN782" s="3">
        <v>0.9956774353568697</v>
      </c>
      <c r="DO782" s="3">
        <v>0.99442288178832006</v>
      </c>
      <c r="DP782" s="3">
        <v>0.99298096860972707</v>
      </c>
      <c r="DQ782" s="3">
        <v>0.99131276058246276</v>
      </c>
      <c r="DR782" s="3">
        <v>0.9893797006993269</v>
      </c>
      <c r="DS782" s="3">
        <v>0.98713380877873946</v>
      </c>
      <c r="DT782" s="3">
        <v>0.9845179041854758</v>
      </c>
      <c r="DU782" s="3">
        <v>0.98146589868250078</v>
      </c>
      <c r="DV782" s="3">
        <v>0.97790317747028332</v>
      </c>
      <c r="DW782" s="3">
        <v>0.97372753090248521</v>
      </c>
      <c r="DX782" s="3">
        <v>0.96884915597266374</v>
      </c>
      <c r="DY782" s="3">
        <v>0.96384020583628505</v>
      </c>
      <c r="DZ782" s="3">
        <v>0.95869329913711931</v>
      </c>
      <c r="EA782" s="3">
        <v>0.9533821382598997</v>
      </c>
      <c r="EB782" s="3">
        <v>0.94787158950075745</v>
      </c>
      <c r="EC782" s="3">
        <v>0.9421938386796479</v>
      </c>
      <c r="ED782" s="3">
        <v>0.93639934657176804</v>
      </c>
      <c r="EE782" s="3">
        <v>0.93054685065569454</v>
      </c>
      <c r="EF782" s="3">
        <v>0.92451690706344558</v>
      </c>
      <c r="EG782" s="3">
        <v>0.91826717277169667</v>
      </c>
      <c r="EH782" s="3">
        <v>0.91174747584501759</v>
      </c>
      <c r="EI782" s="3">
        <v>0.9050826017965905</v>
      </c>
      <c r="EJ782" s="3">
        <v>0.89826732980506219</v>
      </c>
      <c r="EK782" s="3">
        <v>0.89134168869226515</v>
      </c>
      <c r="EL782" s="3">
        <v>0.88427334910093547</v>
      </c>
      <c r="EM782" s="3">
        <v>0.87694272303688869</v>
      </c>
      <c r="EN782" s="3">
        <v>0.86917301051078188</v>
      </c>
      <c r="EO782" s="3">
        <v>0.86082025787977323</v>
      </c>
      <c r="EP782" s="3">
        <v>0.85181607798235082</v>
      </c>
      <c r="EQ782" s="3">
        <v>0.84189242067385639</v>
      </c>
      <c r="ER782" s="3">
        <v>0.83090572458406253</v>
      </c>
      <c r="ES782" s="3">
        <v>0.81874957383339764</v>
      </c>
      <c r="ET782" s="3">
        <v>0.80537939329269825</v>
      </c>
      <c r="EU782" s="3">
        <v>0.79086645662556376</v>
      </c>
      <c r="EV782" s="3">
        <v>0.77508867081588373</v>
      </c>
      <c r="EW782" s="3">
        <v>0.75799796562439348</v>
      </c>
      <c r="EX782" s="3">
        <v>0.73951039524281448</v>
      </c>
      <c r="EY782" s="3">
        <v>0.71935134186849536</v>
      </c>
      <c r="EZ782" s="3">
        <v>0.69731041675364469</v>
      </c>
      <c r="FA782" s="3">
        <v>0.67319044943813611</v>
      </c>
      <c r="FB782" s="3">
        <v>0.64694275381454325</v>
      </c>
      <c r="FC782" s="3">
        <v>0.61847080321916525</v>
      </c>
      <c r="FD782" s="3">
        <v>0.58775135842326931</v>
      </c>
      <c r="FE782" s="3">
        <v>0.55491956754174543</v>
      </c>
      <c r="FF782" s="3">
        <v>0.52025929135308802</v>
      </c>
      <c r="FG782" s="3">
        <v>0.48400242133869131</v>
      </c>
      <c r="FH782" s="3">
        <v>0.44640511324910176</v>
      </c>
      <c r="FI782" s="3">
        <v>0.4069786136469411</v>
      </c>
      <c r="FJ782" s="3">
        <v>0.36607319318928705</v>
      </c>
      <c r="FK782" s="3">
        <v>0.32423834867161533</v>
      </c>
      <c r="FL782" s="3">
        <v>0.28217166531495996</v>
      </c>
      <c r="FM782" s="3">
        <v>0.24076579514664273</v>
      </c>
      <c r="FN782" s="3">
        <v>0.20106110786900988</v>
      </c>
      <c r="FO782" s="3">
        <v>0.16407993829866288</v>
      </c>
      <c r="FP782" s="3">
        <v>0.1306502916696933</v>
      </c>
      <c r="FQ782" s="3">
        <v>0.10132714020734734</v>
      </c>
      <c r="FR782" s="3">
        <v>7.6393570816525383E-2</v>
      </c>
      <c r="FS782" s="3">
        <v>5.5872729823790331E-2</v>
      </c>
      <c r="FT782" s="3">
        <v>3.9875808547940921E-2</v>
      </c>
      <c r="FU782" s="3">
        <v>2.7509522801053485E-2</v>
      </c>
      <c r="FV782" s="3">
        <v>1.8559024462502724E-2</v>
      </c>
      <c r="FW782" s="3">
        <v>1.1869609685238243E-2</v>
      </c>
      <c r="FX782" s="3">
        <v>7.1554755026490228E-3</v>
      </c>
      <c r="FY782" s="3">
        <v>3.8978737253130289E-3</v>
      </c>
      <c r="FZ782" s="3">
        <v>1.8682118978052816E-3</v>
      </c>
      <c r="GA782" s="3">
        <v>7.7480352037678454E-4</v>
      </c>
      <c r="GB782" s="3">
        <v>2.7520246240263013E-4</v>
      </c>
      <c r="GC782" s="3">
        <v>7.9698633111801681E-5</v>
      </c>
      <c r="GD782" s="3">
        <v>1.7320903934187861E-5</v>
      </c>
      <c r="GE782" s="3">
        <v>2.3854348898163512E-6</v>
      </c>
      <c r="GF782" s="3">
        <v>0</v>
      </c>
      <c r="GG782" s="3">
        <v>0</v>
      </c>
      <c r="GH782" s="3">
        <v>0</v>
      </c>
      <c r="GI782" s="3">
        <v>0</v>
      </c>
      <c r="GJ782" s="3">
        <v>0</v>
      </c>
      <c r="GK782" s="3">
        <v>0</v>
      </c>
      <c r="GL782" s="3">
        <v>0</v>
      </c>
      <c r="GM782" s="3">
        <v>0</v>
      </c>
      <c r="GN782" s="3">
        <v>0</v>
      </c>
      <c r="GO782" s="3">
        <v>0</v>
      </c>
      <c r="GP782" s="3">
        <v>0</v>
      </c>
      <c r="GQ782" s="3">
        <v>0</v>
      </c>
      <c r="GR782" s="3">
        <v>0</v>
      </c>
      <c r="GS782" s="3">
        <v>0</v>
      </c>
      <c r="GT782" s="3">
        <v>0</v>
      </c>
      <c r="GU782" s="3">
        <v>0</v>
      </c>
      <c r="GV782" s="3">
        <v>0</v>
      </c>
      <c r="GW782" s="3">
        <v>0</v>
      </c>
      <c r="GX782" s="3">
        <v>0</v>
      </c>
      <c r="GY782" s="3">
        <v>0</v>
      </c>
      <c r="GZ782" s="3">
        <v>0</v>
      </c>
      <c r="HA782" s="3">
        <v>0</v>
      </c>
      <c r="HB782">
        <f t="shared" si="4705"/>
        <v>4</v>
      </c>
      <c r="HC782">
        <f t="shared" ref="HC782:HC830" si="4709">HC781-HD781-HE781-HF781</f>
        <v>0.79111342439999999</v>
      </c>
      <c r="HD782">
        <f>IF(H782&gt;=$F$3,IF(HB782&lt;50,HC782*VLOOKUP(H782,Ret!$A$2:$AZ$27,HB782+2),HC782),0)</f>
        <v>0</v>
      </c>
      <c r="HE782">
        <f>IF(H782&lt;$F$3,HC782*VLOOKUP(H782,Withd!$A$2:$AZ$57,HB782+2),0)</f>
        <v>6.3605519321759993E-2</v>
      </c>
      <c r="HF782">
        <f>IF(HC782=HD782,0,HC782*VLOOKUP(H782,Mort!$A$2:$E$115,IF(HF781/HC781=VLOOKUP(H781,Mort!$A$2:$E$115,2),2,3)))</f>
        <v>4.5093465190799997E-4</v>
      </c>
      <c r="HH782">
        <f t="shared" ref="HH782:HI782" si="4710">HH781+1</f>
        <v>34</v>
      </c>
      <c r="HI782">
        <f t="shared" si="4710"/>
        <v>3</v>
      </c>
      <c r="HJ782">
        <f t="shared" si="4703"/>
        <v>0.63566359611895795</v>
      </c>
      <c r="HK782">
        <f>IF(HH782&gt;=$F$3,IF(HI782&lt;50,HJ782*VLOOKUP(HH782,Ret!$A$2:$AZ$27,HI782+2),HJ782),0)</f>
        <v>0</v>
      </c>
      <c r="HL782">
        <f>IF(HH782&lt;$F$3,HJ782*VLOOKUP(HH782,Withd!$A$2:$AZ$57,HI782+2),0)</f>
        <v>6.3629925971507684E-2</v>
      </c>
      <c r="HM782">
        <f>IF(HJ782=HK782,0,HJ782*VLOOKUP(HH782,Mort!$A$2:$E$115,IF(HM781/HJ781=VLOOKUP(HH781,Mort!$A$2:$E$115,2),2,3)))</f>
        <v>3.5597161382661645E-4</v>
      </c>
      <c r="HN782">
        <f>HN781/(1+Assumptions!$C$9)</f>
        <v>0.96339113680154143</v>
      </c>
      <c r="HO782">
        <f>HO781*(1+Assumptions!$C$10)</f>
        <v>1.0325</v>
      </c>
      <c r="HQ782">
        <f>HQ781/(1.01+Assumptions!$C$9)</f>
        <v>0.95419847328244267</v>
      </c>
      <c r="HR782">
        <f>HR781/(0.99+Assumptions!$C$9)</f>
        <v>0.97276264591439687</v>
      </c>
    </row>
    <row r="783" spans="2:226" x14ac:dyDescent="0.25">
      <c r="B783">
        <f t="shared" ref="B783:C783" si="4711">B782+1</f>
        <v>2041</v>
      </c>
      <c r="C783">
        <f t="shared" si="4711"/>
        <v>55</v>
      </c>
      <c r="D783">
        <f>IF(D782=0, 0, D782*(1-VLOOKUP(C782,Mort!$A$2:$E$111,IF(D782/D781=1-VLOOKUP(C781,Mort!$A$2:$E$111,4),4,5))))</f>
        <v>0.97834795402092689</v>
      </c>
      <c r="E783" s="3">
        <f>IF(C783&lt;65,Assumptions!$C$6,Assumptions!$C$7)*(1+Assumptions!$C$8)^(B783-$J$3)</f>
        <v>33092.402345682291</v>
      </c>
      <c r="F783" s="3">
        <f t="shared" si="4701"/>
        <v>32375.88</v>
      </c>
      <c r="H783">
        <f t="shared" si="4708"/>
        <v>36</v>
      </c>
      <c r="I783" s="5">
        <v>531728.58113838464</v>
      </c>
      <c r="J783" s="5">
        <v>0</v>
      </c>
      <c r="K783" s="5">
        <v>0</v>
      </c>
      <c r="L783" s="5">
        <v>0</v>
      </c>
      <c r="M783" s="5">
        <v>0</v>
      </c>
      <c r="N783" s="5">
        <v>12623.62</v>
      </c>
      <c r="O783" s="5">
        <v>13307.93</v>
      </c>
      <c r="P783" s="5">
        <v>14027.94</v>
      </c>
      <c r="Q783" s="5">
        <v>14785.27</v>
      </c>
      <c r="R783" s="5">
        <v>15581.3</v>
      </c>
      <c r="S783" s="5">
        <v>16417.560000000001</v>
      </c>
      <c r="T783" s="5">
        <v>17295.41</v>
      </c>
      <c r="U783" s="5">
        <v>18216</v>
      </c>
      <c r="V783" s="5">
        <v>19180.400000000001</v>
      </c>
      <c r="W783" s="5">
        <v>20189.39</v>
      </c>
      <c r="X783" s="5">
        <v>21243.37</v>
      </c>
      <c r="Y783" s="5">
        <v>22342.27</v>
      </c>
      <c r="Z783" s="5">
        <v>23485.54</v>
      </c>
      <c r="AA783" s="5">
        <v>24671.439999999999</v>
      </c>
      <c r="AB783" s="5">
        <v>25897.97</v>
      </c>
      <c r="AC783" s="5">
        <v>27181.1</v>
      </c>
      <c r="AD783" s="5">
        <v>28522.93</v>
      </c>
      <c r="AE783" s="5">
        <v>29924.98</v>
      </c>
      <c r="AF783" s="5">
        <v>31388.38</v>
      </c>
      <c r="AG783" s="5">
        <v>32916.379999999997</v>
      </c>
      <c r="AH783" s="5">
        <v>34513.21</v>
      </c>
      <c r="AI783" s="5">
        <v>36183.870000000003</v>
      </c>
      <c r="AJ783" s="5">
        <v>37926.61</v>
      </c>
      <c r="AK783" s="5">
        <v>39742.089999999997</v>
      </c>
      <c r="AL783" s="5">
        <v>41630.22</v>
      </c>
      <c r="AM783" s="5">
        <v>43598.83</v>
      </c>
      <c r="AN783" s="5">
        <v>45650.41</v>
      </c>
      <c r="AO783" s="5">
        <v>47789.86</v>
      </c>
      <c r="AP783" s="5">
        <v>20601.330000000002</v>
      </c>
      <c r="AQ783" s="5">
        <v>21554.23</v>
      </c>
      <c r="AR783" s="5">
        <v>22538.240000000002</v>
      </c>
      <c r="AS783" s="5">
        <v>23549.33</v>
      </c>
      <c r="AT783" s="5">
        <v>24584.67</v>
      </c>
      <c r="AU783" s="5">
        <v>25634.67</v>
      </c>
      <c r="AV783" s="5">
        <v>26691.64</v>
      </c>
      <c r="AW783" s="5">
        <v>27747.7</v>
      </c>
      <c r="AX783" s="5">
        <v>28795.79</v>
      </c>
      <c r="AY783" s="5">
        <v>29832.12</v>
      </c>
      <c r="AZ783" s="5">
        <v>30845</v>
      </c>
      <c r="BA783" s="5">
        <v>31823.93</v>
      </c>
      <c r="BB783" s="5">
        <v>32755.37</v>
      </c>
      <c r="BC783" s="5">
        <v>33614.9</v>
      </c>
      <c r="BD783" s="5">
        <v>34377.11</v>
      </c>
      <c r="BE783" s="5">
        <v>35013.339999999997</v>
      </c>
      <c r="BF783" s="5">
        <v>35498.82</v>
      </c>
      <c r="BG783" s="5">
        <v>35803.03</v>
      </c>
      <c r="BH783" s="5">
        <v>35896.050000000003</v>
      </c>
      <c r="BI783" s="5">
        <v>35754.9</v>
      </c>
      <c r="BJ783" s="5">
        <v>35365.339999999997</v>
      </c>
      <c r="BK783" s="5">
        <v>34710.269999999997</v>
      </c>
      <c r="BL783" s="5">
        <v>33774.74</v>
      </c>
      <c r="BM783" s="5">
        <v>32485.3</v>
      </c>
      <c r="BN783" s="5">
        <v>30827.32</v>
      </c>
      <c r="BO783" s="5">
        <v>28806.11</v>
      </c>
      <c r="BP783" s="5">
        <v>26447.59</v>
      </c>
      <c r="BQ783" s="5">
        <v>23807.84</v>
      </c>
      <c r="BR783" s="5">
        <v>20975.18</v>
      </c>
      <c r="BS783" s="5">
        <v>18058.66</v>
      </c>
      <c r="BT783" s="5">
        <v>15170.26</v>
      </c>
      <c r="BU783" s="5">
        <v>12412.54</v>
      </c>
      <c r="BV783" s="5">
        <v>9872.89</v>
      </c>
      <c r="BW783" s="5">
        <v>7617.98</v>
      </c>
      <c r="BX783" s="5">
        <v>5735.9</v>
      </c>
      <c r="BY783" s="5">
        <v>4174.7299999999996</v>
      </c>
      <c r="BZ783" s="5">
        <v>2971.34</v>
      </c>
      <c r="CA783" s="5">
        <v>2004.87</v>
      </c>
      <c r="CB783" s="5">
        <v>1275.0899999999999</v>
      </c>
      <c r="CC783" s="5">
        <v>732.79</v>
      </c>
      <c r="CD783" s="5">
        <v>370.54</v>
      </c>
      <c r="CE783" s="5">
        <v>162.13</v>
      </c>
      <c r="CF783" s="5">
        <v>60.75</v>
      </c>
      <c r="CG783" s="5">
        <v>18.559999999999999</v>
      </c>
      <c r="CH783" s="5">
        <v>4.26</v>
      </c>
      <c r="CI783" s="5">
        <v>0.62</v>
      </c>
      <c r="CJ783" s="5">
        <v>0</v>
      </c>
      <c r="CK783" s="5">
        <v>0</v>
      </c>
      <c r="CL783" s="5">
        <v>0</v>
      </c>
      <c r="CM783" s="5">
        <v>0</v>
      </c>
      <c r="CN783" s="5">
        <v>0</v>
      </c>
      <c r="CO783" s="5">
        <v>0</v>
      </c>
      <c r="CP783" s="5">
        <v>0</v>
      </c>
      <c r="CQ783" s="5">
        <v>0</v>
      </c>
      <c r="CR783" s="5">
        <v>0</v>
      </c>
      <c r="CS783" s="5">
        <v>0</v>
      </c>
      <c r="CT783" s="5">
        <v>0</v>
      </c>
      <c r="CU783" s="5">
        <v>0</v>
      </c>
      <c r="CV783" s="5">
        <v>0</v>
      </c>
      <c r="CW783" s="5">
        <v>0</v>
      </c>
      <c r="CX783" s="5">
        <v>0</v>
      </c>
      <c r="CY783" s="5">
        <v>0</v>
      </c>
      <c r="CZ783" s="5">
        <v>0</v>
      </c>
      <c r="DA783" s="5">
        <v>0</v>
      </c>
      <c r="DB783" s="5">
        <v>0</v>
      </c>
      <c r="DC783" s="5">
        <v>0</v>
      </c>
      <c r="DD783" s="5">
        <v>0</v>
      </c>
      <c r="DE783" s="5">
        <v>0</v>
      </c>
      <c r="DF783" s="3">
        <v>0</v>
      </c>
      <c r="DG783" s="3">
        <v>0</v>
      </c>
      <c r="DH783" s="3">
        <v>0</v>
      </c>
      <c r="DI783" s="3">
        <v>0</v>
      </c>
      <c r="DJ783" s="3">
        <v>1</v>
      </c>
      <c r="DK783" s="3">
        <v>0.99924999999999997</v>
      </c>
      <c r="DL783" s="3">
        <v>0.99840063749999997</v>
      </c>
      <c r="DM783" s="3">
        <v>0.99744217288799997</v>
      </c>
      <c r="DN783" s="3">
        <v>0.99634498649782322</v>
      </c>
      <c r="DO783" s="3">
        <v>0.99508959181483592</v>
      </c>
      <c r="DP783" s="3">
        <v>0.99364671190670451</v>
      </c>
      <c r="DQ783" s="3">
        <v>0.99197738543070124</v>
      </c>
      <c r="DR783" s="3">
        <v>0.99004302952911138</v>
      </c>
      <c r="DS783" s="3">
        <v>0.9877956318520803</v>
      </c>
      <c r="DT783" s="3">
        <v>0.98517797342767222</v>
      </c>
      <c r="DU783" s="3">
        <v>0.98212392171004648</v>
      </c>
      <c r="DV783" s="3">
        <v>0.97855881187423899</v>
      </c>
      <c r="DW783" s="3">
        <v>0.97438036574753595</v>
      </c>
      <c r="DX783" s="3">
        <v>0.96949872011514082</v>
      </c>
      <c r="DY783" s="3">
        <v>0.96448641173214555</v>
      </c>
      <c r="DZ783" s="3">
        <v>0.95933605429349589</v>
      </c>
      <c r="EA783" s="3">
        <v>0.95402133255270993</v>
      </c>
      <c r="EB783" s="3">
        <v>0.94850708925055527</v>
      </c>
      <c r="EC783" s="3">
        <v>0.94282553178594442</v>
      </c>
      <c r="ED783" s="3">
        <v>0.93702715476546083</v>
      </c>
      <c r="EE783" s="3">
        <v>0.93117073504817671</v>
      </c>
      <c r="EF783" s="3">
        <v>0.92513674868506446</v>
      </c>
      <c r="EG783" s="3">
        <v>0.9188828242639534</v>
      </c>
      <c r="EH783" s="3">
        <v>0.91235875621167939</v>
      </c>
      <c r="EI783" s="3">
        <v>0.90568941370377198</v>
      </c>
      <c r="EJ783" s="3">
        <v>0.89886957241858256</v>
      </c>
      <c r="EK783" s="3">
        <v>0.89193928801523525</v>
      </c>
      <c r="EL783" s="3">
        <v>0.88486620946127448</v>
      </c>
      <c r="EM783" s="3">
        <v>0.87753066858484052</v>
      </c>
      <c r="EN783" s="3">
        <v>0.86975574686117885</v>
      </c>
      <c r="EO783" s="3">
        <v>0.86139739413384286</v>
      </c>
      <c r="EP783" s="3">
        <v>0.85238717739120284</v>
      </c>
      <c r="EQ783" s="3">
        <v>0.8424568667745953</v>
      </c>
      <c r="ER783" s="3">
        <v>0.83146280466318678</v>
      </c>
      <c r="ES783" s="3">
        <v>0.81929850383096436</v>
      </c>
      <c r="ET783" s="3">
        <v>0.80591935926340474</v>
      </c>
      <c r="EU783" s="3">
        <v>0.79139669240947819</v>
      </c>
      <c r="EV783" s="3">
        <v>0.7756083283959091</v>
      </c>
      <c r="EW783" s="3">
        <v>0.75850616475477928</v>
      </c>
      <c r="EX783" s="3">
        <v>0.74000619939641021</v>
      </c>
      <c r="EY783" s="3">
        <v>0.71983363040086412</v>
      </c>
      <c r="EZ783" s="3">
        <v>0.69777792796538163</v>
      </c>
      <c r="FA783" s="3">
        <v>0.6736417894370591</v>
      </c>
      <c r="FB783" s="3">
        <v>0.64737649606690817</v>
      </c>
      <c r="FC783" s="3">
        <v>0.61888545647500359</v>
      </c>
      <c r="FD783" s="3">
        <v>0.58814541585189017</v>
      </c>
      <c r="FE783" s="3">
        <v>0.55529161292240359</v>
      </c>
      <c r="FF783" s="3">
        <v>0.52060809877927028</v>
      </c>
      <c r="FG783" s="3">
        <v>0.48432692037534292</v>
      </c>
      <c r="FH783" s="3">
        <v>0.4467044052005863</v>
      </c>
      <c r="FI783" s="3">
        <v>0.40725147213327051</v>
      </c>
      <c r="FJ783" s="3">
        <v>0.36631862666915549</v>
      </c>
      <c r="FK783" s="3">
        <v>0.32445573401340438</v>
      </c>
      <c r="FL783" s="3">
        <v>0.28236084708250531</v>
      </c>
      <c r="FM783" s="3">
        <v>0.24092721638161849</v>
      </c>
      <c r="FN783" s="3">
        <v>0.20119590912812579</v>
      </c>
      <c r="FO783" s="3">
        <v>0.1641899455621896</v>
      </c>
      <c r="FP783" s="3">
        <v>0.1307378860533491</v>
      </c>
      <c r="FQ783" s="3">
        <v>0.10139507490753544</v>
      </c>
      <c r="FR783" s="3">
        <v>7.644478882503819E-2</v>
      </c>
      <c r="FS783" s="3">
        <v>5.5910189650856423E-2</v>
      </c>
      <c r="FT783" s="3">
        <v>3.990254325191972E-2</v>
      </c>
      <c r="FU783" s="3">
        <v>2.7527966538634378E-2</v>
      </c>
      <c r="FV783" s="3">
        <v>1.8571467345624298E-2</v>
      </c>
      <c r="FW783" s="3">
        <v>1.1877567655567476E-2</v>
      </c>
      <c r="FX783" s="3">
        <v>7.1602728854822974E-3</v>
      </c>
      <c r="FY783" s="3">
        <v>3.9004870516376267E-3</v>
      </c>
      <c r="FZ783" s="3">
        <v>1.8694644389793981E-3</v>
      </c>
      <c r="GA783" s="3">
        <v>7.7532298677792581E-4</v>
      </c>
      <c r="GB783" s="3">
        <v>2.7538697167365145E-4</v>
      </c>
      <c r="GC783" s="3">
        <v>7.9752066996689451E-5</v>
      </c>
      <c r="GD783" s="3">
        <v>1.7332516720390521E-5</v>
      </c>
      <c r="GE783" s="3">
        <v>2.3870342027321816E-6</v>
      </c>
      <c r="GF783" s="3">
        <v>0</v>
      </c>
      <c r="GG783" s="3">
        <v>0</v>
      </c>
      <c r="GH783" s="3">
        <v>0</v>
      </c>
      <c r="GI783" s="3">
        <v>0</v>
      </c>
      <c r="GJ783" s="3">
        <v>0</v>
      </c>
      <c r="GK783" s="3">
        <v>0</v>
      </c>
      <c r="GL783" s="3">
        <v>0</v>
      </c>
      <c r="GM783" s="3">
        <v>0</v>
      </c>
      <c r="GN783" s="3">
        <v>0</v>
      </c>
      <c r="GO783" s="3">
        <v>0</v>
      </c>
      <c r="GP783" s="3">
        <v>0</v>
      </c>
      <c r="GQ783" s="3">
        <v>0</v>
      </c>
      <c r="GR783" s="3">
        <v>0</v>
      </c>
      <c r="GS783" s="3">
        <v>0</v>
      </c>
      <c r="GT783" s="3">
        <v>0</v>
      </c>
      <c r="GU783" s="3">
        <v>0</v>
      </c>
      <c r="GV783" s="3">
        <v>0</v>
      </c>
      <c r="GW783" s="3">
        <v>0</v>
      </c>
      <c r="GX783" s="3">
        <v>0</v>
      </c>
      <c r="GY783" s="3">
        <v>0</v>
      </c>
      <c r="GZ783" s="3">
        <v>0</v>
      </c>
      <c r="HA783" s="3">
        <v>0</v>
      </c>
      <c r="HB783">
        <f t="shared" si="4705"/>
        <v>5</v>
      </c>
      <c r="HC783">
        <f t="shared" si="4709"/>
        <v>0.72705697042633199</v>
      </c>
      <c r="HD783">
        <f>IF(H783&gt;=$F$3,IF(HB783&lt;50,HC783*VLOOKUP(H783,Ret!$A$2:$AZ$27,HB783+2),HC783),0)</f>
        <v>0</v>
      </c>
      <c r="HE783">
        <f>IF(H783&lt;$F$3,HC783*VLOOKUP(H783,Withd!$A$2:$AZ$57,HB783+2),0)</f>
        <v>5.0530459444630076E-2</v>
      </c>
      <c r="HF783">
        <f>IF(HC783=HD783,0,HC783*VLOOKUP(H783,Mort!$A$2:$E$115,IF(HF782/HC782=VLOOKUP(H782,Mort!$A$2:$E$115,2),2,3)))</f>
        <v>4.4350475196006252E-4</v>
      </c>
      <c r="HH783">
        <f t="shared" ref="HH783:HI783" si="4712">HH782+1</f>
        <v>35</v>
      </c>
      <c r="HI783">
        <f t="shared" si="4712"/>
        <v>4</v>
      </c>
      <c r="HJ783">
        <f t="shared" si="4703"/>
        <v>0.5716776985336236</v>
      </c>
      <c r="HK783">
        <f>IF(HH783&gt;=$F$3,IF(HI783&lt;50,HJ783*VLOOKUP(HH783,Ret!$A$2:$AZ$27,HI783+2),HJ783),0)</f>
        <v>0</v>
      </c>
      <c r="HL783">
        <f>IF(HH783&lt;$F$3,HJ783*VLOOKUP(HH783,Withd!$A$2:$AZ$57,HI783+2),0)</f>
        <v>4.5962886962103336E-2</v>
      </c>
      <c r="HM783">
        <f>IF(HJ783=HK783,0,HJ783*VLOOKUP(HH783,Mort!$A$2:$E$115,IF(HM782/HJ782=VLOOKUP(HH782,Mort!$A$2:$E$115,2),2,3)))</f>
        <v>3.2585628816416545E-4</v>
      </c>
      <c r="HN783">
        <f>HN782/(1+Assumptions!$C$9)</f>
        <v>0.9281224824677663</v>
      </c>
      <c r="HO783">
        <f>HO782*(1+Assumptions!$C$10)</f>
        <v>1.0660562499999999</v>
      </c>
      <c r="HQ783">
        <f>HQ782/(1.01+Assumptions!$C$9)</f>
        <v>0.91049472641454454</v>
      </c>
      <c r="HR783">
        <f>HR782/(0.99+Assumptions!$C$9)</f>
        <v>0.94626716528637822</v>
      </c>
    </row>
    <row r="784" spans="2:226" x14ac:dyDescent="0.25">
      <c r="B784">
        <f t="shared" ref="B784:C784" si="4713">B783+1</f>
        <v>2042</v>
      </c>
      <c r="C784">
        <f t="shared" si="4713"/>
        <v>56</v>
      </c>
      <c r="D784">
        <f>IF(D783=0, 0, D783*(1-VLOOKUP(C783,Mort!$A$2:$E$111,IF(D783/D782=1-VLOOKUP(C782,Mort!$A$2:$E$111,4),4,5))))</f>
        <v>0.9724876497763415</v>
      </c>
      <c r="E784" s="3">
        <f>IF(C784&lt;65,Assumptions!$C$6,Assumptions!$C$7)*(1+Assumptions!$C$8)^(B784-$J$3)</f>
        <v>34912.484474694815</v>
      </c>
      <c r="F784" s="3">
        <f t="shared" si="4701"/>
        <v>33951.96</v>
      </c>
      <c r="H784">
        <f t="shared" si="4708"/>
        <v>37</v>
      </c>
      <c r="I784" s="5">
        <v>521245.3771610001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13317.92</v>
      </c>
      <c r="P784" s="5">
        <v>14038.47</v>
      </c>
      <c r="Q784" s="5">
        <v>14796.36</v>
      </c>
      <c r="R784" s="5">
        <v>15592.99</v>
      </c>
      <c r="S784" s="5">
        <v>16429.88</v>
      </c>
      <c r="T784" s="5">
        <v>17308.39</v>
      </c>
      <c r="U784" s="5">
        <v>18229.669999999998</v>
      </c>
      <c r="V784" s="5">
        <v>19194.8</v>
      </c>
      <c r="W784" s="5">
        <v>20204.55</v>
      </c>
      <c r="X784" s="5">
        <v>21259.31</v>
      </c>
      <c r="Y784" s="5">
        <v>22359.040000000001</v>
      </c>
      <c r="Z784" s="5">
        <v>23503.16</v>
      </c>
      <c r="AA784" s="5">
        <v>24689.96</v>
      </c>
      <c r="AB784" s="5">
        <v>25917.41</v>
      </c>
      <c r="AC784" s="5">
        <v>27201.5</v>
      </c>
      <c r="AD784" s="5">
        <v>28544.34</v>
      </c>
      <c r="AE784" s="5">
        <v>29947.439999999999</v>
      </c>
      <c r="AF784" s="5">
        <v>31411.94</v>
      </c>
      <c r="AG784" s="5">
        <v>32941.089999999997</v>
      </c>
      <c r="AH784" s="5">
        <v>34539.120000000003</v>
      </c>
      <c r="AI784" s="5">
        <v>36211.03</v>
      </c>
      <c r="AJ784" s="5">
        <v>37955.08</v>
      </c>
      <c r="AK784" s="5">
        <v>39771.919999999998</v>
      </c>
      <c r="AL784" s="5">
        <v>41661.47</v>
      </c>
      <c r="AM784" s="5">
        <v>43631.55</v>
      </c>
      <c r="AN784" s="5">
        <v>45684.67</v>
      </c>
      <c r="AO784" s="5">
        <v>47825.73</v>
      </c>
      <c r="AP784" s="5">
        <v>20616.79</v>
      </c>
      <c r="AQ784" s="5">
        <v>21570.400000000001</v>
      </c>
      <c r="AR784" s="5">
        <v>22555.15</v>
      </c>
      <c r="AS784" s="5">
        <v>23567.01</v>
      </c>
      <c r="AT784" s="5">
        <v>24603.119999999999</v>
      </c>
      <c r="AU784" s="5">
        <v>25653.91</v>
      </c>
      <c r="AV784" s="5">
        <v>26711.67</v>
      </c>
      <c r="AW784" s="5">
        <v>27768.53</v>
      </c>
      <c r="AX784" s="5">
        <v>28817.4</v>
      </c>
      <c r="AY784" s="5">
        <v>29854.51</v>
      </c>
      <c r="AZ784" s="5">
        <v>30868.15</v>
      </c>
      <c r="BA784" s="5">
        <v>31847.82</v>
      </c>
      <c r="BB784" s="5">
        <v>32779.96</v>
      </c>
      <c r="BC784" s="5">
        <v>33640.129999999997</v>
      </c>
      <c r="BD784" s="5">
        <v>34402.910000000003</v>
      </c>
      <c r="BE784" s="5">
        <v>35039.620000000003</v>
      </c>
      <c r="BF784" s="5">
        <v>35525.47</v>
      </c>
      <c r="BG784" s="5">
        <v>35829.9</v>
      </c>
      <c r="BH784" s="5">
        <v>35922.99</v>
      </c>
      <c r="BI784" s="5">
        <v>35781.730000000003</v>
      </c>
      <c r="BJ784" s="5">
        <v>35391.879999999997</v>
      </c>
      <c r="BK784" s="5">
        <v>34736.32</v>
      </c>
      <c r="BL784" s="5">
        <v>33800.089999999997</v>
      </c>
      <c r="BM784" s="5">
        <v>32509.68</v>
      </c>
      <c r="BN784" s="5">
        <v>30850.45</v>
      </c>
      <c r="BO784" s="5">
        <v>28827.73</v>
      </c>
      <c r="BP784" s="5">
        <v>26467.439999999999</v>
      </c>
      <c r="BQ784" s="5">
        <v>23825.71</v>
      </c>
      <c r="BR784" s="5">
        <v>20990.92</v>
      </c>
      <c r="BS784" s="5">
        <v>18072.22</v>
      </c>
      <c r="BT784" s="5">
        <v>15181.64</v>
      </c>
      <c r="BU784" s="5">
        <v>12421.86</v>
      </c>
      <c r="BV784" s="5">
        <v>9880.2999999999993</v>
      </c>
      <c r="BW784" s="5">
        <v>7623.7</v>
      </c>
      <c r="BX784" s="5">
        <v>5740.21</v>
      </c>
      <c r="BY784" s="5">
        <v>4177.8599999999997</v>
      </c>
      <c r="BZ784" s="5">
        <v>2973.57</v>
      </c>
      <c r="CA784" s="5">
        <v>2006.37</v>
      </c>
      <c r="CB784" s="5">
        <v>1276.05</v>
      </c>
      <c r="CC784" s="5">
        <v>733.34</v>
      </c>
      <c r="CD784" s="5">
        <v>370.82</v>
      </c>
      <c r="CE784" s="5">
        <v>162.25</v>
      </c>
      <c r="CF784" s="5">
        <v>60.8</v>
      </c>
      <c r="CG784" s="5">
        <v>18.579999999999998</v>
      </c>
      <c r="CH784" s="5">
        <v>4.26</v>
      </c>
      <c r="CI784" s="5">
        <v>0.62</v>
      </c>
      <c r="CJ784" s="5">
        <v>0</v>
      </c>
      <c r="CK784" s="5">
        <v>0</v>
      </c>
      <c r="CL784" s="5">
        <v>0</v>
      </c>
      <c r="CM784" s="5">
        <v>0</v>
      </c>
      <c r="CN784" s="5">
        <v>0</v>
      </c>
      <c r="CO784" s="5">
        <v>0</v>
      </c>
      <c r="CP784" s="5">
        <v>0</v>
      </c>
      <c r="CQ784" s="5">
        <v>0</v>
      </c>
      <c r="CR784" s="5">
        <v>0</v>
      </c>
      <c r="CS784" s="5">
        <v>0</v>
      </c>
      <c r="CT784" s="5">
        <v>0</v>
      </c>
      <c r="CU784" s="5">
        <v>0</v>
      </c>
      <c r="CV784" s="5">
        <v>0</v>
      </c>
      <c r="CW784" s="5">
        <v>0</v>
      </c>
      <c r="CX784" s="5">
        <v>0</v>
      </c>
      <c r="CY784" s="5">
        <v>0</v>
      </c>
      <c r="CZ784" s="5">
        <v>0</v>
      </c>
      <c r="DA784" s="5">
        <v>0</v>
      </c>
      <c r="DB784" s="5">
        <v>0</v>
      </c>
      <c r="DC784" s="5">
        <v>0</v>
      </c>
      <c r="DD784" s="5">
        <v>0</v>
      </c>
      <c r="DE784" s="5">
        <v>0</v>
      </c>
      <c r="DF784" s="3">
        <v>0</v>
      </c>
      <c r="DG784" s="3">
        <v>0</v>
      </c>
      <c r="DH784" s="3">
        <v>0</v>
      </c>
      <c r="DI784" s="3">
        <v>0</v>
      </c>
      <c r="DJ784" s="3">
        <v>0</v>
      </c>
      <c r="DK784" s="3">
        <v>1</v>
      </c>
      <c r="DL784" s="3">
        <v>0.99914999999999998</v>
      </c>
      <c r="DM784" s="3">
        <v>0.99819081600000004</v>
      </c>
      <c r="DN784" s="3">
        <v>0.99709280610240003</v>
      </c>
      <c r="DO784" s="3">
        <v>0.99583646916671098</v>
      </c>
      <c r="DP784" s="3">
        <v>0.99439250628641929</v>
      </c>
      <c r="DQ784" s="3">
        <v>0.99272192687585814</v>
      </c>
      <c r="DR784" s="3">
        <v>0.99078611911845016</v>
      </c>
      <c r="DS784" s="3">
        <v>0.98853703462805131</v>
      </c>
      <c r="DT784" s="3">
        <v>0.98591741148628698</v>
      </c>
      <c r="DU784" s="3">
        <v>0.98286106751067948</v>
      </c>
      <c r="DV784" s="3">
        <v>0.9792932818356157</v>
      </c>
      <c r="DW784" s="3">
        <v>0.97511169952217758</v>
      </c>
      <c r="DX784" s="3">
        <v>0.97022638990757148</v>
      </c>
      <c r="DY784" s="3">
        <v>0.96521031947174929</v>
      </c>
      <c r="DZ784" s="3">
        <v>0.96005609636577016</v>
      </c>
      <c r="EA784" s="3">
        <v>0.9547373855919038</v>
      </c>
      <c r="EB784" s="3">
        <v>0.94921900350318256</v>
      </c>
      <c r="EC784" s="3">
        <v>0.94353318167219846</v>
      </c>
      <c r="ED784" s="3">
        <v>0.9377304526049145</v>
      </c>
      <c r="EE784" s="3">
        <v>0.93186963727613381</v>
      </c>
      <c r="EF784" s="3">
        <v>0.92583112202658446</v>
      </c>
      <c r="EG784" s="3">
        <v>0.91957250364168475</v>
      </c>
      <c r="EH784" s="3">
        <v>0.91304353886582879</v>
      </c>
      <c r="EI784" s="3">
        <v>0.9063691905967195</v>
      </c>
      <c r="EJ784" s="3">
        <v>0.89954423059152622</v>
      </c>
      <c r="EK784" s="3">
        <v>0.89260874457366557</v>
      </c>
      <c r="EL784" s="3">
        <v>0.88553035722919637</v>
      </c>
      <c r="EM784" s="3">
        <v>0.87818931056776628</v>
      </c>
      <c r="EN784" s="3">
        <v>0.87040855327613587</v>
      </c>
      <c r="EO784" s="3">
        <v>0.86204392707915223</v>
      </c>
      <c r="EP784" s="3">
        <v>0.85302694760190423</v>
      </c>
      <c r="EQ784" s="3">
        <v>0.84308918366234198</v>
      </c>
      <c r="ER784" s="3">
        <v>0.83208686981554836</v>
      </c>
      <c r="ES784" s="3">
        <v>0.8199134389101469</v>
      </c>
      <c r="ET784" s="3">
        <v>0.80652425245274428</v>
      </c>
      <c r="EU784" s="3">
        <v>0.79199068542354578</v>
      </c>
      <c r="EV784" s="3">
        <v>0.77619047124934604</v>
      </c>
      <c r="EW784" s="3">
        <v>0.75907547135829789</v>
      </c>
      <c r="EX784" s="3">
        <v>0.74056162061186903</v>
      </c>
      <c r="EY784" s="3">
        <v>0.72037391083398949</v>
      </c>
      <c r="EZ784" s="3">
        <v>0.69830165420603607</v>
      </c>
      <c r="FA784" s="3">
        <v>0.67414739998704931</v>
      </c>
      <c r="FB784" s="3">
        <v>0.64786239286155423</v>
      </c>
      <c r="FC784" s="3">
        <v>0.61934996895171723</v>
      </c>
      <c r="FD784" s="3">
        <v>0.58858685599388549</v>
      </c>
      <c r="FE784" s="3">
        <v>0.55570839421806706</v>
      </c>
      <c r="FF784" s="3">
        <v>0.52099884791520656</v>
      </c>
      <c r="FG784" s="3">
        <v>0.48469043820399582</v>
      </c>
      <c r="FH784" s="3">
        <v>0.44703968496430946</v>
      </c>
      <c r="FI784" s="3">
        <v>0.40755713998826165</v>
      </c>
      <c r="FJ784" s="3">
        <v>0.36659357184804148</v>
      </c>
      <c r="FK784" s="3">
        <v>0.32469925845724729</v>
      </c>
      <c r="FL784" s="3">
        <v>0.28257277666500402</v>
      </c>
      <c r="FM784" s="3">
        <v>0.24110804741718134</v>
      </c>
      <c r="FN784" s="3">
        <v>0.20134691931761398</v>
      </c>
      <c r="FO784" s="3">
        <v>0.16431318044752524</v>
      </c>
      <c r="FP784" s="3">
        <v>0.13083601306314643</v>
      </c>
      <c r="FQ784" s="3">
        <v>0.10147117829125385</v>
      </c>
      <c r="FR784" s="3">
        <v>7.6502165449125012E-2</v>
      </c>
      <c r="FS784" s="3">
        <v>5.5952153766181047E-2</v>
      </c>
      <c r="FT784" s="3">
        <v>3.9932492621385748E-2</v>
      </c>
      <c r="FU784" s="3">
        <v>2.7548628009641602E-2</v>
      </c>
      <c r="FV784" s="3">
        <v>1.8585406400424612E-2</v>
      </c>
      <c r="FW784" s="3">
        <v>1.1886482517455565E-2</v>
      </c>
      <c r="FX784" s="3">
        <v>7.1656471208229131E-3</v>
      </c>
      <c r="FY784" s="3">
        <v>3.9034146125970738E-3</v>
      </c>
      <c r="FZ784" s="3">
        <v>1.8708675896716514E-3</v>
      </c>
      <c r="GA784" s="3">
        <v>7.7590491546452407E-4</v>
      </c>
      <c r="GB784" s="3">
        <v>2.755936669238443E-4</v>
      </c>
      <c r="GC784" s="3">
        <v>7.9811925941145303E-5</v>
      </c>
      <c r="GD784" s="3">
        <v>1.7345525864789109E-5</v>
      </c>
      <c r="GE784" s="3">
        <v>2.3888258220987553E-6</v>
      </c>
      <c r="GF784" s="3">
        <v>0</v>
      </c>
      <c r="GG784" s="3">
        <v>0</v>
      </c>
      <c r="GH784" s="3">
        <v>0</v>
      </c>
      <c r="GI784" s="3">
        <v>0</v>
      </c>
      <c r="GJ784" s="3">
        <v>0</v>
      </c>
      <c r="GK784" s="3">
        <v>0</v>
      </c>
      <c r="GL784" s="3">
        <v>0</v>
      </c>
      <c r="GM784" s="3">
        <v>0</v>
      </c>
      <c r="GN784" s="3">
        <v>0</v>
      </c>
      <c r="GO784" s="3">
        <v>0</v>
      </c>
      <c r="GP784" s="3">
        <v>0</v>
      </c>
      <c r="GQ784" s="3">
        <v>0</v>
      </c>
      <c r="GR784" s="3">
        <v>0</v>
      </c>
      <c r="GS784" s="3">
        <v>0</v>
      </c>
      <c r="GT784" s="3">
        <v>0</v>
      </c>
      <c r="GU784" s="3">
        <v>0</v>
      </c>
      <c r="GV784" s="3">
        <v>0</v>
      </c>
      <c r="GW784" s="3">
        <v>0</v>
      </c>
      <c r="GX784" s="3">
        <v>0</v>
      </c>
      <c r="GY784" s="3">
        <v>0</v>
      </c>
      <c r="GZ784" s="3">
        <v>0</v>
      </c>
      <c r="HA784" s="3">
        <v>0</v>
      </c>
      <c r="HB784">
        <f t="shared" si="4705"/>
        <v>6</v>
      </c>
      <c r="HC784">
        <f t="shared" si="4709"/>
        <v>0.67608300622974182</v>
      </c>
      <c r="HD784">
        <f>IF(H784&gt;=$F$3,IF(HB784&lt;50,HC784*VLOOKUP(H784,Ret!$A$2:$AZ$27,HB784+2),HC784),0)</f>
        <v>0</v>
      </c>
      <c r="HE784">
        <f>IF(H784&lt;$F$3,HC784*VLOOKUP(H784,Withd!$A$2:$AZ$57,HB784+2),0)</f>
        <v>4.4215828607425116E-2</v>
      </c>
      <c r="HF784">
        <f>IF(HC784=HD784,0,HC784*VLOOKUP(H784,Mort!$A$2:$E$115,IF(HF783/HC783=VLOOKUP(H783,Mort!$A$2:$E$115,2),2,3)))</f>
        <v>4.3945395404933218E-4</v>
      </c>
      <c r="HH784">
        <f t="shared" ref="HH784:HI784" si="4714">HH783+1</f>
        <v>36</v>
      </c>
      <c r="HI784">
        <f t="shared" si="4714"/>
        <v>5</v>
      </c>
      <c r="HJ784">
        <f t="shared" si="4703"/>
        <v>0.52538895528335605</v>
      </c>
      <c r="HK784">
        <f>IF(HH784&gt;=$F$3,IF(HI784&lt;50,HJ784*VLOOKUP(HH784,Ret!$A$2:$AZ$27,HI784+2),HJ784),0)</f>
        <v>0</v>
      </c>
      <c r="HL784">
        <f>IF(HH784&lt;$F$3,HJ784*VLOOKUP(HH784,Withd!$A$2:$AZ$57,HI784+2),0)</f>
        <v>3.6514532392193245E-2</v>
      </c>
      <c r="HM784">
        <f>IF(HJ784=HK784,0,HJ784*VLOOKUP(HH784,Mort!$A$2:$E$115,IF(HM783/HJ783=VLOOKUP(HH783,Mort!$A$2:$E$115,2),2,3)))</f>
        <v>3.2048726272284716E-4</v>
      </c>
      <c r="HN784">
        <f>HN783/(1+Assumptions!$C$9)</f>
        <v>0.89414497347569</v>
      </c>
      <c r="HO784">
        <f>HO783*(1+Assumptions!$C$10)</f>
        <v>1.1007030781249998</v>
      </c>
      <c r="HQ784">
        <f>HQ783/(1.01+Assumptions!$C$9)</f>
        <v>0.86879267787647374</v>
      </c>
      <c r="HR784">
        <f>HR783/(0.99+Assumptions!$C$9)</f>
        <v>0.92049335144589317</v>
      </c>
    </row>
    <row r="785" spans="2:226" x14ac:dyDescent="0.25">
      <c r="B785">
        <f t="shared" ref="B785:C785" si="4715">B784+1</f>
        <v>2043</v>
      </c>
      <c r="C785">
        <f t="shared" si="4715"/>
        <v>57</v>
      </c>
      <c r="D785">
        <f>IF(D784=0, 0, D784*(1-VLOOKUP(C784,Mort!$A$2:$E$111,IF(D784/D783=1-VLOOKUP(C783,Mort!$A$2:$E$111,4),4,5))))</f>
        <v>0.96650685073021703</v>
      </c>
      <c r="E785" s="3">
        <f>IF(C785&lt;65,Assumptions!$C$6,Assumptions!$C$7)*(1+Assumptions!$C$8)^(B785-$J$3)</f>
        <v>36832.671120803025</v>
      </c>
      <c r="F785" s="3">
        <f t="shared" si="4701"/>
        <v>35599.03</v>
      </c>
      <c r="H785">
        <f t="shared" si="4708"/>
        <v>38</v>
      </c>
      <c r="I785" s="5">
        <v>510627.18532812607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0</v>
      </c>
      <c r="P785" s="5">
        <v>14050.41</v>
      </c>
      <c r="Q785" s="5">
        <v>14808.95</v>
      </c>
      <c r="R785" s="5">
        <v>15606.26</v>
      </c>
      <c r="S785" s="5">
        <v>16443.86</v>
      </c>
      <c r="T785" s="5">
        <v>17323.11</v>
      </c>
      <c r="U785" s="5">
        <v>18245.18</v>
      </c>
      <c r="V785" s="5">
        <v>19211.13</v>
      </c>
      <c r="W785" s="5">
        <v>20221.73</v>
      </c>
      <c r="X785" s="5">
        <v>21277.4</v>
      </c>
      <c r="Y785" s="5">
        <v>22378.06</v>
      </c>
      <c r="Z785" s="5">
        <v>23523.16</v>
      </c>
      <c r="AA785" s="5">
        <v>24710.959999999999</v>
      </c>
      <c r="AB785" s="5">
        <v>25939.46</v>
      </c>
      <c r="AC785" s="5">
        <v>27224.639999999999</v>
      </c>
      <c r="AD785" s="5">
        <v>28568.62</v>
      </c>
      <c r="AE785" s="5">
        <v>29972.92</v>
      </c>
      <c r="AF785" s="5">
        <v>31438.66</v>
      </c>
      <c r="AG785" s="5">
        <v>32969.11</v>
      </c>
      <c r="AH785" s="5">
        <v>34568.5</v>
      </c>
      <c r="AI785" s="5">
        <v>36241.83</v>
      </c>
      <c r="AJ785" s="5">
        <v>37987.370000000003</v>
      </c>
      <c r="AK785" s="5">
        <v>39805.760000000002</v>
      </c>
      <c r="AL785" s="5">
        <v>41696.910000000003</v>
      </c>
      <c r="AM785" s="5">
        <v>43668.67</v>
      </c>
      <c r="AN785" s="5">
        <v>45723.54</v>
      </c>
      <c r="AO785" s="5">
        <v>47866.41</v>
      </c>
      <c r="AP785" s="5">
        <v>20634.330000000002</v>
      </c>
      <c r="AQ785" s="5">
        <v>21588.75</v>
      </c>
      <c r="AR785" s="5">
        <v>22574.34</v>
      </c>
      <c r="AS785" s="5">
        <v>23587.06</v>
      </c>
      <c r="AT785" s="5">
        <v>24624.06</v>
      </c>
      <c r="AU785" s="5">
        <v>25675.73</v>
      </c>
      <c r="AV785" s="5">
        <v>26734.400000000001</v>
      </c>
      <c r="AW785" s="5">
        <v>27792.15</v>
      </c>
      <c r="AX785" s="5">
        <v>28841.919999999998</v>
      </c>
      <c r="AY785" s="5">
        <v>29879.9</v>
      </c>
      <c r="AZ785" s="5">
        <v>30894.41</v>
      </c>
      <c r="BA785" s="5">
        <v>31874.91</v>
      </c>
      <c r="BB785" s="5">
        <v>32807.839999999997</v>
      </c>
      <c r="BC785" s="5">
        <v>33668.75</v>
      </c>
      <c r="BD785" s="5">
        <v>34432.18</v>
      </c>
      <c r="BE785" s="5">
        <v>35069.43</v>
      </c>
      <c r="BF785" s="5">
        <v>35555.69</v>
      </c>
      <c r="BG785" s="5">
        <v>35860.379999999997</v>
      </c>
      <c r="BH785" s="5">
        <v>35953.550000000003</v>
      </c>
      <c r="BI785" s="5">
        <v>35812.17</v>
      </c>
      <c r="BJ785" s="5">
        <v>35421.99</v>
      </c>
      <c r="BK785" s="5">
        <v>34765.870000000003</v>
      </c>
      <c r="BL785" s="5">
        <v>33828.85</v>
      </c>
      <c r="BM785" s="5">
        <v>32537.34</v>
      </c>
      <c r="BN785" s="5">
        <v>30876.7</v>
      </c>
      <c r="BO785" s="5">
        <v>28852.26</v>
      </c>
      <c r="BP785" s="5">
        <v>26489.96</v>
      </c>
      <c r="BQ785" s="5">
        <v>23845.98</v>
      </c>
      <c r="BR785" s="5">
        <v>21008.78</v>
      </c>
      <c r="BS785" s="5">
        <v>18087.59</v>
      </c>
      <c r="BT785" s="5">
        <v>15194.56</v>
      </c>
      <c r="BU785" s="5">
        <v>12432.43</v>
      </c>
      <c r="BV785" s="5">
        <v>9888.7099999999991</v>
      </c>
      <c r="BW785" s="5">
        <v>7630.18</v>
      </c>
      <c r="BX785" s="5">
        <v>5745.09</v>
      </c>
      <c r="BY785" s="5">
        <v>4181.41</v>
      </c>
      <c r="BZ785" s="5">
        <v>2976.1</v>
      </c>
      <c r="CA785" s="5">
        <v>2008.08</v>
      </c>
      <c r="CB785" s="5">
        <v>1277.1300000000001</v>
      </c>
      <c r="CC785" s="5">
        <v>733.97</v>
      </c>
      <c r="CD785" s="5">
        <v>371.13</v>
      </c>
      <c r="CE785" s="5">
        <v>162.38999999999999</v>
      </c>
      <c r="CF785" s="5">
        <v>60.85</v>
      </c>
      <c r="CG785" s="5">
        <v>18.59</v>
      </c>
      <c r="CH785" s="5">
        <v>4.26</v>
      </c>
      <c r="CI785" s="5">
        <v>0.62</v>
      </c>
      <c r="CJ785" s="5">
        <v>0</v>
      </c>
      <c r="CK785" s="5">
        <v>0</v>
      </c>
      <c r="CL785" s="5">
        <v>0</v>
      </c>
      <c r="CM785" s="5">
        <v>0</v>
      </c>
      <c r="CN785" s="5">
        <v>0</v>
      </c>
      <c r="CO785" s="5">
        <v>0</v>
      </c>
      <c r="CP785" s="5">
        <v>0</v>
      </c>
      <c r="CQ785" s="5">
        <v>0</v>
      </c>
      <c r="CR785" s="5">
        <v>0</v>
      </c>
      <c r="CS785" s="5">
        <v>0</v>
      </c>
      <c r="CT785" s="5">
        <v>0</v>
      </c>
      <c r="CU785" s="5">
        <v>0</v>
      </c>
      <c r="CV785" s="5">
        <v>0</v>
      </c>
      <c r="CW785" s="5">
        <v>0</v>
      </c>
      <c r="CX785" s="5">
        <v>0</v>
      </c>
      <c r="CY785" s="5">
        <v>0</v>
      </c>
      <c r="CZ785" s="5">
        <v>0</v>
      </c>
      <c r="DA785" s="5">
        <v>0</v>
      </c>
      <c r="DB785" s="5">
        <v>0</v>
      </c>
      <c r="DC785" s="5">
        <v>0</v>
      </c>
      <c r="DD785" s="5">
        <v>0</v>
      </c>
      <c r="DE785" s="5">
        <v>0</v>
      </c>
      <c r="DF785" s="3">
        <v>0</v>
      </c>
      <c r="DG785" s="3">
        <v>0</v>
      </c>
      <c r="DH785" s="3">
        <v>0</v>
      </c>
      <c r="DI785" s="3">
        <v>0</v>
      </c>
      <c r="DJ785" s="3">
        <v>0</v>
      </c>
      <c r="DK785" s="3">
        <v>0</v>
      </c>
      <c r="DL785" s="3">
        <v>1</v>
      </c>
      <c r="DM785" s="3">
        <v>0.99904000000000004</v>
      </c>
      <c r="DN785" s="3">
        <v>0.99794105600000005</v>
      </c>
      <c r="DO785" s="3">
        <v>0.99668365026944006</v>
      </c>
      <c r="DP785" s="3">
        <v>0.99523845897654939</v>
      </c>
      <c r="DQ785" s="3">
        <v>0.99356645836546875</v>
      </c>
      <c r="DR785" s="3">
        <v>0.99162900377165608</v>
      </c>
      <c r="DS785" s="3">
        <v>0.98937800593309444</v>
      </c>
      <c r="DT785" s="3">
        <v>0.98675615421737173</v>
      </c>
      <c r="DU785" s="3">
        <v>0.9836972101392979</v>
      </c>
      <c r="DV785" s="3">
        <v>0.9801263892664922</v>
      </c>
      <c r="DW785" s="3">
        <v>0.97594124958432427</v>
      </c>
      <c r="DX785" s="3">
        <v>0.9710517839239069</v>
      </c>
      <c r="DY785" s="3">
        <v>0.96603144620102033</v>
      </c>
      <c r="DZ785" s="3">
        <v>0.96087283827830683</v>
      </c>
      <c r="EA785" s="3">
        <v>0.95554960275424505</v>
      </c>
      <c r="EB785" s="3">
        <v>0.95002652605032556</v>
      </c>
      <c r="EC785" s="3">
        <v>0.94433586715928408</v>
      </c>
      <c r="ED785" s="3">
        <v>0.93852820157625449</v>
      </c>
      <c r="EE785" s="3">
        <v>0.93266240031640291</v>
      </c>
      <c r="EF785" s="3">
        <v>0.92661874796235255</v>
      </c>
      <c r="EG785" s="3">
        <v>0.920354805226127</v>
      </c>
      <c r="EH785" s="3">
        <v>0.91382028610902155</v>
      </c>
      <c r="EI785" s="3">
        <v>0.90714025981756452</v>
      </c>
      <c r="EJ785" s="3">
        <v>0.90030949366113822</v>
      </c>
      <c r="EK785" s="3">
        <v>0.89336810746501083</v>
      </c>
      <c r="EL785" s="3">
        <v>0.88628369837281329</v>
      </c>
      <c r="EM785" s="3">
        <v>0.87893640651330263</v>
      </c>
      <c r="EN785" s="3">
        <v>0.87114902995159482</v>
      </c>
      <c r="EO785" s="3">
        <v>0.86277728777375995</v>
      </c>
      <c r="EP785" s="3">
        <v>0.85375263734364637</v>
      </c>
      <c r="EQ785" s="3">
        <v>0.84380641911859289</v>
      </c>
      <c r="ER785" s="3">
        <v>0.83279474534909526</v>
      </c>
      <c r="ES785" s="3">
        <v>0.82061095822463792</v>
      </c>
      <c r="ET785" s="3">
        <v>0.80721038127682965</v>
      </c>
      <c r="EU785" s="3">
        <v>0.79266445020622112</v>
      </c>
      <c r="EV785" s="3">
        <v>0.77685079442460703</v>
      </c>
      <c r="EW785" s="3">
        <v>0.75972123440754447</v>
      </c>
      <c r="EX785" s="3">
        <v>0.74119163350034445</v>
      </c>
      <c r="EY785" s="3">
        <v>0.72098674957112507</v>
      </c>
      <c r="EZ785" s="3">
        <v>0.69889571556426577</v>
      </c>
      <c r="FA785" s="3">
        <v>0.67472091276289781</v>
      </c>
      <c r="FB785" s="3">
        <v>0.64841354437427245</v>
      </c>
      <c r="FC785" s="3">
        <v>0.61987686428636068</v>
      </c>
      <c r="FD785" s="3">
        <v>0.58908758043725717</v>
      </c>
      <c r="FE785" s="3">
        <v>0.55618114819403197</v>
      </c>
      <c r="FF785" s="3">
        <v>0.5214420736778328</v>
      </c>
      <c r="FG785" s="3">
        <v>0.48510277556322462</v>
      </c>
      <c r="FH785" s="3">
        <v>0.44741999195747334</v>
      </c>
      <c r="FI785" s="3">
        <v>0.4079038582677893</v>
      </c>
      <c r="FJ785" s="3">
        <v>0.36690544147329379</v>
      </c>
      <c r="FK785" s="3">
        <v>0.32497548762172573</v>
      </c>
      <c r="FL785" s="3">
        <v>0.28281316785768307</v>
      </c>
      <c r="FM785" s="3">
        <v>0.24131316360624666</v>
      </c>
      <c r="FN785" s="3">
        <v>0.20151820979594051</v>
      </c>
      <c r="FO785" s="3">
        <v>0.16445296546817317</v>
      </c>
      <c r="FP785" s="3">
        <v>0.13094731828368755</v>
      </c>
      <c r="FQ785" s="3">
        <v>0.10155750216809672</v>
      </c>
      <c r="FR785" s="3">
        <v>7.6567247609593159E-2</v>
      </c>
      <c r="FS785" s="3">
        <v>5.5999753556704238E-2</v>
      </c>
      <c r="FT785" s="3">
        <v>3.9966464115884247E-2</v>
      </c>
      <c r="FU785" s="3">
        <v>2.7572064264266227E-2</v>
      </c>
      <c r="FV785" s="3">
        <v>1.8601217435244569E-2</v>
      </c>
      <c r="FW785" s="3">
        <v>1.1896594622885018E-2</v>
      </c>
      <c r="FX785" s="3">
        <v>7.1717431024600044E-3</v>
      </c>
      <c r="FY785" s="3">
        <v>3.9067353376340628E-3</v>
      </c>
      <c r="FZ785" s="3">
        <v>1.87245917997463E-3</v>
      </c>
      <c r="GA785" s="3">
        <v>7.7656499571087832E-4</v>
      </c>
      <c r="GB785" s="3">
        <v>2.7582812082654689E-4</v>
      </c>
      <c r="GC785" s="3">
        <v>7.9879823791367965E-5</v>
      </c>
      <c r="GD785" s="3">
        <v>1.7360282104578002E-5</v>
      </c>
      <c r="GE785" s="3">
        <v>2.3908580514424818E-6</v>
      </c>
      <c r="GF785" s="3">
        <v>0</v>
      </c>
      <c r="GG785" s="3">
        <v>0</v>
      </c>
      <c r="GH785" s="3">
        <v>0</v>
      </c>
      <c r="GI785" s="3">
        <v>0</v>
      </c>
      <c r="GJ785" s="3">
        <v>0</v>
      </c>
      <c r="GK785" s="3">
        <v>0</v>
      </c>
      <c r="GL785" s="3">
        <v>0</v>
      </c>
      <c r="GM785" s="3">
        <v>0</v>
      </c>
      <c r="GN785" s="3">
        <v>0</v>
      </c>
      <c r="GO785" s="3">
        <v>0</v>
      </c>
      <c r="GP785" s="3">
        <v>0</v>
      </c>
      <c r="GQ785" s="3">
        <v>0</v>
      </c>
      <c r="GR785" s="3">
        <v>0</v>
      </c>
      <c r="GS785" s="3">
        <v>0</v>
      </c>
      <c r="GT785" s="3">
        <v>0</v>
      </c>
      <c r="GU785" s="3">
        <v>0</v>
      </c>
      <c r="GV785" s="3">
        <v>0</v>
      </c>
      <c r="GW785" s="3">
        <v>0</v>
      </c>
      <c r="GX785" s="3">
        <v>0</v>
      </c>
      <c r="GY785" s="3">
        <v>0</v>
      </c>
      <c r="GZ785" s="3">
        <v>0</v>
      </c>
      <c r="HA785" s="3">
        <v>0</v>
      </c>
      <c r="HB785">
        <f t="shared" si="4705"/>
        <v>7</v>
      </c>
      <c r="HC785">
        <f t="shared" si="4709"/>
        <v>0.63142772366826738</v>
      </c>
      <c r="HD785">
        <f>IF(H785&gt;=$F$3,IF(HB785&lt;50,HC785*VLOOKUP(H785,Ret!$A$2:$AZ$27,HB785+2),HC785),0)</f>
        <v>0</v>
      </c>
      <c r="HE785">
        <f>IF(H785&lt;$F$3,HC785*VLOOKUP(H785,Withd!$A$2:$AZ$57,HB785+2),0)</f>
        <v>3.8769662233231618E-2</v>
      </c>
      <c r="HF785">
        <f>IF(HC785=HD785,0,HC785*VLOOKUP(H785,Mort!$A$2:$E$115,IF(HF784/HC784=VLOOKUP(H784,Mort!$A$2:$E$115,2),2,3)))</f>
        <v>4.3568512933110447E-4</v>
      </c>
      <c r="HH785">
        <f t="shared" ref="HH785:HI785" si="4716">HH784+1</f>
        <v>37</v>
      </c>
      <c r="HI785">
        <f t="shared" si="4716"/>
        <v>6</v>
      </c>
      <c r="HJ785">
        <f t="shared" si="4703"/>
        <v>0.48855393562843996</v>
      </c>
      <c r="HK785">
        <f>IF(HH785&gt;=$F$3,IF(HI785&lt;50,HJ785*VLOOKUP(HH785,Ret!$A$2:$AZ$27,HI785+2),HJ785),0)</f>
        <v>0</v>
      </c>
      <c r="HL785">
        <f>IF(HH785&lt;$F$3,HJ785*VLOOKUP(HH785,Withd!$A$2:$AZ$57,HI785+2),0)</f>
        <v>3.1951427390099971E-2</v>
      </c>
      <c r="HM785">
        <f>IF(HJ785=HK785,0,HJ785*VLOOKUP(HH785,Mort!$A$2:$E$115,IF(HM784/HJ784=VLOOKUP(HH784,Mort!$A$2:$E$115,2),2,3)))</f>
        <v>3.1756005815848594E-4</v>
      </c>
      <c r="HN785">
        <f>HN784/(1+Assumptions!$C$9)</f>
        <v>0.86141134246212903</v>
      </c>
      <c r="HO785">
        <f>HO784*(1+Assumptions!$C$10)</f>
        <v>1.1364759281640622</v>
      </c>
      <c r="HQ785">
        <f>HQ784/(1.01+Assumptions!$C$9)</f>
        <v>0.82900064682869623</v>
      </c>
      <c r="HR785">
        <f>HR784/(0.99+Assumptions!$C$9)</f>
        <v>0.89542154809911789</v>
      </c>
    </row>
    <row r="786" spans="2:226" x14ac:dyDescent="0.25">
      <c r="B786">
        <f t="shared" ref="B786:C786" si="4717">B785+1</f>
        <v>2044</v>
      </c>
      <c r="C786">
        <f t="shared" si="4717"/>
        <v>58</v>
      </c>
      <c r="D786">
        <f>IF(D785=0, 0, D785*(1-VLOOKUP(C785,Mort!$A$2:$E$111,IF(D785/D784=1-VLOOKUP(C784,Mort!$A$2:$E$111,4),4,5))))</f>
        <v>0.96046618291315322</v>
      </c>
      <c r="E786" s="3">
        <f>IF(C786&lt;65,Assumptions!$C$6,Assumptions!$C$7)*(1+Assumptions!$C$8)^(B786-$J$3)</f>
        <v>38858.468032447192</v>
      </c>
      <c r="F786" s="3">
        <f t="shared" si="4701"/>
        <v>37322.239999999998</v>
      </c>
      <c r="H786">
        <f t="shared" si="4708"/>
        <v>39</v>
      </c>
      <c r="I786" s="5">
        <v>499873.82582376647</v>
      </c>
      <c r="J786" s="5">
        <v>0</v>
      </c>
      <c r="K786" s="5">
        <v>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14823.18</v>
      </c>
      <c r="R786" s="5">
        <v>15621.25</v>
      </c>
      <c r="S786" s="5">
        <v>16459.66</v>
      </c>
      <c r="T786" s="5">
        <v>17339.759999999998</v>
      </c>
      <c r="U786" s="5">
        <v>18262.71</v>
      </c>
      <c r="V786" s="5">
        <v>19229.59</v>
      </c>
      <c r="W786" s="5">
        <v>20241.169999999998</v>
      </c>
      <c r="X786" s="5">
        <v>21297.84</v>
      </c>
      <c r="Y786" s="5">
        <v>22399.57</v>
      </c>
      <c r="Z786" s="5">
        <v>23545.759999999998</v>
      </c>
      <c r="AA786" s="5">
        <v>24734.71</v>
      </c>
      <c r="AB786" s="5">
        <v>25964.38</v>
      </c>
      <c r="AC786" s="5">
        <v>27250.799999999999</v>
      </c>
      <c r="AD786" s="5">
        <v>28596.07</v>
      </c>
      <c r="AE786" s="5">
        <v>30001.72</v>
      </c>
      <c r="AF786" s="5">
        <v>31468.87</v>
      </c>
      <c r="AG786" s="5">
        <v>33000.79</v>
      </c>
      <c r="AH786" s="5">
        <v>34601.72</v>
      </c>
      <c r="AI786" s="5">
        <v>36276.660000000003</v>
      </c>
      <c r="AJ786" s="5">
        <v>38023.870000000003</v>
      </c>
      <c r="AK786" s="5">
        <v>39844.01</v>
      </c>
      <c r="AL786" s="5">
        <v>41736.980000000003</v>
      </c>
      <c r="AM786" s="5">
        <v>43710.63</v>
      </c>
      <c r="AN786" s="5">
        <v>45767.47</v>
      </c>
      <c r="AO786" s="5">
        <v>47912.41</v>
      </c>
      <c r="AP786" s="5">
        <v>20654.16</v>
      </c>
      <c r="AQ786" s="5">
        <v>21609.5</v>
      </c>
      <c r="AR786" s="5">
        <v>22596.03</v>
      </c>
      <c r="AS786" s="5">
        <v>23609.72</v>
      </c>
      <c r="AT786" s="5">
        <v>24647.72</v>
      </c>
      <c r="AU786" s="5">
        <v>25700.400000000001</v>
      </c>
      <c r="AV786" s="5">
        <v>26760.09</v>
      </c>
      <c r="AW786" s="5">
        <v>27818.86</v>
      </c>
      <c r="AX786" s="5">
        <v>28869.63</v>
      </c>
      <c r="AY786" s="5">
        <v>29908.62</v>
      </c>
      <c r="AZ786" s="5">
        <v>30924.1</v>
      </c>
      <c r="BA786" s="5">
        <v>31905.54</v>
      </c>
      <c r="BB786" s="5">
        <v>32839.370000000003</v>
      </c>
      <c r="BC786" s="5">
        <v>33701.1</v>
      </c>
      <c r="BD786" s="5">
        <v>34465.26</v>
      </c>
      <c r="BE786" s="5">
        <v>35103.129999999997</v>
      </c>
      <c r="BF786" s="5">
        <v>35589.86</v>
      </c>
      <c r="BG786" s="5">
        <v>35894.839999999997</v>
      </c>
      <c r="BH786" s="5">
        <v>35988.1</v>
      </c>
      <c r="BI786" s="5">
        <v>35846.589999999997</v>
      </c>
      <c r="BJ786" s="5">
        <v>35456.03</v>
      </c>
      <c r="BK786" s="5">
        <v>34799.279999999999</v>
      </c>
      <c r="BL786" s="5">
        <v>33861.35</v>
      </c>
      <c r="BM786" s="5">
        <v>32568.61</v>
      </c>
      <c r="BN786" s="5">
        <v>30906.37</v>
      </c>
      <c r="BO786" s="5">
        <v>28879.98</v>
      </c>
      <c r="BP786" s="5">
        <v>26515.41</v>
      </c>
      <c r="BQ786" s="5">
        <v>23868.89</v>
      </c>
      <c r="BR786" s="5">
        <v>21028.97</v>
      </c>
      <c r="BS786" s="5">
        <v>18104.97</v>
      </c>
      <c r="BT786" s="5">
        <v>15209.16</v>
      </c>
      <c r="BU786" s="5">
        <v>12444.37</v>
      </c>
      <c r="BV786" s="5">
        <v>9898.2099999999991</v>
      </c>
      <c r="BW786" s="5">
        <v>7637.52</v>
      </c>
      <c r="BX786" s="5">
        <v>5750.61</v>
      </c>
      <c r="BY786" s="5">
        <v>4185.43</v>
      </c>
      <c r="BZ786" s="5">
        <v>2978.96</v>
      </c>
      <c r="CA786" s="5">
        <v>2010.01</v>
      </c>
      <c r="CB786" s="5">
        <v>1278.3599999999999</v>
      </c>
      <c r="CC786" s="5">
        <v>734.67</v>
      </c>
      <c r="CD786" s="5">
        <v>371.49</v>
      </c>
      <c r="CE786" s="5">
        <v>162.54</v>
      </c>
      <c r="CF786" s="5">
        <v>60.91</v>
      </c>
      <c r="CG786" s="5">
        <v>18.61</v>
      </c>
      <c r="CH786" s="5">
        <v>4.2699999999999996</v>
      </c>
      <c r="CI786" s="5">
        <v>0.62</v>
      </c>
      <c r="CJ786" s="5">
        <v>0</v>
      </c>
      <c r="CK786" s="5">
        <v>0</v>
      </c>
      <c r="CL786" s="5">
        <v>0</v>
      </c>
      <c r="CM786" s="5">
        <v>0</v>
      </c>
      <c r="CN786" s="5">
        <v>0</v>
      </c>
      <c r="CO786" s="5">
        <v>0</v>
      </c>
      <c r="CP786" s="5">
        <v>0</v>
      </c>
      <c r="CQ786" s="5">
        <v>0</v>
      </c>
      <c r="CR786" s="5">
        <v>0</v>
      </c>
      <c r="CS786" s="5">
        <v>0</v>
      </c>
      <c r="CT786" s="5">
        <v>0</v>
      </c>
      <c r="CU786" s="5">
        <v>0</v>
      </c>
      <c r="CV786" s="5">
        <v>0</v>
      </c>
      <c r="CW786" s="5">
        <v>0</v>
      </c>
      <c r="CX786" s="5">
        <v>0</v>
      </c>
      <c r="CY786" s="5">
        <v>0</v>
      </c>
      <c r="CZ786" s="5">
        <v>0</v>
      </c>
      <c r="DA786" s="5">
        <v>0</v>
      </c>
      <c r="DB786" s="5">
        <v>0</v>
      </c>
      <c r="DC786" s="5">
        <v>0</v>
      </c>
      <c r="DD786" s="5">
        <v>0</v>
      </c>
      <c r="DE786" s="5">
        <v>0</v>
      </c>
      <c r="DF786" s="3">
        <v>0</v>
      </c>
      <c r="DG786" s="3">
        <v>0</v>
      </c>
      <c r="DH786" s="3">
        <v>0</v>
      </c>
      <c r="DI786" s="3">
        <v>0</v>
      </c>
      <c r="DJ786" s="3">
        <v>0</v>
      </c>
      <c r="DK786" s="3">
        <v>0</v>
      </c>
      <c r="DL786" s="3">
        <v>0</v>
      </c>
      <c r="DM786" s="3">
        <v>1</v>
      </c>
      <c r="DN786" s="3">
        <v>0.99890000000000001</v>
      </c>
      <c r="DO786" s="3">
        <v>0.99764138599999996</v>
      </c>
      <c r="DP786" s="3">
        <v>0.99619480599029997</v>
      </c>
      <c r="DQ786" s="3">
        <v>0.99452119871623623</v>
      </c>
      <c r="DR786" s="3">
        <v>0.99258188237873957</v>
      </c>
      <c r="DS786" s="3">
        <v>0.99032872150573981</v>
      </c>
      <c r="DT786" s="3">
        <v>0.9877043503937496</v>
      </c>
      <c r="DU786" s="3">
        <v>0.98464246690752899</v>
      </c>
      <c r="DV786" s="3">
        <v>0.9810682147526546</v>
      </c>
      <c r="DW786" s="3">
        <v>0.97687905347566073</v>
      </c>
      <c r="DX786" s="3">
        <v>0.97198488941774774</v>
      </c>
      <c r="DY786" s="3">
        <v>0.96695972753945802</v>
      </c>
      <c r="DZ786" s="3">
        <v>0.96179616259439726</v>
      </c>
      <c r="EA786" s="3">
        <v>0.95646781185362428</v>
      </c>
      <c r="EB786" s="3">
        <v>0.9509394279011103</v>
      </c>
      <c r="EC786" s="3">
        <v>0.94524330072798257</v>
      </c>
      <c r="ED786" s="3">
        <v>0.93943005442850547</v>
      </c>
      <c r="EE786" s="3">
        <v>0.93355861658832728</v>
      </c>
      <c r="EF786" s="3">
        <v>0.92750915675283485</v>
      </c>
      <c r="EG786" s="3">
        <v>0.92123919485318573</v>
      </c>
      <c r="EH786" s="3">
        <v>0.91469839656972807</v>
      </c>
      <c r="EI786" s="3">
        <v>0.90801195129080337</v>
      </c>
      <c r="EJ786" s="3">
        <v>0.90117462129758363</v>
      </c>
      <c r="EK786" s="3">
        <v>0.89422656496737929</v>
      </c>
      <c r="EL786" s="3">
        <v>0.88713534830718799</v>
      </c>
      <c r="EM786" s="3">
        <v>0.87978099626972139</v>
      </c>
      <c r="EN786" s="3">
        <v>0.87198613664277169</v>
      </c>
      <c r="EO786" s="3">
        <v>0.86360634986963469</v>
      </c>
      <c r="EP786" s="3">
        <v>0.8545730274499983</v>
      </c>
      <c r="EQ786" s="3">
        <v>0.84461725168020574</v>
      </c>
      <c r="ER786" s="3">
        <v>0.83359499654577907</v>
      </c>
      <c r="ES786" s="3">
        <v>0.82139950174631426</v>
      </c>
      <c r="ET786" s="3">
        <v>0.80798604788279704</v>
      </c>
      <c r="EU786" s="3">
        <v>0.79342613929994898</v>
      </c>
      <c r="EV786" s="3">
        <v>0.77759728782091497</v>
      </c>
      <c r="EW786" s="3">
        <v>0.7604512676244638</v>
      </c>
      <c r="EX786" s="3">
        <v>0.74190386120710317</v>
      </c>
      <c r="EY786" s="3">
        <v>0.72167956195059757</v>
      </c>
      <c r="EZ786" s="3">
        <v>0.69956730017243129</v>
      </c>
      <c r="FA786" s="3">
        <v>0.67536926725946689</v>
      </c>
      <c r="FB786" s="3">
        <v>0.64903661952902025</v>
      </c>
      <c r="FC786" s="3">
        <v>0.62047251790354807</v>
      </c>
      <c r="FD786" s="3">
        <v>0.58965364793927888</v>
      </c>
      <c r="FE786" s="3">
        <v>0.55671559516539071</v>
      </c>
      <c r="FF786" s="3">
        <v>0.52194313909136048</v>
      </c>
      <c r="FG786" s="3">
        <v>0.48556892172808352</v>
      </c>
      <c r="FH786" s="3">
        <v>0.44784992788824601</v>
      </c>
      <c r="FI786" s="3">
        <v>0.40829582225715616</v>
      </c>
      <c r="FJ786" s="3">
        <v>0.36725800916208939</v>
      </c>
      <c r="FK786" s="3">
        <v>0.32528776387504582</v>
      </c>
      <c r="FL786" s="3">
        <v>0.28308492938989738</v>
      </c>
      <c r="FM786" s="3">
        <v>0.24154504685122385</v>
      </c>
      <c r="FN786" s="3">
        <v>0.20171185317498852</v>
      </c>
      <c r="FO786" s="3">
        <v>0.16461099202051288</v>
      </c>
      <c r="FP786" s="3">
        <v>0.13107314850625357</v>
      </c>
      <c r="FQ786" s="3">
        <v>0.10165509105551002</v>
      </c>
      <c r="FR786" s="3">
        <v>7.664082279948066E-2</v>
      </c>
      <c r="FS786" s="3">
        <v>5.6053564979084161E-2</v>
      </c>
      <c r="FT786" s="3">
        <v>4.0004868789922571E-2</v>
      </c>
      <c r="FU786" s="3">
        <v>2.7598558880791785E-2</v>
      </c>
      <c r="FV786" s="3">
        <v>1.861909176333737E-2</v>
      </c>
      <c r="FW786" s="3">
        <v>1.1908026328160048E-2</v>
      </c>
      <c r="FX786" s="3">
        <v>7.1786345916680042E-3</v>
      </c>
      <c r="FY786" s="3">
        <v>3.9104894074652287E-3</v>
      </c>
      <c r="FZ786" s="3">
        <v>1.8742584681040095E-3</v>
      </c>
      <c r="GA786" s="3">
        <v>7.773112144767759E-4</v>
      </c>
      <c r="GB786" s="3">
        <v>2.7609317027000604E-4</v>
      </c>
      <c r="GC786" s="3">
        <v>7.9956582110193738E-5</v>
      </c>
      <c r="GD786" s="3">
        <v>1.7376963990008407E-5</v>
      </c>
      <c r="GE786" s="3">
        <v>2.3931554807039569E-6</v>
      </c>
      <c r="GF786" s="3">
        <v>0</v>
      </c>
      <c r="GG786" s="3">
        <v>0</v>
      </c>
      <c r="GH786" s="3">
        <v>0</v>
      </c>
      <c r="GI786" s="3">
        <v>0</v>
      </c>
      <c r="GJ786" s="3">
        <v>0</v>
      </c>
      <c r="GK786" s="3">
        <v>0</v>
      </c>
      <c r="GL786" s="3">
        <v>0</v>
      </c>
      <c r="GM786" s="3">
        <v>0</v>
      </c>
      <c r="GN786" s="3">
        <v>0</v>
      </c>
      <c r="GO786" s="3">
        <v>0</v>
      </c>
      <c r="GP786" s="3">
        <v>0</v>
      </c>
      <c r="GQ786" s="3">
        <v>0</v>
      </c>
      <c r="GR786" s="3">
        <v>0</v>
      </c>
      <c r="GS786" s="3">
        <v>0</v>
      </c>
      <c r="GT786" s="3">
        <v>0</v>
      </c>
      <c r="GU786" s="3">
        <v>0</v>
      </c>
      <c r="GV786" s="3">
        <v>0</v>
      </c>
      <c r="GW786" s="3">
        <v>0</v>
      </c>
      <c r="GX786" s="3">
        <v>0</v>
      </c>
      <c r="GY786" s="3">
        <v>0</v>
      </c>
      <c r="GZ786" s="3">
        <v>0</v>
      </c>
      <c r="HA786" s="3">
        <v>0</v>
      </c>
      <c r="HB786">
        <f t="shared" si="4705"/>
        <v>8</v>
      </c>
      <c r="HC786">
        <f t="shared" si="4709"/>
        <v>0.59222237630570462</v>
      </c>
      <c r="HD786">
        <f>IF(H786&gt;=$F$3,IF(HB786&lt;50,HC786*VLOOKUP(H786,Ret!$A$2:$AZ$27,HB786+2),HC786),0)</f>
        <v>0</v>
      </c>
      <c r="HE786">
        <f>IF(H786&lt;$F$3,HC786*VLOOKUP(H786,Withd!$A$2:$AZ$57,HB786+2),0)</f>
        <v>3.3993564399947447E-2</v>
      </c>
      <c r="HF786">
        <f>IF(HC786=HD786,0,HC786*VLOOKUP(H786,Mort!$A$2:$E$115,IF(HF785/HC785=VLOOKUP(H785,Mort!$A$2:$E$115,2),2,3)))</f>
        <v>4.3232233470316434E-4</v>
      </c>
      <c r="HH786">
        <f t="shared" ref="HH786:HI786" si="4718">HH785+1</f>
        <v>38</v>
      </c>
      <c r="HI786">
        <f t="shared" si="4718"/>
        <v>7</v>
      </c>
      <c r="HJ786">
        <f t="shared" si="4703"/>
        <v>0.4562849481801815</v>
      </c>
      <c r="HK786">
        <f>IF(HH786&gt;=$F$3,IF(HI786&lt;50,HJ786*VLOOKUP(HH786,Ret!$A$2:$AZ$27,HI786+2),HJ786),0)</f>
        <v>0</v>
      </c>
      <c r="HL786">
        <f>IF(HH786&lt;$F$3,HJ786*VLOOKUP(HH786,Withd!$A$2:$AZ$57,HI786+2),0)</f>
        <v>2.8015895818263147E-2</v>
      </c>
      <c r="HM786">
        <f>IF(HJ786=HK786,0,HJ786*VLOOKUP(HH786,Mort!$A$2:$E$115,IF(HM785/HJ785=VLOOKUP(HH785,Mort!$A$2:$E$115,2),2,3)))</f>
        <v>3.1483661424432525E-4</v>
      </c>
      <c r="HN786">
        <f>HN785/(1+Assumptions!$C$9)</f>
        <v>0.8298760524683324</v>
      </c>
      <c r="HO786">
        <f>HO785*(1+Assumptions!$C$10)</f>
        <v>1.1734113958293941</v>
      </c>
      <c r="HQ786">
        <f>HQ785/(1.01+Assumptions!$C$9)</f>
        <v>0.79103115155409942</v>
      </c>
      <c r="HR786">
        <f>HR785/(0.99+Assumptions!$C$9)</f>
        <v>0.87103263433766331</v>
      </c>
    </row>
    <row r="787" spans="2:226" x14ac:dyDescent="0.25">
      <c r="B787">
        <f t="shared" ref="B787:C787" si="4719">B786+1</f>
        <v>2045</v>
      </c>
      <c r="C787">
        <f t="shared" si="4719"/>
        <v>59</v>
      </c>
      <c r="D787">
        <f>IF(D786=0, 0, D786*(1-VLOOKUP(C786,Mort!$A$2:$E$111,IF(D786/D785=1-VLOOKUP(C785,Mort!$A$2:$E$111,4),4,5))))</f>
        <v>0.95424236204787594</v>
      </c>
      <c r="E787" s="3">
        <f>IF(C787&lt;65,Assumptions!$C$6,Assumptions!$C$7)*(1+Assumptions!$C$8)^(B787-$J$3)</f>
        <v>40995.683774231788</v>
      </c>
      <c r="F787" s="3">
        <f t="shared" si="4701"/>
        <v>39119.82</v>
      </c>
      <c r="H787">
        <f t="shared" si="4708"/>
        <v>40</v>
      </c>
      <c r="I787" s="5">
        <v>488994.50128328294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15638.46</v>
      </c>
      <c r="S787" s="5">
        <v>16477.78</v>
      </c>
      <c r="T787" s="5">
        <v>17358.849999999999</v>
      </c>
      <c r="U787" s="5">
        <v>18282.82</v>
      </c>
      <c r="V787" s="5">
        <v>19250.77</v>
      </c>
      <c r="W787" s="5">
        <v>20263.46</v>
      </c>
      <c r="X787" s="5">
        <v>21321.29</v>
      </c>
      <c r="Y787" s="5">
        <v>22424.23</v>
      </c>
      <c r="Z787" s="5">
        <v>23571.69</v>
      </c>
      <c r="AA787" s="5">
        <v>24761.95</v>
      </c>
      <c r="AB787" s="5">
        <v>25992.97</v>
      </c>
      <c r="AC787" s="5">
        <v>27280.81</v>
      </c>
      <c r="AD787" s="5">
        <v>28627.56</v>
      </c>
      <c r="AE787" s="5">
        <v>30034.76</v>
      </c>
      <c r="AF787" s="5">
        <v>31503.52</v>
      </c>
      <c r="AG787" s="5">
        <v>33037.129999999997</v>
      </c>
      <c r="AH787" s="5">
        <v>34639.82</v>
      </c>
      <c r="AI787" s="5">
        <v>36316.61</v>
      </c>
      <c r="AJ787" s="5">
        <v>38065.74</v>
      </c>
      <c r="AK787" s="5">
        <v>39887.879999999997</v>
      </c>
      <c r="AL787" s="5">
        <v>41782.94</v>
      </c>
      <c r="AM787" s="5">
        <v>43758.77</v>
      </c>
      <c r="AN787" s="5">
        <v>45817.87</v>
      </c>
      <c r="AO787" s="5">
        <v>47965.17</v>
      </c>
      <c r="AP787" s="5">
        <v>20676.91</v>
      </c>
      <c r="AQ787" s="5">
        <v>21633.3</v>
      </c>
      <c r="AR787" s="5">
        <v>22620.91</v>
      </c>
      <c r="AS787" s="5">
        <v>23635.72</v>
      </c>
      <c r="AT787" s="5">
        <v>24674.86</v>
      </c>
      <c r="AU787" s="5">
        <v>25728.7</v>
      </c>
      <c r="AV787" s="5">
        <v>26789.56</v>
      </c>
      <c r="AW787" s="5">
        <v>27849.49</v>
      </c>
      <c r="AX787" s="5">
        <v>28901.42</v>
      </c>
      <c r="AY787" s="5">
        <v>29941.55</v>
      </c>
      <c r="AZ787" s="5">
        <v>30958.15</v>
      </c>
      <c r="BA787" s="5">
        <v>31940.68</v>
      </c>
      <c r="BB787" s="5">
        <v>32875.53</v>
      </c>
      <c r="BC787" s="5">
        <v>33738.21</v>
      </c>
      <c r="BD787" s="5">
        <v>34503.22</v>
      </c>
      <c r="BE787" s="5">
        <v>35141.79</v>
      </c>
      <c r="BF787" s="5">
        <v>35629.050000000003</v>
      </c>
      <c r="BG787" s="5">
        <v>35934.370000000003</v>
      </c>
      <c r="BH787" s="5">
        <v>36027.730000000003</v>
      </c>
      <c r="BI787" s="5">
        <v>35886.06</v>
      </c>
      <c r="BJ787" s="5">
        <v>35495.07</v>
      </c>
      <c r="BK787" s="5">
        <v>34837.599999999999</v>
      </c>
      <c r="BL787" s="5">
        <v>33898.639999999999</v>
      </c>
      <c r="BM787" s="5">
        <v>32604.47</v>
      </c>
      <c r="BN787" s="5">
        <v>30940.400000000001</v>
      </c>
      <c r="BO787" s="5">
        <v>28911.78</v>
      </c>
      <c r="BP787" s="5">
        <v>26544.61</v>
      </c>
      <c r="BQ787" s="5">
        <v>23895.17</v>
      </c>
      <c r="BR787" s="5">
        <v>21052.13</v>
      </c>
      <c r="BS787" s="5">
        <v>18124.91</v>
      </c>
      <c r="BT787" s="5">
        <v>15225.91</v>
      </c>
      <c r="BU787" s="5">
        <v>12458.08</v>
      </c>
      <c r="BV787" s="5">
        <v>9909.11</v>
      </c>
      <c r="BW787" s="5">
        <v>7645.93</v>
      </c>
      <c r="BX787" s="5">
        <v>5756.95</v>
      </c>
      <c r="BY787" s="5">
        <v>4190.04</v>
      </c>
      <c r="BZ787" s="5">
        <v>2982.24</v>
      </c>
      <c r="CA787" s="5">
        <v>2012.22</v>
      </c>
      <c r="CB787" s="5">
        <v>1279.77</v>
      </c>
      <c r="CC787" s="5">
        <v>735.48</v>
      </c>
      <c r="CD787" s="5">
        <v>371.9</v>
      </c>
      <c r="CE787" s="5">
        <v>162.72</v>
      </c>
      <c r="CF787" s="5">
        <v>60.98</v>
      </c>
      <c r="CG787" s="5">
        <v>18.63</v>
      </c>
      <c r="CH787" s="5">
        <v>4.2699999999999996</v>
      </c>
      <c r="CI787" s="5">
        <v>0.62</v>
      </c>
      <c r="CJ787" s="5">
        <v>0</v>
      </c>
      <c r="CK787" s="5">
        <v>0</v>
      </c>
      <c r="CL787" s="5">
        <v>0</v>
      </c>
      <c r="CM787" s="5">
        <v>0</v>
      </c>
      <c r="CN787" s="5">
        <v>0</v>
      </c>
      <c r="CO787" s="5">
        <v>0</v>
      </c>
      <c r="CP787" s="5">
        <v>0</v>
      </c>
      <c r="CQ787" s="5">
        <v>0</v>
      </c>
      <c r="CR787" s="5">
        <v>0</v>
      </c>
      <c r="CS787" s="5">
        <v>0</v>
      </c>
      <c r="CT787" s="5">
        <v>0</v>
      </c>
      <c r="CU787" s="5">
        <v>0</v>
      </c>
      <c r="CV787" s="5">
        <v>0</v>
      </c>
      <c r="CW787" s="5">
        <v>0</v>
      </c>
      <c r="CX787" s="5">
        <v>0</v>
      </c>
      <c r="CY787" s="5">
        <v>0</v>
      </c>
      <c r="CZ787" s="5">
        <v>0</v>
      </c>
      <c r="DA787" s="5">
        <v>0</v>
      </c>
      <c r="DB787" s="5">
        <v>0</v>
      </c>
      <c r="DC787" s="5">
        <v>0</v>
      </c>
      <c r="DD787" s="5">
        <v>0</v>
      </c>
      <c r="DE787" s="5">
        <v>0</v>
      </c>
      <c r="DF787" s="3">
        <v>0</v>
      </c>
      <c r="DG787" s="3">
        <v>0</v>
      </c>
      <c r="DH787" s="3">
        <v>0</v>
      </c>
      <c r="DI787" s="3">
        <v>0</v>
      </c>
      <c r="DJ787" s="3">
        <v>0</v>
      </c>
      <c r="DK787" s="3">
        <v>0</v>
      </c>
      <c r="DL787" s="3">
        <v>0</v>
      </c>
      <c r="DM787" s="3">
        <v>0</v>
      </c>
      <c r="DN787" s="3">
        <v>1</v>
      </c>
      <c r="DO787" s="3">
        <v>0.99873999999999996</v>
      </c>
      <c r="DP787" s="3">
        <v>0.99729182699999996</v>
      </c>
      <c r="DQ787" s="3">
        <v>0.99561637673063996</v>
      </c>
      <c r="DR787" s="3">
        <v>0.99367492479601516</v>
      </c>
      <c r="DS787" s="3">
        <v>0.99141928271672819</v>
      </c>
      <c r="DT787" s="3">
        <v>0.98879202161752877</v>
      </c>
      <c r="DU787" s="3">
        <v>0.98572676635051448</v>
      </c>
      <c r="DV787" s="3">
        <v>0.98214857818866208</v>
      </c>
      <c r="DW787" s="3">
        <v>0.97795480375979649</v>
      </c>
      <c r="DX787" s="3">
        <v>0.97305525019295991</v>
      </c>
      <c r="DY787" s="3">
        <v>0.96802455454946235</v>
      </c>
      <c r="DZ787" s="3">
        <v>0.96285530342816816</v>
      </c>
      <c r="EA787" s="3">
        <v>0.95752108504717615</v>
      </c>
      <c r="EB787" s="3">
        <v>0.95198661317560351</v>
      </c>
      <c r="EC787" s="3">
        <v>0.94628421336268165</v>
      </c>
      <c r="ED787" s="3">
        <v>0.94046456545050117</v>
      </c>
      <c r="EE787" s="3">
        <v>0.93458666191643558</v>
      </c>
      <c r="EF787" s="3">
        <v>0.92853054034721705</v>
      </c>
      <c r="EG787" s="3">
        <v>0.92225367389446988</v>
      </c>
      <c r="EH787" s="3">
        <v>0.91570567280981918</v>
      </c>
      <c r="EI787" s="3">
        <v>0.90901186434157932</v>
      </c>
      <c r="EJ787" s="3">
        <v>0.90216700500308722</v>
      </c>
      <c r="EK787" s="3">
        <v>0.89521129739451344</v>
      </c>
      <c r="EL787" s="3">
        <v>0.88811227180617491</v>
      </c>
      <c r="EM787" s="3">
        <v>0.88074982107290167</v>
      </c>
      <c r="EN787" s="3">
        <v>0.87294637765819583</v>
      </c>
      <c r="EO787" s="3">
        <v>0.86455736296890051</v>
      </c>
      <c r="EP787" s="3">
        <v>0.85551409295224579</v>
      </c>
      <c r="EQ787" s="3">
        <v>0.84554735376935208</v>
      </c>
      <c r="ER787" s="3">
        <v>0.83451296080266202</v>
      </c>
      <c r="ES787" s="3">
        <v>0.82230403618611903</v>
      </c>
      <c r="ET787" s="3">
        <v>0.8088758112751997</v>
      </c>
      <c r="EU787" s="3">
        <v>0.79429986915602058</v>
      </c>
      <c r="EV787" s="3">
        <v>0.7784535867663579</v>
      </c>
      <c r="EW787" s="3">
        <v>0.76128868517815973</v>
      </c>
      <c r="EX787" s="3">
        <v>0.74272085414666444</v>
      </c>
      <c r="EY787" s="3">
        <v>0.72247428366262645</v>
      </c>
      <c r="EZ787" s="3">
        <v>0.70033767161120353</v>
      </c>
      <c r="FA787" s="3">
        <v>0.67611299155017202</v>
      </c>
      <c r="FB787" s="3">
        <v>0.6497513460096308</v>
      </c>
      <c r="FC787" s="3">
        <v>0.62115578927174697</v>
      </c>
      <c r="FD787" s="3">
        <v>0.59030298121861935</v>
      </c>
      <c r="FE787" s="3">
        <v>0.55732865668774723</v>
      </c>
      <c r="FF787" s="3">
        <v>0.52251790879103055</v>
      </c>
      <c r="FG787" s="3">
        <v>0.48610363572738363</v>
      </c>
      <c r="FH787" s="3">
        <v>0.4483431053040805</v>
      </c>
      <c r="FI787" s="3">
        <v>0.40874544224362414</v>
      </c>
      <c r="FJ787" s="3">
        <v>0.36766243784371749</v>
      </c>
      <c r="FK787" s="3">
        <v>0.32564597444693744</v>
      </c>
      <c r="FL787" s="3">
        <v>0.2833966657221918</v>
      </c>
      <c r="FM787" s="3">
        <v>0.24181103899411738</v>
      </c>
      <c r="FN787" s="3">
        <v>0.20193398055359749</v>
      </c>
      <c r="FO787" s="3">
        <v>0.16479226351037429</v>
      </c>
      <c r="FP787" s="3">
        <v>0.13121748774277062</v>
      </c>
      <c r="FQ787" s="3">
        <v>0.10176703479378318</v>
      </c>
      <c r="FR787" s="3">
        <v>7.672522054207695E-2</v>
      </c>
      <c r="FS787" s="3">
        <v>5.6115291800064235E-2</v>
      </c>
      <c r="FT787" s="3">
        <v>4.0048922604787839E-2</v>
      </c>
      <c r="FU787" s="3">
        <v>2.7628950726591037E-2</v>
      </c>
      <c r="FV787" s="3">
        <v>1.8639595318187378E-2</v>
      </c>
      <c r="FW787" s="3">
        <v>1.192113958169992E-2</v>
      </c>
      <c r="FX787" s="3">
        <v>7.1865397854319803E-3</v>
      </c>
      <c r="FY787" s="3">
        <v>3.9147956827162173E-3</v>
      </c>
      <c r="FZ787" s="3">
        <v>1.8763224227690558E-3</v>
      </c>
      <c r="GA787" s="3">
        <v>7.7816719839501056E-4</v>
      </c>
      <c r="GB787" s="3">
        <v>2.7639720719792381E-4</v>
      </c>
      <c r="GC787" s="3">
        <v>8.0044631204518728E-5</v>
      </c>
      <c r="GD787" s="3">
        <v>1.7396099699678056E-5</v>
      </c>
      <c r="GE787" s="3">
        <v>2.3957908506396611E-6</v>
      </c>
      <c r="GF787" s="3">
        <v>0</v>
      </c>
      <c r="GG787" s="3">
        <v>0</v>
      </c>
      <c r="GH787" s="3">
        <v>0</v>
      </c>
      <c r="GI787" s="3">
        <v>0</v>
      </c>
      <c r="GJ787" s="3">
        <v>0</v>
      </c>
      <c r="GK787" s="3">
        <v>0</v>
      </c>
      <c r="GL787" s="3">
        <v>0</v>
      </c>
      <c r="GM787" s="3">
        <v>0</v>
      </c>
      <c r="GN787" s="3">
        <v>0</v>
      </c>
      <c r="GO787" s="3">
        <v>0</v>
      </c>
      <c r="GP787" s="3">
        <v>0</v>
      </c>
      <c r="GQ787" s="3">
        <v>0</v>
      </c>
      <c r="GR787" s="3">
        <v>0</v>
      </c>
      <c r="GS787" s="3">
        <v>0</v>
      </c>
      <c r="GT787" s="3">
        <v>0</v>
      </c>
      <c r="GU787" s="3">
        <v>0</v>
      </c>
      <c r="GV787" s="3">
        <v>0</v>
      </c>
      <c r="GW787" s="3">
        <v>0</v>
      </c>
      <c r="GX787" s="3">
        <v>0</v>
      </c>
      <c r="GY787" s="3">
        <v>0</v>
      </c>
      <c r="GZ787" s="3">
        <v>0</v>
      </c>
      <c r="HA787" s="3">
        <v>0</v>
      </c>
      <c r="HB787">
        <f t="shared" si="4705"/>
        <v>9</v>
      </c>
      <c r="HC787">
        <f t="shared" si="4709"/>
        <v>0.55779648957105399</v>
      </c>
      <c r="HD787">
        <f>IF(H787&gt;=$F$3,IF(HB787&lt;50,HC787*VLOOKUP(H787,Ret!$A$2:$AZ$27,HB787+2),HC787),0)</f>
        <v>0</v>
      </c>
      <c r="HE787">
        <f>IF(H787&lt;$F$3,HC787*VLOOKUP(H787,Withd!$A$2:$AZ$57,HB787+2),0)</f>
        <v>2.9730552894137178E-2</v>
      </c>
      <c r="HF787">
        <f>IF(HC787=HD787,0,HC787*VLOOKUP(H787,Mort!$A$2:$E$115,IF(HF786/HC786=VLOOKUP(H786,Mort!$A$2:$E$115,2),2,3)))</f>
        <v>4.183473671782905E-4</v>
      </c>
      <c r="HH787">
        <f t="shared" ref="HH787:HI787" si="4720">HH786+1</f>
        <v>39</v>
      </c>
      <c r="HI787">
        <f t="shared" si="4720"/>
        <v>8</v>
      </c>
      <c r="HJ787">
        <f t="shared" si="4703"/>
        <v>0.42795421574767406</v>
      </c>
      <c r="HK787">
        <f>IF(HH787&gt;=$F$3,IF(HI787&lt;50,HJ787*VLOOKUP(HH787,Ret!$A$2:$AZ$27,HI787+2),HJ787),0)</f>
        <v>0</v>
      </c>
      <c r="HL787">
        <f>IF(HH787&lt;$F$3,HJ787*VLOOKUP(HH787,Withd!$A$2:$AZ$57,HI787+2),0)</f>
        <v>2.456457198391649E-2</v>
      </c>
      <c r="HM787">
        <f>IF(HJ787=HK787,0,HJ787*VLOOKUP(HH787,Mort!$A$2:$E$115,IF(HM786/HJ786=VLOOKUP(HH786,Mort!$A$2:$E$115,2),2,3)))</f>
        <v>3.1240657749580204E-4</v>
      </c>
      <c r="HN787">
        <f>HN786/(1+Assumptions!$C$9)</f>
        <v>0.79949523359184238</v>
      </c>
      <c r="HO787">
        <f>HO786*(1+Assumptions!$C$10)</f>
        <v>1.2115472661938493</v>
      </c>
      <c r="HQ787">
        <f>HQ786/(1.01+Assumptions!$C$9)</f>
        <v>0.75480071713177421</v>
      </c>
      <c r="HR787">
        <f>HR786/(0.99+Assumptions!$C$9)</f>
        <v>0.84730801005609269</v>
      </c>
    </row>
    <row r="788" spans="2:226" x14ac:dyDescent="0.25">
      <c r="B788">
        <f t="shared" ref="B788:C788" si="4721">B787+1</f>
        <v>2046</v>
      </c>
      <c r="C788">
        <f t="shared" si="4721"/>
        <v>60</v>
      </c>
      <c r="D788">
        <f>IF(D787=0, 0, D787*(1-VLOOKUP(C787,Mort!$A$2:$E$111,IF(D787/D786=1-VLOOKUP(C786,Mort!$A$2:$E$111,4),4,5))))</f>
        <v>0.94779168368043232</v>
      </c>
      <c r="E788" s="3">
        <f>IF(C788&lt;65,Assumptions!$C$6,Assumptions!$C$7)*(1+Assumptions!$C$8)^(B788-$J$3)</f>
        <v>43250.44638181453</v>
      </c>
      <c r="F788" s="3">
        <f t="shared" si="4701"/>
        <v>40992.410000000003</v>
      </c>
      <c r="H788">
        <f t="shared" si="4708"/>
        <v>41</v>
      </c>
      <c r="I788" s="5">
        <v>477992.58090644167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16498.57</v>
      </c>
      <c r="T788" s="5">
        <v>17380.75</v>
      </c>
      <c r="U788" s="5">
        <v>18305.89</v>
      </c>
      <c r="V788" s="5">
        <v>19275.05</v>
      </c>
      <c r="W788" s="5">
        <v>20289.02</v>
      </c>
      <c r="X788" s="5">
        <v>21348.19</v>
      </c>
      <c r="Y788" s="5">
        <v>22452.52</v>
      </c>
      <c r="Z788" s="5">
        <v>23601.43</v>
      </c>
      <c r="AA788" s="5">
        <v>24793.19</v>
      </c>
      <c r="AB788" s="5">
        <v>26025.77</v>
      </c>
      <c r="AC788" s="5">
        <v>27315.23</v>
      </c>
      <c r="AD788" s="5">
        <v>28663.68</v>
      </c>
      <c r="AE788" s="5">
        <v>30072.65</v>
      </c>
      <c r="AF788" s="5">
        <v>31543.27</v>
      </c>
      <c r="AG788" s="5">
        <v>33078.81</v>
      </c>
      <c r="AH788" s="5">
        <v>34683.519999999997</v>
      </c>
      <c r="AI788" s="5">
        <v>36362.42</v>
      </c>
      <c r="AJ788" s="5">
        <v>38113.769999999997</v>
      </c>
      <c r="AK788" s="5">
        <v>39938.21</v>
      </c>
      <c r="AL788" s="5">
        <v>41835.65</v>
      </c>
      <c r="AM788" s="5">
        <v>43813.97</v>
      </c>
      <c r="AN788" s="5">
        <v>45875.68</v>
      </c>
      <c r="AO788" s="5">
        <v>48025.68</v>
      </c>
      <c r="AP788" s="5">
        <v>20702.990000000002</v>
      </c>
      <c r="AQ788" s="5">
        <v>21660.59</v>
      </c>
      <c r="AR788" s="5">
        <v>22649.45</v>
      </c>
      <c r="AS788" s="5">
        <v>23665.54</v>
      </c>
      <c r="AT788" s="5">
        <v>24705.99</v>
      </c>
      <c r="AU788" s="5">
        <v>25761.16</v>
      </c>
      <c r="AV788" s="5">
        <v>26823.35</v>
      </c>
      <c r="AW788" s="5">
        <v>27884.63</v>
      </c>
      <c r="AX788" s="5">
        <v>28937.88</v>
      </c>
      <c r="AY788" s="5">
        <v>29979.33</v>
      </c>
      <c r="AZ788" s="5">
        <v>30997.21</v>
      </c>
      <c r="BA788" s="5">
        <v>31980.97</v>
      </c>
      <c r="BB788" s="5">
        <v>32917.01</v>
      </c>
      <c r="BC788" s="5">
        <v>33780.769999999997</v>
      </c>
      <c r="BD788" s="5">
        <v>34546.75</v>
      </c>
      <c r="BE788" s="5">
        <v>35186.120000000003</v>
      </c>
      <c r="BF788" s="5">
        <v>35674</v>
      </c>
      <c r="BG788" s="5">
        <v>35979.699999999997</v>
      </c>
      <c r="BH788" s="5">
        <v>36073.18</v>
      </c>
      <c r="BI788" s="5">
        <v>35931.33</v>
      </c>
      <c r="BJ788" s="5">
        <v>35539.85</v>
      </c>
      <c r="BK788" s="5">
        <v>34881.550000000003</v>
      </c>
      <c r="BL788" s="5">
        <v>33941.410000000003</v>
      </c>
      <c r="BM788" s="5">
        <v>32645.61</v>
      </c>
      <c r="BN788" s="5">
        <v>30979.439999999999</v>
      </c>
      <c r="BO788" s="5">
        <v>28948.26</v>
      </c>
      <c r="BP788" s="5">
        <v>26578.1</v>
      </c>
      <c r="BQ788" s="5">
        <v>23925.32</v>
      </c>
      <c r="BR788" s="5">
        <v>21078.68</v>
      </c>
      <c r="BS788" s="5">
        <v>18147.77</v>
      </c>
      <c r="BT788" s="5">
        <v>15245.12</v>
      </c>
      <c r="BU788" s="5">
        <v>12473.8</v>
      </c>
      <c r="BV788" s="5">
        <v>9921.61</v>
      </c>
      <c r="BW788" s="5">
        <v>7655.57</v>
      </c>
      <c r="BX788" s="5">
        <v>5764.21</v>
      </c>
      <c r="BY788" s="5">
        <v>4195.33</v>
      </c>
      <c r="BZ788" s="5">
        <v>2986</v>
      </c>
      <c r="CA788" s="5">
        <v>2014.76</v>
      </c>
      <c r="CB788" s="5">
        <v>1281.3800000000001</v>
      </c>
      <c r="CC788" s="5">
        <v>736.41</v>
      </c>
      <c r="CD788" s="5">
        <v>372.37</v>
      </c>
      <c r="CE788" s="5">
        <v>162.93</v>
      </c>
      <c r="CF788" s="5">
        <v>61.05</v>
      </c>
      <c r="CG788" s="5">
        <v>18.649999999999999</v>
      </c>
      <c r="CH788" s="5">
        <v>4.28</v>
      </c>
      <c r="CI788" s="5">
        <v>0.62</v>
      </c>
      <c r="CJ788" s="5">
        <v>0</v>
      </c>
      <c r="CK788" s="5">
        <v>0</v>
      </c>
      <c r="CL788" s="5">
        <v>0</v>
      </c>
      <c r="CM788" s="5">
        <v>0</v>
      </c>
      <c r="CN788" s="5">
        <v>0</v>
      </c>
      <c r="CO788" s="5">
        <v>0</v>
      </c>
      <c r="CP788" s="5">
        <v>0</v>
      </c>
      <c r="CQ788" s="5">
        <v>0</v>
      </c>
      <c r="CR788" s="5">
        <v>0</v>
      </c>
      <c r="CS788" s="5">
        <v>0</v>
      </c>
      <c r="CT788" s="5">
        <v>0</v>
      </c>
      <c r="CU788" s="5">
        <v>0</v>
      </c>
      <c r="CV788" s="5">
        <v>0</v>
      </c>
      <c r="CW788" s="5">
        <v>0</v>
      </c>
      <c r="CX788" s="5">
        <v>0</v>
      </c>
      <c r="CY788" s="5">
        <v>0</v>
      </c>
      <c r="CZ788" s="5">
        <v>0</v>
      </c>
      <c r="DA788" s="5">
        <v>0</v>
      </c>
      <c r="DB788" s="5">
        <v>0</v>
      </c>
      <c r="DC788" s="5">
        <v>0</v>
      </c>
      <c r="DD788" s="5">
        <v>0</v>
      </c>
      <c r="DE788" s="5">
        <v>0</v>
      </c>
      <c r="DF788" s="3">
        <v>0</v>
      </c>
      <c r="DG788" s="3">
        <v>0</v>
      </c>
      <c r="DH788" s="3">
        <v>0</v>
      </c>
      <c r="DI788" s="3">
        <v>0</v>
      </c>
      <c r="DJ788" s="3">
        <v>0</v>
      </c>
      <c r="DK788" s="3">
        <v>0</v>
      </c>
      <c r="DL788" s="3">
        <v>0</v>
      </c>
      <c r="DM788" s="3">
        <v>0</v>
      </c>
      <c r="DN788" s="3">
        <v>0</v>
      </c>
      <c r="DO788" s="3">
        <v>1</v>
      </c>
      <c r="DP788" s="3">
        <v>0.99855000000000005</v>
      </c>
      <c r="DQ788" s="3">
        <v>0.99687243600000008</v>
      </c>
      <c r="DR788" s="3">
        <v>0.99492853474980003</v>
      </c>
      <c r="DS788" s="3">
        <v>0.99267004697591799</v>
      </c>
      <c r="DT788" s="3">
        <v>0.99003947135143178</v>
      </c>
      <c r="DU788" s="3">
        <v>0.98697034899024239</v>
      </c>
      <c r="DV788" s="3">
        <v>0.98338764662340783</v>
      </c>
      <c r="DW788" s="3">
        <v>0.97918858137232589</v>
      </c>
      <c r="DX788" s="3">
        <v>0.97428284657965059</v>
      </c>
      <c r="DY788" s="3">
        <v>0.9692458042628338</v>
      </c>
      <c r="DZ788" s="3">
        <v>0.96407003166807026</v>
      </c>
      <c r="EA788" s="3">
        <v>0.95872908369262921</v>
      </c>
      <c r="EB788" s="3">
        <v>0.95318762958888581</v>
      </c>
      <c r="EC788" s="3">
        <v>0.94747803568764832</v>
      </c>
      <c r="ED788" s="3">
        <v>0.94165104576816927</v>
      </c>
      <c r="EE788" s="3">
        <v>0.93576572673211822</v>
      </c>
      <c r="EF788" s="3">
        <v>0.92970196482289402</v>
      </c>
      <c r="EG788" s="3">
        <v>0.92341717954069125</v>
      </c>
      <c r="EH788" s="3">
        <v>0.91686091756595234</v>
      </c>
      <c r="EI788" s="3">
        <v>0.91015866425854519</v>
      </c>
      <c r="EJ788" s="3">
        <v>0.90330516951667827</v>
      </c>
      <c r="EK788" s="3">
        <v>0.89634068665970468</v>
      </c>
      <c r="EL788" s="3">
        <v>0.88923270501449325</v>
      </c>
      <c r="EM788" s="3">
        <v>0.88186096588992313</v>
      </c>
      <c r="EN788" s="3">
        <v>0.87404767773213843</v>
      </c>
      <c r="EO788" s="3">
        <v>0.86564807954913259</v>
      </c>
      <c r="EP788" s="3">
        <v>0.85659340063704859</v>
      </c>
      <c r="EQ788" s="3">
        <v>0.84661408751962697</v>
      </c>
      <c r="ER788" s="3">
        <v>0.83556577367749585</v>
      </c>
      <c r="ES788" s="3">
        <v>0.82334144640859408</v>
      </c>
      <c r="ET788" s="3">
        <v>0.80989628058874175</v>
      </c>
      <c r="EU788" s="3">
        <v>0.79530194961253264</v>
      </c>
      <c r="EV788" s="3">
        <v>0.77943567571776262</v>
      </c>
      <c r="EW788" s="3">
        <v>0.76224911906818593</v>
      </c>
      <c r="EX788" s="3">
        <v>0.74365786305411286</v>
      </c>
      <c r="EY788" s="3">
        <v>0.72338574970725777</v>
      </c>
      <c r="EZ788" s="3">
        <v>0.70122121033622742</v>
      </c>
      <c r="FA788" s="3">
        <v>0.67696596867069736</v>
      </c>
      <c r="FB788" s="3">
        <v>0.65057106555222688</v>
      </c>
      <c r="FC788" s="3">
        <v>0.62193943295727339</v>
      </c>
      <c r="FD788" s="3">
        <v>0.59104770132228557</v>
      </c>
      <c r="FE788" s="3">
        <v>0.55803177672642268</v>
      </c>
      <c r="FF788" s="3">
        <v>0.52317711195209038</v>
      </c>
      <c r="FG788" s="3">
        <v>0.4867168990201492</v>
      </c>
      <c r="FH788" s="3">
        <v>0.44890873030426404</v>
      </c>
      <c r="FI788" s="3">
        <v>0.40926111124379144</v>
      </c>
      <c r="FJ788" s="3">
        <v>0.36812627695267797</v>
      </c>
      <c r="FK788" s="3">
        <v>0.3260568060225259</v>
      </c>
      <c r="FL788" s="3">
        <v>0.28375419600916341</v>
      </c>
      <c r="FM788" s="3">
        <v>0.24211610528677877</v>
      </c>
      <c r="FN788" s="3">
        <v>0.20218873836393608</v>
      </c>
      <c r="FO788" s="3">
        <v>0.16500016371665732</v>
      </c>
      <c r="FP788" s="3">
        <v>0.13138303036102555</v>
      </c>
      <c r="FQ788" s="3">
        <v>0.10189542302679698</v>
      </c>
      <c r="FR788" s="3">
        <v>7.6822016282593053E-2</v>
      </c>
      <c r="FS788" s="3">
        <v>5.6186086268762904E-2</v>
      </c>
      <c r="FT788" s="3">
        <v>4.0099447909153395E-2</v>
      </c>
      <c r="FU788" s="3">
        <v>2.7663807123566746E-2</v>
      </c>
      <c r="FV788" s="3">
        <v>1.8663110837843069E-2</v>
      </c>
      <c r="FW788" s="3">
        <v>1.1936179167450914E-2</v>
      </c>
      <c r="FX788" s="3">
        <v>7.1956062493061098E-3</v>
      </c>
      <c r="FY788" s="3">
        <v>3.9197345482470105E-3</v>
      </c>
      <c r="FZ788" s="3">
        <v>1.8786895716293097E-3</v>
      </c>
      <c r="GA788" s="3">
        <v>7.7914892604182364E-4</v>
      </c>
      <c r="GB788" s="3">
        <v>2.7674590704079534E-4</v>
      </c>
      <c r="GC788" s="3">
        <v>8.0145614679014325E-5</v>
      </c>
      <c r="GD788" s="3">
        <v>1.7418046438190185E-5</v>
      </c>
      <c r="GE788" s="3">
        <v>2.3988133554675517E-6</v>
      </c>
      <c r="GF788" s="3">
        <v>0</v>
      </c>
      <c r="GG788" s="3">
        <v>0</v>
      </c>
      <c r="GH788" s="3">
        <v>0</v>
      </c>
      <c r="GI788" s="3">
        <v>0</v>
      </c>
      <c r="GJ788" s="3">
        <v>0</v>
      </c>
      <c r="GK788" s="3">
        <v>0</v>
      </c>
      <c r="GL788" s="3">
        <v>0</v>
      </c>
      <c r="GM788" s="3">
        <v>0</v>
      </c>
      <c r="GN788" s="3">
        <v>0</v>
      </c>
      <c r="GO788" s="3">
        <v>0</v>
      </c>
      <c r="GP788" s="3">
        <v>0</v>
      </c>
      <c r="GQ788" s="3">
        <v>0</v>
      </c>
      <c r="GR788" s="3">
        <v>0</v>
      </c>
      <c r="GS788" s="3">
        <v>0</v>
      </c>
      <c r="GT788" s="3">
        <v>0</v>
      </c>
      <c r="GU788" s="3">
        <v>0</v>
      </c>
      <c r="GV788" s="3">
        <v>0</v>
      </c>
      <c r="GW788" s="3">
        <v>0</v>
      </c>
      <c r="GX788" s="3">
        <v>0</v>
      </c>
      <c r="GY788" s="3">
        <v>0</v>
      </c>
      <c r="GZ788" s="3">
        <v>0</v>
      </c>
      <c r="HA788" s="3">
        <v>0</v>
      </c>
      <c r="HB788">
        <f t="shared" si="4705"/>
        <v>10</v>
      </c>
      <c r="HC788">
        <f t="shared" si="4709"/>
        <v>0.52764758930973854</v>
      </c>
      <c r="HD788">
        <f>IF(H788&gt;=$F$3,IF(HB788&lt;50,HC788*VLOOKUP(H788,Ret!$A$2:$AZ$27,HB788+2),HC788),0)</f>
        <v>0</v>
      </c>
      <c r="HE788">
        <f>IF(H788&lt;$F$3,HC788*VLOOKUP(H788,Withd!$A$2:$AZ$57,HB788+2),0)</f>
        <v>2.5854731876177189E-2</v>
      </c>
      <c r="HF788">
        <f>IF(HC788=HD788,0,HC788*VLOOKUP(H788,Mort!$A$2:$E$115,IF(HF787/HC787=VLOOKUP(H787,Mort!$A$2:$E$115,2),2,3)))</f>
        <v>4.3267102323398557E-4</v>
      </c>
      <c r="HH788">
        <f t="shared" ref="HH788:HI788" si="4722">HH787+1</f>
        <v>40</v>
      </c>
      <c r="HI788">
        <f t="shared" si="4722"/>
        <v>9</v>
      </c>
      <c r="HJ788">
        <f t="shared" si="4703"/>
        <v>0.40307723718626176</v>
      </c>
      <c r="HK788">
        <f>IF(HH788&gt;=$F$3,IF(HI788&lt;50,HJ788*VLOOKUP(HH788,Ret!$A$2:$AZ$27,HI788+2),HJ788),0)</f>
        <v>0</v>
      </c>
      <c r="HL788">
        <f>IF(HH788&lt;$F$3,HJ788*VLOOKUP(HH788,Withd!$A$2:$AZ$57,HI788+2),0)</f>
        <v>2.1484016742027753E-2</v>
      </c>
      <c r="HM788">
        <f>IF(HJ788=HK788,0,HJ788*VLOOKUP(HH788,Mort!$A$2:$E$115,IF(HM787/HJ787=VLOOKUP(HH787,Mort!$A$2:$E$115,2),2,3)))</f>
        <v>3.0230792788969632E-4</v>
      </c>
      <c r="HN788">
        <f>HN787/(1+Assumptions!$C$9)</f>
        <v>0.77022662195745895</v>
      </c>
      <c r="HO788">
        <f>HO787*(1+Assumptions!$C$10)</f>
        <v>1.2509225523451495</v>
      </c>
      <c r="HQ788">
        <f>HQ787/(1.01+Assumptions!$C$9)</f>
        <v>0.72022969191963182</v>
      </c>
      <c r="HR788">
        <f>HR787/(0.99+Assumptions!$C$9)</f>
        <v>0.82422958176662708</v>
      </c>
    </row>
    <row r="789" spans="2:226" x14ac:dyDescent="0.25">
      <c r="B789">
        <f t="shared" ref="B789:C789" si="4723">B788+1</f>
        <v>2047</v>
      </c>
      <c r="C789">
        <f t="shared" si="4723"/>
        <v>61</v>
      </c>
      <c r="D789">
        <f>IF(D788=0, 0, D788*(1-VLOOKUP(C788,Mort!$A$2:$E$111,IF(D788/D787=1-VLOOKUP(C787,Mort!$A$2:$E$111,4),4,5))))</f>
        <v>0.94106236272630128</v>
      </c>
      <c r="E789" s="3">
        <f>IF(C789&lt;65,Assumptions!$C$6,Assumptions!$C$7)*(1+Assumptions!$C$8)^(B789-$J$3)</f>
        <v>45629.220932814329</v>
      </c>
      <c r="F789" s="3">
        <f t="shared" si="4701"/>
        <v>42939.94</v>
      </c>
      <c r="H789">
        <f t="shared" si="4708"/>
        <v>42</v>
      </c>
      <c r="I789" s="5">
        <v>466875.29600509512</v>
      </c>
      <c r="J789" s="5">
        <v>0</v>
      </c>
      <c r="K789" s="5">
        <v>0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17405.990000000002</v>
      </c>
      <c r="U789" s="5">
        <v>18332.47</v>
      </c>
      <c r="V789" s="5">
        <v>19303.04</v>
      </c>
      <c r="W789" s="5">
        <v>20318.48</v>
      </c>
      <c r="X789" s="5">
        <v>21379.19</v>
      </c>
      <c r="Y789" s="5">
        <v>22485.13</v>
      </c>
      <c r="Z789" s="5">
        <v>23635.7</v>
      </c>
      <c r="AA789" s="5">
        <v>24829.19</v>
      </c>
      <c r="AB789" s="5">
        <v>26063.56</v>
      </c>
      <c r="AC789" s="5">
        <v>27354.89</v>
      </c>
      <c r="AD789" s="5">
        <v>28705.3</v>
      </c>
      <c r="AE789" s="5">
        <v>30116.32</v>
      </c>
      <c r="AF789" s="5">
        <v>31589.07</v>
      </c>
      <c r="AG789" s="5">
        <v>33126.85</v>
      </c>
      <c r="AH789" s="5">
        <v>34733.89</v>
      </c>
      <c r="AI789" s="5">
        <v>36415.22</v>
      </c>
      <c r="AJ789" s="5">
        <v>38169.11</v>
      </c>
      <c r="AK789" s="5">
        <v>39996.199999999997</v>
      </c>
      <c r="AL789" s="5">
        <v>41896.400000000001</v>
      </c>
      <c r="AM789" s="5">
        <v>43877.59</v>
      </c>
      <c r="AN789" s="5">
        <v>45942.29</v>
      </c>
      <c r="AO789" s="5">
        <v>48095.42</v>
      </c>
      <c r="AP789" s="5">
        <v>20733.05</v>
      </c>
      <c r="AQ789" s="5">
        <v>21692.04</v>
      </c>
      <c r="AR789" s="5">
        <v>22682.34</v>
      </c>
      <c r="AS789" s="5">
        <v>23699.91</v>
      </c>
      <c r="AT789" s="5">
        <v>24741.86</v>
      </c>
      <c r="AU789" s="5">
        <v>25798.57</v>
      </c>
      <c r="AV789" s="5">
        <v>26862.3</v>
      </c>
      <c r="AW789" s="5">
        <v>27925.119999999999</v>
      </c>
      <c r="AX789" s="5">
        <v>28979.9</v>
      </c>
      <c r="AY789" s="5">
        <v>30022.86</v>
      </c>
      <c r="AZ789" s="5">
        <v>31042.22</v>
      </c>
      <c r="BA789" s="5">
        <v>32027.41</v>
      </c>
      <c r="BB789" s="5">
        <v>32964.81</v>
      </c>
      <c r="BC789" s="5">
        <v>33829.83</v>
      </c>
      <c r="BD789" s="5">
        <v>34596.910000000003</v>
      </c>
      <c r="BE789" s="5">
        <v>35237.22</v>
      </c>
      <c r="BF789" s="5">
        <v>35725.800000000003</v>
      </c>
      <c r="BG789" s="5">
        <v>36031.949999999997</v>
      </c>
      <c r="BH789" s="5">
        <v>36125.57</v>
      </c>
      <c r="BI789" s="5">
        <v>35983.51</v>
      </c>
      <c r="BJ789" s="5">
        <v>35591.46</v>
      </c>
      <c r="BK789" s="5">
        <v>34932.199999999997</v>
      </c>
      <c r="BL789" s="5">
        <v>33990.69</v>
      </c>
      <c r="BM789" s="5">
        <v>32693.01</v>
      </c>
      <c r="BN789" s="5">
        <v>31024.42</v>
      </c>
      <c r="BO789" s="5">
        <v>28990.29</v>
      </c>
      <c r="BP789" s="5">
        <v>26616.69</v>
      </c>
      <c r="BQ789" s="5">
        <v>23960.06</v>
      </c>
      <c r="BR789" s="5">
        <v>21109.29</v>
      </c>
      <c r="BS789" s="5">
        <v>18174.13</v>
      </c>
      <c r="BT789" s="5">
        <v>15267.25</v>
      </c>
      <c r="BU789" s="5">
        <v>12491.91</v>
      </c>
      <c r="BV789" s="5">
        <v>9936.02</v>
      </c>
      <c r="BW789" s="5">
        <v>7666.69</v>
      </c>
      <c r="BX789" s="5">
        <v>5772.58</v>
      </c>
      <c r="BY789" s="5">
        <v>4201.42</v>
      </c>
      <c r="BZ789" s="5">
        <v>2990.34</v>
      </c>
      <c r="CA789" s="5">
        <v>2017.69</v>
      </c>
      <c r="CB789" s="5">
        <v>1283.24</v>
      </c>
      <c r="CC789" s="5">
        <v>737.48</v>
      </c>
      <c r="CD789" s="5">
        <v>372.91</v>
      </c>
      <c r="CE789" s="5">
        <v>163.16</v>
      </c>
      <c r="CF789" s="5">
        <v>61.14</v>
      </c>
      <c r="CG789" s="5">
        <v>18.68</v>
      </c>
      <c r="CH789" s="5">
        <v>4.28</v>
      </c>
      <c r="CI789" s="5">
        <v>0.62</v>
      </c>
      <c r="CJ789" s="5">
        <v>0</v>
      </c>
      <c r="CK789" s="5">
        <v>0</v>
      </c>
      <c r="CL789" s="5">
        <v>0</v>
      </c>
      <c r="CM789" s="5">
        <v>0</v>
      </c>
      <c r="CN789" s="5">
        <v>0</v>
      </c>
      <c r="CO789" s="5">
        <v>0</v>
      </c>
      <c r="CP789" s="5">
        <v>0</v>
      </c>
      <c r="CQ789" s="5">
        <v>0</v>
      </c>
      <c r="CR789" s="5">
        <v>0</v>
      </c>
      <c r="CS789" s="5">
        <v>0</v>
      </c>
      <c r="CT789" s="5">
        <v>0</v>
      </c>
      <c r="CU789" s="5">
        <v>0</v>
      </c>
      <c r="CV789" s="5">
        <v>0</v>
      </c>
      <c r="CW789" s="5">
        <v>0</v>
      </c>
      <c r="CX789" s="5">
        <v>0</v>
      </c>
      <c r="CY789" s="5">
        <v>0</v>
      </c>
      <c r="CZ789" s="5">
        <v>0</v>
      </c>
      <c r="DA789" s="5">
        <v>0</v>
      </c>
      <c r="DB789" s="5">
        <v>0</v>
      </c>
      <c r="DC789" s="5">
        <v>0</v>
      </c>
      <c r="DD789" s="5">
        <v>0</v>
      </c>
      <c r="DE789" s="5">
        <v>0</v>
      </c>
      <c r="DF789" s="3">
        <v>0</v>
      </c>
      <c r="DG789" s="3">
        <v>0</v>
      </c>
      <c r="DH789" s="3">
        <v>0</v>
      </c>
      <c r="DI789" s="3">
        <v>0</v>
      </c>
      <c r="DJ789" s="3">
        <v>0</v>
      </c>
      <c r="DK789" s="3">
        <v>0</v>
      </c>
      <c r="DL789" s="3">
        <v>0</v>
      </c>
      <c r="DM789" s="3">
        <v>0</v>
      </c>
      <c r="DN789" s="3">
        <v>0</v>
      </c>
      <c r="DO789" s="3">
        <v>0</v>
      </c>
      <c r="DP789" s="3">
        <v>1</v>
      </c>
      <c r="DQ789" s="3">
        <v>0.99831999999999999</v>
      </c>
      <c r="DR789" s="3">
        <v>0.99637327600000003</v>
      </c>
      <c r="DS789" s="3">
        <v>0.99411150866348008</v>
      </c>
      <c r="DT789" s="3">
        <v>0.99147711316552178</v>
      </c>
      <c r="DU789" s="3">
        <v>0.98840353411470872</v>
      </c>
      <c r="DV789" s="3">
        <v>0.9848156292858723</v>
      </c>
      <c r="DW789" s="3">
        <v>0.98061046654882167</v>
      </c>
      <c r="DX789" s="3">
        <v>0.97569760811141215</v>
      </c>
      <c r="DY789" s="3">
        <v>0.97065325147747616</v>
      </c>
      <c r="DZ789" s="3">
        <v>0.96546996311458644</v>
      </c>
      <c r="EA789" s="3">
        <v>0.96012125951893168</v>
      </c>
      <c r="EB789" s="3">
        <v>0.95457175863891219</v>
      </c>
      <c r="EC789" s="3">
        <v>0.94885387380466502</v>
      </c>
      <c r="ED789" s="3">
        <v>0.94301842248076628</v>
      </c>
      <c r="EE789" s="3">
        <v>0.93712455734026157</v>
      </c>
      <c r="EF789" s="3">
        <v>0.93105199020869667</v>
      </c>
      <c r="EG789" s="3">
        <v>0.92475807875488591</v>
      </c>
      <c r="EH789" s="3">
        <v>0.91819229639572619</v>
      </c>
      <c r="EI789" s="3">
        <v>0.91148031070907343</v>
      </c>
      <c r="EJ789" s="3">
        <v>0.90461686396943408</v>
      </c>
      <c r="EK789" s="3">
        <v>0.89764226794822977</v>
      </c>
      <c r="EL789" s="3">
        <v>0.89052396476340034</v>
      </c>
      <c r="EM789" s="3">
        <v>0.88314152109551169</v>
      </c>
      <c r="EN789" s="3">
        <v>0.87531688721860545</v>
      </c>
      <c r="EO789" s="3">
        <v>0.8669050919324347</v>
      </c>
      <c r="EP789" s="3">
        <v>0.85783726467082144</v>
      </c>
      <c r="EQ789" s="3">
        <v>0.84784346053740633</v>
      </c>
      <c r="ER789" s="3">
        <v>0.83677910337739314</v>
      </c>
      <c r="ES789" s="3">
        <v>0.82453702509498183</v>
      </c>
      <c r="ET789" s="3">
        <v>0.81107233547518087</v>
      </c>
      <c r="EU789" s="3">
        <v>0.79645681198991813</v>
      </c>
      <c r="EV789" s="3">
        <v>0.78056749859071928</v>
      </c>
      <c r="EW789" s="3">
        <v>0.76335598524679393</v>
      </c>
      <c r="EX789" s="3">
        <v>0.74473773276662458</v>
      </c>
      <c r="EY789" s="3">
        <v>0.72443618217140648</v>
      </c>
      <c r="EZ789" s="3">
        <v>0.70223945754967454</v>
      </c>
      <c r="FA789" s="3">
        <v>0.67794899471303127</v>
      </c>
      <c r="FB789" s="3">
        <v>0.65151576340917017</v>
      </c>
      <c r="FC789" s="3">
        <v>0.6228425546615326</v>
      </c>
      <c r="FD789" s="3">
        <v>0.59190596497149428</v>
      </c>
      <c r="FE789" s="3">
        <v>0.55884209776818661</v>
      </c>
      <c r="FF789" s="3">
        <v>0.52393682034158573</v>
      </c>
      <c r="FG789" s="3">
        <v>0.48742366333198062</v>
      </c>
      <c r="FH789" s="3">
        <v>0.44956059316435237</v>
      </c>
      <c r="FI789" s="3">
        <v>0.40985540157607681</v>
      </c>
      <c r="FJ789" s="3">
        <v>0.36866083516366532</v>
      </c>
      <c r="FK789" s="3">
        <v>0.32653027492116166</v>
      </c>
      <c r="FL789" s="3">
        <v>0.28416623705289018</v>
      </c>
      <c r="FM789" s="3">
        <v>0.24246768342774908</v>
      </c>
      <c r="FN789" s="3">
        <v>0.20248233775367896</v>
      </c>
      <c r="FO789" s="3">
        <v>0.16523976137064478</v>
      </c>
      <c r="FP789" s="3">
        <v>0.1315738123889896</v>
      </c>
      <c r="FQ789" s="3">
        <v>0.10204338593640477</v>
      </c>
      <c r="FR789" s="3">
        <v>7.6933569959033651E-2</v>
      </c>
      <c r="FS789" s="3">
        <v>5.6267674396638025E-2</v>
      </c>
      <c r="FT789" s="3">
        <v>4.0157676540136591E-2</v>
      </c>
      <c r="FU789" s="3">
        <v>2.7703977891509433E-2</v>
      </c>
      <c r="FV789" s="3">
        <v>1.8690211644727926E-2</v>
      </c>
      <c r="FW789" s="3">
        <v>1.1953511759502192E-2</v>
      </c>
      <c r="FX789" s="3">
        <v>7.2060550290983022E-3</v>
      </c>
      <c r="FY789" s="3">
        <v>3.9254264165510091E-3</v>
      </c>
      <c r="FZ789" s="3">
        <v>1.8814176271887331E-3</v>
      </c>
      <c r="GA789" s="3">
        <v>7.8028033252398334E-4</v>
      </c>
      <c r="GB789" s="3">
        <v>2.7714777130919365E-4</v>
      </c>
      <c r="GC789" s="3">
        <v>8.0261994571142467E-5</v>
      </c>
      <c r="GD789" s="3">
        <v>1.7443339280146396E-5</v>
      </c>
      <c r="GE789" s="3">
        <v>2.402296685661761E-6</v>
      </c>
      <c r="GF789" s="3">
        <v>0</v>
      </c>
      <c r="GG789" s="3">
        <v>0</v>
      </c>
      <c r="GH789" s="3">
        <v>0</v>
      </c>
      <c r="GI789" s="3">
        <v>0</v>
      </c>
      <c r="GJ789" s="3">
        <v>0</v>
      </c>
      <c r="GK789" s="3">
        <v>0</v>
      </c>
      <c r="GL789" s="3">
        <v>0</v>
      </c>
      <c r="GM789" s="3">
        <v>0</v>
      </c>
      <c r="GN789" s="3">
        <v>0</v>
      </c>
      <c r="GO789" s="3">
        <v>0</v>
      </c>
      <c r="GP789" s="3">
        <v>0</v>
      </c>
      <c r="GQ789" s="3">
        <v>0</v>
      </c>
      <c r="GR789" s="3">
        <v>0</v>
      </c>
      <c r="GS789" s="3">
        <v>0</v>
      </c>
      <c r="GT789" s="3">
        <v>0</v>
      </c>
      <c r="GU789" s="3">
        <v>0</v>
      </c>
      <c r="GV789" s="3">
        <v>0</v>
      </c>
      <c r="GW789" s="3">
        <v>0</v>
      </c>
      <c r="GX789" s="3">
        <v>0</v>
      </c>
      <c r="GY789" s="3">
        <v>0</v>
      </c>
      <c r="GZ789" s="3">
        <v>0</v>
      </c>
      <c r="HA789" s="3">
        <v>0</v>
      </c>
      <c r="HB789">
        <f t="shared" si="4705"/>
        <v>11</v>
      </c>
      <c r="HC789">
        <f t="shared" si="4709"/>
        <v>0.50136018641032742</v>
      </c>
      <c r="HD789">
        <f>IF(H789&gt;=$F$3,IF(HB789&lt;50,HC789*VLOOKUP(H789,Ret!$A$2:$AZ$27,HB789+2),HC789),0)</f>
        <v>0</v>
      </c>
      <c r="HE789">
        <f>IF(H789&lt;$F$3,HC789*VLOOKUP(H789,Withd!$A$2:$AZ$57,HB789+2),0)</f>
        <v>2.321297663079816E-2</v>
      </c>
      <c r="HF789">
        <f>IF(HC789=HD789,0,HC789*VLOOKUP(H789,Mort!$A$2:$E$115,IF(HF788/HC788=VLOOKUP(H788,Mort!$A$2:$E$115,2),2,3)))</f>
        <v>4.4621056590519136E-4</v>
      </c>
      <c r="HH789">
        <f t="shared" ref="HH789:HI789" si="4724">HH788+1</f>
        <v>41</v>
      </c>
      <c r="HI789">
        <f t="shared" si="4724"/>
        <v>10</v>
      </c>
      <c r="HJ789">
        <f t="shared" si="4703"/>
        <v>0.38129091251634428</v>
      </c>
      <c r="HK789">
        <f>IF(HH789&gt;=$F$3,IF(HI789&lt;50,HJ789*VLOOKUP(HH789,Ret!$A$2:$AZ$27,HI789+2),HJ789),0)</f>
        <v>0</v>
      </c>
      <c r="HL789">
        <f>IF(HH789&lt;$F$3,HJ789*VLOOKUP(HH789,Withd!$A$2:$AZ$57,HI789+2),0)</f>
        <v>1.868325471330087E-2</v>
      </c>
      <c r="HM789">
        <f>IF(HJ789=HK789,0,HJ789*VLOOKUP(HH789,Mort!$A$2:$E$115,IF(HM788/HJ788=VLOOKUP(HH788,Mort!$A$2:$E$115,2),2,3)))</f>
        <v>3.1265854826340229E-4</v>
      </c>
      <c r="HN789">
        <f>HN788/(1+Assumptions!$C$9)</f>
        <v>0.74202950092240749</v>
      </c>
      <c r="HO789">
        <f>HO788*(1+Assumptions!$C$10)</f>
        <v>1.2915775352963668</v>
      </c>
      <c r="HQ789">
        <f>HQ788/(1.01+Assumptions!$C$9)</f>
        <v>0.68724207244239677</v>
      </c>
      <c r="HR789">
        <f>HR788/(0.99+Assumptions!$C$9)</f>
        <v>0.80177974880022085</v>
      </c>
    </row>
    <row r="790" spans="2:226" x14ac:dyDescent="0.25">
      <c r="B790">
        <f t="shared" ref="B790:C790" si="4725">B789+1</f>
        <v>2048</v>
      </c>
      <c r="C790">
        <f t="shared" si="4725"/>
        <v>62</v>
      </c>
      <c r="D790">
        <f>IF(D789=0, 0, D789*(1-VLOOKUP(C789,Mort!$A$2:$E$111,IF(D789/D788=1-VLOOKUP(C788,Mort!$A$2:$E$111,4),4,5))))</f>
        <v>0.93418319685477202</v>
      </c>
      <c r="E790" s="3">
        <f>IF(C790&lt;65,Assumptions!$C$6,Assumptions!$C$7)*(1+Assumptions!$C$8)^(B790-$J$3)</f>
        <v>48138.828084119115</v>
      </c>
      <c r="F790" s="3">
        <f t="shared" si="4701"/>
        <v>44970.48</v>
      </c>
      <c r="H790">
        <f t="shared" si="4708"/>
        <v>43</v>
      </c>
      <c r="I790" s="5">
        <v>455653.39483437792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18363.32</v>
      </c>
      <c r="V790" s="5">
        <v>19335.53</v>
      </c>
      <c r="W790" s="5">
        <v>20352.669999999998</v>
      </c>
      <c r="X790" s="5">
        <v>21415.17</v>
      </c>
      <c r="Y790" s="5">
        <v>22522.97</v>
      </c>
      <c r="Z790" s="5">
        <v>23675.47</v>
      </c>
      <c r="AA790" s="5">
        <v>24870.97</v>
      </c>
      <c r="AB790" s="5">
        <v>26107.42</v>
      </c>
      <c r="AC790" s="5">
        <v>27400.93</v>
      </c>
      <c r="AD790" s="5">
        <v>28753.61</v>
      </c>
      <c r="AE790" s="5">
        <v>30167</v>
      </c>
      <c r="AF790" s="5">
        <v>31642.23</v>
      </c>
      <c r="AG790" s="5">
        <v>33182.589999999997</v>
      </c>
      <c r="AH790" s="5">
        <v>34792.339999999997</v>
      </c>
      <c r="AI790" s="5">
        <v>36476.51</v>
      </c>
      <c r="AJ790" s="5">
        <v>38233.339999999997</v>
      </c>
      <c r="AK790" s="5">
        <v>40063.51</v>
      </c>
      <c r="AL790" s="5">
        <v>41966.9</v>
      </c>
      <c r="AM790" s="5">
        <v>43951.43</v>
      </c>
      <c r="AN790" s="5">
        <v>46019.6</v>
      </c>
      <c r="AO790" s="5">
        <v>48176.36</v>
      </c>
      <c r="AP790" s="5">
        <v>20767.939999999999</v>
      </c>
      <c r="AQ790" s="5">
        <v>21728.55</v>
      </c>
      <c r="AR790" s="5">
        <v>22720.51</v>
      </c>
      <c r="AS790" s="5">
        <v>23739.79</v>
      </c>
      <c r="AT790" s="5">
        <v>24783.5</v>
      </c>
      <c r="AU790" s="5">
        <v>25841.99</v>
      </c>
      <c r="AV790" s="5">
        <v>26907.51</v>
      </c>
      <c r="AW790" s="5">
        <v>27972.11</v>
      </c>
      <c r="AX790" s="5">
        <v>29028.67</v>
      </c>
      <c r="AY790" s="5">
        <v>30073.38</v>
      </c>
      <c r="AZ790" s="5">
        <v>31094.46</v>
      </c>
      <c r="BA790" s="5">
        <v>32081.31</v>
      </c>
      <c r="BB790" s="5">
        <v>33020.28</v>
      </c>
      <c r="BC790" s="5">
        <v>33886.76</v>
      </c>
      <c r="BD790" s="5">
        <v>34655.129999999997</v>
      </c>
      <c r="BE790" s="5">
        <v>35296.51</v>
      </c>
      <c r="BF790" s="5">
        <v>35785.919999999998</v>
      </c>
      <c r="BG790" s="5">
        <v>36092.589999999997</v>
      </c>
      <c r="BH790" s="5">
        <v>36186.36</v>
      </c>
      <c r="BI790" s="5">
        <v>36044.06</v>
      </c>
      <c r="BJ790" s="5">
        <v>35651.35</v>
      </c>
      <c r="BK790" s="5">
        <v>34990.980000000003</v>
      </c>
      <c r="BL790" s="5">
        <v>34047.89</v>
      </c>
      <c r="BM790" s="5">
        <v>32748.03</v>
      </c>
      <c r="BN790" s="5">
        <v>31076.63</v>
      </c>
      <c r="BO790" s="5">
        <v>29039.08</v>
      </c>
      <c r="BP790" s="5">
        <v>26661.48</v>
      </c>
      <c r="BQ790" s="5">
        <v>24000.38</v>
      </c>
      <c r="BR790" s="5">
        <v>21144.82</v>
      </c>
      <c r="BS790" s="5">
        <v>18204.71</v>
      </c>
      <c r="BT790" s="5">
        <v>15292.95</v>
      </c>
      <c r="BU790" s="5">
        <v>12512.93</v>
      </c>
      <c r="BV790" s="5">
        <v>9952.74</v>
      </c>
      <c r="BW790" s="5">
        <v>7679.59</v>
      </c>
      <c r="BX790" s="5">
        <v>5782.29</v>
      </c>
      <c r="BY790" s="5">
        <v>4208.49</v>
      </c>
      <c r="BZ790" s="5">
        <v>2995.37</v>
      </c>
      <c r="CA790" s="5">
        <v>2021.08</v>
      </c>
      <c r="CB790" s="5">
        <v>1285.4000000000001</v>
      </c>
      <c r="CC790" s="5">
        <v>738.72</v>
      </c>
      <c r="CD790" s="5">
        <v>373.54</v>
      </c>
      <c r="CE790" s="5">
        <v>163.44</v>
      </c>
      <c r="CF790" s="5">
        <v>61.24</v>
      </c>
      <c r="CG790" s="5">
        <v>18.71</v>
      </c>
      <c r="CH790" s="5">
        <v>4.29</v>
      </c>
      <c r="CI790" s="5">
        <v>0.62</v>
      </c>
      <c r="CJ790" s="5">
        <v>0</v>
      </c>
      <c r="CK790" s="5">
        <v>0</v>
      </c>
      <c r="CL790" s="5">
        <v>0</v>
      </c>
      <c r="CM790" s="5">
        <v>0</v>
      </c>
      <c r="CN790" s="5">
        <v>0</v>
      </c>
      <c r="CO790" s="5">
        <v>0</v>
      </c>
      <c r="CP790" s="5">
        <v>0</v>
      </c>
      <c r="CQ790" s="5">
        <v>0</v>
      </c>
      <c r="CR790" s="5">
        <v>0</v>
      </c>
      <c r="CS790" s="5">
        <v>0</v>
      </c>
      <c r="CT790" s="5">
        <v>0</v>
      </c>
      <c r="CU790" s="5">
        <v>0</v>
      </c>
      <c r="CV790" s="5">
        <v>0</v>
      </c>
      <c r="CW790" s="5">
        <v>0</v>
      </c>
      <c r="CX790" s="5">
        <v>0</v>
      </c>
      <c r="CY790" s="5">
        <v>0</v>
      </c>
      <c r="CZ790" s="5">
        <v>0</v>
      </c>
      <c r="DA790" s="5">
        <v>0</v>
      </c>
      <c r="DB790" s="5">
        <v>0</v>
      </c>
      <c r="DC790" s="5">
        <v>0</v>
      </c>
      <c r="DD790" s="5">
        <v>0</v>
      </c>
      <c r="DE790" s="5">
        <v>0</v>
      </c>
      <c r="DF790" s="3">
        <v>0</v>
      </c>
      <c r="DG790" s="3">
        <v>0</v>
      </c>
      <c r="DH790" s="3">
        <v>0</v>
      </c>
      <c r="DI790" s="3">
        <v>0</v>
      </c>
      <c r="DJ790" s="3">
        <v>0</v>
      </c>
      <c r="DK790" s="3">
        <v>0</v>
      </c>
      <c r="DL790" s="3">
        <v>0</v>
      </c>
      <c r="DM790" s="3">
        <v>0</v>
      </c>
      <c r="DN790" s="3">
        <v>0</v>
      </c>
      <c r="DO790" s="3">
        <v>0</v>
      </c>
      <c r="DP790" s="3">
        <v>0</v>
      </c>
      <c r="DQ790" s="3">
        <v>1</v>
      </c>
      <c r="DR790" s="3">
        <v>0.99804999999999999</v>
      </c>
      <c r="DS790" s="3">
        <v>0.99578442649999999</v>
      </c>
      <c r="DT790" s="3">
        <v>0.99314559776977496</v>
      </c>
      <c r="DU790" s="3">
        <v>0.99006684641668863</v>
      </c>
      <c r="DV790" s="3">
        <v>0.98647290376419605</v>
      </c>
      <c r="DW790" s="3">
        <v>0.98226066446512295</v>
      </c>
      <c r="DX790" s="3">
        <v>0.97733953853615274</v>
      </c>
      <c r="DY790" s="3">
        <v>0.97228669312192084</v>
      </c>
      <c r="DZ790" s="3">
        <v>0.96709468218064976</v>
      </c>
      <c r="EA790" s="3">
        <v>0.96173697764136901</v>
      </c>
      <c r="EB790" s="3">
        <v>0.95617813791060191</v>
      </c>
      <c r="EC790" s="3">
        <v>0.95045063086451731</v>
      </c>
      <c r="ED790" s="3">
        <v>0.94460535948470059</v>
      </c>
      <c r="EE790" s="3">
        <v>0.93870157598792126</v>
      </c>
      <c r="EF790" s="3">
        <v>0.93261878977551949</v>
      </c>
      <c r="EG790" s="3">
        <v>0.92631428675663696</v>
      </c>
      <c r="EH790" s="3">
        <v>0.91973745532066487</v>
      </c>
      <c r="EI790" s="3">
        <v>0.91301417452227074</v>
      </c>
      <c r="EJ790" s="3">
        <v>0.90613917778811803</v>
      </c>
      <c r="EK790" s="3">
        <v>0.89915284472737167</v>
      </c>
      <c r="EL790" s="3">
        <v>0.89202256266868363</v>
      </c>
      <c r="EM790" s="3">
        <v>0.88462769562416022</v>
      </c>
      <c r="EN790" s="3">
        <v>0.87678989424093012</v>
      </c>
      <c r="EO790" s="3">
        <v>0.86836394335727474</v>
      </c>
      <c r="EP790" s="3">
        <v>0.85928085650975761</v>
      </c>
      <c r="EQ790" s="3">
        <v>0.84927023453141892</v>
      </c>
      <c r="ER790" s="3">
        <v>0.83818725797078386</v>
      </c>
      <c r="ES790" s="3">
        <v>0.82592457838667122</v>
      </c>
      <c r="ET790" s="3">
        <v>0.81243723002161694</v>
      </c>
      <c r="EU790" s="3">
        <v>0.79779711113662732</v>
      </c>
      <c r="EV790" s="3">
        <v>0.78188105876945158</v>
      </c>
      <c r="EW790" s="3">
        <v>0.76464058142358515</v>
      </c>
      <c r="EX790" s="3">
        <v>0.74599099764266386</v>
      </c>
      <c r="EY790" s="3">
        <v>0.72565528304692484</v>
      </c>
      <c r="EZ790" s="3">
        <v>0.70342120517436701</v>
      </c>
      <c r="FA790" s="3">
        <v>0.67908986568738561</v>
      </c>
      <c r="FB790" s="3">
        <v>0.65261215182423449</v>
      </c>
      <c r="FC790" s="3">
        <v>0.62389069102244998</v>
      </c>
      <c r="FD790" s="3">
        <v>0.59290204039936489</v>
      </c>
      <c r="FE790" s="3">
        <v>0.55978253242265641</v>
      </c>
      <c r="FF790" s="3">
        <v>0.52481851544753733</v>
      </c>
      <c r="FG790" s="3">
        <v>0.48824391310599846</v>
      </c>
      <c r="FH790" s="3">
        <v>0.45031712593592449</v>
      </c>
      <c r="FI790" s="3">
        <v>0.41054511737326366</v>
      </c>
      <c r="FJ790" s="3">
        <v>0.36928122762607696</v>
      </c>
      <c r="FK790" s="3">
        <v>0.32707976893296886</v>
      </c>
      <c r="FL790" s="3">
        <v>0.28464443971160547</v>
      </c>
      <c r="FM790" s="3">
        <v>0.2428757146283245</v>
      </c>
      <c r="FN790" s="3">
        <v>0.2028230805289675</v>
      </c>
      <c r="FO790" s="3">
        <v>0.16551783132727449</v>
      </c>
      <c r="FP790" s="3">
        <v>0.13179522837265559</v>
      </c>
      <c r="FQ790" s="3">
        <v>0.10221510731669677</v>
      </c>
      <c r="FR790" s="3">
        <v>7.7063035859277193E-2</v>
      </c>
      <c r="FS790" s="3">
        <v>5.6362363166758148E-2</v>
      </c>
      <c r="FT790" s="3">
        <v>4.0225254968483622E-2</v>
      </c>
      <c r="FU790" s="3">
        <v>2.7750598897657484E-2</v>
      </c>
      <c r="FV790" s="3">
        <v>1.8721664040315646E-2</v>
      </c>
      <c r="FW790" s="3">
        <v>1.1973627453624274E-2</v>
      </c>
      <c r="FX790" s="3">
        <v>7.218181574142858E-3</v>
      </c>
      <c r="FY790" s="3">
        <v>3.9320322306985803E-3</v>
      </c>
      <c r="FZ790" s="3">
        <v>1.8845837278515225E-3</v>
      </c>
      <c r="GA790" s="3">
        <v>7.8159340945186198E-4</v>
      </c>
      <c r="GB790" s="3">
        <v>2.7761416310320686E-4</v>
      </c>
      <c r="GC790" s="3">
        <v>8.0397061634688696E-5</v>
      </c>
      <c r="GD790" s="3">
        <v>1.7472693405066897E-5</v>
      </c>
      <c r="GE790" s="3">
        <v>2.4063393357458123E-6</v>
      </c>
      <c r="GF790" s="3">
        <v>0</v>
      </c>
      <c r="GG790" s="3">
        <v>0</v>
      </c>
      <c r="GH790" s="3">
        <v>0</v>
      </c>
      <c r="GI790" s="3">
        <v>0</v>
      </c>
      <c r="GJ790" s="3">
        <v>0</v>
      </c>
      <c r="GK790" s="3">
        <v>0</v>
      </c>
      <c r="GL790" s="3">
        <v>0</v>
      </c>
      <c r="GM790" s="3">
        <v>0</v>
      </c>
      <c r="GN790" s="3">
        <v>0</v>
      </c>
      <c r="GO790" s="3">
        <v>0</v>
      </c>
      <c r="GP790" s="3">
        <v>0</v>
      </c>
      <c r="GQ790" s="3">
        <v>0</v>
      </c>
      <c r="GR790" s="3">
        <v>0</v>
      </c>
      <c r="GS790" s="3">
        <v>0</v>
      </c>
      <c r="GT790" s="3">
        <v>0</v>
      </c>
      <c r="GU790" s="3">
        <v>0</v>
      </c>
      <c r="GV790" s="3">
        <v>0</v>
      </c>
      <c r="GW790" s="3">
        <v>0</v>
      </c>
      <c r="GX790" s="3">
        <v>0</v>
      </c>
      <c r="GY790" s="3">
        <v>0</v>
      </c>
      <c r="GZ790" s="3">
        <v>0</v>
      </c>
      <c r="HA790" s="3">
        <v>0</v>
      </c>
      <c r="HB790">
        <f t="shared" si="4705"/>
        <v>12</v>
      </c>
      <c r="HC790">
        <f t="shared" si="4709"/>
        <v>0.47770099921362408</v>
      </c>
      <c r="HD790">
        <f>IF(H790&gt;=$F$3,IF(HB790&lt;50,HC790*VLOOKUP(H790,Ret!$A$2:$AZ$27,HB790+2),HC790),0)</f>
        <v>0</v>
      </c>
      <c r="HE790">
        <f>IF(H790&lt;$F$3,HC790*VLOOKUP(H790,Withd!$A$2:$AZ$57,HB790+2),0)</f>
        <v>2.0779993465792648E-2</v>
      </c>
      <c r="HF790">
        <f>IF(HC790=HD790,0,HC790*VLOOKUP(H790,Mort!$A$2:$E$115,IF(HF789/HC789=VLOOKUP(H789,Mort!$A$2:$E$115,2),2,3)))</f>
        <v>4.4903893926080663E-4</v>
      </c>
      <c r="HH790">
        <f t="shared" ref="HH790:HI790" si="4726">HH789+1</f>
        <v>42</v>
      </c>
      <c r="HI790">
        <f t="shared" si="4726"/>
        <v>11</v>
      </c>
      <c r="HJ790">
        <f t="shared" si="4703"/>
        <v>0.36229499925478004</v>
      </c>
      <c r="HK790">
        <f>IF(HH790&gt;=$F$3,IF(HI790&lt;50,HJ790*VLOOKUP(HH790,Ret!$A$2:$AZ$27,HI790+2),HJ790),0)</f>
        <v>0</v>
      </c>
      <c r="HL790">
        <f>IF(HH790&lt;$F$3,HJ790*VLOOKUP(HH790,Withd!$A$2:$AZ$57,HI790+2),0)</f>
        <v>1.6774258465496315E-2</v>
      </c>
      <c r="HM790">
        <f>IF(HJ790=HK790,0,HJ790*VLOOKUP(HH790,Mort!$A$2:$E$115,IF(HM789/HJ789=VLOOKUP(HH789,Mort!$A$2:$E$115,2),2,3)))</f>
        <v>3.2244254933675424E-4</v>
      </c>
      <c r="HN790">
        <f>HN789/(1+Assumptions!$C$9)</f>
        <v>0.71486464443391862</v>
      </c>
      <c r="HO790">
        <f>HO789*(1+Assumptions!$C$10)</f>
        <v>1.3335538051934988</v>
      </c>
      <c r="HQ790">
        <f>HQ789/(1.01+Assumptions!$C$9)</f>
        <v>0.65576533629999689</v>
      </c>
      <c r="HR790">
        <f>HR789/(0.99+Assumptions!$C$9)</f>
        <v>0.77994138988348327</v>
      </c>
    </row>
    <row r="791" spans="2:226" x14ac:dyDescent="0.25">
      <c r="B791">
        <f t="shared" ref="B791:C791" si="4727">B790+1</f>
        <v>2049</v>
      </c>
      <c r="C791">
        <f t="shared" si="4727"/>
        <v>63</v>
      </c>
      <c r="D791">
        <f>IF(D790=0, 0, D790*(1-VLOOKUP(C790,Mort!$A$2:$E$111,IF(D790/D789=1-VLOOKUP(C789,Mort!$A$2:$E$111,4),4,5))))</f>
        <v>0.92714879738245559</v>
      </c>
      <c r="E791" s="3">
        <f>IF(C791&lt;65,Assumptions!$C$6,Assumptions!$C$7)*(1+Assumptions!$C$8)^(B791-$J$3)</f>
        <v>50786.46362874566</v>
      </c>
      <c r="F791" s="3">
        <f t="shared" si="4701"/>
        <v>47086.61</v>
      </c>
      <c r="H791">
        <f t="shared" si="4708"/>
        <v>44</v>
      </c>
      <c r="I791" s="5">
        <v>444336.11974967737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19373.3</v>
      </c>
      <c r="W791" s="5">
        <v>20392.439999999999</v>
      </c>
      <c r="X791" s="5">
        <v>21457.01</v>
      </c>
      <c r="Y791" s="5">
        <v>22566.97</v>
      </c>
      <c r="Z791" s="5">
        <v>23721.73</v>
      </c>
      <c r="AA791" s="5">
        <v>24919.56</v>
      </c>
      <c r="AB791" s="5">
        <v>26158.43</v>
      </c>
      <c r="AC791" s="5">
        <v>27454.46</v>
      </c>
      <c r="AD791" s="5">
        <v>28809.79</v>
      </c>
      <c r="AE791" s="5">
        <v>30225.94</v>
      </c>
      <c r="AF791" s="5">
        <v>31704.05</v>
      </c>
      <c r="AG791" s="5">
        <v>33247.43</v>
      </c>
      <c r="AH791" s="5">
        <v>34860.32</v>
      </c>
      <c r="AI791" s="5">
        <v>36547.769999999997</v>
      </c>
      <c r="AJ791" s="5">
        <v>38308.050000000003</v>
      </c>
      <c r="AK791" s="5">
        <v>40141.78</v>
      </c>
      <c r="AL791" s="5">
        <v>42048.9</v>
      </c>
      <c r="AM791" s="5">
        <v>44037.31</v>
      </c>
      <c r="AN791" s="5">
        <v>46109.52</v>
      </c>
      <c r="AO791" s="5">
        <v>48270.48</v>
      </c>
      <c r="AP791" s="5">
        <v>20808.52</v>
      </c>
      <c r="AQ791" s="5">
        <v>21771</v>
      </c>
      <c r="AR791" s="5">
        <v>22764.9</v>
      </c>
      <c r="AS791" s="5">
        <v>23786.17</v>
      </c>
      <c r="AT791" s="5">
        <v>24831.919999999998</v>
      </c>
      <c r="AU791" s="5">
        <v>25892.48</v>
      </c>
      <c r="AV791" s="5">
        <v>26960.080000000002</v>
      </c>
      <c r="AW791" s="5">
        <v>28026.77</v>
      </c>
      <c r="AX791" s="5">
        <v>29085.39</v>
      </c>
      <c r="AY791" s="5">
        <v>30132.14</v>
      </c>
      <c r="AZ791" s="5">
        <v>31155.21</v>
      </c>
      <c r="BA791" s="5">
        <v>32143.99</v>
      </c>
      <c r="BB791" s="5">
        <v>33084.800000000003</v>
      </c>
      <c r="BC791" s="5">
        <v>33952.97</v>
      </c>
      <c r="BD791" s="5">
        <v>34722.839999999997</v>
      </c>
      <c r="BE791" s="5">
        <v>35365.480000000003</v>
      </c>
      <c r="BF791" s="5">
        <v>35855.839999999997</v>
      </c>
      <c r="BG791" s="5">
        <v>36163.1</v>
      </c>
      <c r="BH791" s="5">
        <v>36257.06</v>
      </c>
      <c r="BI791" s="5">
        <v>36114.49</v>
      </c>
      <c r="BJ791" s="5">
        <v>35721.01</v>
      </c>
      <c r="BK791" s="5">
        <v>35059.35</v>
      </c>
      <c r="BL791" s="5">
        <v>34114.42</v>
      </c>
      <c r="BM791" s="5">
        <v>32812.01</v>
      </c>
      <c r="BN791" s="5">
        <v>31137.35</v>
      </c>
      <c r="BO791" s="5">
        <v>29095.82</v>
      </c>
      <c r="BP791" s="5">
        <v>26713.58</v>
      </c>
      <c r="BQ791" s="5">
        <v>24047.279999999999</v>
      </c>
      <c r="BR791" s="5">
        <v>21186.13</v>
      </c>
      <c r="BS791" s="5">
        <v>18240.28</v>
      </c>
      <c r="BT791" s="5">
        <v>15322.83</v>
      </c>
      <c r="BU791" s="5">
        <v>12537.38</v>
      </c>
      <c r="BV791" s="5">
        <v>9972.18</v>
      </c>
      <c r="BW791" s="5">
        <v>7694.59</v>
      </c>
      <c r="BX791" s="5">
        <v>5793.59</v>
      </c>
      <c r="BY791" s="5">
        <v>4216.71</v>
      </c>
      <c r="BZ791" s="5">
        <v>3001.22</v>
      </c>
      <c r="CA791" s="5">
        <v>2025.03</v>
      </c>
      <c r="CB791" s="5">
        <v>1287.9100000000001</v>
      </c>
      <c r="CC791" s="5">
        <v>740.16</v>
      </c>
      <c r="CD791" s="5">
        <v>374.26</v>
      </c>
      <c r="CE791" s="5">
        <v>163.76</v>
      </c>
      <c r="CF791" s="5">
        <v>61.36</v>
      </c>
      <c r="CG791" s="5">
        <v>18.75</v>
      </c>
      <c r="CH791" s="5">
        <v>4.3</v>
      </c>
      <c r="CI791" s="5">
        <v>0.62</v>
      </c>
      <c r="CJ791" s="5">
        <v>0</v>
      </c>
      <c r="CK791" s="5">
        <v>0</v>
      </c>
      <c r="CL791" s="5">
        <v>0</v>
      </c>
      <c r="CM791" s="5">
        <v>0</v>
      </c>
      <c r="CN791" s="5">
        <v>0</v>
      </c>
      <c r="CO791" s="5">
        <v>0</v>
      </c>
      <c r="CP791" s="5">
        <v>0</v>
      </c>
      <c r="CQ791" s="5">
        <v>0</v>
      </c>
      <c r="CR791" s="5">
        <v>0</v>
      </c>
      <c r="CS791" s="5">
        <v>0</v>
      </c>
      <c r="CT791" s="5">
        <v>0</v>
      </c>
      <c r="CU791" s="5">
        <v>0</v>
      </c>
      <c r="CV791" s="5">
        <v>0</v>
      </c>
      <c r="CW791" s="5">
        <v>0</v>
      </c>
      <c r="CX791" s="5">
        <v>0</v>
      </c>
      <c r="CY791" s="5">
        <v>0</v>
      </c>
      <c r="CZ791" s="5">
        <v>0</v>
      </c>
      <c r="DA791" s="5">
        <v>0</v>
      </c>
      <c r="DB791" s="5">
        <v>0</v>
      </c>
      <c r="DC791" s="5">
        <v>0</v>
      </c>
      <c r="DD791" s="5">
        <v>0</v>
      </c>
      <c r="DE791" s="5">
        <v>0</v>
      </c>
      <c r="DF791" s="3">
        <v>0</v>
      </c>
      <c r="DG791" s="3">
        <v>0</v>
      </c>
      <c r="DH791" s="3">
        <v>0</v>
      </c>
      <c r="DI791" s="3">
        <v>0</v>
      </c>
      <c r="DJ791" s="3">
        <v>0</v>
      </c>
      <c r="DK791" s="3">
        <v>0</v>
      </c>
      <c r="DL791" s="3">
        <v>0</v>
      </c>
      <c r="DM791" s="3">
        <v>0</v>
      </c>
      <c r="DN791" s="3">
        <v>0</v>
      </c>
      <c r="DO791" s="3">
        <v>0</v>
      </c>
      <c r="DP791" s="3">
        <v>0</v>
      </c>
      <c r="DQ791" s="3">
        <v>0</v>
      </c>
      <c r="DR791" s="3">
        <v>1</v>
      </c>
      <c r="DS791" s="3">
        <v>0.99773000000000001</v>
      </c>
      <c r="DT791" s="3">
        <v>0.99508601549999998</v>
      </c>
      <c r="DU791" s="3">
        <v>0.99200124885194996</v>
      </c>
      <c r="DV791" s="3">
        <v>0.98840028431861737</v>
      </c>
      <c r="DW791" s="3">
        <v>0.98417981510457686</v>
      </c>
      <c r="DX791" s="3">
        <v>0.97924907423090302</v>
      </c>
      <c r="DY791" s="3">
        <v>0.97418635651712926</v>
      </c>
      <c r="DZ791" s="3">
        <v>0.96898420137332775</v>
      </c>
      <c r="EA791" s="3">
        <v>0.96361602889771947</v>
      </c>
      <c r="EB791" s="3">
        <v>0.95804632825069069</v>
      </c>
      <c r="EC791" s="3">
        <v>0.952307630744469</v>
      </c>
      <c r="ED791" s="3">
        <v>0.94645093881539055</v>
      </c>
      <c r="EE791" s="3">
        <v>0.94053562044779437</v>
      </c>
      <c r="EF791" s="3">
        <v>0.93444094962729263</v>
      </c>
      <c r="EG791" s="3">
        <v>0.92812412880781214</v>
      </c>
      <c r="EH791" s="3">
        <v>0.92153444749327673</v>
      </c>
      <c r="EI791" s="3">
        <v>0.91479803068210086</v>
      </c>
      <c r="EJ791" s="3">
        <v>0.90790960151106459</v>
      </c>
      <c r="EK791" s="3">
        <v>0.90090961848341433</v>
      </c>
      <c r="EL791" s="3">
        <v>0.89376540520884085</v>
      </c>
      <c r="EM791" s="3">
        <v>0.88635608999965954</v>
      </c>
      <c r="EN791" s="3">
        <v>0.8785029750422626</v>
      </c>
      <c r="EO791" s="3">
        <v>0.87006056145210642</v>
      </c>
      <c r="EP791" s="3">
        <v>0.86095972797931741</v>
      </c>
      <c r="EQ791" s="3">
        <v>0.85092954714835833</v>
      </c>
      <c r="ER791" s="3">
        <v>0.83982491655807223</v>
      </c>
      <c r="ES791" s="3">
        <v>0.82753827802882762</v>
      </c>
      <c r="ET791" s="3">
        <v>0.81402457794861693</v>
      </c>
      <c r="EU791" s="3">
        <v>0.79935585505398288</v>
      </c>
      <c r="EV791" s="3">
        <v>0.78340870574565591</v>
      </c>
      <c r="EW791" s="3">
        <v>0.76613454378396417</v>
      </c>
      <c r="EX791" s="3">
        <v>0.74744852226107328</v>
      </c>
      <c r="EY791" s="3">
        <v>0.7270730755442365</v>
      </c>
      <c r="EZ791" s="3">
        <v>0.70479555650956105</v>
      </c>
      <c r="FA791" s="3">
        <v>0.68041667820989538</v>
      </c>
      <c r="FB791" s="3">
        <v>0.65388723192649156</v>
      </c>
      <c r="FC791" s="3">
        <v>0.62510965484940673</v>
      </c>
      <c r="FD791" s="3">
        <v>0.59406045829303666</v>
      </c>
      <c r="FE791" s="3">
        <v>0.56087624109278766</v>
      </c>
      <c r="FF791" s="3">
        <v>0.5258439110741322</v>
      </c>
      <c r="FG791" s="3">
        <v>0.48919784891137591</v>
      </c>
      <c r="FH791" s="3">
        <v>0.45119696000794024</v>
      </c>
      <c r="FI791" s="3">
        <v>0.41134724450003896</v>
      </c>
      <c r="FJ791" s="3">
        <v>0.37000273295534003</v>
      </c>
      <c r="FK791" s="3">
        <v>0.32771882063320373</v>
      </c>
      <c r="FL791" s="3">
        <v>0.28520058084425187</v>
      </c>
      <c r="FM791" s="3">
        <v>0.24335024761116636</v>
      </c>
      <c r="FN791" s="3">
        <v>0.20321935827760892</v>
      </c>
      <c r="FO791" s="3">
        <v>0.1658412217096083</v>
      </c>
      <c r="FP791" s="3">
        <v>0.1320527311984927</v>
      </c>
      <c r="FQ791" s="3">
        <v>0.10241481620830301</v>
      </c>
      <c r="FR791" s="3">
        <v>7.7213602383925883E-2</v>
      </c>
      <c r="FS791" s="3">
        <v>5.6472484511555704E-2</v>
      </c>
      <c r="FT791" s="3">
        <v>4.0303847471052187E-2</v>
      </c>
      <c r="FU791" s="3">
        <v>2.7804818293329484E-2</v>
      </c>
      <c r="FV791" s="3">
        <v>1.8758242613411805E-2</v>
      </c>
      <c r="FW791" s="3">
        <v>1.1997021645833654E-2</v>
      </c>
      <c r="FX791" s="3">
        <v>7.2322845289743603E-3</v>
      </c>
      <c r="FY791" s="3">
        <v>3.9397146743134926E-3</v>
      </c>
      <c r="FZ791" s="3">
        <v>1.8882658462517138E-3</v>
      </c>
      <c r="GA791" s="3">
        <v>7.8312049441597333E-4</v>
      </c>
      <c r="GB791" s="3">
        <v>2.7815656841160955E-4</v>
      </c>
      <c r="GC791" s="3">
        <v>8.0554142212002118E-5</v>
      </c>
      <c r="GD791" s="3">
        <v>1.7506831726934424E-5</v>
      </c>
      <c r="GE791" s="3">
        <v>2.4110408654334079E-6</v>
      </c>
      <c r="GF791" s="3">
        <v>0</v>
      </c>
      <c r="GG791" s="3">
        <v>0</v>
      </c>
      <c r="GH791" s="3">
        <v>0</v>
      </c>
      <c r="GI791" s="3">
        <v>0</v>
      </c>
      <c r="GJ791" s="3">
        <v>0</v>
      </c>
      <c r="GK791" s="3">
        <v>0</v>
      </c>
      <c r="GL791" s="3">
        <v>0</v>
      </c>
      <c r="GM791" s="3">
        <v>0</v>
      </c>
      <c r="GN791" s="3">
        <v>0</v>
      </c>
      <c r="GO791" s="3">
        <v>0</v>
      </c>
      <c r="GP791" s="3">
        <v>0</v>
      </c>
      <c r="GQ791" s="3">
        <v>0</v>
      </c>
      <c r="GR791" s="3">
        <v>0</v>
      </c>
      <c r="GS791" s="3">
        <v>0</v>
      </c>
      <c r="GT791" s="3">
        <v>0</v>
      </c>
      <c r="GU791" s="3">
        <v>0</v>
      </c>
      <c r="GV791" s="3">
        <v>0</v>
      </c>
      <c r="GW791" s="3">
        <v>0</v>
      </c>
      <c r="GX791" s="3">
        <v>0</v>
      </c>
      <c r="GY791" s="3">
        <v>0</v>
      </c>
      <c r="GZ791" s="3">
        <v>0</v>
      </c>
      <c r="HA791" s="3">
        <v>0</v>
      </c>
      <c r="HB791">
        <f t="shared" si="4705"/>
        <v>13</v>
      </c>
      <c r="HC791">
        <f t="shared" si="4709"/>
        <v>0.45647196680857066</v>
      </c>
      <c r="HD791">
        <f>IF(H791&gt;=$F$3,IF(HB791&lt;50,HC791*VLOOKUP(H791,Ret!$A$2:$AZ$27,HB791+2),HC791),0)</f>
        <v>0</v>
      </c>
      <c r="HE791">
        <f>IF(H791&lt;$F$3,HC791*VLOOKUP(H791,Withd!$A$2:$AZ$57,HB791+2),0)</f>
        <v>1.7482876328768257E-2</v>
      </c>
      <c r="HF791">
        <f>IF(HC791=HD791,0,HC791*VLOOKUP(H791,Mort!$A$2:$E$115,IF(HF790/HC790=VLOOKUP(H790,Mort!$A$2:$E$115,2),2,3)))</f>
        <v>4.610366864766564E-4</v>
      </c>
      <c r="HH791">
        <f t="shared" ref="HH791:HI791" si="4728">HH790+1</f>
        <v>43</v>
      </c>
      <c r="HI791">
        <f t="shared" si="4728"/>
        <v>12</v>
      </c>
      <c r="HJ791">
        <f t="shared" si="4703"/>
        <v>0.34519829823994697</v>
      </c>
      <c r="HK791">
        <f>IF(HH791&gt;=$F$3,IF(HI791&lt;50,HJ791*VLOOKUP(HH791,Ret!$A$2:$AZ$27,HI791+2),HJ791),0)</f>
        <v>0</v>
      </c>
      <c r="HL791">
        <f>IF(HH791&lt;$F$3,HJ791*VLOOKUP(HH791,Withd!$A$2:$AZ$57,HI791+2),0)</f>
        <v>1.5016125973437692E-2</v>
      </c>
      <c r="HM791">
        <f>IF(HJ791=HK791,0,HJ791*VLOOKUP(HH791,Mort!$A$2:$E$115,IF(HM790/HJ790=VLOOKUP(HH790,Mort!$A$2:$E$115,2),2,3)))</f>
        <v>3.2448640034555014E-4</v>
      </c>
      <c r="HN791">
        <f>HN790/(1+Assumptions!$C$9)</f>
        <v>0.68869426246042253</v>
      </c>
      <c r="HO791">
        <f>HO790*(1+Assumptions!$C$10)</f>
        <v>1.3768943038622874</v>
      </c>
      <c r="HQ791">
        <f>HQ790/(1.01+Assumptions!$C$9)</f>
        <v>0.62573028272900466</v>
      </c>
      <c r="HR791">
        <f>HR790/(0.99+Assumptions!$C$9)</f>
        <v>0.75869785008120938</v>
      </c>
    </row>
    <row r="792" spans="2:226" x14ac:dyDescent="0.25">
      <c r="B792">
        <f t="shared" ref="B792:C792" si="4729">B791+1</f>
        <v>2050</v>
      </c>
      <c r="C792">
        <f t="shared" si="4729"/>
        <v>64</v>
      </c>
      <c r="D792">
        <f>IF(D791=0, 0, D791*(1-VLOOKUP(C791,Mort!$A$2:$E$111,IF(D791/D790=1-VLOOKUP(C790,Mort!$A$2:$E$111,4),4,5))))</f>
        <v>0.92000048015463687</v>
      </c>
      <c r="E792" s="3">
        <f>IF(C792&lt;65,Assumptions!$C$6,Assumptions!$C$7)*(1+Assumptions!$C$8)^(B792-$J$3)</f>
        <v>53579.719128326666</v>
      </c>
      <c r="F792" s="3">
        <f t="shared" si="4701"/>
        <v>49293.37</v>
      </c>
      <c r="H792">
        <f t="shared" si="4708"/>
        <v>45</v>
      </c>
      <c r="I792" s="5">
        <v>432935.62022418244</v>
      </c>
      <c r="J792" s="5">
        <v>0</v>
      </c>
      <c r="K792" s="5">
        <v>0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20438.84</v>
      </c>
      <c r="X792" s="5">
        <v>21505.83</v>
      </c>
      <c r="Y792" s="5">
        <v>22618.32</v>
      </c>
      <c r="Z792" s="5">
        <v>23775.7</v>
      </c>
      <c r="AA792" s="5">
        <v>24976.26</v>
      </c>
      <c r="AB792" s="5">
        <v>26217.94</v>
      </c>
      <c r="AC792" s="5">
        <v>27516.93</v>
      </c>
      <c r="AD792" s="5">
        <v>28875.34</v>
      </c>
      <c r="AE792" s="5">
        <v>30294.71</v>
      </c>
      <c r="AF792" s="5">
        <v>31776.19</v>
      </c>
      <c r="AG792" s="5">
        <v>33323.07</v>
      </c>
      <c r="AH792" s="5">
        <v>34939.629999999997</v>
      </c>
      <c r="AI792" s="5">
        <v>36630.93</v>
      </c>
      <c r="AJ792" s="5">
        <v>38395.199999999997</v>
      </c>
      <c r="AK792" s="5">
        <v>40233.11</v>
      </c>
      <c r="AL792" s="5">
        <v>42144.57</v>
      </c>
      <c r="AM792" s="5">
        <v>44137.5</v>
      </c>
      <c r="AN792" s="5">
        <v>46214.42</v>
      </c>
      <c r="AO792" s="5">
        <v>48380.31</v>
      </c>
      <c r="AP792" s="5">
        <v>20855.86</v>
      </c>
      <c r="AQ792" s="5">
        <v>21820.53</v>
      </c>
      <c r="AR792" s="5">
        <v>22816.7</v>
      </c>
      <c r="AS792" s="5">
        <v>23840.29</v>
      </c>
      <c r="AT792" s="5">
        <v>24888.42</v>
      </c>
      <c r="AU792" s="5">
        <v>25951.39</v>
      </c>
      <c r="AV792" s="5">
        <v>27021.42</v>
      </c>
      <c r="AW792" s="5">
        <v>28090.53</v>
      </c>
      <c r="AX792" s="5">
        <v>29151.56</v>
      </c>
      <c r="AY792" s="5">
        <v>30200.7</v>
      </c>
      <c r="AZ792" s="5">
        <v>31226.09</v>
      </c>
      <c r="BA792" s="5">
        <v>32217.119999999999</v>
      </c>
      <c r="BB792" s="5">
        <v>33160.07</v>
      </c>
      <c r="BC792" s="5">
        <v>34030.21</v>
      </c>
      <c r="BD792" s="5">
        <v>34801.839999999997</v>
      </c>
      <c r="BE792" s="5">
        <v>35445.94</v>
      </c>
      <c r="BF792" s="5">
        <v>35937.42</v>
      </c>
      <c r="BG792" s="5">
        <v>36245.379999999997</v>
      </c>
      <c r="BH792" s="5">
        <v>36339.550000000003</v>
      </c>
      <c r="BI792" s="5">
        <v>36196.65</v>
      </c>
      <c r="BJ792" s="5">
        <v>35802.28</v>
      </c>
      <c r="BK792" s="5">
        <v>35139.120000000003</v>
      </c>
      <c r="BL792" s="5">
        <v>34192.03</v>
      </c>
      <c r="BM792" s="5">
        <v>32886.660000000003</v>
      </c>
      <c r="BN792" s="5">
        <v>31208.19</v>
      </c>
      <c r="BO792" s="5">
        <v>29162.01</v>
      </c>
      <c r="BP792" s="5">
        <v>26774.35</v>
      </c>
      <c r="BQ792" s="5">
        <v>24101.99</v>
      </c>
      <c r="BR792" s="5">
        <v>21234.33</v>
      </c>
      <c r="BS792" s="5">
        <v>18281.78</v>
      </c>
      <c r="BT792" s="5">
        <v>15357.69</v>
      </c>
      <c r="BU792" s="5">
        <v>12565.9</v>
      </c>
      <c r="BV792" s="5">
        <v>9994.8700000000008</v>
      </c>
      <c r="BW792" s="5">
        <v>7712.1</v>
      </c>
      <c r="BX792" s="5">
        <v>5806.77</v>
      </c>
      <c r="BY792" s="5">
        <v>4226.3</v>
      </c>
      <c r="BZ792" s="5">
        <v>3008.05</v>
      </c>
      <c r="CA792" s="5">
        <v>2029.64</v>
      </c>
      <c r="CB792" s="5">
        <v>1290.8399999999999</v>
      </c>
      <c r="CC792" s="5">
        <v>741.85</v>
      </c>
      <c r="CD792" s="5">
        <v>375.12</v>
      </c>
      <c r="CE792" s="5">
        <v>164.13</v>
      </c>
      <c r="CF792" s="5">
        <v>61.5</v>
      </c>
      <c r="CG792" s="5">
        <v>18.79</v>
      </c>
      <c r="CH792" s="5">
        <v>4.3099999999999996</v>
      </c>
      <c r="CI792" s="5">
        <v>0.63</v>
      </c>
      <c r="CJ792" s="5">
        <v>0</v>
      </c>
      <c r="CK792" s="5">
        <v>0</v>
      </c>
      <c r="CL792" s="5">
        <v>0</v>
      </c>
      <c r="CM792" s="5">
        <v>0</v>
      </c>
      <c r="CN792" s="5">
        <v>0</v>
      </c>
      <c r="CO792" s="5">
        <v>0</v>
      </c>
      <c r="CP792" s="5">
        <v>0</v>
      </c>
      <c r="CQ792" s="5">
        <v>0</v>
      </c>
      <c r="CR792" s="5">
        <v>0</v>
      </c>
      <c r="CS792" s="5">
        <v>0</v>
      </c>
      <c r="CT792" s="5">
        <v>0</v>
      </c>
      <c r="CU792" s="5">
        <v>0</v>
      </c>
      <c r="CV792" s="5">
        <v>0</v>
      </c>
      <c r="CW792" s="5">
        <v>0</v>
      </c>
      <c r="CX792" s="5">
        <v>0</v>
      </c>
      <c r="CY792" s="5">
        <v>0</v>
      </c>
      <c r="CZ792" s="5">
        <v>0</v>
      </c>
      <c r="DA792" s="5">
        <v>0</v>
      </c>
      <c r="DB792" s="5">
        <v>0</v>
      </c>
      <c r="DC792" s="5">
        <v>0</v>
      </c>
      <c r="DD792" s="5">
        <v>0</v>
      </c>
      <c r="DE792" s="5">
        <v>0</v>
      </c>
      <c r="DF792" s="3">
        <v>0</v>
      </c>
      <c r="DG792" s="3">
        <v>0</v>
      </c>
      <c r="DH792" s="3">
        <v>0</v>
      </c>
      <c r="DI792" s="3">
        <v>0</v>
      </c>
      <c r="DJ792" s="3">
        <v>0</v>
      </c>
      <c r="DK792" s="3">
        <v>0</v>
      </c>
      <c r="DL792" s="3">
        <v>0</v>
      </c>
      <c r="DM792" s="3">
        <v>0</v>
      </c>
      <c r="DN792" s="3">
        <v>0</v>
      </c>
      <c r="DO792" s="3">
        <v>0</v>
      </c>
      <c r="DP792" s="3">
        <v>0</v>
      </c>
      <c r="DQ792" s="3">
        <v>0</v>
      </c>
      <c r="DR792" s="3">
        <v>0</v>
      </c>
      <c r="DS792" s="3">
        <v>1</v>
      </c>
      <c r="DT792" s="3">
        <v>0.99734999999999996</v>
      </c>
      <c r="DU792" s="3">
        <v>0.994258215</v>
      </c>
      <c r="DV792" s="3">
        <v>0.99064905767955003</v>
      </c>
      <c r="DW792" s="3">
        <v>0.98641898620325841</v>
      </c>
      <c r="DX792" s="3">
        <v>0.98147702708238016</v>
      </c>
      <c r="DY792" s="3">
        <v>0.97640279085236426</v>
      </c>
      <c r="DZ792" s="3">
        <v>0.97118879994921259</v>
      </c>
      <c r="EA792" s="3">
        <v>0.96580841399749395</v>
      </c>
      <c r="EB792" s="3">
        <v>0.96022604136458845</v>
      </c>
      <c r="EC792" s="3">
        <v>0.9544742873768145</v>
      </c>
      <c r="ED792" s="3">
        <v>0.94860427050944707</v>
      </c>
      <c r="EE792" s="3">
        <v>0.94267549381876303</v>
      </c>
      <c r="EF792" s="3">
        <v>0.93656695661881739</v>
      </c>
      <c r="EG792" s="3">
        <v>0.93023576399207419</v>
      </c>
      <c r="EH792" s="3">
        <v>0.92363109006773048</v>
      </c>
      <c r="EI792" s="3">
        <v>0.91687934679933536</v>
      </c>
      <c r="EJ792" s="3">
        <v>0.90997524531793628</v>
      </c>
      <c r="EK792" s="3">
        <v>0.90295933617653501</v>
      </c>
      <c r="EL792" s="3">
        <v>0.89579886864065505</v>
      </c>
      <c r="EM792" s="3">
        <v>0.88837269601962399</v>
      </c>
      <c r="EN792" s="3">
        <v>0.88050171393289012</v>
      </c>
      <c r="EO792" s="3">
        <v>0.87204009246199499</v>
      </c>
      <c r="EP792" s="3">
        <v>0.86291855309484244</v>
      </c>
      <c r="EQ792" s="3">
        <v>0.85286555195128744</v>
      </c>
      <c r="ER792" s="3">
        <v>0.84173565649832316</v>
      </c>
      <c r="ES792" s="3">
        <v>0.82942106384375269</v>
      </c>
      <c r="ET792" s="3">
        <v>0.81587661787118426</v>
      </c>
      <c r="EU792" s="3">
        <v>0.8011745212171455</v>
      </c>
      <c r="EV792" s="3">
        <v>0.78519108951886341</v>
      </c>
      <c r="EW792" s="3">
        <v>0.76787762599497245</v>
      </c>
      <c r="EX792" s="3">
        <v>0.74914909069695501</v>
      </c>
      <c r="EY792" s="3">
        <v>0.72872728648455609</v>
      </c>
      <c r="EZ792" s="3">
        <v>0.70639908242666927</v>
      </c>
      <c r="FA792" s="3">
        <v>0.68196473816553072</v>
      </c>
      <c r="FB792" s="3">
        <v>0.65537493302445671</v>
      </c>
      <c r="FC792" s="3">
        <v>0.62653188222205036</v>
      </c>
      <c r="FD792" s="3">
        <v>0.59541204363208111</v>
      </c>
      <c r="FE792" s="3">
        <v>0.562152326874793</v>
      </c>
      <c r="FF792" s="3">
        <v>0.5270402925381934</v>
      </c>
      <c r="FG792" s="3">
        <v>0.49031085455120671</v>
      </c>
      <c r="FH792" s="3">
        <v>0.45222350736966899</v>
      </c>
      <c r="FI792" s="3">
        <v>0.41228312719877985</v>
      </c>
      <c r="FJ792" s="3">
        <v>0.3708445500840305</v>
      </c>
      <c r="FK792" s="3">
        <v>0.32846443490042748</v>
      </c>
      <c r="FL792" s="3">
        <v>0.28584945911644605</v>
      </c>
      <c r="FM792" s="3">
        <v>0.24390390948569876</v>
      </c>
      <c r="FN792" s="3">
        <v>0.20368171577241218</v>
      </c>
      <c r="FO792" s="3">
        <v>0.16621853779039239</v>
      </c>
      <c r="FP792" s="3">
        <v>0.13235317290097784</v>
      </c>
      <c r="FQ792" s="3">
        <v>0.10264782677508237</v>
      </c>
      <c r="FR792" s="3">
        <v>7.7389276040537844E-2</v>
      </c>
      <c r="FS792" s="3">
        <v>5.6600968710528561E-2</v>
      </c>
      <c r="FT792" s="3">
        <v>4.0395545359017127E-2</v>
      </c>
      <c r="FU792" s="3">
        <v>2.7868078832278737E-2</v>
      </c>
      <c r="FV792" s="3">
        <v>1.8800920703408528E-2</v>
      </c>
      <c r="FW792" s="3">
        <v>1.2024316845071959E-2</v>
      </c>
      <c r="FX792" s="3">
        <v>7.2487391668831797E-3</v>
      </c>
      <c r="FY792" s="3">
        <v>3.9486781737679433E-3</v>
      </c>
      <c r="FZ792" s="3">
        <v>1.8925619619052376E-3</v>
      </c>
      <c r="GA792" s="3">
        <v>7.8490222246095924E-4</v>
      </c>
      <c r="GB792" s="3">
        <v>2.7878942039590812E-4</v>
      </c>
      <c r="GC792" s="3">
        <v>8.0737416146654987E-5</v>
      </c>
      <c r="GD792" s="3">
        <v>1.7546662651152531E-5</v>
      </c>
      <c r="GE792" s="3">
        <v>2.416526380316726E-6</v>
      </c>
      <c r="GF792" s="3">
        <v>0</v>
      </c>
      <c r="GG792" s="3">
        <v>0</v>
      </c>
      <c r="GH792" s="3">
        <v>0</v>
      </c>
      <c r="GI792" s="3">
        <v>0</v>
      </c>
      <c r="GJ792" s="3">
        <v>0</v>
      </c>
      <c r="GK792" s="3">
        <v>0</v>
      </c>
      <c r="GL792" s="3">
        <v>0</v>
      </c>
      <c r="GM792" s="3">
        <v>0</v>
      </c>
      <c r="GN792" s="3">
        <v>0</v>
      </c>
      <c r="GO792" s="3">
        <v>0</v>
      </c>
      <c r="GP792" s="3">
        <v>0</v>
      </c>
      <c r="GQ792" s="3">
        <v>0</v>
      </c>
      <c r="GR792" s="3">
        <v>0</v>
      </c>
      <c r="GS792" s="3">
        <v>0</v>
      </c>
      <c r="GT792" s="3">
        <v>0</v>
      </c>
      <c r="GU792" s="3">
        <v>0</v>
      </c>
      <c r="GV792" s="3">
        <v>0</v>
      </c>
      <c r="GW792" s="3">
        <v>0</v>
      </c>
      <c r="GX792" s="3">
        <v>0</v>
      </c>
      <c r="GY792" s="3">
        <v>0</v>
      </c>
      <c r="GZ792" s="3">
        <v>0</v>
      </c>
      <c r="HA792" s="3">
        <v>0</v>
      </c>
      <c r="HB792">
        <f t="shared" si="4705"/>
        <v>14</v>
      </c>
      <c r="HC792">
        <f t="shared" si="4709"/>
        <v>0.43852805379332571</v>
      </c>
      <c r="HD792">
        <f>IF(H792&gt;=$F$3,IF(HB792&lt;50,HC792*VLOOKUP(H792,Ret!$A$2:$AZ$27,HB792+2),HC792),0)</f>
        <v>0</v>
      </c>
      <c r="HE792">
        <f>IF(H792&lt;$F$3,HC792*VLOOKUP(H792,Withd!$A$2:$AZ$57,HB792+2),0)</f>
        <v>1.569930432580106E-2</v>
      </c>
      <c r="HF792">
        <f>IF(HC792=HD792,0,HC792*VLOOKUP(H792,Mort!$A$2:$E$115,IF(HF791/HC791=VLOOKUP(H791,Mort!$A$2:$E$115,2),2,3)))</f>
        <v>4.6483973702092523E-4</v>
      </c>
      <c r="HH792">
        <f t="shared" ref="HH792:HI792" si="4730">HH791+1</f>
        <v>44</v>
      </c>
      <c r="HI792">
        <f t="shared" si="4730"/>
        <v>13</v>
      </c>
      <c r="HJ792">
        <f t="shared" si="4703"/>
        <v>0.32985768586616371</v>
      </c>
      <c r="HK792">
        <f>IF(HH792&gt;=$F$3,IF(HI792&lt;50,HJ792*VLOOKUP(HH792,Ret!$A$2:$AZ$27,HI792+2),HJ792),0)</f>
        <v>0</v>
      </c>
      <c r="HL792">
        <f>IF(HH792&lt;$F$3,HJ792*VLOOKUP(HH792,Withd!$A$2:$AZ$57,HI792+2),0)</f>
        <v>1.263354936867407E-2</v>
      </c>
      <c r="HM792">
        <f>IF(HJ792=HK792,0,HJ792*VLOOKUP(HH792,Mort!$A$2:$E$115,IF(HM791/HJ791=VLOOKUP(HH791,Mort!$A$2:$E$115,2),2,3)))</f>
        <v>3.3315626272482538E-4</v>
      </c>
      <c r="HN792">
        <f>HN791/(1+Assumptions!$C$9)</f>
        <v>0.66348194842044561</v>
      </c>
      <c r="HO792">
        <f>HO791*(1+Assumptions!$C$10)</f>
        <v>1.4216433687378116</v>
      </c>
      <c r="HQ792">
        <f>HQ791/(1.01+Assumptions!$C$9)</f>
        <v>0.5970708804666075</v>
      </c>
      <c r="HR792">
        <f>HR791/(0.99+Assumptions!$C$9)</f>
        <v>0.73803292809456167</v>
      </c>
    </row>
    <row r="793" spans="2:226" x14ac:dyDescent="0.25">
      <c r="B793">
        <f t="shared" ref="B793:C793" si="4731">B792+1</f>
        <v>2051</v>
      </c>
      <c r="C793">
        <f t="shared" si="4731"/>
        <v>65</v>
      </c>
      <c r="D793">
        <f>IF(D792=0, 0, D792*(1-VLOOKUP(C792,Mort!$A$2:$E$111,IF(D792/D791=1-VLOOKUP(C791,Mort!$A$2:$E$111,4),4,5))))</f>
        <v>0.91270487634701059</v>
      </c>
      <c r="E793" s="3">
        <f>IF(C793&lt;65,Assumptions!$C$6,Assumptions!$C$7)*(1+Assumptions!$C$8)^(B793-$J$3)</f>
        <v>23281.86022046853</v>
      </c>
      <c r="F793" s="3">
        <f t="shared" si="4701"/>
        <v>21249.47</v>
      </c>
      <c r="H793">
        <f t="shared" si="4708"/>
        <v>46</v>
      </c>
      <c r="I793" s="5">
        <v>421466.41743733984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21562.97</v>
      </c>
      <c r="Y793" s="5">
        <v>22678.41</v>
      </c>
      <c r="Z793" s="5">
        <v>23838.880000000001</v>
      </c>
      <c r="AA793" s="5">
        <v>25042.62</v>
      </c>
      <c r="AB793" s="5">
        <v>26287.599999999999</v>
      </c>
      <c r="AC793" s="5">
        <v>27590.04</v>
      </c>
      <c r="AD793" s="5">
        <v>28952.06</v>
      </c>
      <c r="AE793" s="5">
        <v>30375.21</v>
      </c>
      <c r="AF793" s="5">
        <v>31860.62</v>
      </c>
      <c r="AG793" s="5">
        <v>33411.61</v>
      </c>
      <c r="AH793" s="5">
        <v>35032.47</v>
      </c>
      <c r="AI793" s="5">
        <v>36728.26</v>
      </c>
      <c r="AJ793" s="5">
        <v>38497.22</v>
      </c>
      <c r="AK793" s="5">
        <v>40340.01</v>
      </c>
      <c r="AL793" s="5">
        <v>42256.55</v>
      </c>
      <c r="AM793" s="5">
        <v>44254.77</v>
      </c>
      <c r="AN793" s="5">
        <v>46337.22</v>
      </c>
      <c r="AO793" s="5">
        <v>48508.86</v>
      </c>
      <c r="AP793" s="5">
        <v>20911.28</v>
      </c>
      <c r="AQ793" s="5">
        <v>21878.51</v>
      </c>
      <c r="AR793" s="5">
        <v>22877.32</v>
      </c>
      <c r="AS793" s="5">
        <v>23903.63</v>
      </c>
      <c r="AT793" s="5">
        <v>24954.55</v>
      </c>
      <c r="AU793" s="5">
        <v>26020.34</v>
      </c>
      <c r="AV793" s="5">
        <v>27093.22</v>
      </c>
      <c r="AW793" s="5">
        <v>28165.17</v>
      </c>
      <c r="AX793" s="5">
        <v>29229.02</v>
      </c>
      <c r="AY793" s="5">
        <v>30280.94</v>
      </c>
      <c r="AZ793" s="5">
        <v>31309.06</v>
      </c>
      <c r="BA793" s="5">
        <v>32302.720000000001</v>
      </c>
      <c r="BB793" s="5">
        <v>33248.18</v>
      </c>
      <c r="BC793" s="5">
        <v>34120.629999999997</v>
      </c>
      <c r="BD793" s="5">
        <v>34894.31</v>
      </c>
      <c r="BE793" s="5">
        <v>35540.120000000003</v>
      </c>
      <c r="BF793" s="5">
        <v>36032.9</v>
      </c>
      <c r="BG793" s="5">
        <v>36341.69</v>
      </c>
      <c r="BH793" s="5">
        <v>36436.11</v>
      </c>
      <c r="BI793" s="5">
        <v>36292.83</v>
      </c>
      <c r="BJ793" s="5">
        <v>35897.410000000003</v>
      </c>
      <c r="BK793" s="5">
        <v>35232.480000000003</v>
      </c>
      <c r="BL793" s="5">
        <v>34282.879999999997</v>
      </c>
      <c r="BM793" s="5">
        <v>32974.04</v>
      </c>
      <c r="BN793" s="5">
        <v>31291.11</v>
      </c>
      <c r="BO793" s="5">
        <v>29239.5</v>
      </c>
      <c r="BP793" s="5">
        <v>26845.49</v>
      </c>
      <c r="BQ793" s="5">
        <v>24166.03</v>
      </c>
      <c r="BR793" s="5">
        <v>21290.75</v>
      </c>
      <c r="BS793" s="5">
        <v>18330.349999999999</v>
      </c>
      <c r="BT793" s="5">
        <v>15398.49</v>
      </c>
      <c r="BU793" s="5">
        <v>12599.29</v>
      </c>
      <c r="BV793" s="5">
        <v>10021.43</v>
      </c>
      <c r="BW793" s="5">
        <v>7732.59</v>
      </c>
      <c r="BX793" s="5">
        <v>5822.2</v>
      </c>
      <c r="BY793" s="5">
        <v>4237.53</v>
      </c>
      <c r="BZ793" s="5">
        <v>3016.04</v>
      </c>
      <c r="CA793" s="5">
        <v>2035.03</v>
      </c>
      <c r="CB793" s="5">
        <v>1294.27</v>
      </c>
      <c r="CC793" s="5">
        <v>743.82</v>
      </c>
      <c r="CD793" s="5">
        <v>376.11</v>
      </c>
      <c r="CE793" s="5">
        <v>164.56</v>
      </c>
      <c r="CF793" s="5">
        <v>61.67</v>
      </c>
      <c r="CG793" s="5">
        <v>18.84</v>
      </c>
      <c r="CH793" s="5">
        <v>4.32</v>
      </c>
      <c r="CI793" s="5">
        <v>0.63</v>
      </c>
      <c r="CJ793" s="5">
        <v>0</v>
      </c>
      <c r="CK793" s="5">
        <v>0</v>
      </c>
      <c r="CL793" s="5">
        <v>0</v>
      </c>
      <c r="CM793" s="5">
        <v>0</v>
      </c>
      <c r="CN793" s="5">
        <v>0</v>
      </c>
      <c r="CO793" s="5">
        <v>0</v>
      </c>
      <c r="CP793" s="5">
        <v>0</v>
      </c>
      <c r="CQ793" s="5">
        <v>0</v>
      </c>
      <c r="CR793" s="5">
        <v>0</v>
      </c>
      <c r="CS793" s="5">
        <v>0</v>
      </c>
      <c r="CT793" s="5">
        <v>0</v>
      </c>
      <c r="CU793" s="5">
        <v>0</v>
      </c>
      <c r="CV793" s="5">
        <v>0</v>
      </c>
      <c r="CW793" s="5">
        <v>0</v>
      </c>
      <c r="CX793" s="5">
        <v>0</v>
      </c>
      <c r="CY793" s="5">
        <v>0</v>
      </c>
      <c r="CZ793" s="5">
        <v>0</v>
      </c>
      <c r="DA793" s="5">
        <v>0</v>
      </c>
      <c r="DB793" s="5">
        <v>0</v>
      </c>
      <c r="DC793" s="5">
        <v>0</v>
      </c>
      <c r="DD793" s="5">
        <v>0</v>
      </c>
      <c r="DE793" s="5">
        <v>0</v>
      </c>
      <c r="DF793" s="3">
        <v>0</v>
      </c>
      <c r="DG793" s="3">
        <v>0</v>
      </c>
      <c r="DH793" s="3">
        <v>0</v>
      </c>
      <c r="DI793" s="3">
        <v>0</v>
      </c>
      <c r="DJ793" s="3">
        <v>0</v>
      </c>
      <c r="DK793" s="3">
        <v>0</v>
      </c>
      <c r="DL793" s="3">
        <v>0</v>
      </c>
      <c r="DM793" s="3">
        <v>0</v>
      </c>
      <c r="DN793" s="3">
        <v>0</v>
      </c>
      <c r="DO793" s="3">
        <v>0</v>
      </c>
      <c r="DP793" s="3">
        <v>0</v>
      </c>
      <c r="DQ793" s="3">
        <v>0</v>
      </c>
      <c r="DR793" s="3">
        <v>0</v>
      </c>
      <c r="DS793" s="3">
        <v>0</v>
      </c>
      <c r="DT793" s="3">
        <v>1</v>
      </c>
      <c r="DU793" s="3">
        <v>0.99690000000000001</v>
      </c>
      <c r="DV793" s="3">
        <v>0.99328125300000003</v>
      </c>
      <c r="DW793" s="3">
        <v>0.98903994204969004</v>
      </c>
      <c r="DX793" s="3">
        <v>0.98408485194002115</v>
      </c>
      <c r="DY793" s="3">
        <v>0.9789971332554912</v>
      </c>
      <c r="DZ793" s="3">
        <v>0.97376928856390688</v>
      </c>
      <c r="EA793" s="3">
        <v>0.96837460670526287</v>
      </c>
      <c r="EB793" s="3">
        <v>0.96277740147850643</v>
      </c>
      <c r="EC793" s="3">
        <v>0.9570103648436501</v>
      </c>
      <c r="ED793" s="3">
        <v>0.95112475109986161</v>
      </c>
      <c r="EE793" s="3">
        <v>0.94518022140548752</v>
      </c>
      <c r="EF793" s="3">
        <v>0.93905545357077991</v>
      </c>
      <c r="EG793" s="3">
        <v>0.93270743870464146</v>
      </c>
      <c r="EH793" s="3">
        <v>0.9260852158898385</v>
      </c>
      <c r="EI793" s="3">
        <v>0.91931553296168378</v>
      </c>
      <c r="EJ793" s="3">
        <v>0.91239308699848232</v>
      </c>
      <c r="EK793" s="3">
        <v>0.905358536297724</v>
      </c>
      <c r="EL793" s="3">
        <v>0.89817904310488306</v>
      </c>
      <c r="EM793" s="3">
        <v>0.89073313883754357</v>
      </c>
      <c r="EN793" s="3">
        <v>0.88284124322744295</v>
      </c>
      <c r="EO793" s="3">
        <v>0.8743571388800272</v>
      </c>
      <c r="EP793" s="3">
        <v>0.86521136320734204</v>
      </c>
      <c r="EQ793" s="3">
        <v>0.85513165082597642</v>
      </c>
      <c r="ER793" s="3">
        <v>0.84397218278269737</v>
      </c>
      <c r="ES793" s="3">
        <v>0.83162486974858651</v>
      </c>
      <c r="ET793" s="3">
        <v>0.81804443562559215</v>
      </c>
      <c r="EU793" s="3">
        <v>0.80330327489561892</v>
      </c>
      <c r="EV793" s="3">
        <v>0.7872773745614513</v>
      </c>
      <c r="EW793" s="3">
        <v>0.76991790845237129</v>
      </c>
      <c r="EX793" s="3">
        <v>0.75113961066521795</v>
      </c>
      <c r="EY793" s="3">
        <v>0.73066354487848417</v>
      </c>
      <c r="EZ793" s="3">
        <v>0.70827601386340744</v>
      </c>
      <c r="FA793" s="3">
        <v>0.68377674654387222</v>
      </c>
      <c r="FB793" s="3">
        <v>0.65711629119612669</v>
      </c>
      <c r="FC793" s="3">
        <v>0.62819660322058513</v>
      </c>
      <c r="FD793" s="3">
        <v>0.59699407793861869</v>
      </c>
      <c r="FE793" s="3">
        <v>0.56364598874496741</v>
      </c>
      <c r="FF793" s="3">
        <v>0.52844066028795678</v>
      </c>
      <c r="FG793" s="3">
        <v>0.49161363067248903</v>
      </c>
      <c r="FH793" s="3">
        <v>0.4534250838418501</v>
      </c>
      <c r="FI793" s="3">
        <v>0.41337858043693793</v>
      </c>
      <c r="FJ793" s="3">
        <v>0.37182989931722132</v>
      </c>
      <c r="FK793" s="3">
        <v>0.32933717842324928</v>
      </c>
      <c r="FL793" s="3">
        <v>0.28660897289461695</v>
      </c>
      <c r="FM793" s="3">
        <v>0.24455197221206088</v>
      </c>
      <c r="FN793" s="3">
        <v>0.20422290647456992</v>
      </c>
      <c r="FO793" s="3">
        <v>0.16666018728670226</v>
      </c>
      <c r="FP793" s="3">
        <v>0.13270484072890953</v>
      </c>
      <c r="FQ793" s="3">
        <v>0.10292056627571308</v>
      </c>
      <c r="FR793" s="3">
        <v>7.7594902532248364E-2</v>
      </c>
      <c r="FS793" s="3">
        <v>5.6751359814035805E-2</v>
      </c>
      <c r="FT793" s="3">
        <v>4.0502877985679211E-2</v>
      </c>
      <c r="FU793" s="3">
        <v>2.7942125464760378E-2</v>
      </c>
      <c r="FV793" s="3">
        <v>1.8850875523545942E-2</v>
      </c>
      <c r="FW793" s="3">
        <v>1.2056265949839043E-2</v>
      </c>
      <c r="FX793" s="3">
        <v>7.2679993652009691E-3</v>
      </c>
      <c r="FY793" s="3">
        <v>3.9591699741995763E-3</v>
      </c>
      <c r="FZ793" s="3">
        <v>1.8975905769341148E-3</v>
      </c>
      <c r="GA793" s="3">
        <v>7.8698773997188558E-4</v>
      </c>
      <c r="GB793" s="3">
        <v>2.7953017536061405E-4</v>
      </c>
      <c r="GC793" s="3">
        <v>8.0951938784433821E-5</v>
      </c>
      <c r="GD793" s="3">
        <v>1.7593284856021003E-5</v>
      </c>
      <c r="GE793" s="3">
        <v>2.4229471903712118E-6</v>
      </c>
      <c r="GF793" s="3">
        <v>0</v>
      </c>
      <c r="GG793" s="3">
        <v>0</v>
      </c>
      <c r="GH793" s="3">
        <v>0</v>
      </c>
      <c r="GI793" s="3">
        <v>0</v>
      </c>
      <c r="GJ793" s="3">
        <v>0</v>
      </c>
      <c r="GK793" s="3">
        <v>0</v>
      </c>
      <c r="GL793" s="3">
        <v>0</v>
      </c>
      <c r="GM793" s="3">
        <v>0</v>
      </c>
      <c r="GN793" s="3">
        <v>0</v>
      </c>
      <c r="GO793" s="3">
        <v>0</v>
      </c>
      <c r="GP793" s="3">
        <v>0</v>
      </c>
      <c r="GQ793" s="3">
        <v>0</v>
      </c>
      <c r="GR793" s="3">
        <v>0</v>
      </c>
      <c r="GS793" s="3">
        <v>0</v>
      </c>
      <c r="GT793" s="3">
        <v>0</v>
      </c>
      <c r="GU793" s="3">
        <v>0</v>
      </c>
      <c r="GV793" s="3">
        <v>0</v>
      </c>
      <c r="GW793" s="3">
        <v>0</v>
      </c>
      <c r="GX793" s="3">
        <v>0</v>
      </c>
      <c r="GY793" s="3">
        <v>0</v>
      </c>
      <c r="GZ793" s="3">
        <v>0</v>
      </c>
      <c r="HA793" s="3">
        <v>0</v>
      </c>
      <c r="HB793">
        <f t="shared" si="4705"/>
        <v>15</v>
      </c>
      <c r="HC793">
        <f t="shared" si="4709"/>
        <v>0.42236390973050369</v>
      </c>
      <c r="HD793">
        <f>IF(H793&gt;=$F$3,IF(HB793&lt;50,HC793*VLOOKUP(H793,Ret!$A$2:$AZ$27,HB793+2),HC793),0)</f>
        <v>0</v>
      </c>
      <c r="HE793">
        <f>IF(H793&lt;$F$3,HC793*VLOOKUP(H793,Withd!$A$2:$AZ$57,HB793+2),0)</f>
        <v>1.3980245412079671E-2</v>
      </c>
      <c r="HF793">
        <f>IF(HC793=HD793,0,HC793*VLOOKUP(H793,Mort!$A$2:$E$115,IF(HF792/HC792=VLOOKUP(H792,Mort!$A$2:$E$115,2),2,3)))</f>
        <v>4.8994213528738432E-4</v>
      </c>
      <c r="HH793">
        <f t="shared" ref="HH793:HI793" si="4732">HH792+1</f>
        <v>45</v>
      </c>
      <c r="HI793">
        <f t="shared" si="4732"/>
        <v>14</v>
      </c>
      <c r="HJ793">
        <f t="shared" si="4703"/>
        <v>0.31689098023476481</v>
      </c>
      <c r="HK793">
        <f>IF(HH793&gt;=$F$3,IF(HI793&lt;50,HJ793*VLOOKUP(HH793,Ret!$A$2:$AZ$27,HI793+2),HJ793),0)</f>
        <v>0</v>
      </c>
      <c r="HL793">
        <f>IF(HH793&lt;$F$3,HJ793*VLOOKUP(HH793,Withd!$A$2:$AZ$57,HI793+2),0)</f>
        <v>1.134469709240458E-2</v>
      </c>
      <c r="HM793">
        <f>IF(HJ793=HK793,0,HJ793*VLOOKUP(HH793,Mort!$A$2:$E$115,IF(HM792/HJ792=VLOOKUP(HH792,Mort!$A$2:$E$115,2),2,3)))</f>
        <v>3.359044390488507E-4</v>
      </c>
      <c r="HN793">
        <f>HN792/(1+Assumptions!$C$9)</f>
        <v>0.63919262853607473</v>
      </c>
      <c r="HO793">
        <f>HO792*(1+Assumptions!$C$10)</f>
        <v>1.4678467782217905</v>
      </c>
      <c r="HQ793">
        <f>HQ792/(1.01+Assumptions!$C$9)</f>
        <v>0.56972412258264071</v>
      </c>
      <c r="HR793">
        <f>HR792/(0.99+Assumptions!$C$9)</f>
        <v>0.71793086390521565</v>
      </c>
    </row>
    <row r="794" spans="2:226" x14ac:dyDescent="0.25">
      <c r="B794">
        <f t="shared" ref="B794:C794" si="4733">B793+1</f>
        <v>2052</v>
      </c>
      <c r="C794">
        <f t="shared" si="4733"/>
        <v>66</v>
      </c>
      <c r="D794">
        <f>IF(D793=0, 0, D793*(1-VLOOKUP(C793,Mort!$A$2:$E$111,IF(D793/D792=1-VLOOKUP(C792,Mort!$A$2:$E$111,4),4,5))))</f>
        <v>0.90513855292209389</v>
      </c>
      <c r="E794" s="3">
        <f>IF(C794&lt;65,Assumptions!$C$6,Assumptions!$C$7)*(1+Assumptions!$C$8)^(B794-$J$3)</f>
        <v>24562.362532594299</v>
      </c>
      <c r="F794" s="3">
        <f t="shared" si="4701"/>
        <v>22232.34</v>
      </c>
      <c r="H794">
        <f t="shared" si="4708"/>
        <v>47</v>
      </c>
      <c r="I794" s="5">
        <v>409945.04226851754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22748.94</v>
      </c>
      <c r="Z794" s="5">
        <v>23913.01</v>
      </c>
      <c r="AA794" s="5">
        <v>25120.5</v>
      </c>
      <c r="AB794" s="5">
        <v>26369.35</v>
      </c>
      <c r="AC794" s="5">
        <v>27675.84</v>
      </c>
      <c r="AD794" s="5">
        <v>29042.09</v>
      </c>
      <c r="AE794" s="5">
        <v>30469.66</v>
      </c>
      <c r="AF794" s="5">
        <v>31959.69</v>
      </c>
      <c r="AG794" s="5">
        <v>33515.51</v>
      </c>
      <c r="AH794" s="5">
        <v>35141.4</v>
      </c>
      <c r="AI794" s="5">
        <v>36842.47</v>
      </c>
      <c r="AJ794" s="5">
        <v>38616.93</v>
      </c>
      <c r="AK794" s="5">
        <v>40465.46</v>
      </c>
      <c r="AL794" s="5">
        <v>42387.95</v>
      </c>
      <c r="AM794" s="5">
        <v>44392.39</v>
      </c>
      <c r="AN794" s="5">
        <v>46481.31</v>
      </c>
      <c r="AO794" s="5">
        <v>48659.7</v>
      </c>
      <c r="AP794" s="5">
        <v>20976.31</v>
      </c>
      <c r="AQ794" s="5">
        <v>21946.54</v>
      </c>
      <c r="AR794" s="5">
        <v>22948.46</v>
      </c>
      <c r="AS794" s="5">
        <v>23977.96</v>
      </c>
      <c r="AT794" s="5">
        <v>25032.15</v>
      </c>
      <c r="AU794" s="5">
        <v>26101.25</v>
      </c>
      <c r="AV794" s="5">
        <v>27177.47</v>
      </c>
      <c r="AW794" s="5">
        <v>28252.75</v>
      </c>
      <c r="AX794" s="5">
        <v>29319.91</v>
      </c>
      <c r="AY794" s="5">
        <v>30375.1</v>
      </c>
      <c r="AZ794" s="5">
        <v>31406.42</v>
      </c>
      <c r="BA794" s="5">
        <v>32403.17</v>
      </c>
      <c r="BB794" s="5">
        <v>33351.57</v>
      </c>
      <c r="BC794" s="5">
        <v>34226.74</v>
      </c>
      <c r="BD794" s="5">
        <v>35002.82</v>
      </c>
      <c r="BE794" s="5">
        <v>35650.639999999999</v>
      </c>
      <c r="BF794" s="5">
        <v>36144.949999999997</v>
      </c>
      <c r="BG794" s="5">
        <v>36454.699999999997</v>
      </c>
      <c r="BH794" s="5">
        <v>36549.410000000003</v>
      </c>
      <c r="BI794" s="5">
        <v>36405.69</v>
      </c>
      <c r="BJ794" s="5">
        <v>36009.040000000001</v>
      </c>
      <c r="BK794" s="5">
        <v>35342.04</v>
      </c>
      <c r="BL794" s="5">
        <v>34389.49</v>
      </c>
      <c r="BM794" s="5">
        <v>33076.58</v>
      </c>
      <c r="BN794" s="5">
        <v>31388.42</v>
      </c>
      <c r="BO794" s="5">
        <v>29330.42</v>
      </c>
      <c r="BP794" s="5">
        <v>26928.97</v>
      </c>
      <c r="BQ794" s="5">
        <v>24241.17</v>
      </c>
      <c r="BR794" s="5">
        <v>21356.959999999999</v>
      </c>
      <c r="BS794" s="5">
        <v>18387.36</v>
      </c>
      <c r="BT794" s="5">
        <v>15446.38</v>
      </c>
      <c r="BU794" s="5">
        <v>12638.47</v>
      </c>
      <c r="BV794" s="5">
        <v>10052.59</v>
      </c>
      <c r="BW794" s="5">
        <v>7756.64</v>
      </c>
      <c r="BX794" s="5">
        <v>5840.31</v>
      </c>
      <c r="BY794" s="5">
        <v>4250.71</v>
      </c>
      <c r="BZ794" s="5">
        <v>3025.42</v>
      </c>
      <c r="CA794" s="5">
        <v>2041.36</v>
      </c>
      <c r="CB794" s="5">
        <v>1298.3</v>
      </c>
      <c r="CC794" s="5">
        <v>746.13</v>
      </c>
      <c r="CD794" s="5">
        <v>377.28</v>
      </c>
      <c r="CE794" s="5">
        <v>165.08</v>
      </c>
      <c r="CF794" s="5">
        <v>61.86</v>
      </c>
      <c r="CG794" s="5">
        <v>18.899999999999999</v>
      </c>
      <c r="CH794" s="5">
        <v>4.33</v>
      </c>
      <c r="CI794" s="5">
        <v>0.63</v>
      </c>
      <c r="CJ794" s="5">
        <v>0</v>
      </c>
      <c r="CK794" s="5">
        <v>0</v>
      </c>
      <c r="CL794" s="5">
        <v>0</v>
      </c>
      <c r="CM794" s="5">
        <v>0</v>
      </c>
      <c r="CN794" s="5">
        <v>0</v>
      </c>
      <c r="CO794" s="5">
        <v>0</v>
      </c>
      <c r="CP794" s="5">
        <v>0</v>
      </c>
      <c r="CQ794" s="5">
        <v>0</v>
      </c>
      <c r="CR794" s="5">
        <v>0</v>
      </c>
      <c r="CS794" s="5">
        <v>0</v>
      </c>
      <c r="CT794" s="5">
        <v>0</v>
      </c>
      <c r="CU794" s="5">
        <v>0</v>
      </c>
      <c r="CV794" s="5">
        <v>0</v>
      </c>
      <c r="CW794" s="5">
        <v>0</v>
      </c>
      <c r="CX794" s="5">
        <v>0</v>
      </c>
      <c r="CY794" s="5">
        <v>0</v>
      </c>
      <c r="CZ794" s="5">
        <v>0</v>
      </c>
      <c r="DA794" s="5">
        <v>0</v>
      </c>
      <c r="DB794" s="5">
        <v>0</v>
      </c>
      <c r="DC794" s="5">
        <v>0</v>
      </c>
      <c r="DD794" s="5">
        <v>0</v>
      </c>
      <c r="DE794" s="5">
        <v>0</v>
      </c>
      <c r="DF794" s="3">
        <v>0</v>
      </c>
      <c r="DG794" s="3">
        <v>0</v>
      </c>
      <c r="DH794" s="3">
        <v>0</v>
      </c>
      <c r="DI794" s="3">
        <v>0</v>
      </c>
      <c r="DJ794" s="3">
        <v>0</v>
      </c>
      <c r="DK794" s="3">
        <v>0</v>
      </c>
      <c r="DL794" s="3">
        <v>0</v>
      </c>
      <c r="DM794" s="3">
        <v>0</v>
      </c>
      <c r="DN794" s="3">
        <v>0</v>
      </c>
      <c r="DO794" s="3">
        <v>0</v>
      </c>
      <c r="DP794" s="3">
        <v>0</v>
      </c>
      <c r="DQ794" s="3">
        <v>0</v>
      </c>
      <c r="DR794" s="3">
        <v>0</v>
      </c>
      <c r="DS794" s="3">
        <v>0</v>
      </c>
      <c r="DT794" s="3">
        <v>0</v>
      </c>
      <c r="DU794" s="3">
        <v>1</v>
      </c>
      <c r="DV794" s="3">
        <v>0.99636999999999998</v>
      </c>
      <c r="DW794" s="3">
        <v>0.99211550009999994</v>
      </c>
      <c r="DX794" s="3">
        <v>0.98714500144449902</v>
      </c>
      <c r="DY794" s="3">
        <v>0.982041461787031</v>
      </c>
      <c r="DZ794" s="3">
        <v>0.97679736038108822</v>
      </c>
      <c r="EA794" s="3">
        <v>0.97138590300457706</v>
      </c>
      <c r="EB794" s="3">
        <v>0.96577129248521054</v>
      </c>
      <c r="EC794" s="3">
        <v>0.95998632244322413</v>
      </c>
      <c r="ED794" s="3">
        <v>0.95408240656019827</v>
      </c>
      <c r="EE794" s="3">
        <v>0.94811939151919711</v>
      </c>
      <c r="EF794" s="3">
        <v>0.94197557786215269</v>
      </c>
      <c r="EG794" s="3">
        <v>0.93560782295580458</v>
      </c>
      <c r="EH794" s="3">
        <v>0.9289650074128184</v>
      </c>
      <c r="EI794" s="3">
        <v>0.92217427320863066</v>
      </c>
      <c r="EJ794" s="3">
        <v>0.91523030093136959</v>
      </c>
      <c r="EK794" s="3">
        <v>0.90817387531118876</v>
      </c>
      <c r="EL794" s="3">
        <v>0.90097205647997103</v>
      </c>
      <c r="EM794" s="3">
        <v>0.89350299813175205</v>
      </c>
      <c r="EN794" s="3">
        <v>0.88558656156830473</v>
      </c>
      <c r="EO794" s="3">
        <v>0.87707607471163329</v>
      </c>
      <c r="EP794" s="3">
        <v>0.8679018589701496</v>
      </c>
      <c r="EQ794" s="3">
        <v>0.8577908023131473</v>
      </c>
      <c r="ER794" s="3">
        <v>0.84659663234296068</v>
      </c>
      <c r="ES794" s="3">
        <v>0.83421092361178317</v>
      </c>
      <c r="ET794" s="3">
        <v>0.82058825922920275</v>
      </c>
      <c r="EU794" s="3">
        <v>0.80580125879789244</v>
      </c>
      <c r="EV794" s="3">
        <v>0.78972552368487448</v>
      </c>
      <c r="EW794" s="3">
        <v>0.77231207588762296</v>
      </c>
      <c r="EX794" s="3">
        <v>0.75347538435672379</v>
      </c>
      <c r="EY794" s="3">
        <v>0.73293564537915956</v>
      </c>
      <c r="EZ794" s="3">
        <v>0.7104784972047421</v>
      </c>
      <c r="FA794" s="3">
        <v>0.68590304598643004</v>
      </c>
      <c r="FB794" s="3">
        <v>0.65915968622341914</v>
      </c>
      <c r="FC794" s="3">
        <v>0.63015006843272647</v>
      </c>
      <c r="FD794" s="3">
        <v>0.598850514533673</v>
      </c>
      <c r="FE794" s="3">
        <v>0.56539872479182196</v>
      </c>
      <c r="FF794" s="3">
        <v>0.5300839204413248</v>
      </c>
      <c r="FG794" s="3">
        <v>0.49314237202576888</v>
      </c>
      <c r="FH794" s="3">
        <v>0.45483507256680716</v>
      </c>
      <c r="FI794" s="3">
        <v>0.41466403895770676</v>
      </c>
      <c r="FJ794" s="3">
        <v>0.37298615640206767</v>
      </c>
      <c r="FK794" s="3">
        <v>0.33036129844843937</v>
      </c>
      <c r="FL794" s="3">
        <v>0.28750022358773886</v>
      </c>
      <c r="FM794" s="3">
        <v>0.24531244077847406</v>
      </c>
      <c r="FN794" s="3">
        <v>0.2048579661696959</v>
      </c>
      <c r="FO794" s="3">
        <v>0.16717844045210373</v>
      </c>
      <c r="FP794" s="3">
        <v>0.13311750499439212</v>
      </c>
      <c r="FQ794" s="3">
        <v>0.10324061217345076</v>
      </c>
      <c r="FR794" s="3">
        <v>7.7836194735929731E-2</v>
      </c>
      <c r="FS794" s="3">
        <v>5.6927836105964282E-2</v>
      </c>
      <c r="FT794" s="3">
        <v>4.0628827350465642E-2</v>
      </c>
      <c r="FU794" s="3">
        <v>2.802901541253924E-2</v>
      </c>
      <c r="FV794" s="3">
        <v>1.8909494957915472E-2</v>
      </c>
      <c r="FW794" s="3">
        <v>1.209375659528442E-2</v>
      </c>
      <c r="FX794" s="3">
        <v>7.2906002259012599E-3</v>
      </c>
      <c r="FY794" s="3">
        <v>3.971481567057452E-3</v>
      </c>
      <c r="FZ794" s="3">
        <v>1.9034914002749662E-3</v>
      </c>
      <c r="GA794" s="3">
        <v>7.8943498843603679E-4</v>
      </c>
      <c r="GB794" s="3">
        <v>2.8039941354259592E-4</v>
      </c>
      <c r="GC794" s="3">
        <v>8.1203670161935767E-5</v>
      </c>
      <c r="GD794" s="3">
        <v>1.7647993636293503E-5</v>
      </c>
      <c r="GE794" s="3">
        <v>2.4304816835903405E-6</v>
      </c>
      <c r="GF794" s="3">
        <v>0</v>
      </c>
      <c r="GG794" s="3">
        <v>0</v>
      </c>
      <c r="GH794" s="3">
        <v>0</v>
      </c>
      <c r="GI794" s="3">
        <v>0</v>
      </c>
      <c r="GJ794" s="3">
        <v>0</v>
      </c>
      <c r="GK794" s="3">
        <v>0</v>
      </c>
      <c r="GL794" s="3">
        <v>0</v>
      </c>
      <c r="GM794" s="3">
        <v>0</v>
      </c>
      <c r="GN794" s="3">
        <v>0</v>
      </c>
      <c r="GO794" s="3">
        <v>0</v>
      </c>
      <c r="GP794" s="3">
        <v>0</v>
      </c>
      <c r="GQ794" s="3">
        <v>0</v>
      </c>
      <c r="GR794" s="3">
        <v>0</v>
      </c>
      <c r="GS794" s="3">
        <v>0</v>
      </c>
      <c r="GT794" s="3">
        <v>0</v>
      </c>
      <c r="GU794" s="3">
        <v>0</v>
      </c>
      <c r="GV794" s="3">
        <v>0</v>
      </c>
      <c r="GW794" s="3">
        <v>0</v>
      </c>
      <c r="GX794" s="3">
        <v>0</v>
      </c>
      <c r="GY794" s="3">
        <v>0</v>
      </c>
      <c r="GZ794" s="3">
        <v>0</v>
      </c>
      <c r="HA794" s="3">
        <v>0</v>
      </c>
      <c r="HB794">
        <f t="shared" si="4705"/>
        <v>16</v>
      </c>
      <c r="HC794">
        <f t="shared" si="4709"/>
        <v>0.40789372218313669</v>
      </c>
      <c r="HD794">
        <f>IF(H794&gt;=$F$3,IF(HB794&lt;50,HC794*VLOOKUP(H794,Ret!$A$2:$AZ$27,HB794+2),HC794),0)</f>
        <v>0</v>
      </c>
      <c r="HE794">
        <f>IF(H794&lt;$F$3,HC794*VLOOKUP(H794,Withd!$A$2:$AZ$57,HB794+2),0)</f>
        <v>1.2399969154367356E-2</v>
      </c>
      <c r="HF794">
        <f>IF(HC794=HD794,0,HC794*VLOOKUP(H794,Mort!$A$2:$E$115,IF(HF793/HC793=VLOOKUP(H793,Mort!$A$2:$E$115,2),2,3)))</f>
        <v>5.1394608995075229E-4</v>
      </c>
      <c r="HH794">
        <f t="shared" ref="HH794:HI794" si="4734">HH793+1</f>
        <v>46</v>
      </c>
      <c r="HI794">
        <f t="shared" si="4734"/>
        <v>15</v>
      </c>
      <c r="HJ794">
        <f t="shared" si="4703"/>
        <v>0.30521037870331136</v>
      </c>
      <c r="HK794">
        <f>IF(HH794&gt;=$F$3,IF(HI794&lt;50,HJ794*VLOOKUP(HH794,Ret!$A$2:$AZ$27,HI794+2),HJ794),0)</f>
        <v>0</v>
      </c>
      <c r="HL794">
        <f>IF(HH794&lt;$F$3,HJ794*VLOOKUP(HH794,Withd!$A$2:$AZ$57,HI794+2),0)</f>
        <v>1.0102463535079605E-2</v>
      </c>
      <c r="HM794">
        <f>IF(HJ794=HK794,0,HJ794*VLOOKUP(HH794,Mort!$A$2:$E$115,IF(HM793/HJ793=VLOOKUP(HH793,Mort!$A$2:$E$115,2),2,3)))</f>
        <v>3.5404403929584119E-4</v>
      </c>
      <c r="HN794">
        <f>HN793/(1+Assumptions!$C$9)</f>
        <v>0.61579251304053439</v>
      </c>
      <c r="HO794">
        <f>HO793*(1+Assumptions!$C$10)</f>
        <v>1.5155517985139988</v>
      </c>
      <c r="HQ794">
        <f>HQ793/(1.01+Assumptions!$C$9)</f>
        <v>0.54362988796053502</v>
      </c>
      <c r="HR794">
        <f>HR793/(0.99+Assumptions!$C$9)</f>
        <v>0.69837632675604633</v>
      </c>
    </row>
    <row r="795" spans="2:226" x14ac:dyDescent="0.25">
      <c r="B795">
        <f t="shared" ref="B795:C795" si="4735">B794+1</f>
        <v>2053</v>
      </c>
      <c r="C795">
        <f t="shared" si="4735"/>
        <v>67</v>
      </c>
      <c r="D795">
        <f>IF(D794=0, 0, D794*(1-VLOOKUP(C794,Mort!$A$2:$E$111,IF(D794/D793=1-VLOOKUP(C793,Mort!$A$2:$E$111,4),4,5))))</f>
        <v>0.8971190253432042</v>
      </c>
      <c r="E795" s="3">
        <f>IF(C795&lt;65,Assumptions!$C$6,Assumptions!$C$7)*(1+Assumptions!$C$8)^(B795-$J$3)</f>
        <v>25913.292471886984</v>
      </c>
      <c r="F795" s="3">
        <f t="shared" si="4701"/>
        <v>23247.31</v>
      </c>
      <c r="H795">
        <f t="shared" si="4708"/>
        <v>48</v>
      </c>
      <c r="I795" s="5">
        <v>398389.47462969366</v>
      </c>
      <c r="J795" s="5">
        <v>0</v>
      </c>
      <c r="K795" s="5">
        <v>0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0</v>
      </c>
      <c r="X795" s="5">
        <v>0</v>
      </c>
      <c r="Y795" s="5">
        <v>0</v>
      </c>
      <c r="Z795" s="5">
        <v>24000.13</v>
      </c>
      <c r="AA795" s="5">
        <v>25212.02</v>
      </c>
      <c r="AB795" s="5">
        <v>26465.42</v>
      </c>
      <c r="AC795" s="5">
        <v>27776.66</v>
      </c>
      <c r="AD795" s="5">
        <v>29147.9</v>
      </c>
      <c r="AE795" s="5">
        <v>30580.67</v>
      </c>
      <c r="AF795" s="5">
        <v>32076.13</v>
      </c>
      <c r="AG795" s="5">
        <v>33637.61</v>
      </c>
      <c r="AH795" s="5">
        <v>35269.43</v>
      </c>
      <c r="AI795" s="5">
        <v>36976.69</v>
      </c>
      <c r="AJ795" s="5">
        <v>38757.620000000003</v>
      </c>
      <c r="AK795" s="5">
        <v>40612.879999999997</v>
      </c>
      <c r="AL795" s="5">
        <v>42542.38</v>
      </c>
      <c r="AM795" s="5">
        <v>44554.12</v>
      </c>
      <c r="AN795" s="5">
        <v>46650.65</v>
      </c>
      <c r="AO795" s="5">
        <v>48836.98</v>
      </c>
      <c r="AP795" s="5">
        <v>21052.73</v>
      </c>
      <c r="AQ795" s="5">
        <v>22026.5</v>
      </c>
      <c r="AR795" s="5">
        <v>23032.07</v>
      </c>
      <c r="AS795" s="5">
        <v>24065.32</v>
      </c>
      <c r="AT795" s="5">
        <v>25123.35</v>
      </c>
      <c r="AU795" s="5">
        <v>26196.35</v>
      </c>
      <c r="AV795" s="5">
        <v>27276.48</v>
      </c>
      <c r="AW795" s="5">
        <v>28355.68</v>
      </c>
      <c r="AX795" s="5">
        <v>29426.73</v>
      </c>
      <c r="AY795" s="5">
        <v>30485.77</v>
      </c>
      <c r="AZ795" s="5">
        <v>31520.84</v>
      </c>
      <c r="BA795" s="5">
        <v>32521.23</v>
      </c>
      <c r="BB795" s="5">
        <v>33473.08</v>
      </c>
      <c r="BC795" s="5">
        <v>34351.43</v>
      </c>
      <c r="BD795" s="5">
        <v>35130.339999999997</v>
      </c>
      <c r="BE795" s="5">
        <v>35780.519999999997</v>
      </c>
      <c r="BF795" s="5">
        <v>36276.639999999999</v>
      </c>
      <c r="BG795" s="5">
        <v>36587.51</v>
      </c>
      <c r="BH795" s="5">
        <v>36682.57</v>
      </c>
      <c r="BI795" s="5">
        <v>36538.32</v>
      </c>
      <c r="BJ795" s="5">
        <v>36140.230000000003</v>
      </c>
      <c r="BK795" s="5">
        <v>35470.800000000003</v>
      </c>
      <c r="BL795" s="5">
        <v>34514.78</v>
      </c>
      <c r="BM795" s="5">
        <v>33197.089999999997</v>
      </c>
      <c r="BN795" s="5">
        <v>31502.77</v>
      </c>
      <c r="BO795" s="5">
        <v>29437.279999999999</v>
      </c>
      <c r="BP795" s="5">
        <v>27027.08</v>
      </c>
      <c r="BQ795" s="5">
        <v>24329.49</v>
      </c>
      <c r="BR795" s="5">
        <v>21434.77</v>
      </c>
      <c r="BS795" s="5">
        <v>18454.34</v>
      </c>
      <c r="BT795" s="5">
        <v>15502.65</v>
      </c>
      <c r="BU795" s="5">
        <v>12684.51</v>
      </c>
      <c r="BV795" s="5">
        <v>10089.209999999999</v>
      </c>
      <c r="BW795" s="5">
        <v>7784.9</v>
      </c>
      <c r="BX795" s="5">
        <v>5861.58</v>
      </c>
      <c r="BY795" s="5">
        <v>4266.2</v>
      </c>
      <c r="BZ795" s="5">
        <v>3036.45</v>
      </c>
      <c r="CA795" s="5">
        <v>2048.8000000000002</v>
      </c>
      <c r="CB795" s="5">
        <v>1303.03</v>
      </c>
      <c r="CC795" s="5">
        <v>748.85</v>
      </c>
      <c r="CD795" s="5">
        <v>378.66</v>
      </c>
      <c r="CE795" s="5">
        <v>165.68</v>
      </c>
      <c r="CF795" s="5">
        <v>62.08</v>
      </c>
      <c r="CG795" s="5">
        <v>18.97</v>
      </c>
      <c r="CH795" s="5">
        <v>4.3499999999999996</v>
      </c>
      <c r="CI795" s="5">
        <v>0.63</v>
      </c>
      <c r="CJ795" s="5">
        <v>0</v>
      </c>
      <c r="CK795" s="5">
        <v>0</v>
      </c>
      <c r="CL795" s="5">
        <v>0</v>
      </c>
      <c r="CM795" s="5">
        <v>0</v>
      </c>
      <c r="CN795" s="5">
        <v>0</v>
      </c>
      <c r="CO795" s="5">
        <v>0</v>
      </c>
      <c r="CP795" s="5">
        <v>0</v>
      </c>
      <c r="CQ795" s="5">
        <v>0</v>
      </c>
      <c r="CR795" s="5">
        <v>0</v>
      </c>
      <c r="CS795" s="5">
        <v>0</v>
      </c>
      <c r="CT795" s="5">
        <v>0</v>
      </c>
      <c r="CU795" s="5">
        <v>0</v>
      </c>
      <c r="CV795" s="5">
        <v>0</v>
      </c>
      <c r="CW795" s="5">
        <v>0</v>
      </c>
      <c r="CX795" s="5">
        <v>0</v>
      </c>
      <c r="CY795" s="5">
        <v>0</v>
      </c>
      <c r="CZ795" s="5">
        <v>0</v>
      </c>
      <c r="DA795" s="5">
        <v>0</v>
      </c>
      <c r="DB795" s="5">
        <v>0</v>
      </c>
      <c r="DC795" s="5">
        <v>0</v>
      </c>
      <c r="DD795" s="5">
        <v>0</v>
      </c>
      <c r="DE795" s="5">
        <v>0</v>
      </c>
      <c r="DF795" s="3">
        <v>0</v>
      </c>
      <c r="DG795" s="3">
        <v>0</v>
      </c>
      <c r="DH795" s="3">
        <v>0</v>
      </c>
      <c r="DI795" s="3">
        <v>0</v>
      </c>
      <c r="DJ795" s="3">
        <v>0</v>
      </c>
      <c r="DK795" s="3">
        <v>0</v>
      </c>
      <c r="DL795" s="3">
        <v>0</v>
      </c>
      <c r="DM795" s="3">
        <v>0</v>
      </c>
      <c r="DN795" s="3">
        <v>0</v>
      </c>
      <c r="DO795" s="3">
        <v>0</v>
      </c>
      <c r="DP795" s="3">
        <v>0</v>
      </c>
      <c r="DQ795" s="3">
        <v>0</v>
      </c>
      <c r="DR795" s="3">
        <v>0</v>
      </c>
      <c r="DS795" s="3">
        <v>0</v>
      </c>
      <c r="DT795" s="3">
        <v>0</v>
      </c>
      <c r="DU795" s="3">
        <v>0</v>
      </c>
      <c r="DV795" s="3">
        <v>1</v>
      </c>
      <c r="DW795" s="3">
        <v>0.99573</v>
      </c>
      <c r="DX795" s="3">
        <v>0.99074139270000006</v>
      </c>
      <c r="DY795" s="3">
        <v>0.98561925969974107</v>
      </c>
      <c r="DZ795" s="3">
        <v>0.98035605285294447</v>
      </c>
      <c r="EA795" s="3">
        <v>0.97492488032013913</v>
      </c>
      <c r="EB795" s="3">
        <v>0.96928981451188867</v>
      </c>
      <c r="EC795" s="3">
        <v>0.96348376852296236</v>
      </c>
      <c r="ED795" s="3">
        <v>0.9575583433465461</v>
      </c>
      <c r="EE795" s="3">
        <v>0.95157360370063027</v>
      </c>
      <c r="EF795" s="3">
        <v>0.94540740674865009</v>
      </c>
      <c r="EG795" s="3">
        <v>0.93901645267902922</v>
      </c>
      <c r="EH795" s="3">
        <v>0.93234943586500807</v>
      </c>
      <c r="EI795" s="3">
        <v>0.92553396148883482</v>
      </c>
      <c r="EJ795" s="3">
        <v>0.91856469075882385</v>
      </c>
      <c r="EK795" s="3">
        <v>0.91148255699307335</v>
      </c>
      <c r="EL795" s="3">
        <v>0.90425450031611831</v>
      </c>
      <c r="EM795" s="3">
        <v>0.89675823050849768</v>
      </c>
      <c r="EN795" s="3">
        <v>0.88881295258619242</v>
      </c>
      <c r="EO795" s="3">
        <v>0.8802714601118391</v>
      </c>
      <c r="EP795" s="3">
        <v>0.87106382063906929</v>
      </c>
      <c r="EQ795" s="3">
        <v>0.86091592712862408</v>
      </c>
      <c r="ER795" s="3">
        <v>0.84968097427959555</v>
      </c>
      <c r="ES795" s="3">
        <v>0.83725014162588507</v>
      </c>
      <c r="ET795" s="3">
        <v>0.8235778468131344</v>
      </c>
      <c r="EU795" s="3">
        <v>0.8087369740135617</v>
      </c>
      <c r="EV795" s="3">
        <v>0.79260267138199114</v>
      </c>
      <c r="EW795" s="3">
        <v>0.77512578247801822</v>
      </c>
      <c r="EX795" s="3">
        <v>0.75622046464337933</v>
      </c>
      <c r="EY795" s="3">
        <v>0.73560589477720084</v>
      </c>
      <c r="EZ795" s="3">
        <v>0.71306693016122735</v>
      </c>
      <c r="FA795" s="3">
        <v>0.68840194504695051</v>
      </c>
      <c r="FB795" s="3">
        <v>0.66156115320956999</v>
      </c>
      <c r="FC795" s="3">
        <v>0.63244584685681682</v>
      </c>
      <c r="FD795" s="3">
        <v>0.6010322616434387</v>
      </c>
      <c r="FE795" s="3">
        <v>0.56745859950803623</v>
      </c>
      <c r="FF795" s="3">
        <v>0.53201513538276435</v>
      </c>
      <c r="FG795" s="3">
        <v>0.49493900059793949</v>
      </c>
      <c r="FH795" s="3">
        <v>0.45649213903149155</v>
      </c>
      <c r="FI795" s="3">
        <v>0.41617475331223025</v>
      </c>
      <c r="FJ795" s="3">
        <v>0.37434502885681797</v>
      </c>
      <c r="FK795" s="3">
        <v>0.33156487895906078</v>
      </c>
      <c r="FL795" s="3">
        <v>0.28854765156291223</v>
      </c>
      <c r="FM795" s="3">
        <v>0.24620616917257049</v>
      </c>
      <c r="FN795" s="3">
        <v>0.2056043098143219</v>
      </c>
      <c r="FO795" s="3">
        <v>0.16778750911017368</v>
      </c>
      <c r="FP795" s="3">
        <v>0.13360248200406688</v>
      </c>
      <c r="FQ795" s="3">
        <v>0.10361674094307412</v>
      </c>
      <c r="FR795" s="3">
        <v>7.8119769499211872E-2</v>
      </c>
      <c r="FS795" s="3">
        <v>5.7135237016333572E-2</v>
      </c>
      <c r="FT795" s="3">
        <v>4.0776847306187101E-2</v>
      </c>
      <c r="FU795" s="3">
        <v>2.8131131419592361E-2</v>
      </c>
      <c r="FV795" s="3">
        <v>1.8978386500913789E-2</v>
      </c>
      <c r="FW795" s="3">
        <v>1.2137816870524424E-2</v>
      </c>
      <c r="FX795" s="3">
        <v>7.3171615222269448E-3</v>
      </c>
      <c r="FY795" s="3">
        <v>3.9859505676179061E-3</v>
      </c>
      <c r="FZ795" s="3">
        <v>1.9104262475535861E-3</v>
      </c>
      <c r="GA795" s="3">
        <v>7.9231107764789882E-4</v>
      </c>
      <c r="GB795" s="3">
        <v>2.8142097166975719E-4</v>
      </c>
      <c r="GC795" s="3">
        <v>8.1499513395561673E-5</v>
      </c>
      <c r="GD795" s="3">
        <v>1.7712289246257421E-5</v>
      </c>
      <c r="GE795" s="3">
        <v>2.4393364749945713E-6</v>
      </c>
      <c r="GF795" s="3">
        <v>0</v>
      </c>
      <c r="GG795" s="3">
        <v>0</v>
      </c>
      <c r="GH795" s="3">
        <v>0</v>
      </c>
      <c r="GI795" s="3">
        <v>0</v>
      </c>
      <c r="GJ795" s="3">
        <v>0</v>
      </c>
      <c r="GK795" s="3">
        <v>0</v>
      </c>
      <c r="GL795" s="3">
        <v>0</v>
      </c>
      <c r="GM795" s="3">
        <v>0</v>
      </c>
      <c r="GN795" s="3">
        <v>0</v>
      </c>
      <c r="GO795" s="3">
        <v>0</v>
      </c>
      <c r="GP795" s="3">
        <v>0</v>
      </c>
      <c r="GQ795" s="3">
        <v>0</v>
      </c>
      <c r="GR795" s="3">
        <v>0</v>
      </c>
      <c r="GS795" s="3">
        <v>0</v>
      </c>
      <c r="GT795" s="3">
        <v>0</v>
      </c>
      <c r="GU795" s="3">
        <v>0</v>
      </c>
      <c r="GV795" s="3">
        <v>0</v>
      </c>
      <c r="GW795" s="3">
        <v>0</v>
      </c>
      <c r="GX795" s="3">
        <v>0</v>
      </c>
      <c r="GY795" s="3">
        <v>0</v>
      </c>
      <c r="GZ795" s="3">
        <v>0</v>
      </c>
      <c r="HA795" s="3">
        <v>0</v>
      </c>
      <c r="HB795">
        <f t="shared" si="4705"/>
        <v>17</v>
      </c>
      <c r="HC795">
        <f t="shared" si="4709"/>
        <v>0.39497980693881857</v>
      </c>
      <c r="HD795">
        <f>IF(H795&gt;=$F$3,IF(HB795&lt;50,HC795*VLOOKUP(H795,Ret!$A$2:$AZ$27,HB795+2),HC795),0)</f>
        <v>0</v>
      </c>
      <c r="HE795">
        <f>IF(H795&lt;$F$3,HC795*VLOOKUP(H795,Withd!$A$2:$AZ$57,HB795+2),0)</f>
        <v>1.0861944690817511E-2</v>
      </c>
      <c r="HF795">
        <f>IF(HC795=HD795,0,HC795*VLOOKUP(H795,Mort!$A$2:$E$115,IF(HF794/HC794=VLOOKUP(H794,Mort!$A$2:$E$115,2),2,3)))</f>
        <v>5.3717253743679324E-4</v>
      </c>
      <c r="HH795">
        <f t="shared" ref="HH795:HI795" si="4736">HH794+1</f>
        <v>47</v>
      </c>
      <c r="HI795">
        <f t="shared" si="4736"/>
        <v>16</v>
      </c>
      <c r="HJ795">
        <f t="shared" si="4703"/>
        <v>0.29475387112893592</v>
      </c>
      <c r="HK795">
        <f>IF(HH795&gt;=$F$3,IF(HI795&lt;50,HJ795*VLOOKUP(HH795,Ret!$A$2:$AZ$27,HI795+2),HJ795),0)</f>
        <v>0</v>
      </c>
      <c r="HL795">
        <f>IF(HH795&lt;$F$3,HJ795*VLOOKUP(HH795,Withd!$A$2:$AZ$57,HI795+2),0)</f>
        <v>8.9605176823196516E-3</v>
      </c>
      <c r="HM795">
        <f>IF(HJ795=HK795,0,HJ795*VLOOKUP(HH795,Mort!$A$2:$E$115,IF(HM794/HJ794=VLOOKUP(HH794,Mort!$A$2:$E$115,2),2,3)))</f>
        <v>3.7138987762245926E-4</v>
      </c>
      <c r="HN795">
        <f>HN794/(1+Assumptions!$C$9)</f>
        <v>0.59324904917199839</v>
      </c>
      <c r="HO795">
        <f>HO794*(1+Assumptions!$C$10)</f>
        <v>1.5648072319657038</v>
      </c>
      <c r="HQ795">
        <f>HQ794/(1.01+Assumptions!$C$9)</f>
        <v>0.51873080912264791</v>
      </c>
      <c r="HR795">
        <f>HR794/(0.99+Assumptions!$C$9)</f>
        <v>0.67935440345918907</v>
      </c>
    </row>
    <row r="796" spans="2:226" x14ac:dyDescent="0.25">
      <c r="B796">
        <f t="shared" ref="B796:C796" si="4737">B795+1</f>
        <v>2054</v>
      </c>
      <c r="C796">
        <f t="shared" si="4737"/>
        <v>68</v>
      </c>
      <c r="D796">
        <f>IF(D795=0, 0, D795*(1-VLOOKUP(C795,Mort!$A$2:$E$111,IF(D795/D794=1-VLOOKUP(C794,Mort!$A$2:$E$111,4),4,5))))</f>
        <v>0.88849771150965595</v>
      </c>
      <c r="E796" s="3">
        <f>IF(C796&lt;65,Assumptions!$C$6,Assumptions!$C$7)*(1+Assumptions!$C$8)^(B796-$J$3)</f>
        <v>27338.523557840763</v>
      </c>
      <c r="F796" s="3">
        <f t="shared" si="4701"/>
        <v>24290.22</v>
      </c>
      <c r="H796">
        <f t="shared" si="4708"/>
        <v>49</v>
      </c>
      <c r="I796" s="5">
        <v>386826.55870462541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25320.13</v>
      </c>
      <c r="AB796" s="5">
        <v>26578.91</v>
      </c>
      <c r="AC796" s="5">
        <v>27895.78</v>
      </c>
      <c r="AD796" s="5">
        <v>29272.89</v>
      </c>
      <c r="AE796" s="5">
        <v>30711.81</v>
      </c>
      <c r="AF796" s="5">
        <v>32213.68</v>
      </c>
      <c r="AG796" s="5">
        <v>33781.86</v>
      </c>
      <c r="AH796" s="5">
        <v>35420.68</v>
      </c>
      <c r="AI796" s="5">
        <v>37135.26</v>
      </c>
      <c r="AJ796" s="5">
        <v>38923.83</v>
      </c>
      <c r="AK796" s="5">
        <v>40787.040000000001</v>
      </c>
      <c r="AL796" s="5">
        <v>42724.81</v>
      </c>
      <c r="AM796" s="5">
        <v>44745.18</v>
      </c>
      <c r="AN796" s="5">
        <v>46850.7</v>
      </c>
      <c r="AO796" s="5">
        <v>49046.41</v>
      </c>
      <c r="AP796" s="5">
        <v>21143.01</v>
      </c>
      <c r="AQ796" s="5">
        <v>22120.959999999999</v>
      </c>
      <c r="AR796" s="5">
        <v>23130.84</v>
      </c>
      <c r="AS796" s="5">
        <v>24168.52</v>
      </c>
      <c r="AT796" s="5">
        <v>25231.08</v>
      </c>
      <c r="AU796" s="5">
        <v>26308.68</v>
      </c>
      <c r="AV796" s="5">
        <v>27393.45</v>
      </c>
      <c r="AW796" s="5">
        <v>28477.279999999999</v>
      </c>
      <c r="AX796" s="5">
        <v>29552.92</v>
      </c>
      <c r="AY796" s="5">
        <v>30616.5</v>
      </c>
      <c r="AZ796" s="5">
        <v>31656.01</v>
      </c>
      <c r="BA796" s="5">
        <v>32660.69</v>
      </c>
      <c r="BB796" s="5">
        <v>33616.620000000003</v>
      </c>
      <c r="BC796" s="5">
        <v>34498.74</v>
      </c>
      <c r="BD796" s="5">
        <v>35280.99</v>
      </c>
      <c r="BE796" s="5">
        <v>35933.96</v>
      </c>
      <c r="BF796" s="5">
        <v>36432.199999999997</v>
      </c>
      <c r="BG796" s="5">
        <v>36744.410000000003</v>
      </c>
      <c r="BH796" s="5">
        <v>36839.870000000003</v>
      </c>
      <c r="BI796" s="5">
        <v>36695.01</v>
      </c>
      <c r="BJ796" s="5">
        <v>36295.21</v>
      </c>
      <c r="BK796" s="5">
        <v>35622.910000000003</v>
      </c>
      <c r="BL796" s="5">
        <v>34662.79</v>
      </c>
      <c r="BM796" s="5">
        <v>33339.449999999997</v>
      </c>
      <c r="BN796" s="5">
        <v>31637.87</v>
      </c>
      <c r="BO796" s="5">
        <v>29563.52</v>
      </c>
      <c r="BP796" s="5">
        <v>27142.98</v>
      </c>
      <c r="BQ796" s="5">
        <v>24433.82</v>
      </c>
      <c r="BR796" s="5">
        <v>21526.69</v>
      </c>
      <c r="BS796" s="5">
        <v>18533.48</v>
      </c>
      <c r="BT796" s="5">
        <v>15569.13</v>
      </c>
      <c r="BU796" s="5">
        <v>12738.91</v>
      </c>
      <c r="BV796" s="5">
        <v>10132.48</v>
      </c>
      <c r="BW796" s="5">
        <v>7818.28</v>
      </c>
      <c r="BX796" s="5">
        <v>5886.72</v>
      </c>
      <c r="BY796" s="5">
        <v>4284.49</v>
      </c>
      <c r="BZ796" s="5">
        <v>3049.47</v>
      </c>
      <c r="CA796" s="5">
        <v>2057.58</v>
      </c>
      <c r="CB796" s="5">
        <v>1308.6199999999999</v>
      </c>
      <c r="CC796" s="5">
        <v>752.06</v>
      </c>
      <c r="CD796" s="5">
        <v>380.28</v>
      </c>
      <c r="CE796" s="5">
        <v>166.39</v>
      </c>
      <c r="CF796" s="5">
        <v>62.35</v>
      </c>
      <c r="CG796" s="5">
        <v>19.05</v>
      </c>
      <c r="CH796" s="5">
        <v>4.37</v>
      </c>
      <c r="CI796" s="5">
        <v>0.63</v>
      </c>
      <c r="CJ796" s="5">
        <v>0</v>
      </c>
      <c r="CK796" s="5">
        <v>0</v>
      </c>
      <c r="CL796" s="5">
        <v>0</v>
      </c>
      <c r="CM796" s="5">
        <v>0</v>
      </c>
      <c r="CN796" s="5">
        <v>0</v>
      </c>
      <c r="CO796" s="5">
        <v>0</v>
      </c>
      <c r="CP796" s="5">
        <v>0</v>
      </c>
      <c r="CQ796" s="5">
        <v>0</v>
      </c>
      <c r="CR796" s="5">
        <v>0</v>
      </c>
      <c r="CS796" s="5">
        <v>0</v>
      </c>
      <c r="CT796" s="5">
        <v>0</v>
      </c>
      <c r="CU796" s="5">
        <v>0</v>
      </c>
      <c r="CV796" s="5">
        <v>0</v>
      </c>
      <c r="CW796" s="5">
        <v>0</v>
      </c>
      <c r="CX796" s="5">
        <v>0</v>
      </c>
      <c r="CY796" s="5">
        <v>0</v>
      </c>
      <c r="CZ796" s="5">
        <v>0</v>
      </c>
      <c r="DA796" s="5">
        <v>0</v>
      </c>
      <c r="DB796" s="5">
        <v>0</v>
      </c>
      <c r="DC796" s="5">
        <v>0</v>
      </c>
      <c r="DD796" s="5">
        <v>0</v>
      </c>
      <c r="DE796" s="5">
        <v>0</v>
      </c>
      <c r="DF796" s="3">
        <v>0</v>
      </c>
      <c r="DG796" s="3">
        <v>0</v>
      </c>
      <c r="DH796" s="3">
        <v>0</v>
      </c>
      <c r="DI796" s="3">
        <v>0</v>
      </c>
      <c r="DJ796" s="3">
        <v>0</v>
      </c>
      <c r="DK796" s="3">
        <v>0</v>
      </c>
      <c r="DL796" s="3">
        <v>0</v>
      </c>
      <c r="DM796" s="3">
        <v>0</v>
      </c>
      <c r="DN796" s="3">
        <v>0</v>
      </c>
      <c r="DO796" s="3">
        <v>0</v>
      </c>
      <c r="DP796" s="3">
        <v>0</v>
      </c>
      <c r="DQ796" s="3">
        <v>0</v>
      </c>
      <c r="DR796" s="3">
        <v>0</v>
      </c>
      <c r="DS796" s="3">
        <v>0</v>
      </c>
      <c r="DT796" s="3">
        <v>0</v>
      </c>
      <c r="DU796" s="3">
        <v>0</v>
      </c>
      <c r="DV796" s="3">
        <v>0</v>
      </c>
      <c r="DW796" s="3">
        <v>1</v>
      </c>
      <c r="DX796" s="3">
        <v>0.99499000000000004</v>
      </c>
      <c r="DY796" s="3">
        <v>0.98984590170000009</v>
      </c>
      <c r="DZ796" s="3">
        <v>0.98456012458492204</v>
      </c>
      <c r="EA796" s="3">
        <v>0.97910566149472156</v>
      </c>
      <c r="EB796" s="3">
        <v>0.97344643077128201</v>
      </c>
      <c r="EC796" s="3">
        <v>0.96761548665096198</v>
      </c>
      <c r="ED796" s="3">
        <v>0.96166465140805857</v>
      </c>
      <c r="EE796" s="3">
        <v>0.95565424733675819</v>
      </c>
      <c r="EF796" s="3">
        <v>0.94946160781401601</v>
      </c>
      <c r="EG796" s="3">
        <v>0.94304324734519329</v>
      </c>
      <c r="EH796" s="3">
        <v>0.93634764028904238</v>
      </c>
      <c r="EI796" s="3">
        <v>0.92950293903852943</v>
      </c>
      <c r="EJ796" s="3">
        <v>0.92250378190756932</v>
      </c>
      <c r="EK796" s="3">
        <v>0.91539127774906193</v>
      </c>
      <c r="EL796" s="3">
        <v>0.90813222491651191</v>
      </c>
      <c r="EM796" s="3">
        <v>0.90060380877195401</v>
      </c>
      <c r="EN796" s="3">
        <v>0.89262445902623455</v>
      </c>
      <c r="EO796" s="3">
        <v>0.88404633797499244</v>
      </c>
      <c r="EP796" s="3">
        <v>0.87479921327977395</v>
      </c>
      <c r="EQ796" s="3">
        <v>0.86460780244506452</v>
      </c>
      <c r="ER796" s="3">
        <v>0.85332467062315642</v>
      </c>
      <c r="ES796" s="3">
        <v>0.84084053069193965</v>
      </c>
      <c r="ET796" s="3">
        <v>0.82710960482574036</v>
      </c>
      <c r="EU796" s="3">
        <v>0.81220508974678052</v>
      </c>
      <c r="EV796" s="3">
        <v>0.79600159820633221</v>
      </c>
      <c r="EW796" s="3">
        <v>0.77844976296588253</v>
      </c>
      <c r="EX796" s="3">
        <v>0.75946337324714464</v>
      </c>
      <c r="EY796" s="3">
        <v>0.73876040169242752</v>
      </c>
      <c r="EZ796" s="3">
        <v>0.7161247829845715</v>
      </c>
      <c r="FA796" s="3">
        <v>0.69135402674113511</v>
      </c>
      <c r="FB796" s="3">
        <v>0.66439813323849828</v>
      </c>
      <c r="FC796" s="3">
        <v>0.63515797139467201</v>
      </c>
      <c r="FD796" s="3">
        <v>0.60360967495549867</v>
      </c>
      <c r="FE796" s="3">
        <v>0.56989203851248449</v>
      </c>
      <c r="FF796" s="3">
        <v>0.53429658178699468</v>
      </c>
      <c r="FG796" s="3">
        <v>0.49706145300225901</v>
      </c>
      <c r="FH796" s="3">
        <v>0.45844971933304357</v>
      </c>
      <c r="FI796" s="3">
        <v>0.41795944012154918</v>
      </c>
      <c r="FJ796" s="3">
        <v>0.37595033679493228</v>
      </c>
      <c r="FK796" s="3">
        <v>0.33298673230600739</v>
      </c>
      <c r="FL796" s="3">
        <v>0.289785033656626</v>
      </c>
      <c r="FM796" s="3">
        <v>0.2472619778178527</v>
      </c>
      <c r="FN796" s="3">
        <v>0.20648600505591061</v>
      </c>
      <c r="FO796" s="3">
        <v>0.16850703414597695</v>
      </c>
      <c r="FP796" s="3">
        <v>0.1341754110090756</v>
      </c>
      <c r="FQ796" s="3">
        <v>0.10406108176219868</v>
      </c>
      <c r="FR796" s="3">
        <v>7.8454771372974449E-2</v>
      </c>
      <c r="FS796" s="3">
        <v>5.7380250686766048E-2</v>
      </c>
      <c r="FT796" s="3">
        <v>4.0951711112638053E-2</v>
      </c>
      <c r="FU796" s="3">
        <v>2.8251766462386741E-2</v>
      </c>
      <c r="FV796" s="3">
        <v>1.9059771726184591E-2</v>
      </c>
      <c r="FW796" s="3">
        <v>1.2189867605198617E-2</v>
      </c>
      <c r="FX796" s="3">
        <v>7.3485397871179345E-3</v>
      </c>
      <c r="FY796" s="3">
        <v>4.0030435636346237E-3</v>
      </c>
      <c r="FZ796" s="3">
        <v>1.9186187496144389E-3</v>
      </c>
      <c r="GA796" s="3">
        <v>7.9570875402759633E-4</v>
      </c>
      <c r="GB796" s="3">
        <v>2.8262779234306196E-4</v>
      </c>
      <c r="GC796" s="3">
        <v>8.1849008662550734E-5</v>
      </c>
      <c r="GD796" s="3">
        <v>1.7788245052632154E-5</v>
      </c>
      <c r="GE796" s="3">
        <v>2.4497971086484994E-6</v>
      </c>
      <c r="GF796" s="3">
        <v>0</v>
      </c>
      <c r="GG796" s="3">
        <v>0</v>
      </c>
      <c r="GH796" s="3">
        <v>0</v>
      </c>
      <c r="GI796" s="3">
        <v>0</v>
      </c>
      <c r="GJ796" s="3">
        <v>0</v>
      </c>
      <c r="GK796" s="3">
        <v>0</v>
      </c>
      <c r="GL796" s="3">
        <v>0</v>
      </c>
      <c r="GM796" s="3">
        <v>0</v>
      </c>
      <c r="GN796" s="3">
        <v>0</v>
      </c>
      <c r="GO796" s="3">
        <v>0</v>
      </c>
      <c r="GP796" s="3">
        <v>0</v>
      </c>
      <c r="GQ796" s="3">
        <v>0</v>
      </c>
      <c r="GR796" s="3">
        <v>0</v>
      </c>
      <c r="GS796" s="3">
        <v>0</v>
      </c>
      <c r="GT796" s="3">
        <v>0</v>
      </c>
      <c r="GU796" s="3">
        <v>0</v>
      </c>
      <c r="GV796" s="3">
        <v>0</v>
      </c>
      <c r="GW796" s="3">
        <v>0</v>
      </c>
      <c r="GX796" s="3">
        <v>0</v>
      </c>
      <c r="GY796" s="3">
        <v>0</v>
      </c>
      <c r="GZ796" s="3">
        <v>0</v>
      </c>
      <c r="HA796" s="3">
        <v>0</v>
      </c>
      <c r="HB796">
        <f t="shared" si="4705"/>
        <v>18</v>
      </c>
      <c r="HC796">
        <f t="shared" si="4709"/>
        <v>0.38358068971056425</v>
      </c>
      <c r="HD796">
        <f>IF(H796&gt;=$F$3,IF(HB796&lt;50,HC796*VLOOKUP(H796,Ret!$A$2:$AZ$27,HB796+2),HC796),0)</f>
        <v>0</v>
      </c>
      <c r="HE796">
        <f>IF(H796&lt;$F$3,HC796*VLOOKUP(H796,Withd!$A$2:$AZ$57,HB796+2),0)</f>
        <v>9.5511591737930494E-3</v>
      </c>
      <c r="HF796">
        <f>IF(HC796=HD796,0,HC796*VLOOKUP(H796,Mort!$A$2:$E$115,IF(HF795/HC795=VLOOKUP(H795,Mort!$A$2:$E$115,2),2,3)))</f>
        <v>5.5619200008031808E-4</v>
      </c>
      <c r="HH796">
        <f t="shared" ref="HH796:HI796" si="4738">HH795+1</f>
        <v>48</v>
      </c>
      <c r="HI796">
        <f t="shared" si="4738"/>
        <v>17</v>
      </c>
      <c r="HJ796">
        <f t="shared" si="4703"/>
        <v>0.2854219635689938</v>
      </c>
      <c r="HK796">
        <f>IF(HH796&gt;=$F$3,IF(HI796&lt;50,HJ796*VLOOKUP(HH796,Ret!$A$2:$AZ$27,HI796+2),HJ796),0)</f>
        <v>0</v>
      </c>
      <c r="HL796">
        <f>IF(HH796&lt;$F$3,HJ796*VLOOKUP(HH796,Withd!$A$2:$AZ$57,HI796+2),0)</f>
        <v>7.84910399814733E-3</v>
      </c>
      <c r="HM796">
        <f>IF(HJ796=HK796,0,HJ796*VLOOKUP(HH796,Mort!$A$2:$E$115,IF(HM795/HJ795=VLOOKUP(HH795,Mort!$A$2:$E$115,2),2,3)))</f>
        <v>3.8817387045383158E-4</v>
      </c>
      <c r="HN796">
        <f>HN795/(1+Assumptions!$C$9)</f>
        <v>0.57153087588824503</v>
      </c>
      <c r="HO796">
        <f>HO795*(1+Assumptions!$C$10)</f>
        <v>1.6156634670045891</v>
      </c>
      <c r="HQ796">
        <f>HQ795/(1.01+Assumptions!$C$9)</f>
        <v>0.49497214610939683</v>
      </c>
      <c r="HR796">
        <f>HR795/(0.99+Assumptions!$C$9)</f>
        <v>0.6608505870225575</v>
      </c>
    </row>
    <row r="797" spans="2:226" x14ac:dyDescent="0.25">
      <c r="B797">
        <f t="shared" ref="B797:C797" si="4739">B796+1</f>
        <v>2055</v>
      </c>
      <c r="C797">
        <f t="shared" si="4739"/>
        <v>69</v>
      </c>
      <c r="D797">
        <f>IF(D796=0, 0, D796*(1-VLOOKUP(C796,Mort!$A$2:$E$111,IF(D796/D795=1-VLOOKUP(C795,Mort!$A$2:$E$111,4),4,5))))</f>
        <v>0.87920402544726495</v>
      </c>
      <c r="E797" s="3">
        <f>IF(C797&lt;65,Assumptions!$C$6,Assumptions!$C$7)*(1+Assumptions!$C$8)^(B797-$J$3)</f>
        <v>28842.142353522009</v>
      </c>
      <c r="F797" s="3">
        <f t="shared" si="4701"/>
        <v>25358.13</v>
      </c>
      <c r="H797">
        <f t="shared" si="4708"/>
        <v>50</v>
      </c>
      <c r="I797" s="5">
        <v>375275.61112333991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26712.74</v>
      </c>
      <c r="AC797" s="5">
        <v>28036.240000000002</v>
      </c>
      <c r="AD797" s="5">
        <v>29420.29</v>
      </c>
      <c r="AE797" s="5">
        <v>30866.45</v>
      </c>
      <c r="AF797" s="5">
        <v>32375.88</v>
      </c>
      <c r="AG797" s="5">
        <v>33951.96</v>
      </c>
      <c r="AH797" s="5">
        <v>35599.03</v>
      </c>
      <c r="AI797" s="5">
        <v>37322.239999999998</v>
      </c>
      <c r="AJ797" s="5">
        <v>39119.82</v>
      </c>
      <c r="AK797" s="5">
        <v>40992.410000000003</v>
      </c>
      <c r="AL797" s="5">
        <v>42939.94</v>
      </c>
      <c r="AM797" s="5">
        <v>44970.48</v>
      </c>
      <c r="AN797" s="5">
        <v>47086.61</v>
      </c>
      <c r="AO797" s="5">
        <v>49293.37</v>
      </c>
      <c r="AP797" s="5">
        <v>21249.47</v>
      </c>
      <c r="AQ797" s="5">
        <v>22232.34</v>
      </c>
      <c r="AR797" s="5">
        <v>23247.31</v>
      </c>
      <c r="AS797" s="5">
        <v>24290.22</v>
      </c>
      <c r="AT797" s="5">
        <v>25358.13</v>
      </c>
      <c r="AU797" s="5">
        <v>26441.15</v>
      </c>
      <c r="AV797" s="5">
        <v>27531.38</v>
      </c>
      <c r="AW797" s="5">
        <v>28620.67</v>
      </c>
      <c r="AX797" s="5">
        <v>29701.73</v>
      </c>
      <c r="AY797" s="5">
        <v>30770.66</v>
      </c>
      <c r="AZ797" s="5">
        <v>31815.41</v>
      </c>
      <c r="BA797" s="5">
        <v>32825.14</v>
      </c>
      <c r="BB797" s="5">
        <v>33785.89</v>
      </c>
      <c r="BC797" s="5">
        <v>34672.449999999997</v>
      </c>
      <c r="BD797" s="5">
        <v>35458.639999999999</v>
      </c>
      <c r="BE797" s="5">
        <v>36114.89</v>
      </c>
      <c r="BF797" s="5">
        <v>36615.65</v>
      </c>
      <c r="BG797" s="5">
        <v>36929.42</v>
      </c>
      <c r="BH797" s="5">
        <v>37025.370000000003</v>
      </c>
      <c r="BI797" s="5">
        <v>36879.78</v>
      </c>
      <c r="BJ797" s="5">
        <v>36477.96</v>
      </c>
      <c r="BK797" s="5">
        <v>35802.28</v>
      </c>
      <c r="BL797" s="5">
        <v>34837.32</v>
      </c>
      <c r="BM797" s="5">
        <v>33507.32</v>
      </c>
      <c r="BN797" s="5">
        <v>31797.17</v>
      </c>
      <c r="BO797" s="5">
        <v>29712.38</v>
      </c>
      <c r="BP797" s="5">
        <v>27279.65</v>
      </c>
      <c r="BQ797" s="5">
        <v>24556.85</v>
      </c>
      <c r="BR797" s="5">
        <v>21635.08</v>
      </c>
      <c r="BS797" s="5">
        <v>18626.8</v>
      </c>
      <c r="BT797" s="5">
        <v>15647.53</v>
      </c>
      <c r="BU797" s="5">
        <v>12803.05</v>
      </c>
      <c r="BV797" s="5">
        <v>10183.5</v>
      </c>
      <c r="BW797" s="5">
        <v>7857.65</v>
      </c>
      <c r="BX797" s="5">
        <v>5916.36</v>
      </c>
      <c r="BY797" s="5">
        <v>4306.07</v>
      </c>
      <c r="BZ797" s="5">
        <v>3064.82</v>
      </c>
      <c r="CA797" s="5">
        <v>2067.94</v>
      </c>
      <c r="CB797" s="5">
        <v>1315.21</v>
      </c>
      <c r="CC797" s="5">
        <v>755.85</v>
      </c>
      <c r="CD797" s="5">
        <v>382.2</v>
      </c>
      <c r="CE797" s="5">
        <v>167.23</v>
      </c>
      <c r="CF797" s="5">
        <v>62.66</v>
      </c>
      <c r="CG797" s="5">
        <v>19.149999999999999</v>
      </c>
      <c r="CH797" s="5">
        <v>4.3899999999999997</v>
      </c>
      <c r="CI797" s="5">
        <v>0.64</v>
      </c>
      <c r="CJ797" s="5">
        <v>0</v>
      </c>
      <c r="CK797" s="5">
        <v>0</v>
      </c>
      <c r="CL797" s="5">
        <v>0</v>
      </c>
      <c r="CM797" s="5">
        <v>0</v>
      </c>
      <c r="CN797" s="5">
        <v>0</v>
      </c>
      <c r="CO797" s="5">
        <v>0</v>
      </c>
      <c r="CP797" s="5">
        <v>0</v>
      </c>
      <c r="CQ797" s="5">
        <v>0</v>
      </c>
      <c r="CR797" s="5">
        <v>0</v>
      </c>
      <c r="CS797" s="5">
        <v>0</v>
      </c>
      <c r="CT797" s="5">
        <v>0</v>
      </c>
      <c r="CU797" s="5">
        <v>0</v>
      </c>
      <c r="CV797" s="5">
        <v>0</v>
      </c>
      <c r="CW797" s="5">
        <v>0</v>
      </c>
      <c r="CX797" s="5">
        <v>0</v>
      </c>
      <c r="CY797" s="5">
        <v>0</v>
      </c>
      <c r="CZ797" s="5">
        <v>0</v>
      </c>
      <c r="DA797" s="5">
        <v>0</v>
      </c>
      <c r="DB797" s="5">
        <v>0</v>
      </c>
      <c r="DC797" s="5">
        <v>0</v>
      </c>
      <c r="DD797" s="5">
        <v>0</v>
      </c>
      <c r="DE797" s="5">
        <v>0</v>
      </c>
      <c r="DF797" s="3">
        <v>0</v>
      </c>
      <c r="DG797" s="3">
        <v>0</v>
      </c>
      <c r="DH797" s="3">
        <v>0</v>
      </c>
      <c r="DI797" s="3">
        <v>0</v>
      </c>
      <c r="DJ797" s="3">
        <v>0</v>
      </c>
      <c r="DK797" s="3">
        <v>0</v>
      </c>
      <c r="DL797" s="3">
        <v>0</v>
      </c>
      <c r="DM797" s="3">
        <v>0</v>
      </c>
      <c r="DN797" s="3">
        <v>0</v>
      </c>
      <c r="DO797" s="3">
        <v>0</v>
      </c>
      <c r="DP797" s="3">
        <v>0</v>
      </c>
      <c r="DQ797" s="3">
        <v>0</v>
      </c>
      <c r="DR797" s="3">
        <v>0</v>
      </c>
      <c r="DS797" s="3">
        <v>0</v>
      </c>
      <c r="DT797" s="3">
        <v>0</v>
      </c>
      <c r="DU797" s="3">
        <v>0</v>
      </c>
      <c r="DV797" s="3">
        <v>0</v>
      </c>
      <c r="DW797" s="3">
        <v>0</v>
      </c>
      <c r="DX797" s="3">
        <v>1</v>
      </c>
      <c r="DY797" s="3">
        <v>0.99482999999999999</v>
      </c>
      <c r="DZ797" s="3">
        <v>0.98951760779999998</v>
      </c>
      <c r="EA797" s="3">
        <v>0.98403568025278798</v>
      </c>
      <c r="EB797" s="3">
        <v>0.97834795402092689</v>
      </c>
      <c r="EC797" s="3">
        <v>0.9724876497763415</v>
      </c>
      <c r="ED797" s="3">
        <v>0.96650685073021703</v>
      </c>
      <c r="EE797" s="3">
        <v>0.96046618291315322</v>
      </c>
      <c r="EF797" s="3">
        <v>0.95424236204787594</v>
      </c>
      <c r="EG797" s="3">
        <v>0.94779168368043232</v>
      </c>
      <c r="EH797" s="3">
        <v>0.94106236272630128</v>
      </c>
      <c r="EI797" s="3">
        <v>0.93418319685477202</v>
      </c>
      <c r="EJ797" s="3">
        <v>0.92714879738245559</v>
      </c>
      <c r="EK797" s="3">
        <v>0.92000048015463687</v>
      </c>
      <c r="EL797" s="3">
        <v>0.91270487634701059</v>
      </c>
      <c r="EM797" s="3">
        <v>0.90513855292209389</v>
      </c>
      <c r="EN797" s="3">
        <v>0.8971190253432042</v>
      </c>
      <c r="EO797" s="3">
        <v>0.88849771150965595</v>
      </c>
      <c r="EP797" s="3">
        <v>0.87920402544726495</v>
      </c>
      <c r="EQ797" s="3">
        <v>0.86896129855080428</v>
      </c>
      <c r="ER797" s="3">
        <v>0.85762135360471625</v>
      </c>
      <c r="ES797" s="3">
        <v>0.84507435320147928</v>
      </c>
      <c r="ET797" s="3">
        <v>0.83127428901369915</v>
      </c>
      <c r="EU797" s="3">
        <v>0.81629472632567224</v>
      </c>
      <c r="EV797" s="3">
        <v>0.80000964653547502</v>
      </c>
      <c r="EW797" s="3">
        <v>0.78236943382936774</v>
      </c>
      <c r="EX797" s="3">
        <v>0.76328744333826948</v>
      </c>
      <c r="EY797" s="3">
        <v>0.74248022763286825</v>
      </c>
      <c r="EZ797" s="3">
        <v>0.71973063345819721</v>
      </c>
      <c r="FA797" s="3">
        <v>0.69483515084687819</v>
      </c>
      <c r="FB797" s="3">
        <v>0.66774352831535844</v>
      </c>
      <c r="FC797" s="3">
        <v>0.63835613563419946</v>
      </c>
      <c r="FD797" s="3">
        <v>0.60664898637724873</v>
      </c>
      <c r="FE797" s="3">
        <v>0.57276157399821559</v>
      </c>
      <c r="FF797" s="3">
        <v>0.53698688608628709</v>
      </c>
      <c r="FG797" s="3">
        <v>0.4995642699949337</v>
      </c>
      <c r="FH797" s="3">
        <v>0.46075811750172724</v>
      </c>
      <c r="FI797" s="3">
        <v>0.42006396056397471</v>
      </c>
      <c r="FJ797" s="3">
        <v>0.37784333188768959</v>
      </c>
      <c r="FK797" s="3">
        <v>0.3346633959195644</v>
      </c>
      <c r="FL797" s="3">
        <v>0.29124416693296012</v>
      </c>
      <c r="FM797" s="3">
        <v>0.24850699787721756</v>
      </c>
      <c r="FN797" s="3">
        <v>0.20752570885728561</v>
      </c>
      <c r="FO797" s="3">
        <v>0.16935550522716505</v>
      </c>
      <c r="FP797" s="3">
        <v>0.13485101459218243</v>
      </c>
      <c r="FQ797" s="3">
        <v>0.10458505287711301</v>
      </c>
      <c r="FR797" s="3">
        <v>7.8849808915641806E-2</v>
      </c>
      <c r="FS797" s="3">
        <v>5.7669173244722101E-2</v>
      </c>
      <c r="FT797" s="3">
        <v>4.1157912253025709E-2</v>
      </c>
      <c r="FU797" s="3">
        <v>2.8394020505117377E-2</v>
      </c>
      <c r="FV797" s="3">
        <v>1.9155741993572388E-2</v>
      </c>
      <c r="FW797" s="3">
        <v>1.2251246349409156E-2</v>
      </c>
      <c r="FX797" s="3">
        <v>7.3855413492778165E-3</v>
      </c>
      <c r="FY797" s="3">
        <v>4.0231997946055982E-3</v>
      </c>
      <c r="FZ797" s="3">
        <v>1.9282794295565171E-3</v>
      </c>
      <c r="GA797" s="3">
        <v>7.997153278199744E-4</v>
      </c>
      <c r="GB797" s="3">
        <v>2.8405088728837672E-4</v>
      </c>
      <c r="GC797" s="3">
        <v>8.2261136958713892E-5</v>
      </c>
      <c r="GD797" s="3">
        <v>1.787781289523729E-5</v>
      </c>
      <c r="GE797" s="3">
        <v>2.4621323919320788E-6</v>
      </c>
      <c r="GF797" s="3">
        <v>0</v>
      </c>
      <c r="GG797" s="3">
        <v>0</v>
      </c>
      <c r="GH797" s="3">
        <v>0</v>
      </c>
      <c r="GI797" s="3">
        <v>0</v>
      </c>
      <c r="GJ797" s="3">
        <v>0</v>
      </c>
      <c r="GK797" s="3">
        <v>0</v>
      </c>
      <c r="GL797" s="3">
        <v>0</v>
      </c>
      <c r="GM797" s="3">
        <v>0</v>
      </c>
      <c r="GN797" s="3">
        <v>0</v>
      </c>
      <c r="GO797" s="3">
        <v>0</v>
      </c>
      <c r="GP797" s="3">
        <v>0</v>
      </c>
      <c r="GQ797" s="3">
        <v>0</v>
      </c>
      <c r="GR797" s="3">
        <v>0</v>
      </c>
      <c r="GS797" s="3">
        <v>0</v>
      </c>
      <c r="GT797" s="3">
        <v>0</v>
      </c>
      <c r="GU797" s="3">
        <v>0</v>
      </c>
      <c r="GV797" s="3">
        <v>0</v>
      </c>
      <c r="GW797" s="3">
        <v>0</v>
      </c>
      <c r="GX797" s="3">
        <v>0</v>
      </c>
      <c r="GY797" s="3">
        <v>0</v>
      </c>
      <c r="GZ797" s="3">
        <v>0</v>
      </c>
      <c r="HA797" s="3">
        <v>0</v>
      </c>
      <c r="HB797">
        <f t="shared" si="4705"/>
        <v>19</v>
      </c>
      <c r="HC797">
        <f t="shared" si="4709"/>
        <v>0.37347333853669085</v>
      </c>
      <c r="HD797">
        <f>IF(H797&gt;=$F$3,IF(HB797&lt;50,HC797*VLOOKUP(H797,Ret!$A$2:$AZ$27,HB797+2),HC797),0)</f>
        <v>6.3490467551237445E-3</v>
      </c>
      <c r="HE797">
        <f>IF(H797&lt;$F$3,HC797*VLOOKUP(H797,Withd!$A$2:$AZ$57,HB797+2),0)</f>
        <v>0</v>
      </c>
      <c r="HF797">
        <f>IF(HC797=HD797,0,HC797*VLOOKUP(H797,Mort!$A$2:$E$115,IF(HF796/HC796=VLOOKUP(H796,Mort!$A$2:$E$115,2),2,3)))</f>
        <v>5.7888367473187083E-4</v>
      </c>
      <c r="HH797">
        <f t="shared" ref="HH797:HI797" si="4740">HH796+1</f>
        <v>49</v>
      </c>
      <c r="HI797">
        <f t="shared" si="4740"/>
        <v>18</v>
      </c>
      <c r="HJ797">
        <f t="shared" si="4703"/>
        <v>0.27718468570039267</v>
      </c>
      <c r="HK797">
        <f>IF(HH797&gt;=$F$3,IF(HI797&lt;50,HJ797*VLOOKUP(HH797,Ret!$A$2:$AZ$27,HI797+2),HJ797),0)</f>
        <v>0</v>
      </c>
      <c r="HL797">
        <f>IF(HH797&lt;$F$3,HJ797*VLOOKUP(HH797,Withd!$A$2:$AZ$57,HI797+2),0)</f>
        <v>6.9018986739397773E-3</v>
      </c>
      <c r="HM797">
        <f>IF(HJ797=HK797,0,HJ797*VLOOKUP(HH797,Mort!$A$2:$E$115,IF(HM796/HJ796=VLOOKUP(HH796,Mort!$A$2:$E$115,2),2,3)))</f>
        <v>4.0191779426556934E-4</v>
      </c>
      <c r="HN797">
        <f>HN796/(1+Assumptions!$C$9)</f>
        <v>0.55060778023915702</v>
      </c>
      <c r="HO797">
        <f>HO796*(1+Assumptions!$C$10)</f>
        <v>1.6681725296822383</v>
      </c>
      <c r="HQ797">
        <f>HQ796/(1.01+Assumptions!$C$9)</f>
        <v>0.47230166613492064</v>
      </c>
      <c r="HR797">
        <f>HR796/(0.99+Assumptions!$C$9)</f>
        <v>0.6428507655861454</v>
      </c>
    </row>
    <row r="798" spans="2:226" x14ac:dyDescent="0.25">
      <c r="B798">
        <f t="shared" ref="B798:C798" si="4741">B797+1</f>
        <v>2056</v>
      </c>
      <c r="C798">
        <f t="shared" si="4741"/>
        <v>70</v>
      </c>
      <c r="D798">
        <f>IF(D797=0, 0, D797*(1-VLOOKUP(C797,Mort!$A$2:$E$111,IF(D797/D796=1-VLOOKUP(C796,Mort!$A$2:$E$111,4),4,5))))</f>
        <v>0.86896129855080428</v>
      </c>
      <c r="E798" s="3">
        <f>IF(C798&lt;65,Assumptions!$C$6,Assumptions!$C$7)*(1+Assumptions!$C$8)^(B798-$J$3)</f>
        <v>30428.460182965719</v>
      </c>
      <c r="F798" s="3">
        <f t="shared" si="4701"/>
        <v>26441.15</v>
      </c>
      <c r="H798">
        <f t="shared" si="4708"/>
        <v>51</v>
      </c>
      <c r="I798" s="5">
        <v>363503.88082936063</v>
      </c>
      <c r="J798" s="5">
        <v>0</v>
      </c>
      <c r="K798" s="5">
        <v>0</v>
      </c>
      <c r="L798" s="5">
        <v>0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0</v>
      </c>
      <c r="X798" s="5">
        <v>0</v>
      </c>
      <c r="Y798" s="5">
        <v>0</v>
      </c>
      <c r="Z798" s="5">
        <v>0</v>
      </c>
      <c r="AA798" s="5">
        <v>0</v>
      </c>
      <c r="AB798" s="5">
        <v>0</v>
      </c>
      <c r="AC798" s="5">
        <v>28181.94</v>
      </c>
      <c r="AD798" s="5">
        <v>29573.18</v>
      </c>
      <c r="AE798" s="5">
        <v>31026.86</v>
      </c>
      <c r="AF798" s="5">
        <v>32544.14</v>
      </c>
      <c r="AG798" s="5">
        <v>34128.400000000001</v>
      </c>
      <c r="AH798" s="5">
        <v>35784.03</v>
      </c>
      <c r="AI798" s="5">
        <v>37516.199999999997</v>
      </c>
      <c r="AJ798" s="5">
        <v>39323.120000000003</v>
      </c>
      <c r="AK798" s="5">
        <v>41205.449999999997</v>
      </c>
      <c r="AL798" s="5">
        <v>43163.1</v>
      </c>
      <c r="AM798" s="5">
        <v>45204.19</v>
      </c>
      <c r="AN798" s="5">
        <v>47331.31</v>
      </c>
      <c r="AO798" s="5">
        <v>49549.54</v>
      </c>
      <c r="AP798" s="5">
        <v>21359.9</v>
      </c>
      <c r="AQ798" s="5">
        <v>22347.88</v>
      </c>
      <c r="AR798" s="5">
        <v>23368.12</v>
      </c>
      <c r="AS798" s="5">
        <v>24416.45</v>
      </c>
      <c r="AT798" s="5">
        <v>25489.91</v>
      </c>
      <c r="AU798" s="5">
        <v>26578.57</v>
      </c>
      <c r="AV798" s="5">
        <v>27674.46</v>
      </c>
      <c r="AW798" s="5">
        <v>28769.41</v>
      </c>
      <c r="AX798" s="5">
        <v>29856.080000000002</v>
      </c>
      <c r="AY798" s="5">
        <v>30930.57</v>
      </c>
      <c r="AZ798" s="5">
        <v>31980.75</v>
      </c>
      <c r="BA798" s="5">
        <v>32995.730000000003</v>
      </c>
      <c r="BB798" s="5">
        <v>33961.47</v>
      </c>
      <c r="BC798" s="5">
        <v>34852.639999999999</v>
      </c>
      <c r="BD798" s="5">
        <v>35642.92</v>
      </c>
      <c r="BE798" s="5">
        <v>36302.58</v>
      </c>
      <c r="BF798" s="5">
        <v>36805.93</v>
      </c>
      <c r="BG798" s="5">
        <v>37121.339999999997</v>
      </c>
      <c r="BH798" s="5">
        <v>37217.79</v>
      </c>
      <c r="BI798" s="5">
        <v>37071.440000000002</v>
      </c>
      <c r="BJ798" s="5">
        <v>36667.53</v>
      </c>
      <c r="BK798" s="5">
        <v>35988.339999999997</v>
      </c>
      <c r="BL798" s="5">
        <v>35018.370000000003</v>
      </c>
      <c r="BM798" s="5">
        <v>33681.449999999997</v>
      </c>
      <c r="BN798" s="5">
        <v>31962.42</v>
      </c>
      <c r="BO798" s="5">
        <v>29866.79</v>
      </c>
      <c r="BP798" s="5">
        <v>27421.42</v>
      </c>
      <c r="BQ798" s="5">
        <v>24684.47</v>
      </c>
      <c r="BR798" s="5">
        <v>21747.51</v>
      </c>
      <c r="BS798" s="5">
        <v>18723.599999999999</v>
      </c>
      <c r="BT798" s="5">
        <v>15728.84</v>
      </c>
      <c r="BU798" s="5">
        <v>12869.59</v>
      </c>
      <c r="BV798" s="5">
        <v>10236.42</v>
      </c>
      <c r="BW798" s="5">
        <v>7898.48</v>
      </c>
      <c r="BX798" s="5">
        <v>5947.11</v>
      </c>
      <c r="BY798" s="5">
        <v>4328.4399999999996</v>
      </c>
      <c r="BZ798" s="5">
        <v>3080.75</v>
      </c>
      <c r="CA798" s="5">
        <v>2078.69</v>
      </c>
      <c r="CB798" s="5">
        <v>1322.04</v>
      </c>
      <c r="CC798" s="5">
        <v>759.78</v>
      </c>
      <c r="CD798" s="5">
        <v>384.18</v>
      </c>
      <c r="CE798" s="5">
        <v>168.1</v>
      </c>
      <c r="CF798" s="5">
        <v>62.99</v>
      </c>
      <c r="CG798" s="5">
        <v>19.25</v>
      </c>
      <c r="CH798" s="5">
        <v>4.41</v>
      </c>
      <c r="CI798" s="5">
        <v>0.64</v>
      </c>
      <c r="CJ798" s="5">
        <v>0</v>
      </c>
      <c r="CK798" s="5">
        <v>0</v>
      </c>
      <c r="CL798" s="5">
        <v>0</v>
      </c>
      <c r="CM798" s="5">
        <v>0</v>
      </c>
      <c r="CN798" s="5">
        <v>0</v>
      </c>
      <c r="CO798" s="5">
        <v>0</v>
      </c>
      <c r="CP798" s="5">
        <v>0</v>
      </c>
      <c r="CQ798" s="5">
        <v>0</v>
      </c>
      <c r="CR798" s="5">
        <v>0</v>
      </c>
      <c r="CS798" s="5">
        <v>0</v>
      </c>
      <c r="CT798" s="5">
        <v>0</v>
      </c>
      <c r="CU798" s="5">
        <v>0</v>
      </c>
      <c r="CV798" s="5">
        <v>0</v>
      </c>
      <c r="CW798" s="5">
        <v>0</v>
      </c>
      <c r="CX798" s="5">
        <v>0</v>
      </c>
      <c r="CY798" s="5">
        <v>0</v>
      </c>
      <c r="CZ798" s="5">
        <v>0</v>
      </c>
      <c r="DA798" s="5">
        <v>0</v>
      </c>
      <c r="DB798" s="5">
        <v>0</v>
      </c>
      <c r="DC798" s="5">
        <v>0</v>
      </c>
      <c r="DD798" s="5">
        <v>0</v>
      </c>
      <c r="DE798" s="5">
        <v>0</v>
      </c>
      <c r="DF798" s="3">
        <v>0</v>
      </c>
      <c r="DG798" s="3">
        <v>0</v>
      </c>
      <c r="DH798" s="3">
        <v>0</v>
      </c>
      <c r="DI798" s="3">
        <v>0</v>
      </c>
      <c r="DJ798" s="3">
        <v>0</v>
      </c>
      <c r="DK798" s="3">
        <v>0</v>
      </c>
      <c r="DL798" s="3">
        <v>0</v>
      </c>
      <c r="DM798" s="3">
        <v>0</v>
      </c>
      <c r="DN798" s="3">
        <v>0</v>
      </c>
      <c r="DO798" s="3">
        <v>0</v>
      </c>
      <c r="DP798" s="3">
        <v>0</v>
      </c>
      <c r="DQ798" s="3">
        <v>0</v>
      </c>
      <c r="DR798" s="3">
        <v>0</v>
      </c>
      <c r="DS798" s="3">
        <v>0</v>
      </c>
      <c r="DT798" s="3">
        <v>0</v>
      </c>
      <c r="DU798" s="3">
        <v>0</v>
      </c>
      <c r="DV798" s="3">
        <v>0</v>
      </c>
      <c r="DW798" s="3">
        <v>0</v>
      </c>
      <c r="DX798" s="3">
        <v>0</v>
      </c>
      <c r="DY798" s="3">
        <v>1</v>
      </c>
      <c r="DZ798" s="3">
        <v>0.99465999999999999</v>
      </c>
      <c r="EA798" s="3">
        <v>0.98914958360000005</v>
      </c>
      <c r="EB798" s="3">
        <v>0.98343229900679208</v>
      </c>
      <c r="EC798" s="3">
        <v>0.9775415395357413</v>
      </c>
      <c r="ED798" s="3">
        <v>0.97152965906759647</v>
      </c>
      <c r="EE798" s="3">
        <v>0.96545759869842407</v>
      </c>
      <c r="EF798" s="3">
        <v>0.95920143345885822</v>
      </c>
      <c r="EG798" s="3">
        <v>0.9527172317686764</v>
      </c>
      <c r="EH798" s="3">
        <v>0.94595293942311875</v>
      </c>
      <c r="EI798" s="3">
        <v>0.93903802343593568</v>
      </c>
      <c r="EJ798" s="3">
        <v>0.93196706711946309</v>
      </c>
      <c r="EK798" s="3">
        <v>0.92478160103197204</v>
      </c>
      <c r="EL798" s="3">
        <v>0.9174480829357885</v>
      </c>
      <c r="EM798" s="3">
        <v>0.90984243832825085</v>
      </c>
      <c r="EN798" s="3">
        <v>0.90178123432466262</v>
      </c>
      <c r="EO798" s="3">
        <v>0.89311511666280263</v>
      </c>
      <c r="EP798" s="3">
        <v>0.88377313254250967</v>
      </c>
      <c r="EQ798" s="3">
        <v>0.87347717554838944</v>
      </c>
      <c r="ER798" s="3">
        <v>0.86207829840748296</v>
      </c>
      <c r="ES798" s="3">
        <v>0.84946609290178143</v>
      </c>
      <c r="ET798" s="3">
        <v>0.83559431160469533</v>
      </c>
      <c r="EU798" s="3">
        <v>0.82053690210957864</v>
      </c>
      <c r="EV798" s="3">
        <v>0.80416719091249256</v>
      </c>
      <c r="EW798" s="3">
        <v>0.78643530435287212</v>
      </c>
      <c r="EX798" s="3">
        <v>0.76725414727970553</v>
      </c>
      <c r="EY798" s="3">
        <v>0.74633879922486079</v>
      </c>
      <c r="EZ798" s="3">
        <v>0.72347097841661101</v>
      </c>
      <c r="FA798" s="3">
        <v>0.6984461172731804</v>
      </c>
      <c r="FB798" s="3">
        <v>0.67121370316069917</v>
      </c>
      <c r="FC798" s="3">
        <v>0.64167358808459685</v>
      </c>
      <c r="FD798" s="3">
        <v>0.60980166096443489</v>
      </c>
      <c r="FE798" s="3">
        <v>0.57573814018296154</v>
      </c>
      <c r="FF798" s="3">
        <v>0.53977753594713374</v>
      </c>
      <c r="FG798" s="3">
        <v>0.50216043946697797</v>
      </c>
      <c r="FH798" s="3">
        <v>0.46315261652918316</v>
      </c>
      <c r="FI798" s="3">
        <v>0.4222469774373257</v>
      </c>
      <c r="FJ798" s="3">
        <v>0.37980693373510011</v>
      </c>
      <c r="FK798" s="3">
        <v>0.33640259734785283</v>
      </c>
      <c r="FL798" s="3">
        <v>0.2927577243679424</v>
      </c>
      <c r="FM798" s="3">
        <v>0.24979845589419053</v>
      </c>
      <c r="FN798" s="3">
        <v>0.20860419253267956</v>
      </c>
      <c r="FO798" s="3">
        <v>0.17023562340014381</v>
      </c>
      <c r="FP798" s="3">
        <v>0.13555181748859851</v>
      </c>
      <c r="FQ798" s="3">
        <v>0.10512856757145747</v>
      </c>
      <c r="FR798" s="3">
        <v>7.9259580949148936E-2</v>
      </c>
      <c r="FS798" s="3">
        <v>5.796887231458854E-2</v>
      </c>
      <c r="FT798" s="3">
        <v>4.1371804482198689E-2</v>
      </c>
      <c r="FU798" s="3">
        <v>2.8541580476179232E-2</v>
      </c>
      <c r="FV798" s="3">
        <v>1.9255291852449556E-2</v>
      </c>
      <c r="FW798" s="3">
        <v>1.2314914457152638E-2</v>
      </c>
      <c r="FX798" s="3">
        <v>7.4239230313498973E-3</v>
      </c>
      <c r="FY798" s="3">
        <v>4.0441078320975427E-3</v>
      </c>
      <c r="FZ798" s="3">
        <v>1.9383004428460311E-3</v>
      </c>
      <c r="GA798" s="3">
        <v>8.0387134266153462E-4</v>
      </c>
      <c r="GB798" s="3">
        <v>2.8552706219995048E-4</v>
      </c>
      <c r="GC798" s="3">
        <v>8.268863721310565E-5</v>
      </c>
      <c r="GD798" s="3">
        <v>1.7970721525524253E-5</v>
      </c>
      <c r="GE798" s="3">
        <v>2.4749277684951993E-6</v>
      </c>
      <c r="GF798" s="3">
        <v>0</v>
      </c>
      <c r="GG798" s="3">
        <v>0</v>
      </c>
      <c r="GH798" s="3">
        <v>0</v>
      </c>
      <c r="GI798" s="3">
        <v>0</v>
      </c>
      <c r="GJ798" s="3">
        <v>0</v>
      </c>
      <c r="GK798" s="3">
        <v>0</v>
      </c>
      <c r="GL798" s="3">
        <v>0</v>
      </c>
      <c r="GM798" s="3">
        <v>0</v>
      </c>
      <c r="GN798" s="3">
        <v>0</v>
      </c>
      <c r="GO798" s="3">
        <v>0</v>
      </c>
      <c r="GP798" s="3">
        <v>0</v>
      </c>
      <c r="GQ798" s="3">
        <v>0</v>
      </c>
      <c r="GR798" s="3">
        <v>0</v>
      </c>
      <c r="GS798" s="3">
        <v>0</v>
      </c>
      <c r="GT798" s="3">
        <v>0</v>
      </c>
      <c r="GU798" s="3">
        <v>0</v>
      </c>
      <c r="GV798" s="3">
        <v>0</v>
      </c>
      <c r="GW798" s="3">
        <v>0</v>
      </c>
      <c r="GX798" s="3">
        <v>0</v>
      </c>
      <c r="GY798" s="3">
        <v>0</v>
      </c>
      <c r="GZ798" s="3">
        <v>0</v>
      </c>
      <c r="HA798" s="3">
        <v>0</v>
      </c>
      <c r="HB798">
        <f t="shared" si="4705"/>
        <v>20</v>
      </c>
      <c r="HC798">
        <f t="shared" si="4709"/>
        <v>0.36654540810683522</v>
      </c>
      <c r="HD798">
        <f>IF(H798&gt;=$F$3,IF(HB798&lt;50,HC798*VLOOKUP(H798,Ret!$A$2:$AZ$27,HB798+2),HC798),0)</f>
        <v>5.8647265297093638E-3</v>
      </c>
      <c r="HE798">
        <f>IF(H798&lt;$F$3,HC798*VLOOKUP(H798,Withd!$A$2:$AZ$57,HB798+2),0)</f>
        <v>0</v>
      </c>
      <c r="HF798">
        <f>IF(HC798=HD798,0,HC798*VLOOKUP(H798,Mort!$A$2:$E$115,IF(HF797/HC797=VLOOKUP(H797,Mort!$A$2:$E$115,2),2,3)))</f>
        <v>6.2312719378161989E-4</v>
      </c>
      <c r="HH798">
        <f t="shared" ref="HH798:HI798" si="4742">HH797+1</f>
        <v>50</v>
      </c>
      <c r="HI798">
        <f t="shared" si="4742"/>
        <v>19</v>
      </c>
      <c r="HJ798">
        <f t="shared" si="4703"/>
        <v>0.26988086923218735</v>
      </c>
      <c r="HK798">
        <f>IF(HH798&gt;=$F$3,IF(HI798&lt;50,HJ798*VLOOKUP(HH798,Ret!$A$2:$AZ$27,HI798+2),HJ798),0)</f>
        <v>4.5879747769471853E-3</v>
      </c>
      <c r="HL798">
        <f>IF(HH798&lt;$F$3,HJ798*VLOOKUP(HH798,Withd!$A$2:$AZ$57,HI798+2),0)</f>
        <v>0</v>
      </c>
      <c r="HM798">
        <f>IF(HJ798=HK798,0,HJ798*VLOOKUP(HH798,Mort!$A$2:$E$115,IF(HM797/HJ797=VLOOKUP(HH797,Mort!$A$2:$E$115,2),2,3)))</f>
        <v>4.1831534730989037E-4</v>
      </c>
      <c r="HN798">
        <f>HN797/(1+Assumptions!$C$9)</f>
        <v>0.53045065533637481</v>
      </c>
      <c r="HO798">
        <f>HO797*(1+Assumptions!$C$10)</f>
        <v>1.7223881368969109</v>
      </c>
      <c r="HQ798">
        <f>HQ797/(1.01+Assumptions!$C$9)</f>
        <v>0.45066952875469524</v>
      </c>
      <c r="HR798">
        <f>HR797/(0.99+Assumptions!$C$9)</f>
        <v>0.62534121165967449</v>
      </c>
    </row>
    <row r="799" spans="2:226" x14ac:dyDescent="0.25">
      <c r="B799">
        <f t="shared" ref="B799:C799" si="4743">B798+1</f>
        <v>2057</v>
      </c>
      <c r="C799">
        <f t="shared" si="4743"/>
        <v>71</v>
      </c>
      <c r="D799">
        <f>IF(D798=0, 0, D798*(1-VLOOKUP(C798,Mort!$A$2:$E$111,IF(D798/D797=1-VLOOKUP(C797,Mort!$A$2:$E$111,4),4,5))))</f>
        <v>0.85762135360471625</v>
      </c>
      <c r="E799" s="3">
        <f>IF(C799&lt;65,Assumptions!$C$6,Assumptions!$C$7)*(1+Assumptions!$C$8)^(B799-$J$3)</f>
        <v>32102.025493028828</v>
      </c>
      <c r="F799" s="3">
        <f t="shared" si="4701"/>
        <v>27531.38</v>
      </c>
      <c r="H799">
        <f t="shared" si="4708"/>
        <v>52</v>
      </c>
      <c r="I799" s="5">
        <v>351506.30238982651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29731.95</v>
      </c>
      <c r="AE799" s="5">
        <v>31193.43</v>
      </c>
      <c r="AF799" s="5">
        <v>32718.86</v>
      </c>
      <c r="AG799" s="5">
        <v>34311.629999999997</v>
      </c>
      <c r="AH799" s="5">
        <v>35976.15</v>
      </c>
      <c r="AI799" s="5">
        <v>37717.620000000003</v>
      </c>
      <c r="AJ799" s="5">
        <v>39534.230000000003</v>
      </c>
      <c r="AK799" s="5">
        <v>41426.660000000003</v>
      </c>
      <c r="AL799" s="5">
        <v>43394.82</v>
      </c>
      <c r="AM799" s="5">
        <v>45446.879999999997</v>
      </c>
      <c r="AN799" s="5">
        <v>47585.42</v>
      </c>
      <c r="AO799" s="5">
        <v>49815.55</v>
      </c>
      <c r="AP799" s="5">
        <v>21474.57</v>
      </c>
      <c r="AQ799" s="5">
        <v>22467.86</v>
      </c>
      <c r="AR799" s="5">
        <v>23493.58</v>
      </c>
      <c r="AS799" s="5">
        <v>24547.53</v>
      </c>
      <c r="AT799" s="5">
        <v>25626.76</v>
      </c>
      <c r="AU799" s="5">
        <v>26721.26</v>
      </c>
      <c r="AV799" s="5">
        <v>27823.03</v>
      </c>
      <c r="AW799" s="5">
        <v>28923.86</v>
      </c>
      <c r="AX799" s="5">
        <v>30016.37</v>
      </c>
      <c r="AY799" s="5">
        <v>31096.63</v>
      </c>
      <c r="AZ799" s="5">
        <v>32152.44</v>
      </c>
      <c r="BA799" s="5">
        <v>33172.870000000003</v>
      </c>
      <c r="BB799" s="5">
        <v>34143.79</v>
      </c>
      <c r="BC799" s="5">
        <v>35039.75</v>
      </c>
      <c r="BD799" s="5">
        <v>35834.269999999997</v>
      </c>
      <c r="BE799" s="5">
        <v>36497.480000000003</v>
      </c>
      <c r="BF799" s="5">
        <v>37003.53</v>
      </c>
      <c r="BG799" s="5">
        <v>37320.629999999997</v>
      </c>
      <c r="BH799" s="5">
        <v>37417.599999999999</v>
      </c>
      <c r="BI799" s="5">
        <v>37270.46</v>
      </c>
      <c r="BJ799" s="5">
        <v>36864.39</v>
      </c>
      <c r="BK799" s="5">
        <v>36181.550000000003</v>
      </c>
      <c r="BL799" s="5">
        <v>35206.370000000003</v>
      </c>
      <c r="BM799" s="5">
        <v>33862.28</v>
      </c>
      <c r="BN799" s="5">
        <v>32134.01</v>
      </c>
      <c r="BO799" s="5">
        <v>30027.13</v>
      </c>
      <c r="BP799" s="5">
        <v>27568.639999999999</v>
      </c>
      <c r="BQ799" s="5">
        <v>24816.99</v>
      </c>
      <c r="BR799" s="5">
        <v>21864.27</v>
      </c>
      <c r="BS799" s="5">
        <v>18824.13</v>
      </c>
      <c r="BT799" s="5">
        <v>15813.29</v>
      </c>
      <c r="BU799" s="5">
        <v>12938.68</v>
      </c>
      <c r="BV799" s="5">
        <v>10291.379999999999</v>
      </c>
      <c r="BW799" s="5">
        <v>7940.89</v>
      </c>
      <c r="BX799" s="5">
        <v>5979.04</v>
      </c>
      <c r="BY799" s="5">
        <v>4351.68</v>
      </c>
      <c r="BZ799" s="5">
        <v>3097.29</v>
      </c>
      <c r="CA799" s="5">
        <v>2089.85</v>
      </c>
      <c r="CB799" s="5">
        <v>1329.14</v>
      </c>
      <c r="CC799" s="5">
        <v>763.86</v>
      </c>
      <c r="CD799" s="5">
        <v>386.24</v>
      </c>
      <c r="CE799" s="5">
        <v>169</v>
      </c>
      <c r="CF799" s="5">
        <v>63.33</v>
      </c>
      <c r="CG799" s="5">
        <v>19.350000000000001</v>
      </c>
      <c r="CH799" s="5">
        <v>4.4400000000000004</v>
      </c>
      <c r="CI799" s="5">
        <v>0.64</v>
      </c>
      <c r="CJ799" s="5">
        <v>0</v>
      </c>
      <c r="CK799" s="5">
        <v>0</v>
      </c>
      <c r="CL799" s="5">
        <v>0</v>
      </c>
      <c r="CM799" s="5">
        <v>0</v>
      </c>
      <c r="CN799" s="5">
        <v>0</v>
      </c>
      <c r="CO799" s="5">
        <v>0</v>
      </c>
      <c r="CP799" s="5">
        <v>0</v>
      </c>
      <c r="CQ799" s="5">
        <v>0</v>
      </c>
      <c r="CR799" s="5">
        <v>0</v>
      </c>
      <c r="CS799" s="5">
        <v>0</v>
      </c>
      <c r="CT799" s="5">
        <v>0</v>
      </c>
      <c r="CU799" s="5">
        <v>0</v>
      </c>
      <c r="CV799" s="5">
        <v>0</v>
      </c>
      <c r="CW799" s="5">
        <v>0</v>
      </c>
      <c r="CX799" s="5">
        <v>0</v>
      </c>
      <c r="CY799" s="5">
        <v>0</v>
      </c>
      <c r="CZ799" s="5">
        <v>0</v>
      </c>
      <c r="DA799" s="5">
        <v>0</v>
      </c>
      <c r="DB799" s="5">
        <v>0</v>
      </c>
      <c r="DC799" s="5">
        <v>0</v>
      </c>
      <c r="DD799" s="5">
        <v>0</v>
      </c>
      <c r="DE799" s="5">
        <v>0</v>
      </c>
      <c r="DF799" s="3">
        <v>0</v>
      </c>
      <c r="DG799" s="3">
        <v>0</v>
      </c>
      <c r="DH799" s="3">
        <v>0</v>
      </c>
      <c r="DI799" s="3">
        <v>0</v>
      </c>
      <c r="DJ799" s="3">
        <v>0</v>
      </c>
      <c r="DK799" s="3">
        <v>0</v>
      </c>
      <c r="DL799" s="3">
        <v>0</v>
      </c>
      <c r="DM799" s="3">
        <v>0</v>
      </c>
      <c r="DN799" s="3">
        <v>0</v>
      </c>
      <c r="DO799" s="3">
        <v>0</v>
      </c>
      <c r="DP799" s="3">
        <v>0</v>
      </c>
      <c r="DQ799" s="3">
        <v>0</v>
      </c>
      <c r="DR799" s="3">
        <v>0</v>
      </c>
      <c r="DS799" s="3">
        <v>0</v>
      </c>
      <c r="DT799" s="3">
        <v>0</v>
      </c>
      <c r="DU799" s="3">
        <v>0</v>
      </c>
      <c r="DV799" s="3">
        <v>0</v>
      </c>
      <c r="DW799" s="3">
        <v>0</v>
      </c>
      <c r="DX799" s="3">
        <v>0</v>
      </c>
      <c r="DY799" s="3">
        <v>0</v>
      </c>
      <c r="DZ799" s="3">
        <v>1</v>
      </c>
      <c r="EA799" s="3">
        <v>0.99446000000000001</v>
      </c>
      <c r="EB799" s="3">
        <v>0.98871202120000001</v>
      </c>
      <c r="EC799" s="3">
        <v>0.98278963619301196</v>
      </c>
      <c r="ED799" s="3">
        <v>0.97674547993042493</v>
      </c>
      <c r="EE799" s="3">
        <v>0.97064082068085977</v>
      </c>
      <c r="EF799" s="3">
        <v>0.96435106816284777</v>
      </c>
      <c r="EG799" s="3">
        <v>0.95783205494206691</v>
      </c>
      <c r="EH799" s="3">
        <v>0.9510314473519782</v>
      </c>
      <c r="EI799" s="3">
        <v>0.94407940747183516</v>
      </c>
      <c r="EJ799" s="3">
        <v>0.9369704895335722</v>
      </c>
      <c r="EK799" s="3">
        <v>0.92974644705926834</v>
      </c>
      <c r="EL799" s="3">
        <v>0.92237355773408836</v>
      </c>
      <c r="EM799" s="3">
        <v>0.91472708094047273</v>
      </c>
      <c r="EN799" s="3">
        <v>0.90662259900334019</v>
      </c>
      <c r="EO799" s="3">
        <v>0.89790995582691813</v>
      </c>
      <c r="EP799" s="3">
        <v>0.88851781768896854</v>
      </c>
      <c r="EQ799" s="3">
        <v>0.87816658511289203</v>
      </c>
      <c r="ER799" s="3">
        <v>0.86670651117716879</v>
      </c>
      <c r="ES799" s="3">
        <v>0.85402659491864674</v>
      </c>
      <c r="ET799" s="3">
        <v>0.84008034062362524</v>
      </c>
      <c r="EU799" s="3">
        <v>0.82494209288558751</v>
      </c>
      <c r="EV799" s="3">
        <v>0.80848449813251999</v>
      </c>
      <c r="EW799" s="3">
        <v>0.7906574149486979</v>
      </c>
      <c r="EX799" s="3">
        <v>0.77137328059809918</v>
      </c>
      <c r="EY799" s="3">
        <v>0.75034564496899503</v>
      </c>
      <c r="EZ799" s="3">
        <v>0.72735505440714499</v>
      </c>
      <c r="FA799" s="3">
        <v>0.70219584307520189</v>
      </c>
      <c r="FB799" s="3">
        <v>0.67481722715369974</v>
      </c>
      <c r="FC799" s="3">
        <v>0.64511852098666544</v>
      </c>
      <c r="FD799" s="3">
        <v>0.61307548404925782</v>
      </c>
      <c r="FE799" s="3">
        <v>0.57882908751026629</v>
      </c>
      <c r="FF799" s="3">
        <v>0.54267542270437508</v>
      </c>
      <c r="FG799" s="3">
        <v>0.50485637249610715</v>
      </c>
      <c r="FH799" s="3">
        <v>0.46563912948060954</v>
      </c>
      <c r="FI799" s="3">
        <v>0.42451388156488212</v>
      </c>
      <c r="FJ799" s="3">
        <v>0.38184599132879582</v>
      </c>
      <c r="FK799" s="3">
        <v>0.338208631439741</v>
      </c>
      <c r="FL799" s="3">
        <v>0.29432944359674901</v>
      </c>
      <c r="FM799" s="3">
        <v>0.25113954104336206</v>
      </c>
      <c r="FN799" s="3">
        <v>0.20972411932990123</v>
      </c>
      <c r="FO799" s="3">
        <v>0.17114956206155249</v>
      </c>
      <c r="FP799" s="3">
        <v>0.13627955028713179</v>
      </c>
      <c r="FQ799" s="3">
        <v>0.10569296802068794</v>
      </c>
      <c r="FR799" s="3">
        <v>7.9685099379837254E-2</v>
      </c>
      <c r="FS799" s="3">
        <v>5.8280087984425362E-2</v>
      </c>
      <c r="FT799" s="3">
        <v>4.1593915993604534E-2</v>
      </c>
      <c r="FU799" s="3">
        <v>2.8694810765667898E-2</v>
      </c>
      <c r="FV799" s="3">
        <v>1.9358667134950193E-2</v>
      </c>
      <c r="FW799" s="3">
        <v>1.2381029152828746E-2</v>
      </c>
      <c r="FX799" s="3">
        <v>7.4637796144912819E-3</v>
      </c>
      <c r="FY799" s="3">
        <v>4.0658193071979806E-3</v>
      </c>
      <c r="FZ799" s="3">
        <v>1.9487065357469201E-3</v>
      </c>
      <c r="GA799" s="3">
        <v>8.0818706157032027E-4</v>
      </c>
      <c r="GB799" s="3">
        <v>2.8705996239916204E-4</v>
      </c>
      <c r="GC799" s="3">
        <v>8.3132565110797312E-5</v>
      </c>
      <c r="GD799" s="3">
        <v>1.8067200375529583E-5</v>
      </c>
      <c r="GE799" s="3">
        <v>2.4882148357179331E-6</v>
      </c>
      <c r="GF799" s="3">
        <v>0</v>
      </c>
      <c r="GG799" s="3">
        <v>0</v>
      </c>
      <c r="GH799" s="3">
        <v>0</v>
      </c>
      <c r="GI799" s="3">
        <v>0</v>
      </c>
      <c r="GJ799" s="3">
        <v>0</v>
      </c>
      <c r="GK799" s="3">
        <v>0</v>
      </c>
      <c r="GL799" s="3">
        <v>0</v>
      </c>
      <c r="GM799" s="3">
        <v>0</v>
      </c>
      <c r="GN799" s="3">
        <v>0</v>
      </c>
      <c r="GO799" s="3">
        <v>0</v>
      </c>
      <c r="GP799" s="3">
        <v>0</v>
      </c>
      <c r="GQ799" s="3">
        <v>0</v>
      </c>
      <c r="GR799" s="3">
        <v>0</v>
      </c>
      <c r="GS799" s="3">
        <v>0</v>
      </c>
      <c r="GT799" s="3">
        <v>0</v>
      </c>
      <c r="GU799" s="3">
        <v>0</v>
      </c>
      <c r="GV799" s="3">
        <v>0</v>
      </c>
      <c r="GW799" s="3">
        <v>0</v>
      </c>
      <c r="GX799" s="3">
        <v>0</v>
      </c>
      <c r="GY799" s="3">
        <v>0</v>
      </c>
      <c r="GZ799" s="3">
        <v>0</v>
      </c>
      <c r="HA799" s="3">
        <v>0</v>
      </c>
      <c r="HB799">
        <f t="shared" si="4705"/>
        <v>21</v>
      </c>
      <c r="HC799">
        <f t="shared" si="4709"/>
        <v>0.36005755438334425</v>
      </c>
      <c r="HD799">
        <f>IF(H799&gt;=$F$3,IF(HB799&lt;50,HC799*VLOOKUP(H799,Ret!$A$2:$AZ$27,HB799+2),HC799),0)</f>
        <v>7.2011510876668853E-3</v>
      </c>
      <c r="HE799">
        <f>IF(H799&lt;$F$3,HC799*VLOOKUP(H799,Withd!$A$2:$AZ$57,HB799+2),0)</f>
        <v>0</v>
      </c>
      <c r="HF799">
        <f>IF(HC799=HD799,0,HC799*VLOOKUP(H799,Mort!$A$2:$E$115,IF(HF798/HC798=VLOOKUP(H798,Mort!$A$2:$E$115,2),2,3)))</f>
        <v>6.6610647560918688E-4</v>
      </c>
      <c r="HH799">
        <f t="shared" ref="HH799:HI799" si="4744">HH798+1</f>
        <v>51</v>
      </c>
      <c r="HI799">
        <f t="shared" si="4744"/>
        <v>20</v>
      </c>
      <c r="HJ799">
        <f t="shared" si="4703"/>
        <v>0.26487457910793027</v>
      </c>
      <c r="HK799">
        <f>IF(HH799&gt;=$F$3,IF(HI799&lt;50,HJ799*VLOOKUP(HH799,Ret!$A$2:$AZ$27,HI799+2),HJ799),0)</f>
        <v>4.2379932657268847E-3</v>
      </c>
      <c r="HL799">
        <f>IF(HH799&lt;$F$3,HJ799*VLOOKUP(HH799,Withd!$A$2:$AZ$57,HI799+2),0)</f>
        <v>0</v>
      </c>
      <c r="HM799">
        <f>IF(HJ799=HK799,0,HJ799*VLOOKUP(HH799,Mort!$A$2:$E$115,IF(HM798/HJ798=VLOOKUP(HH798,Mort!$A$2:$E$115,2),2,3)))</f>
        <v>4.5028678448348142E-4</v>
      </c>
      <c r="HN799">
        <f>HN798/(1+Assumptions!$C$9)</f>
        <v>0.51103145986163279</v>
      </c>
      <c r="HO799">
        <f>HO798*(1+Assumptions!$C$10)</f>
        <v>1.7783657513460605</v>
      </c>
      <c r="HQ799">
        <f>HQ798/(1.01+Assumptions!$C$9)</f>
        <v>0.43002817629264811</v>
      </c>
      <c r="HR799">
        <f>HR798/(0.99+Assumptions!$C$9)</f>
        <v>0.60830857165337981</v>
      </c>
    </row>
    <row r="800" spans="2:226" x14ac:dyDescent="0.25">
      <c r="B800">
        <f t="shared" ref="B800:C800" si="4745">B799+1</f>
        <v>2058</v>
      </c>
      <c r="C800">
        <f t="shared" si="4745"/>
        <v>72</v>
      </c>
      <c r="D800">
        <f>IF(D799=0, 0, D799*(1-VLOOKUP(C799,Mort!$A$2:$E$111,IF(D799/D798=1-VLOOKUP(C798,Mort!$A$2:$E$111,4),4,5))))</f>
        <v>0.84507435320147928</v>
      </c>
      <c r="E800" s="3">
        <f>IF(C800&lt;65,Assumptions!$C$6,Assumptions!$C$7)*(1+Assumptions!$C$8)^(B800-$J$3)</f>
        <v>33867.636895145413</v>
      </c>
      <c r="F800" s="3">
        <f t="shared" si="4701"/>
        <v>28620.67</v>
      </c>
      <c r="H800">
        <f t="shared" si="4708"/>
        <v>53</v>
      </c>
      <c r="I800" s="5">
        <v>339284.06734635925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31367.21</v>
      </c>
      <c r="AF800" s="5">
        <v>32901.129999999997</v>
      </c>
      <c r="AG800" s="5">
        <v>34502.769999999997</v>
      </c>
      <c r="AH800" s="5">
        <v>36176.559999999998</v>
      </c>
      <c r="AI800" s="5">
        <v>37927.730000000003</v>
      </c>
      <c r="AJ800" s="5">
        <v>39754.47</v>
      </c>
      <c r="AK800" s="5">
        <v>41657.449999999997</v>
      </c>
      <c r="AL800" s="5">
        <v>43636.57</v>
      </c>
      <c r="AM800" s="5">
        <v>45700.05</v>
      </c>
      <c r="AN800" s="5">
        <v>47850.51</v>
      </c>
      <c r="AO800" s="5">
        <v>50093.07</v>
      </c>
      <c r="AP800" s="5">
        <v>21594.2</v>
      </c>
      <c r="AQ800" s="5">
        <v>22593.02</v>
      </c>
      <c r="AR800" s="5">
        <v>23624.46</v>
      </c>
      <c r="AS800" s="5">
        <v>24684.28</v>
      </c>
      <c r="AT800" s="5">
        <v>25769.52</v>
      </c>
      <c r="AU800" s="5">
        <v>26870.12</v>
      </c>
      <c r="AV800" s="5">
        <v>27978.03</v>
      </c>
      <c r="AW800" s="5">
        <v>29084.99</v>
      </c>
      <c r="AX800" s="5">
        <v>30183.59</v>
      </c>
      <c r="AY800" s="5">
        <v>31269.86</v>
      </c>
      <c r="AZ800" s="5">
        <v>32331.56</v>
      </c>
      <c r="BA800" s="5">
        <v>33357.67</v>
      </c>
      <c r="BB800" s="5">
        <v>34334</v>
      </c>
      <c r="BC800" s="5">
        <v>35234.949999999997</v>
      </c>
      <c r="BD800" s="5">
        <v>36033.9</v>
      </c>
      <c r="BE800" s="5">
        <v>36700.800000000003</v>
      </c>
      <c r="BF800" s="5">
        <v>37209.67</v>
      </c>
      <c r="BG800" s="5">
        <v>37528.54</v>
      </c>
      <c r="BH800" s="5">
        <v>37626.050000000003</v>
      </c>
      <c r="BI800" s="5">
        <v>37478.089999999997</v>
      </c>
      <c r="BJ800" s="5">
        <v>37069.75</v>
      </c>
      <c r="BK800" s="5">
        <v>36383.11</v>
      </c>
      <c r="BL800" s="5">
        <v>35402.5</v>
      </c>
      <c r="BM800" s="5">
        <v>34050.92</v>
      </c>
      <c r="BN800" s="5">
        <v>32313.03</v>
      </c>
      <c r="BO800" s="5">
        <v>30194.41</v>
      </c>
      <c r="BP800" s="5">
        <v>27722.22</v>
      </c>
      <c r="BQ800" s="5">
        <v>24955.25</v>
      </c>
      <c r="BR800" s="5">
        <v>21986.07</v>
      </c>
      <c r="BS800" s="5">
        <v>18928.990000000002</v>
      </c>
      <c r="BT800" s="5">
        <v>15901.38</v>
      </c>
      <c r="BU800" s="5">
        <v>13010.76</v>
      </c>
      <c r="BV800" s="5">
        <v>10348.709999999999</v>
      </c>
      <c r="BW800" s="5">
        <v>7985.13</v>
      </c>
      <c r="BX800" s="5">
        <v>6012.34</v>
      </c>
      <c r="BY800" s="5">
        <v>4375.92</v>
      </c>
      <c r="BZ800" s="5">
        <v>3114.54</v>
      </c>
      <c r="CA800" s="5">
        <v>2101.4899999999998</v>
      </c>
      <c r="CB800" s="5">
        <v>1336.54</v>
      </c>
      <c r="CC800" s="5">
        <v>768.11</v>
      </c>
      <c r="CD800" s="5">
        <v>388.4</v>
      </c>
      <c r="CE800" s="5">
        <v>169.94</v>
      </c>
      <c r="CF800" s="5">
        <v>63.68</v>
      </c>
      <c r="CG800" s="5">
        <v>19.46</v>
      </c>
      <c r="CH800" s="5">
        <v>4.46</v>
      </c>
      <c r="CI800" s="5">
        <v>0.65</v>
      </c>
      <c r="CJ800" s="5">
        <v>0</v>
      </c>
      <c r="CK800" s="5">
        <v>0</v>
      </c>
      <c r="CL800" s="5">
        <v>0</v>
      </c>
      <c r="CM800" s="5">
        <v>0</v>
      </c>
      <c r="CN800" s="5">
        <v>0</v>
      </c>
      <c r="CO800" s="5">
        <v>0</v>
      </c>
      <c r="CP800" s="5">
        <v>0</v>
      </c>
      <c r="CQ800" s="5">
        <v>0</v>
      </c>
      <c r="CR800" s="5">
        <v>0</v>
      </c>
      <c r="CS800" s="5">
        <v>0</v>
      </c>
      <c r="CT800" s="5">
        <v>0</v>
      </c>
      <c r="CU800" s="5">
        <v>0</v>
      </c>
      <c r="CV800" s="5">
        <v>0</v>
      </c>
      <c r="CW800" s="5">
        <v>0</v>
      </c>
      <c r="CX800" s="5">
        <v>0</v>
      </c>
      <c r="CY800" s="5">
        <v>0</v>
      </c>
      <c r="CZ800" s="5">
        <v>0</v>
      </c>
      <c r="DA800" s="5">
        <v>0</v>
      </c>
      <c r="DB800" s="5">
        <v>0</v>
      </c>
      <c r="DC800" s="5">
        <v>0</v>
      </c>
      <c r="DD800" s="5">
        <v>0</v>
      </c>
      <c r="DE800" s="5">
        <v>0</v>
      </c>
      <c r="DF800" s="3">
        <v>0</v>
      </c>
      <c r="DG800" s="3">
        <v>0</v>
      </c>
      <c r="DH800" s="3">
        <v>0</v>
      </c>
      <c r="DI800" s="3">
        <v>0</v>
      </c>
      <c r="DJ800" s="3">
        <v>0</v>
      </c>
      <c r="DK800" s="3">
        <v>0</v>
      </c>
      <c r="DL800" s="3">
        <v>0</v>
      </c>
      <c r="DM800" s="3">
        <v>0</v>
      </c>
      <c r="DN800" s="3">
        <v>0</v>
      </c>
      <c r="DO800" s="3">
        <v>0</v>
      </c>
      <c r="DP800" s="3">
        <v>0</v>
      </c>
      <c r="DQ800" s="3">
        <v>0</v>
      </c>
      <c r="DR800" s="3">
        <v>0</v>
      </c>
      <c r="DS800" s="3">
        <v>0</v>
      </c>
      <c r="DT800" s="3">
        <v>0</v>
      </c>
      <c r="DU800" s="3">
        <v>0</v>
      </c>
      <c r="DV800" s="3">
        <v>0</v>
      </c>
      <c r="DW800" s="3">
        <v>0</v>
      </c>
      <c r="DX800" s="3">
        <v>0</v>
      </c>
      <c r="DY800" s="3">
        <v>0</v>
      </c>
      <c r="DZ800" s="3">
        <v>0</v>
      </c>
      <c r="EA800" s="3">
        <v>1</v>
      </c>
      <c r="EB800" s="3">
        <v>0.99421999999999999</v>
      </c>
      <c r="EC800" s="3">
        <v>0.98826462219999989</v>
      </c>
      <c r="ED800" s="3">
        <v>0.98218679477346993</v>
      </c>
      <c r="EE800" s="3">
        <v>0.97604812730613577</v>
      </c>
      <c r="EF800" s="3">
        <v>0.96972333544119194</v>
      </c>
      <c r="EG800" s="3">
        <v>0.9631680056936095</v>
      </c>
      <c r="EH800" s="3">
        <v>0.9563295128531849</v>
      </c>
      <c r="EI800" s="3">
        <v>0.94933874411422814</v>
      </c>
      <c r="EJ800" s="3">
        <v>0.94219022337104796</v>
      </c>
      <c r="EK800" s="3">
        <v>0.93492593674885716</v>
      </c>
      <c r="EL800" s="3">
        <v>0.92751197407043873</v>
      </c>
      <c r="EM800" s="3">
        <v>0.91982289980539478</v>
      </c>
      <c r="EN800" s="3">
        <v>0.91167326891311895</v>
      </c>
      <c r="EO800" s="3">
        <v>0.90291208879886387</v>
      </c>
      <c r="EP800" s="3">
        <v>0.89346762835002769</v>
      </c>
      <c r="EQ800" s="3">
        <v>0.88305873047974981</v>
      </c>
      <c r="ER800" s="3">
        <v>0.87153481404698907</v>
      </c>
      <c r="ES800" s="3">
        <v>0.85878425971748162</v>
      </c>
      <c r="ET800" s="3">
        <v>0.84476031275629515</v>
      </c>
      <c r="EU800" s="3">
        <v>0.82953773192042668</v>
      </c>
      <c r="EV800" s="3">
        <v>0.81298845416861409</v>
      </c>
      <c r="EW800" s="3">
        <v>0.79506205875419611</v>
      </c>
      <c r="EX800" s="3">
        <v>0.77567049514118125</v>
      </c>
      <c r="EY800" s="3">
        <v>0.75452571744363273</v>
      </c>
      <c r="EZ800" s="3">
        <v>0.73140704946115986</v>
      </c>
      <c r="FA800" s="3">
        <v>0.7061076796202983</v>
      </c>
      <c r="FB800" s="3">
        <v>0.67857654119190292</v>
      </c>
      <c r="FC800" s="3">
        <v>0.64871238761404726</v>
      </c>
      <c r="FD800" s="3">
        <v>0.61649084332125759</v>
      </c>
      <c r="FE800" s="3">
        <v>0.58205366481333209</v>
      </c>
      <c r="FF800" s="3">
        <v>0.5456985929090914</v>
      </c>
      <c r="FG800" s="3">
        <v>0.50766885796925676</v>
      </c>
      <c r="FH800" s="3">
        <v>0.46823314108220493</v>
      </c>
      <c r="FI800" s="3">
        <v>0.42687879006182461</v>
      </c>
      <c r="FJ800" s="3">
        <v>0.38397320287271064</v>
      </c>
      <c r="FK800" s="3">
        <v>0.34009274524841726</v>
      </c>
      <c r="FL800" s="3">
        <v>0.29596911247988761</v>
      </c>
      <c r="FM800" s="3">
        <v>0.2525386049145889</v>
      </c>
      <c r="FN800" s="3">
        <v>0.21089246357812405</v>
      </c>
      <c r="FO800" s="3">
        <v>0.17210301275219969</v>
      </c>
      <c r="FP800" s="3">
        <v>0.13703874493406651</v>
      </c>
      <c r="FQ800" s="3">
        <v>0.10628176902106462</v>
      </c>
      <c r="FR800" s="3">
        <v>8.0129014118051248E-2</v>
      </c>
      <c r="FS800" s="3">
        <v>5.8604758345660313E-2</v>
      </c>
      <c r="FT800" s="3">
        <v>4.1825629983714308E-2</v>
      </c>
      <c r="FU800" s="3">
        <v>2.885466561316483E-2</v>
      </c>
      <c r="FV800" s="3">
        <v>1.9466511609265522E-2</v>
      </c>
      <c r="FW800" s="3">
        <v>1.2450002164821857E-2</v>
      </c>
      <c r="FX800" s="3">
        <v>7.5053593050412089E-3</v>
      </c>
      <c r="FY800" s="3">
        <v>4.0884694278281479E-3</v>
      </c>
      <c r="FZ800" s="3">
        <v>1.9595625120637531E-3</v>
      </c>
      <c r="GA800" s="3">
        <v>8.1268936062820038E-4</v>
      </c>
      <c r="GB800" s="3">
        <v>2.886591340015305E-4</v>
      </c>
      <c r="GC800" s="3">
        <v>8.3595685206843225E-5</v>
      </c>
      <c r="GD800" s="3">
        <v>1.8167850266003239E-5</v>
      </c>
      <c r="GE800" s="3">
        <v>2.5020763386339653E-6</v>
      </c>
      <c r="GF800" s="3">
        <v>0</v>
      </c>
      <c r="GG800" s="3">
        <v>0</v>
      </c>
      <c r="GH800" s="3">
        <v>0</v>
      </c>
      <c r="GI800" s="3">
        <v>0</v>
      </c>
      <c r="GJ800" s="3">
        <v>0</v>
      </c>
      <c r="GK800" s="3">
        <v>0</v>
      </c>
      <c r="GL800" s="3">
        <v>0</v>
      </c>
      <c r="GM800" s="3">
        <v>0</v>
      </c>
      <c r="GN800" s="3">
        <v>0</v>
      </c>
      <c r="GO800" s="3">
        <v>0</v>
      </c>
      <c r="GP800" s="3">
        <v>0</v>
      </c>
      <c r="GQ800" s="3">
        <v>0</v>
      </c>
      <c r="GR800" s="3">
        <v>0</v>
      </c>
      <c r="GS800" s="3">
        <v>0</v>
      </c>
      <c r="GT800" s="3">
        <v>0</v>
      </c>
      <c r="GU800" s="3">
        <v>0</v>
      </c>
      <c r="GV800" s="3">
        <v>0</v>
      </c>
      <c r="GW800" s="3">
        <v>0</v>
      </c>
      <c r="GX800" s="3">
        <v>0</v>
      </c>
      <c r="GY800" s="3">
        <v>0</v>
      </c>
      <c r="GZ800" s="3">
        <v>0</v>
      </c>
      <c r="HA800" s="3">
        <v>0</v>
      </c>
      <c r="HB800">
        <f t="shared" si="4705"/>
        <v>22</v>
      </c>
      <c r="HC800">
        <f t="shared" si="4709"/>
        <v>0.35219029682006819</v>
      </c>
      <c r="HD800">
        <f>IF(H800&gt;=$F$3,IF(HB800&lt;50,HC800*VLOOKUP(H800,Ret!$A$2:$AZ$27,HB800+2),HC800),0)</f>
        <v>6.3394253427612266E-3</v>
      </c>
      <c r="HE800">
        <f>IF(H800&lt;$F$3,HC800*VLOOKUP(H800,Withd!$A$2:$AZ$57,HB800+2),0)</f>
        <v>0</v>
      </c>
      <c r="HF800">
        <f>IF(HC800=HD800,0,HC800*VLOOKUP(H800,Mort!$A$2:$E$115,IF(HF799/HC799=VLOOKUP(H799,Mort!$A$2:$E$115,2),2,3)))</f>
        <v>7.0085869067193572E-4</v>
      </c>
      <c r="HH800">
        <f t="shared" ref="HH800:HI800" si="4746">HH799+1</f>
        <v>52</v>
      </c>
      <c r="HI800">
        <f t="shared" si="4746"/>
        <v>21</v>
      </c>
      <c r="HJ800">
        <f t="shared" si="4703"/>
        <v>0.26018629905771989</v>
      </c>
      <c r="HK800">
        <f>IF(HH800&gt;=$F$3,IF(HI800&lt;50,HJ800*VLOOKUP(HH800,Ret!$A$2:$AZ$27,HI800+2),HJ800),0)</f>
        <v>5.2037259811543984E-3</v>
      </c>
      <c r="HL800">
        <f>IF(HH800&lt;$F$3,HJ800*VLOOKUP(HH800,Withd!$A$2:$AZ$57,HI800+2),0)</f>
        <v>0</v>
      </c>
      <c r="HM800">
        <f>IF(HJ800=HK800,0,HJ800*VLOOKUP(HH800,Mort!$A$2:$E$115,IF(HM799/HJ799=VLOOKUP(HH799,Mort!$A$2:$E$115,2),2,3)))</f>
        <v>4.8134465325678182E-4</v>
      </c>
      <c r="HN800">
        <f>HN799/(1+Assumptions!$C$9)</f>
        <v>0.49232317905744966</v>
      </c>
      <c r="HO800">
        <f>HO799*(1+Assumptions!$C$10)</f>
        <v>1.8361626382648073</v>
      </c>
      <c r="HQ800">
        <f>HQ799/(1.01+Assumptions!$C$9)</f>
        <v>0.41033222928687796</v>
      </c>
      <c r="HR800">
        <f>HR799/(0.99+Assumptions!$C$9)</f>
        <v>0.59173985569394927</v>
      </c>
    </row>
    <row r="801" spans="2:226" x14ac:dyDescent="0.25">
      <c r="B801">
        <f t="shared" ref="B801:C801" si="4747">B800+1</f>
        <v>2059</v>
      </c>
      <c r="C801">
        <f t="shared" si="4747"/>
        <v>73</v>
      </c>
      <c r="D801">
        <f>IF(D800=0, 0, D800*(1-VLOOKUP(C800,Mort!$A$2:$E$111,IF(D800/D799=1-VLOOKUP(C799,Mort!$A$2:$E$111,4),4,5))))</f>
        <v>0.83127428901369915</v>
      </c>
      <c r="E801" s="3">
        <f>IF(C801&lt;65,Assumptions!$C$6,Assumptions!$C$7)*(1+Assumptions!$C$8)^(B801-$J$3)</f>
        <v>35730.356924378415</v>
      </c>
      <c r="F801" s="3">
        <f t="shared" si="4701"/>
        <v>29701.73</v>
      </c>
      <c r="H801">
        <f t="shared" si="4708"/>
        <v>54</v>
      </c>
      <c r="I801" s="5">
        <v>326840.40445890772</v>
      </c>
      <c r="J801" s="5">
        <v>0</v>
      </c>
      <c r="K801" s="5">
        <v>0</v>
      </c>
      <c r="L801" s="5">
        <v>0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0</v>
      </c>
      <c r="X801" s="5">
        <v>0</v>
      </c>
      <c r="Y801" s="5">
        <v>0</v>
      </c>
      <c r="Z801" s="5">
        <v>0</v>
      </c>
      <c r="AA801" s="5">
        <v>0</v>
      </c>
      <c r="AB801" s="5">
        <v>0</v>
      </c>
      <c r="AC801" s="5">
        <v>0</v>
      </c>
      <c r="AD801" s="5">
        <v>0</v>
      </c>
      <c r="AE801" s="5">
        <v>0</v>
      </c>
      <c r="AF801" s="5">
        <v>33092.400000000001</v>
      </c>
      <c r="AG801" s="5">
        <v>34703.360000000001</v>
      </c>
      <c r="AH801" s="5">
        <v>36386.879999999997</v>
      </c>
      <c r="AI801" s="5">
        <v>38148.230000000003</v>
      </c>
      <c r="AJ801" s="5">
        <v>39985.589999999997</v>
      </c>
      <c r="AK801" s="5">
        <v>41899.629999999997</v>
      </c>
      <c r="AL801" s="5">
        <v>43890.26</v>
      </c>
      <c r="AM801" s="5">
        <v>45965.74</v>
      </c>
      <c r="AN801" s="5">
        <v>48128.69</v>
      </c>
      <c r="AO801" s="5">
        <v>50384.29</v>
      </c>
      <c r="AP801" s="5">
        <v>21719.74</v>
      </c>
      <c r="AQ801" s="5">
        <v>22724.37</v>
      </c>
      <c r="AR801" s="5">
        <v>23761.8</v>
      </c>
      <c r="AS801" s="5">
        <v>24827.79</v>
      </c>
      <c r="AT801" s="5">
        <v>25919.33</v>
      </c>
      <c r="AU801" s="5">
        <v>27026.33</v>
      </c>
      <c r="AV801" s="5">
        <v>28140.69</v>
      </c>
      <c r="AW801" s="5">
        <v>29254.080000000002</v>
      </c>
      <c r="AX801" s="5">
        <v>30359.06</v>
      </c>
      <c r="AY801" s="5">
        <v>31451.65</v>
      </c>
      <c r="AZ801" s="5">
        <v>32519.52</v>
      </c>
      <c r="BA801" s="5">
        <v>33551.599999999999</v>
      </c>
      <c r="BB801" s="5">
        <v>34533.61</v>
      </c>
      <c r="BC801" s="5">
        <v>35439.800000000003</v>
      </c>
      <c r="BD801" s="5">
        <v>36243.39</v>
      </c>
      <c r="BE801" s="5">
        <v>36914.160000000003</v>
      </c>
      <c r="BF801" s="5">
        <v>37426</v>
      </c>
      <c r="BG801" s="5">
        <v>37746.720000000001</v>
      </c>
      <c r="BH801" s="5">
        <v>37844.79</v>
      </c>
      <c r="BI801" s="5">
        <v>37695.97</v>
      </c>
      <c r="BJ801" s="5">
        <v>37285.26</v>
      </c>
      <c r="BK801" s="5">
        <v>36594.629999999997</v>
      </c>
      <c r="BL801" s="5">
        <v>35608.32</v>
      </c>
      <c r="BM801" s="5">
        <v>34248.879999999997</v>
      </c>
      <c r="BN801" s="5">
        <v>32500.880000000001</v>
      </c>
      <c r="BO801" s="5">
        <v>30369.95</v>
      </c>
      <c r="BP801" s="5">
        <v>27883.39</v>
      </c>
      <c r="BQ801" s="5">
        <v>25100.33</v>
      </c>
      <c r="BR801" s="5">
        <v>22113.89</v>
      </c>
      <c r="BS801" s="5">
        <v>19039.04</v>
      </c>
      <c r="BT801" s="5">
        <v>15993.83</v>
      </c>
      <c r="BU801" s="5">
        <v>13086.4</v>
      </c>
      <c r="BV801" s="5">
        <v>10408.870000000001</v>
      </c>
      <c r="BW801" s="5">
        <v>8031.55</v>
      </c>
      <c r="BX801" s="5">
        <v>6047.3</v>
      </c>
      <c r="BY801" s="5">
        <v>4401.3599999999997</v>
      </c>
      <c r="BZ801" s="5">
        <v>3132.65</v>
      </c>
      <c r="CA801" s="5">
        <v>2113.71</v>
      </c>
      <c r="CB801" s="5">
        <v>1344.31</v>
      </c>
      <c r="CC801" s="5">
        <v>772.58</v>
      </c>
      <c r="CD801" s="5">
        <v>390.65</v>
      </c>
      <c r="CE801" s="5">
        <v>170.93</v>
      </c>
      <c r="CF801" s="5">
        <v>64.05</v>
      </c>
      <c r="CG801" s="5">
        <v>19.57</v>
      </c>
      <c r="CH801" s="5">
        <v>4.49</v>
      </c>
      <c r="CI801" s="5">
        <v>0.65</v>
      </c>
      <c r="CJ801" s="5">
        <v>0</v>
      </c>
      <c r="CK801" s="5">
        <v>0</v>
      </c>
      <c r="CL801" s="5">
        <v>0</v>
      </c>
      <c r="CM801" s="5">
        <v>0</v>
      </c>
      <c r="CN801" s="5">
        <v>0</v>
      </c>
      <c r="CO801" s="5">
        <v>0</v>
      </c>
      <c r="CP801" s="5">
        <v>0</v>
      </c>
      <c r="CQ801" s="5">
        <v>0</v>
      </c>
      <c r="CR801" s="5">
        <v>0</v>
      </c>
      <c r="CS801" s="5">
        <v>0</v>
      </c>
      <c r="CT801" s="5">
        <v>0</v>
      </c>
      <c r="CU801" s="5">
        <v>0</v>
      </c>
      <c r="CV801" s="5">
        <v>0</v>
      </c>
      <c r="CW801" s="5">
        <v>0</v>
      </c>
      <c r="CX801" s="5">
        <v>0</v>
      </c>
      <c r="CY801" s="5">
        <v>0</v>
      </c>
      <c r="CZ801" s="5">
        <v>0</v>
      </c>
      <c r="DA801" s="5">
        <v>0</v>
      </c>
      <c r="DB801" s="5">
        <v>0</v>
      </c>
      <c r="DC801" s="5">
        <v>0</v>
      </c>
      <c r="DD801" s="5">
        <v>0</v>
      </c>
      <c r="DE801" s="5">
        <v>0</v>
      </c>
      <c r="DF801" s="3">
        <v>0</v>
      </c>
      <c r="DG801" s="3">
        <v>0</v>
      </c>
      <c r="DH801" s="3">
        <v>0</v>
      </c>
      <c r="DI801" s="3">
        <v>0</v>
      </c>
      <c r="DJ801" s="3">
        <v>0</v>
      </c>
      <c r="DK801" s="3">
        <v>0</v>
      </c>
      <c r="DL801" s="3">
        <v>0</v>
      </c>
      <c r="DM801" s="3">
        <v>0</v>
      </c>
      <c r="DN801" s="3">
        <v>0</v>
      </c>
      <c r="DO801" s="3">
        <v>0</v>
      </c>
      <c r="DP801" s="3">
        <v>0</v>
      </c>
      <c r="DQ801" s="3">
        <v>0</v>
      </c>
      <c r="DR801" s="3">
        <v>0</v>
      </c>
      <c r="DS801" s="3">
        <v>0</v>
      </c>
      <c r="DT801" s="3">
        <v>0</v>
      </c>
      <c r="DU801" s="3">
        <v>0</v>
      </c>
      <c r="DV801" s="3">
        <v>0</v>
      </c>
      <c r="DW801" s="3">
        <v>0</v>
      </c>
      <c r="DX801" s="3">
        <v>0</v>
      </c>
      <c r="DY801" s="3">
        <v>0</v>
      </c>
      <c r="DZ801" s="3">
        <v>0</v>
      </c>
      <c r="EA801" s="3">
        <v>0</v>
      </c>
      <c r="EB801" s="3">
        <v>1</v>
      </c>
      <c r="EC801" s="3">
        <v>0.99400999999999995</v>
      </c>
      <c r="ED801" s="3">
        <v>0.98789683849999999</v>
      </c>
      <c r="EE801" s="3">
        <v>0.98172248325937506</v>
      </c>
      <c r="EF801" s="3">
        <v>0.97536092156785426</v>
      </c>
      <c r="EG801" s="3">
        <v>0.9687674817380556</v>
      </c>
      <c r="EH801" s="3">
        <v>0.96188923261771542</v>
      </c>
      <c r="EI801" s="3">
        <v>0.95485782232727989</v>
      </c>
      <c r="EJ801" s="3">
        <v>0.94766774292515543</v>
      </c>
      <c r="EK801" s="3">
        <v>0.94036122462720251</v>
      </c>
      <c r="EL801" s="3">
        <v>0.93290416011590882</v>
      </c>
      <c r="EM801" s="3">
        <v>0.92517038462854795</v>
      </c>
      <c r="EN801" s="3">
        <v>0.91697337502073906</v>
      </c>
      <c r="EO801" s="3">
        <v>0.90816126088678972</v>
      </c>
      <c r="EP801" s="3">
        <v>0.89866189409791386</v>
      </c>
      <c r="EQ801" s="3">
        <v>0.88819248303167309</v>
      </c>
      <c r="ER801" s="3">
        <v>0.87660157112810977</v>
      </c>
      <c r="ES801" s="3">
        <v>0.86377689014250547</v>
      </c>
      <c r="ET801" s="3">
        <v>0.84967141352647835</v>
      </c>
      <c r="EU801" s="3">
        <v>0.83436033465473114</v>
      </c>
      <c r="EV801" s="3">
        <v>0.81771484597836919</v>
      </c>
      <c r="EW801" s="3">
        <v>0.7996842336245461</v>
      </c>
      <c r="EX801" s="3">
        <v>0.78017993516644346</v>
      </c>
      <c r="EY801" s="3">
        <v>0.75891223013380626</v>
      </c>
      <c r="EZ801" s="3">
        <v>0.73565915940250648</v>
      </c>
      <c r="FA801" s="3">
        <v>0.71021270907877376</v>
      </c>
      <c r="FB801" s="3">
        <v>0.68252151555179241</v>
      </c>
      <c r="FC801" s="3">
        <v>0.65248374365235806</v>
      </c>
      <c r="FD801" s="3">
        <v>0.62007487610514544</v>
      </c>
      <c r="FE801" s="3">
        <v>0.58543749352591201</v>
      </c>
      <c r="FF801" s="3">
        <v>0.5488710676802836</v>
      </c>
      <c r="FG801" s="3">
        <v>0.51062024297364461</v>
      </c>
      <c r="FH801" s="3">
        <v>0.47095526249945191</v>
      </c>
      <c r="FI801" s="3">
        <v>0.42936049371550034</v>
      </c>
      <c r="FJ801" s="3">
        <v>0.38620547049215542</v>
      </c>
      <c r="FK801" s="3">
        <v>0.34206990932431186</v>
      </c>
      <c r="FL801" s="3">
        <v>0.29768975928857566</v>
      </c>
      <c r="FM801" s="3">
        <v>0.2540067640105701</v>
      </c>
      <c r="FN801" s="3">
        <v>0.21211850855758699</v>
      </c>
      <c r="FO801" s="3">
        <v>0.17310355127859001</v>
      </c>
      <c r="FP801" s="3">
        <v>0.13783543374109009</v>
      </c>
      <c r="FQ801" s="3">
        <v>0.10689964899223983</v>
      </c>
      <c r="FR801" s="3">
        <v>8.0594852364719374E-2</v>
      </c>
      <c r="FS801" s="3">
        <v>5.8945463122508451E-2</v>
      </c>
      <c r="FT801" s="3">
        <v>4.2068787575903051E-2</v>
      </c>
      <c r="FU801" s="3">
        <v>2.9022415172864E-2</v>
      </c>
      <c r="FV801" s="3">
        <v>1.9579682172220971E-2</v>
      </c>
      <c r="FW801" s="3">
        <v>1.2522381530065645E-2</v>
      </c>
      <c r="FX801" s="3">
        <v>7.5489924815847738E-3</v>
      </c>
      <c r="FY801" s="3">
        <v>4.1122381644184899E-3</v>
      </c>
      <c r="FZ801" s="3">
        <v>1.9709546298241382E-3</v>
      </c>
      <c r="GA801" s="3">
        <v>8.1741401362696493E-4</v>
      </c>
      <c r="GB801" s="3">
        <v>2.9033728350016166E-4</v>
      </c>
      <c r="GC801" s="3">
        <v>8.4081677301646812E-5</v>
      </c>
      <c r="GD801" s="3">
        <v>1.8273470927966903E-5</v>
      </c>
      <c r="GE801" s="3">
        <v>2.516622416199601E-6</v>
      </c>
      <c r="GF801" s="3">
        <v>0</v>
      </c>
      <c r="GG801" s="3">
        <v>0</v>
      </c>
      <c r="GH801" s="3">
        <v>0</v>
      </c>
      <c r="GI801" s="3">
        <v>0</v>
      </c>
      <c r="GJ801" s="3">
        <v>0</v>
      </c>
      <c r="GK801" s="3">
        <v>0</v>
      </c>
      <c r="GL801" s="3">
        <v>0</v>
      </c>
      <c r="GM801" s="3">
        <v>0</v>
      </c>
      <c r="GN801" s="3">
        <v>0</v>
      </c>
      <c r="GO801" s="3">
        <v>0</v>
      </c>
      <c r="GP801" s="3">
        <v>0</v>
      </c>
      <c r="GQ801" s="3">
        <v>0</v>
      </c>
      <c r="GR801" s="3">
        <v>0</v>
      </c>
      <c r="GS801" s="3">
        <v>0</v>
      </c>
      <c r="GT801" s="3">
        <v>0</v>
      </c>
      <c r="GU801" s="3">
        <v>0</v>
      </c>
      <c r="GV801" s="3">
        <v>0</v>
      </c>
      <c r="GW801" s="3">
        <v>0</v>
      </c>
      <c r="GX801" s="3">
        <v>0</v>
      </c>
      <c r="GY801" s="3">
        <v>0</v>
      </c>
      <c r="GZ801" s="3">
        <v>0</v>
      </c>
      <c r="HA801" s="3">
        <v>0</v>
      </c>
      <c r="HB801">
        <f t="shared" si="4705"/>
        <v>23</v>
      </c>
      <c r="HC801">
        <f t="shared" si="4709"/>
        <v>0.34515001278663504</v>
      </c>
      <c r="HD801">
        <f>IF(H801&gt;=$F$3,IF(HB801&lt;50,HC801*VLOOKUP(H801,Ret!$A$2:$AZ$27,HB801+2),HC801),0)</f>
        <v>9.6642003580257822E-3</v>
      </c>
      <c r="HE801">
        <f>IF(H801&lt;$F$3,HC801*VLOOKUP(H801,Withd!$A$2:$AZ$57,HB801+2),0)</f>
        <v>0</v>
      </c>
      <c r="HF801">
        <f>IF(HC801=HD801,0,HC801*VLOOKUP(H801,Mort!$A$2:$E$115,IF(HF800/HC800=VLOOKUP(H800,Mort!$A$2:$E$115,2),2,3)))</f>
        <v>7.3516952723553261E-4</v>
      </c>
      <c r="HH801">
        <f t="shared" ref="HH801:HI801" si="4748">HH800+1</f>
        <v>53</v>
      </c>
      <c r="HI801">
        <f t="shared" si="4748"/>
        <v>22</v>
      </c>
      <c r="HJ801">
        <f t="shared" si="4703"/>
        <v>0.25450122842330875</v>
      </c>
      <c r="HK801">
        <f>IF(HH801&gt;=$F$3,IF(HI801&lt;50,HJ801*VLOOKUP(HH801,Ret!$A$2:$AZ$27,HI801+2),HJ801),0)</f>
        <v>4.581022111619557E-3</v>
      </c>
      <c r="HL801">
        <f>IF(HH801&lt;$F$3,HJ801*VLOOKUP(HH801,Withd!$A$2:$AZ$57,HI801+2),0)</f>
        <v>0</v>
      </c>
      <c r="HM801">
        <f>IF(HJ801=HK801,0,HJ801*VLOOKUP(HH801,Mort!$A$2:$E$115,IF(HM800/HJ800=VLOOKUP(HH800,Mort!$A$2:$E$115,2),2,3)))</f>
        <v>5.0645744456238439E-4</v>
      </c>
      <c r="HN801">
        <f>HN800/(1+Assumptions!$C$9)</f>
        <v>0.47429978714590526</v>
      </c>
      <c r="HO801">
        <f>HO800*(1+Assumptions!$C$10)</f>
        <v>1.8958379240084136</v>
      </c>
      <c r="HQ801">
        <f>HQ800/(1.01+Assumptions!$C$9)</f>
        <v>0.39153838672412017</v>
      </c>
      <c r="HR801">
        <f>HR800/(0.99+Assumptions!$C$9)</f>
        <v>0.57562242771784944</v>
      </c>
    </row>
    <row r="802" spans="2:226" x14ac:dyDescent="0.25">
      <c r="B802">
        <f t="shared" ref="B802:C802" si="4749">B801+1</f>
        <v>2060</v>
      </c>
      <c r="C802">
        <f t="shared" si="4749"/>
        <v>74</v>
      </c>
      <c r="D802">
        <f>IF(D801=0, 0, D801*(1-VLOOKUP(C801,Mort!$A$2:$E$111,IF(D801/D800=1-VLOOKUP(C800,Mort!$A$2:$E$111,4),4,5))))</f>
        <v>0.81629472632567224</v>
      </c>
      <c r="E802" s="3">
        <f>IF(C802&lt;65,Assumptions!$C$6,Assumptions!$C$7)*(1+Assumptions!$C$8)^(B802-$J$3)</f>
        <v>37695.526555219221</v>
      </c>
      <c r="F802" s="3">
        <f t="shared" si="4701"/>
        <v>30770.66</v>
      </c>
      <c r="H802">
        <f t="shared" si="4708"/>
        <v>55</v>
      </c>
      <c r="I802" s="5">
        <v>314154.63265096658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34912.480000000003</v>
      </c>
      <c r="AH802" s="5">
        <v>36606.15</v>
      </c>
      <c r="AI802" s="5">
        <v>38378.120000000003</v>
      </c>
      <c r="AJ802" s="5">
        <v>40226.54</v>
      </c>
      <c r="AK802" s="5">
        <v>42152.12</v>
      </c>
      <c r="AL802" s="5">
        <v>44154.74</v>
      </c>
      <c r="AM802" s="5">
        <v>46242.73</v>
      </c>
      <c r="AN802" s="5">
        <v>48418.720000000001</v>
      </c>
      <c r="AO802" s="5">
        <v>50687.91</v>
      </c>
      <c r="AP802" s="5">
        <v>21850.63</v>
      </c>
      <c r="AQ802" s="5">
        <v>22861.31</v>
      </c>
      <c r="AR802" s="5">
        <v>23904.99</v>
      </c>
      <c r="AS802" s="5">
        <v>24977.4</v>
      </c>
      <c r="AT802" s="5">
        <v>26075.53</v>
      </c>
      <c r="AU802" s="5">
        <v>27189.19</v>
      </c>
      <c r="AV802" s="5">
        <v>28310.26</v>
      </c>
      <c r="AW802" s="5">
        <v>29430.37</v>
      </c>
      <c r="AX802" s="5">
        <v>30542.01</v>
      </c>
      <c r="AY802" s="5">
        <v>31641.18</v>
      </c>
      <c r="AZ802" s="5">
        <v>32715.49</v>
      </c>
      <c r="BA802" s="5">
        <v>33753.79</v>
      </c>
      <c r="BB802" s="5">
        <v>34741.71</v>
      </c>
      <c r="BC802" s="5">
        <v>35653.360000000001</v>
      </c>
      <c r="BD802" s="5">
        <v>36461.79</v>
      </c>
      <c r="BE802" s="5">
        <v>37136.61</v>
      </c>
      <c r="BF802" s="5">
        <v>37651.53</v>
      </c>
      <c r="BG802" s="5">
        <v>37974.18</v>
      </c>
      <c r="BH802" s="5">
        <v>38072.85</v>
      </c>
      <c r="BI802" s="5">
        <v>37923.129999999997</v>
      </c>
      <c r="BJ802" s="5">
        <v>37509.949999999997</v>
      </c>
      <c r="BK802" s="5">
        <v>36815.15</v>
      </c>
      <c r="BL802" s="5">
        <v>35822.9</v>
      </c>
      <c r="BM802" s="5">
        <v>34455.26</v>
      </c>
      <c r="BN802" s="5">
        <v>32696.73</v>
      </c>
      <c r="BO802" s="5">
        <v>30552.959999999999</v>
      </c>
      <c r="BP802" s="5">
        <v>28051.41</v>
      </c>
      <c r="BQ802" s="5">
        <v>25251.58</v>
      </c>
      <c r="BR802" s="5">
        <v>22247.15</v>
      </c>
      <c r="BS802" s="5">
        <v>19153.77</v>
      </c>
      <c r="BT802" s="5">
        <v>16090.21</v>
      </c>
      <c r="BU802" s="5">
        <v>13165.26</v>
      </c>
      <c r="BV802" s="5">
        <v>10471.6</v>
      </c>
      <c r="BW802" s="5">
        <v>8079.95</v>
      </c>
      <c r="BX802" s="5">
        <v>6083.74</v>
      </c>
      <c r="BY802" s="5">
        <v>4427.8900000000003</v>
      </c>
      <c r="BZ802" s="5">
        <v>3151.53</v>
      </c>
      <c r="CA802" s="5">
        <v>2126.4499999999998</v>
      </c>
      <c r="CB802" s="5">
        <v>1352.41</v>
      </c>
      <c r="CC802" s="5">
        <v>777.23</v>
      </c>
      <c r="CD802" s="5">
        <v>393.01</v>
      </c>
      <c r="CE802" s="5">
        <v>171.96</v>
      </c>
      <c r="CF802" s="5">
        <v>64.44</v>
      </c>
      <c r="CG802" s="5">
        <v>19.690000000000001</v>
      </c>
      <c r="CH802" s="5">
        <v>4.51</v>
      </c>
      <c r="CI802" s="5">
        <v>0.66</v>
      </c>
      <c r="CJ802" s="5">
        <v>0</v>
      </c>
      <c r="CK802" s="5">
        <v>0</v>
      </c>
      <c r="CL802" s="5">
        <v>0</v>
      </c>
      <c r="CM802" s="5">
        <v>0</v>
      </c>
      <c r="CN802" s="5">
        <v>0</v>
      </c>
      <c r="CO802" s="5">
        <v>0</v>
      </c>
      <c r="CP802" s="5">
        <v>0</v>
      </c>
      <c r="CQ802" s="5">
        <v>0</v>
      </c>
      <c r="CR802" s="5">
        <v>0</v>
      </c>
      <c r="CS802" s="5">
        <v>0</v>
      </c>
      <c r="CT802" s="5">
        <v>0</v>
      </c>
      <c r="CU802" s="5">
        <v>0</v>
      </c>
      <c r="CV802" s="5">
        <v>0</v>
      </c>
      <c r="CW802" s="5">
        <v>0</v>
      </c>
      <c r="CX802" s="5">
        <v>0</v>
      </c>
      <c r="CY802" s="5">
        <v>0</v>
      </c>
      <c r="CZ802" s="5">
        <v>0</v>
      </c>
      <c r="DA802" s="5">
        <v>0</v>
      </c>
      <c r="DB802" s="5">
        <v>0</v>
      </c>
      <c r="DC802" s="5">
        <v>0</v>
      </c>
      <c r="DD802" s="5">
        <v>0</v>
      </c>
      <c r="DE802" s="5">
        <v>0</v>
      </c>
      <c r="DF802" s="3">
        <v>0</v>
      </c>
      <c r="DG802" s="3">
        <v>0</v>
      </c>
      <c r="DH802" s="3">
        <v>0</v>
      </c>
      <c r="DI802" s="3">
        <v>0</v>
      </c>
      <c r="DJ802" s="3">
        <v>0</v>
      </c>
      <c r="DK802" s="3">
        <v>0</v>
      </c>
      <c r="DL802" s="3">
        <v>0</v>
      </c>
      <c r="DM802" s="3">
        <v>0</v>
      </c>
      <c r="DN802" s="3">
        <v>0</v>
      </c>
      <c r="DO802" s="3">
        <v>0</v>
      </c>
      <c r="DP802" s="3">
        <v>0</v>
      </c>
      <c r="DQ802" s="3">
        <v>0</v>
      </c>
      <c r="DR802" s="3">
        <v>0</v>
      </c>
      <c r="DS802" s="3">
        <v>0</v>
      </c>
      <c r="DT802" s="3">
        <v>0</v>
      </c>
      <c r="DU802" s="3">
        <v>0</v>
      </c>
      <c r="DV802" s="3">
        <v>0</v>
      </c>
      <c r="DW802" s="3">
        <v>0</v>
      </c>
      <c r="DX802" s="3">
        <v>0</v>
      </c>
      <c r="DY802" s="3">
        <v>0</v>
      </c>
      <c r="DZ802" s="3">
        <v>0</v>
      </c>
      <c r="EA802" s="3">
        <v>0</v>
      </c>
      <c r="EB802" s="3">
        <v>0</v>
      </c>
      <c r="EC802" s="3">
        <v>1</v>
      </c>
      <c r="ED802" s="3">
        <v>0.99385000000000001</v>
      </c>
      <c r="EE802" s="3">
        <v>0.98763843750000002</v>
      </c>
      <c r="EF802" s="3">
        <v>0.98123854042500003</v>
      </c>
      <c r="EG802" s="3">
        <v>0.97460536789172703</v>
      </c>
      <c r="EH802" s="3">
        <v>0.96768566977969572</v>
      </c>
      <c r="EI802" s="3">
        <v>0.96061188753360616</v>
      </c>
      <c r="EJ802" s="3">
        <v>0.95337848002047809</v>
      </c>
      <c r="EK802" s="3">
        <v>0.94602793193952017</v>
      </c>
      <c r="EL802" s="3">
        <v>0.93852593043923982</v>
      </c>
      <c r="EM802" s="3">
        <v>0.93074555047589846</v>
      </c>
      <c r="EN802" s="3">
        <v>0.92249914489868201</v>
      </c>
      <c r="EO802" s="3">
        <v>0.9136339281162057</v>
      </c>
      <c r="EP802" s="3">
        <v>0.90407731722811013</v>
      </c>
      <c r="EQ802" s="3">
        <v>0.89354481648240258</v>
      </c>
      <c r="ER802" s="3">
        <v>0.88188405662730718</v>
      </c>
      <c r="ES802" s="3">
        <v>0.86898209287884964</v>
      </c>
      <c r="ET802" s="3">
        <v>0.8547916153021381</v>
      </c>
      <c r="EU802" s="3">
        <v>0.83938827039439357</v>
      </c>
      <c r="EV802" s="3">
        <v>0.82264247440002536</v>
      </c>
      <c r="EW802" s="3">
        <v>0.8045032078395048</v>
      </c>
      <c r="EX802" s="3">
        <v>0.78488137460029928</v>
      </c>
      <c r="EY802" s="3">
        <v>0.76348550832869511</v>
      </c>
      <c r="EZ802" s="3">
        <v>0.74009231235350392</v>
      </c>
      <c r="FA802" s="3">
        <v>0.71449251926919621</v>
      </c>
      <c r="FB802" s="3">
        <v>0.6866344559428903</v>
      </c>
      <c r="FC802" s="3">
        <v>0.65641567353684371</v>
      </c>
      <c r="FD802" s="3">
        <v>0.62381150703226873</v>
      </c>
      <c r="FE802" s="3">
        <v>0.58896539624944622</v>
      </c>
      <c r="FF802" s="3">
        <v>0.55217861759970588</v>
      </c>
      <c r="FG802" s="3">
        <v>0.51369728973918238</v>
      </c>
      <c r="FH802" s="3">
        <v>0.47379328427224271</v>
      </c>
      <c r="FI802" s="3">
        <v>0.43194786140531827</v>
      </c>
      <c r="FJ802" s="3">
        <v>0.38853278185546974</v>
      </c>
      <c r="FK802" s="3">
        <v>0.34413125554502666</v>
      </c>
      <c r="FL802" s="3">
        <v>0.29948366645061492</v>
      </c>
      <c r="FM802" s="3">
        <v>0.2555374332356517</v>
      </c>
      <c r="FN802" s="3">
        <v>0.21339675512076037</v>
      </c>
      <c r="FO802" s="3">
        <v>0.1741466899513989</v>
      </c>
      <c r="FP802" s="3">
        <v>0.13866604334070087</v>
      </c>
      <c r="FQ802" s="3">
        <v>0.10754383657331397</v>
      </c>
      <c r="FR802" s="3">
        <v>8.1080524707718593E-2</v>
      </c>
      <c r="FS802" s="3">
        <v>5.9300674160731218E-2</v>
      </c>
      <c r="FT802" s="3">
        <v>4.2322298141772262E-2</v>
      </c>
      <c r="FU802" s="3">
        <v>2.9197307042045852E-2</v>
      </c>
      <c r="FV802" s="3">
        <v>1.9697671222845815E-2</v>
      </c>
      <c r="FW802" s="3">
        <v>1.259784260728327E-2</v>
      </c>
      <c r="FX802" s="3">
        <v>7.5944834373746469E-3</v>
      </c>
      <c r="FY802" s="3">
        <v>4.1370189076754653E-3</v>
      </c>
      <c r="FZ802" s="3">
        <v>1.9828317922597738E-3</v>
      </c>
      <c r="GA802" s="3">
        <v>8.2233982920389614E-4</v>
      </c>
      <c r="GB802" s="3">
        <v>2.9208688393493186E-4</v>
      </c>
      <c r="GC802" s="3">
        <v>8.4588361587556254E-5</v>
      </c>
      <c r="GD802" s="3">
        <v>1.8383588623823603E-5</v>
      </c>
      <c r="GE802" s="3">
        <v>2.5317878252729858E-6</v>
      </c>
      <c r="GF802" s="3">
        <v>0</v>
      </c>
      <c r="GG802" s="3">
        <v>0</v>
      </c>
      <c r="GH802" s="3">
        <v>0</v>
      </c>
      <c r="GI802" s="3">
        <v>0</v>
      </c>
      <c r="GJ802" s="3">
        <v>0</v>
      </c>
      <c r="GK802" s="3">
        <v>0</v>
      </c>
      <c r="GL802" s="3">
        <v>0</v>
      </c>
      <c r="GM802" s="3">
        <v>0</v>
      </c>
      <c r="GN802" s="3">
        <v>0</v>
      </c>
      <c r="GO802" s="3">
        <v>0</v>
      </c>
      <c r="GP802" s="3">
        <v>0</v>
      </c>
      <c r="GQ802" s="3">
        <v>0</v>
      </c>
      <c r="GR802" s="3">
        <v>0</v>
      </c>
      <c r="GS802" s="3">
        <v>0</v>
      </c>
      <c r="GT802" s="3">
        <v>0</v>
      </c>
      <c r="GU802" s="3">
        <v>0</v>
      </c>
      <c r="GV802" s="3">
        <v>0</v>
      </c>
      <c r="GW802" s="3">
        <v>0</v>
      </c>
      <c r="GX802" s="3">
        <v>0</v>
      </c>
      <c r="GY802" s="3">
        <v>0</v>
      </c>
      <c r="GZ802" s="3">
        <v>0</v>
      </c>
      <c r="HA802" s="3">
        <v>0</v>
      </c>
      <c r="HB802">
        <f t="shared" si="4705"/>
        <v>24</v>
      </c>
      <c r="HC802">
        <f t="shared" si="4709"/>
        <v>0.33475064290137374</v>
      </c>
      <c r="HD802">
        <f>IF(H802&gt;=$F$3,IF(HB802&lt;50,HC802*VLOOKUP(H802,Ret!$A$2:$AZ$27,HB802+2),HC802),0)</f>
        <v>1.4729028287660444E-2</v>
      </c>
      <c r="HE802">
        <f>IF(H802&lt;$F$3,HC802*VLOOKUP(H802,Withd!$A$2:$AZ$57,HB802+2),0)</f>
        <v>0</v>
      </c>
      <c r="HF802">
        <f>IF(HC802=HD802,0,HC802*VLOOKUP(H802,Mort!$A$2:$E$115,IF(HF801/HC801=VLOOKUP(H801,Mort!$A$2:$E$115,2),2,3)))</f>
        <v>7.6323146581513208E-4</v>
      </c>
      <c r="HH802">
        <f t="shared" ref="HH802:HI802" si="4750">HH801+1</f>
        <v>54</v>
      </c>
      <c r="HI802">
        <f t="shared" si="4750"/>
        <v>23</v>
      </c>
      <c r="HJ802">
        <f t="shared" si="4703"/>
        <v>0.24941374886712681</v>
      </c>
      <c r="HK802">
        <f>IF(HH802&gt;=$F$3,IF(HI802&lt;50,HJ802*VLOOKUP(HH802,Ret!$A$2:$AZ$27,HI802+2),HJ802),0)</f>
        <v>6.9835849682795504E-3</v>
      </c>
      <c r="HL802">
        <f>IF(HH802&lt;$F$3,HJ802*VLOOKUP(HH802,Withd!$A$2:$AZ$57,HI802+2),0)</f>
        <v>0</v>
      </c>
      <c r="HM802">
        <f>IF(HJ802=HK802,0,HJ802*VLOOKUP(HH802,Mort!$A$2:$E$115,IF(HM801/HJ801=VLOOKUP(HH801,Mort!$A$2:$E$115,2),2,3)))</f>
        <v>5.3125128508698012E-4</v>
      </c>
      <c r="HN802">
        <f>HN801/(1+Assumptions!$C$9)</f>
        <v>0.4569362111232228</v>
      </c>
      <c r="HO802">
        <f>HO801*(1+Assumptions!$C$10)</f>
        <v>1.9574526565386869</v>
      </c>
      <c r="HQ802">
        <f>HQ801/(1.01+Assumptions!$C$9)</f>
        <v>0.37360533084362613</v>
      </c>
      <c r="HR802">
        <f>HR801/(0.99+Assumptions!$C$9)</f>
        <v>0.55994399583448384</v>
      </c>
    </row>
    <row r="803" spans="2:226" x14ac:dyDescent="0.25">
      <c r="B803">
        <f t="shared" ref="B803:C803" si="4751">B802+1</f>
        <v>2061</v>
      </c>
      <c r="C803">
        <f t="shared" si="4751"/>
        <v>75</v>
      </c>
      <c r="D803">
        <f>IF(D802=0, 0, D802*(1-VLOOKUP(C802,Mort!$A$2:$E$111,IF(D802/D801=1-VLOOKUP(C801,Mort!$A$2:$E$111,4),4,5))))</f>
        <v>0.80000964653547502</v>
      </c>
      <c r="E803" s="3">
        <f>IF(C803&lt;65,Assumptions!$C$6,Assumptions!$C$7)*(1+Assumptions!$C$8)^(B803-$J$3)</f>
        <v>39768.780515756276</v>
      </c>
      <c r="F803" s="3">
        <f t="shared" si="4701"/>
        <v>31815.41</v>
      </c>
      <c r="H803">
        <f t="shared" si="4708"/>
        <v>56</v>
      </c>
      <c r="I803" s="5">
        <v>301200.89099067851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36832.67</v>
      </c>
      <c r="AI803" s="5">
        <v>38615.599999999999</v>
      </c>
      <c r="AJ803" s="5">
        <v>40475.47</v>
      </c>
      <c r="AK803" s="5">
        <v>42412.959999999999</v>
      </c>
      <c r="AL803" s="5">
        <v>44427.98</v>
      </c>
      <c r="AM803" s="5">
        <v>46528.88</v>
      </c>
      <c r="AN803" s="5">
        <v>48718.34</v>
      </c>
      <c r="AO803" s="5">
        <v>51001.57</v>
      </c>
      <c r="AP803" s="5">
        <v>21985.84</v>
      </c>
      <c r="AQ803" s="5">
        <v>23002.78</v>
      </c>
      <c r="AR803" s="5">
        <v>24052.92</v>
      </c>
      <c r="AS803" s="5">
        <v>25131.96</v>
      </c>
      <c r="AT803" s="5">
        <v>26236.880000000001</v>
      </c>
      <c r="AU803" s="5">
        <v>27357.439999999999</v>
      </c>
      <c r="AV803" s="5">
        <v>28485.45</v>
      </c>
      <c r="AW803" s="5">
        <v>29612.49</v>
      </c>
      <c r="AX803" s="5">
        <v>30731.01</v>
      </c>
      <c r="AY803" s="5">
        <v>31836.98</v>
      </c>
      <c r="AZ803" s="5">
        <v>32917.93</v>
      </c>
      <c r="BA803" s="5">
        <v>33962.660000000003</v>
      </c>
      <c r="BB803" s="5">
        <v>34956.699999999997</v>
      </c>
      <c r="BC803" s="5">
        <v>35873.980000000003</v>
      </c>
      <c r="BD803" s="5">
        <v>36687.42</v>
      </c>
      <c r="BE803" s="5">
        <v>37366.410000000003</v>
      </c>
      <c r="BF803" s="5">
        <v>37884.519999999997</v>
      </c>
      <c r="BG803" s="5">
        <v>38209.17</v>
      </c>
      <c r="BH803" s="5">
        <v>38308.44</v>
      </c>
      <c r="BI803" s="5">
        <v>38157.800000000003</v>
      </c>
      <c r="BJ803" s="5">
        <v>37742.06</v>
      </c>
      <c r="BK803" s="5">
        <v>37042.97</v>
      </c>
      <c r="BL803" s="5">
        <v>36044.57</v>
      </c>
      <c r="BM803" s="5">
        <v>34668.47</v>
      </c>
      <c r="BN803" s="5">
        <v>32899.06</v>
      </c>
      <c r="BO803" s="5">
        <v>30742.02</v>
      </c>
      <c r="BP803" s="5">
        <v>28225</v>
      </c>
      <c r="BQ803" s="5">
        <v>25407.84</v>
      </c>
      <c r="BR803" s="5">
        <v>22384.82</v>
      </c>
      <c r="BS803" s="5">
        <v>19272.29</v>
      </c>
      <c r="BT803" s="5">
        <v>16189.77</v>
      </c>
      <c r="BU803" s="5">
        <v>13246.73</v>
      </c>
      <c r="BV803" s="5">
        <v>10536.4</v>
      </c>
      <c r="BW803" s="5">
        <v>8129.95</v>
      </c>
      <c r="BX803" s="5">
        <v>6121.39</v>
      </c>
      <c r="BY803" s="5">
        <v>4455.29</v>
      </c>
      <c r="BZ803" s="5">
        <v>3171.03</v>
      </c>
      <c r="CA803" s="5">
        <v>2139.61</v>
      </c>
      <c r="CB803" s="5">
        <v>1360.78</v>
      </c>
      <c r="CC803" s="5">
        <v>782.04</v>
      </c>
      <c r="CD803" s="5">
        <v>395.44</v>
      </c>
      <c r="CE803" s="5">
        <v>173.02</v>
      </c>
      <c r="CF803" s="5">
        <v>64.84</v>
      </c>
      <c r="CG803" s="5">
        <v>19.809999999999999</v>
      </c>
      <c r="CH803" s="5">
        <v>4.54</v>
      </c>
      <c r="CI803" s="5">
        <v>0.66</v>
      </c>
      <c r="CJ803" s="5">
        <v>0</v>
      </c>
      <c r="CK803" s="5">
        <v>0</v>
      </c>
      <c r="CL803" s="5">
        <v>0</v>
      </c>
      <c r="CM803" s="5">
        <v>0</v>
      </c>
      <c r="CN803" s="5">
        <v>0</v>
      </c>
      <c r="CO803" s="5">
        <v>0</v>
      </c>
      <c r="CP803" s="5">
        <v>0</v>
      </c>
      <c r="CQ803" s="5">
        <v>0</v>
      </c>
      <c r="CR803" s="5">
        <v>0</v>
      </c>
      <c r="CS803" s="5">
        <v>0</v>
      </c>
      <c r="CT803" s="5">
        <v>0</v>
      </c>
      <c r="CU803" s="5">
        <v>0</v>
      </c>
      <c r="CV803" s="5">
        <v>0</v>
      </c>
      <c r="CW803" s="5">
        <v>0</v>
      </c>
      <c r="CX803" s="5">
        <v>0</v>
      </c>
      <c r="CY803" s="5">
        <v>0</v>
      </c>
      <c r="CZ803" s="5">
        <v>0</v>
      </c>
      <c r="DA803" s="5">
        <v>0</v>
      </c>
      <c r="DB803" s="5">
        <v>0</v>
      </c>
      <c r="DC803" s="5">
        <v>0</v>
      </c>
      <c r="DD803" s="5">
        <v>0</v>
      </c>
      <c r="DE803" s="5">
        <v>0</v>
      </c>
      <c r="DF803" s="3">
        <v>0</v>
      </c>
      <c r="DG803" s="3">
        <v>0</v>
      </c>
      <c r="DH803" s="3">
        <v>0</v>
      </c>
      <c r="DI803" s="3">
        <v>0</v>
      </c>
      <c r="DJ803" s="3">
        <v>0</v>
      </c>
      <c r="DK803" s="3">
        <v>0</v>
      </c>
      <c r="DL803" s="3">
        <v>0</v>
      </c>
      <c r="DM803" s="3">
        <v>0</v>
      </c>
      <c r="DN803" s="3">
        <v>0</v>
      </c>
      <c r="DO803" s="3">
        <v>0</v>
      </c>
      <c r="DP803" s="3">
        <v>0</v>
      </c>
      <c r="DQ803" s="3">
        <v>0</v>
      </c>
      <c r="DR803" s="3">
        <v>0</v>
      </c>
      <c r="DS803" s="3">
        <v>0</v>
      </c>
      <c r="DT803" s="3">
        <v>0</v>
      </c>
      <c r="DU803" s="3">
        <v>0</v>
      </c>
      <c r="DV803" s="3">
        <v>0</v>
      </c>
      <c r="DW803" s="3">
        <v>0</v>
      </c>
      <c r="DX803" s="3">
        <v>0</v>
      </c>
      <c r="DY803" s="3">
        <v>0</v>
      </c>
      <c r="DZ803" s="3">
        <v>0</v>
      </c>
      <c r="EA803" s="3">
        <v>0</v>
      </c>
      <c r="EB803" s="3">
        <v>0</v>
      </c>
      <c r="EC803" s="3">
        <v>0</v>
      </c>
      <c r="ED803" s="3">
        <v>1</v>
      </c>
      <c r="EE803" s="3">
        <v>0.99375000000000002</v>
      </c>
      <c r="EF803" s="3">
        <v>0.98731049999999998</v>
      </c>
      <c r="EG803" s="3">
        <v>0.98063628102</v>
      </c>
      <c r="EH803" s="3">
        <v>0.97367376342475798</v>
      </c>
      <c r="EI803" s="3">
        <v>0.96655620821412291</v>
      </c>
      <c r="EJ803" s="3">
        <v>0.95927803996627048</v>
      </c>
      <c r="EK803" s="3">
        <v>0.95188200627813058</v>
      </c>
      <c r="EL803" s="3">
        <v>0.94433358196834505</v>
      </c>
      <c r="EM803" s="3">
        <v>0.93650505657382743</v>
      </c>
      <c r="EN803" s="3">
        <v>0.92820762177258331</v>
      </c>
      <c r="EO803" s="3">
        <v>0.91928754652734879</v>
      </c>
      <c r="EP803" s="3">
        <v>0.90967179879067273</v>
      </c>
      <c r="EQ803" s="3">
        <v>0.89907412233476136</v>
      </c>
      <c r="ER803" s="3">
        <v>0.88734120503829272</v>
      </c>
      <c r="ES803" s="3">
        <v>0.87435940320858252</v>
      </c>
      <c r="ET803" s="3">
        <v>0.86008111415418642</v>
      </c>
      <c r="EU803" s="3">
        <v>0.84458245247712793</v>
      </c>
      <c r="EV803" s="3">
        <v>0.82773303255020925</v>
      </c>
      <c r="EW803" s="3">
        <v>0.80948151918247713</v>
      </c>
      <c r="EX803" s="3">
        <v>0.78973826492961652</v>
      </c>
      <c r="EY803" s="3">
        <v>0.76820999982763516</v>
      </c>
      <c r="EZ803" s="3">
        <v>0.74467204543291643</v>
      </c>
      <c r="FA803" s="3">
        <v>0.71891383938139186</v>
      </c>
      <c r="FB803" s="3">
        <v>0.69088338878391142</v>
      </c>
      <c r="FC803" s="3">
        <v>0.66047761084353152</v>
      </c>
      <c r="FD803" s="3">
        <v>0.62767168791293326</v>
      </c>
      <c r="FE803" s="3">
        <v>0.59260994742611683</v>
      </c>
      <c r="FF803" s="3">
        <v>0.55559553010988161</v>
      </c>
      <c r="FG803" s="3">
        <v>0.51687607761652399</v>
      </c>
      <c r="FH803" s="3">
        <v>0.47672514390727244</v>
      </c>
      <c r="FI803" s="3">
        <v>0.43462077919738218</v>
      </c>
      <c r="FJ803" s="3">
        <v>0.39093704468025331</v>
      </c>
      <c r="FK803" s="3">
        <v>0.34626075921419397</v>
      </c>
      <c r="FL803" s="3">
        <v>0.30133688831374444</v>
      </c>
      <c r="FM803" s="3">
        <v>0.25711871332258557</v>
      </c>
      <c r="FN803" s="3">
        <v>0.21471726630855797</v>
      </c>
      <c r="FO803" s="3">
        <v>0.17522431951642489</v>
      </c>
      <c r="FP803" s="3">
        <v>0.13952411665814848</v>
      </c>
      <c r="FQ803" s="3">
        <v>0.10820932391539365</v>
      </c>
      <c r="FR803" s="3">
        <v>8.1582255579532734E-2</v>
      </c>
      <c r="FS803" s="3">
        <v>5.9667630085758643E-2</v>
      </c>
      <c r="FT803" s="3">
        <v>4.2584190915905082E-2</v>
      </c>
      <c r="FU803" s="3">
        <v>2.93779816290646E-2</v>
      </c>
      <c r="FV803" s="3">
        <v>1.9819561526232141E-2</v>
      </c>
      <c r="FW803" s="3">
        <v>1.2675798769717028E-2</v>
      </c>
      <c r="FX803" s="3">
        <v>7.6414785303362135E-3</v>
      </c>
      <c r="FY803" s="3">
        <v>4.1626190146153491E-3</v>
      </c>
      <c r="FZ803" s="3">
        <v>1.9951016675149908E-3</v>
      </c>
      <c r="GA803" s="3">
        <v>8.2742851456849215E-4</v>
      </c>
      <c r="GB803" s="3">
        <v>2.9389433408958272E-4</v>
      </c>
      <c r="GC803" s="3">
        <v>8.5111799152343142E-5</v>
      </c>
      <c r="GD803" s="3">
        <v>1.8497347309778738E-5</v>
      </c>
      <c r="GE803" s="3">
        <v>2.5474546715027269E-6</v>
      </c>
      <c r="GF803" s="3">
        <v>0</v>
      </c>
      <c r="GG803" s="3">
        <v>0</v>
      </c>
      <c r="GH803" s="3">
        <v>0</v>
      </c>
      <c r="GI803" s="3">
        <v>0</v>
      </c>
      <c r="GJ803" s="3">
        <v>0</v>
      </c>
      <c r="GK803" s="3">
        <v>0</v>
      </c>
      <c r="GL803" s="3">
        <v>0</v>
      </c>
      <c r="GM803" s="3">
        <v>0</v>
      </c>
      <c r="GN803" s="3">
        <v>0</v>
      </c>
      <c r="GO803" s="3">
        <v>0</v>
      </c>
      <c r="GP803" s="3">
        <v>0</v>
      </c>
      <c r="GQ803" s="3">
        <v>0</v>
      </c>
      <c r="GR803" s="3">
        <v>0</v>
      </c>
      <c r="GS803" s="3">
        <v>0</v>
      </c>
      <c r="GT803" s="3">
        <v>0</v>
      </c>
      <c r="GU803" s="3">
        <v>0</v>
      </c>
      <c r="GV803" s="3">
        <v>0</v>
      </c>
      <c r="GW803" s="3">
        <v>0</v>
      </c>
      <c r="GX803" s="3">
        <v>0</v>
      </c>
      <c r="GY803" s="3">
        <v>0</v>
      </c>
      <c r="GZ803" s="3">
        <v>0</v>
      </c>
      <c r="HA803" s="3">
        <v>0</v>
      </c>
      <c r="HB803">
        <f t="shared" si="4705"/>
        <v>25</v>
      </c>
      <c r="HC803">
        <f t="shared" si="4709"/>
        <v>0.31925838314789817</v>
      </c>
      <c r="HD803">
        <f>IF(H803&gt;=$F$3,IF(HB803&lt;50,HC803*VLOOKUP(H803,Ret!$A$2:$AZ$27,HB803+2),HC803),0)</f>
        <v>1.1493301793324332E-2</v>
      </c>
      <c r="HE803">
        <f>IF(H803&lt;$F$3,HC803*VLOOKUP(H803,Withd!$A$2:$AZ$57,HB803+2),0)</f>
        <v>0</v>
      </c>
      <c r="HF803">
        <f>IF(HC803=HD803,0,HC803*VLOOKUP(H803,Mort!$A$2:$E$115,IF(HF802/HC802=VLOOKUP(H802,Mort!$A$2:$E$115,2),2,3)))</f>
        <v>7.9495337403826644E-4</v>
      </c>
      <c r="HH803">
        <f t="shared" ref="HH803:HI803" si="4752">HH802+1</f>
        <v>55</v>
      </c>
      <c r="HI803">
        <f t="shared" si="4752"/>
        <v>24</v>
      </c>
      <c r="HJ803">
        <f t="shared" si="4703"/>
        <v>0.24189891261376026</v>
      </c>
      <c r="HK803">
        <f>IF(HH803&gt;=$F$3,IF(HI803&lt;50,HJ803*VLOOKUP(HH803,Ret!$A$2:$AZ$27,HI803+2),HJ803),0)</f>
        <v>1.064355215500545E-2</v>
      </c>
      <c r="HL803">
        <f>IF(HH803&lt;$F$3,HJ803*VLOOKUP(HH803,Withd!$A$2:$AZ$57,HI803+2),0)</f>
        <v>0</v>
      </c>
      <c r="HM803">
        <f>IF(HJ803=HK803,0,HJ803*VLOOKUP(HH803,Mort!$A$2:$E$115,IF(HM802/HJ802=VLOOKUP(HH802,Mort!$A$2:$E$115,2),2,3)))</f>
        <v>5.5152952075937338E-4</v>
      </c>
      <c r="HN803">
        <f>HN802/(1+Assumptions!$C$9)</f>
        <v>0.44020829587979071</v>
      </c>
      <c r="HO803">
        <f>HO802*(1+Assumptions!$C$10)</f>
        <v>2.0210698678761942</v>
      </c>
      <c r="HQ803">
        <f>HQ802/(1.01+Assumptions!$C$9)</f>
        <v>0.35649363630116998</v>
      </c>
      <c r="HR803">
        <f>HR802/(0.99+Assumptions!$C$9)</f>
        <v>0.54469260295183253</v>
      </c>
    </row>
    <row r="804" spans="2:226" x14ac:dyDescent="0.25">
      <c r="B804">
        <f t="shared" ref="B804:C804" si="4753">B803+1</f>
        <v>2062</v>
      </c>
      <c r="C804">
        <f t="shared" si="4753"/>
        <v>76</v>
      </c>
      <c r="D804">
        <f>IF(D803=0, 0, D803*(1-VLOOKUP(C803,Mort!$A$2:$E$111,IF(D803/D802=1-VLOOKUP(C802,Mort!$A$2:$E$111,4),4,5))))</f>
        <v>0.78236943382936774</v>
      </c>
      <c r="E804" s="3">
        <f>IF(C804&lt;65,Assumptions!$C$6,Assumptions!$C$7)*(1+Assumptions!$C$8)^(B804-$J$3)</f>
        <v>41956.063444122869</v>
      </c>
      <c r="F804" s="3">
        <f t="shared" si="4701"/>
        <v>32825.14</v>
      </c>
      <c r="H804">
        <f t="shared" si="4708"/>
        <v>57</v>
      </c>
      <c r="I804" s="5">
        <v>287951.97426733922</v>
      </c>
      <c r="J804" s="5">
        <v>0</v>
      </c>
      <c r="K804" s="5">
        <v>0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0</v>
      </c>
      <c r="X804" s="5">
        <v>0</v>
      </c>
      <c r="Y804" s="5">
        <v>0</v>
      </c>
      <c r="Z804" s="5">
        <v>0</v>
      </c>
      <c r="AA804" s="5">
        <v>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>
        <v>0</v>
      </c>
      <c r="AI804" s="5">
        <v>38858.47</v>
      </c>
      <c r="AJ804" s="5">
        <v>40730.03</v>
      </c>
      <c r="AK804" s="5">
        <v>42679.71</v>
      </c>
      <c r="AL804" s="5">
        <v>44707.4</v>
      </c>
      <c r="AM804" s="5">
        <v>46821.52</v>
      </c>
      <c r="AN804" s="5">
        <v>49024.74</v>
      </c>
      <c r="AO804" s="5">
        <v>51322.34</v>
      </c>
      <c r="AP804" s="5">
        <v>22124.12</v>
      </c>
      <c r="AQ804" s="5">
        <v>23147.45</v>
      </c>
      <c r="AR804" s="5">
        <v>24204.19</v>
      </c>
      <c r="AS804" s="5">
        <v>25290.03</v>
      </c>
      <c r="AT804" s="5">
        <v>26401.9</v>
      </c>
      <c r="AU804" s="5">
        <v>27529.5</v>
      </c>
      <c r="AV804" s="5">
        <v>28664.6</v>
      </c>
      <c r="AW804" s="5">
        <v>29798.73</v>
      </c>
      <c r="AX804" s="5">
        <v>30924.28</v>
      </c>
      <c r="AY804" s="5">
        <v>32037.21</v>
      </c>
      <c r="AZ804" s="5">
        <v>33124.959999999999</v>
      </c>
      <c r="BA804" s="5">
        <v>34176.26</v>
      </c>
      <c r="BB804" s="5">
        <v>35176.550000000003</v>
      </c>
      <c r="BC804" s="5">
        <v>36099.61</v>
      </c>
      <c r="BD804" s="5">
        <v>36918.160000000003</v>
      </c>
      <c r="BE804" s="5">
        <v>37601.42</v>
      </c>
      <c r="BF804" s="5">
        <v>38122.79</v>
      </c>
      <c r="BG804" s="5">
        <v>38449.480000000003</v>
      </c>
      <c r="BH804" s="5">
        <v>38549.379999999997</v>
      </c>
      <c r="BI804" s="5">
        <v>38397.79</v>
      </c>
      <c r="BJ804" s="5">
        <v>37979.43</v>
      </c>
      <c r="BK804" s="5">
        <v>37275.94</v>
      </c>
      <c r="BL804" s="5">
        <v>36271.269999999997</v>
      </c>
      <c r="BM804" s="5">
        <v>34886.519999999997</v>
      </c>
      <c r="BN804" s="5">
        <v>33105.980000000003</v>
      </c>
      <c r="BO804" s="5">
        <v>30935.37</v>
      </c>
      <c r="BP804" s="5">
        <v>28402.51</v>
      </c>
      <c r="BQ804" s="5">
        <v>25567.64</v>
      </c>
      <c r="BR804" s="5">
        <v>22525.599999999999</v>
      </c>
      <c r="BS804" s="5">
        <v>19393.5</v>
      </c>
      <c r="BT804" s="5">
        <v>16291.6</v>
      </c>
      <c r="BU804" s="5">
        <v>13330.04</v>
      </c>
      <c r="BV804" s="5">
        <v>10602.66</v>
      </c>
      <c r="BW804" s="5">
        <v>8181.08</v>
      </c>
      <c r="BX804" s="5">
        <v>6159.88</v>
      </c>
      <c r="BY804" s="5">
        <v>4483.3100000000004</v>
      </c>
      <c r="BZ804" s="5">
        <v>3190.97</v>
      </c>
      <c r="CA804" s="5">
        <v>2153.06</v>
      </c>
      <c r="CB804" s="5">
        <v>1369.34</v>
      </c>
      <c r="CC804" s="5">
        <v>786.96</v>
      </c>
      <c r="CD804" s="5">
        <v>397.93</v>
      </c>
      <c r="CE804" s="5">
        <v>174.11</v>
      </c>
      <c r="CF804" s="5">
        <v>65.239999999999995</v>
      </c>
      <c r="CG804" s="5">
        <v>19.93</v>
      </c>
      <c r="CH804" s="5">
        <v>4.57</v>
      </c>
      <c r="CI804" s="5">
        <v>0.66</v>
      </c>
      <c r="CJ804" s="5">
        <v>0</v>
      </c>
      <c r="CK804" s="5">
        <v>0</v>
      </c>
      <c r="CL804" s="5">
        <v>0</v>
      </c>
      <c r="CM804" s="5">
        <v>0</v>
      </c>
      <c r="CN804" s="5">
        <v>0</v>
      </c>
      <c r="CO804" s="5">
        <v>0</v>
      </c>
      <c r="CP804" s="5">
        <v>0</v>
      </c>
      <c r="CQ804" s="5">
        <v>0</v>
      </c>
      <c r="CR804" s="5">
        <v>0</v>
      </c>
      <c r="CS804" s="5">
        <v>0</v>
      </c>
      <c r="CT804" s="5">
        <v>0</v>
      </c>
      <c r="CU804" s="5">
        <v>0</v>
      </c>
      <c r="CV804" s="5">
        <v>0</v>
      </c>
      <c r="CW804" s="5">
        <v>0</v>
      </c>
      <c r="CX804" s="5">
        <v>0</v>
      </c>
      <c r="CY804" s="5">
        <v>0</v>
      </c>
      <c r="CZ804" s="5">
        <v>0</v>
      </c>
      <c r="DA804" s="5">
        <v>0</v>
      </c>
      <c r="DB804" s="5">
        <v>0</v>
      </c>
      <c r="DC804" s="5">
        <v>0</v>
      </c>
      <c r="DD804" s="5">
        <v>0</v>
      </c>
      <c r="DE804" s="5">
        <v>0</v>
      </c>
      <c r="DF804" s="3">
        <v>0</v>
      </c>
      <c r="DG804" s="3">
        <v>0</v>
      </c>
      <c r="DH804" s="3">
        <v>0</v>
      </c>
      <c r="DI804" s="3">
        <v>0</v>
      </c>
      <c r="DJ804" s="3">
        <v>0</v>
      </c>
      <c r="DK804" s="3">
        <v>0</v>
      </c>
      <c r="DL804" s="3">
        <v>0</v>
      </c>
      <c r="DM804" s="3">
        <v>0</v>
      </c>
      <c r="DN804" s="3">
        <v>0</v>
      </c>
      <c r="DO804" s="3">
        <v>0</v>
      </c>
      <c r="DP804" s="3">
        <v>0</v>
      </c>
      <c r="DQ804" s="3">
        <v>0</v>
      </c>
      <c r="DR804" s="3">
        <v>0</v>
      </c>
      <c r="DS804" s="3">
        <v>0</v>
      </c>
      <c r="DT804" s="3">
        <v>0</v>
      </c>
      <c r="DU804" s="3">
        <v>0</v>
      </c>
      <c r="DV804" s="3">
        <v>0</v>
      </c>
      <c r="DW804" s="3">
        <v>0</v>
      </c>
      <c r="DX804" s="3">
        <v>0</v>
      </c>
      <c r="DY804" s="3">
        <v>0</v>
      </c>
      <c r="DZ804" s="3">
        <v>0</v>
      </c>
      <c r="EA804" s="3">
        <v>0</v>
      </c>
      <c r="EB804" s="3">
        <v>0</v>
      </c>
      <c r="EC804" s="3">
        <v>0</v>
      </c>
      <c r="ED804" s="3">
        <v>0</v>
      </c>
      <c r="EE804" s="3">
        <v>1</v>
      </c>
      <c r="EF804" s="3">
        <v>0.99351999999999996</v>
      </c>
      <c r="EG804" s="3">
        <v>0.98680380479999996</v>
      </c>
      <c r="EH804" s="3">
        <v>0.97979749778591996</v>
      </c>
      <c r="EI804" s="3">
        <v>0.97263517807710487</v>
      </c>
      <c r="EJ804" s="3">
        <v>0.96531123518618422</v>
      </c>
      <c r="EK804" s="3">
        <v>0.95786868556289873</v>
      </c>
      <c r="EL804" s="3">
        <v>0.95027278688638495</v>
      </c>
      <c r="EM804" s="3">
        <v>0.94239502548309684</v>
      </c>
      <c r="EN804" s="3">
        <v>0.93404540555731663</v>
      </c>
      <c r="EO804" s="3">
        <v>0.92506922920991086</v>
      </c>
      <c r="EP804" s="3">
        <v>0.9153930050723752</v>
      </c>
      <c r="EQ804" s="3">
        <v>0.90472867656328193</v>
      </c>
      <c r="ER804" s="3">
        <v>0.89292196733413109</v>
      </c>
      <c r="ES804" s="3">
        <v>0.87985851895203271</v>
      </c>
      <c r="ET804" s="3">
        <v>0.86549042933754605</v>
      </c>
      <c r="EU804" s="3">
        <v>0.84989429180088349</v>
      </c>
      <c r="EV804" s="3">
        <v>0.83293890067945586</v>
      </c>
      <c r="EW804" s="3">
        <v>0.8145725979194739</v>
      </c>
      <c r="EX804" s="3">
        <v>0.79470517225621795</v>
      </c>
      <c r="EY804" s="3">
        <v>0.77304150926051352</v>
      </c>
      <c r="EZ804" s="3">
        <v>0.74935551741677142</v>
      </c>
      <c r="FA804" s="3">
        <v>0.72343531006932527</v>
      </c>
      <c r="FB804" s="3">
        <v>0.69522856732972227</v>
      </c>
      <c r="FC804" s="3">
        <v>0.66463155808154117</v>
      </c>
      <c r="FD804" s="3">
        <v>0.63161930859163107</v>
      </c>
      <c r="FE804" s="3">
        <v>0.59633705401370252</v>
      </c>
      <c r="FF804" s="3">
        <v>0.55908984162000663</v>
      </c>
      <c r="FG804" s="3">
        <v>0.52012687055750839</v>
      </c>
      <c r="FH804" s="3">
        <v>0.47972341525260115</v>
      </c>
      <c r="FI804" s="3">
        <v>0.43735424321749145</v>
      </c>
      <c r="FJ804" s="3">
        <v>0.39339576823170136</v>
      </c>
      <c r="FK804" s="3">
        <v>0.34843849983818254</v>
      </c>
      <c r="FL804" s="3">
        <v>0.30323208886917674</v>
      </c>
      <c r="FM804" s="3">
        <v>0.25873581214851377</v>
      </c>
      <c r="FN804" s="3">
        <v>0.21606768936710236</v>
      </c>
      <c r="FO804" s="3">
        <v>0.1763263592618112</v>
      </c>
      <c r="FP804" s="3">
        <v>0.14040162682580978</v>
      </c>
      <c r="FQ804" s="3">
        <v>0.10888988570102504</v>
      </c>
      <c r="FR804" s="3">
        <v>8.2095351526573809E-2</v>
      </c>
      <c r="FS804" s="3">
        <v>6.0042898199505548E-2</v>
      </c>
      <c r="FT804" s="3">
        <v>4.2852016016005114E-2</v>
      </c>
      <c r="FU804" s="3">
        <v>2.956274880912161E-2</v>
      </c>
      <c r="FV804" s="3">
        <v>1.9944212856585802E-2</v>
      </c>
      <c r="FW804" s="3">
        <v>1.2755520774558016E-2</v>
      </c>
      <c r="FX804" s="3">
        <v>7.6895381437345547E-3</v>
      </c>
      <c r="FY804" s="3">
        <v>4.1887990084179616E-3</v>
      </c>
      <c r="FZ804" s="3">
        <v>2.0076494767446449E-3</v>
      </c>
      <c r="GA804" s="3">
        <v>8.326324674903067E-4</v>
      </c>
      <c r="GB804" s="3">
        <v>2.9574272612788204E-4</v>
      </c>
      <c r="GC804" s="3">
        <v>8.5647093486634627E-5</v>
      </c>
      <c r="GD804" s="3">
        <v>1.8613682827450306E-5</v>
      </c>
      <c r="GE804" s="3">
        <v>2.5634763989964553E-6</v>
      </c>
      <c r="GF804" s="3">
        <v>0</v>
      </c>
      <c r="GG804" s="3">
        <v>0</v>
      </c>
      <c r="GH804" s="3">
        <v>0</v>
      </c>
      <c r="GI804" s="3">
        <v>0</v>
      </c>
      <c r="GJ804" s="3">
        <v>0</v>
      </c>
      <c r="GK804" s="3">
        <v>0</v>
      </c>
      <c r="GL804" s="3">
        <v>0</v>
      </c>
      <c r="GM804" s="3">
        <v>0</v>
      </c>
      <c r="GN804" s="3">
        <v>0</v>
      </c>
      <c r="GO804" s="3">
        <v>0</v>
      </c>
      <c r="GP804" s="3">
        <v>0</v>
      </c>
      <c r="GQ804" s="3">
        <v>0</v>
      </c>
      <c r="GR804" s="3">
        <v>0</v>
      </c>
      <c r="GS804" s="3">
        <v>0</v>
      </c>
      <c r="GT804" s="3">
        <v>0</v>
      </c>
      <c r="GU804" s="3">
        <v>0</v>
      </c>
      <c r="GV804" s="3">
        <v>0</v>
      </c>
      <c r="GW804" s="3">
        <v>0</v>
      </c>
      <c r="GX804" s="3">
        <v>0</v>
      </c>
      <c r="GY804" s="3">
        <v>0</v>
      </c>
      <c r="GZ804" s="3">
        <v>0</v>
      </c>
      <c r="HA804" s="3">
        <v>0</v>
      </c>
      <c r="HB804">
        <f t="shared" si="4705"/>
        <v>26</v>
      </c>
      <c r="HC804">
        <f t="shared" si="4709"/>
        <v>0.30697012798053558</v>
      </c>
      <c r="HD804">
        <f>IF(H804&gt;=$F$3,IF(HB804&lt;50,HC804*VLOOKUP(H804,Ret!$A$2:$AZ$27,HB804+2),HC804),0)</f>
        <v>1.534850639902678E-2</v>
      </c>
      <c r="HE804">
        <f>IF(H804&lt;$F$3,HC804*VLOOKUP(H804,Withd!$A$2:$AZ$57,HB804+2),0)</f>
        <v>0</v>
      </c>
      <c r="HF804">
        <f>IF(HC804=HD804,0,HC804*VLOOKUP(H804,Mort!$A$2:$E$115,IF(HF803/HC803=VLOOKUP(H803,Mort!$A$2:$E$115,2),2,3)))</f>
        <v>8.1347083914841932E-4</v>
      </c>
      <c r="HH804">
        <f t="shared" ref="HH804:HI804" si="4754">HH803+1</f>
        <v>56</v>
      </c>
      <c r="HI804">
        <f t="shared" si="4754"/>
        <v>25</v>
      </c>
      <c r="HJ804">
        <f t="shared" si="4703"/>
        <v>0.23070383093799543</v>
      </c>
      <c r="HK804">
        <f>IF(HH804&gt;=$F$3,IF(HI804&lt;50,HJ804*VLOOKUP(HH804,Ret!$A$2:$AZ$27,HI804+2),HJ804),0)</f>
        <v>8.3053379137678351E-3</v>
      </c>
      <c r="HL804">
        <f>IF(HH804&lt;$F$3,HJ804*VLOOKUP(HH804,Withd!$A$2:$AZ$57,HI804+2),0)</f>
        <v>0</v>
      </c>
      <c r="HM804">
        <f>IF(HJ804=HK804,0,HJ804*VLOOKUP(HH804,Mort!$A$2:$E$115,IF(HM803/HJ803=VLOOKUP(HH803,Mort!$A$2:$E$115,2),2,3)))</f>
        <v>5.7445253903560861E-4</v>
      </c>
      <c r="HN804">
        <f>HN803/(1+Assumptions!$C$9)</f>
        <v>0.42409277059710088</v>
      </c>
      <c r="HO804">
        <f>HO803*(1+Assumptions!$C$10)</f>
        <v>2.0867546385821707</v>
      </c>
      <c r="HQ804">
        <f>HQ803/(1.01+Assumptions!$C$9)</f>
        <v>0.34016568349348281</v>
      </c>
      <c r="HR804">
        <f>HR803/(0.99+Assumptions!$C$9)</f>
        <v>0.52985661765742464</v>
      </c>
    </row>
    <row r="805" spans="2:226" x14ac:dyDescent="0.25">
      <c r="B805">
        <f t="shared" ref="B805:C805" si="4755">B804+1</f>
        <v>2063</v>
      </c>
      <c r="C805">
        <f t="shared" si="4755"/>
        <v>77</v>
      </c>
      <c r="D805">
        <f>IF(D804=0, 0, D804*(1-VLOOKUP(C804,Mort!$A$2:$E$111,IF(D804/D803=1-VLOOKUP(C803,Mort!$A$2:$E$111,4),4,5))))</f>
        <v>0.76328744333826948</v>
      </c>
      <c r="E805" s="3">
        <f>IF(C805&lt;65,Assumptions!$C$6,Assumptions!$C$7)*(1+Assumptions!$C$8)^(B805-$J$3)</f>
        <v>44263.646933549629</v>
      </c>
      <c r="F805" s="3">
        <f t="shared" si="4701"/>
        <v>33785.89</v>
      </c>
      <c r="H805">
        <f t="shared" si="4708"/>
        <v>58</v>
      </c>
      <c r="I805" s="5">
        <v>274435.22537648457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5">
        <v>40995.68</v>
      </c>
      <c r="AK805" s="5">
        <v>42958.07</v>
      </c>
      <c r="AL805" s="5">
        <v>44998.99</v>
      </c>
      <c r="AM805" s="5">
        <v>47126.9</v>
      </c>
      <c r="AN805" s="5">
        <v>49344.5</v>
      </c>
      <c r="AO805" s="5">
        <v>51657.07</v>
      </c>
      <c r="AP805" s="5">
        <v>22268.42</v>
      </c>
      <c r="AQ805" s="5">
        <v>23298.42</v>
      </c>
      <c r="AR805" s="5">
        <v>24362.06</v>
      </c>
      <c r="AS805" s="5">
        <v>25454.98</v>
      </c>
      <c r="AT805" s="5">
        <v>26574.1</v>
      </c>
      <c r="AU805" s="5">
        <v>27709.06</v>
      </c>
      <c r="AV805" s="5">
        <v>28851.56</v>
      </c>
      <c r="AW805" s="5">
        <v>29993.08</v>
      </c>
      <c r="AX805" s="5">
        <v>31125.98</v>
      </c>
      <c r="AY805" s="5">
        <v>32246.17</v>
      </c>
      <c r="AZ805" s="5">
        <v>33341.01</v>
      </c>
      <c r="BA805" s="5">
        <v>34399.17</v>
      </c>
      <c r="BB805" s="5">
        <v>35405.980000000003</v>
      </c>
      <c r="BC805" s="5">
        <v>36335.06</v>
      </c>
      <c r="BD805" s="5">
        <v>37158.949999999997</v>
      </c>
      <c r="BE805" s="5">
        <v>37846.67</v>
      </c>
      <c r="BF805" s="5">
        <v>38371.43</v>
      </c>
      <c r="BG805" s="5">
        <v>38700.26</v>
      </c>
      <c r="BH805" s="5">
        <v>38800.800000000003</v>
      </c>
      <c r="BI805" s="5">
        <v>38648.230000000003</v>
      </c>
      <c r="BJ805" s="5">
        <v>38227.14</v>
      </c>
      <c r="BK805" s="5">
        <v>37519.06</v>
      </c>
      <c r="BL805" s="5">
        <v>36507.839999999997</v>
      </c>
      <c r="BM805" s="5">
        <v>35114.050000000003</v>
      </c>
      <c r="BN805" s="5">
        <v>33321.9</v>
      </c>
      <c r="BO805" s="5">
        <v>31137.14</v>
      </c>
      <c r="BP805" s="5">
        <v>28587.759999999998</v>
      </c>
      <c r="BQ805" s="5">
        <v>25734.400000000001</v>
      </c>
      <c r="BR805" s="5">
        <v>22672.52</v>
      </c>
      <c r="BS805" s="5">
        <v>19519.990000000002</v>
      </c>
      <c r="BT805" s="5">
        <v>16397.849999999999</v>
      </c>
      <c r="BU805" s="5">
        <v>13416.98</v>
      </c>
      <c r="BV805" s="5">
        <v>10671.82</v>
      </c>
      <c r="BW805" s="5">
        <v>8234.44</v>
      </c>
      <c r="BX805" s="5">
        <v>6200.06</v>
      </c>
      <c r="BY805" s="5">
        <v>4512.55</v>
      </c>
      <c r="BZ805" s="5">
        <v>3211.79</v>
      </c>
      <c r="CA805" s="5">
        <v>2167.11</v>
      </c>
      <c r="CB805" s="5">
        <v>1378.27</v>
      </c>
      <c r="CC805" s="5">
        <v>792.09</v>
      </c>
      <c r="CD805" s="5">
        <v>400.52</v>
      </c>
      <c r="CE805" s="5">
        <v>175.24</v>
      </c>
      <c r="CF805" s="5">
        <v>65.67</v>
      </c>
      <c r="CG805" s="5">
        <v>20.059999999999999</v>
      </c>
      <c r="CH805" s="5">
        <v>4.5999999999999996</v>
      </c>
      <c r="CI805" s="5">
        <v>0.67</v>
      </c>
      <c r="CJ805" s="5">
        <v>0</v>
      </c>
      <c r="CK805" s="5">
        <v>0</v>
      </c>
      <c r="CL805" s="5">
        <v>0</v>
      </c>
      <c r="CM805" s="5">
        <v>0</v>
      </c>
      <c r="CN805" s="5">
        <v>0</v>
      </c>
      <c r="CO805" s="5">
        <v>0</v>
      </c>
      <c r="CP805" s="5">
        <v>0</v>
      </c>
      <c r="CQ805" s="5">
        <v>0</v>
      </c>
      <c r="CR805" s="5">
        <v>0</v>
      </c>
      <c r="CS805" s="5">
        <v>0</v>
      </c>
      <c r="CT805" s="5">
        <v>0</v>
      </c>
      <c r="CU805" s="5">
        <v>0</v>
      </c>
      <c r="CV805" s="5">
        <v>0</v>
      </c>
      <c r="CW805" s="5">
        <v>0</v>
      </c>
      <c r="CX805" s="5">
        <v>0</v>
      </c>
      <c r="CY805" s="5">
        <v>0</v>
      </c>
      <c r="CZ805" s="5">
        <v>0</v>
      </c>
      <c r="DA805" s="5">
        <v>0</v>
      </c>
      <c r="DB805" s="5">
        <v>0</v>
      </c>
      <c r="DC805" s="5">
        <v>0</v>
      </c>
      <c r="DD805" s="5">
        <v>0</v>
      </c>
      <c r="DE805" s="5">
        <v>0</v>
      </c>
      <c r="DF805" s="3">
        <v>0</v>
      </c>
      <c r="DG805" s="3">
        <v>0</v>
      </c>
      <c r="DH805" s="3">
        <v>0</v>
      </c>
      <c r="DI805" s="3">
        <v>0</v>
      </c>
      <c r="DJ805" s="3">
        <v>0</v>
      </c>
      <c r="DK805" s="3">
        <v>0</v>
      </c>
      <c r="DL805" s="3">
        <v>0</v>
      </c>
      <c r="DM805" s="3">
        <v>0</v>
      </c>
      <c r="DN805" s="3">
        <v>0</v>
      </c>
      <c r="DO805" s="3">
        <v>0</v>
      </c>
      <c r="DP805" s="3">
        <v>0</v>
      </c>
      <c r="DQ805" s="3">
        <v>0</v>
      </c>
      <c r="DR805" s="3">
        <v>0</v>
      </c>
      <c r="DS805" s="3">
        <v>0</v>
      </c>
      <c r="DT805" s="3">
        <v>0</v>
      </c>
      <c r="DU805" s="3">
        <v>0</v>
      </c>
      <c r="DV805" s="3">
        <v>0</v>
      </c>
      <c r="DW805" s="3">
        <v>0</v>
      </c>
      <c r="DX805" s="3">
        <v>0</v>
      </c>
      <c r="DY805" s="3">
        <v>0</v>
      </c>
      <c r="DZ805" s="3">
        <v>0</v>
      </c>
      <c r="EA805" s="3">
        <v>0</v>
      </c>
      <c r="EB805" s="3">
        <v>0</v>
      </c>
      <c r="EC805" s="3">
        <v>0</v>
      </c>
      <c r="ED805" s="3">
        <v>0</v>
      </c>
      <c r="EE805" s="3">
        <v>0</v>
      </c>
      <c r="EF805" s="3">
        <v>1</v>
      </c>
      <c r="EG805" s="3">
        <v>0.99324000000000001</v>
      </c>
      <c r="EH805" s="3">
        <v>0.98618799600000007</v>
      </c>
      <c r="EI805" s="3">
        <v>0.97897896174924004</v>
      </c>
      <c r="EJ805" s="3">
        <v>0.97160725016726823</v>
      </c>
      <c r="EK805" s="3">
        <v>0.96411615826847863</v>
      </c>
      <c r="EL805" s="3">
        <v>0.95647071713340959</v>
      </c>
      <c r="EM805" s="3">
        <v>0.94854157488837365</v>
      </c>
      <c r="EN805" s="3">
        <v>0.94013749653486267</v>
      </c>
      <c r="EO805" s="3">
        <v>0.93110277519316265</v>
      </c>
      <c r="EP805" s="3">
        <v>0.92136344016464211</v>
      </c>
      <c r="EQ805" s="3">
        <v>0.91062955608672402</v>
      </c>
      <c r="ER805" s="3">
        <v>0.89874584037979222</v>
      </c>
      <c r="ES805" s="3">
        <v>0.88559718873503579</v>
      </c>
      <c r="ET805" s="3">
        <v>0.87113538664299273</v>
      </c>
      <c r="EU805" s="3">
        <v>0.85543752697568598</v>
      </c>
      <c r="EV805" s="3">
        <v>0.83837154831252103</v>
      </c>
      <c r="EW805" s="3">
        <v>0.81988545567222992</v>
      </c>
      <c r="EX805" s="3">
        <v>0.79988844940838422</v>
      </c>
      <c r="EY805" s="3">
        <v>0.77808349027751167</v>
      </c>
      <c r="EZ805" s="3">
        <v>0.75424301213540867</v>
      </c>
      <c r="FA805" s="3">
        <v>0.72815374634564489</v>
      </c>
      <c r="FB805" s="3">
        <v>0.69976303177562826</v>
      </c>
      <c r="FC805" s="3">
        <v>0.66896646074718291</v>
      </c>
      <c r="FD805" s="3">
        <v>0.63573889664187033</v>
      </c>
      <c r="FE805" s="3">
        <v>0.60022652187545544</v>
      </c>
      <c r="FF805" s="3">
        <v>0.56273637331911452</v>
      </c>
      <c r="FG805" s="3">
        <v>0.52351927546250543</v>
      </c>
      <c r="FH805" s="3">
        <v>0.48285229814457803</v>
      </c>
      <c r="FI805" s="3">
        <v>0.44020678317244893</v>
      </c>
      <c r="FJ805" s="3">
        <v>0.39596159939578612</v>
      </c>
      <c r="FK805" s="3">
        <v>0.35071110781683568</v>
      </c>
      <c r="FL805" s="3">
        <v>0.30520984868867945</v>
      </c>
      <c r="FM805" s="3">
        <v>0.26042335549210266</v>
      </c>
      <c r="FN805" s="3">
        <v>0.21747693993790002</v>
      </c>
      <c r="FO805" s="3">
        <v>0.17747640637512205</v>
      </c>
      <c r="FP805" s="3">
        <v>0.14131736334025469</v>
      </c>
      <c r="FQ805" s="3">
        <v>0.10960009431216793</v>
      </c>
      <c r="FR805" s="3">
        <v>8.2630799104772765E-2</v>
      </c>
      <c r="FS805" s="3">
        <v>6.0434513849248701E-2</v>
      </c>
      <c r="FT805" s="3">
        <v>4.31315081890703E-2</v>
      </c>
      <c r="FU805" s="3">
        <v>2.9755564869475819E-2</v>
      </c>
      <c r="FV805" s="3">
        <v>2.0074294283543168E-2</v>
      </c>
      <c r="FW805" s="3">
        <v>1.2838715651982869E-2</v>
      </c>
      <c r="FX805" s="3">
        <v>7.7396913436413532E-3</v>
      </c>
      <c r="FY805" s="3">
        <v>4.2161194625351906E-3</v>
      </c>
      <c r="FZ805" s="3">
        <v>2.0207438971984915E-3</v>
      </c>
      <c r="GA805" s="3">
        <v>8.3806311648513046E-4</v>
      </c>
      <c r="GB805" s="3">
        <v>2.9767163834435351E-4</v>
      </c>
      <c r="GC805" s="3">
        <v>8.6205706464524771E-5</v>
      </c>
      <c r="GD805" s="3">
        <v>1.8735086185935172E-5</v>
      </c>
      <c r="GE805" s="3">
        <v>2.5801960695269908E-6</v>
      </c>
      <c r="GF805" s="3">
        <v>0</v>
      </c>
      <c r="GG805" s="3">
        <v>0</v>
      </c>
      <c r="GH805" s="3">
        <v>0</v>
      </c>
      <c r="GI805" s="3">
        <v>0</v>
      </c>
      <c r="GJ805" s="3">
        <v>0</v>
      </c>
      <c r="GK805" s="3">
        <v>0</v>
      </c>
      <c r="GL805" s="3">
        <v>0</v>
      </c>
      <c r="GM805" s="3">
        <v>0</v>
      </c>
      <c r="GN805" s="3">
        <v>0</v>
      </c>
      <c r="GO805" s="3">
        <v>0</v>
      </c>
      <c r="GP805" s="3">
        <v>0</v>
      </c>
      <c r="GQ805" s="3">
        <v>0</v>
      </c>
      <c r="GR805" s="3">
        <v>0</v>
      </c>
      <c r="GS805" s="3">
        <v>0</v>
      </c>
      <c r="GT805" s="3">
        <v>0</v>
      </c>
      <c r="GU805" s="3">
        <v>0</v>
      </c>
      <c r="GV805" s="3">
        <v>0</v>
      </c>
      <c r="GW805" s="3">
        <v>0</v>
      </c>
      <c r="GX805" s="3">
        <v>0</v>
      </c>
      <c r="GY805" s="3">
        <v>0</v>
      </c>
      <c r="GZ805" s="3">
        <v>0</v>
      </c>
      <c r="HA805" s="3">
        <v>0</v>
      </c>
      <c r="HB805">
        <f t="shared" si="4705"/>
        <v>27</v>
      </c>
      <c r="HC805">
        <f t="shared" si="4709"/>
        <v>0.29080815074236038</v>
      </c>
      <c r="HD805">
        <f>IF(H805&gt;=$F$3,IF(HB805&lt;50,HC805*VLOOKUP(H805,Ret!$A$2:$AZ$27,HB805+2),HC805),0)</f>
        <v>1.6576064592314543E-2</v>
      </c>
      <c r="HE805">
        <f>IF(H805&lt;$F$3,HC805*VLOOKUP(H805,Withd!$A$2:$AZ$57,HB805+2),0)</f>
        <v>0</v>
      </c>
      <c r="HF805">
        <f>IF(HC805=HD805,0,HC805*VLOOKUP(H805,Mort!$A$2:$E$115,IF(HF804/HC804=VLOOKUP(H804,Mort!$A$2:$E$115,2),2,3)))</f>
        <v>8.1426282207860902E-4</v>
      </c>
      <c r="HH805">
        <f t="shared" ref="HH805:HI805" si="4756">HH804+1</f>
        <v>57</v>
      </c>
      <c r="HI805">
        <f t="shared" si="4756"/>
        <v>26</v>
      </c>
      <c r="HJ805">
        <f t="shared" si="4703"/>
        <v>0.221824040485192</v>
      </c>
      <c r="HK805">
        <f>IF(HH805&gt;=$F$3,IF(HI805&lt;50,HJ805*VLOOKUP(HH805,Ret!$A$2:$AZ$27,HI805+2),HJ805),0)</f>
        <v>1.1091202024259601E-2</v>
      </c>
      <c r="HL805">
        <f>IF(HH805&lt;$F$3,HJ805*VLOOKUP(HH805,Withd!$A$2:$AZ$57,HI805+2),0)</f>
        <v>0</v>
      </c>
      <c r="HM805">
        <f>IF(HJ805=HK805,0,HJ805*VLOOKUP(HH805,Mort!$A$2:$E$115,IF(HM804/HJ804=VLOOKUP(HH804,Mort!$A$2:$E$115,2),2,3)))</f>
        <v>5.8783370728575878E-4</v>
      </c>
      <c r="HN805">
        <f>HN804/(1+Assumptions!$C$9)</f>
        <v>0.40856721637485632</v>
      </c>
      <c r="HO805">
        <f>HO804*(1+Assumptions!$C$10)</f>
        <v>2.1545741643360912</v>
      </c>
      <c r="HQ805">
        <f>HQ804/(1.01+Assumptions!$C$9)</f>
        <v>0.32458557585255993</v>
      </c>
      <c r="HR805">
        <f>HR804/(0.99+Assumptions!$C$9)</f>
        <v>0.51542472534768935</v>
      </c>
    </row>
    <row r="806" spans="2:226" x14ac:dyDescent="0.25">
      <c r="B806">
        <f t="shared" ref="B806:C806" si="4757">B805+1</f>
        <v>2064</v>
      </c>
      <c r="C806">
        <f t="shared" si="4757"/>
        <v>78</v>
      </c>
      <c r="D806">
        <f>IF(D805=0, 0, D805*(1-VLOOKUP(C805,Mort!$A$2:$E$111,IF(D805/D804=1-VLOOKUP(C804,Mort!$A$2:$E$111,4),4,5))))</f>
        <v>0.74248022763286825</v>
      </c>
      <c r="E806" s="3">
        <f>IF(C806&lt;65,Assumptions!$C$6,Assumptions!$C$7)*(1+Assumptions!$C$8)^(B806-$J$3)</f>
        <v>46698.147514894852</v>
      </c>
      <c r="F806" s="3">
        <f t="shared" si="4701"/>
        <v>34672.449999999997</v>
      </c>
      <c r="H806">
        <f t="shared" si="4708"/>
        <v>59</v>
      </c>
      <c r="I806" s="5">
        <v>260651.65367919044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5">
        <v>0</v>
      </c>
      <c r="AK806" s="5">
        <v>43250.45</v>
      </c>
      <c r="AL806" s="5">
        <v>45305.25</v>
      </c>
      <c r="AM806" s="5">
        <v>47447.65</v>
      </c>
      <c r="AN806" s="5">
        <v>49680.34</v>
      </c>
      <c r="AO806" s="5">
        <v>52008.65</v>
      </c>
      <c r="AP806" s="5">
        <v>22419.98</v>
      </c>
      <c r="AQ806" s="5">
        <v>23456.99</v>
      </c>
      <c r="AR806" s="5">
        <v>24527.87</v>
      </c>
      <c r="AS806" s="5">
        <v>25628.22</v>
      </c>
      <c r="AT806" s="5">
        <v>26754.959999999999</v>
      </c>
      <c r="AU806" s="5">
        <v>27897.64</v>
      </c>
      <c r="AV806" s="5">
        <v>29047.93</v>
      </c>
      <c r="AW806" s="5">
        <v>30197.22</v>
      </c>
      <c r="AX806" s="5">
        <v>31337.82</v>
      </c>
      <c r="AY806" s="5">
        <v>32465.64</v>
      </c>
      <c r="AZ806" s="5">
        <v>33567.93</v>
      </c>
      <c r="BA806" s="5">
        <v>34633.29</v>
      </c>
      <c r="BB806" s="5">
        <v>35646.949999999997</v>
      </c>
      <c r="BC806" s="5">
        <v>36582.35</v>
      </c>
      <c r="BD806" s="5">
        <v>37411.85</v>
      </c>
      <c r="BE806" s="5">
        <v>38104.25</v>
      </c>
      <c r="BF806" s="5">
        <v>38632.589999999997</v>
      </c>
      <c r="BG806" s="5">
        <v>38963.65</v>
      </c>
      <c r="BH806" s="5">
        <v>39064.879999999997</v>
      </c>
      <c r="BI806" s="5">
        <v>38911.269999999997</v>
      </c>
      <c r="BJ806" s="5">
        <v>38487.32</v>
      </c>
      <c r="BK806" s="5">
        <v>37774.42</v>
      </c>
      <c r="BL806" s="5">
        <v>36756.31</v>
      </c>
      <c r="BM806" s="5">
        <v>35353.040000000001</v>
      </c>
      <c r="BN806" s="5">
        <v>33548.69</v>
      </c>
      <c r="BO806" s="5">
        <v>31349.06</v>
      </c>
      <c r="BP806" s="5">
        <v>28782.33</v>
      </c>
      <c r="BQ806" s="5">
        <v>25909.55</v>
      </c>
      <c r="BR806" s="5">
        <v>22826.83</v>
      </c>
      <c r="BS806" s="5">
        <v>19652.849999999999</v>
      </c>
      <c r="BT806" s="5">
        <v>16509.46</v>
      </c>
      <c r="BU806" s="5">
        <v>13508.3</v>
      </c>
      <c r="BV806" s="5">
        <v>10744.45</v>
      </c>
      <c r="BW806" s="5">
        <v>8290.48</v>
      </c>
      <c r="BX806" s="5">
        <v>6242.26</v>
      </c>
      <c r="BY806" s="5">
        <v>4543.26</v>
      </c>
      <c r="BZ806" s="5">
        <v>3233.64</v>
      </c>
      <c r="CA806" s="5">
        <v>2181.86</v>
      </c>
      <c r="CB806" s="5">
        <v>1387.65</v>
      </c>
      <c r="CC806" s="5">
        <v>797.48</v>
      </c>
      <c r="CD806" s="5">
        <v>403.25</v>
      </c>
      <c r="CE806" s="5">
        <v>176.44</v>
      </c>
      <c r="CF806" s="5">
        <v>66.12</v>
      </c>
      <c r="CG806" s="5">
        <v>20.2</v>
      </c>
      <c r="CH806" s="5">
        <v>4.63</v>
      </c>
      <c r="CI806" s="5">
        <v>0.67</v>
      </c>
      <c r="CJ806" s="5">
        <v>0</v>
      </c>
      <c r="CK806" s="5">
        <v>0</v>
      </c>
      <c r="CL806" s="5">
        <v>0</v>
      </c>
      <c r="CM806" s="5">
        <v>0</v>
      </c>
      <c r="CN806" s="5">
        <v>0</v>
      </c>
      <c r="CO806" s="5">
        <v>0</v>
      </c>
      <c r="CP806" s="5">
        <v>0</v>
      </c>
      <c r="CQ806" s="5">
        <v>0</v>
      </c>
      <c r="CR806" s="5">
        <v>0</v>
      </c>
      <c r="CS806" s="5">
        <v>0</v>
      </c>
      <c r="CT806" s="5">
        <v>0</v>
      </c>
      <c r="CU806" s="5">
        <v>0</v>
      </c>
      <c r="CV806" s="5">
        <v>0</v>
      </c>
      <c r="CW806" s="5">
        <v>0</v>
      </c>
      <c r="CX806" s="5">
        <v>0</v>
      </c>
      <c r="CY806" s="5">
        <v>0</v>
      </c>
      <c r="CZ806" s="5">
        <v>0</v>
      </c>
      <c r="DA806" s="5">
        <v>0</v>
      </c>
      <c r="DB806" s="5">
        <v>0</v>
      </c>
      <c r="DC806" s="5">
        <v>0</v>
      </c>
      <c r="DD806" s="5">
        <v>0</v>
      </c>
      <c r="DE806" s="5">
        <v>0</v>
      </c>
      <c r="DF806" s="3">
        <v>0</v>
      </c>
      <c r="DG806" s="3">
        <v>0</v>
      </c>
      <c r="DH806" s="3">
        <v>0</v>
      </c>
      <c r="DI806" s="3">
        <v>0</v>
      </c>
      <c r="DJ806" s="3">
        <v>0</v>
      </c>
      <c r="DK806" s="3">
        <v>0</v>
      </c>
      <c r="DL806" s="3">
        <v>0</v>
      </c>
      <c r="DM806" s="3">
        <v>0</v>
      </c>
      <c r="DN806" s="3">
        <v>0</v>
      </c>
      <c r="DO806" s="3">
        <v>0</v>
      </c>
      <c r="DP806" s="3">
        <v>0</v>
      </c>
      <c r="DQ806" s="3">
        <v>0</v>
      </c>
      <c r="DR806" s="3">
        <v>0</v>
      </c>
      <c r="DS806" s="3">
        <v>0</v>
      </c>
      <c r="DT806" s="3">
        <v>0</v>
      </c>
      <c r="DU806" s="3">
        <v>0</v>
      </c>
      <c r="DV806" s="3">
        <v>0</v>
      </c>
      <c r="DW806" s="3">
        <v>0</v>
      </c>
      <c r="DX806" s="3">
        <v>0</v>
      </c>
      <c r="DY806" s="3">
        <v>0</v>
      </c>
      <c r="DZ806" s="3">
        <v>0</v>
      </c>
      <c r="EA806" s="3">
        <v>0</v>
      </c>
      <c r="EB806" s="3">
        <v>0</v>
      </c>
      <c r="EC806" s="3">
        <v>0</v>
      </c>
      <c r="ED806" s="3">
        <v>0</v>
      </c>
      <c r="EE806" s="3">
        <v>0</v>
      </c>
      <c r="EF806" s="3">
        <v>0</v>
      </c>
      <c r="EG806" s="3">
        <v>1</v>
      </c>
      <c r="EH806" s="3">
        <v>0.9929</v>
      </c>
      <c r="EI806" s="3">
        <v>0.98564190099999993</v>
      </c>
      <c r="EJ806" s="3">
        <v>0.97822001748546994</v>
      </c>
      <c r="EK806" s="3">
        <v>0.97067794115065698</v>
      </c>
      <c r="EL806" s="3">
        <v>0.96298046507733226</v>
      </c>
      <c r="EM806" s="3">
        <v>0.95499735702184119</v>
      </c>
      <c r="EN806" s="3">
        <v>0.94653608043862769</v>
      </c>
      <c r="EO806" s="3">
        <v>0.93743986870561247</v>
      </c>
      <c r="EP806" s="3">
        <v>0.92763424767895175</v>
      </c>
      <c r="EQ806" s="3">
        <v>0.91682730869349194</v>
      </c>
      <c r="ER806" s="3">
        <v>0.90486271231504189</v>
      </c>
      <c r="ES806" s="3">
        <v>0.89162457083387281</v>
      </c>
      <c r="ET806" s="3">
        <v>0.87706434159215574</v>
      </c>
      <c r="EU806" s="3">
        <v>0.86125964215666506</v>
      </c>
      <c r="EV806" s="3">
        <v>0.84407751229563954</v>
      </c>
      <c r="EW806" s="3">
        <v>0.82546560314952067</v>
      </c>
      <c r="EX806" s="3">
        <v>0.8053324970887038</v>
      </c>
      <c r="EY806" s="3">
        <v>0.78337913321806574</v>
      </c>
      <c r="EZ806" s="3">
        <v>0.75937639657626421</v>
      </c>
      <c r="FA806" s="3">
        <v>0.73310956701869123</v>
      </c>
      <c r="FB806" s="3">
        <v>0.70452562500063254</v>
      </c>
      <c r="FC806" s="3">
        <v>0.67351945224435472</v>
      </c>
      <c r="FD806" s="3">
        <v>0.64006574105137759</v>
      </c>
      <c r="FE806" s="3">
        <v>0.60431166875624764</v>
      </c>
      <c r="FF806" s="3">
        <v>0.5665663619257324</v>
      </c>
      <c r="FG806" s="3">
        <v>0.52708235216312804</v>
      </c>
      <c r="FH806" s="3">
        <v>0.48613859504709628</v>
      </c>
      <c r="FI806" s="3">
        <v>0.44320283433253677</v>
      </c>
      <c r="FJ806" s="3">
        <v>0.39865651745377351</v>
      </c>
      <c r="FK806" s="3">
        <v>0.35309805063915622</v>
      </c>
      <c r="FL806" s="3">
        <v>0.30728710954923211</v>
      </c>
      <c r="FM806" s="3">
        <v>0.26219579909397778</v>
      </c>
      <c r="FN806" s="3">
        <v>0.21895708986538989</v>
      </c>
      <c r="FO806" s="3">
        <v>0.17868431232644871</v>
      </c>
      <c r="FP806" s="3">
        <v>0.14227917053305805</v>
      </c>
      <c r="FQ806" s="3">
        <v>0.1103460334986185</v>
      </c>
      <c r="FR806" s="3">
        <v>8.3193185035613446E-2</v>
      </c>
      <c r="FS806" s="3">
        <v>6.0845831671346953E-2</v>
      </c>
      <c r="FT806" s="3">
        <v>4.3425061605523604E-2</v>
      </c>
      <c r="FU806" s="3">
        <v>2.9958081500418628E-2</v>
      </c>
      <c r="FV806" s="3">
        <v>2.0210920103442425E-2</v>
      </c>
      <c r="FW806" s="3">
        <v>1.2926096061357637E-2</v>
      </c>
      <c r="FX806" s="3">
        <v>7.7923677496288387E-3</v>
      </c>
      <c r="FY806" s="3">
        <v>4.2448144079328138E-3</v>
      </c>
      <c r="FZ806" s="3">
        <v>2.0344970975781185E-3</v>
      </c>
      <c r="GA806" s="3">
        <v>8.4376698127857318E-4</v>
      </c>
      <c r="GB806" s="3">
        <v>2.9969759408033644E-4</v>
      </c>
      <c r="GC806" s="3">
        <v>8.6792423245665422E-5</v>
      </c>
      <c r="GD806" s="3">
        <v>1.8862597343980469E-5</v>
      </c>
      <c r="GE806" s="3">
        <v>2.5977569062129895E-6</v>
      </c>
      <c r="GF806" s="3">
        <v>0</v>
      </c>
      <c r="GG806" s="3">
        <v>0</v>
      </c>
      <c r="GH806" s="3">
        <v>0</v>
      </c>
      <c r="GI806" s="3">
        <v>0</v>
      </c>
      <c r="GJ806" s="3">
        <v>0</v>
      </c>
      <c r="GK806" s="3">
        <v>0</v>
      </c>
      <c r="GL806" s="3">
        <v>0</v>
      </c>
      <c r="GM806" s="3">
        <v>0</v>
      </c>
      <c r="GN806" s="3">
        <v>0</v>
      </c>
      <c r="GO806" s="3">
        <v>0</v>
      </c>
      <c r="GP806" s="3">
        <v>0</v>
      </c>
      <c r="GQ806" s="3">
        <v>0</v>
      </c>
      <c r="GR806" s="3">
        <v>0</v>
      </c>
      <c r="GS806" s="3">
        <v>0</v>
      </c>
      <c r="GT806" s="3">
        <v>0</v>
      </c>
      <c r="GU806" s="3">
        <v>0</v>
      </c>
      <c r="GV806" s="3">
        <v>0</v>
      </c>
      <c r="GW806" s="3">
        <v>0</v>
      </c>
      <c r="GX806" s="3">
        <v>0</v>
      </c>
      <c r="GY806" s="3">
        <v>0</v>
      </c>
      <c r="GZ806" s="3">
        <v>0</v>
      </c>
      <c r="HA806" s="3">
        <v>0</v>
      </c>
      <c r="HB806">
        <f t="shared" si="4705"/>
        <v>28</v>
      </c>
      <c r="HC806">
        <f t="shared" si="4709"/>
        <v>0.27341782332796727</v>
      </c>
      <c r="HD806">
        <f>IF(H806&gt;=$F$3,IF(HB806&lt;50,HC806*VLOOKUP(H806,Ret!$A$2:$AZ$27,HB806+2),HC806),0)</f>
        <v>1.9686083279613641E-2</v>
      </c>
      <c r="HE806">
        <f>IF(H806&lt;$F$3,HC806*VLOOKUP(H806,Withd!$A$2:$AZ$57,HB806+2),0)</f>
        <v>0</v>
      </c>
      <c r="HF806">
        <f>IF(HC806=HD806,0,HC806*VLOOKUP(H806,Mort!$A$2:$E$115,IF(HF805/HC805=VLOOKUP(H805,Mort!$A$2:$E$115,2),2,3)))</f>
        <v>8.038484005842238E-4</v>
      </c>
      <c r="HH806">
        <f t="shared" ref="HH806:HI806" si="4758">HH805+1</f>
        <v>58</v>
      </c>
      <c r="HI806">
        <f t="shared" si="4758"/>
        <v>27</v>
      </c>
      <c r="HJ806">
        <f t="shared" si="4703"/>
        <v>0.21014500475364664</v>
      </c>
      <c r="HK806">
        <f>IF(HH806&gt;=$F$3,IF(HI806&lt;50,HJ806*VLOOKUP(HH806,Ret!$A$2:$AZ$27,HI806+2),HJ806),0)</f>
        <v>1.1978265270957859E-2</v>
      </c>
      <c r="HL806">
        <f>IF(HH806&lt;$F$3,HJ806*VLOOKUP(HH806,Withd!$A$2:$AZ$57,HI806+2),0)</f>
        <v>0</v>
      </c>
      <c r="HM806">
        <f>IF(HJ806=HK806,0,HJ806*VLOOKUP(HH806,Mort!$A$2:$E$115,IF(HM805/HJ805=VLOOKUP(HH805,Mort!$A$2:$E$115,2),2,3)))</f>
        <v>5.8840601331021055E-4</v>
      </c>
      <c r="HN806">
        <f>HN805/(1+Assumptions!$C$9)</f>
        <v>0.39361003504321418</v>
      </c>
      <c r="HO806">
        <f>HO805*(1+Assumptions!$C$10)</f>
        <v>2.2245978246770139</v>
      </c>
      <c r="HQ806">
        <f>HQ805/(1.01+Assumptions!$C$9)</f>
        <v>0.30971906092801521</v>
      </c>
      <c r="HR806">
        <f>HR805/(0.99+Assumptions!$C$9)</f>
        <v>0.50138591959891954</v>
      </c>
    </row>
    <row r="807" spans="2:226" x14ac:dyDescent="0.25">
      <c r="B807">
        <f t="shared" ref="B807:C807" si="4759">B806+1</f>
        <v>2065</v>
      </c>
      <c r="C807">
        <f t="shared" si="4759"/>
        <v>79</v>
      </c>
      <c r="D807">
        <f>IF(D806=0, 0, D806*(1-VLOOKUP(C806,Mort!$A$2:$E$111,IF(D806/D805=1-VLOOKUP(C805,Mort!$A$2:$E$111,4),4,5))))</f>
        <v>0.71973063345819721</v>
      </c>
      <c r="E807" s="3">
        <f>IF(C807&lt;65,Assumptions!$C$6,Assumptions!$C$7)*(1+Assumptions!$C$8)^(B807-$J$3)</f>
        <v>49266.545628214073</v>
      </c>
      <c r="F807" s="3">
        <f t="shared" si="4701"/>
        <v>35458.639999999999</v>
      </c>
      <c r="H807">
        <f t="shared" si="4708"/>
        <v>60</v>
      </c>
      <c r="I807" s="5">
        <v>246602.34535601217</v>
      </c>
      <c r="J807" s="5">
        <v>0</v>
      </c>
      <c r="K807" s="5">
        <v>0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0</v>
      </c>
      <c r="X807" s="5">
        <v>0</v>
      </c>
      <c r="Y807" s="5">
        <v>0</v>
      </c>
      <c r="Z807" s="5">
        <v>0</v>
      </c>
      <c r="AA807" s="5">
        <v>0</v>
      </c>
      <c r="AB807" s="5">
        <v>0</v>
      </c>
      <c r="AC807" s="5">
        <v>0</v>
      </c>
      <c r="AD807" s="5">
        <v>0</v>
      </c>
      <c r="AE807" s="5">
        <v>0</v>
      </c>
      <c r="AF807" s="5">
        <v>0</v>
      </c>
      <c r="AG807" s="5">
        <v>0</v>
      </c>
      <c r="AH807" s="5">
        <v>0</v>
      </c>
      <c r="AI807" s="5">
        <v>0</v>
      </c>
      <c r="AJ807" s="5">
        <v>0</v>
      </c>
      <c r="AK807" s="5">
        <v>0</v>
      </c>
      <c r="AL807" s="5">
        <v>45629.22</v>
      </c>
      <c r="AM807" s="5">
        <v>47786.93</v>
      </c>
      <c r="AN807" s="5">
        <v>50035.59</v>
      </c>
      <c r="AO807" s="5">
        <v>52380.55</v>
      </c>
      <c r="AP807" s="5">
        <v>22580.3</v>
      </c>
      <c r="AQ807" s="5">
        <v>23624.73</v>
      </c>
      <c r="AR807" s="5">
        <v>24703.26</v>
      </c>
      <c r="AS807" s="5">
        <v>25811.48</v>
      </c>
      <c r="AT807" s="5">
        <v>26946.28</v>
      </c>
      <c r="AU807" s="5">
        <v>28097.13</v>
      </c>
      <c r="AV807" s="5">
        <v>29255.64</v>
      </c>
      <c r="AW807" s="5">
        <v>30413.15</v>
      </c>
      <c r="AX807" s="5">
        <v>31561.91</v>
      </c>
      <c r="AY807" s="5">
        <v>32697.79</v>
      </c>
      <c r="AZ807" s="5">
        <v>33807.97</v>
      </c>
      <c r="BA807" s="5">
        <v>34880.94</v>
      </c>
      <c r="BB807" s="5">
        <v>35901.86</v>
      </c>
      <c r="BC807" s="5">
        <v>36843.949999999997</v>
      </c>
      <c r="BD807" s="5">
        <v>37679.379999999997</v>
      </c>
      <c r="BE807" s="5">
        <v>38376.730000000003</v>
      </c>
      <c r="BF807" s="5">
        <v>38908.839999999997</v>
      </c>
      <c r="BG807" s="5">
        <v>39242.269999999997</v>
      </c>
      <c r="BH807" s="5">
        <v>39344.230000000003</v>
      </c>
      <c r="BI807" s="5">
        <v>39189.51</v>
      </c>
      <c r="BJ807" s="5">
        <v>38762.53</v>
      </c>
      <c r="BK807" s="5">
        <v>38044.54</v>
      </c>
      <c r="BL807" s="5">
        <v>37019.14</v>
      </c>
      <c r="BM807" s="5">
        <v>35605.839999999997</v>
      </c>
      <c r="BN807" s="5">
        <v>33788.589999999997</v>
      </c>
      <c r="BO807" s="5">
        <v>31573.23</v>
      </c>
      <c r="BP807" s="5">
        <v>28988.15</v>
      </c>
      <c r="BQ807" s="5">
        <v>26094.82</v>
      </c>
      <c r="BR807" s="5">
        <v>22990.06</v>
      </c>
      <c r="BS807" s="5">
        <v>19793.38</v>
      </c>
      <c r="BT807" s="5">
        <v>16627.509999999998</v>
      </c>
      <c r="BU807" s="5">
        <v>13604.89</v>
      </c>
      <c r="BV807" s="5">
        <v>10821.28</v>
      </c>
      <c r="BW807" s="5">
        <v>8349.76</v>
      </c>
      <c r="BX807" s="5">
        <v>6286.9</v>
      </c>
      <c r="BY807" s="5">
        <v>4575.75</v>
      </c>
      <c r="BZ807" s="5">
        <v>3256.77</v>
      </c>
      <c r="CA807" s="5">
        <v>2197.46</v>
      </c>
      <c r="CB807" s="5">
        <v>1397.57</v>
      </c>
      <c r="CC807" s="5">
        <v>803.19</v>
      </c>
      <c r="CD807" s="5">
        <v>406.13</v>
      </c>
      <c r="CE807" s="5">
        <v>177.7</v>
      </c>
      <c r="CF807" s="5">
        <v>66.59</v>
      </c>
      <c r="CG807" s="5">
        <v>20.34</v>
      </c>
      <c r="CH807" s="5">
        <v>4.66</v>
      </c>
      <c r="CI807" s="5">
        <v>0.68</v>
      </c>
      <c r="CJ807" s="5">
        <v>0</v>
      </c>
      <c r="CK807" s="5">
        <v>0</v>
      </c>
      <c r="CL807" s="5">
        <v>0</v>
      </c>
      <c r="CM807" s="5">
        <v>0</v>
      </c>
      <c r="CN807" s="5">
        <v>0</v>
      </c>
      <c r="CO807" s="5">
        <v>0</v>
      </c>
      <c r="CP807" s="5">
        <v>0</v>
      </c>
      <c r="CQ807" s="5">
        <v>0</v>
      </c>
      <c r="CR807" s="5">
        <v>0</v>
      </c>
      <c r="CS807" s="5">
        <v>0</v>
      </c>
      <c r="CT807" s="5">
        <v>0</v>
      </c>
      <c r="CU807" s="5">
        <v>0</v>
      </c>
      <c r="CV807" s="5">
        <v>0</v>
      </c>
      <c r="CW807" s="5">
        <v>0</v>
      </c>
      <c r="CX807" s="5">
        <v>0</v>
      </c>
      <c r="CY807" s="5">
        <v>0</v>
      </c>
      <c r="CZ807" s="5">
        <v>0</v>
      </c>
      <c r="DA807" s="5">
        <v>0</v>
      </c>
      <c r="DB807" s="5">
        <v>0</v>
      </c>
      <c r="DC807" s="5">
        <v>0</v>
      </c>
      <c r="DD807" s="5">
        <v>0</v>
      </c>
      <c r="DE807" s="5">
        <v>0</v>
      </c>
      <c r="DF807" s="3">
        <v>0</v>
      </c>
      <c r="DG807" s="3">
        <v>0</v>
      </c>
      <c r="DH807" s="3">
        <v>0</v>
      </c>
      <c r="DI807" s="3">
        <v>0</v>
      </c>
      <c r="DJ807" s="3">
        <v>0</v>
      </c>
      <c r="DK807" s="3">
        <v>0</v>
      </c>
      <c r="DL807" s="3">
        <v>0</v>
      </c>
      <c r="DM807" s="3">
        <v>0</v>
      </c>
      <c r="DN807" s="3">
        <v>0</v>
      </c>
      <c r="DO807" s="3">
        <v>0</v>
      </c>
      <c r="DP807" s="3">
        <v>0</v>
      </c>
      <c r="DQ807" s="3">
        <v>0</v>
      </c>
      <c r="DR807" s="3">
        <v>0</v>
      </c>
      <c r="DS807" s="3">
        <v>0</v>
      </c>
      <c r="DT807" s="3">
        <v>0</v>
      </c>
      <c r="DU807" s="3">
        <v>0</v>
      </c>
      <c r="DV807" s="3">
        <v>0</v>
      </c>
      <c r="DW807" s="3">
        <v>0</v>
      </c>
      <c r="DX807" s="3">
        <v>0</v>
      </c>
      <c r="DY807" s="3">
        <v>0</v>
      </c>
      <c r="DZ807" s="3">
        <v>0</v>
      </c>
      <c r="EA807" s="3">
        <v>0</v>
      </c>
      <c r="EB807" s="3">
        <v>0</v>
      </c>
      <c r="EC807" s="3">
        <v>0</v>
      </c>
      <c r="ED807" s="3">
        <v>0</v>
      </c>
      <c r="EE807" s="3">
        <v>0</v>
      </c>
      <c r="EF807" s="3">
        <v>0</v>
      </c>
      <c r="EG807" s="3">
        <v>0</v>
      </c>
      <c r="EH807" s="3">
        <v>1</v>
      </c>
      <c r="EI807" s="3">
        <v>0.99268999999999996</v>
      </c>
      <c r="EJ807" s="3">
        <v>0.98521504429999995</v>
      </c>
      <c r="EK807" s="3">
        <v>0.97761903630844693</v>
      </c>
      <c r="EL807" s="3">
        <v>0.96986651735052098</v>
      </c>
      <c r="EM807" s="3">
        <v>0.9618263239216851</v>
      </c>
      <c r="EN807" s="3">
        <v>0.95330454269173903</v>
      </c>
      <c r="EO807" s="3">
        <v>0.94414328603647146</v>
      </c>
      <c r="EP807" s="3">
        <v>0.93426754726452999</v>
      </c>
      <c r="EQ807" s="3">
        <v>0.92338333033889819</v>
      </c>
      <c r="ER807" s="3">
        <v>0.91133317787797552</v>
      </c>
      <c r="ES807" s="3">
        <v>0.89800037348562067</v>
      </c>
      <c r="ET807" s="3">
        <v>0.88333602738660055</v>
      </c>
      <c r="EU807" s="3">
        <v>0.86741831217309395</v>
      </c>
      <c r="EV807" s="3">
        <v>0.85011331684524072</v>
      </c>
      <c r="EW807" s="3">
        <v>0.83136831820880319</v>
      </c>
      <c r="EX807" s="3">
        <v>0.81109124492769047</v>
      </c>
      <c r="EY807" s="3">
        <v>0.78898089759096168</v>
      </c>
      <c r="EZ807" s="3">
        <v>0.7648065228887746</v>
      </c>
      <c r="FA807" s="3">
        <v>0.73835186526205188</v>
      </c>
      <c r="FB807" s="3">
        <v>0.70956352603548445</v>
      </c>
      <c r="FC807" s="3">
        <v>0.67833563525466278</v>
      </c>
      <c r="FD807" s="3">
        <v>0.64464270425156367</v>
      </c>
      <c r="FE807" s="3">
        <v>0.60863296279207135</v>
      </c>
      <c r="FF807" s="3">
        <v>0.57061774793607856</v>
      </c>
      <c r="FG807" s="3">
        <v>0.53085139708241325</v>
      </c>
      <c r="FH807" s="3">
        <v>0.48961486055705139</v>
      </c>
      <c r="FI807" s="3">
        <v>0.44637207607265261</v>
      </c>
      <c r="FJ807" s="3">
        <v>0.40150721870659029</v>
      </c>
      <c r="FK807" s="3">
        <v>0.35562297375280111</v>
      </c>
      <c r="FL807" s="3">
        <v>0.30948444913811268</v>
      </c>
      <c r="FM807" s="3">
        <v>0.26407070107158603</v>
      </c>
      <c r="FN807" s="3">
        <v>0.22052280175787078</v>
      </c>
      <c r="FO807" s="3">
        <v>0.17996204283054559</v>
      </c>
      <c r="FP807" s="3">
        <v>0.14329657622425024</v>
      </c>
      <c r="FQ807" s="3">
        <v>0.11113509265647951</v>
      </c>
      <c r="FR807" s="3">
        <v>8.3788080406499599E-2</v>
      </c>
      <c r="FS807" s="3">
        <v>6.1280926247705668E-2</v>
      </c>
      <c r="FT807" s="3">
        <v>4.3735584253725056E-2</v>
      </c>
      <c r="FU807" s="3">
        <v>3.0172304864959844E-2</v>
      </c>
      <c r="FV807" s="3">
        <v>2.0355443754096508E-2</v>
      </c>
      <c r="FW807" s="3">
        <v>1.3018527607369964E-2</v>
      </c>
      <c r="FX807" s="3">
        <v>7.8480891828269089E-3</v>
      </c>
      <c r="FY807" s="3">
        <v>4.2751681014531308E-3</v>
      </c>
      <c r="FZ807" s="3">
        <v>2.0490453193454708E-3</v>
      </c>
      <c r="GA807" s="3">
        <v>8.4980056529214724E-4</v>
      </c>
      <c r="GB807" s="3">
        <v>3.0184066278611776E-4</v>
      </c>
      <c r="GC807" s="3">
        <v>8.7413055942859691E-5</v>
      </c>
      <c r="GD807" s="3">
        <v>1.8997479448061698E-5</v>
      </c>
      <c r="GE807" s="3">
        <v>2.616332869587056E-6</v>
      </c>
      <c r="GF807" s="3">
        <v>0</v>
      </c>
      <c r="GG807" s="3">
        <v>0</v>
      </c>
      <c r="GH807" s="3">
        <v>0</v>
      </c>
      <c r="GI807" s="3">
        <v>0</v>
      </c>
      <c r="GJ807" s="3">
        <v>0</v>
      </c>
      <c r="GK807" s="3">
        <v>0</v>
      </c>
      <c r="GL807" s="3">
        <v>0</v>
      </c>
      <c r="GM807" s="3">
        <v>0</v>
      </c>
      <c r="GN807" s="3">
        <v>0</v>
      </c>
      <c r="GO807" s="3">
        <v>0</v>
      </c>
      <c r="GP807" s="3">
        <v>0</v>
      </c>
      <c r="GQ807" s="3">
        <v>0</v>
      </c>
      <c r="GR807" s="3">
        <v>0</v>
      </c>
      <c r="GS807" s="3">
        <v>0</v>
      </c>
      <c r="GT807" s="3">
        <v>0</v>
      </c>
      <c r="GU807" s="3">
        <v>0</v>
      </c>
      <c r="GV807" s="3">
        <v>0</v>
      </c>
      <c r="GW807" s="3">
        <v>0</v>
      </c>
      <c r="GX807" s="3">
        <v>0</v>
      </c>
      <c r="GY807" s="3">
        <v>0</v>
      </c>
      <c r="GZ807" s="3">
        <v>0</v>
      </c>
      <c r="HA807" s="3">
        <v>0</v>
      </c>
      <c r="HB807">
        <f t="shared" si="4705"/>
        <v>29</v>
      </c>
      <c r="HC807">
        <f t="shared" si="4709"/>
        <v>0.25292789164776941</v>
      </c>
      <c r="HD807">
        <f>IF(H807&gt;=$F$3,IF(HB807&lt;50,HC807*VLOOKUP(H807,Ret!$A$2:$AZ$27,HB807+2),HC807),0)</f>
        <v>3.2374770130914485E-2</v>
      </c>
      <c r="HE807">
        <f>IF(H807&lt;$F$3,HC807*VLOOKUP(H807,Withd!$A$2:$AZ$57,HB807+2),0)</f>
        <v>0</v>
      </c>
      <c r="HF807">
        <f>IF(HC807=HD807,0,HC807*VLOOKUP(H807,Mort!$A$2:$E$115,IF(HF806/HC806=VLOOKUP(H806,Mort!$A$2:$E$115,2),2,3)))</f>
        <v>7.7901790627512972E-4</v>
      </c>
      <c r="HH807">
        <f t="shared" ref="HH807:HI807" si="4760">HH806+1</f>
        <v>59</v>
      </c>
      <c r="HI807">
        <f t="shared" si="4760"/>
        <v>28</v>
      </c>
      <c r="HJ807">
        <f t="shared" si="4703"/>
        <v>0.19757833346937859</v>
      </c>
      <c r="HK807">
        <f>IF(HH807&gt;=$F$3,IF(HI807&lt;50,HJ807*VLOOKUP(HH807,Ret!$A$2:$AZ$27,HI807+2),HJ807),0)</f>
        <v>1.4225640009795258E-2</v>
      </c>
      <c r="HL807">
        <f>IF(HH807&lt;$F$3,HJ807*VLOOKUP(HH807,Withd!$A$2:$AZ$57,HI807+2),0)</f>
        <v>0</v>
      </c>
      <c r="HM807">
        <f>IF(HJ807=HK807,0,HJ807*VLOOKUP(HH807,Mort!$A$2:$E$115,IF(HM806/HJ806=VLOOKUP(HH806,Mort!$A$2:$E$115,2),2,3)))</f>
        <v>5.80880300399973E-4</v>
      </c>
      <c r="HN807">
        <f>HN806/(1+Assumptions!$C$9)</f>
        <v>0.37920041911677665</v>
      </c>
      <c r="HO807">
        <f>HO806*(1+Assumptions!$C$10)</f>
        <v>2.2968972539790169</v>
      </c>
      <c r="HQ807">
        <f>HQ806/(1.01+Assumptions!$C$9)</f>
        <v>0.29553345508398399</v>
      </c>
      <c r="HR807">
        <f>HR806/(0.99+Assumptions!$C$9)</f>
        <v>0.48772949377326802</v>
      </c>
    </row>
    <row r="808" spans="2:226" x14ac:dyDescent="0.25">
      <c r="B808">
        <f t="shared" ref="B808:C808" si="4761">B807+1</f>
        <v>2066</v>
      </c>
      <c r="C808">
        <f t="shared" si="4761"/>
        <v>80</v>
      </c>
      <c r="D808">
        <f>IF(D807=0, 0, D807*(1-VLOOKUP(C807,Mort!$A$2:$E$111,IF(D807/D806=1-VLOOKUP(C806,Mort!$A$2:$E$111,4),4,5))))</f>
        <v>0.69483515084687819</v>
      </c>
      <c r="E808" s="3">
        <f>IF(C808&lt;65,Assumptions!$C$6,Assumptions!$C$7)*(1+Assumptions!$C$8)^(B808-$J$3)</f>
        <v>51976.205637765845</v>
      </c>
      <c r="F808" s="3">
        <f t="shared" si="4701"/>
        <v>36114.89</v>
      </c>
      <c r="H808">
        <f t="shared" si="4708"/>
        <v>61</v>
      </c>
      <c r="I808" s="5">
        <v>232241.07679834877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5">
        <v>0</v>
      </c>
      <c r="AK808" s="5">
        <v>0</v>
      </c>
      <c r="AL808" s="5">
        <v>0</v>
      </c>
      <c r="AM808" s="5">
        <v>48138.83</v>
      </c>
      <c r="AN808" s="5">
        <v>50404.04</v>
      </c>
      <c r="AO808" s="5">
        <v>52766.27</v>
      </c>
      <c r="AP808" s="5">
        <v>22746.57</v>
      </c>
      <c r="AQ808" s="5">
        <v>23798.7</v>
      </c>
      <c r="AR808" s="5">
        <v>24885.17</v>
      </c>
      <c r="AS808" s="5">
        <v>26001.55</v>
      </c>
      <c r="AT808" s="5">
        <v>27144.71</v>
      </c>
      <c r="AU808" s="5">
        <v>28304.04</v>
      </c>
      <c r="AV808" s="5">
        <v>29471.07</v>
      </c>
      <c r="AW808" s="5">
        <v>30637.11</v>
      </c>
      <c r="AX808" s="5">
        <v>31794.33</v>
      </c>
      <c r="AY808" s="5">
        <v>32938.57</v>
      </c>
      <c r="AZ808" s="5">
        <v>34056.93</v>
      </c>
      <c r="BA808" s="5">
        <v>35137.800000000003</v>
      </c>
      <c r="BB808" s="5">
        <v>36166.230000000003</v>
      </c>
      <c r="BC808" s="5">
        <v>37115.26</v>
      </c>
      <c r="BD808" s="5">
        <v>37956.839999999997</v>
      </c>
      <c r="BE808" s="5">
        <v>38659.33</v>
      </c>
      <c r="BF808" s="5">
        <v>39195.360000000001</v>
      </c>
      <c r="BG808" s="5">
        <v>39531.24</v>
      </c>
      <c r="BH808" s="5">
        <v>39633.949999999997</v>
      </c>
      <c r="BI808" s="5">
        <v>39478.1</v>
      </c>
      <c r="BJ808" s="5">
        <v>39047.97</v>
      </c>
      <c r="BK808" s="5">
        <v>38324.69</v>
      </c>
      <c r="BL808" s="5">
        <v>37291.75</v>
      </c>
      <c r="BM808" s="5">
        <v>35868.04</v>
      </c>
      <c r="BN808" s="5">
        <v>34037.4</v>
      </c>
      <c r="BO808" s="5">
        <v>31805.73</v>
      </c>
      <c r="BP808" s="5">
        <v>29201.61</v>
      </c>
      <c r="BQ808" s="5">
        <v>26286.98</v>
      </c>
      <c r="BR808" s="5">
        <v>23159.35</v>
      </c>
      <c r="BS808" s="5">
        <v>19939.13</v>
      </c>
      <c r="BT808" s="5">
        <v>16749.95</v>
      </c>
      <c r="BU808" s="5">
        <v>13705.08</v>
      </c>
      <c r="BV808" s="5">
        <v>10900.97</v>
      </c>
      <c r="BW808" s="5">
        <v>8411.25</v>
      </c>
      <c r="BX808" s="5">
        <v>6333.19</v>
      </c>
      <c r="BY808" s="5">
        <v>4609.4399999999996</v>
      </c>
      <c r="BZ808" s="5">
        <v>3280.75</v>
      </c>
      <c r="CA808" s="5">
        <v>2213.64</v>
      </c>
      <c r="CB808" s="5">
        <v>1407.87</v>
      </c>
      <c r="CC808" s="5">
        <v>809.1</v>
      </c>
      <c r="CD808" s="5">
        <v>409.12</v>
      </c>
      <c r="CE808" s="5">
        <v>179.01</v>
      </c>
      <c r="CF808" s="5">
        <v>67.08</v>
      </c>
      <c r="CG808" s="5">
        <v>20.49</v>
      </c>
      <c r="CH808" s="5">
        <v>4.7</v>
      </c>
      <c r="CI808" s="5">
        <v>0.68</v>
      </c>
      <c r="CJ808" s="5">
        <v>0</v>
      </c>
      <c r="CK808" s="5">
        <v>0</v>
      </c>
      <c r="CL808" s="5">
        <v>0</v>
      </c>
      <c r="CM808" s="5">
        <v>0</v>
      </c>
      <c r="CN808" s="5">
        <v>0</v>
      </c>
      <c r="CO808" s="5">
        <v>0</v>
      </c>
      <c r="CP808" s="5">
        <v>0</v>
      </c>
      <c r="CQ808" s="5">
        <v>0</v>
      </c>
      <c r="CR808" s="5">
        <v>0</v>
      </c>
      <c r="CS808" s="5">
        <v>0</v>
      </c>
      <c r="CT808" s="5">
        <v>0</v>
      </c>
      <c r="CU808" s="5">
        <v>0</v>
      </c>
      <c r="CV808" s="5">
        <v>0</v>
      </c>
      <c r="CW808" s="5">
        <v>0</v>
      </c>
      <c r="CX808" s="5">
        <v>0</v>
      </c>
      <c r="CY808" s="5">
        <v>0</v>
      </c>
      <c r="CZ808" s="5">
        <v>0</v>
      </c>
      <c r="DA808" s="5">
        <v>0</v>
      </c>
      <c r="DB808" s="5">
        <v>0</v>
      </c>
      <c r="DC808" s="5">
        <v>0</v>
      </c>
      <c r="DD808" s="5">
        <v>0</v>
      </c>
      <c r="DE808" s="5">
        <v>0</v>
      </c>
      <c r="DF808" s="3">
        <v>0</v>
      </c>
      <c r="DG808" s="3">
        <v>0</v>
      </c>
      <c r="DH808" s="3">
        <v>0</v>
      </c>
      <c r="DI808" s="3">
        <v>0</v>
      </c>
      <c r="DJ808" s="3">
        <v>0</v>
      </c>
      <c r="DK808" s="3">
        <v>0</v>
      </c>
      <c r="DL808" s="3">
        <v>0</v>
      </c>
      <c r="DM808" s="3">
        <v>0</v>
      </c>
      <c r="DN808" s="3">
        <v>0</v>
      </c>
      <c r="DO808" s="3">
        <v>0</v>
      </c>
      <c r="DP808" s="3">
        <v>0</v>
      </c>
      <c r="DQ808" s="3">
        <v>0</v>
      </c>
      <c r="DR808" s="3">
        <v>0</v>
      </c>
      <c r="DS808" s="3">
        <v>0</v>
      </c>
      <c r="DT808" s="3">
        <v>0</v>
      </c>
      <c r="DU808" s="3">
        <v>0</v>
      </c>
      <c r="DV808" s="3">
        <v>0</v>
      </c>
      <c r="DW808" s="3">
        <v>0</v>
      </c>
      <c r="DX808" s="3">
        <v>0</v>
      </c>
      <c r="DY808" s="3">
        <v>0</v>
      </c>
      <c r="DZ808" s="3">
        <v>0</v>
      </c>
      <c r="EA808" s="3">
        <v>0</v>
      </c>
      <c r="EB808" s="3">
        <v>0</v>
      </c>
      <c r="EC808" s="3">
        <v>0</v>
      </c>
      <c r="ED808" s="3">
        <v>0</v>
      </c>
      <c r="EE808" s="3">
        <v>0</v>
      </c>
      <c r="EF808" s="3">
        <v>0</v>
      </c>
      <c r="EG808" s="3">
        <v>0</v>
      </c>
      <c r="EH808" s="3">
        <v>0</v>
      </c>
      <c r="EI808" s="3">
        <v>1</v>
      </c>
      <c r="EJ808" s="3">
        <v>0.99246999999999996</v>
      </c>
      <c r="EK808" s="3">
        <v>0.98481805629999997</v>
      </c>
      <c r="EL808" s="3">
        <v>0.97700844911354101</v>
      </c>
      <c r="EM808" s="3">
        <v>0.96890904907038977</v>
      </c>
      <c r="EN808" s="3">
        <v>0.96032451489562609</v>
      </c>
      <c r="EO808" s="3">
        <v>0.95109579630747909</v>
      </c>
      <c r="EP808" s="3">
        <v>0.94114733427810282</v>
      </c>
      <c r="EQ808" s="3">
        <v>0.93018296783376286</v>
      </c>
      <c r="ER808" s="3">
        <v>0.91804408010353222</v>
      </c>
      <c r="ES808" s="3">
        <v>0.90461309521161748</v>
      </c>
      <c r="ET808" s="3">
        <v>0.88984076336681184</v>
      </c>
      <c r="EU808" s="3">
        <v>0.87380583281094182</v>
      </c>
      <c r="EV808" s="3">
        <v>0.85637340644636351</v>
      </c>
      <c r="EW808" s="3">
        <v>0.83749037283422123</v>
      </c>
      <c r="EX808" s="3">
        <v>0.81706398264079461</v>
      </c>
      <c r="EY808" s="3">
        <v>0.79479081847400657</v>
      </c>
      <c r="EZ808" s="3">
        <v>0.77043842779596305</v>
      </c>
      <c r="FA808" s="3">
        <v>0.74378896257850069</v>
      </c>
      <c r="FB808" s="3">
        <v>0.71478863092756495</v>
      </c>
      <c r="FC808" s="3">
        <v>0.68333078328044283</v>
      </c>
      <c r="FD808" s="3">
        <v>0.64938974327490329</v>
      </c>
      <c r="FE808" s="3">
        <v>0.61311483221556717</v>
      </c>
      <c r="FF808" s="3">
        <v>0.57481967979538284</v>
      </c>
      <c r="FG808" s="3">
        <v>0.53476049631044265</v>
      </c>
      <c r="FH808" s="3">
        <v>0.4932203009570475</v>
      </c>
      <c r="FI808" s="3">
        <v>0.4496590839765211</v>
      </c>
      <c r="FJ808" s="3">
        <v>0.40446384944604097</v>
      </c>
      <c r="FK808" s="3">
        <v>0.35824172073134741</v>
      </c>
      <c r="FL808" s="3">
        <v>0.3117634398836624</v>
      </c>
      <c r="FM808" s="3">
        <v>0.26601527271513375</v>
      </c>
      <c r="FN808" s="3">
        <v>0.22214669409168106</v>
      </c>
      <c r="FO808" s="3">
        <v>0.18128725264739814</v>
      </c>
      <c r="FP808" s="3">
        <v>0.14435178779301724</v>
      </c>
      <c r="FQ808" s="3">
        <v>0.11195347254075246</v>
      </c>
      <c r="FR808" s="3">
        <v>8.4405081552649502E-2</v>
      </c>
      <c r="FS808" s="3">
        <v>6.1732188545976785E-2</v>
      </c>
      <c r="FT808" s="3">
        <v>4.405764564337817E-2</v>
      </c>
      <c r="FU808" s="3">
        <v>3.0394488576453733E-2</v>
      </c>
      <c r="FV808" s="3">
        <v>2.0505337773218748E-2</v>
      </c>
      <c r="FW808" s="3">
        <v>1.3114393826239783E-2</v>
      </c>
      <c r="FX808" s="3">
        <v>7.9058811742103909E-3</v>
      </c>
      <c r="FY808" s="3">
        <v>4.3066497108393683E-3</v>
      </c>
      <c r="FZ808" s="3">
        <v>2.0641341399082009E-3</v>
      </c>
      <c r="GA808" s="3">
        <v>8.560583518441283E-4</v>
      </c>
      <c r="GB808" s="3">
        <v>3.0406336599151594E-4</v>
      </c>
      <c r="GC808" s="3">
        <v>8.8056750791143E-5</v>
      </c>
      <c r="GD808" s="3">
        <v>1.9137373649439111E-5</v>
      </c>
      <c r="GE808" s="3">
        <v>2.6355990990007535E-6</v>
      </c>
      <c r="GF808" s="3">
        <v>0</v>
      </c>
      <c r="GG808" s="3">
        <v>0</v>
      </c>
      <c r="GH808" s="3">
        <v>0</v>
      </c>
      <c r="GI808" s="3">
        <v>0</v>
      </c>
      <c r="GJ808" s="3">
        <v>0</v>
      </c>
      <c r="GK808" s="3">
        <v>0</v>
      </c>
      <c r="GL808" s="3">
        <v>0</v>
      </c>
      <c r="GM808" s="3">
        <v>0</v>
      </c>
      <c r="GN808" s="3">
        <v>0</v>
      </c>
      <c r="GO808" s="3">
        <v>0</v>
      </c>
      <c r="GP808" s="3">
        <v>0</v>
      </c>
      <c r="GQ808" s="3">
        <v>0</v>
      </c>
      <c r="GR808" s="3">
        <v>0</v>
      </c>
      <c r="GS808" s="3">
        <v>0</v>
      </c>
      <c r="GT808" s="3">
        <v>0</v>
      </c>
      <c r="GU808" s="3">
        <v>0</v>
      </c>
      <c r="GV808" s="3">
        <v>0</v>
      </c>
      <c r="GW808" s="3">
        <v>0</v>
      </c>
      <c r="GX808" s="3">
        <v>0</v>
      </c>
      <c r="GY808" s="3">
        <v>0</v>
      </c>
      <c r="GZ808" s="3">
        <v>0</v>
      </c>
      <c r="HA808" s="3">
        <v>0</v>
      </c>
      <c r="HB808">
        <f t="shared" si="4705"/>
        <v>30</v>
      </c>
      <c r="HC808">
        <f t="shared" si="4709"/>
        <v>0.21977410361057978</v>
      </c>
      <c r="HD808">
        <f>IF(H808&gt;=$F$3,IF(HB808&lt;50,HC808*VLOOKUP(H808,Ret!$A$2:$AZ$27,HB808+2),HC808),0)</f>
        <v>3.6482501199356247E-2</v>
      </c>
      <c r="HE808">
        <f>IF(H808&lt;$F$3,HC808*VLOOKUP(H808,Withd!$A$2:$AZ$57,HB808+2),0)</f>
        <v>0</v>
      </c>
      <c r="HF808">
        <f>IF(HC808=HD808,0,HC808*VLOOKUP(H808,Mort!$A$2:$E$115,IF(HF807/HC807=VLOOKUP(H807,Mort!$A$2:$E$115,2),2,3)))</f>
        <v>7.2085905984270167E-4</v>
      </c>
      <c r="HH808">
        <f t="shared" ref="HH808:HI808" si="4762">HH807+1</f>
        <v>60</v>
      </c>
      <c r="HI808">
        <f t="shared" si="4762"/>
        <v>29</v>
      </c>
      <c r="HJ808">
        <f t="shared" si="4703"/>
        <v>0.18277181315918337</v>
      </c>
      <c r="HK808">
        <f>IF(HH808&gt;=$F$3,IF(HI808&lt;50,HJ808*VLOOKUP(HH808,Ret!$A$2:$AZ$27,HI808+2),HJ808),0)</f>
        <v>2.3394792084375473E-2</v>
      </c>
      <c r="HL808">
        <f>IF(HH808&lt;$F$3,HJ808*VLOOKUP(HH808,Withd!$A$2:$AZ$57,HI808+2),0)</f>
        <v>0</v>
      </c>
      <c r="HM808">
        <f>IF(HJ808=HK808,0,HJ808*VLOOKUP(HH808,Mort!$A$2:$E$115,IF(HM807/HJ807=VLOOKUP(HH807,Mort!$A$2:$E$115,2),2,3)))</f>
        <v>5.6293718453028472E-4</v>
      </c>
      <c r="HN808">
        <f>HN807/(1+Assumptions!$C$9)</f>
        <v>0.36531832284853238</v>
      </c>
      <c r="HO808">
        <f>HO807*(1+Assumptions!$C$10)</f>
        <v>2.3715464147333347</v>
      </c>
      <c r="HQ808">
        <f>HQ807/(1.01+Assumptions!$C$9)</f>
        <v>0.28199757164502287</v>
      </c>
      <c r="HR808">
        <f>HR807/(0.99+Assumptions!$C$9)</f>
        <v>0.47444503285337353</v>
      </c>
    </row>
    <row r="809" spans="2:226" x14ac:dyDescent="0.25">
      <c r="B809">
        <f t="shared" ref="B809:C809" si="4763">B808+1</f>
        <v>2067</v>
      </c>
      <c r="C809">
        <f t="shared" si="4763"/>
        <v>81</v>
      </c>
      <c r="D809">
        <f>IF(D808=0, 0, D808*(1-VLOOKUP(C808,Mort!$A$2:$E$111,IF(D808/D807=1-VLOOKUP(C807,Mort!$A$2:$E$111,4),4,5))))</f>
        <v>0.66774352831535844</v>
      </c>
      <c r="E809" s="3">
        <f>IF(C809&lt;65,Assumptions!$C$6,Assumptions!$C$7)*(1+Assumptions!$C$8)^(B809-$J$3)</f>
        <v>54834.896947842957</v>
      </c>
      <c r="F809" s="3">
        <f t="shared" si="4701"/>
        <v>36615.65</v>
      </c>
      <c r="H809">
        <f t="shared" si="4708"/>
        <v>62</v>
      </c>
      <c r="I809" s="5">
        <v>217557.32687386373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50786.46</v>
      </c>
      <c r="AO809" s="5">
        <v>53166.62</v>
      </c>
      <c r="AP809" s="5">
        <v>22919.16</v>
      </c>
      <c r="AQ809" s="5">
        <v>23979.26</v>
      </c>
      <c r="AR809" s="5">
        <v>25073.98</v>
      </c>
      <c r="AS809" s="5">
        <v>26198.83</v>
      </c>
      <c r="AT809" s="5">
        <v>27350.66</v>
      </c>
      <c r="AU809" s="5">
        <v>28518.78</v>
      </c>
      <c r="AV809" s="5">
        <v>29694.68</v>
      </c>
      <c r="AW809" s="5">
        <v>30869.56</v>
      </c>
      <c r="AX809" s="5">
        <v>32035.56</v>
      </c>
      <c r="AY809" s="5">
        <v>33188.480000000003</v>
      </c>
      <c r="AZ809" s="5">
        <v>34315.32</v>
      </c>
      <c r="BA809" s="5">
        <v>35404.39</v>
      </c>
      <c r="BB809" s="5">
        <v>36440.629999999997</v>
      </c>
      <c r="BC809" s="5">
        <v>37396.86</v>
      </c>
      <c r="BD809" s="5">
        <v>38244.82</v>
      </c>
      <c r="BE809" s="5">
        <v>38952.639999999999</v>
      </c>
      <c r="BF809" s="5">
        <v>39492.74</v>
      </c>
      <c r="BG809" s="5">
        <v>39831.17</v>
      </c>
      <c r="BH809" s="5">
        <v>39934.660000000003</v>
      </c>
      <c r="BI809" s="5">
        <v>39777.620000000003</v>
      </c>
      <c r="BJ809" s="5">
        <v>39344.239999999998</v>
      </c>
      <c r="BK809" s="5">
        <v>38615.46</v>
      </c>
      <c r="BL809" s="5">
        <v>37574.68</v>
      </c>
      <c r="BM809" s="5">
        <v>36140.17</v>
      </c>
      <c r="BN809" s="5">
        <v>34295.65</v>
      </c>
      <c r="BO809" s="5">
        <v>32047.040000000001</v>
      </c>
      <c r="BP809" s="5">
        <v>29423.17</v>
      </c>
      <c r="BQ809" s="5">
        <v>26486.42</v>
      </c>
      <c r="BR809" s="5">
        <v>23335.06</v>
      </c>
      <c r="BS809" s="5">
        <v>20090.41</v>
      </c>
      <c r="BT809" s="5">
        <v>16877.04</v>
      </c>
      <c r="BU809" s="5">
        <v>13809.06</v>
      </c>
      <c r="BV809" s="5">
        <v>10983.67</v>
      </c>
      <c r="BW809" s="5">
        <v>8475.07</v>
      </c>
      <c r="BX809" s="5">
        <v>6381.24</v>
      </c>
      <c r="BY809" s="5">
        <v>4644.42</v>
      </c>
      <c r="BZ809" s="5">
        <v>3305.64</v>
      </c>
      <c r="CA809" s="5">
        <v>2230.4299999999998</v>
      </c>
      <c r="CB809" s="5">
        <v>1418.55</v>
      </c>
      <c r="CC809" s="5">
        <v>815.24</v>
      </c>
      <c r="CD809" s="5">
        <v>412.23</v>
      </c>
      <c r="CE809" s="5">
        <v>180.37</v>
      </c>
      <c r="CF809" s="5">
        <v>67.59</v>
      </c>
      <c r="CG809" s="5">
        <v>20.65</v>
      </c>
      <c r="CH809" s="5">
        <v>4.7300000000000004</v>
      </c>
      <c r="CI809" s="5">
        <v>0.69</v>
      </c>
      <c r="CJ809" s="5">
        <v>0</v>
      </c>
      <c r="CK809" s="5">
        <v>0</v>
      </c>
      <c r="CL809" s="5">
        <v>0</v>
      </c>
      <c r="CM809" s="5">
        <v>0</v>
      </c>
      <c r="CN809" s="5">
        <v>0</v>
      </c>
      <c r="CO809" s="5">
        <v>0</v>
      </c>
      <c r="CP809" s="5">
        <v>0</v>
      </c>
      <c r="CQ809" s="5">
        <v>0</v>
      </c>
      <c r="CR809" s="5">
        <v>0</v>
      </c>
      <c r="CS809" s="5">
        <v>0</v>
      </c>
      <c r="CT809" s="5">
        <v>0</v>
      </c>
      <c r="CU809" s="5">
        <v>0</v>
      </c>
      <c r="CV809" s="5">
        <v>0</v>
      </c>
      <c r="CW809" s="5">
        <v>0</v>
      </c>
      <c r="CX809" s="5">
        <v>0</v>
      </c>
      <c r="CY809" s="5">
        <v>0</v>
      </c>
      <c r="CZ809" s="5">
        <v>0</v>
      </c>
      <c r="DA809" s="5">
        <v>0</v>
      </c>
      <c r="DB809" s="5">
        <v>0</v>
      </c>
      <c r="DC809" s="5">
        <v>0</v>
      </c>
      <c r="DD809" s="5">
        <v>0</v>
      </c>
      <c r="DE809" s="5">
        <v>0</v>
      </c>
      <c r="DF809" s="3">
        <v>0</v>
      </c>
      <c r="DG809" s="3">
        <v>0</v>
      </c>
      <c r="DH809" s="3">
        <v>0</v>
      </c>
      <c r="DI809" s="3">
        <v>0</v>
      </c>
      <c r="DJ809" s="3">
        <v>0</v>
      </c>
      <c r="DK809" s="3">
        <v>0</v>
      </c>
      <c r="DL809" s="3">
        <v>0</v>
      </c>
      <c r="DM809" s="3">
        <v>0</v>
      </c>
      <c r="DN809" s="3">
        <v>0</v>
      </c>
      <c r="DO809" s="3">
        <v>0</v>
      </c>
      <c r="DP809" s="3">
        <v>0</v>
      </c>
      <c r="DQ809" s="3">
        <v>0</v>
      </c>
      <c r="DR809" s="3">
        <v>0</v>
      </c>
      <c r="DS809" s="3">
        <v>0</v>
      </c>
      <c r="DT809" s="3">
        <v>0</v>
      </c>
      <c r="DU809" s="3">
        <v>0</v>
      </c>
      <c r="DV809" s="3">
        <v>0</v>
      </c>
      <c r="DW809" s="3">
        <v>0</v>
      </c>
      <c r="DX809" s="3">
        <v>0</v>
      </c>
      <c r="DY809" s="3">
        <v>0</v>
      </c>
      <c r="DZ809" s="3">
        <v>0</v>
      </c>
      <c r="EA809" s="3">
        <v>0</v>
      </c>
      <c r="EB809" s="3">
        <v>0</v>
      </c>
      <c r="EC809" s="3">
        <v>0</v>
      </c>
      <c r="ED809" s="3">
        <v>0</v>
      </c>
      <c r="EE809" s="3">
        <v>0</v>
      </c>
      <c r="EF809" s="3">
        <v>0</v>
      </c>
      <c r="EG809" s="3">
        <v>0</v>
      </c>
      <c r="EH809" s="3">
        <v>0</v>
      </c>
      <c r="EI809" s="3">
        <v>0</v>
      </c>
      <c r="EJ809" s="3">
        <v>1</v>
      </c>
      <c r="EK809" s="3">
        <v>0.99229000000000001</v>
      </c>
      <c r="EL809" s="3">
        <v>0.98442114030000005</v>
      </c>
      <c r="EM809" s="3">
        <v>0.97626028904691309</v>
      </c>
      <c r="EN809" s="3">
        <v>0.96761062288595745</v>
      </c>
      <c r="EO809" s="3">
        <v>0.95831188480002338</v>
      </c>
      <c r="EP809" s="3">
        <v>0.94828794248501513</v>
      </c>
      <c r="EQ809" s="3">
        <v>0.9372403879550647</v>
      </c>
      <c r="ER809" s="3">
        <v>0.92500940089225114</v>
      </c>
      <c r="ES809" s="3">
        <v>0.91147651335719748</v>
      </c>
      <c r="ET809" s="3">
        <v>0.89659210189407446</v>
      </c>
      <c r="EU809" s="3">
        <v>0.88043551221794325</v>
      </c>
      <c r="EV809" s="3">
        <v>0.86287082374919521</v>
      </c>
      <c r="EW809" s="3">
        <v>0.84384452208552541</v>
      </c>
      <c r="EX809" s="3">
        <v>0.82326315419185947</v>
      </c>
      <c r="EY809" s="3">
        <v>0.80082100060858941</v>
      </c>
      <c r="EZ809" s="3">
        <v>0.7762838451499422</v>
      </c>
      <c r="FA809" s="3">
        <v>0.74943218694620573</v>
      </c>
      <c r="FB809" s="3">
        <v>0.72021182597717315</v>
      </c>
      <c r="FC809" s="3">
        <v>0.68851530351591772</v>
      </c>
      <c r="FD809" s="3">
        <v>0.65431674839028209</v>
      </c>
      <c r="FE809" s="3">
        <v>0.6177666148252009</v>
      </c>
      <c r="FF809" s="3">
        <v>0.57918091206321887</v>
      </c>
      <c r="FG809" s="3">
        <v>0.53881779430153309</v>
      </c>
      <c r="FH809" s="3">
        <v>0.49696242804019003</v>
      </c>
      <c r="FI809" s="3">
        <v>0.45307070639568048</v>
      </c>
      <c r="FJ809" s="3">
        <v>0.40753256969585067</v>
      </c>
      <c r="FK809" s="3">
        <v>0.36095974763100885</v>
      </c>
      <c r="FL809" s="3">
        <v>0.31412882997336178</v>
      </c>
      <c r="FM809" s="3">
        <v>0.26803356546307067</v>
      </c>
      <c r="FN809" s="3">
        <v>0.22383215018255567</v>
      </c>
      <c r="FO809" s="3">
        <v>0.18266270279947819</v>
      </c>
      <c r="FP809" s="3">
        <v>0.1454470037311125</v>
      </c>
      <c r="FQ809" s="3">
        <v>0.11280287821370161</v>
      </c>
      <c r="FR809" s="3">
        <v>8.5045473971656058E-2</v>
      </c>
      <c r="FS809" s="3">
        <v>6.2200558753389798E-2</v>
      </c>
      <c r="FT809" s="3">
        <v>4.4391916776706758E-2</v>
      </c>
      <c r="FU809" s="3">
        <v>3.0625095545914461E-2</v>
      </c>
      <c r="FV809" s="3">
        <v>2.0660914459095733E-2</v>
      </c>
      <c r="FW809" s="3">
        <v>1.3213894451459268E-2</v>
      </c>
      <c r="FX809" s="3">
        <v>7.9658641311177048E-3</v>
      </c>
      <c r="FY809" s="3">
        <v>4.3393248267850583E-3</v>
      </c>
      <c r="FZ809" s="3">
        <v>2.0797949962298107E-3</v>
      </c>
      <c r="GA809" s="3">
        <v>8.6255337878638947E-4</v>
      </c>
      <c r="GB809" s="3">
        <v>3.0637033461113766E-4</v>
      </c>
      <c r="GC809" s="3">
        <v>8.8724848903385452E-5</v>
      </c>
      <c r="GD809" s="3">
        <v>1.9282571412172762E-5</v>
      </c>
      <c r="GE809" s="3">
        <v>2.655595734884432E-6</v>
      </c>
      <c r="GF809" s="3">
        <v>0</v>
      </c>
      <c r="GG809" s="3">
        <v>0</v>
      </c>
      <c r="GH809" s="3">
        <v>0</v>
      </c>
      <c r="GI809" s="3">
        <v>0</v>
      </c>
      <c r="GJ809" s="3">
        <v>0</v>
      </c>
      <c r="GK809" s="3">
        <v>0</v>
      </c>
      <c r="GL809" s="3">
        <v>0</v>
      </c>
      <c r="GM809" s="3">
        <v>0</v>
      </c>
      <c r="GN809" s="3">
        <v>0</v>
      </c>
      <c r="GO809" s="3">
        <v>0</v>
      </c>
      <c r="GP809" s="3">
        <v>0</v>
      </c>
      <c r="GQ809" s="3">
        <v>0</v>
      </c>
      <c r="GR809" s="3">
        <v>0</v>
      </c>
      <c r="GS809" s="3">
        <v>0</v>
      </c>
      <c r="GT809" s="3">
        <v>0</v>
      </c>
      <c r="GU809" s="3">
        <v>0</v>
      </c>
      <c r="GV809" s="3">
        <v>0</v>
      </c>
      <c r="GW809" s="3">
        <v>0</v>
      </c>
      <c r="GX809" s="3">
        <v>0</v>
      </c>
      <c r="GY809" s="3">
        <v>0</v>
      </c>
      <c r="GZ809" s="3">
        <v>0</v>
      </c>
      <c r="HA809" s="3">
        <v>0</v>
      </c>
      <c r="HB809">
        <f t="shared" si="4705"/>
        <v>31</v>
      </c>
      <c r="HC809">
        <f t="shared" si="4709"/>
        <v>0.18257074335138082</v>
      </c>
      <c r="HD809">
        <f>IF(H809&gt;=$F$3,IF(HB809&lt;50,HC809*VLOOKUP(H809,Ret!$A$2:$AZ$27,HB809+2),HC809),0)</f>
        <v>5.2397803341846294E-2</v>
      </c>
      <c r="HE809">
        <f>IF(H809&lt;$F$3,HC809*VLOOKUP(H809,Withd!$A$2:$AZ$57,HB809+2),0)</f>
        <v>0</v>
      </c>
      <c r="HF809">
        <f>IF(HC809=HD809,0,HC809*VLOOKUP(H809,Mort!$A$2:$E$115,IF(HF808/HC808=VLOOKUP(H808,Mort!$A$2:$E$115,2),2,3)))</f>
        <v>6.3352047942929145E-4</v>
      </c>
      <c r="HH809">
        <f t="shared" ref="HH809:HI809" si="4764">HH808+1</f>
        <v>61</v>
      </c>
      <c r="HI809">
        <f t="shared" si="4764"/>
        <v>30</v>
      </c>
      <c r="HJ809">
        <f t="shared" si="4703"/>
        <v>0.1588140838902776</v>
      </c>
      <c r="HK809">
        <f>IF(HH809&gt;=$F$3,IF(HI809&lt;50,HJ809*VLOOKUP(HH809,Ret!$A$2:$AZ$27,HI809+2),HJ809),0)</f>
        <v>2.6363137925786082E-2</v>
      </c>
      <c r="HL809">
        <f>IF(HH809&lt;$F$3,HJ809*VLOOKUP(HH809,Withd!$A$2:$AZ$57,HI809+2),0)</f>
        <v>0</v>
      </c>
      <c r="HM809">
        <f>IF(HJ809=HK809,0,HJ809*VLOOKUP(HH809,Mort!$A$2:$E$115,IF(HM808/HJ808=VLOOKUP(HH808,Mort!$A$2:$E$115,2),2,3)))</f>
        <v>5.2091019516011048E-4</v>
      </c>
      <c r="HN809">
        <f>HN808/(1+Assumptions!$C$9)</f>
        <v>0.35194443434348011</v>
      </c>
      <c r="HO809">
        <f>HO808*(1+Assumptions!$C$10)</f>
        <v>2.4486216732121679</v>
      </c>
      <c r="HQ809">
        <f>HQ808/(1.01+Assumptions!$C$9)</f>
        <v>0.2690816523330371</v>
      </c>
      <c r="HR809">
        <f>HR808/(0.99+Assumptions!$C$9)</f>
        <v>0.46152240549939055</v>
      </c>
    </row>
    <row r="810" spans="2:226" x14ac:dyDescent="0.25">
      <c r="B810">
        <f t="shared" ref="B810:C810" si="4765">B809+1</f>
        <v>2068</v>
      </c>
      <c r="C810">
        <f t="shared" si="4765"/>
        <v>82</v>
      </c>
      <c r="D810">
        <f>IF(D809=0, 0, D809*(1-VLOOKUP(C809,Mort!$A$2:$E$111,IF(D809/D808=1-VLOOKUP(C808,Mort!$A$2:$E$111,4),4,5))))</f>
        <v>0.63835613563419946</v>
      </c>
      <c r="E810" s="3">
        <f>IF(C810&lt;65,Assumptions!$C$6,Assumptions!$C$7)*(1+Assumptions!$C$8)^(B810-$J$3)</f>
        <v>57850.816279974322</v>
      </c>
      <c r="F810" s="3">
        <f t="shared" si="4701"/>
        <v>36929.42</v>
      </c>
      <c r="H810">
        <f t="shared" si="4708"/>
        <v>63</v>
      </c>
      <c r="I810" s="5">
        <v>202529.55763728081</v>
      </c>
      <c r="J810" s="5">
        <v>0</v>
      </c>
      <c r="K810" s="5">
        <v>0</v>
      </c>
      <c r="L810" s="5">
        <v>0</v>
      </c>
      <c r="M810" s="5">
        <v>0</v>
      </c>
      <c r="N810" s="5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0</v>
      </c>
      <c r="X810" s="5">
        <v>0</v>
      </c>
      <c r="Y810" s="5">
        <v>0</v>
      </c>
      <c r="Z810" s="5">
        <v>0</v>
      </c>
      <c r="AA810" s="5">
        <v>0</v>
      </c>
      <c r="AB810" s="5">
        <v>0</v>
      </c>
      <c r="AC810" s="5">
        <v>0</v>
      </c>
      <c r="AD810" s="5">
        <v>0</v>
      </c>
      <c r="AE810" s="5">
        <v>0</v>
      </c>
      <c r="AF810" s="5">
        <v>0</v>
      </c>
      <c r="AG810" s="5">
        <v>0</v>
      </c>
      <c r="AH810" s="5">
        <v>0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s="5">
        <v>53579.72</v>
      </c>
      <c r="AP810" s="5">
        <v>23097.24</v>
      </c>
      <c r="AQ810" s="5">
        <v>24165.58</v>
      </c>
      <c r="AR810" s="5">
        <v>25268.799999999999</v>
      </c>
      <c r="AS810" s="5">
        <v>26402.39</v>
      </c>
      <c r="AT810" s="5">
        <v>27563.17</v>
      </c>
      <c r="AU810" s="5">
        <v>28740.37</v>
      </c>
      <c r="AV810" s="5">
        <v>29925.4</v>
      </c>
      <c r="AW810" s="5">
        <v>31109.41</v>
      </c>
      <c r="AX810" s="5">
        <v>32284.47</v>
      </c>
      <c r="AY810" s="5">
        <v>33446.35</v>
      </c>
      <c r="AZ810" s="5">
        <v>34581.949999999997</v>
      </c>
      <c r="BA810" s="5">
        <v>35679.480000000003</v>
      </c>
      <c r="BB810" s="5">
        <v>36723.769999999997</v>
      </c>
      <c r="BC810" s="5">
        <v>37687.43</v>
      </c>
      <c r="BD810" s="5">
        <v>38541.980000000003</v>
      </c>
      <c r="BE810" s="5">
        <v>39255.300000000003</v>
      </c>
      <c r="BF810" s="5">
        <v>39799.599999999999</v>
      </c>
      <c r="BG810" s="5">
        <v>40140.660000000003</v>
      </c>
      <c r="BH810" s="5">
        <v>40244.949999999997</v>
      </c>
      <c r="BI810" s="5">
        <v>40086.69</v>
      </c>
      <c r="BJ810" s="5">
        <v>39649.94</v>
      </c>
      <c r="BK810" s="5">
        <v>38915.5</v>
      </c>
      <c r="BL810" s="5">
        <v>37866.639999999999</v>
      </c>
      <c r="BM810" s="5">
        <v>36420.980000000003</v>
      </c>
      <c r="BN810" s="5">
        <v>34562.120000000003</v>
      </c>
      <c r="BO810" s="5">
        <v>32296.04</v>
      </c>
      <c r="BP810" s="5">
        <v>29651.78</v>
      </c>
      <c r="BQ810" s="5">
        <v>26692.22</v>
      </c>
      <c r="BR810" s="5">
        <v>23516.38</v>
      </c>
      <c r="BS810" s="5">
        <v>20246.509999999998</v>
      </c>
      <c r="BT810" s="5">
        <v>17008.169999999998</v>
      </c>
      <c r="BU810" s="5">
        <v>13916.35</v>
      </c>
      <c r="BV810" s="5">
        <v>11069.02</v>
      </c>
      <c r="BW810" s="5">
        <v>8540.92</v>
      </c>
      <c r="BX810" s="5">
        <v>6430.82</v>
      </c>
      <c r="BY810" s="5">
        <v>4680.5</v>
      </c>
      <c r="BZ810" s="5">
        <v>3331.33</v>
      </c>
      <c r="CA810" s="5">
        <v>2247.7600000000002</v>
      </c>
      <c r="CB810" s="5">
        <v>1429.57</v>
      </c>
      <c r="CC810" s="5">
        <v>821.57</v>
      </c>
      <c r="CD810" s="5">
        <v>415.43</v>
      </c>
      <c r="CE810" s="5">
        <v>181.77</v>
      </c>
      <c r="CF810" s="5">
        <v>68.11</v>
      </c>
      <c r="CG810" s="5">
        <v>20.81</v>
      </c>
      <c r="CH810" s="5">
        <v>4.7699999999999996</v>
      </c>
      <c r="CI810" s="5">
        <v>0.69</v>
      </c>
      <c r="CJ810" s="5">
        <v>0</v>
      </c>
      <c r="CK810" s="5">
        <v>0</v>
      </c>
      <c r="CL810" s="5">
        <v>0</v>
      </c>
      <c r="CM810" s="5">
        <v>0</v>
      </c>
      <c r="CN810" s="5">
        <v>0</v>
      </c>
      <c r="CO810" s="5">
        <v>0</v>
      </c>
      <c r="CP810" s="5">
        <v>0</v>
      </c>
      <c r="CQ810" s="5">
        <v>0</v>
      </c>
      <c r="CR810" s="5">
        <v>0</v>
      </c>
      <c r="CS810" s="5">
        <v>0</v>
      </c>
      <c r="CT810" s="5">
        <v>0</v>
      </c>
      <c r="CU810" s="5">
        <v>0</v>
      </c>
      <c r="CV810" s="5">
        <v>0</v>
      </c>
      <c r="CW810" s="5">
        <v>0</v>
      </c>
      <c r="CX810" s="5">
        <v>0</v>
      </c>
      <c r="CY810" s="5">
        <v>0</v>
      </c>
      <c r="CZ810" s="5">
        <v>0</v>
      </c>
      <c r="DA810" s="5">
        <v>0</v>
      </c>
      <c r="DB810" s="5">
        <v>0</v>
      </c>
      <c r="DC810" s="5">
        <v>0</v>
      </c>
      <c r="DD810" s="5">
        <v>0</v>
      </c>
      <c r="DE810" s="5">
        <v>0</v>
      </c>
      <c r="DF810" s="3">
        <v>0</v>
      </c>
      <c r="DG810" s="3">
        <v>0</v>
      </c>
      <c r="DH810" s="3">
        <v>0</v>
      </c>
      <c r="DI810" s="3">
        <v>0</v>
      </c>
      <c r="DJ810" s="3">
        <v>0</v>
      </c>
      <c r="DK810" s="3">
        <v>0</v>
      </c>
      <c r="DL810" s="3">
        <v>0</v>
      </c>
      <c r="DM810" s="3">
        <v>0</v>
      </c>
      <c r="DN810" s="3">
        <v>0</v>
      </c>
      <c r="DO810" s="3">
        <v>0</v>
      </c>
      <c r="DP810" s="3">
        <v>0</v>
      </c>
      <c r="DQ810" s="3">
        <v>0</v>
      </c>
      <c r="DR810" s="3">
        <v>0</v>
      </c>
      <c r="DS810" s="3">
        <v>0</v>
      </c>
      <c r="DT810" s="3">
        <v>0</v>
      </c>
      <c r="DU810" s="3">
        <v>0</v>
      </c>
      <c r="DV810" s="3">
        <v>0</v>
      </c>
      <c r="DW810" s="3">
        <v>0</v>
      </c>
      <c r="DX810" s="3">
        <v>0</v>
      </c>
      <c r="DY810" s="3">
        <v>0</v>
      </c>
      <c r="DZ810" s="3">
        <v>0</v>
      </c>
      <c r="EA810" s="3">
        <v>0</v>
      </c>
      <c r="EB810" s="3">
        <v>0</v>
      </c>
      <c r="EC810" s="3">
        <v>0</v>
      </c>
      <c r="ED810" s="3">
        <v>0</v>
      </c>
      <c r="EE810" s="3">
        <v>0</v>
      </c>
      <c r="EF810" s="3">
        <v>0</v>
      </c>
      <c r="EG810" s="3">
        <v>0</v>
      </c>
      <c r="EH810" s="3">
        <v>0</v>
      </c>
      <c r="EI810" s="3">
        <v>0</v>
      </c>
      <c r="EJ810" s="3">
        <v>0</v>
      </c>
      <c r="EK810" s="3">
        <v>1</v>
      </c>
      <c r="EL810" s="3">
        <v>0.99207000000000001</v>
      </c>
      <c r="EM810" s="3">
        <v>0.9838457397</v>
      </c>
      <c r="EN810" s="3">
        <v>0.97512886644625807</v>
      </c>
      <c r="EO810" s="3">
        <v>0.96575787803970947</v>
      </c>
      <c r="EP810" s="3">
        <v>0.95565605063541403</v>
      </c>
      <c r="EQ810" s="3">
        <v>0.94452265764551147</v>
      </c>
      <c r="ER810" s="3">
        <v>0.93219663696323751</v>
      </c>
      <c r="ES810" s="3">
        <v>0.91855860016446533</v>
      </c>
      <c r="ET810" s="3">
        <v>0.90355853822377963</v>
      </c>
      <c r="EU810" s="3">
        <v>0.88727641336498708</v>
      </c>
      <c r="EV810" s="3">
        <v>0.86957524891835558</v>
      </c>
      <c r="EW810" s="3">
        <v>0.85040111467970581</v>
      </c>
      <c r="EX810" s="3">
        <v>0.82965983149266775</v>
      </c>
      <c r="EY810" s="3">
        <v>0.80704330448617767</v>
      </c>
      <c r="EZ810" s="3">
        <v>0.78231549763672115</v>
      </c>
      <c r="FA810" s="3">
        <v>0.75525520457346695</v>
      </c>
      <c r="FB810" s="3">
        <v>0.72580780414714752</v>
      </c>
      <c r="FC810" s="3">
        <v>0.69386500268663154</v>
      </c>
      <c r="FD810" s="3">
        <v>0.65940072800318661</v>
      </c>
      <c r="FE810" s="3">
        <v>0.62256660333692859</v>
      </c>
      <c r="FF810" s="3">
        <v>0.58368109329250406</v>
      </c>
      <c r="FG810" s="3">
        <v>0.54300435790094947</v>
      </c>
      <c r="FH810" s="3">
        <v>0.50082377937920375</v>
      </c>
      <c r="FI810" s="3">
        <v>0.45659102318443251</v>
      </c>
      <c r="FJ810" s="3">
        <v>0.41069905944416518</v>
      </c>
      <c r="FK810" s="3">
        <v>0.36376437093088598</v>
      </c>
      <c r="FL810" s="3">
        <v>0.31656958144631286</v>
      </c>
      <c r="FM810" s="3">
        <v>0.2701161610648809</v>
      </c>
      <c r="FN810" s="3">
        <v>0.22557130494367139</v>
      </c>
      <c r="FO810" s="3">
        <v>0.18408197482538191</v>
      </c>
      <c r="FP810" s="3">
        <v>0.1465771132744586</v>
      </c>
      <c r="FQ810" s="3">
        <v>0.11367934597113911</v>
      </c>
      <c r="FR810" s="3">
        <v>8.5706269308020916E-2</v>
      </c>
      <c r="FS810" s="3">
        <v>6.2683851246500333E-2</v>
      </c>
      <c r="FT810" s="3">
        <v>4.4736837796114821E-2</v>
      </c>
      <c r="FU810" s="3">
        <v>3.0863049658783694E-2</v>
      </c>
      <c r="FV810" s="3">
        <v>2.0821447821801831E-2</v>
      </c>
      <c r="FW810" s="3">
        <v>1.331656516891158E-2</v>
      </c>
      <c r="FX810" s="3">
        <v>8.0277581464266567E-3</v>
      </c>
      <c r="FY810" s="3">
        <v>4.3730409726844572E-3</v>
      </c>
      <c r="FZ810" s="3">
        <v>2.0959548077979333E-3</v>
      </c>
      <c r="GA810" s="3">
        <v>8.6925533743803692E-4</v>
      </c>
      <c r="GB810" s="3">
        <v>3.0875080330461634E-4</v>
      </c>
      <c r="GC810" s="3">
        <v>8.9414232637016877E-5</v>
      </c>
      <c r="GD810" s="3">
        <v>1.943239517900288E-5</v>
      </c>
      <c r="GE810" s="3">
        <v>2.6762294640522755E-6</v>
      </c>
      <c r="GF810" s="3">
        <v>0</v>
      </c>
      <c r="GG810" s="3">
        <v>0</v>
      </c>
      <c r="GH810" s="3">
        <v>0</v>
      </c>
      <c r="GI810" s="3">
        <v>0</v>
      </c>
      <c r="GJ810" s="3">
        <v>0</v>
      </c>
      <c r="GK810" s="3">
        <v>0</v>
      </c>
      <c r="GL810" s="3">
        <v>0</v>
      </c>
      <c r="GM810" s="3">
        <v>0</v>
      </c>
      <c r="GN810" s="3">
        <v>0</v>
      </c>
      <c r="GO810" s="3">
        <v>0</v>
      </c>
      <c r="GP810" s="3">
        <v>0</v>
      </c>
      <c r="GQ810" s="3">
        <v>0</v>
      </c>
      <c r="GR810" s="3">
        <v>0</v>
      </c>
      <c r="GS810" s="3">
        <v>0</v>
      </c>
      <c r="GT810" s="3">
        <v>0</v>
      </c>
      <c r="GU810" s="3">
        <v>0</v>
      </c>
      <c r="GV810" s="3">
        <v>0</v>
      </c>
      <c r="GW810" s="3">
        <v>0</v>
      </c>
      <c r="GX810" s="3">
        <v>0</v>
      </c>
      <c r="GY810" s="3">
        <v>0</v>
      </c>
      <c r="GZ810" s="3">
        <v>0</v>
      </c>
      <c r="HA810" s="3">
        <v>0</v>
      </c>
      <c r="HB810">
        <f t="shared" si="4705"/>
        <v>32</v>
      </c>
      <c r="HC810">
        <f t="shared" si="4709"/>
        <v>0.12953941953010523</v>
      </c>
      <c r="HD810">
        <f>IF(H810&gt;=$F$3,IF(HB810&lt;50,HC810*VLOOKUP(H810,Ret!$A$2:$AZ$27,HB810+2),HC810),0)</f>
        <v>3.9768601795742306E-2</v>
      </c>
      <c r="HE810">
        <f>IF(H810&lt;$F$3,HC810*VLOOKUP(H810,Withd!$A$2:$AZ$57,HB810+2),0)</f>
        <v>0</v>
      </c>
      <c r="HF810">
        <f>IF(HC810=HD810,0,HC810*VLOOKUP(H810,Mort!$A$2:$E$115,IF(HF809/HC809=VLOOKUP(H809,Mort!$A$2:$E$115,2),2,3)))</f>
        <v>4.7411427548018514E-4</v>
      </c>
      <c r="HH810">
        <f t="shared" ref="HH810:HI810" si="4766">HH809+1</f>
        <v>62</v>
      </c>
      <c r="HI810">
        <f t="shared" si="4766"/>
        <v>31</v>
      </c>
      <c r="HJ810">
        <f t="shared" si="4703"/>
        <v>0.13193003576933141</v>
      </c>
      <c r="HK810">
        <f>IF(HH810&gt;=$F$3,IF(HI810&lt;50,HJ810*VLOOKUP(HH810,Ret!$A$2:$AZ$27,HI810+2),HJ810),0)</f>
        <v>3.7863920265798108E-2</v>
      </c>
      <c r="HL810">
        <f>IF(HH810&lt;$F$3,HJ810*VLOOKUP(HH810,Withd!$A$2:$AZ$57,HI810+2),0)</f>
        <v>0</v>
      </c>
      <c r="HM810">
        <f>IF(HJ810=HK810,0,HJ810*VLOOKUP(HH810,Mort!$A$2:$E$115,IF(HM809/HJ809=VLOOKUP(HH809,Mort!$A$2:$E$115,2),2,3)))</f>
        <v>4.5779722411957996E-4</v>
      </c>
      <c r="HN810">
        <f>HN809/(1+Assumptions!$C$9)</f>
        <v>0.33906014869314077</v>
      </c>
      <c r="HO810">
        <f>HO809*(1+Assumptions!$C$10)</f>
        <v>2.5282018775915636</v>
      </c>
      <c r="HQ810">
        <f>HQ809/(1.01+Assumptions!$C$9)</f>
        <v>0.25675730184450102</v>
      </c>
      <c r="HR810">
        <f>HR809/(0.99+Assumptions!$C$9)</f>
        <v>0.44895175632236434</v>
      </c>
    </row>
    <row r="811" spans="2:226" x14ac:dyDescent="0.25">
      <c r="B811">
        <f t="shared" ref="B811:C811" si="4767">B810+1</f>
        <v>2069</v>
      </c>
      <c r="C811">
        <f t="shared" si="4767"/>
        <v>83</v>
      </c>
      <c r="D811">
        <f>IF(D810=0, 0, D810*(1-VLOOKUP(C810,Mort!$A$2:$E$111,IF(D810/D809=1-VLOOKUP(C809,Mort!$A$2:$E$111,4),4,5))))</f>
        <v>0.60664898637724873</v>
      </c>
      <c r="E811" s="3">
        <f>IF(C811&lt;65,Assumptions!$C$6,Assumptions!$C$7)*(1+Assumptions!$C$8)^(B811-$J$3)</f>
        <v>61032.611175372906</v>
      </c>
      <c r="F811" s="3">
        <f t="shared" si="4701"/>
        <v>37025.370000000003</v>
      </c>
      <c r="H811">
        <f t="shared" si="4708"/>
        <v>64</v>
      </c>
      <c r="I811" s="5">
        <v>187152.70641344882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s="5">
        <v>0</v>
      </c>
      <c r="AP811" s="5">
        <v>23281.86</v>
      </c>
      <c r="AQ811" s="5">
        <v>24358.74</v>
      </c>
      <c r="AR811" s="5">
        <v>25470.78</v>
      </c>
      <c r="AS811" s="5">
        <v>26613.439999999999</v>
      </c>
      <c r="AT811" s="5">
        <v>27783.49</v>
      </c>
      <c r="AU811" s="5">
        <v>28970.1</v>
      </c>
      <c r="AV811" s="5">
        <v>30164.61</v>
      </c>
      <c r="AW811" s="5">
        <v>31358.080000000002</v>
      </c>
      <c r="AX811" s="5">
        <v>32542.53</v>
      </c>
      <c r="AY811" s="5">
        <v>33713.699999999997</v>
      </c>
      <c r="AZ811" s="5">
        <v>34858.370000000003</v>
      </c>
      <c r="BA811" s="5">
        <v>35964.68</v>
      </c>
      <c r="BB811" s="5">
        <v>37017.32</v>
      </c>
      <c r="BC811" s="5">
        <v>37988.68</v>
      </c>
      <c r="BD811" s="5">
        <v>38850.06</v>
      </c>
      <c r="BE811" s="5">
        <v>39569.08</v>
      </c>
      <c r="BF811" s="5">
        <v>40117.730000000003</v>
      </c>
      <c r="BG811" s="5">
        <v>40461.519999999997</v>
      </c>
      <c r="BH811" s="5">
        <v>40566.639999999999</v>
      </c>
      <c r="BI811" s="5">
        <v>40407.120000000003</v>
      </c>
      <c r="BJ811" s="5">
        <v>39966.870000000003</v>
      </c>
      <c r="BK811" s="5">
        <v>39226.57</v>
      </c>
      <c r="BL811" s="5">
        <v>38169.32</v>
      </c>
      <c r="BM811" s="5">
        <v>36712.11</v>
      </c>
      <c r="BN811" s="5">
        <v>34838.39</v>
      </c>
      <c r="BO811" s="5">
        <v>32554.2</v>
      </c>
      <c r="BP811" s="5">
        <v>29888.799999999999</v>
      </c>
      <c r="BQ811" s="5">
        <v>26905.58</v>
      </c>
      <c r="BR811" s="5">
        <v>23704.35</v>
      </c>
      <c r="BS811" s="5">
        <v>20408.349999999999</v>
      </c>
      <c r="BT811" s="5">
        <v>17144.12</v>
      </c>
      <c r="BU811" s="5">
        <v>14027.59</v>
      </c>
      <c r="BV811" s="5">
        <v>11157.49</v>
      </c>
      <c r="BW811" s="5">
        <v>8609.19</v>
      </c>
      <c r="BX811" s="5">
        <v>6482.23</v>
      </c>
      <c r="BY811" s="5">
        <v>4717.92</v>
      </c>
      <c r="BZ811" s="5">
        <v>3357.95</v>
      </c>
      <c r="CA811" s="5">
        <v>2265.73</v>
      </c>
      <c r="CB811" s="5">
        <v>1441</v>
      </c>
      <c r="CC811" s="5">
        <v>828.14</v>
      </c>
      <c r="CD811" s="5">
        <v>418.75</v>
      </c>
      <c r="CE811" s="5">
        <v>183.22</v>
      </c>
      <c r="CF811" s="5">
        <v>68.66</v>
      </c>
      <c r="CG811" s="5">
        <v>20.98</v>
      </c>
      <c r="CH811" s="5">
        <v>4.8099999999999996</v>
      </c>
      <c r="CI811" s="5">
        <v>0.7</v>
      </c>
      <c r="CJ811" s="5">
        <v>0</v>
      </c>
      <c r="CK811" s="5">
        <v>0</v>
      </c>
      <c r="CL811" s="5">
        <v>0</v>
      </c>
      <c r="CM811" s="5">
        <v>0</v>
      </c>
      <c r="CN811" s="5">
        <v>0</v>
      </c>
      <c r="CO811" s="5">
        <v>0</v>
      </c>
      <c r="CP811" s="5">
        <v>0</v>
      </c>
      <c r="CQ811" s="5">
        <v>0</v>
      </c>
      <c r="CR811" s="5">
        <v>0</v>
      </c>
      <c r="CS811" s="5">
        <v>0</v>
      </c>
      <c r="CT811" s="5">
        <v>0</v>
      </c>
      <c r="CU811" s="5">
        <v>0</v>
      </c>
      <c r="CV811" s="5">
        <v>0</v>
      </c>
      <c r="CW811" s="5">
        <v>0</v>
      </c>
      <c r="CX811" s="5">
        <v>0</v>
      </c>
      <c r="CY811" s="5">
        <v>0</v>
      </c>
      <c r="CZ811" s="5">
        <v>0</v>
      </c>
      <c r="DA811" s="5">
        <v>0</v>
      </c>
      <c r="DB811" s="5">
        <v>0</v>
      </c>
      <c r="DC811" s="5">
        <v>0</v>
      </c>
      <c r="DD811" s="5">
        <v>0</v>
      </c>
      <c r="DE811" s="5">
        <v>0</v>
      </c>
      <c r="DF811" s="3">
        <v>0</v>
      </c>
      <c r="DG811" s="3">
        <v>0</v>
      </c>
      <c r="DH811" s="3">
        <v>0</v>
      </c>
      <c r="DI811" s="3">
        <v>0</v>
      </c>
      <c r="DJ811" s="3">
        <v>0</v>
      </c>
      <c r="DK811" s="3">
        <v>0</v>
      </c>
      <c r="DL811" s="3">
        <v>0</v>
      </c>
      <c r="DM811" s="3">
        <v>0</v>
      </c>
      <c r="DN811" s="3">
        <v>0</v>
      </c>
      <c r="DO811" s="3">
        <v>0</v>
      </c>
      <c r="DP811" s="3">
        <v>0</v>
      </c>
      <c r="DQ811" s="3">
        <v>0</v>
      </c>
      <c r="DR811" s="3">
        <v>0</v>
      </c>
      <c r="DS811" s="3">
        <v>0</v>
      </c>
      <c r="DT811" s="3">
        <v>0</v>
      </c>
      <c r="DU811" s="3">
        <v>0</v>
      </c>
      <c r="DV811" s="3">
        <v>0</v>
      </c>
      <c r="DW811" s="3">
        <v>0</v>
      </c>
      <c r="DX811" s="3">
        <v>0</v>
      </c>
      <c r="DY811" s="3">
        <v>0</v>
      </c>
      <c r="DZ811" s="3">
        <v>0</v>
      </c>
      <c r="EA811" s="3">
        <v>0</v>
      </c>
      <c r="EB811" s="3">
        <v>0</v>
      </c>
      <c r="EC811" s="3">
        <v>0</v>
      </c>
      <c r="ED811" s="3">
        <v>0</v>
      </c>
      <c r="EE811" s="3">
        <v>0</v>
      </c>
      <c r="EF811" s="3">
        <v>0</v>
      </c>
      <c r="EG811" s="3">
        <v>0</v>
      </c>
      <c r="EH811" s="3">
        <v>0</v>
      </c>
      <c r="EI811" s="3">
        <v>0</v>
      </c>
      <c r="EJ811" s="3">
        <v>0</v>
      </c>
      <c r="EK811" s="3">
        <v>0</v>
      </c>
      <c r="EL811" s="3">
        <v>1</v>
      </c>
      <c r="EM811" s="3">
        <v>0.99170999999999998</v>
      </c>
      <c r="EN811" s="3">
        <v>0.98292344939999998</v>
      </c>
      <c r="EO811" s="3">
        <v>0.97347755505126599</v>
      </c>
      <c r="EP811" s="3">
        <v>0.96329497982542966</v>
      </c>
      <c r="EQ811" s="3">
        <v>0.95207259331046334</v>
      </c>
      <c r="ER811" s="3">
        <v>0.93964804596776175</v>
      </c>
      <c r="ES811" s="3">
        <v>0.92590099505525336</v>
      </c>
      <c r="ET811" s="3">
        <v>0.91078103180600112</v>
      </c>
      <c r="EU811" s="3">
        <v>0.89436875761285695</v>
      </c>
      <c r="EV811" s="3">
        <v>0.87652610089848038</v>
      </c>
      <c r="EW811" s="3">
        <v>0.85719870037366885</v>
      </c>
      <c r="EX811" s="3">
        <v>0.836291624071555</v>
      </c>
      <c r="EY811" s="3">
        <v>0.81349431439936448</v>
      </c>
      <c r="EZ811" s="3">
        <v>0.78856884860616794</v>
      </c>
      <c r="FA811" s="3">
        <v>0.76129225213288054</v>
      </c>
      <c r="FB811" s="3">
        <v>0.73160946722221953</v>
      </c>
      <c r="FC811" s="3">
        <v>0.69941133456976967</v>
      </c>
      <c r="FD811" s="3">
        <v>0.66467157358168927</v>
      </c>
      <c r="FE811" s="3">
        <v>0.62754301948141611</v>
      </c>
      <c r="FF811" s="3">
        <v>0.58834668248460686</v>
      </c>
      <c r="FG811" s="3">
        <v>0.54734480218225456</v>
      </c>
      <c r="FH811" s="3">
        <v>0.50482705794873706</v>
      </c>
      <c r="FI811" s="3">
        <v>0.4602407321907046</v>
      </c>
      <c r="FJ811" s="3">
        <v>0.41398193619821688</v>
      </c>
      <c r="FK811" s="3">
        <v>0.36667208052948463</v>
      </c>
      <c r="FL811" s="3">
        <v>0.31910004480158932</v>
      </c>
      <c r="FM811" s="3">
        <v>0.27227530422740409</v>
      </c>
      <c r="FN811" s="3">
        <v>0.22737438380726288</v>
      </c>
      <c r="FO811" s="3">
        <v>0.18555341339359302</v>
      </c>
      <c r="FP811" s="3">
        <v>0.14774876094878236</v>
      </c>
      <c r="FQ811" s="3">
        <v>0.11458802904143765</v>
      </c>
      <c r="FR811" s="3">
        <v>8.6391352735211091E-2</v>
      </c>
      <c r="FS811" s="3">
        <v>6.3184907563478679E-2</v>
      </c>
      <c r="FT811" s="3">
        <v>4.5094436678979097E-2</v>
      </c>
      <c r="FU811" s="3">
        <v>3.11097499760941E-2</v>
      </c>
      <c r="FV811" s="3">
        <v>2.0987881723872125E-2</v>
      </c>
      <c r="FW811" s="3">
        <v>1.3423009635319658E-2</v>
      </c>
      <c r="FX811" s="3">
        <v>8.0919271285561038E-3</v>
      </c>
      <c r="FY811" s="3">
        <v>4.4079963840096522E-3</v>
      </c>
      <c r="FZ811" s="3">
        <v>2.112708586891986E-3</v>
      </c>
      <c r="GA811" s="3">
        <v>8.762036322417134E-4</v>
      </c>
      <c r="GB811" s="3">
        <v>3.1121876813593419E-4</v>
      </c>
      <c r="GC811" s="3">
        <v>9.0128955252166527E-5</v>
      </c>
      <c r="GD811" s="3">
        <v>1.9587725844953353E-5</v>
      </c>
      <c r="GE811" s="3">
        <v>2.6976216033669748E-6</v>
      </c>
      <c r="GF811" s="3">
        <v>0</v>
      </c>
      <c r="GG811" s="3">
        <v>0</v>
      </c>
      <c r="GH811" s="3">
        <v>0</v>
      </c>
      <c r="GI811" s="3">
        <v>0</v>
      </c>
      <c r="GJ811" s="3">
        <v>0</v>
      </c>
      <c r="GK811" s="3">
        <v>0</v>
      </c>
      <c r="GL811" s="3">
        <v>0</v>
      </c>
      <c r="GM811" s="3">
        <v>0</v>
      </c>
      <c r="GN811" s="3">
        <v>0</v>
      </c>
      <c r="GO811" s="3">
        <v>0</v>
      </c>
      <c r="GP811" s="3">
        <v>0</v>
      </c>
      <c r="GQ811" s="3">
        <v>0</v>
      </c>
      <c r="GR811" s="3">
        <v>0</v>
      </c>
      <c r="GS811" s="3">
        <v>0</v>
      </c>
      <c r="GT811" s="3">
        <v>0</v>
      </c>
      <c r="GU811" s="3">
        <v>0</v>
      </c>
      <c r="GV811" s="3">
        <v>0</v>
      </c>
      <c r="GW811" s="3">
        <v>0</v>
      </c>
      <c r="GX811" s="3">
        <v>0</v>
      </c>
      <c r="GY811" s="3">
        <v>0</v>
      </c>
      <c r="GZ811" s="3">
        <v>0</v>
      </c>
      <c r="HA811" s="3">
        <v>0</v>
      </c>
      <c r="HB811">
        <f t="shared" si="4705"/>
        <v>33</v>
      </c>
      <c r="HC811">
        <f t="shared" si="4709"/>
        <v>8.9296703458882729E-2</v>
      </c>
      <c r="HD811">
        <f>IF(H811&gt;=$F$3,IF(HB811&lt;50,HC811*VLOOKUP(H811,Ret!$A$2:$AZ$27,HB811+2),HC811),0)</f>
        <v>2.5985340706534871E-2</v>
      </c>
      <c r="HE811">
        <f>IF(H811&lt;$F$3,HC811*VLOOKUP(H811,Withd!$A$2:$AZ$57,HB811+2),0)</f>
        <v>0</v>
      </c>
      <c r="HF811">
        <f>IF(HC811=HD811,0,HC811*VLOOKUP(H811,Mort!$A$2:$E$115,IF(HF810/HC810=VLOOKUP(H810,Mort!$A$2:$E$115,2),2,3)))</f>
        <v>3.4200637424752084E-4</v>
      </c>
      <c r="HH811">
        <f t="shared" ref="HH811:HI811" si="4768">HH810+1</f>
        <v>63</v>
      </c>
      <c r="HI811">
        <f t="shared" si="4768"/>
        <v>32</v>
      </c>
      <c r="HJ811">
        <f t="shared" si="4703"/>
        <v>9.3608318279413724E-2</v>
      </c>
      <c r="HK811">
        <f>IF(HH811&gt;=$F$3,IF(HI811&lt;50,HJ811*VLOOKUP(HH811,Ret!$A$2:$AZ$27,HI811+2),HJ811),0)</f>
        <v>2.8737753711780011E-2</v>
      </c>
      <c r="HL811">
        <f>IF(HH811&lt;$F$3,HJ811*VLOOKUP(HH811,Withd!$A$2:$AZ$57,HI811+2),0)</f>
        <v>0</v>
      </c>
      <c r="HM811">
        <f>IF(HJ811=HK811,0,HJ811*VLOOKUP(HH811,Mort!$A$2:$E$115,IF(HM810/HJ810=VLOOKUP(HH810,Mort!$A$2:$E$115,2),2,3)))</f>
        <v>3.4260644490265423E-4</v>
      </c>
      <c r="HN811">
        <f>HN810/(1+Assumptions!$C$9)</f>
        <v>0.32664754209358454</v>
      </c>
      <c r="HO811">
        <f>HO810*(1+Assumptions!$C$10)</f>
        <v>2.6103684386132895</v>
      </c>
      <c r="HQ811">
        <f>HQ810/(1.01+Assumptions!$C$9)</f>
        <v>0.24499742542414218</v>
      </c>
      <c r="HR811">
        <f>HR810/(0.99+Assumptions!$C$9)</f>
        <v>0.43672349836805868</v>
      </c>
    </row>
    <row r="812" spans="2:226" x14ac:dyDescent="0.25">
      <c r="B812">
        <f t="shared" ref="B812:C812" si="4769">B811+1</f>
        <v>2070</v>
      </c>
      <c r="C812">
        <f t="shared" si="4769"/>
        <v>84</v>
      </c>
      <c r="D812">
        <f>IF(D811=0, 0, D811*(1-VLOOKUP(C811,Mort!$A$2:$E$111,IF(D811/D810=1-VLOOKUP(C810,Mort!$A$2:$E$111,4),4,5))))</f>
        <v>0.57276157399821559</v>
      </c>
      <c r="E812" s="3">
        <f>IF(C812&lt;65,Assumptions!$C$6,Assumptions!$C$7)*(1+Assumptions!$C$8)^(B812-$J$3)</f>
        <v>64389.404790018416</v>
      </c>
      <c r="F812" s="3">
        <f t="shared" si="4701"/>
        <v>36879.78</v>
      </c>
      <c r="H812">
        <f t="shared" si="4708"/>
        <v>65</v>
      </c>
      <c r="I812" s="5">
        <v>181599.83263277076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s="5">
        <v>0</v>
      </c>
      <c r="AP812" s="5">
        <v>0</v>
      </c>
      <c r="AQ812" s="5">
        <v>24562.36</v>
      </c>
      <c r="AR812" s="5">
        <v>25683.7</v>
      </c>
      <c r="AS812" s="5">
        <v>26835.91</v>
      </c>
      <c r="AT812" s="5">
        <v>28015.74</v>
      </c>
      <c r="AU812" s="5">
        <v>29212.27</v>
      </c>
      <c r="AV812" s="5">
        <v>30416.76</v>
      </c>
      <c r="AW812" s="5">
        <v>31620.21</v>
      </c>
      <c r="AX812" s="5">
        <v>32814.559999999998</v>
      </c>
      <c r="AY812" s="5">
        <v>33995.519999999997</v>
      </c>
      <c r="AZ812" s="5">
        <v>35149.769999999997</v>
      </c>
      <c r="BA812" s="5">
        <v>36265.32</v>
      </c>
      <c r="BB812" s="5">
        <v>37326.76</v>
      </c>
      <c r="BC812" s="5">
        <v>38306.239999999998</v>
      </c>
      <c r="BD812" s="5">
        <v>39174.82</v>
      </c>
      <c r="BE812" s="5">
        <v>39899.85</v>
      </c>
      <c r="BF812" s="5">
        <v>40453.089999999997</v>
      </c>
      <c r="BG812" s="5">
        <v>40799.75</v>
      </c>
      <c r="BH812" s="5">
        <v>40905.75</v>
      </c>
      <c r="BI812" s="5">
        <v>40744.9</v>
      </c>
      <c r="BJ812" s="5">
        <v>40300.97</v>
      </c>
      <c r="BK812" s="5">
        <v>39554.480000000003</v>
      </c>
      <c r="BL812" s="5">
        <v>38488.39</v>
      </c>
      <c r="BM812" s="5">
        <v>37018.99</v>
      </c>
      <c r="BN812" s="5">
        <v>35129.620000000003</v>
      </c>
      <c r="BO812" s="5">
        <v>32826.33</v>
      </c>
      <c r="BP812" s="5">
        <v>30138.65</v>
      </c>
      <c r="BQ812" s="5">
        <v>27130.49</v>
      </c>
      <c r="BR812" s="5">
        <v>23902.5</v>
      </c>
      <c r="BS812" s="5">
        <v>20578.95</v>
      </c>
      <c r="BT812" s="5">
        <v>17287.439999999999</v>
      </c>
      <c r="BU812" s="5">
        <v>14144.85</v>
      </c>
      <c r="BV812" s="5">
        <v>11250.76</v>
      </c>
      <c r="BW812" s="5">
        <v>8681.15</v>
      </c>
      <c r="BX812" s="5">
        <v>6536.41</v>
      </c>
      <c r="BY812" s="5">
        <v>4757.3599999999997</v>
      </c>
      <c r="BZ812" s="5">
        <v>3386.02</v>
      </c>
      <c r="CA812" s="5">
        <v>2284.67</v>
      </c>
      <c r="CB812" s="5">
        <v>1453.04</v>
      </c>
      <c r="CC812" s="5">
        <v>835.06</v>
      </c>
      <c r="CD812" s="5">
        <v>422.25</v>
      </c>
      <c r="CE812" s="5">
        <v>184.75</v>
      </c>
      <c r="CF812" s="5">
        <v>69.23</v>
      </c>
      <c r="CG812" s="5">
        <v>21.15</v>
      </c>
      <c r="CH812" s="5">
        <v>4.8499999999999996</v>
      </c>
      <c r="CI812" s="5">
        <v>0.7</v>
      </c>
      <c r="CJ812" s="5">
        <v>0</v>
      </c>
      <c r="CK812" s="5">
        <v>0</v>
      </c>
      <c r="CL812" s="5">
        <v>0</v>
      </c>
      <c r="CM812" s="5">
        <v>0</v>
      </c>
      <c r="CN812" s="5">
        <v>0</v>
      </c>
      <c r="CO812" s="5">
        <v>0</v>
      </c>
      <c r="CP812" s="5">
        <v>0</v>
      </c>
      <c r="CQ812" s="5">
        <v>0</v>
      </c>
      <c r="CR812" s="5">
        <v>0</v>
      </c>
      <c r="CS812" s="5">
        <v>0</v>
      </c>
      <c r="CT812" s="5">
        <v>0</v>
      </c>
      <c r="CU812" s="5">
        <v>0</v>
      </c>
      <c r="CV812" s="5">
        <v>0</v>
      </c>
      <c r="CW812" s="5">
        <v>0</v>
      </c>
      <c r="CX812" s="5">
        <v>0</v>
      </c>
      <c r="CY812" s="5">
        <v>0</v>
      </c>
      <c r="CZ812" s="5">
        <v>0</v>
      </c>
      <c r="DA812" s="5">
        <v>0</v>
      </c>
      <c r="DB812" s="5">
        <v>0</v>
      </c>
      <c r="DC812" s="5">
        <v>0</v>
      </c>
      <c r="DD812" s="5">
        <v>0</v>
      </c>
      <c r="DE812" s="5">
        <v>0</v>
      </c>
      <c r="DF812" s="3">
        <v>0</v>
      </c>
      <c r="DG812" s="3">
        <v>0</v>
      </c>
      <c r="DH812" s="3">
        <v>0</v>
      </c>
      <c r="DI812" s="3">
        <v>0</v>
      </c>
      <c r="DJ812" s="3">
        <v>0</v>
      </c>
      <c r="DK812" s="3">
        <v>0</v>
      </c>
      <c r="DL812" s="3">
        <v>0</v>
      </c>
      <c r="DM812" s="3">
        <v>0</v>
      </c>
      <c r="DN812" s="3">
        <v>0</v>
      </c>
      <c r="DO812" s="3">
        <v>0</v>
      </c>
      <c r="DP812" s="3">
        <v>0</v>
      </c>
      <c r="DQ812" s="3">
        <v>0</v>
      </c>
      <c r="DR812" s="3">
        <v>0</v>
      </c>
      <c r="DS812" s="3">
        <v>0</v>
      </c>
      <c r="DT812" s="3">
        <v>0</v>
      </c>
      <c r="DU812" s="3">
        <v>0</v>
      </c>
      <c r="DV812" s="3">
        <v>0</v>
      </c>
      <c r="DW812" s="3">
        <v>0</v>
      </c>
      <c r="DX812" s="3">
        <v>0</v>
      </c>
      <c r="DY812" s="3">
        <v>0</v>
      </c>
      <c r="DZ812" s="3">
        <v>0</v>
      </c>
      <c r="EA812" s="3">
        <v>0</v>
      </c>
      <c r="EB812" s="3">
        <v>0</v>
      </c>
      <c r="EC812" s="3">
        <v>0</v>
      </c>
      <c r="ED812" s="3">
        <v>0</v>
      </c>
      <c r="EE812" s="3">
        <v>0</v>
      </c>
      <c r="EF812" s="3">
        <v>0</v>
      </c>
      <c r="EG812" s="3">
        <v>0</v>
      </c>
      <c r="EH812" s="3">
        <v>0</v>
      </c>
      <c r="EI812" s="3">
        <v>0</v>
      </c>
      <c r="EJ812" s="3">
        <v>0</v>
      </c>
      <c r="EK812" s="3">
        <v>0</v>
      </c>
      <c r="EL812" s="3">
        <v>0</v>
      </c>
      <c r="EM812" s="3">
        <v>1</v>
      </c>
      <c r="EN812" s="3">
        <v>0.99114000000000002</v>
      </c>
      <c r="EO812" s="3">
        <v>0.98161514459999999</v>
      </c>
      <c r="EP812" s="3">
        <v>0.97134745018748392</v>
      </c>
      <c r="EQ812" s="3">
        <v>0.96003125239279963</v>
      </c>
      <c r="ER812" s="3">
        <v>0.94750284454907363</v>
      </c>
      <c r="ES812" s="3">
        <v>0.93364087793332062</v>
      </c>
      <c r="ET812" s="3">
        <v>0.91839452239666952</v>
      </c>
      <c r="EU812" s="3">
        <v>0.9018450531030815</v>
      </c>
      <c r="EV812" s="3">
        <v>0.88385324429367496</v>
      </c>
      <c r="EW812" s="3">
        <v>0.86436428025699941</v>
      </c>
      <c r="EX812" s="3">
        <v>0.84328243546153114</v>
      </c>
      <c r="EY812" s="3">
        <v>0.8202945562708498</v>
      </c>
      <c r="EZ812" s="3">
        <v>0.79516073106671092</v>
      </c>
      <c r="FA812" s="3">
        <v>0.76765612137911343</v>
      </c>
      <c r="FB812" s="3">
        <v>0.73772520920654183</v>
      </c>
      <c r="FC812" s="3">
        <v>0.70525792274936194</v>
      </c>
      <c r="FD812" s="3">
        <v>0.67022776172640119</v>
      </c>
      <c r="FE812" s="3">
        <v>0.6327888389563644</v>
      </c>
      <c r="FF812" s="3">
        <v>0.5932648480751499</v>
      </c>
      <c r="FG812" s="3">
        <v>0.55192022081279268</v>
      </c>
      <c r="FH812" s="3">
        <v>0.50904705806005501</v>
      </c>
      <c r="FI812" s="3">
        <v>0.464088021892191</v>
      </c>
      <c r="FJ812" s="3">
        <v>0.41744253481180688</v>
      </c>
      <c r="FK812" s="3">
        <v>0.36973720193351356</v>
      </c>
      <c r="FL812" s="3">
        <v>0.32176749735465954</v>
      </c>
      <c r="FM812" s="3">
        <v>0.27455133479283678</v>
      </c>
      <c r="FN812" s="3">
        <v>0.22927507417215007</v>
      </c>
      <c r="FO812" s="3">
        <v>0.1871045097796665</v>
      </c>
      <c r="FP812" s="3">
        <v>0.14898383695715725</v>
      </c>
      <c r="FQ812" s="3">
        <v>0.11554590459049288</v>
      </c>
      <c r="FR812" s="3">
        <v>8.7113523847910296E-2</v>
      </c>
      <c r="FS812" s="3">
        <v>6.3713089071884624E-2</v>
      </c>
      <c r="FT812" s="3">
        <v>4.5471394539713335E-2</v>
      </c>
      <c r="FU812" s="3">
        <v>3.136980566505744E-2</v>
      </c>
      <c r="FV812" s="3">
        <v>2.1163325693874351E-2</v>
      </c>
      <c r="FW812" s="3">
        <v>1.353521658077428E-2</v>
      </c>
      <c r="FX812" s="3">
        <v>8.1595699635539677E-3</v>
      </c>
      <c r="FY812" s="3">
        <v>4.4448441419463885E-3</v>
      </c>
      <c r="FZ812" s="3">
        <v>2.1303693487934846E-3</v>
      </c>
      <c r="GA812" s="3">
        <v>8.8352808002512191E-4</v>
      </c>
      <c r="GB812" s="3">
        <v>3.1382033874412306E-4</v>
      </c>
      <c r="GC812" s="3">
        <v>9.0882370100298026E-5</v>
      </c>
      <c r="GD812" s="3">
        <v>1.9751465493897773E-5</v>
      </c>
      <c r="GE812" s="3">
        <v>2.7201718278196003E-6</v>
      </c>
      <c r="GF812" s="3">
        <v>0</v>
      </c>
      <c r="GG812" s="3">
        <v>0</v>
      </c>
      <c r="GH812" s="3">
        <v>0</v>
      </c>
      <c r="GI812" s="3">
        <v>0</v>
      </c>
      <c r="GJ812" s="3">
        <v>0</v>
      </c>
      <c r="GK812" s="3">
        <v>0</v>
      </c>
      <c r="GL812" s="3">
        <v>0</v>
      </c>
      <c r="GM812" s="3">
        <v>0</v>
      </c>
      <c r="GN812" s="3">
        <v>0</v>
      </c>
      <c r="GO812" s="3">
        <v>0</v>
      </c>
      <c r="GP812" s="3">
        <v>0</v>
      </c>
      <c r="GQ812" s="3">
        <v>0</v>
      </c>
      <c r="GR812" s="3">
        <v>0</v>
      </c>
      <c r="GS812" s="3">
        <v>0</v>
      </c>
      <c r="GT812" s="3">
        <v>0</v>
      </c>
      <c r="GU812" s="3">
        <v>0</v>
      </c>
      <c r="GV812" s="3">
        <v>0</v>
      </c>
      <c r="GW812" s="3">
        <v>0</v>
      </c>
      <c r="GX812" s="3">
        <v>0</v>
      </c>
      <c r="GY812" s="3">
        <v>0</v>
      </c>
      <c r="GZ812" s="3">
        <v>0</v>
      </c>
      <c r="HA812" s="3">
        <v>0</v>
      </c>
      <c r="HB812">
        <f t="shared" si="4705"/>
        <v>34</v>
      </c>
      <c r="HC812">
        <f t="shared" si="4709"/>
        <v>6.2969356378100333E-2</v>
      </c>
      <c r="HD812">
        <f>IF(H812&gt;=$F$3,IF(HB812&lt;50,HC812*VLOOKUP(H812,Ret!$A$2:$AZ$27,HB812+2),HC812),0)</f>
        <v>2.4495079631081031E-2</v>
      </c>
      <c r="HE812">
        <f>IF(H812&lt;$F$3,HC812*VLOOKUP(H812,Withd!$A$2:$AZ$57,HB812+2),0)</f>
        <v>0</v>
      </c>
      <c r="HF812">
        <f>IF(HC812=HD812,0,HC812*VLOOKUP(H812,Mort!$A$2:$E$115,IF(HF811/HC811=VLOOKUP(H811,Mort!$A$2:$E$115,2),2,3)))</f>
        <v>2.5187742551240132E-4</v>
      </c>
      <c r="HH812">
        <f t="shared" ref="HH812:HI812" si="4770">HH811+1</f>
        <v>64</v>
      </c>
      <c r="HI812">
        <f t="shared" si="4770"/>
        <v>33</v>
      </c>
      <c r="HJ812">
        <f t="shared" si="4703"/>
        <v>6.4527958122731058E-2</v>
      </c>
      <c r="HK812">
        <f>IF(HH812&gt;=$F$3,IF(HI812&lt;50,HJ812*VLOOKUP(HH812,Ret!$A$2:$AZ$27,HI812+2),HJ812),0)</f>
        <v>1.8777635813714735E-2</v>
      </c>
      <c r="HL812">
        <f>IF(HH812&lt;$F$3,HJ812*VLOOKUP(HH812,Withd!$A$2:$AZ$57,HI812+2),0)</f>
        <v>0</v>
      </c>
      <c r="HM812">
        <f>IF(HJ812=HK812,0,HJ812*VLOOKUP(HH812,Mort!$A$2:$E$115,IF(HM811/HJ811=VLOOKUP(HH811,Mort!$A$2:$E$115,2),2,3)))</f>
        <v>2.4714207961005997E-4</v>
      </c>
      <c r="HN812">
        <f>HN811/(1+Assumptions!$C$9)</f>
        <v>0.31468934691096778</v>
      </c>
      <c r="HO812">
        <f>HO811*(1+Assumptions!$C$10)</f>
        <v>2.6952054128682215</v>
      </c>
      <c r="HQ812">
        <f>HQ811/(1.01+Assumptions!$C$9)</f>
        <v>0.23377616929784559</v>
      </c>
      <c r="HR812">
        <f>HR811/(0.99+Assumptions!$C$9)</f>
        <v>0.42482830580550457</v>
      </c>
    </row>
    <row r="813" spans="2:226" x14ac:dyDescent="0.25">
      <c r="B813">
        <f t="shared" ref="B813:C813" si="4771">B812+1</f>
        <v>2071</v>
      </c>
      <c r="C813">
        <f t="shared" si="4771"/>
        <v>85</v>
      </c>
      <c r="D813">
        <f>IF(D812=0, 0, D812*(1-VLOOKUP(C812,Mort!$A$2:$E$111,IF(D812/D811=1-VLOOKUP(C811,Mort!$A$2:$E$111,4),4,5))))</f>
        <v>0.53698688608628709</v>
      </c>
      <c r="E813" s="3">
        <f>IF(C813&lt;65,Assumptions!$C$6,Assumptions!$C$7)*(1+Assumptions!$C$8)^(B813-$J$3)</f>
        <v>67930.822053469426</v>
      </c>
      <c r="F813" s="3">
        <f t="shared" si="4701"/>
        <v>36477.96</v>
      </c>
      <c r="H813">
        <f t="shared" si="4708"/>
        <v>66</v>
      </c>
      <c r="I813" s="5">
        <v>175985.1289581664</v>
      </c>
      <c r="J813" s="5">
        <v>0</v>
      </c>
      <c r="K813" s="5">
        <v>0</v>
      </c>
      <c r="L813" s="5">
        <v>0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0</v>
      </c>
      <c r="X813" s="5">
        <v>0</v>
      </c>
      <c r="Y813" s="5">
        <v>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>
        <v>0</v>
      </c>
      <c r="AI813" s="5">
        <v>0</v>
      </c>
      <c r="AJ813" s="5">
        <v>0</v>
      </c>
      <c r="AK813" s="5">
        <v>0</v>
      </c>
      <c r="AL813" s="5">
        <v>0</v>
      </c>
      <c r="AM813" s="5">
        <v>0</v>
      </c>
      <c r="AN813" s="5">
        <v>0</v>
      </c>
      <c r="AO813" s="5">
        <v>0</v>
      </c>
      <c r="AP813" s="5">
        <v>0</v>
      </c>
      <c r="AQ813" s="5">
        <v>0</v>
      </c>
      <c r="AR813" s="5">
        <v>25913.29</v>
      </c>
      <c r="AS813" s="5">
        <v>27075.8</v>
      </c>
      <c r="AT813" s="5">
        <v>28266.18</v>
      </c>
      <c r="AU813" s="5">
        <v>29473.41</v>
      </c>
      <c r="AV813" s="5">
        <v>30688.66</v>
      </c>
      <c r="AW813" s="5">
        <v>31902.87</v>
      </c>
      <c r="AX813" s="5">
        <v>33107.9</v>
      </c>
      <c r="AY813" s="5">
        <v>34299.42</v>
      </c>
      <c r="AZ813" s="5">
        <v>35463.980000000003</v>
      </c>
      <c r="BA813" s="5">
        <v>36589.51</v>
      </c>
      <c r="BB813" s="5">
        <v>37660.43</v>
      </c>
      <c r="BC813" s="5">
        <v>38648.660000000003</v>
      </c>
      <c r="BD813" s="5">
        <v>39525.01</v>
      </c>
      <c r="BE813" s="5">
        <v>40256.53</v>
      </c>
      <c r="BF813" s="5">
        <v>40814.699999999997</v>
      </c>
      <c r="BG813" s="5">
        <v>41164.46</v>
      </c>
      <c r="BH813" s="5">
        <v>41271.42</v>
      </c>
      <c r="BI813" s="5">
        <v>41109.120000000003</v>
      </c>
      <c r="BJ813" s="5">
        <v>40661.230000000003</v>
      </c>
      <c r="BK813" s="5">
        <v>39908.06</v>
      </c>
      <c r="BL813" s="5">
        <v>38832.44</v>
      </c>
      <c r="BM813" s="5">
        <v>37349.910000000003</v>
      </c>
      <c r="BN813" s="5">
        <v>35443.65</v>
      </c>
      <c r="BO813" s="5">
        <v>33119.769999999997</v>
      </c>
      <c r="BP813" s="5">
        <v>30408.07</v>
      </c>
      <c r="BQ813" s="5">
        <v>27373.02</v>
      </c>
      <c r="BR813" s="5">
        <v>24116.17</v>
      </c>
      <c r="BS813" s="5">
        <v>20762.91</v>
      </c>
      <c r="BT813" s="5">
        <v>17441.97</v>
      </c>
      <c r="BU813" s="5">
        <v>14271.3</v>
      </c>
      <c r="BV813" s="5">
        <v>11351.34</v>
      </c>
      <c r="BW813" s="5">
        <v>8758.76</v>
      </c>
      <c r="BX813" s="5">
        <v>6594.84</v>
      </c>
      <c r="BY813" s="5">
        <v>4799.88</v>
      </c>
      <c r="BZ813" s="5">
        <v>3416.29</v>
      </c>
      <c r="CA813" s="5">
        <v>2305.1</v>
      </c>
      <c r="CB813" s="5">
        <v>1466.03</v>
      </c>
      <c r="CC813" s="5">
        <v>842.53</v>
      </c>
      <c r="CD813" s="5">
        <v>426.03</v>
      </c>
      <c r="CE813" s="5">
        <v>186.4</v>
      </c>
      <c r="CF813" s="5">
        <v>69.849999999999994</v>
      </c>
      <c r="CG813" s="5">
        <v>21.34</v>
      </c>
      <c r="CH813" s="5">
        <v>4.8899999999999997</v>
      </c>
      <c r="CI813" s="5">
        <v>0.71</v>
      </c>
      <c r="CJ813" s="5">
        <v>0</v>
      </c>
      <c r="CK813" s="5">
        <v>0</v>
      </c>
      <c r="CL813" s="5">
        <v>0</v>
      </c>
      <c r="CM813" s="5">
        <v>0</v>
      </c>
      <c r="CN813" s="5">
        <v>0</v>
      </c>
      <c r="CO813" s="5">
        <v>0</v>
      </c>
      <c r="CP813" s="5">
        <v>0</v>
      </c>
      <c r="CQ813" s="5">
        <v>0</v>
      </c>
      <c r="CR813" s="5">
        <v>0</v>
      </c>
      <c r="CS813" s="5">
        <v>0</v>
      </c>
      <c r="CT813" s="5">
        <v>0</v>
      </c>
      <c r="CU813" s="5">
        <v>0</v>
      </c>
      <c r="CV813" s="5">
        <v>0</v>
      </c>
      <c r="CW813" s="5">
        <v>0</v>
      </c>
      <c r="CX813" s="5">
        <v>0</v>
      </c>
      <c r="CY813" s="5">
        <v>0</v>
      </c>
      <c r="CZ813" s="5">
        <v>0</v>
      </c>
      <c r="DA813" s="5">
        <v>0</v>
      </c>
      <c r="DB813" s="5">
        <v>0</v>
      </c>
      <c r="DC813" s="5">
        <v>0</v>
      </c>
      <c r="DD813" s="5">
        <v>0</v>
      </c>
      <c r="DE813" s="5">
        <v>0</v>
      </c>
      <c r="DF813" s="3">
        <v>0</v>
      </c>
      <c r="DG813" s="3">
        <v>0</v>
      </c>
      <c r="DH813" s="3">
        <v>0</v>
      </c>
      <c r="DI813" s="3">
        <v>0</v>
      </c>
      <c r="DJ813" s="3">
        <v>0</v>
      </c>
      <c r="DK813" s="3">
        <v>0</v>
      </c>
      <c r="DL813" s="3">
        <v>0</v>
      </c>
      <c r="DM813" s="3">
        <v>0</v>
      </c>
      <c r="DN813" s="3">
        <v>0</v>
      </c>
      <c r="DO813" s="3">
        <v>0</v>
      </c>
      <c r="DP813" s="3">
        <v>0</v>
      </c>
      <c r="DQ813" s="3">
        <v>0</v>
      </c>
      <c r="DR813" s="3">
        <v>0</v>
      </c>
      <c r="DS813" s="3">
        <v>0</v>
      </c>
      <c r="DT813" s="3">
        <v>0</v>
      </c>
      <c r="DU813" s="3">
        <v>0</v>
      </c>
      <c r="DV813" s="3">
        <v>0</v>
      </c>
      <c r="DW813" s="3">
        <v>0</v>
      </c>
      <c r="DX813" s="3">
        <v>0</v>
      </c>
      <c r="DY813" s="3">
        <v>0</v>
      </c>
      <c r="DZ813" s="3">
        <v>0</v>
      </c>
      <c r="EA813" s="3">
        <v>0</v>
      </c>
      <c r="EB813" s="3">
        <v>0</v>
      </c>
      <c r="EC813" s="3">
        <v>0</v>
      </c>
      <c r="ED813" s="3">
        <v>0</v>
      </c>
      <c r="EE813" s="3">
        <v>0</v>
      </c>
      <c r="EF813" s="3">
        <v>0</v>
      </c>
      <c r="EG813" s="3">
        <v>0</v>
      </c>
      <c r="EH813" s="3">
        <v>0</v>
      </c>
      <c r="EI813" s="3">
        <v>0</v>
      </c>
      <c r="EJ813" s="3">
        <v>0</v>
      </c>
      <c r="EK813" s="3">
        <v>0</v>
      </c>
      <c r="EL813" s="3">
        <v>0</v>
      </c>
      <c r="EM813" s="3">
        <v>0</v>
      </c>
      <c r="EN813" s="3">
        <v>1</v>
      </c>
      <c r="EO813" s="3">
        <v>0.99038999999999999</v>
      </c>
      <c r="EP813" s="3">
        <v>0.98003052059999995</v>
      </c>
      <c r="EQ813" s="3">
        <v>0.96861316503500994</v>
      </c>
      <c r="ER813" s="3">
        <v>0.95597276323130309</v>
      </c>
      <c r="ES813" s="3">
        <v>0.94198688170522915</v>
      </c>
      <c r="ET813" s="3">
        <v>0.92660423592698282</v>
      </c>
      <c r="EU813" s="3">
        <v>0.9099068275955785</v>
      </c>
      <c r="EV813" s="3">
        <v>0.89175418638504667</v>
      </c>
      <c r="EW813" s="3">
        <v>0.8720910065752564</v>
      </c>
      <c r="EX813" s="3">
        <v>0.85082070692488587</v>
      </c>
      <c r="EY813" s="3">
        <v>0.82762733445411352</v>
      </c>
      <c r="EZ813" s="3">
        <v>0.80226883292643947</v>
      </c>
      <c r="FA813" s="3">
        <v>0.77451835399551394</v>
      </c>
      <c r="FB813" s="3">
        <v>0.74431988337322885</v>
      </c>
      <c r="FC813" s="3">
        <v>0.71156236530597305</v>
      </c>
      <c r="FD813" s="3">
        <v>0.67621906262122533</v>
      </c>
      <c r="FE813" s="3">
        <v>0.63844546578320371</v>
      </c>
      <c r="FF813" s="3">
        <v>0.59856816199038487</v>
      </c>
      <c r="FG813" s="3">
        <v>0.55685394678127498</v>
      </c>
      <c r="FH813" s="3">
        <v>0.51359753219530557</v>
      </c>
      <c r="FI813" s="3">
        <v>0.46823659815181623</v>
      </c>
      <c r="FJ813" s="3">
        <v>0.42117413767157719</v>
      </c>
      <c r="FK813" s="3">
        <v>0.37304235721846934</v>
      </c>
      <c r="FL813" s="3">
        <v>0.32464384179294514</v>
      </c>
      <c r="FM813" s="3">
        <v>0.2770056044482484</v>
      </c>
      <c r="FN813" s="3">
        <v>0.23132461021868775</v>
      </c>
      <c r="FO813" s="3">
        <v>0.1887770746611645</v>
      </c>
      <c r="FP813" s="3">
        <v>0.15031563346969884</v>
      </c>
      <c r="FQ813" s="3">
        <v>0.11657879269375963</v>
      </c>
      <c r="FR813" s="3">
        <v>8.7892249175606202E-2</v>
      </c>
      <c r="FS813" s="3">
        <v>6.4282633202054851E-2</v>
      </c>
      <c r="FT813" s="3">
        <v>4.5877872489974519E-2</v>
      </c>
      <c r="FU813" s="3">
        <v>3.1650226673383623E-2</v>
      </c>
      <c r="FV813" s="3">
        <v>2.1352508922931529E-2</v>
      </c>
      <c r="FW813" s="3">
        <v>1.365621060675009E-2</v>
      </c>
      <c r="FX813" s="3">
        <v>8.2325100021732253E-3</v>
      </c>
      <c r="FY813" s="3">
        <v>4.4845774985838426E-3</v>
      </c>
      <c r="FZ813" s="3">
        <v>2.14941314929625E-3</v>
      </c>
      <c r="GA813" s="3">
        <v>8.9142611540763382E-4</v>
      </c>
      <c r="GB813" s="3">
        <v>3.1662564193163747E-4</v>
      </c>
      <c r="GC813" s="3">
        <v>9.1694785903402205E-5</v>
      </c>
      <c r="GD813" s="3">
        <v>1.9928027820386402E-5</v>
      </c>
      <c r="GE813" s="3">
        <v>2.7444879914236142E-6</v>
      </c>
      <c r="GF813" s="3">
        <v>0</v>
      </c>
      <c r="GG813" s="3">
        <v>0</v>
      </c>
      <c r="GH813" s="3">
        <v>0</v>
      </c>
      <c r="GI813" s="3">
        <v>0</v>
      </c>
      <c r="GJ813" s="3">
        <v>0</v>
      </c>
      <c r="GK813" s="3">
        <v>0</v>
      </c>
      <c r="GL813" s="3">
        <v>0</v>
      </c>
      <c r="GM813" s="3">
        <v>0</v>
      </c>
      <c r="GN813" s="3">
        <v>0</v>
      </c>
      <c r="GO813" s="3">
        <v>0</v>
      </c>
      <c r="GP813" s="3">
        <v>0</v>
      </c>
      <c r="GQ813" s="3">
        <v>0</v>
      </c>
      <c r="GR813" s="3">
        <v>0</v>
      </c>
      <c r="GS813" s="3">
        <v>0</v>
      </c>
      <c r="GT813" s="3">
        <v>0</v>
      </c>
      <c r="GU813" s="3">
        <v>0</v>
      </c>
      <c r="GV813" s="3">
        <v>0</v>
      </c>
      <c r="GW813" s="3">
        <v>0</v>
      </c>
      <c r="GX813" s="3">
        <v>0</v>
      </c>
      <c r="GY813" s="3">
        <v>0</v>
      </c>
      <c r="GZ813" s="3">
        <v>0</v>
      </c>
      <c r="HA813" s="3">
        <v>0</v>
      </c>
      <c r="HB813">
        <f t="shared" si="4705"/>
        <v>35</v>
      </c>
      <c r="HC813">
        <f t="shared" si="4709"/>
        <v>3.8222399321506902E-2</v>
      </c>
      <c r="HD813">
        <f>IF(H813&gt;=$F$3,IF(HB813&lt;50,HC813*VLOOKUP(H813,Ret!$A$2:$AZ$27,HB813+2),HC813),0)</f>
        <v>1.1352052598487549E-2</v>
      </c>
      <c r="HE813">
        <f>IF(H813&lt;$F$3,HC813*VLOOKUP(H813,Withd!$A$2:$AZ$57,HB813+2),0)</f>
        <v>0</v>
      </c>
      <c r="HF813">
        <f>IF(HC813=HD813,0,HC813*VLOOKUP(H813,Mort!$A$2:$E$115,IF(HF812/HC812=VLOOKUP(H812,Mort!$A$2:$E$115,2),2,3)))</f>
        <v>1.6168074912997421E-4</v>
      </c>
      <c r="HH813">
        <f t="shared" ref="HH813:HI813" si="4772">HH812+1</f>
        <v>65</v>
      </c>
      <c r="HI813">
        <f t="shared" si="4772"/>
        <v>34</v>
      </c>
      <c r="HJ813">
        <f t="shared" si="4703"/>
        <v>4.5503180229406262E-2</v>
      </c>
      <c r="HK813">
        <f>IF(HH813&gt;=$F$3,IF(HI813&lt;50,HJ813*VLOOKUP(HH813,Ret!$A$2:$AZ$27,HI813+2),HJ813),0)</f>
        <v>1.7700737109239036E-2</v>
      </c>
      <c r="HL813">
        <f>IF(HH813&lt;$F$3,HJ813*VLOOKUP(HH813,Withd!$A$2:$AZ$57,HI813+2),0)</f>
        <v>0</v>
      </c>
      <c r="HM813">
        <f>IF(HJ813=HK813,0,HJ813*VLOOKUP(HH813,Mort!$A$2:$E$115,IF(HM812/HJ812=VLOOKUP(HH812,Mort!$A$2:$E$115,2),2,3)))</f>
        <v>1.8201272091762505E-4</v>
      </c>
      <c r="HN813">
        <f>HN812/(1+Assumptions!$C$9)</f>
        <v>0.3031689276598919</v>
      </c>
      <c r="HO813">
        <f>HO812*(1+Assumptions!$C$10)</f>
        <v>2.7827995887864385</v>
      </c>
      <c r="HQ813">
        <f>HQ812/(1.01+Assumptions!$C$9)</f>
        <v>0.22306886383382213</v>
      </c>
      <c r="HR813">
        <f>HR812/(0.99+Assumptions!$C$9)</f>
        <v>0.41325710681469313</v>
      </c>
    </row>
    <row r="814" spans="2:226" x14ac:dyDescent="0.25">
      <c r="B814">
        <f t="shared" ref="B814:C814" si="4773">B813+1</f>
        <v>2072</v>
      </c>
      <c r="C814">
        <f t="shared" si="4773"/>
        <v>86</v>
      </c>
      <c r="D814">
        <f>IF(D813=0, 0, D813*(1-VLOOKUP(C813,Mort!$A$2:$E$111,IF(D813/D812=1-VLOOKUP(C812,Mort!$A$2:$E$111,4),4,5))))</f>
        <v>0.4995642699949337</v>
      </c>
      <c r="E814" s="3">
        <f>IF(C814&lt;65,Assumptions!$C$6,Assumptions!$C$7)*(1+Assumptions!$C$8)^(B814-$J$3)</f>
        <v>71667.017266410243</v>
      </c>
      <c r="F814" s="3">
        <f t="shared" si="4701"/>
        <v>35802.28</v>
      </c>
      <c r="H814">
        <f t="shared" si="4708"/>
        <v>67</v>
      </c>
      <c r="I814" s="5">
        <v>170330.57274607915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5">
        <v>0</v>
      </c>
      <c r="AK814" s="5">
        <v>0</v>
      </c>
      <c r="AL814" s="5">
        <v>0</v>
      </c>
      <c r="AM814" s="5">
        <v>0</v>
      </c>
      <c r="AN814" s="5">
        <v>0</v>
      </c>
      <c r="AO814" s="5">
        <v>0</v>
      </c>
      <c r="AP814" s="5">
        <v>0</v>
      </c>
      <c r="AQ814" s="5">
        <v>0</v>
      </c>
      <c r="AR814" s="5">
        <v>0</v>
      </c>
      <c r="AS814" s="5">
        <v>27338.52</v>
      </c>
      <c r="AT814" s="5">
        <v>28540.45</v>
      </c>
      <c r="AU814" s="5">
        <v>29759.39</v>
      </c>
      <c r="AV814" s="5">
        <v>30986.44</v>
      </c>
      <c r="AW814" s="5">
        <v>32212.43</v>
      </c>
      <c r="AX814" s="5">
        <v>33429.15</v>
      </c>
      <c r="AY814" s="5">
        <v>34632.230000000003</v>
      </c>
      <c r="AZ814" s="5">
        <v>35808.089999999997</v>
      </c>
      <c r="BA814" s="5">
        <v>36944.54</v>
      </c>
      <c r="BB814" s="5">
        <v>38025.86</v>
      </c>
      <c r="BC814" s="5">
        <v>39023.68</v>
      </c>
      <c r="BD814" s="5">
        <v>39908.54</v>
      </c>
      <c r="BE814" s="5">
        <v>40647.14</v>
      </c>
      <c r="BF814" s="5">
        <v>41210.74</v>
      </c>
      <c r="BG814" s="5">
        <v>41563.89</v>
      </c>
      <c r="BH814" s="5">
        <v>41671.879999999997</v>
      </c>
      <c r="BI814" s="5">
        <v>41508.019999999997</v>
      </c>
      <c r="BJ814" s="5">
        <v>41055.769999999997</v>
      </c>
      <c r="BK814" s="5">
        <v>40295.300000000003</v>
      </c>
      <c r="BL814" s="5">
        <v>39209.24</v>
      </c>
      <c r="BM814" s="5">
        <v>37712.33</v>
      </c>
      <c r="BN814" s="5">
        <v>35787.57</v>
      </c>
      <c r="BO814" s="5">
        <v>33441.14</v>
      </c>
      <c r="BP814" s="5">
        <v>30703.119999999999</v>
      </c>
      <c r="BQ814" s="5">
        <v>27638.62</v>
      </c>
      <c r="BR814" s="5">
        <v>24350.18</v>
      </c>
      <c r="BS814" s="5">
        <v>20964.38</v>
      </c>
      <c r="BT814" s="5">
        <v>17611.22</v>
      </c>
      <c r="BU814" s="5">
        <v>14409.78</v>
      </c>
      <c r="BV814" s="5">
        <v>11461.48</v>
      </c>
      <c r="BW814" s="5">
        <v>8843.75</v>
      </c>
      <c r="BX814" s="5">
        <v>6658.84</v>
      </c>
      <c r="BY814" s="5">
        <v>4846.46</v>
      </c>
      <c r="BZ814" s="5">
        <v>3449.44</v>
      </c>
      <c r="CA814" s="5">
        <v>2327.46</v>
      </c>
      <c r="CB814" s="5">
        <v>1480.26</v>
      </c>
      <c r="CC814" s="5">
        <v>850.7</v>
      </c>
      <c r="CD814" s="5">
        <v>430.16</v>
      </c>
      <c r="CE814" s="5">
        <v>188.21</v>
      </c>
      <c r="CF814" s="5">
        <v>70.53</v>
      </c>
      <c r="CG814" s="5">
        <v>21.55</v>
      </c>
      <c r="CH814" s="5">
        <v>4.9400000000000004</v>
      </c>
      <c r="CI814" s="5">
        <v>0.72</v>
      </c>
      <c r="CJ814" s="5">
        <v>0</v>
      </c>
      <c r="CK814" s="5">
        <v>0</v>
      </c>
      <c r="CL814" s="5">
        <v>0</v>
      </c>
      <c r="CM814" s="5">
        <v>0</v>
      </c>
      <c r="CN814" s="5">
        <v>0</v>
      </c>
      <c r="CO814" s="5">
        <v>0</v>
      </c>
      <c r="CP814" s="5">
        <v>0</v>
      </c>
      <c r="CQ814" s="5">
        <v>0</v>
      </c>
      <c r="CR814" s="5">
        <v>0</v>
      </c>
      <c r="CS814" s="5">
        <v>0</v>
      </c>
      <c r="CT814" s="5">
        <v>0</v>
      </c>
      <c r="CU814" s="5">
        <v>0</v>
      </c>
      <c r="CV814" s="5">
        <v>0</v>
      </c>
      <c r="CW814" s="5">
        <v>0</v>
      </c>
      <c r="CX814" s="5">
        <v>0</v>
      </c>
      <c r="CY814" s="5">
        <v>0</v>
      </c>
      <c r="CZ814" s="5">
        <v>0</v>
      </c>
      <c r="DA814" s="5">
        <v>0</v>
      </c>
      <c r="DB814" s="5">
        <v>0</v>
      </c>
      <c r="DC814" s="5">
        <v>0</v>
      </c>
      <c r="DD814" s="5">
        <v>0</v>
      </c>
      <c r="DE814" s="5">
        <v>0</v>
      </c>
      <c r="DF814" s="3">
        <v>0</v>
      </c>
      <c r="DG814" s="3">
        <v>0</v>
      </c>
      <c r="DH814" s="3">
        <v>0</v>
      </c>
      <c r="DI814" s="3">
        <v>0</v>
      </c>
      <c r="DJ814" s="3">
        <v>0</v>
      </c>
      <c r="DK814" s="3">
        <v>0</v>
      </c>
      <c r="DL814" s="3">
        <v>0</v>
      </c>
      <c r="DM814" s="3">
        <v>0</v>
      </c>
      <c r="DN814" s="3">
        <v>0</v>
      </c>
      <c r="DO814" s="3">
        <v>0</v>
      </c>
      <c r="DP814" s="3">
        <v>0</v>
      </c>
      <c r="DQ814" s="3">
        <v>0</v>
      </c>
      <c r="DR814" s="3">
        <v>0</v>
      </c>
      <c r="DS814" s="3">
        <v>0</v>
      </c>
      <c r="DT814" s="3">
        <v>0</v>
      </c>
      <c r="DU814" s="3">
        <v>0</v>
      </c>
      <c r="DV814" s="3">
        <v>0</v>
      </c>
      <c r="DW814" s="3">
        <v>0</v>
      </c>
      <c r="DX814" s="3">
        <v>0</v>
      </c>
      <c r="DY814" s="3">
        <v>0</v>
      </c>
      <c r="DZ814" s="3">
        <v>0</v>
      </c>
      <c r="EA814" s="3">
        <v>0</v>
      </c>
      <c r="EB814" s="3">
        <v>0</v>
      </c>
      <c r="EC814" s="3">
        <v>0</v>
      </c>
      <c r="ED814" s="3">
        <v>0</v>
      </c>
      <c r="EE814" s="3">
        <v>0</v>
      </c>
      <c r="EF814" s="3">
        <v>0</v>
      </c>
      <c r="EG814" s="3">
        <v>0</v>
      </c>
      <c r="EH814" s="3">
        <v>0</v>
      </c>
      <c r="EI814" s="3">
        <v>0</v>
      </c>
      <c r="EJ814" s="3">
        <v>0</v>
      </c>
      <c r="EK814" s="3">
        <v>0</v>
      </c>
      <c r="EL814" s="3">
        <v>0</v>
      </c>
      <c r="EM814" s="3">
        <v>0</v>
      </c>
      <c r="EN814" s="3">
        <v>0</v>
      </c>
      <c r="EO814" s="3">
        <v>1</v>
      </c>
      <c r="EP814" s="3">
        <v>0.98953999999999998</v>
      </c>
      <c r="EQ814" s="3">
        <v>0.97801185899999987</v>
      </c>
      <c r="ER814" s="3">
        <v>0.96524880424004988</v>
      </c>
      <c r="ES814" s="3">
        <v>0.95112721423401791</v>
      </c>
      <c r="ET814" s="3">
        <v>0.93559530682557646</v>
      </c>
      <c r="EU814" s="3">
        <v>0.91873587939657952</v>
      </c>
      <c r="EV814" s="3">
        <v>0.90040709860261769</v>
      </c>
      <c r="EW814" s="3">
        <v>0.88055312207842995</v>
      </c>
      <c r="EX814" s="3">
        <v>0.85907643143093704</v>
      </c>
      <c r="EY814" s="3">
        <v>0.83565800791012979</v>
      </c>
      <c r="EZ814" s="3">
        <v>0.81005344654776346</v>
      </c>
      <c r="FA814" s="3">
        <v>0.78203369783167631</v>
      </c>
      <c r="FB814" s="3">
        <v>0.75154220395321925</v>
      </c>
      <c r="FC814" s="3">
        <v>0.71846683155723812</v>
      </c>
      <c r="FD814" s="3">
        <v>0.68278058403379005</v>
      </c>
      <c r="FE814" s="3">
        <v>0.64464046060966251</v>
      </c>
      <c r="FF814" s="3">
        <v>0.60437621743998304</v>
      </c>
      <c r="FG814" s="3">
        <v>0.56225723884659062</v>
      </c>
      <c r="FH814" s="3">
        <v>0.51858109653298745</v>
      </c>
      <c r="FI814" s="3">
        <v>0.472780014087194</v>
      </c>
      <c r="FJ814" s="3">
        <v>0.42526089487129015</v>
      </c>
      <c r="FK814" s="3">
        <v>0.37666207980539912</v>
      </c>
      <c r="FL814" s="3">
        <v>0.32779394157144665</v>
      </c>
      <c r="FM814" s="3">
        <v>0.27969345858525257</v>
      </c>
      <c r="FN814" s="3">
        <v>0.23356921032995856</v>
      </c>
      <c r="FO814" s="3">
        <v>0.19060882547396926</v>
      </c>
      <c r="FP814" s="3">
        <v>0.15177418337190277</v>
      </c>
      <c r="FQ814" s="3">
        <v>0.11770998565591291</v>
      </c>
      <c r="FR814" s="3">
        <v>8.8745089485562423E-2</v>
      </c>
      <c r="FS814" s="3">
        <v>6.4906383547950641E-2</v>
      </c>
      <c r="FT814" s="3">
        <v>4.6323036874336886E-2</v>
      </c>
      <c r="FU814" s="3">
        <v>3.1957336678867534E-2</v>
      </c>
      <c r="FV814" s="3">
        <v>2.1559697617031193E-2</v>
      </c>
      <c r="FW814" s="3">
        <v>1.378872020794847E-2</v>
      </c>
      <c r="FX814" s="3">
        <v>8.3123920901596558E-3</v>
      </c>
      <c r="FY814" s="3">
        <v>4.5280924671935712E-3</v>
      </c>
      <c r="FZ814" s="3">
        <v>2.1702694386012068E-3</v>
      </c>
      <c r="GA814" s="3">
        <v>9.0007584427107858E-4</v>
      </c>
      <c r="GB814" s="3">
        <v>3.1969793912664442E-4</v>
      </c>
      <c r="GC814" s="3">
        <v>9.2584523171076211E-5</v>
      </c>
      <c r="GD814" s="3">
        <v>2.0121394420769993E-5</v>
      </c>
      <c r="GE814" s="3">
        <v>2.7711184396284427E-6</v>
      </c>
      <c r="GF814" s="3">
        <v>0</v>
      </c>
      <c r="GG814" s="3">
        <v>0</v>
      </c>
      <c r="GH814" s="3">
        <v>0</v>
      </c>
      <c r="GI814" s="3">
        <v>0</v>
      </c>
      <c r="GJ814" s="3">
        <v>0</v>
      </c>
      <c r="GK814" s="3">
        <v>0</v>
      </c>
      <c r="GL814" s="3">
        <v>0</v>
      </c>
      <c r="GM814" s="3">
        <v>0</v>
      </c>
      <c r="GN814" s="3">
        <v>0</v>
      </c>
      <c r="GO814" s="3">
        <v>0</v>
      </c>
      <c r="GP814" s="3">
        <v>0</v>
      </c>
      <c r="GQ814" s="3">
        <v>0</v>
      </c>
      <c r="GR814" s="3">
        <v>0</v>
      </c>
      <c r="GS814" s="3">
        <v>0</v>
      </c>
      <c r="GT814" s="3">
        <v>0</v>
      </c>
      <c r="GU814" s="3">
        <v>0</v>
      </c>
      <c r="GV814" s="3">
        <v>0</v>
      </c>
      <c r="GW814" s="3">
        <v>0</v>
      </c>
      <c r="GX814" s="3">
        <v>0</v>
      </c>
      <c r="GY814" s="3">
        <v>0</v>
      </c>
      <c r="GZ814" s="3">
        <v>0</v>
      </c>
      <c r="HA814" s="3">
        <v>0</v>
      </c>
      <c r="HB814">
        <f t="shared" si="4705"/>
        <v>36</v>
      </c>
      <c r="HC814">
        <f t="shared" si="4709"/>
        <v>2.6708665973889378E-2</v>
      </c>
      <c r="HD814">
        <f>IF(H814&gt;=$F$3,IF(HB814&lt;50,HC814*VLOOKUP(H814,Ret!$A$2:$AZ$27,HB814+2),HC814),0)</f>
        <v>9.9890410742346277E-3</v>
      </c>
      <c r="HE814">
        <f>IF(H814&lt;$F$3,HC814*VLOOKUP(H814,Withd!$A$2:$AZ$57,HB814+2),0)</f>
        <v>0</v>
      </c>
      <c r="HF814">
        <f>IF(HC814=HD814,0,HC814*VLOOKUP(H814,Mort!$A$2:$E$115,IF(HF813/HC813=VLOOKUP(H813,Mort!$A$2:$E$115,2),2,3)))</f>
        <v>1.1858647692406885E-4</v>
      </c>
      <c r="HH814">
        <f t="shared" ref="HH814:HI814" si="4774">HH813+1</f>
        <v>66</v>
      </c>
      <c r="HI814">
        <f t="shared" si="4774"/>
        <v>35</v>
      </c>
      <c r="HJ814">
        <f t="shared" si="4703"/>
        <v>2.76204303992496E-2</v>
      </c>
      <c r="HK814">
        <f>IF(HH814&gt;=$F$3,IF(HI814&lt;50,HJ814*VLOOKUP(HH814,Ret!$A$2:$AZ$27,HI814+2),HJ814),0)</f>
        <v>8.2032678285771307E-3</v>
      </c>
      <c r="HL814">
        <f>IF(HH814&lt;$F$3,HJ814*VLOOKUP(HH814,Withd!$A$2:$AZ$57,HI814+2),0)</f>
        <v>0</v>
      </c>
      <c r="HM814">
        <f>IF(HJ814=HK814,0,HJ814*VLOOKUP(HH814,Mort!$A$2:$E$115,IF(HM813/HJ813=VLOOKUP(HH813,Mort!$A$2:$E$115,2),2,3)))</f>
        <v>1.1683442058882581E-4</v>
      </c>
      <c r="HN814">
        <f>HN813/(1+Assumptions!$C$9)</f>
        <v>0.29207025786116753</v>
      </c>
      <c r="HO814">
        <f>HO813*(1+Assumptions!$C$10)</f>
        <v>2.8732405754219976</v>
      </c>
      <c r="HQ814">
        <f>HQ813/(1.01+Assumptions!$C$9)</f>
        <v>0.21285196930708217</v>
      </c>
      <c r="HR814">
        <f>HR813/(0.99+Assumptions!$C$9)</f>
        <v>0.4020010766679894</v>
      </c>
    </row>
    <row r="815" spans="2:226" x14ac:dyDescent="0.25">
      <c r="B815">
        <f t="shared" ref="B815:C815" si="4775">B814+1</f>
        <v>2073</v>
      </c>
      <c r="C815">
        <f t="shared" si="4775"/>
        <v>87</v>
      </c>
      <c r="D815">
        <f>IF(D814=0, 0, D814*(1-VLOOKUP(C814,Mort!$A$2:$E$111,IF(D814/D813=1-VLOOKUP(C813,Mort!$A$2:$E$111,4),4,5))))</f>
        <v>0.46075811750172724</v>
      </c>
      <c r="E815" s="3">
        <f>IF(C815&lt;65,Assumptions!$C$6,Assumptions!$C$7)*(1+Assumptions!$C$8)^(B815-$J$3)</f>
        <v>75608.7032160628</v>
      </c>
      <c r="F815" s="3">
        <f t="shared" si="4701"/>
        <v>34837.32</v>
      </c>
      <c r="H815">
        <f t="shared" si="4708"/>
        <v>68</v>
      </c>
      <c r="I815" s="5">
        <v>164641.88715793059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s="5">
        <v>0</v>
      </c>
      <c r="AP815" s="5">
        <v>0</v>
      </c>
      <c r="AQ815" s="5">
        <v>0</v>
      </c>
      <c r="AR815" s="5">
        <v>0</v>
      </c>
      <c r="AS815" s="5">
        <v>0</v>
      </c>
      <c r="AT815" s="5">
        <v>28842.14</v>
      </c>
      <c r="AU815" s="5">
        <v>30073.97</v>
      </c>
      <c r="AV815" s="5">
        <v>31313.99</v>
      </c>
      <c r="AW815" s="5">
        <v>32552.93</v>
      </c>
      <c r="AX815" s="5">
        <v>33782.519999999997</v>
      </c>
      <c r="AY815" s="5">
        <v>34998.32</v>
      </c>
      <c r="AZ815" s="5">
        <v>36186.6</v>
      </c>
      <c r="BA815" s="5">
        <v>37335.07</v>
      </c>
      <c r="BB815" s="5">
        <v>38427.81</v>
      </c>
      <c r="BC815" s="5">
        <v>39436.18</v>
      </c>
      <c r="BD815" s="5">
        <v>40330.39</v>
      </c>
      <c r="BE815" s="5">
        <v>41076.81</v>
      </c>
      <c r="BF815" s="5">
        <v>41646.36</v>
      </c>
      <c r="BG815" s="5">
        <v>42003.25</v>
      </c>
      <c r="BH815" s="5">
        <v>42112.38</v>
      </c>
      <c r="BI815" s="5">
        <v>41946.78</v>
      </c>
      <c r="BJ815" s="5">
        <v>41489.760000000002</v>
      </c>
      <c r="BK815" s="5">
        <v>40721.24</v>
      </c>
      <c r="BL815" s="5">
        <v>39623.71</v>
      </c>
      <c r="BM815" s="5">
        <v>38110.97</v>
      </c>
      <c r="BN815" s="5">
        <v>36165.86</v>
      </c>
      <c r="BO815" s="5">
        <v>33794.629999999997</v>
      </c>
      <c r="BP815" s="5">
        <v>31027.67</v>
      </c>
      <c r="BQ815" s="5">
        <v>27930.78</v>
      </c>
      <c r="BR815" s="5">
        <v>24607.57</v>
      </c>
      <c r="BS815" s="5">
        <v>21185.98</v>
      </c>
      <c r="BT815" s="5">
        <v>17797.38</v>
      </c>
      <c r="BU815" s="5">
        <v>14562.1</v>
      </c>
      <c r="BV815" s="5">
        <v>11582.63</v>
      </c>
      <c r="BW815" s="5">
        <v>8937.23</v>
      </c>
      <c r="BX815" s="5">
        <v>6729.22</v>
      </c>
      <c r="BY815" s="5">
        <v>4897.6899999999996</v>
      </c>
      <c r="BZ815" s="5">
        <v>3485.9</v>
      </c>
      <c r="CA815" s="5">
        <v>2352.06</v>
      </c>
      <c r="CB815" s="5">
        <v>1495.9</v>
      </c>
      <c r="CC815" s="5">
        <v>859.7</v>
      </c>
      <c r="CD815" s="5">
        <v>434.71</v>
      </c>
      <c r="CE815" s="5">
        <v>190.2</v>
      </c>
      <c r="CF815" s="5">
        <v>71.27</v>
      </c>
      <c r="CG815" s="5">
        <v>21.78</v>
      </c>
      <c r="CH815" s="5">
        <v>4.99</v>
      </c>
      <c r="CI815" s="5">
        <v>0.73</v>
      </c>
      <c r="CJ815" s="5">
        <v>0</v>
      </c>
      <c r="CK815" s="5">
        <v>0</v>
      </c>
      <c r="CL815" s="5">
        <v>0</v>
      </c>
      <c r="CM815" s="5">
        <v>0</v>
      </c>
      <c r="CN815" s="5">
        <v>0</v>
      </c>
      <c r="CO815" s="5">
        <v>0</v>
      </c>
      <c r="CP815" s="5">
        <v>0</v>
      </c>
      <c r="CQ815" s="5">
        <v>0</v>
      </c>
      <c r="CR815" s="5">
        <v>0</v>
      </c>
      <c r="CS815" s="5">
        <v>0</v>
      </c>
      <c r="CT815" s="5">
        <v>0</v>
      </c>
      <c r="CU815" s="5">
        <v>0</v>
      </c>
      <c r="CV815" s="5">
        <v>0</v>
      </c>
      <c r="CW815" s="5">
        <v>0</v>
      </c>
      <c r="CX815" s="5">
        <v>0</v>
      </c>
      <c r="CY815" s="5">
        <v>0</v>
      </c>
      <c r="CZ815" s="5">
        <v>0</v>
      </c>
      <c r="DA815" s="5">
        <v>0</v>
      </c>
      <c r="DB815" s="5">
        <v>0</v>
      </c>
      <c r="DC815" s="5">
        <v>0</v>
      </c>
      <c r="DD815" s="5">
        <v>0</v>
      </c>
      <c r="DE815" s="5">
        <v>0</v>
      </c>
      <c r="DF815" s="3">
        <v>0</v>
      </c>
      <c r="DG815" s="3">
        <v>0</v>
      </c>
      <c r="DH815" s="3">
        <v>0</v>
      </c>
      <c r="DI815" s="3">
        <v>0</v>
      </c>
      <c r="DJ815" s="3">
        <v>0</v>
      </c>
      <c r="DK815" s="3">
        <v>0</v>
      </c>
      <c r="DL815" s="3">
        <v>0</v>
      </c>
      <c r="DM815" s="3">
        <v>0</v>
      </c>
      <c r="DN815" s="3">
        <v>0</v>
      </c>
      <c r="DO815" s="3">
        <v>0</v>
      </c>
      <c r="DP815" s="3">
        <v>0</v>
      </c>
      <c r="DQ815" s="3">
        <v>0</v>
      </c>
      <c r="DR815" s="3">
        <v>0</v>
      </c>
      <c r="DS815" s="3">
        <v>0</v>
      </c>
      <c r="DT815" s="3">
        <v>0</v>
      </c>
      <c r="DU815" s="3">
        <v>0</v>
      </c>
      <c r="DV815" s="3">
        <v>0</v>
      </c>
      <c r="DW815" s="3">
        <v>0</v>
      </c>
      <c r="DX815" s="3">
        <v>0</v>
      </c>
      <c r="DY815" s="3">
        <v>0</v>
      </c>
      <c r="DZ815" s="3">
        <v>0</v>
      </c>
      <c r="EA815" s="3">
        <v>0</v>
      </c>
      <c r="EB815" s="3">
        <v>0</v>
      </c>
      <c r="EC815" s="3">
        <v>0</v>
      </c>
      <c r="ED815" s="3">
        <v>0</v>
      </c>
      <c r="EE815" s="3">
        <v>0</v>
      </c>
      <c r="EF815" s="3">
        <v>0</v>
      </c>
      <c r="EG815" s="3">
        <v>0</v>
      </c>
      <c r="EH815" s="3">
        <v>0</v>
      </c>
      <c r="EI815" s="3">
        <v>0</v>
      </c>
      <c r="EJ815" s="3">
        <v>0</v>
      </c>
      <c r="EK815" s="3">
        <v>0</v>
      </c>
      <c r="EL815" s="3">
        <v>0</v>
      </c>
      <c r="EM815" s="3">
        <v>0</v>
      </c>
      <c r="EN815" s="3">
        <v>0</v>
      </c>
      <c r="EO815" s="3">
        <v>0</v>
      </c>
      <c r="EP815" s="3">
        <v>1</v>
      </c>
      <c r="EQ815" s="3">
        <v>0.98834999999999995</v>
      </c>
      <c r="ER815" s="3">
        <v>0.9754520324999999</v>
      </c>
      <c r="ES815" s="3">
        <v>0.9611811692645249</v>
      </c>
      <c r="ET815" s="3">
        <v>0.94548508077043525</v>
      </c>
      <c r="EU815" s="3">
        <v>0.92844743961495202</v>
      </c>
      <c r="EV815" s="3">
        <v>0.90992491319463376</v>
      </c>
      <c r="EW815" s="3">
        <v>0.88986106885869209</v>
      </c>
      <c r="EX815" s="3">
        <v>0.86815735738922861</v>
      </c>
      <c r="EY815" s="3">
        <v>0.84449138782679833</v>
      </c>
      <c r="EZ815" s="3">
        <v>0.8186161717037852</v>
      </c>
      <c r="FA815" s="3">
        <v>0.79030023832455121</v>
      </c>
      <c r="FB815" s="3">
        <v>0.75948643203227695</v>
      </c>
      <c r="FC815" s="3">
        <v>0.72606143415853641</v>
      </c>
      <c r="FD815" s="3">
        <v>0.68999796272388192</v>
      </c>
      <c r="FE815" s="3">
        <v>0.65145467652612588</v>
      </c>
      <c r="FF815" s="3">
        <v>0.61076481743030409</v>
      </c>
      <c r="FG815" s="3">
        <v>0.56820061730358618</v>
      </c>
      <c r="FH815" s="3">
        <v>0.52406279335144357</v>
      </c>
      <c r="FI815" s="3">
        <v>0.4777775674426441</v>
      </c>
      <c r="FJ815" s="3">
        <v>0.42975614413898394</v>
      </c>
      <c r="FK815" s="3">
        <v>0.38064361198678082</v>
      </c>
      <c r="FL815" s="3">
        <v>0.33125890976761591</v>
      </c>
      <c r="FM815" s="3">
        <v>0.28264997734831593</v>
      </c>
      <c r="FN815" s="3">
        <v>0.23603816958380514</v>
      </c>
      <c r="FO815" s="3">
        <v>0.19262366905225584</v>
      </c>
      <c r="FP815" s="3">
        <v>0.15337852271954922</v>
      </c>
      <c r="FQ815" s="3">
        <v>0.1189542470803736</v>
      </c>
      <c r="FR815" s="3">
        <v>8.968317550130607E-2</v>
      </c>
      <c r="FS815" s="3">
        <v>6.559248089814522E-2</v>
      </c>
      <c r="FT815" s="3">
        <v>4.6812697692197258E-2</v>
      </c>
      <c r="FU815" s="3">
        <v>3.2295143883893047E-2</v>
      </c>
      <c r="FV815" s="3">
        <v>2.1787595869829608E-2</v>
      </c>
      <c r="FW815" s="3">
        <v>1.3934474814508224E-2</v>
      </c>
      <c r="FX815" s="3">
        <v>8.4002587971781385E-3</v>
      </c>
      <c r="FY815" s="3">
        <v>4.5759569771748193E-3</v>
      </c>
      <c r="FZ815" s="3">
        <v>2.1932104195901193E-3</v>
      </c>
      <c r="GA815" s="3">
        <v>9.0959015731661031E-4</v>
      </c>
      <c r="GB815" s="3">
        <v>3.2307732797728683E-4</v>
      </c>
      <c r="GC815" s="3">
        <v>9.3563194182222262E-5</v>
      </c>
      <c r="GD815" s="3">
        <v>2.0334088991622365E-5</v>
      </c>
      <c r="GE815" s="3">
        <v>2.8004107359262314E-6</v>
      </c>
      <c r="GF815" s="3">
        <v>0</v>
      </c>
      <c r="GG815" s="3">
        <v>0</v>
      </c>
      <c r="GH815" s="3">
        <v>0</v>
      </c>
      <c r="GI815" s="3">
        <v>0</v>
      </c>
      <c r="GJ815" s="3">
        <v>0</v>
      </c>
      <c r="GK815" s="3">
        <v>0</v>
      </c>
      <c r="GL815" s="3">
        <v>0</v>
      </c>
      <c r="GM815" s="3">
        <v>0</v>
      </c>
      <c r="GN815" s="3">
        <v>0</v>
      </c>
      <c r="GO815" s="3">
        <v>0</v>
      </c>
      <c r="GP815" s="3">
        <v>0</v>
      </c>
      <c r="GQ815" s="3">
        <v>0</v>
      </c>
      <c r="GR815" s="3">
        <v>0</v>
      </c>
      <c r="GS815" s="3">
        <v>0</v>
      </c>
      <c r="GT815" s="3">
        <v>0</v>
      </c>
      <c r="GU815" s="3">
        <v>0</v>
      </c>
      <c r="GV815" s="3">
        <v>0</v>
      </c>
      <c r="GW815" s="3">
        <v>0</v>
      </c>
      <c r="GX815" s="3">
        <v>0</v>
      </c>
      <c r="GY815" s="3">
        <v>0</v>
      </c>
      <c r="GZ815" s="3">
        <v>0</v>
      </c>
      <c r="HA815" s="3">
        <v>0</v>
      </c>
      <c r="HB815">
        <f t="shared" si="4705"/>
        <v>37</v>
      </c>
      <c r="HC815">
        <f t="shared" si="4709"/>
        <v>1.6601038422730679E-2</v>
      </c>
      <c r="HD815">
        <f>IF(H815&gt;=$F$3,IF(HB815&lt;50,HC815*VLOOKUP(H815,Ret!$A$2:$AZ$27,HB815+2),HC815),0)</f>
        <v>4.5486845278282064E-3</v>
      </c>
      <c r="HE815">
        <f>IF(H815&lt;$F$3,HC815*VLOOKUP(H815,Withd!$A$2:$AZ$57,HB815+2),0)</f>
        <v>0</v>
      </c>
      <c r="HF815">
        <f>IF(HC815=HD815,0,HC815*VLOOKUP(H815,Mort!$A$2:$E$115,IF(HF814/HC814=VLOOKUP(H814,Mort!$A$2:$E$115,2),2,3)))</f>
        <v>7.7194828665697645E-5</v>
      </c>
      <c r="HH815">
        <f t="shared" ref="HH815:HI815" si="4776">HH814+1</f>
        <v>67</v>
      </c>
      <c r="HI815">
        <f t="shared" si="4776"/>
        <v>36</v>
      </c>
      <c r="HJ815">
        <f t="shared" si="4703"/>
        <v>1.9300328150083642E-2</v>
      </c>
      <c r="HK815">
        <f>IF(HH815&gt;=$F$3,IF(HI815&lt;50,HJ815*VLOOKUP(HH815,Ret!$A$2:$AZ$27,HI815+2),HJ815),0)</f>
        <v>7.2183227281312819E-3</v>
      </c>
      <c r="HL815">
        <f>IF(HH815&lt;$F$3,HJ815*VLOOKUP(HH815,Withd!$A$2:$AZ$57,HI815+2),0)</f>
        <v>0</v>
      </c>
      <c r="HM815">
        <f>IF(HJ815=HK815,0,HJ815*VLOOKUP(HH815,Mort!$A$2:$E$115,IF(HM814/HJ814=VLOOKUP(HH814,Mort!$A$2:$E$115,2),2,3)))</f>
        <v>8.5693456986371373E-5</v>
      </c>
      <c r="HN815">
        <f>HN814/(1+Assumptions!$C$9)</f>
        <v>0.28137789774678951</v>
      </c>
      <c r="HO815">
        <f>HO814*(1+Assumptions!$C$10)</f>
        <v>2.9666208941232126</v>
      </c>
      <c r="HQ815">
        <f>HQ814/(1.01+Assumptions!$C$9)</f>
        <v>0.20310302414797915</v>
      </c>
      <c r="HR815">
        <f>HR814/(0.99+Assumptions!$C$9)</f>
        <v>0.39105163099998969</v>
      </c>
    </row>
    <row r="816" spans="2:226" x14ac:dyDescent="0.25">
      <c r="B816">
        <f t="shared" ref="B816:C816" si="4777">B815+1</f>
        <v>2074</v>
      </c>
      <c r="C816">
        <f t="shared" si="4777"/>
        <v>88</v>
      </c>
      <c r="D816">
        <f>IF(D815=0, 0, D815*(1-VLOOKUP(C815,Mort!$A$2:$E$111,IF(D815/D814=1-VLOOKUP(C814,Mort!$A$2:$E$111,4),4,5))))</f>
        <v>0.42006396056397471</v>
      </c>
      <c r="E816" s="3">
        <f>IF(C816&lt;65,Assumptions!$C$6,Assumptions!$C$7)*(1+Assumptions!$C$8)^(B816-$J$3)</f>
        <v>79767.181892946246</v>
      </c>
      <c r="F816" s="3">
        <f t="shared" si="4701"/>
        <v>33507.32</v>
      </c>
      <c r="H816">
        <f t="shared" si="4708"/>
        <v>69</v>
      </c>
      <c r="I816" s="5">
        <v>158961.57267958007</v>
      </c>
      <c r="J816" s="5">
        <v>0</v>
      </c>
      <c r="K816" s="5">
        <v>0</v>
      </c>
      <c r="L816" s="5">
        <v>0</v>
      </c>
      <c r="M816" s="5">
        <v>0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5">
        <v>0</v>
      </c>
      <c r="V816" s="5">
        <v>0</v>
      </c>
      <c r="W816" s="5">
        <v>0</v>
      </c>
      <c r="X816" s="5">
        <v>0</v>
      </c>
      <c r="Y816" s="5">
        <v>0</v>
      </c>
      <c r="Z816" s="5">
        <v>0</v>
      </c>
      <c r="AA816" s="5">
        <v>0</v>
      </c>
      <c r="AB816" s="5">
        <v>0</v>
      </c>
      <c r="AC816" s="5">
        <v>0</v>
      </c>
      <c r="AD816" s="5">
        <v>0</v>
      </c>
      <c r="AE816" s="5">
        <v>0</v>
      </c>
      <c r="AF816" s="5">
        <v>0</v>
      </c>
      <c r="AG816" s="5">
        <v>0</v>
      </c>
      <c r="AH816" s="5">
        <v>0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s="5">
        <v>0</v>
      </c>
      <c r="AP816" s="5">
        <v>0</v>
      </c>
      <c r="AQ816" s="5">
        <v>0</v>
      </c>
      <c r="AR816" s="5">
        <v>0</v>
      </c>
      <c r="AS816" s="5">
        <v>0</v>
      </c>
      <c r="AT816" s="5">
        <v>0</v>
      </c>
      <c r="AU816" s="5">
        <v>30428.46</v>
      </c>
      <c r="AV816" s="5">
        <v>31683.09</v>
      </c>
      <c r="AW816" s="5">
        <v>32936.65</v>
      </c>
      <c r="AX816" s="5">
        <v>34180.720000000001</v>
      </c>
      <c r="AY816" s="5">
        <v>35410.85</v>
      </c>
      <c r="AZ816" s="5">
        <v>36613.15</v>
      </c>
      <c r="BA816" s="5">
        <v>37775.15</v>
      </c>
      <c r="BB816" s="5">
        <v>38880.769999999997</v>
      </c>
      <c r="BC816" s="5">
        <v>39901.03</v>
      </c>
      <c r="BD816" s="5">
        <v>40805.78</v>
      </c>
      <c r="BE816" s="5">
        <v>41560.99</v>
      </c>
      <c r="BF816" s="5">
        <v>42137.26</v>
      </c>
      <c r="BG816" s="5">
        <v>42498.35</v>
      </c>
      <c r="BH816" s="5">
        <v>42608.77</v>
      </c>
      <c r="BI816" s="5">
        <v>42441.22</v>
      </c>
      <c r="BJ816" s="5">
        <v>41978.81</v>
      </c>
      <c r="BK816" s="5">
        <v>41201.24</v>
      </c>
      <c r="BL816" s="5">
        <v>40090.769999999997</v>
      </c>
      <c r="BM816" s="5">
        <v>38560.199999999997</v>
      </c>
      <c r="BN816" s="5">
        <v>36592.160000000003</v>
      </c>
      <c r="BO816" s="5">
        <v>34192.980000000003</v>
      </c>
      <c r="BP816" s="5">
        <v>31393.41</v>
      </c>
      <c r="BQ816" s="5">
        <v>28260.01</v>
      </c>
      <c r="BR816" s="5">
        <v>24897.63</v>
      </c>
      <c r="BS816" s="5">
        <v>21435.71</v>
      </c>
      <c r="BT816" s="5">
        <v>18007.16</v>
      </c>
      <c r="BU816" s="5">
        <v>14733.74</v>
      </c>
      <c r="BV816" s="5">
        <v>11719.16</v>
      </c>
      <c r="BW816" s="5">
        <v>9042.58</v>
      </c>
      <c r="BX816" s="5">
        <v>6808.54</v>
      </c>
      <c r="BY816" s="5">
        <v>4955.42</v>
      </c>
      <c r="BZ816" s="5">
        <v>3526.99</v>
      </c>
      <c r="CA816" s="5">
        <v>2379.79</v>
      </c>
      <c r="CB816" s="5">
        <v>1513.54</v>
      </c>
      <c r="CC816" s="5">
        <v>869.83</v>
      </c>
      <c r="CD816" s="5">
        <v>439.83</v>
      </c>
      <c r="CE816" s="5">
        <v>192.44</v>
      </c>
      <c r="CF816" s="5">
        <v>72.11</v>
      </c>
      <c r="CG816" s="5">
        <v>22.03</v>
      </c>
      <c r="CH816" s="5">
        <v>5.05</v>
      </c>
      <c r="CI816" s="5">
        <v>0.73</v>
      </c>
      <c r="CJ816" s="5">
        <v>0</v>
      </c>
      <c r="CK816" s="5">
        <v>0</v>
      </c>
      <c r="CL816" s="5">
        <v>0</v>
      </c>
      <c r="CM816" s="5">
        <v>0</v>
      </c>
      <c r="CN816" s="5">
        <v>0</v>
      </c>
      <c r="CO816" s="5">
        <v>0</v>
      </c>
      <c r="CP816" s="5">
        <v>0</v>
      </c>
      <c r="CQ816" s="5">
        <v>0</v>
      </c>
      <c r="CR816" s="5">
        <v>0</v>
      </c>
      <c r="CS816" s="5">
        <v>0</v>
      </c>
      <c r="CT816" s="5">
        <v>0</v>
      </c>
      <c r="CU816" s="5">
        <v>0</v>
      </c>
      <c r="CV816" s="5">
        <v>0</v>
      </c>
      <c r="CW816" s="5">
        <v>0</v>
      </c>
      <c r="CX816" s="5">
        <v>0</v>
      </c>
      <c r="CY816" s="5">
        <v>0</v>
      </c>
      <c r="CZ816" s="5">
        <v>0</v>
      </c>
      <c r="DA816" s="5">
        <v>0</v>
      </c>
      <c r="DB816" s="5">
        <v>0</v>
      </c>
      <c r="DC816" s="5">
        <v>0</v>
      </c>
      <c r="DD816" s="5">
        <v>0</v>
      </c>
      <c r="DE816" s="5">
        <v>0</v>
      </c>
      <c r="DF816" s="3">
        <v>0</v>
      </c>
      <c r="DG816" s="3">
        <v>0</v>
      </c>
      <c r="DH816" s="3">
        <v>0</v>
      </c>
      <c r="DI816" s="3">
        <v>0</v>
      </c>
      <c r="DJ816" s="3">
        <v>0</v>
      </c>
      <c r="DK816" s="3">
        <v>0</v>
      </c>
      <c r="DL816" s="3">
        <v>0</v>
      </c>
      <c r="DM816" s="3">
        <v>0</v>
      </c>
      <c r="DN816" s="3">
        <v>0</v>
      </c>
      <c r="DO816" s="3">
        <v>0</v>
      </c>
      <c r="DP816" s="3">
        <v>0</v>
      </c>
      <c r="DQ816" s="3">
        <v>0</v>
      </c>
      <c r="DR816" s="3">
        <v>0</v>
      </c>
      <c r="DS816" s="3">
        <v>0</v>
      </c>
      <c r="DT816" s="3">
        <v>0</v>
      </c>
      <c r="DU816" s="3">
        <v>0</v>
      </c>
      <c r="DV816" s="3">
        <v>0</v>
      </c>
      <c r="DW816" s="3">
        <v>0</v>
      </c>
      <c r="DX816" s="3">
        <v>0</v>
      </c>
      <c r="DY816" s="3">
        <v>0</v>
      </c>
      <c r="DZ816" s="3">
        <v>0</v>
      </c>
      <c r="EA816" s="3">
        <v>0</v>
      </c>
      <c r="EB816" s="3">
        <v>0</v>
      </c>
      <c r="EC816" s="3">
        <v>0</v>
      </c>
      <c r="ED816" s="3">
        <v>0</v>
      </c>
      <c r="EE816" s="3">
        <v>0</v>
      </c>
      <c r="EF816" s="3">
        <v>0</v>
      </c>
      <c r="EG816" s="3">
        <v>0</v>
      </c>
      <c r="EH816" s="3">
        <v>0</v>
      </c>
      <c r="EI816" s="3">
        <v>0</v>
      </c>
      <c r="EJ816" s="3">
        <v>0</v>
      </c>
      <c r="EK816" s="3">
        <v>0</v>
      </c>
      <c r="EL816" s="3">
        <v>0</v>
      </c>
      <c r="EM816" s="3">
        <v>0</v>
      </c>
      <c r="EN816" s="3">
        <v>0</v>
      </c>
      <c r="EO816" s="3">
        <v>0</v>
      </c>
      <c r="EP816" s="3">
        <v>0</v>
      </c>
      <c r="EQ816" s="3">
        <v>1</v>
      </c>
      <c r="ER816" s="3">
        <v>0.98694999999999999</v>
      </c>
      <c r="ES816" s="3">
        <v>0.97251092149999996</v>
      </c>
      <c r="ET816" s="3">
        <v>0.95662981815190495</v>
      </c>
      <c r="EU816" s="3">
        <v>0.93939134882880759</v>
      </c>
      <c r="EV816" s="3">
        <v>0.92065049141967281</v>
      </c>
      <c r="EW816" s="3">
        <v>0.90035014808386904</v>
      </c>
      <c r="EX816" s="3">
        <v>0.87839060797210344</v>
      </c>
      <c r="EY816" s="3">
        <v>0.85444567999878396</v>
      </c>
      <c r="EZ816" s="3">
        <v>0.82826546436362125</v>
      </c>
      <c r="FA816" s="3">
        <v>0.79961576195128359</v>
      </c>
      <c r="FB816" s="3">
        <v>0.76843874339280305</v>
      </c>
      <c r="FC816" s="3">
        <v>0.73461975429608584</v>
      </c>
      <c r="FD816" s="3">
        <v>0.69813119110019928</v>
      </c>
      <c r="FE816" s="3">
        <v>0.65913358276534217</v>
      </c>
      <c r="FF816" s="3">
        <v>0.61796409918581896</v>
      </c>
      <c r="FG816" s="3">
        <v>0.57489818111355917</v>
      </c>
      <c r="FH816" s="3">
        <v>0.53024009040465792</v>
      </c>
      <c r="FI816" s="3">
        <v>0.48340928562011853</v>
      </c>
      <c r="FJ816" s="3">
        <v>0.43482181832244043</v>
      </c>
      <c r="FK816" s="3">
        <v>0.38513038092455193</v>
      </c>
      <c r="FL816" s="3">
        <v>0.33516356530340058</v>
      </c>
      <c r="FM816" s="3">
        <v>0.2859816637307796</v>
      </c>
      <c r="FN816" s="3">
        <v>0.23882042756493674</v>
      </c>
      <c r="FO816" s="3">
        <v>0.19489418632291791</v>
      </c>
      <c r="FP816" s="3">
        <v>0.15518644480148661</v>
      </c>
      <c r="FQ816" s="3">
        <v>0.12035639913024096</v>
      </c>
      <c r="FR816" s="3">
        <v>9.0740299996262569E-2</v>
      </c>
      <c r="FS816" s="3">
        <v>6.6365640611266513E-2</v>
      </c>
      <c r="FT816" s="3">
        <v>4.7364494047854797E-2</v>
      </c>
      <c r="FU816" s="3">
        <v>3.267581715373407E-2</v>
      </c>
      <c r="FV816" s="3">
        <v>2.2044413284595152E-2</v>
      </c>
      <c r="FW816" s="3">
        <v>1.4098724960295676E-2</v>
      </c>
      <c r="FX816" s="3">
        <v>8.4992753550646467E-3</v>
      </c>
      <c r="FY816" s="3">
        <v>4.629895256917916E-3</v>
      </c>
      <c r="FZ816" s="3">
        <v>2.2190624976881879E-3</v>
      </c>
      <c r="GA816" s="3">
        <v>9.2031178966622232E-4</v>
      </c>
      <c r="GB816" s="3">
        <v>3.2688554457154553E-4</v>
      </c>
      <c r="GC816" s="3">
        <v>9.4666053707919573E-5</v>
      </c>
      <c r="GD816" s="3">
        <v>2.0573773452342162E-5</v>
      </c>
      <c r="GE816" s="3">
        <v>2.8334200798565616E-6</v>
      </c>
      <c r="GF816" s="3">
        <v>0</v>
      </c>
      <c r="GG816" s="3">
        <v>0</v>
      </c>
      <c r="GH816" s="3">
        <v>0</v>
      </c>
      <c r="GI816" s="3">
        <v>0</v>
      </c>
      <c r="GJ816" s="3">
        <v>0</v>
      </c>
      <c r="GK816" s="3">
        <v>0</v>
      </c>
      <c r="GL816" s="3">
        <v>0</v>
      </c>
      <c r="GM816" s="3">
        <v>0</v>
      </c>
      <c r="GN816" s="3">
        <v>0</v>
      </c>
      <c r="GO816" s="3">
        <v>0</v>
      </c>
      <c r="GP816" s="3">
        <v>0</v>
      </c>
      <c r="GQ816" s="3">
        <v>0</v>
      </c>
      <c r="GR816" s="3">
        <v>0</v>
      </c>
      <c r="GS816" s="3">
        <v>0</v>
      </c>
      <c r="GT816" s="3">
        <v>0</v>
      </c>
      <c r="GU816" s="3">
        <v>0</v>
      </c>
      <c r="GV816" s="3">
        <v>0</v>
      </c>
      <c r="GW816" s="3">
        <v>0</v>
      </c>
      <c r="GX816" s="3">
        <v>0</v>
      </c>
      <c r="GY816" s="3">
        <v>0</v>
      </c>
      <c r="GZ816" s="3">
        <v>0</v>
      </c>
      <c r="HA816" s="3">
        <v>0</v>
      </c>
      <c r="HB816">
        <f t="shared" si="4705"/>
        <v>38</v>
      </c>
      <c r="HC816">
        <f t="shared" si="4709"/>
        <v>1.1975159066236776E-2</v>
      </c>
      <c r="HD816">
        <f>IF(H816&gt;=$F$3,IF(HB816&lt;50,HC816*VLOOKUP(H816,Ret!$A$2:$AZ$27,HB816+2),HC816),0)</f>
        <v>3.5206967654736118E-3</v>
      </c>
      <c r="HE816">
        <f>IF(H816&lt;$F$3,HC816*VLOOKUP(H816,Withd!$A$2:$AZ$57,HB816+2),0)</f>
        <v>0</v>
      </c>
      <c r="HF816">
        <f>IF(HC816=HD816,0,HC816*VLOOKUP(H816,Mort!$A$2:$E$115,IF(HF815/HC815=VLOOKUP(H815,Mort!$A$2:$E$115,2),2,3)))</f>
        <v>5.9157285787209669E-5</v>
      </c>
      <c r="HH816">
        <f t="shared" ref="HH816:HI816" si="4778">HH815+1</f>
        <v>68</v>
      </c>
      <c r="HI816">
        <f t="shared" si="4778"/>
        <v>37</v>
      </c>
      <c r="HJ816">
        <f t="shared" si="4703"/>
        <v>1.1996311964965988E-2</v>
      </c>
      <c r="HK816">
        <f>IF(HH816&gt;=$F$3,IF(HI816&lt;50,HJ816*VLOOKUP(HH816,Ret!$A$2:$AZ$27,HI816+2),HJ816),0)</f>
        <v>3.2869894784006812E-3</v>
      </c>
      <c r="HL816">
        <f>IF(HH816&lt;$F$3,HJ816*VLOOKUP(HH816,Withd!$A$2:$AZ$57,HI816+2),0)</f>
        <v>0</v>
      </c>
      <c r="HM816">
        <f>IF(HJ816=HK816,0,HJ816*VLOOKUP(HH816,Mort!$A$2:$E$115,IF(HM815/HJ815=VLOOKUP(HH815,Mort!$A$2:$E$115,2),2,3)))</f>
        <v>5.5782850637091841E-5</v>
      </c>
      <c r="HN816">
        <f>HN815/(1+Assumptions!$C$9)</f>
        <v>0.27107697278110743</v>
      </c>
      <c r="HO816">
        <f>HO815*(1+Assumptions!$C$10)</f>
        <v>3.063036073182217</v>
      </c>
      <c r="HQ816">
        <f>HQ815/(1.01+Assumptions!$C$9)</f>
        <v>0.19380059556104881</v>
      </c>
      <c r="HR816">
        <f>HR815/(0.99+Assumptions!$C$9)</f>
        <v>0.38040041926069035</v>
      </c>
    </row>
    <row r="817" spans="2:226" x14ac:dyDescent="0.25">
      <c r="B817">
        <f t="shared" ref="B817:C817" si="4779">B816+1</f>
        <v>2075</v>
      </c>
      <c r="C817">
        <f t="shared" si="4779"/>
        <v>89</v>
      </c>
      <c r="D817">
        <f>IF(D816=0, 0, D816*(1-VLOOKUP(C816,Mort!$A$2:$E$111,IF(D816/D815=1-VLOOKUP(C815,Mort!$A$2:$E$111,4),4,5))))</f>
        <v>0.37784333188768959</v>
      </c>
      <c r="E817" s="3">
        <f>IF(C817&lt;65,Assumptions!$C$6,Assumptions!$C$7)*(1+Assumptions!$C$8)^(B817-$J$3)</f>
        <v>84154.37689705829</v>
      </c>
      <c r="F817" s="3">
        <f t="shared" si="4701"/>
        <v>31797.17</v>
      </c>
      <c r="H817">
        <f t="shared" si="4708"/>
        <v>70</v>
      </c>
      <c r="I817" s="5">
        <v>153306.64816675868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5">
        <v>0</v>
      </c>
      <c r="AK817" s="5">
        <v>0</v>
      </c>
      <c r="AL817" s="5">
        <v>0</v>
      </c>
      <c r="AM817" s="5">
        <v>0</v>
      </c>
      <c r="AN817" s="5">
        <v>0</v>
      </c>
      <c r="AO817" s="5">
        <v>0</v>
      </c>
      <c r="AP817" s="5">
        <v>0</v>
      </c>
      <c r="AQ817" s="5">
        <v>0</v>
      </c>
      <c r="AR817" s="5">
        <v>0</v>
      </c>
      <c r="AS817" s="5">
        <v>0</v>
      </c>
      <c r="AT817" s="5">
        <v>0</v>
      </c>
      <c r="AU817" s="5">
        <v>0</v>
      </c>
      <c r="AV817" s="5">
        <v>32102.03</v>
      </c>
      <c r="AW817" s="5">
        <v>33372.15</v>
      </c>
      <c r="AX817" s="5">
        <v>34632.68</v>
      </c>
      <c r="AY817" s="5">
        <v>35879.07</v>
      </c>
      <c r="AZ817" s="5">
        <v>37097.269999999997</v>
      </c>
      <c r="BA817" s="5">
        <v>38274.629999999997</v>
      </c>
      <c r="BB817" s="5">
        <v>39394.870000000003</v>
      </c>
      <c r="BC817" s="5">
        <v>40428.620000000003</v>
      </c>
      <c r="BD817" s="5">
        <v>41345.33</v>
      </c>
      <c r="BE817" s="5">
        <v>42110.54</v>
      </c>
      <c r="BF817" s="5">
        <v>42694.42</v>
      </c>
      <c r="BG817" s="5">
        <v>43060.29</v>
      </c>
      <c r="BH817" s="5">
        <v>43172.17</v>
      </c>
      <c r="BI817" s="5">
        <v>43002.400000000001</v>
      </c>
      <c r="BJ817" s="5">
        <v>42533.88</v>
      </c>
      <c r="BK817" s="5">
        <v>41746.019999999997</v>
      </c>
      <c r="BL817" s="5">
        <v>40620.870000000003</v>
      </c>
      <c r="BM817" s="5">
        <v>39070.06</v>
      </c>
      <c r="BN817" s="5">
        <v>37076</v>
      </c>
      <c r="BO817" s="5">
        <v>34645.1</v>
      </c>
      <c r="BP817" s="5">
        <v>31808.51</v>
      </c>
      <c r="BQ817" s="5">
        <v>28633.68</v>
      </c>
      <c r="BR817" s="5">
        <v>25226.84</v>
      </c>
      <c r="BS817" s="5">
        <v>21719.15</v>
      </c>
      <c r="BT817" s="5">
        <v>18245.259999999998</v>
      </c>
      <c r="BU817" s="5">
        <v>14928.56</v>
      </c>
      <c r="BV817" s="5">
        <v>11874.12</v>
      </c>
      <c r="BW817" s="5">
        <v>9162.14</v>
      </c>
      <c r="BX817" s="5">
        <v>6898.57</v>
      </c>
      <c r="BY817" s="5">
        <v>5020.9399999999996</v>
      </c>
      <c r="BZ817" s="5">
        <v>3573.63</v>
      </c>
      <c r="CA817" s="5">
        <v>2411.2600000000002</v>
      </c>
      <c r="CB817" s="5">
        <v>1533.55</v>
      </c>
      <c r="CC817" s="5">
        <v>881.33</v>
      </c>
      <c r="CD817" s="5">
        <v>445.65</v>
      </c>
      <c r="CE817" s="5">
        <v>194.99</v>
      </c>
      <c r="CF817" s="5">
        <v>73.069999999999993</v>
      </c>
      <c r="CG817" s="5">
        <v>22.32</v>
      </c>
      <c r="CH817" s="5">
        <v>5.12</v>
      </c>
      <c r="CI817" s="5">
        <v>0.74</v>
      </c>
      <c r="CJ817" s="5">
        <v>0</v>
      </c>
      <c r="CK817" s="5">
        <v>0</v>
      </c>
      <c r="CL817" s="5">
        <v>0</v>
      </c>
      <c r="CM817" s="5">
        <v>0</v>
      </c>
      <c r="CN817" s="5">
        <v>0</v>
      </c>
      <c r="CO817" s="5">
        <v>0</v>
      </c>
      <c r="CP817" s="5">
        <v>0</v>
      </c>
      <c r="CQ817" s="5">
        <v>0</v>
      </c>
      <c r="CR817" s="5">
        <v>0</v>
      </c>
      <c r="CS817" s="5">
        <v>0</v>
      </c>
      <c r="CT817" s="5">
        <v>0</v>
      </c>
      <c r="CU817" s="5">
        <v>0</v>
      </c>
      <c r="CV817" s="5">
        <v>0</v>
      </c>
      <c r="CW817" s="5">
        <v>0</v>
      </c>
      <c r="CX817" s="5">
        <v>0</v>
      </c>
      <c r="CY817" s="5">
        <v>0</v>
      </c>
      <c r="CZ817" s="5">
        <v>0</v>
      </c>
      <c r="DA817" s="5">
        <v>0</v>
      </c>
      <c r="DB817" s="5">
        <v>0</v>
      </c>
      <c r="DC817" s="5">
        <v>0</v>
      </c>
      <c r="DD817" s="5">
        <v>0</v>
      </c>
      <c r="DE817" s="5">
        <v>0</v>
      </c>
      <c r="DF817" s="3">
        <v>0</v>
      </c>
      <c r="DG817" s="3">
        <v>0</v>
      </c>
      <c r="DH817" s="3">
        <v>0</v>
      </c>
      <c r="DI817" s="3">
        <v>0</v>
      </c>
      <c r="DJ817" s="3">
        <v>0</v>
      </c>
      <c r="DK817" s="3">
        <v>0</v>
      </c>
      <c r="DL817" s="3">
        <v>0</v>
      </c>
      <c r="DM817" s="3">
        <v>0</v>
      </c>
      <c r="DN817" s="3">
        <v>0</v>
      </c>
      <c r="DO817" s="3">
        <v>0</v>
      </c>
      <c r="DP817" s="3">
        <v>0</v>
      </c>
      <c r="DQ817" s="3">
        <v>0</v>
      </c>
      <c r="DR817" s="3">
        <v>0</v>
      </c>
      <c r="DS817" s="3">
        <v>0</v>
      </c>
      <c r="DT817" s="3">
        <v>0</v>
      </c>
      <c r="DU817" s="3">
        <v>0</v>
      </c>
      <c r="DV817" s="3">
        <v>0</v>
      </c>
      <c r="DW817" s="3">
        <v>0</v>
      </c>
      <c r="DX817" s="3">
        <v>0</v>
      </c>
      <c r="DY817" s="3">
        <v>0</v>
      </c>
      <c r="DZ817" s="3">
        <v>0</v>
      </c>
      <c r="EA817" s="3">
        <v>0</v>
      </c>
      <c r="EB817" s="3">
        <v>0</v>
      </c>
      <c r="EC817" s="3">
        <v>0</v>
      </c>
      <c r="ED817" s="3">
        <v>0</v>
      </c>
      <c r="EE817" s="3">
        <v>0</v>
      </c>
      <c r="EF817" s="3">
        <v>0</v>
      </c>
      <c r="EG817" s="3">
        <v>0</v>
      </c>
      <c r="EH817" s="3">
        <v>0</v>
      </c>
      <c r="EI817" s="3">
        <v>0</v>
      </c>
      <c r="EJ817" s="3">
        <v>0</v>
      </c>
      <c r="EK817" s="3">
        <v>0</v>
      </c>
      <c r="EL817" s="3">
        <v>0</v>
      </c>
      <c r="EM817" s="3">
        <v>0</v>
      </c>
      <c r="EN817" s="3">
        <v>0</v>
      </c>
      <c r="EO817" s="3">
        <v>0</v>
      </c>
      <c r="EP817" s="3">
        <v>0</v>
      </c>
      <c r="EQ817" s="3">
        <v>0</v>
      </c>
      <c r="ER817" s="3">
        <v>1</v>
      </c>
      <c r="ES817" s="3">
        <v>0.98536999999999997</v>
      </c>
      <c r="ET817" s="3">
        <v>0.96927890790000004</v>
      </c>
      <c r="EU817" s="3">
        <v>0.95181250197964196</v>
      </c>
      <c r="EV817" s="3">
        <v>0.93282384256514805</v>
      </c>
      <c r="EW817" s="3">
        <v>0.91225507683658658</v>
      </c>
      <c r="EX817" s="3">
        <v>0.89000517551254221</v>
      </c>
      <c r="EY817" s="3">
        <v>0.86574363442807034</v>
      </c>
      <c r="EZ817" s="3">
        <v>0.83921724946919429</v>
      </c>
      <c r="FA817" s="3">
        <v>0.81018872481005488</v>
      </c>
      <c r="FB817" s="3">
        <v>0.7785994664297109</v>
      </c>
      <c r="FC817" s="3">
        <v>0.74433330391213937</v>
      </c>
      <c r="FD817" s="3">
        <v>0.70736226870682339</v>
      </c>
      <c r="FE817" s="3">
        <v>0.66784901237686023</v>
      </c>
      <c r="FF817" s="3">
        <v>0.62613516306380157</v>
      </c>
      <c r="FG817" s="3">
        <v>0.58249980354988518</v>
      </c>
      <c r="FH817" s="3">
        <v>0.53725121881013016</v>
      </c>
      <c r="FI817" s="3">
        <v>0.48980119116481952</v>
      </c>
      <c r="FJ817" s="3">
        <v>0.44057127344084351</v>
      </c>
      <c r="FK817" s="3">
        <v>0.39022278831202389</v>
      </c>
      <c r="FL817" s="3">
        <v>0.33959528375642195</v>
      </c>
      <c r="FM817" s="3">
        <v>0.28976307181800459</v>
      </c>
      <c r="FN817" s="3">
        <v>0.24197824364449746</v>
      </c>
      <c r="FO817" s="3">
        <v>0.19747118529096502</v>
      </c>
      <c r="FP817" s="3">
        <v>0.15723840599978381</v>
      </c>
      <c r="FQ817" s="3">
        <v>0.12194781815719234</v>
      </c>
      <c r="FR817" s="3">
        <v>9.1940118543252028E-2</v>
      </c>
      <c r="FS817" s="3">
        <v>6.7243163900163661E-2</v>
      </c>
      <c r="FT817" s="3">
        <v>4.7990773643907796E-2</v>
      </c>
      <c r="FU817" s="3">
        <v>3.3107874921459113E-2</v>
      </c>
      <c r="FV817" s="3">
        <v>2.2335896737013177E-2</v>
      </c>
      <c r="FW817" s="3">
        <v>1.4285146117124147E-2</v>
      </c>
      <c r="FX817" s="3">
        <v>8.611657485247122E-3</v>
      </c>
      <c r="FY817" s="3">
        <v>4.6911142985135174E-3</v>
      </c>
      <c r="FZ817" s="3">
        <v>2.2484041721345439E-3</v>
      </c>
      <c r="GA817" s="3">
        <v>9.3248066230935945E-4</v>
      </c>
      <c r="GB817" s="3">
        <v>3.3120780644566136E-4</v>
      </c>
      <c r="GC817" s="3">
        <v>9.5917780746663524E-5</v>
      </c>
      <c r="GD817" s="3">
        <v>2.0845811289672386E-5</v>
      </c>
      <c r="GE817" s="3">
        <v>2.8708851308136801E-6</v>
      </c>
      <c r="GF817" s="3">
        <v>0</v>
      </c>
      <c r="GG817" s="3">
        <v>0</v>
      </c>
      <c r="GH817" s="3">
        <v>0</v>
      </c>
      <c r="GI817" s="3">
        <v>0</v>
      </c>
      <c r="GJ817" s="3">
        <v>0</v>
      </c>
      <c r="GK817" s="3">
        <v>0</v>
      </c>
      <c r="GL817" s="3">
        <v>0</v>
      </c>
      <c r="GM817" s="3">
        <v>0</v>
      </c>
      <c r="GN817" s="3">
        <v>0</v>
      </c>
      <c r="GO817" s="3">
        <v>0</v>
      </c>
      <c r="GP817" s="3">
        <v>0</v>
      </c>
      <c r="GQ817" s="3">
        <v>0</v>
      </c>
      <c r="GR817" s="3">
        <v>0</v>
      </c>
      <c r="GS817" s="3">
        <v>0</v>
      </c>
      <c r="GT817" s="3">
        <v>0</v>
      </c>
      <c r="GU817" s="3">
        <v>0</v>
      </c>
      <c r="GV817" s="3">
        <v>0</v>
      </c>
      <c r="GW817" s="3">
        <v>0</v>
      </c>
      <c r="GX817" s="3">
        <v>0</v>
      </c>
      <c r="GY817" s="3">
        <v>0</v>
      </c>
      <c r="GZ817" s="3">
        <v>0</v>
      </c>
      <c r="HA817" s="3">
        <v>0</v>
      </c>
      <c r="HB817">
        <f t="shared" si="4705"/>
        <v>39</v>
      </c>
      <c r="HC817">
        <f t="shared" si="4709"/>
        <v>8.3953050149759532E-3</v>
      </c>
      <c r="HD817">
        <f>IF(H817&gt;=$F$3,IF(HB817&lt;50,HC817*VLOOKUP(H817,Ret!$A$2:$AZ$27,HB817+2),HC817),0)</f>
        <v>2.6277304696874734E-3</v>
      </c>
      <c r="HE817">
        <f>IF(H817&lt;$F$3,HC817*VLOOKUP(H817,Withd!$A$2:$AZ$57,HB817+2),0)</f>
        <v>0</v>
      </c>
      <c r="HF817">
        <f>IF(HC817=HD817,0,HC817*VLOOKUP(H817,Mort!$A$2:$E$115,IF(HF816/HC816=VLOOKUP(H816,Mort!$A$2:$E$115,2),2,3)))</f>
        <v>4.3991398278473996E-5</v>
      </c>
      <c r="HH817">
        <f t="shared" ref="HH817:HI817" si="4780">HH816+1</f>
        <v>69</v>
      </c>
      <c r="HI817">
        <f t="shared" si="4780"/>
        <v>38</v>
      </c>
      <c r="HJ817">
        <f t="shared" si="4703"/>
        <v>8.6535396359282164E-3</v>
      </c>
      <c r="HK817">
        <f>IF(HH817&gt;=$F$3,IF(HI817&lt;50,HJ817*VLOOKUP(HH817,Ret!$A$2:$AZ$27,HI817+2),HJ817),0)</f>
        <v>2.5441406529628954E-3</v>
      </c>
      <c r="HL817">
        <f>IF(HH817&lt;$F$3,HJ817*VLOOKUP(HH817,Withd!$A$2:$AZ$57,HI817+2),0)</f>
        <v>0</v>
      </c>
      <c r="HM817">
        <f>IF(HJ817=HK817,0,HJ817*VLOOKUP(HH817,Mort!$A$2:$E$115,IF(HM816/HJ816=VLOOKUP(HH816,Mort!$A$2:$E$115,2),2,3)))</f>
        <v>4.2748485801485388E-5</v>
      </c>
      <c r="HN817">
        <f>HN816/(1+Assumptions!$C$9)</f>
        <v>0.2611531529683116</v>
      </c>
      <c r="HO817">
        <f>HO816*(1+Assumptions!$C$10)</f>
        <v>3.1625847455606388</v>
      </c>
      <c r="HQ817">
        <f>HQ816/(1.01+Assumptions!$C$9)</f>
        <v>0.18492423240558092</v>
      </c>
      <c r="HR817">
        <f>HR816/(0.99+Assumptions!$C$9)</f>
        <v>0.37003931834697501</v>
      </c>
    </row>
    <row r="818" spans="2:226" x14ac:dyDescent="0.25">
      <c r="B818">
        <f t="shared" ref="B818:C818" si="4781">B817+1</f>
        <v>2076</v>
      </c>
      <c r="C818">
        <f t="shared" si="4781"/>
        <v>90</v>
      </c>
      <c r="D818">
        <f>IF(D817=0, 0, D817*(1-VLOOKUP(C817,Mort!$A$2:$E$111,IF(D817/D816=1-VLOOKUP(C816,Mort!$A$2:$E$111,4),4,5))))</f>
        <v>0.3346633959195644</v>
      </c>
      <c r="E818" s="3">
        <f>IF(C818&lt;65,Assumptions!$C$6,Assumptions!$C$7)*(1+Assumptions!$C$8)^(B818-$J$3)</f>
        <v>88782.867626396503</v>
      </c>
      <c r="F818" s="3">
        <f t="shared" si="4701"/>
        <v>29712.38</v>
      </c>
      <c r="H818">
        <f t="shared" si="4708"/>
        <v>71</v>
      </c>
      <c r="I818" s="5">
        <v>147686.34330874629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5">
        <v>0</v>
      </c>
      <c r="AK818" s="5">
        <v>0</v>
      </c>
      <c r="AL818" s="5">
        <v>0</v>
      </c>
      <c r="AM818" s="5">
        <v>0</v>
      </c>
      <c r="AN818" s="5">
        <v>0</v>
      </c>
      <c r="AO818" s="5">
        <v>0</v>
      </c>
      <c r="AP818" s="5">
        <v>0</v>
      </c>
      <c r="AQ818" s="5">
        <v>0</v>
      </c>
      <c r="AR818" s="5">
        <v>0</v>
      </c>
      <c r="AS818" s="5">
        <v>0</v>
      </c>
      <c r="AT818" s="5">
        <v>0</v>
      </c>
      <c r="AU818" s="5">
        <v>0</v>
      </c>
      <c r="AV818" s="5">
        <v>0</v>
      </c>
      <c r="AW818" s="5">
        <v>33867.64</v>
      </c>
      <c r="AX818" s="5">
        <v>35146.879999999997</v>
      </c>
      <c r="AY818" s="5">
        <v>36411.78</v>
      </c>
      <c r="AZ818" s="5">
        <v>37648.06</v>
      </c>
      <c r="BA818" s="5">
        <v>38842.9</v>
      </c>
      <c r="BB818" s="5">
        <v>39979.78</v>
      </c>
      <c r="BC818" s="5">
        <v>41028.879999999997</v>
      </c>
      <c r="BD818" s="5">
        <v>41959.199999999997</v>
      </c>
      <c r="BE818" s="5">
        <v>42735.76</v>
      </c>
      <c r="BF818" s="5">
        <v>43328.31</v>
      </c>
      <c r="BG818" s="5">
        <v>43699.61</v>
      </c>
      <c r="BH818" s="5">
        <v>43813.15</v>
      </c>
      <c r="BI818" s="5">
        <v>43640.87</v>
      </c>
      <c r="BJ818" s="5">
        <v>43165.39</v>
      </c>
      <c r="BK818" s="5">
        <v>42365.84</v>
      </c>
      <c r="BL818" s="5">
        <v>41223.97</v>
      </c>
      <c r="BM818" s="5">
        <v>39650.14</v>
      </c>
      <c r="BN818" s="5">
        <v>37626.480000000003</v>
      </c>
      <c r="BO818" s="5">
        <v>35159.480000000003</v>
      </c>
      <c r="BP818" s="5">
        <v>32280.77</v>
      </c>
      <c r="BQ818" s="5">
        <v>29058.81</v>
      </c>
      <c r="BR818" s="5">
        <v>25601.39</v>
      </c>
      <c r="BS818" s="5">
        <v>22041.61</v>
      </c>
      <c r="BT818" s="5">
        <v>18516.150000000001</v>
      </c>
      <c r="BU818" s="5">
        <v>15150.21</v>
      </c>
      <c r="BV818" s="5">
        <v>12050.42</v>
      </c>
      <c r="BW818" s="5">
        <v>9298.17</v>
      </c>
      <c r="BX818" s="5">
        <v>7000.99</v>
      </c>
      <c r="BY818" s="5">
        <v>5095.49</v>
      </c>
      <c r="BZ818" s="5">
        <v>3626.69</v>
      </c>
      <c r="CA818" s="5">
        <v>2447.06</v>
      </c>
      <c r="CB818" s="5">
        <v>1556.32</v>
      </c>
      <c r="CC818" s="5">
        <v>894.42</v>
      </c>
      <c r="CD818" s="5">
        <v>452.26</v>
      </c>
      <c r="CE818" s="5">
        <v>197.88</v>
      </c>
      <c r="CF818" s="5">
        <v>74.150000000000006</v>
      </c>
      <c r="CG818" s="5">
        <v>22.66</v>
      </c>
      <c r="CH818" s="5">
        <v>5.19</v>
      </c>
      <c r="CI818" s="5">
        <v>0.75</v>
      </c>
      <c r="CJ818" s="5">
        <v>0</v>
      </c>
      <c r="CK818" s="5">
        <v>0</v>
      </c>
      <c r="CL818" s="5">
        <v>0</v>
      </c>
      <c r="CM818" s="5">
        <v>0</v>
      </c>
      <c r="CN818" s="5">
        <v>0</v>
      </c>
      <c r="CO818" s="5">
        <v>0</v>
      </c>
      <c r="CP818" s="5">
        <v>0</v>
      </c>
      <c r="CQ818" s="5">
        <v>0</v>
      </c>
      <c r="CR818" s="5">
        <v>0</v>
      </c>
      <c r="CS818" s="5">
        <v>0</v>
      </c>
      <c r="CT818" s="5">
        <v>0</v>
      </c>
      <c r="CU818" s="5">
        <v>0</v>
      </c>
      <c r="CV818" s="5">
        <v>0</v>
      </c>
      <c r="CW818" s="5">
        <v>0</v>
      </c>
      <c r="CX818" s="5">
        <v>0</v>
      </c>
      <c r="CY818" s="5">
        <v>0</v>
      </c>
      <c r="CZ818" s="5">
        <v>0</v>
      </c>
      <c r="DA818" s="5">
        <v>0</v>
      </c>
      <c r="DB818" s="5">
        <v>0</v>
      </c>
      <c r="DC818" s="5">
        <v>0</v>
      </c>
      <c r="DD818" s="5">
        <v>0</v>
      </c>
      <c r="DE818" s="5">
        <v>0</v>
      </c>
      <c r="DF818" s="3">
        <v>0</v>
      </c>
      <c r="DG818" s="3">
        <v>0</v>
      </c>
      <c r="DH818" s="3">
        <v>0</v>
      </c>
      <c r="DI818" s="3">
        <v>0</v>
      </c>
      <c r="DJ818" s="3">
        <v>0</v>
      </c>
      <c r="DK818" s="3">
        <v>0</v>
      </c>
      <c r="DL818" s="3">
        <v>0</v>
      </c>
      <c r="DM818" s="3">
        <v>0</v>
      </c>
      <c r="DN818" s="3">
        <v>0</v>
      </c>
      <c r="DO818" s="3">
        <v>0</v>
      </c>
      <c r="DP818" s="3">
        <v>0</v>
      </c>
      <c r="DQ818" s="3">
        <v>0</v>
      </c>
      <c r="DR818" s="3">
        <v>0</v>
      </c>
      <c r="DS818" s="3">
        <v>0</v>
      </c>
      <c r="DT818" s="3">
        <v>0</v>
      </c>
      <c r="DU818" s="3">
        <v>0</v>
      </c>
      <c r="DV818" s="3">
        <v>0</v>
      </c>
      <c r="DW818" s="3">
        <v>0</v>
      </c>
      <c r="DX818" s="3">
        <v>0</v>
      </c>
      <c r="DY818" s="3">
        <v>0</v>
      </c>
      <c r="DZ818" s="3">
        <v>0</v>
      </c>
      <c r="EA818" s="3">
        <v>0</v>
      </c>
      <c r="EB818" s="3">
        <v>0</v>
      </c>
      <c r="EC818" s="3">
        <v>0</v>
      </c>
      <c r="ED818" s="3">
        <v>0</v>
      </c>
      <c r="EE818" s="3">
        <v>0</v>
      </c>
      <c r="EF818" s="3">
        <v>0</v>
      </c>
      <c r="EG818" s="3">
        <v>0</v>
      </c>
      <c r="EH818" s="3">
        <v>0</v>
      </c>
      <c r="EI818" s="3">
        <v>0</v>
      </c>
      <c r="EJ818" s="3">
        <v>0</v>
      </c>
      <c r="EK818" s="3">
        <v>0</v>
      </c>
      <c r="EL818" s="3">
        <v>0</v>
      </c>
      <c r="EM818" s="3">
        <v>0</v>
      </c>
      <c r="EN818" s="3">
        <v>0</v>
      </c>
      <c r="EO818" s="3">
        <v>0</v>
      </c>
      <c r="EP818" s="3">
        <v>0</v>
      </c>
      <c r="EQ818" s="3">
        <v>0</v>
      </c>
      <c r="ER818" s="3">
        <v>0</v>
      </c>
      <c r="ES818" s="3">
        <v>1</v>
      </c>
      <c r="ET818" s="3">
        <v>0.98367000000000004</v>
      </c>
      <c r="EU818" s="3">
        <v>0.96594426659999999</v>
      </c>
      <c r="EV818" s="3">
        <v>0.94667367848132999</v>
      </c>
      <c r="EW818" s="3">
        <v>0.92579952387081665</v>
      </c>
      <c r="EX818" s="3">
        <v>0.90321927348360742</v>
      </c>
      <c r="EY818" s="3">
        <v>0.87859751608844427</v>
      </c>
      <c r="EZ818" s="3">
        <v>0.85167728819549438</v>
      </c>
      <c r="FA818" s="3">
        <v>0.82221777079681224</v>
      </c>
      <c r="FB818" s="3">
        <v>0.79015949991344459</v>
      </c>
      <c r="FC818" s="3">
        <v>0.75538458032225386</v>
      </c>
      <c r="FD818" s="3">
        <v>0.71786462821764752</v>
      </c>
      <c r="FE818" s="3">
        <v>0.67776471008540973</v>
      </c>
      <c r="FF818" s="3">
        <v>0.6354315262934751</v>
      </c>
      <c r="FG818" s="3">
        <v>0.59114830322608281</v>
      </c>
      <c r="FH818" s="3">
        <v>0.54522790303148072</v>
      </c>
      <c r="FI818" s="3">
        <v>0.49707337463574036</v>
      </c>
      <c r="FJ818" s="3">
        <v>0.44711252975110211</v>
      </c>
      <c r="FK818" s="3">
        <v>0.39601650985114611</v>
      </c>
      <c r="FL818" s="3">
        <v>0.34463732786305845</v>
      </c>
      <c r="FM818" s="3">
        <v>0.29406524637243325</v>
      </c>
      <c r="FN818" s="3">
        <v>0.24557094659315529</v>
      </c>
      <c r="FO818" s="3">
        <v>0.20040308238627622</v>
      </c>
      <c r="FP818" s="3">
        <v>0.1595729583808963</v>
      </c>
      <c r="FQ818" s="3">
        <v>0.12375840360188795</v>
      </c>
      <c r="FR818" s="3">
        <v>9.3305173227571384E-2</v>
      </c>
      <c r="FS818" s="3">
        <v>6.8241537595181145E-2</v>
      </c>
      <c r="FT818" s="3">
        <v>4.8703302966304825E-2</v>
      </c>
      <c r="FU818" s="3">
        <v>3.3599434650394375E-2</v>
      </c>
      <c r="FV818" s="3">
        <v>2.2667522592542063E-2</v>
      </c>
      <c r="FW818" s="3">
        <v>1.4497240749286202E-2</v>
      </c>
      <c r="FX818" s="3">
        <v>8.739516613299695E-3</v>
      </c>
      <c r="FY818" s="3">
        <v>4.7607642799288759E-3</v>
      </c>
      <c r="FZ818" s="3">
        <v>2.2817867117271109E-3</v>
      </c>
      <c r="GA818" s="3">
        <v>9.4632540295458477E-4</v>
      </c>
      <c r="GB818" s="3">
        <v>3.3612531987543896E-4</v>
      </c>
      <c r="GC818" s="3">
        <v>9.7341892635927118E-5</v>
      </c>
      <c r="GD818" s="3">
        <v>2.1155313526566044E-5</v>
      </c>
      <c r="GE818" s="3">
        <v>2.9135097788786745E-6</v>
      </c>
      <c r="GF818" s="3">
        <v>0</v>
      </c>
      <c r="GG818" s="3">
        <v>0</v>
      </c>
      <c r="GH818" s="3">
        <v>0</v>
      </c>
      <c r="GI818" s="3">
        <v>0</v>
      </c>
      <c r="GJ818" s="3">
        <v>0</v>
      </c>
      <c r="GK818" s="3">
        <v>0</v>
      </c>
      <c r="GL818" s="3">
        <v>0</v>
      </c>
      <c r="GM818" s="3">
        <v>0</v>
      </c>
      <c r="GN818" s="3">
        <v>0</v>
      </c>
      <c r="GO818" s="3">
        <v>0</v>
      </c>
      <c r="GP818" s="3">
        <v>0</v>
      </c>
      <c r="GQ818" s="3">
        <v>0</v>
      </c>
      <c r="GR818" s="3">
        <v>0</v>
      </c>
      <c r="GS818" s="3">
        <v>0</v>
      </c>
      <c r="GT818" s="3">
        <v>0</v>
      </c>
      <c r="GU818" s="3">
        <v>0</v>
      </c>
      <c r="GV818" s="3">
        <v>0</v>
      </c>
      <c r="GW818" s="3">
        <v>0</v>
      </c>
      <c r="GX818" s="3">
        <v>0</v>
      </c>
      <c r="GY818" s="3">
        <v>0</v>
      </c>
      <c r="GZ818" s="3">
        <v>0</v>
      </c>
      <c r="HA818" s="3">
        <v>0</v>
      </c>
      <c r="HB818">
        <f t="shared" si="4705"/>
        <v>40</v>
      </c>
      <c r="HC818">
        <f t="shared" si="4709"/>
        <v>5.7235831470100066E-3</v>
      </c>
      <c r="HD818">
        <f>IF(H818&gt;=$F$3,IF(HB818&lt;50,HC818*VLOOKUP(H818,Ret!$A$2:$AZ$27,HB818+2),HC818),0)</f>
        <v>1.5053023676636318E-3</v>
      </c>
      <c r="HE818">
        <f>IF(H818&lt;$F$3,HC818*VLOOKUP(H818,Withd!$A$2:$AZ$57,HB818+2),0)</f>
        <v>0</v>
      </c>
      <c r="HF818">
        <f>IF(HC818=HD818,0,HC818*VLOOKUP(H818,Mort!$A$2:$E$115,IF(HF817/HC817=VLOOKUP(H817,Mort!$A$2:$E$115,2),2,3)))</f>
        <v>3.1880358128845738E-5</v>
      </c>
      <c r="HH818">
        <f t="shared" ref="HH818:HI818" si="4782">HH817+1</f>
        <v>70</v>
      </c>
      <c r="HI818">
        <f t="shared" si="4782"/>
        <v>39</v>
      </c>
      <c r="HJ818">
        <f t="shared" si="4703"/>
        <v>6.0666504971638351E-3</v>
      </c>
      <c r="HK818">
        <f>IF(HH818&gt;=$F$3,IF(HI818&lt;50,HJ818*VLOOKUP(HH818,Ret!$A$2:$AZ$27,HI818+2),HJ818),0)</f>
        <v>1.8988616056122803E-3</v>
      </c>
      <c r="HL818">
        <f>IF(HH818&lt;$F$3,HJ818*VLOOKUP(HH818,Withd!$A$2:$AZ$57,HI818+2),0)</f>
        <v>0</v>
      </c>
      <c r="HM818">
        <f>IF(HJ818=HK818,0,HJ818*VLOOKUP(HH818,Mort!$A$2:$E$115,IF(HM817/HJ817=VLOOKUP(HH817,Mort!$A$2:$E$115,2),2,3)))</f>
        <v>3.1789248605138493E-5</v>
      </c>
      <c r="HN818">
        <f>HN817/(1+Assumptions!$C$9)</f>
        <v>0.25159263291744854</v>
      </c>
      <c r="HO818">
        <f>HO817*(1+Assumptions!$C$10)</f>
        <v>3.2653687497913597</v>
      </c>
      <c r="HQ818">
        <f>HQ817/(1.01+Assumptions!$C$9)</f>
        <v>0.17645442023433294</v>
      </c>
      <c r="HR818">
        <f>HR817/(0.99+Assumptions!$C$9)</f>
        <v>0.35996042640756321</v>
      </c>
    </row>
    <row r="819" spans="2:226" x14ac:dyDescent="0.25">
      <c r="B819">
        <f t="shared" ref="B819:C819" si="4783">B818+1</f>
        <v>2077</v>
      </c>
      <c r="C819">
        <f t="shared" si="4783"/>
        <v>91</v>
      </c>
      <c r="D819">
        <f>IF(D818=0, 0, D818*(1-VLOOKUP(C818,Mort!$A$2:$E$111,IF(D818/D817=1-VLOOKUP(C817,Mort!$A$2:$E$111,4),4,5))))</f>
        <v>0.29124416693296012</v>
      </c>
      <c r="E819" s="3">
        <f>IF(C819&lt;65,Assumptions!$C$6,Assumptions!$C$7)*(1+Assumptions!$C$8)^(B819-$J$3)</f>
        <v>93665.925345848314</v>
      </c>
      <c r="F819" s="3">
        <f t="shared" si="4701"/>
        <v>27279.65</v>
      </c>
      <c r="H819">
        <f t="shared" si="4708"/>
        <v>72</v>
      </c>
      <c r="I819" s="5">
        <v>142098.42398344507</v>
      </c>
      <c r="J819" s="5">
        <v>0</v>
      </c>
      <c r="K819" s="5">
        <v>0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0</v>
      </c>
      <c r="X819" s="5">
        <v>0</v>
      </c>
      <c r="Y819" s="5">
        <v>0</v>
      </c>
      <c r="Z819" s="5">
        <v>0</v>
      </c>
      <c r="AA819" s="5">
        <v>0</v>
      </c>
      <c r="AB819" s="5">
        <v>0</v>
      </c>
      <c r="AC819" s="5">
        <v>0</v>
      </c>
      <c r="AD819" s="5">
        <v>0</v>
      </c>
      <c r="AE819" s="5">
        <v>0</v>
      </c>
      <c r="AF819" s="5">
        <v>0</v>
      </c>
      <c r="AG819" s="5">
        <v>0</v>
      </c>
      <c r="AH819" s="5">
        <v>0</v>
      </c>
      <c r="AI819" s="5">
        <v>0</v>
      </c>
      <c r="AJ819" s="5">
        <v>0</v>
      </c>
      <c r="AK819" s="5">
        <v>0</v>
      </c>
      <c r="AL819" s="5">
        <v>0</v>
      </c>
      <c r="AM819" s="5">
        <v>0</v>
      </c>
      <c r="AN819" s="5">
        <v>0</v>
      </c>
      <c r="AO819" s="5">
        <v>0</v>
      </c>
      <c r="AP819" s="5">
        <v>0</v>
      </c>
      <c r="AQ819" s="5">
        <v>0</v>
      </c>
      <c r="AR819" s="5">
        <v>0</v>
      </c>
      <c r="AS819" s="5">
        <v>0</v>
      </c>
      <c r="AT819" s="5">
        <v>0</v>
      </c>
      <c r="AU819" s="5">
        <v>0</v>
      </c>
      <c r="AV819" s="5">
        <v>0</v>
      </c>
      <c r="AW819" s="5">
        <v>0</v>
      </c>
      <c r="AX819" s="5">
        <v>35730.36</v>
      </c>
      <c r="AY819" s="5">
        <v>37016.25</v>
      </c>
      <c r="AZ819" s="5">
        <v>38273.06</v>
      </c>
      <c r="BA819" s="5">
        <v>39487.74</v>
      </c>
      <c r="BB819" s="5">
        <v>40643.49</v>
      </c>
      <c r="BC819" s="5">
        <v>41710</v>
      </c>
      <c r="BD819" s="5">
        <v>42655.77</v>
      </c>
      <c r="BE819" s="5">
        <v>43445.22</v>
      </c>
      <c r="BF819" s="5">
        <v>44047.61</v>
      </c>
      <c r="BG819" s="5">
        <v>44425.08</v>
      </c>
      <c r="BH819" s="5">
        <v>44540.5</v>
      </c>
      <c r="BI819" s="5">
        <v>44365.35</v>
      </c>
      <c r="BJ819" s="5">
        <v>43881.98</v>
      </c>
      <c r="BK819" s="5">
        <v>43069.15</v>
      </c>
      <c r="BL819" s="5">
        <v>41908.339999999997</v>
      </c>
      <c r="BM819" s="5">
        <v>40308.379999999997</v>
      </c>
      <c r="BN819" s="5">
        <v>38251.120000000003</v>
      </c>
      <c r="BO819" s="5">
        <v>35743.17</v>
      </c>
      <c r="BP819" s="5">
        <v>32816.67</v>
      </c>
      <c r="BQ819" s="5">
        <v>29541.22</v>
      </c>
      <c r="BR819" s="5">
        <v>26026.400000000001</v>
      </c>
      <c r="BS819" s="5">
        <v>22407.53</v>
      </c>
      <c r="BT819" s="5">
        <v>18823.54</v>
      </c>
      <c r="BU819" s="5">
        <v>15401.72</v>
      </c>
      <c r="BV819" s="5">
        <v>12250.47</v>
      </c>
      <c r="BW819" s="5">
        <v>9452.5300000000007</v>
      </c>
      <c r="BX819" s="5">
        <v>7117.22</v>
      </c>
      <c r="BY819" s="5">
        <v>5180.08</v>
      </c>
      <c r="BZ819" s="5">
        <v>3686.9</v>
      </c>
      <c r="CA819" s="5">
        <v>2487.6799999999998</v>
      </c>
      <c r="CB819" s="5">
        <v>1582.16</v>
      </c>
      <c r="CC819" s="5">
        <v>909.27</v>
      </c>
      <c r="CD819" s="5">
        <v>459.77</v>
      </c>
      <c r="CE819" s="5">
        <v>201.17</v>
      </c>
      <c r="CF819" s="5">
        <v>75.38</v>
      </c>
      <c r="CG819" s="5">
        <v>23.03</v>
      </c>
      <c r="CH819" s="5">
        <v>5.28</v>
      </c>
      <c r="CI819" s="5">
        <v>0.77</v>
      </c>
      <c r="CJ819" s="5">
        <v>0</v>
      </c>
      <c r="CK819" s="5">
        <v>0</v>
      </c>
      <c r="CL819" s="5">
        <v>0</v>
      </c>
      <c r="CM819" s="5">
        <v>0</v>
      </c>
      <c r="CN819" s="5">
        <v>0</v>
      </c>
      <c r="CO819" s="5">
        <v>0</v>
      </c>
      <c r="CP819" s="5">
        <v>0</v>
      </c>
      <c r="CQ819" s="5">
        <v>0</v>
      </c>
      <c r="CR819" s="5">
        <v>0</v>
      </c>
      <c r="CS819" s="5">
        <v>0</v>
      </c>
      <c r="CT819" s="5">
        <v>0</v>
      </c>
      <c r="CU819" s="5">
        <v>0</v>
      </c>
      <c r="CV819" s="5">
        <v>0</v>
      </c>
      <c r="CW819" s="5">
        <v>0</v>
      </c>
      <c r="CX819" s="5">
        <v>0</v>
      </c>
      <c r="CY819" s="5">
        <v>0</v>
      </c>
      <c r="CZ819" s="5">
        <v>0</v>
      </c>
      <c r="DA819" s="5">
        <v>0</v>
      </c>
      <c r="DB819" s="5">
        <v>0</v>
      </c>
      <c r="DC819" s="5">
        <v>0</v>
      </c>
      <c r="DD819" s="5">
        <v>0</v>
      </c>
      <c r="DE819" s="5">
        <v>0</v>
      </c>
      <c r="DF819" s="3">
        <v>0</v>
      </c>
      <c r="DG819" s="3">
        <v>0</v>
      </c>
      <c r="DH819" s="3">
        <v>0</v>
      </c>
      <c r="DI819" s="3">
        <v>0</v>
      </c>
      <c r="DJ819" s="3">
        <v>0</v>
      </c>
      <c r="DK819" s="3">
        <v>0</v>
      </c>
      <c r="DL819" s="3">
        <v>0</v>
      </c>
      <c r="DM819" s="3">
        <v>0</v>
      </c>
      <c r="DN819" s="3">
        <v>0</v>
      </c>
      <c r="DO819" s="3">
        <v>0</v>
      </c>
      <c r="DP819" s="3">
        <v>0</v>
      </c>
      <c r="DQ819" s="3">
        <v>0</v>
      </c>
      <c r="DR819" s="3">
        <v>0</v>
      </c>
      <c r="DS819" s="3">
        <v>0</v>
      </c>
      <c r="DT819" s="3">
        <v>0</v>
      </c>
      <c r="DU819" s="3">
        <v>0</v>
      </c>
      <c r="DV819" s="3">
        <v>0</v>
      </c>
      <c r="DW819" s="3">
        <v>0</v>
      </c>
      <c r="DX819" s="3">
        <v>0</v>
      </c>
      <c r="DY819" s="3">
        <v>0</v>
      </c>
      <c r="DZ819" s="3">
        <v>0</v>
      </c>
      <c r="EA819" s="3">
        <v>0</v>
      </c>
      <c r="EB819" s="3">
        <v>0</v>
      </c>
      <c r="EC819" s="3">
        <v>0</v>
      </c>
      <c r="ED819" s="3">
        <v>0</v>
      </c>
      <c r="EE819" s="3">
        <v>0</v>
      </c>
      <c r="EF819" s="3">
        <v>0</v>
      </c>
      <c r="EG819" s="3">
        <v>0</v>
      </c>
      <c r="EH819" s="3">
        <v>0</v>
      </c>
      <c r="EI819" s="3">
        <v>0</v>
      </c>
      <c r="EJ819" s="3">
        <v>0</v>
      </c>
      <c r="EK819" s="3">
        <v>0</v>
      </c>
      <c r="EL819" s="3">
        <v>0</v>
      </c>
      <c r="EM819" s="3">
        <v>0</v>
      </c>
      <c r="EN819" s="3">
        <v>0</v>
      </c>
      <c r="EO819" s="3">
        <v>0</v>
      </c>
      <c r="EP819" s="3">
        <v>0</v>
      </c>
      <c r="EQ819" s="3">
        <v>0</v>
      </c>
      <c r="ER819" s="3">
        <v>0</v>
      </c>
      <c r="ES819" s="3">
        <v>0</v>
      </c>
      <c r="ET819" s="3">
        <v>1</v>
      </c>
      <c r="EU819" s="3">
        <v>0.98197999999999996</v>
      </c>
      <c r="EV819" s="3">
        <v>0.96238949899999993</v>
      </c>
      <c r="EW819" s="3">
        <v>0.94116881054704993</v>
      </c>
      <c r="EX819" s="3">
        <v>0.91821370325780738</v>
      </c>
      <c r="EY819" s="3">
        <v>0.89318319770699961</v>
      </c>
      <c r="EZ819" s="3">
        <v>0.86581606452925719</v>
      </c>
      <c r="FA819" s="3">
        <v>0.83586748685719015</v>
      </c>
      <c r="FB819" s="3">
        <v>0.80327701354462833</v>
      </c>
      <c r="FC819" s="3">
        <v>0.76792479217852927</v>
      </c>
      <c r="FD819" s="3">
        <v>0.72978196775102178</v>
      </c>
      <c r="FE819" s="3">
        <v>0.68901634703244974</v>
      </c>
      <c r="FF819" s="3">
        <v>0.64598038599680296</v>
      </c>
      <c r="FG819" s="3">
        <v>0.60096201289668572</v>
      </c>
      <c r="FH819" s="3">
        <v>0.55427928373487123</v>
      </c>
      <c r="FI819" s="3">
        <v>0.50532533739540741</v>
      </c>
      <c r="FJ819" s="3">
        <v>0.45453508773379503</v>
      </c>
      <c r="FK819" s="3">
        <v>0.40259081790757689</v>
      </c>
      <c r="FL819" s="3">
        <v>0.35035868519224789</v>
      </c>
      <c r="FM819" s="3">
        <v>0.29894705172713743</v>
      </c>
      <c r="FN819" s="3">
        <v>0.2496476934268152</v>
      </c>
      <c r="FO819" s="3">
        <v>0.20372999317482107</v>
      </c>
      <c r="FP819" s="3">
        <v>0.16222204436538301</v>
      </c>
      <c r="FQ819" s="3">
        <v>0.12581292872801644</v>
      </c>
      <c r="FR819" s="3">
        <v>9.4854141355913441E-2</v>
      </c>
      <c r="FS819" s="3">
        <v>6.9374421904887962E-2</v>
      </c>
      <c r="FT819" s="3">
        <v>4.9511831169299483E-2</v>
      </c>
      <c r="FU819" s="3">
        <v>3.4157222087076333E-2</v>
      </c>
      <c r="FV819" s="3">
        <v>2.304382830882518E-2</v>
      </c>
      <c r="FW819" s="3">
        <v>1.4737910833192232E-2</v>
      </c>
      <c r="FX819" s="3">
        <v>8.8846021666816061E-3</v>
      </c>
      <c r="FY819" s="3">
        <v>4.8397981842781381E-3</v>
      </c>
      <c r="FZ819" s="3">
        <v>2.3196668717426687E-3</v>
      </c>
      <c r="GA819" s="3">
        <v>9.6203544171783709E-4</v>
      </c>
      <c r="GB819" s="3">
        <v>3.4170536854375854E-4</v>
      </c>
      <c r="GC819" s="3">
        <v>9.8957874730272463E-5</v>
      </c>
      <c r="GD819" s="3">
        <v>2.1506514915130117E-5</v>
      </c>
      <c r="GE819" s="3">
        <v>2.9618772341117187E-6</v>
      </c>
      <c r="GF819" s="3">
        <v>0</v>
      </c>
      <c r="GG819" s="3">
        <v>0</v>
      </c>
      <c r="GH819" s="3">
        <v>0</v>
      </c>
      <c r="GI819" s="3">
        <v>0</v>
      </c>
      <c r="GJ819" s="3">
        <v>0</v>
      </c>
      <c r="GK819" s="3">
        <v>0</v>
      </c>
      <c r="GL819" s="3">
        <v>0</v>
      </c>
      <c r="GM819" s="3">
        <v>0</v>
      </c>
      <c r="GN819" s="3">
        <v>0</v>
      </c>
      <c r="GO819" s="3">
        <v>0</v>
      </c>
      <c r="GP819" s="3">
        <v>0</v>
      </c>
      <c r="GQ819" s="3">
        <v>0</v>
      </c>
      <c r="GR819" s="3">
        <v>0</v>
      </c>
      <c r="GS819" s="3">
        <v>0</v>
      </c>
      <c r="GT819" s="3">
        <v>0</v>
      </c>
      <c r="GU819" s="3">
        <v>0</v>
      </c>
      <c r="GV819" s="3">
        <v>0</v>
      </c>
      <c r="GW819" s="3">
        <v>0</v>
      </c>
      <c r="GX819" s="3">
        <v>0</v>
      </c>
      <c r="GY819" s="3">
        <v>0</v>
      </c>
      <c r="GZ819" s="3">
        <v>0</v>
      </c>
      <c r="HA819" s="3">
        <v>0</v>
      </c>
      <c r="HB819">
        <f t="shared" si="4705"/>
        <v>41</v>
      </c>
      <c r="HC819">
        <f t="shared" si="4709"/>
        <v>4.1864004212175294E-3</v>
      </c>
      <c r="HD819">
        <f>IF(H819&gt;=$F$3,IF(HB819&lt;50,HC819*VLOOKUP(H819,Ret!$A$2:$AZ$27,HB819+2),HC819),0)</f>
        <v>1.2056833213106484E-3</v>
      </c>
      <c r="HE819">
        <f>IF(H819&lt;$F$3,HC819*VLOOKUP(H819,Withd!$A$2:$AZ$57,HB819+2),0)</f>
        <v>0</v>
      </c>
      <c r="HF819">
        <f>IF(HC819=HD819,0,HC819*VLOOKUP(H819,Mort!$A$2:$E$115,IF(HF818/HC818=VLOOKUP(H818,Mort!$A$2:$E$115,2),2,3)))</f>
        <v>2.4741626489395601E-5</v>
      </c>
      <c r="HH819">
        <f t="shared" ref="HH819:HI819" si="4784">HH818+1</f>
        <v>71</v>
      </c>
      <c r="HI819">
        <f t="shared" si="4784"/>
        <v>40</v>
      </c>
      <c r="HJ819">
        <f t="shared" si="4703"/>
        <v>4.135999642946417E-3</v>
      </c>
      <c r="HK819">
        <f>IF(HH819&gt;=$F$3,IF(HI819&lt;50,HJ819*VLOOKUP(HH819,Ret!$A$2:$AZ$27,HI819+2),HJ819),0)</f>
        <v>1.0877679060949078E-3</v>
      </c>
      <c r="HL819">
        <f>IF(HH819&lt;$F$3,HJ819*VLOOKUP(HH819,Withd!$A$2:$AZ$57,HI819+2),0)</f>
        <v>0</v>
      </c>
      <c r="HM819">
        <f>IF(HJ819=HK819,0,HJ819*VLOOKUP(HH819,Mort!$A$2:$E$115,IF(HM818/HJ818=VLOOKUP(HH818,Mort!$A$2:$E$115,2),2,3)))</f>
        <v>2.3037518011211545E-5</v>
      </c>
      <c r="HN819">
        <f>HN818/(1+Assumptions!$C$9)</f>
        <v>0.24238211263723367</v>
      </c>
      <c r="HO819">
        <f>HO818*(1+Assumptions!$C$10)</f>
        <v>3.3714932341595789</v>
      </c>
      <c r="HQ819">
        <f>HQ818/(1.01+Assumptions!$C$9)</f>
        <v>0.16837253839153907</v>
      </c>
      <c r="HR819">
        <f>HR818/(0.99+Assumptions!$C$9)</f>
        <v>0.3501560568166957</v>
      </c>
    </row>
    <row r="820" spans="2:226" x14ac:dyDescent="0.25">
      <c r="B820">
        <f t="shared" ref="B820:C820" si="4785">B819+1</f>
        <v>2078</v>
      </c>
      <c r="C820">
        <f t="shared" si="4785"/>
        <v>92</v>
      </c>
      <c r="D820">
        <f>IF(D819=0, 0, D819*(1-VLOOKUP(C819,Mort!$A$2:$E$111,IF(D819/D818=1-VLOOKUP(C818,Mort!$A$2:$E$111,4),4,5))))</f>
        <v>0.24850699787721756</v>
      </c>
      <c r="E820" s="3">
        <f>IF(C820&lt;65,Assumptions!$C$6,Assumptions!$C$7)*(1+Assumptions!$C$8)^(B820-$J$3)</f>
        <v>98817.55123986995</v>
      </c>
      <c r="F820" s="3">
        <f t="shared" si="4701"/>
        <v>24556.85</v>
      </c>
      <c r="H820">
        <f t="shared" si="4708"/>
        <v>73</v>
      </c>
      <c r="I820" s="5">
        <v>136520.61072608733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5">
        <v>0</v>
      </c>
      <c r="AK820" s="5">
        <v>0</v>
      </c>
      <c r="AL820" s="5">
        <v>0</v>
      </c>
      <c r="AM820" s="5">
        <v>0</v>
      </c>
      <c r="AN820" s="5">
        <v>0</v>
      </c>
      <c r="AO820" s="5">
        <v>0</v>
      </c>
      <c r="AP820" s="5">
        <v>0</v>
      </c>
      <c r="AQ820" s="5">
        <v>0</v>
      </c>
      <c r="AR820" s="5">
        <v>0</v>
      </c>
      <c r="AS820" s="5">
        <v>0</v>
      </c>
      <c r="AT820" s="5">
        <v>0</v>
      </c>
      <c r="AU820" s="5">
        <v>0</v>
      </c>
      <c r="AV820" s="5">
        <v>0</v>
      </c>
      <c r="AW820" s="5">
        <v>0</v>
      </c>
      <c r="AX820" s="5">
        <v>0</v>
      </c>
      <c r="AY820" s="5">
        <v>37695.53</v>
      </c>
      <c r="AZ820" s="5">
        <v>38975.39</v>
      </c>
      <c r="BA820" s="5">
        <v>40212.370000000003</v>
      </c>
      <c r="BB820" s="5">
        <v>41389.32</v>
      </c>
      <c r="BC820" s="5">
        <v>42475.41</v>
      </c>
      <c r="BD820" s="5">
        <v>43438.53</v>
      </c>
      <c r="BE820" s="5">
        <v>44242.47</v>
      </c>
      <c r="BF820" s="5">
        <v>44855.92</v>
      </c>
      <c r="BG820" s="5">
        <v>45240.31</v>
      </c>
      <c r="BH820" s="5">
        <v>45357.85</v>
      </c>
      <c r="BI820" s="5">
        <v>45179.49</v>
      </c>
      <c r="BJ820" s="5">
        <v>44687.24</v>
      </c>
      <c r="BK820" s="5">
        <v>43859.5</v>
      </c>
      <c r="BL820" s="5">
        <v>42677.38</v>
      </c>
      <c r="BM820" s="5">
        <v>41048.06</v>
      </c>
      <c r="BN820" s="5">
        <v>38953.050000000003</v>
      </c>
      <c r="BO820" s="5">
        <v>36399.08</v>
      </c>
      <c r="BP820" s="5">
        <v>33418.879999999997</v>
      </c>
      <c r="BQ820" s="5">
        <v>30083.32</v>
      </c>
      <c r="BR820" s="5">
        <v>26504</v>
      </c>
      <c r="BS820" s="5">
        <v>22818.720000000001</v>
      </c>
      <c r="BT820" s="5">
        <v>19168.97</v>
      </c>
      <c r="BU820" s="5">
        <v>15684.35</v>
      </c>
      <c r="BV820" s="5">
        <v>12475.27</v>
      </c>
      <c r="BW820" s="5">
        <v>9625.99</v>
      </c>
      <c r="BX820" s="5">
        <v>7247.82</v>
      </c>
      <c r="BY820" s="5">
        <v>5275.14</v>
      </c>
      <c r="BZ820" s="5">
        <v>3754.55</v>
      </c>
      <c r="CA820" s="5">
        <v>2533.33</v>
      </c>
      <c r="CB820" s="5">
        <v>1611.19</v>
      </c>
      <c r="CC820" s="5">
        <v>925.95</v>
      </c>
      <c r="CD820" s="5">
        <v>468.21</v>
      </c>
      <c r="CE820" s="5">
        <v>204.86</v>
      </c>
      <c r="CF820" s="5">
        <v>76.77</v>
      </c>
      <c r="CG820" s="5">
        <v>23.45</v>
      </c>
      <c r="CH820" s="5">
        <v>5.38</v>
      </c>
      <c r="CI820" s="5">
        <v>0.78</v>
      </c>
      <c r="CJ820" s="5">
        <v>0</v>
      </c>
      <c r="CK820" s="5">
        <v>0</v>
      </c>
      <c r="CL820" s="5">
        <v>0</v>
      </c>
      <c r="CM820" s="5">
        <v>0</v>
      </c>
      <c r="CN820" s="5">
        <v>0</v>
      </c>
      <c r="CO820" s="5">
        <v>0</v>
      </c>
      <c r="CP820" s="5">
        <v>0</v>
      </c>
      <c r="CQ820" s="5">
        <v>0</v>
      </c>
      <c r="CR820" s="5">
        <v>0</v>
      </c>
      <c r="CS820" s="5">
        <v>0</v>
      </c>
      <c r="CT820" s="5">
        <v>0</v>
      </c>
      <c r="CU820" s="5">
        <v>0</v>
      </c>
      <c r="CV820" s="5">
        <v>0</v>
      </c>
      <c r="CW820" s="5">
        <v>0</v>
      </c>
      <c r="CX820" s="5">
        <v>0</v>
      </c>
      <c r="CY820" s="5">
        <v>0</v>
      </c>
      <c r="CZ820" s="5">
        <v>0</v>
      </c>
      <c r="DA820" s="5">
        <v>0</v>
      </c>
      <c r="DB820" s="5">
        <v>0</v>
      </c>
      <c r="DC820" s="5">
        <v>0</v>
      </c>
      <c r="DD820" s="5">
        <v>0</v>
      </c>
      <c r="DE820" s="5">
        <v>0</v>
      </c>
      <c r="DF820" s="3">
        <v>0</v>
      </c>
      <c r="DG820" s="3">
        <v>0</v>
      </c>
      <c r="DH820" s="3">
        <v>0</v>
      </c>
      <c r="DI820" s="3">
        <v>0</v>
      </c>
      <c r="DJ820" s="3">
        <v>0</v>
      </c>
      <c r="DK820" s="3">
        <v>0</v>
      </c>
      <c r="DL820" s="3">
        <v>0</v>
      </c>
      <c r="DM820" s="3">
        <v>0</v>
      </c>
      <c r="DN820" s="3">
        <v>0</v>
      </c>
      <c r="DO820" s="3">
        <v>0</v>
      </c>
      <c r="DP820" s="3">
        <v>0</v>
      </c>
      <c r="DQ820" s="3">
        <v>0</v>
      </c>
      <c r="DR820" s="3">
        <v>0</v>
      </c>
      <c r="DS820" s="3">
        <v>0</v>
      </c>
      <c r="DT820" s="3">
        <v>0</v>
      </c>
      <c r="DU820" s="3">
        <v>0</v>
      </c>
      <c r="DV820" s="3">
        <v>0</v>
      </c>
      <c r="DW820" s="3">
        <v>0</v>
      </c>
      <c r="DX820" s="3">
        <v>0</v>
      </c>
      <c r="DY820" s="3">
        <v>0</v>
      </c>
      <c r="DZ820" s="3">
        <v>0</v>
      </c>
      <c r="EA820" s="3">
        <v>0</v>
      </c>
      <c r="EB820" s="3">
        <v>0</v>
      </c>
      <c r="EC820" s="3">
        <v>0</v>
      </c>
      <c r="ED820" s="3">
        <v>0</v>
      </c>
      <c r="EE820" s="3">
        <v>0</v>
      </c>
      <c r="EF820" s="3">
        <v>0</v>
      </c>
      <c r="EG820" s="3">
        <v>0</v>
      </c>
      <c r="EH820" s="3">
        <v>0</v>
      </c>
      <c r="EI820" s="3">
        <v>0</v>
      </c>
      <c r="EJ820" s="3">
        <v>0</v>
      </c>
      <c r="EK820" s="3">
        <v>0</v>
      </c>
      <c r="EL820" s="3">
        <v>0</v>
      </c>
      <c r="EM820" s="3">
        <v>0</v>
      </c>
      <c r="EN820" s="3">
        <v>0</v>
      </c>
      <c r="EO820" s="3">
        <v>0</v>
      </c>
      <c r="EP820" s="3">
        <v>0</v>
      </c>
      <c r="EQ820" s="3">
        <v>0</v>
      </c>
      <c r="ER820" s="3">
        <v>0</v>
      </c>
      <c r="ES820" s="3">
        <v>0</v>
      </c>
      <c r="ET820" s="3">
        <v>0</v>
      </c>
      <c r="EU820" s="3">
        <v>1</v>
      </c>
      <c r="EV820" s="3">
        <v>0.98004999999999998</v>
      </c>
      <c r="EW820" s="3">
        <v>0.95843989749999992</v>
      </c>
      <c r="EX820" s="3">
        <v>0.93506354839997485</v>
      </c>
      <c r="EY820" s="3">
        <v>0.90957371607059156</v>
      </c>
      <c r="EZ820" s="3">
        <v>0.88170437741018859</v>
      </c>
      <c r="FA820" s="3">
        <v>0.85120622299557014</v>
      </c>
      <c r="FB820" s="3">
        <v>0.81801769236097288</v>
      </c>
      <c r="FC820" s="3">
        <v>0.78201673372016645</v>
      </c>
      <c r="FD820" s="3">
        <v>0.74317396255628576</v>
      </c>
      <c r="FE820" s="3">
        <v>0.70166026500789158</v>
      </c>
      <c r="FF820" s="3">
        <v>0.65783456485549874</v>
      </c>
      <c r="FG820" s="3">
        <v>0.61199007403071903</v>
      </c>
      <c r="FH820" s="3">
        <v>0.56445068508001284</v>
      </c>
      <c r="FI820" s="3">
        <v>0.51459840057374617</v>
      </c>
      <c r="FJ820" s="3">
        <v>0.46287611533207895</v>
      </c>
      <c r="FK820" s="3">
        <v>0.40997863287192893</v>
      </c>
      <c r="FL820" s="3">
        <v>0.35678800504312486</v>
      </c>
      <c r="FM820" s="3">
        <v>0.30443293318309672</v>
      </c>
      <c r="FN820" s="3">
        <v>0.25422889817187222</v>
      </c>
      <c r="FO820" s="3">
        <v>0.20746857693111975</v>
      </c>
      <c r="FP820" s="3">
        <v>0.1651989290671734</v>
      </c>
      <c r="FQ820" s="3">
        <v>0.12812168142733701</v>
      </c>
      <c r="FR820" s="3">
        <v>9.6594779278512191E-2</v>
      </c>
      <c r="FS820" s="3">
        <v>7.0647489668718241E-2</v>
      </c>
      <c r="FT820" s="3">
        <v>5.0420406901667519E-2</v>
      </c>
      <c r="FU820" s="3">
        <v>3.4784030313322389E-2</v>
      </c>
      <c r="FV820" s="3">
        <v>2.3466698210579819E-2</v>
      </c>
      <c r="FW820" s="3">
        <v>1.5008361507558429E-2</v>
      </c>
      <c r="FX820" s="3">
        <v>9.0476406512165243E-3</v>
      </c>
      <c r="FY820" s="3">
        <v>4.9286117683436893E-3</v>
      </c>
      <c r="FZ820" s="3">
        <v>2.3622343344494468E-3</v>
      </c>
      <c r="GA820" s="3">
        <v>9.7968944552621917E-4</v>
      </c>
      <c r="GB820" s="3">
        <v>3.4797589415645779E-4</v>
      </c>
      <c r="GC820" s="3">
        <v>1.0077381894771016E-4</v>
      </c>
      <c r="GD820" s="3">
        <v>2.1901174071905852E-5</v>
      </c>
      <c r="GE820" s="3">
        <v>3.0162296931828728E-6</v>
      </c>
      <c r="GF820" s="3">
        <v>0</v>
      </c>
      <c r="GG820" s="3">
        <v>0</v>
      </c>
      <c r="GH820" s="3">
        <v>0</v>
      </c>
      <c r="GI820" s="3">
        <v>0</v>
      </c>
      <c r="GJ820" s="3">
        <v>0</v>
      </c>
      <c r="GK820" s="3">
        <v>0</v>
      </c>
      <c r="GL820" s="3">
        <v>0</v>
      </c>
      <c r="GM820" s="3">
        <v>0</v>
      </c>
      <c r="GN820" s="3">
        <v>0</v>
      </c>
      <c r="GO820" s="3">
        <v>0</v>
      </c>
      <c r="GP820" s="3">
        <v>0</v>
      </c>
      <c r="GQ820" s="3">
        <v>0</v>
      </c>
      <c r="GR820" s="3">
        <v>0</v>
      </c>
      <c r="GS820" s="3">
        <v>0</v>
      </c>
      <c r="GT820" s="3">
        <v>0</v>
      </c>
      <c r="GU820" s="3">
        <v>0</v>
      </c>
      <c r="GV820" s="3">
        <v>0</v>
      </c>
      <c r="GW820" s="3">
        <v>0</v>
      </c>
      <c r="GX820" s="3">
        <v>0</v>
      </c>
      <c r="GY820" s="3">
        <v>0</v>
      </c>
      <c r="GZ820" s="3">
        <v>0</v>
      </c>
      <c r="HA820" s="3">
        <v>0</v>
      </c>
      <c r="HB820">
        <f t="shared" si="4705"/>
        <v>42</v>
      </c>
      <c r="HC820">
        <f t="shared" si="4709"/>
        <v>2.9559754734174858E-3</v>
      </c>
      <c r="HD820">
        <f>IF(H820&gt;=$F$3,IF(HB820&lt;50,HC820*VLOOKUP(H820,Ret!$A$2:$AZ$27,HB820+2),HC820),0)</f>
        <v>6.5327057962526441E-4</v>
      </c>
      <c r="HE820">
        <f>IF(H820&lt;$F$3,HC820*VLOOKUP(H820,Withd!$A$2:$AZ$57,HB820+2),0)</f>
        <v>0</v>
      </c>
      <c r="HF820">
        <f>IF(HC820=HD820,0,HC820*VLOOKUP(H820,Mort!$A$2:$E$115,IF(HF819/HC819=VLOOKUP(H819,Mort!$A$2:$E$115,2),2,3)))</f>
        <v>1.8563525973061812E-5</v>
      </c>
      <c r="HH820">
        <f t="shared" ref="HH820:HI820" si="4786">HH819+1</f>
        <v>72</v>
      </c>
      <c r="HI820">
        <f t="shared" si="4786"/>
        <v>41</v>
      </c>
      <c r="HJ820">
        <f t="shared" si="4703"/>
        <v>3.0251942188402976E-3</v>
      </c>
      <c r="HK820">
        <f>IF(HH820&gt;=$F$3,IF(HI820&lt;50,HJ820*VLOOKUP(HH820,Ret!$A$2:$AZ$27,HI820+2),HJ820),0)</f>
        <v>8.7125593502600566E-4</v>
      </c>
      <c r="HL820">
        <f>IF(HH820&lt;$F$3,HJ820*VLOOKUP(HH820,Withd!$A$2:$AZ$57,HI820+2),0)</f>
        <v>0</v>
      </c>
      <c r="HM820">
        <f>IF(HJ820=HK820,0,HJ820*VLOOKUP(HH820,Mort!$A$2:$E$115,IF(HM819/HJ819=VLOOKUP(HH819,Mort!$A$2:$E$115,2),2,3)))</f>
        <v>1.787889783334616E-5</v>
      </c>
      <c r="HN820">
        <f>HN819/(1+Assumptions!$C$9)</f>
        <v>0.23350877903394379</v>
      </c>
      <c r="HO820">
        <f>HO819*(1+Assumptions!$C$10)</f>
        <v>3.481066764269765</v>
      </c>
      <c r="HQ820">
        <f>HQ819/(1.01+Assumptions!$C$9)</f>
        <v>0.16066081907589605</v>
      </c>
      <c r="HR820">
        <f>HR819/(0.99+Assumptions!$C$9)</f>
        <v>0.34061873231196077</v>
      </c>
    </row>
    <row r="821" spans="2:226" x14ac:dyDescent="0.25">
      <c r="B821">
        <f t="shared" ref="B821:C821" si="4787">B820+1</f>
        <v>2079</v>
      </c>
      <c r="C821">
        <f t="shared" si="4787"/>
        <v>93</v>
      </c>
      <c r="D821">
        <f>IF(D820=0, 0, D820*(1-VLOOKUP(C820,Mort!$A$2:$E$111,IF(D820/D819=1-VLOOKUP(C819,Mort!$A$2:$E$111,4),4,5))))</f>
        <v>0.20752570885728561</v>
      </c>
      <c r="E821" s="3">
        <f>IF(C821&lt;65,Assumptions!$C$6,Assumptions!$C$7)*(1+Assumptions!$C$8)^(B821-$J$3)</f>
        <v>104252.51655806279</v>
      </c>
      <c r="F821" s="3">
        <f t="shared" si="4701"/>
        <v>21635.08</v>
      </c>
      <c r="H821">
        <f t="shared" si="4708"/>
        <v>74</v>
      </c>
      <c r="I821" s="5">
        <v>130963.78325379046</v>
      </c>
      <c r="J821" s="5">
        <v>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5">
        <v>0</v>
      </c>
      <c r="AK821" s="5">
        <v>0</v>
      </c>
      <c r="AL821" s="5">
        <v>0</v>
      </c>
      <c r="AM821" s="5">
        <v>0</v>
      </c>
      <c r="AN821" s="5">
        <v>0</v>
      </c>
      <c r="AO821" s="5">
        <v>0</v>
      </c>
      <c r="AP821" s="5">
        <v>0</v>
      </c>
      <c r="AQ821" s="5">
        <v>0</v>
      </c>
      <c r="AR821" s="5">
        <v>0</v>
      </c>
      <c r="AS821" s="5">
        <v>0</v>
      </c>
      <c r="AT821" s="5">
        <v>0</v>
      </c>
      <c r="AU821" s="5">
        <v>0</v>
      </c>
      <c r="AV821" s="5">
        <v>0</v>
      </c>
      <c r="AW821" s="5">
        <v>0</v>
      </c>
      <c r="AX821" s="5">
        <v>0</v>
      </c>
      <c r="AY821" s="5">
        <v>0</v>
      </c>
      <c r="AZ821" s="5">
        <v>39768.78</v>
      </c>
      <c r="BA821" s="5">
        <v>41030.93</v>
      </c>
      <c r="BB821" s="5">
        <v>42231.85</v>
      </c>
      <c r="BC821" s="5">
        <v>43340.04</v>
      </c>
      <c r="BD821" s="5">
        <v>44322.77</v>
      </c>
      <c r="BE821" s="5">
        <v>45143.07</v>
      </c>
      <c r="BF821" s="5">
        <v>45769.01</v>
      </c>
      <c r="BG821" s="5">
        <v>46161.22</v>
      </c>
      <c r="BH821" s="5">
        <v>46281.16</v>
      </c>
      <c r="BI821" s="5">
        <v>46099.17</v>
      </c>
      <c r="BJ821" s="5">
        <v>45596.9</v>
      </c>
      <c r="BK821" s="5">
        <v>44752.31</v>
      </c>
      <c r="BL821" s="5">
        <v>43546.13</v>
      </c>
      <c r="BM821" s="5">
        <v>41883.64</v>
      </c>
      <c r="BN821" s="5">
        <v>39745.980000000003</v>
      </c>
      <c r="BO821" s="5">
        <v>37140.019999999997</v>
      </c>
      <c r="BP821" s="5">
        <v>34099.160000000003</v>
      </c>
      <c r="BQ821" s="5">
        <v>30695.7</v>
      </c>
      <c r="BR821" s="5">
        <v>27043.52</v>
      </c>
      <c r="BS821" s="5">
        <v>23283.22</v>
      </c>
      <c r="BT821" s="5">
        <v>19559.169999999998</v>
      </c>
      <c r="BU821" s="5">
        <v>16003.62</v>
      </c>
      <c r="BV821" s="5">
        <v>12729.22</v>
      </c>
      <c r="BW821" s="5">
        <v>9821.94</v>
      </c>
      <c r="BX821" s="5">
        <v>7395.36</v>
      </c>
      <c r="BY821" s="5">
        <v>5382.52</v>
      </c>
      <c r="BZ821" s="5">
        <v>3830.98</v>
      </c>
      <c r="CA821" s="5">
        <v>2584.9</v>
      </c>
      <c r="CB821" s="5">
        <v>1643.99</v>
      </c>
      <c r="CC821" s="5">
        <v>944.8</v>
      </c>
      <c r="CD821" s="5">
        <v>477.74</v>
      </c>
      <c r="CE821" s="5">
        <v>209.03</v>
      </c>
      <c r="CF821" s="5">
        <v>78.33</v>
      </c>
      <c r="CG821" s="5">
        <v>23.93</v>
      </c>
      <c r="CH821" s="5">
        <v>5.49</v>
      </c>
      <c r="CI821" s="5">
        <v>0.8</v>
      </c>
      <c r="CJ821" s="5">
        <v>0</v>
      </c>
      <c r="CK821" s="5">
        <v>0</v>
      </c>
      <c r="CL821" s="5">
        <v>0</v>
      </c>
      <c r="CM821" s="5">
        <v>0</v>
      </c>
      <c r="CN821" s="5">
        <v>0</v>
      </c>
      <c r="CO821" s="5">
        <v>0</v>
      </c>
      <c r="CP821" s="5">
        <v>0</v>
      </c>
      <c r="CQ821" s="5">
        <v>0</v>
      </c>
      <c r="CR821" s="5">
        <v>0</v>
      </c>
      <c r="CS821" s="5">
        <v>0</v>
      </c>
      <c r="CT821" s="5">
        <v>0</v>
      </c>
      <c r="CU821" s="5">
        <v>0</v>
      </c>
      <c r="CV821" s="5">
        <v>0</v>
      </c>
      <c r="CW821" s="5">
        <v>0</v>
      </c>
      <c r="CX821" s="5">
        <v>0</v>
      </c>
      <c r="CY821" s="5">
        <v>0</v>
      </c>
      <c r="CZ821" s="5">
        <v>0</v>
      </c>
      <c r="DA821" s="5">
        <v>0</v>
      </c>
      <c r="DB821" s="5">
        <v>0</v>
      </c>
      <c r="DC821" s="5">
        <v>0</v>
      </c>
      <c r="DD821" s="5">
        <v>0</v>
      </c>
      <c r="DE821" s="5">
        <v>0</v>
      </c>
      <c r="DF821" s="3">
        <v>0</v>
      </c>
      <c r="DG821" s="3">
        <v>0</v>
      </c>
      <c r="DH821" s="3">
        <v>0</v>
      </c>
      <c r="DI821" s="3">
        <v>0</v>
      </c>
      <c r="DJ821" s="3">
        <v>0</v>
      </c>
      <c r="DK821" s="3">
        <v>0</v>
      </c>
      <c r="DL821" s="3">
        <v>0</v>
      </c>
      <c r="DM821" s="3">
        <v>0</v>
      </c>
      <c r="DN821" s="3">
        <v>0</v>
      </c>
      <c r="DO821" s="3">
        <v>0</v>
      </c>
      <c r="DP821" s="3">
        <v>0</v>
      </c>
      <c r="DQ821" s="3">
        <v>0</v>
      </c>
      <c r="DR821" s="3">
        <v>0</v>
      </c>
      <c r="DS821" s="3">
        <v>0</v>
      </c>
      <c r="DT821" s="3">
        <v>0</v>
      </c>
      <c r="DU821" s="3">
        <v>0</v>
      </c>
      <c r="DV821" s="3">
        <v>0</v>
      </c>
      <c r="DW821" s="3">
        <v>0</v>
      </c>
      <c r="DX821" s="3">
        <v>0</v>
      </c>
      <c r="DY821" s="3">
        <v>0</v>
      </c>
      <c r="DZ821" s="3">
        <v>0</v>
      </c>
      <c r="EA821" s="3">
        <v>0</v>
      </c>
      <c r="EB821" s="3">
        <v>0</v>
      </c>
      <c r="EC821" s="3">
        <v>0</v>
      </c>
      <c r="ED821" s="3">
        <v>0</v>
      </c>
      <c r="EE821" s="3">
        <v>0</v>
      </c>
      <c r="EF821" s="3">
        <v>0</v>
      </c>
      <c r="EG821" s="3">
        <v>0</v>
      </c>
      <c r="EH821" s="3">
        <v>0</v>
      </c>
      <c r="EI821" s="3">
        <v>0</v>
      </c>
      <c r="EJ821" s="3">
        <v>0</v>
      </c>
      <c r="EK821" s="3">
        <v>0</v>
      </c>
      <c r="EL821" s="3">
        <v>0</v>
      </c>
      <c r="EM821" s="3">
        <v>0</v>
      </c>
      <c r="EN821" s="3">
        <v>0</v>
      </c>
      <c r="EO821" s="3">
        <v>0</v>
      </c>
      <c r="EP821" s="3">
        <v>0</v>
      </c>
      <c r="EQ821" s="3">
        <v>0</v>
      </c>
      <c r="ER821" s="3">
        <v>0</v>
      </c>
      <c r="ES821" s="3">
        <v>0</v>
      </c>
      <c r="ET821" s="3">
        <v>0</v>
      </c>
      <c r="EU821" s="3">
        <v>0</v>
      </c>
      <c r="EV821" s="3">
        <v>1</v>
      </c>
      <c r="EW821" s="3">
        <v>0.97794999999999999</v>
      </c>
      <c r="EX821" s="3">
        <v>0.95409779949999995</v>
      </c>
      <c r="EY821" s="3">
        <v>0.92808909348562996</v>
      </c>
      <c r="EZ821" s="3">
        <v>0.89965244366123021</v>
      </c>
      <c r="FA821" s="3">
        <v>0.86853346563498823</v>
      </c>
      <c r="FB821" s="3">
        <v>0.83466934580988006</v>
      </c>
      <c r="FC821" s="3">
        <v>0.79793554790078725</v>
      </c>
      <c r="FD821" s="3">
        <v>0.75830208923655518</v>
      </c>
      <c r="FE821" s="3">
        <v>0.71594333453180115</v>
      </c>
      <c r="FF821" s="3">
        <v>0.67122551385694484</v>
      </c>
      <c r="FG821" s="3">
        <v>0.62444780779625431</v>
      </c>
      <c r="FH821" s="3">
        <v>0.57594070208664128</v>
      </c>
      <c r="FI821" s="3">
        <v>0.52507361927834917</v>
      </c>
      <c r="FJ821" s="3">
        <v>0.47229846980468232</v>
      </c>
      <c r="FK821" s="3">
        <v>0.41832420067540321</v>
      </c>
      <c r="FL821" s="3">
        <v>0.36405081887977642</v>
      </c>
      <c r="FM821" s="3">
        <v>0.31063000171735805</v>
      </c>
      <c r="FN821" s="3">
        <v>0.25940400813414854</v>
      </c>
      <c r="FO821" s="3">
        <v>0.21169182891803459</v>
      </c>
      <c r="FP821" s="3">
        <v>0.16856173569427421</v>
      </c>
      <c r="FQ821" s="3">
        <v>0.13072973973505131</v>
      </c>
      <c r="FR821" s="3">
        <v>9.8561072678447229E-2</v>
      </c>
      <c r="FS821" s="3">
        <v>7.2085597335562732E-2</v>
      </c>
      <c r="FT821" s="3">
        <v>5.144676996241776E-2</v>
      </c>
      <c r="FU821" s="3">
        <v>3.5492097661672765E-2</v>
      </c>
      <c r="FV821" s="3">
        <v>2.3944388766470915E-2</v>
      </c>
      <c r="FW821" s="3">
        <v>1.5313873279484139E-2</v>
      </c>
      <c r="FX821" s="3">
        <v>9.2318153678042185E-3</v>
      </c>
      <c r="FY821" s="3">
        <v>5.02893910345767E-3</v>
      </c>
      <c r="FZ821" s="3">
        <v>2.4103202228962267E-3</v>
      </c>
      <c r="GA821" s="3">
        <v>9.9963210604175228E-4</v>
      </c>
      <c r="GB821" s="3">
        <v>3.5505932774497002E-4</v>
      </c>
      <c r="GC821" s="3">
        <v>1.028251813149433E-4</v>
      </c>
      <c r="GD821" s="3">
        <v>2.2346996655176631E-5</v>
      </c>
      <c r="GE821" s="3">
        <v>3.0776283793509246E-6</v>
      </c>
      <c r="GF821" s="3">
        <v>0</v>
      </c>
      <c r="GG821" s="3">
        <v>0</v>
      </c>
      <c r="GH821" s="3">
        <v>0</v>
      </c>
      <c r="GI821" s="3">
        <v>0</v>
      </c>
      <c r="GJ821" s="3">
        <v>0</v>
      </c>
      <c r="GK821" s="3">
        <v>0</v>
      </c>
      <c r="GL821" s="3">
        <v>0</v>
      </c>
      <c r="GM821" s="3">
        <v>0</v>
      </c>
      <c r="GN821" s="3">
        <v>0</v>
      </c>
      <c r="GO821" s="3">
        <v>0</v>
      </c>
      <c r="GP821" s="3">
        <v>0</v>
      </c>
      <c r="GQ821" s="3">
        <v>0</v>
      </c>
      <c r="GR821" s="3">
        <v>0</v>
      </c>
      <c r="GS821" s="3">
        <v>0</v>
      </c>
      <c r="GT821" s="3">
        <v>0</v>
      </c>
      <c r="GU821" s="3">
        <v>0</v>
      </c>
      <c r="GV821" s="3">
        <v>0</v>
      </c>
      <c r="GW821" s="3">
        <v>0</v>
      </c>
      <c r="GX821" s="3">
        <v>0</v>
      </c>
      <c r="GY821" s="3">
        <v>0</v>
      </c>
      <c r="GZ821" s="3">
        <v>0</v>
      </c>
      <c r="HA821" s="3">
        <v>0</v>
      </c>
      <c r="HB821">
        <f t="shared" si="4705"/>
        <v>43</v>
      </c>
      <c r="HC821">
        <f t="shared" si="4709"/>
        <v>2.2841413678191596E-3</v>
      </c>
      <c r="HD821">
        <f>IF(H821&gt;=$F$3,IF(HB821&lt;50,HC821*VLOOKUP(H821,Ret!$A$2:$AZ$27,HB821+2),HC821),0)</f>
        <v>5.687512005869708E-4</v>
      </c>
      <c r="HE821">
        <f>IF(H821&lt;$F$3,HC821*VLOOKUP(H821,Withd!$A$2:$AZ$57,HB821+2),0)</f>
        <v>0</v>
      </c>
      <c r="HF821">
        <f>IF(HC821=HD821,0,HC821*VLOOKUP(H821,Mort!$A$2:$E$115,IF(HF820/HC820=VLOOKUP(H820,Mort!$A$2:$E$115,2),2,3)))</f>
        <v>1.5280905750710178E-5</v>
      </c>
      <c r="HH821">
        <f t="shared" ref="HH821:HI821" si="4788">HH820+1</f>
        <v>73</v>
      </c>
      <c r="HI821">
        <f t="shared" si="4788"/>
        <v>42</v>
      </c>
      <c r="HJ821">
        <f t="shared" si="4703"/>
        <v>2.1360593859809456E-3</v>
      </c>
      <c r="HK821">
        <f>IF(HH821&gt;=$F$3,IF(HI821&lt;50,HJ821*VLOOKUP(HH821,Ret!$A$2:$AZ$27,HI821+2),HJ821),0)</f>
        <v>4.72069124301789E-4</v>
      </c>
      <c r="HL821">
        <f>IF(HH821&lt;$F$3,HJ821*VLOOKUP(HH821,Withd!$A$2:$AZ$57,HI821+2),0)</f>
        <v>0</v>
      </c>
      <c r="HM821">
        <f>IF(HJ821=HK821,0,HJ821*VLOOKUP(HH821,Mort!$A$2:$E$115,IF(HM820/HJ820=VLOOKUP(HH820,Mort!$A$2:$E$115,2),2,3)))</f>
        <v>1.3414452943960339E-5</v>
      </c>
      <c r="HN821">
        <f>HN820/(1+Assumptions!$C$9)</f>
        <v>0.22496028808665106</v>
      </c>
      <c r="HO821">
        <f>HO820*(1+Assumptions!$C$10)</f>
        <v>3.5942014341085322</v>
      </c>
      <c r="HQ821">
        <f>HQ820/(1.01+Assumptions!$C$9)</f>
        <v>0.15330230827852676</v>
      </c>
      <c r="HR821">
        <f>HR820/(0.99+Assumptions!$C$9)</f>
        <v>0.33134117929179063</v>
      </c>
    </row>
    <row r="822" spans="2:226" x14ac:dyDescent="0.25">
      <c r="B822">
        <f t="shared" ref="B822:C822" si="4789">B821+1</f>
        <v>2080</v>
      </c>
      <c r="C822">
        <f t="shared" si="4789"/>
        <v>94</v>
      </c>
      <c r="D822">
        <f>IF(D821=0, 0, D821*(1-VLOOKUP(C821,Mort!$A$2:$E$111,IF(D821/D820=1-VLOOKUP(C820,Mort!$A$2:$E$111,4),4,5))))</f>
        <v>0.16935550522716505</v>
      </c>
      <c r="E822" s="3">
        <f>IF(C822&lt;65,Assumptions!$C$6,Assumptions!$C$7)*(1+Assumptions!$C$8)^(B822-$J$3)</f>
        <v>109986.40496875624</v>
      </c>
      <c r="F822" s="3">
        <f t="shared" si="4701"/>
        <v>18626.8</v>
      </c>
      <c r="H822">
        <f t="shared" si="4708"/>
        <v>75</v>
      </c>
      <c r="I822" s="5">
        <v>125426.07852251483</v>
      </c>
      <c r="J822" s="5">
        <v>0</v>
      </c>
      <c r="K822" s="5">
        <v>0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  <c r="Y822" s="5">
        <v>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>
        <v>0</v>
      </c>
      <c r="AI822" s="5">
        <v>0</v>
      </c>
      <c r="AJ822" s="5">
        <v>0</v>
      </c>
      <c r="AK822" s="5">
        <v>0</v>
      </c>
      <c r="AL822" s="5">
        <v>0</v>
      </c>
      <c r="AM822" s="5">
        <v>0</v>
      </c>
      <c r="AN822" s="5">
        <v>0</v>
      </c>
      <c r="AO822" s="5">
        <v>0</v>
      </c>
      <c r="AP822" s="5">
        <v>0</v>
      </c>
      <c r="AQ822" s="5">
        <v>0</v>
      </c>
      <c r="AR822" s="5">
        <v>0</v>
      </c>
      <c r="AS822" s="5">
        <v>0</v>
      </c>
      <c r="AT822" s="5">
        <v>0</v>
      </c>
      <c r="AU822" s="5">
        <v>0</v>
      </c>
      <c r="AV822" s="5">
        <v>0</v>
      </c>
      <c r="AW822" s="5">
        <v>0</v>
      </c>
      <c r="AX822" s="5">
        <v>0</v>
      </c>
      <c r="AY822" s="5">
        <v>0</v>
      </c>
      <c r="AZ822" s="5">
        <v>0</v>
      </c>
      <c r="BA822" s="5">
        <v>41956.06</v>
      </c>
      <c r="BB822" s="5">
        <v>43184.06</v>
      </c>
      <c r="BC822" s="5">
        <v>44317.24</v>
      </c>
      <c r="BD822" s="5">
        <v>45322.12</v>
      </c>
      <c r="BE822" s="5">
        <v>46160.92</v>
      </c>
      <c r="BF822" s="5">
        <v>46800.97</v>
      </c>
      <c r="BG822" s="5">
        <v>47202.03</v>
      </c>
      <c r="BH822" s="5">
        <v>47324.67</v>
      </c>
      <c r="BI822" s="5">
        <v>47138.57</v>
      </c>
      <c r="BJ822" s="5">
        <v>46624.98</v>
      </c>
      <c r="BK822" s="5">
        <v>45761.35</v>
      </c>
      <c r="BL822" s="5">
        <v>44527.97</v>
      </c>
      <c r="BM822" s="5">
        <v>42828</v>
      </c>
      <c r="BN822" s="5">
        <v>40642.14</v>
      </c>
      <c r="BO822" s="5">
        <v>37977.42</v>
      </c>
      <c r="BP822" s="5">
        <v>34868</v>
      </c>
      <c r="BQ822" s="5">
        <v>31387.8</v>
      </c>
      <c r="BR822" s="5">
        <v>27653.279999999999</v>
      </c>
      <c r="BS822" s="5">
        <v>23808.19</v>
      </c>
      <c r="BT822" s="5">
        <v>20000.18</v>
      </c>
      <c r="BU822" s="5">
        <v>16364.46</v>
      </c>
      <c r="BV822" s="5">
        <v>13016.23</v>
      </c>
      <c r="BW822" s="5">
        <v>10043.4</v>
      </c>
      <c r="BX822" s="5">
        <v>7562.11</v>
      </c>
      <c r="BY822" s="5">
        <v>5503.88</v>
      </c>
      <c r="BZ822" s="5">
        <v>3917.36</v>
      </c>
      <c r="CA822" s="5">
        <v>2643.18</v>
      </c>
      <c r="CB822" s="5">
        <v>1681.05</v>
      </c>
      <c r="CC822" s="5">
        <v>966.1</v>
      </c>
      <c r="CD822" s="5">
        <v>488.51</v>
      </c>
      <c r="CE822" s="5">
        <v>213.74</v>
      </c>
      <c r="CF822" s="5">
        <v>80.09</v>
      </c>
      <c r="CG822" s="5">
        <v>24.47</v>
      </c>
      <c r="CH822" s="5">
        <v>5.61</v>
      </c>
      <c r="CI822" s="5">
        <v>0.82</v>
      </c>
      <c r="CJ822" s="5">
        <v>0</v>
      </c>
      <c r="CK822" s="5">
        <v>0</v>
      </c>
      <c r="CL822" s="5">
        <v>0</v>
      </c>
      <c r="CM822" s="5">
        <v>0</v>
      </c>
      <c r="CN822" s="5">
        <v>0</v>
      </c>
      <c r="CO822" s="5">
        <v>0</v>
      </c>
      <c r="CP822" s="5">
        <v>0</v>
      </c>
      <c r="CQ822" s="5">
        <v>0</v>
      </c>
      <c r="CR822" s="5">
        <v>0</v>
      </c>
      <c r="CS822" s="5">
        <v>0</v>
      </c>
      <c r="CT822" s="5">
        <v>0</v>
      </c>
      <c r="CU822" s="5">
        <v>0</v>
      </c>
      <c r="CV822" s="5">
        <v>0</v>
      </c>
      <c r="CW822" s="5">
        <v>0</v>
      </c>
      <c r="CX822" s="5">
        <v>0</v>
      </c>
      <c r="CY822" s="5">
        <v>0</v>
      </c>
      <c r="CZ822" s="5">
        <v>0</v>
      </c>
      <c r="DA822" s="5">
        <v>0</v>
      </c>
      <c r="DB822" s="5">
        <v>0</v>
      </c>
      <c r="DC822" s="5">
        <v>0</v>
      </c>
      <c r="DD822" s="5">
        <v>0</v>
      </c>
      <c r="DE822" s="5">
        <v>0</v>
      </c>
      <c r="DF822" s="3">
        <v>0</v>
      </c>
      <c r="DG822" s="3">
        <v>0</v>
      </c>
      <c r="DH822" s="3">
        <v>0</v>
      </c>
      <c r="DI822" s="3">
        <v>0</v>
      </c>
      <c r="DJ822" s="3">
        <v>0</v>
      </c>
      <c r="DK822" s="3">
        <v>0</v>
      </c>
      <c r="DL822" s="3">
        <v>0</v>
      </c>
      <c r="DM822" s="3">
        <v>0</v>
      </c>
      <c r="DN822" s="3">
        <v>0</v>
      </c>
      <c r="DO822" s="3">
        <v>0</v>
      </c>
      <c r="DP822" s="3">
        <v>0</v>
      </c>
      <c r="DQ822" s="3">
        <v>0</v>
      </c>
      <c r="DR822" s="3">
        <v>0</v>
      </c>
      <c r="DS822" s="3">
        <v>0</v>
      </c>
      <c r="DT822" s="3">
        <v>0</v>
      </c>
      <c r="DU822" s="3">
        <v>0</v>
      </c>
      <c r="DV822" s="3">
        <v>0</v>
      </c>
      <c r="DW822" s="3">
        <v>0</v>
      </c>
      <c r="DX822" s="3">
        <v>0</v>
      </c>
      <c r="DY822" s="3">
        <v>0</v>
      </c>
      <c r="DZ822" s="3">
        <v>0</v>
      </c>
      <c r="EA822" s="3">
        <v>0</v>
      </c>
      <c r="EB822" s="3">
        <v>0</v>
      </c>
      <c r="EC822" s="3">
        <v>0</v>
      </c>
      <c r="ED822" s="3">
        <v>0</v>
      </c>
      <c r="EE822" s="3">
        <v>0</v>
      </c>
      <c r="EF822" s="3">
        <v>0</v>
      </c>
      <c r="EG822" s="3">
        <v>0</v>
      </c>
      <c r="EH822" s="3">
        <v>0</v>
      </c>
      <c r="EI822" s="3">
        <v>0</v>
      </c>
      <c r="EJ822" s="3">
        <v>0</v>
      </c>
      <c r="EK822" s="3">
        <v>0</v>
      </c>
      <c r="EL822" s="3">
        <v>0</v>
      </c>
      <c r="EM822" s="3">
        <v>0</v>
      </c>
      <c r="EN822" s="3">
        <v>0</v>
      </c>
      <c r="EO822" s="3">
        <v>0</v>
      </c>
      <c r="EP822" s="3">
        <v>0</v>
      </c>
      <c r="EQ822" s="3">
        <v>0</v>
      </c>
      <c r="ER822" s="3">
        <v>0</v>
      </c>
      <c r="ES822" s="3">
        <v>0</v>
      </c>
      <c r="ET822" s="3">
        <v>0</v>
      </c>
      <c r="EU822" s="3">
        <v>0</v>
      </c>
      <c r="EV822" s="3">
        <v>0</v>
      </c>
      <c r="EW822" s="3">
        <v>1</v>
      </c>
      <c r="EX822" s="3">
        <v>0.97560999999999998</v>
      </c>
      <c r="EY822" s="3">
        <v>0.94901487140000007</v>
      </c>
      <c r="EZ822" s="3">
        <v>0.91993705574030404</v>
      </c>
      <c r="FA822" s="3">
        <v>0.88811643298224696</v>
      </c>
      <c r="FB822" s="3">
        <v>0.85348877326026917</v>
      </c>
      <c r="FC822" s="3">
        <v>0.81592673234908475</v>
      </c>
      <c r="FD822" s="3">
        <v>0.7753996515533057</v>
      </c>
      <c r="FE822" s="3">
        <v>0.73208582701753799</v>
      </c>
      <c r="FF822" s="3">
        <v>0.68635974626202256</v>
      </c>
      <c r="FG822" s="3">
        <v>0.63852733554502217</v>
      </c>
      <c r="FH822" s="3">
        <v>0.58892653211988488</v>
      </c>
      <c r="FI822" s="3">
        <v>0.53691254080305673</v>
      </c>
      <c r="FJ822" s="3">
        <v>0.4829474613269415</v>
      </c>
      <c r="FK822" s="3">
        <v>0.42775622544649861</v>
      </c>
      <c r="FL822" s="3">
        <v>0.3722591327570699</v>
      </c>
      <c r="FM822" s="3">
        <v>0.31763382761629749</v>
      </c>
      <c r="FN822" s="3">
        <v>0.26525283310409387</v>
      </c>
      <c r="FO822" s="3">
        <v>0.21646487951125787</v>
      </c>
      <c r="FP822" s="3">
        <v>0.17236232495963419</v>
      </c>
      <c r="FQ822" s="3">
        <v>0.13367732474569391</v>
      </c>
      <c r="FR822" s="3">
        <v>0.10078334544552101</v>
      </c>
      <c r="FS822" s="3">
        <v>7.3710923191945138E-2</v>
      </c>
      <c r="FT822" s="3">
        <v>5.260674877285932E-2</v>
      </c>
      <c r="FU822" s="3">
        <v>3.6292343843420193E-2</v>
      </c>
      <c r="FV822" s="3">
        <v>2.4484266850524999E-2</v>
      </c>
      <c r="FW822" s="3">
        <v>1.5659157706921768E-2</v>
      </c>
      <c r="FX822" s="3">
        <v>9.4399666320407194E-3</v>
      </c>
      <c r="FY822" s="3">
        <v>5.1423274231378619E-3</v>
      </c>
      <c r="FZ822" s="3">
        <v>2.4646661106357457E-3</v>
      </c>
      <c r="GA822" s="3">
        <v>1.0221709760639629E-3</v>
      </c>
      <c r="GB822" s="3">
        <v>3.6306490898815901E-4</v>
      </c>
      <c r="GC822" s="3">
        <v>1.0514359764297084E-4</v>
      </c>
      <c r="GD822" s="3">
        <v>2.2850858075746857E-5</v>
      </c>
      <c r="GE822" s="3">
        <v>3.1470201741918562E-6</v>
      </c>
      <c r="GF822" s="3">
        <v>0</v>
      </c>
      <c r="GG822" s="3">
        <v>0</v>
      </c>
      <c r="GH822" s="3">
        <v>0</v>
      </c>
      <c r="GI822" s="3">
        <v>0</v>
      </c>
      <c r="GJ822" s="3">
        <v>0</v>
      </c>
      <c r="GK822" s="3">
        <v>0</v>
      </c>
      <c r="GL822" s="3">
        <v>0</v>
      </c>
      <c r="GM822" s="3">
        <v>0</v>
      </c>
      <c r="GN822" s="3">
        <v>0</v>
      </c>
      <c r="GO822" s="3">
        <v>0</v>
      </c>
      <c r="GP822" s="3">
        <v>0</v>
      </c>
      <c r="GQ822" s="3">
        <v>0</v>
      </c>
      <c r="GR822" s="3">
        <v>0</v>
      </c>
      <c r="GS822" s="3">
        <v>0</v>
      </c>
      <c r="GT822" s="3">
        <v>0</v>
      </c>
      <c r="GU822" s="3">
        <v>0</v>
      </c>
      <c r="GV822" s="3">
        <v>0</v>
      </c>
      <c r="GW822" s="3">
        <v>0</v>
      </c>
      <c r="GX822" s="3">
        <v>0</v>
      </c>
      <c r="GY822" s="3">
        <v>0</v>
      </c>
      <c r="GZ822" s="3">
        <v>0</v>
      </c>
      <c r="HA822" s="3">
        <v>0</v>
      </c>
      <c r="HB822">
        <f t="shared" si="4705"/>
        <v>44</v>
      </c>
      <c r="HC822">
        <f t="shared" si="4709"/>
        <v>1.7001092614814786E-3</v>
      </c>
      <c r="HD822">
        <f>IF(H822&gt;=$F$3,IF(HB822&lt;50,HC822*VLOOKUP(H822,Ret!$A$2:$AZ$27,HB822+2),HC822),0)</f>
        <v>1.7001092614814786E-3</v>
      </c>
      <c r="HE822">
        <f>IF(H822&lt;$F$3,HC822*VLOOKUP(H822,Withd!$A$2:$AZ$57,HB822+2),0)</f>
        <v>0</v>
      </c>
      <c r="HF822">
        <f>IF(HC822=HD822,0,HC822*VLOOKUP(H822,Mort!$A$2:$E$115,IF(HF821/HC821=VLOOKUP(H821,Mort!$A$2:$E$115,2),2,3)))</f>
        <v>0</v>
      </c>
      <c r="HH822">
        <f t="shared" ref="HH822:HI822" si="4790">HH821+1</f>
        <v>74</v>
      </c>
      <c r="HI822">
        <f t="shared" si="4790"/>
        <v>43</v>
      </c>
      <c r="HJ822">
        <f t="shared" si="4703"/>
        <v>1.6505758087351963E-3</v>
      </c>
      <c r="HK822">
        <f>IF(HH822&gt;=$F$3,IF(HI822&lt;50,HJ822*VLOOKUP(HH822,Ret!$A$2:$AZ$27,HI822+2),HJ822),0)</f>
        <v>4.1099337637506389E-4</v>
      </c>
      <c r="HL822">
        <f>IF(HH822&lt;$F$3,HJ822*VLOOKUP(HH822,Withd!$A$2:$AZ$57,HI822+2),0)</f>
        <v>0</v>
      </c>
      <c r="HM822">
        <f>IF(HJ822=HK822,0,HJ822*VLOOKUP(HH822,Mort!$A$2:$E$115,IF(HM821/HJ821=VLOOKUP(HH821,Mort!$A$2:$E$115,2),2,3)))</f>
        <v>1.1042352160438462E-5</v>
      </c>
      <c r="HN822">
        <f>HN821/(1+Assumptions!$C$9)</f>
        <v>0.21672474767500102</v>
      </c>
      <c r="HO822">
        <f>HO821*(1+Assumptions!$C$10)</f>
        <v>3.7110129807170593</v>
      </c>
      <c r="HQ822">
        <f>HQ821/(1.01+Assumptions!$C$9)</f>
        <v>0.14628082851004462</v>
      </c>
      <c r="HR822">
        <f>HR821/(0.99+Assumptions!$C$9)</f>
        <v>0.32231632226827883</v>
      </c>
    </row>
    <row r="823" spans="2:226" x14ac:dyDescent="0.25">
      <c r="B823">
        <f t="shared" ref="B823:C823" si="4791">B822+1</f>
        <v>2081</v>
      </c>
      <c r="C823">
        <f t="shared" si="4791"/>
        <v>95</v>
      </c>
      <c r="D823">
        <f>IF(D822=0, 0, D822*(1-VLOOKUP(C822,Mort!$A$2:$E$111,IF(D822/D821=1-VLOOKUP(C821,Mort!$A$2:$E$111,4),4,5))))</f>
        <v>0.13485101459218243</v>
      </c>
      <c r="E823" s="3">
        <f>IF(C823&lt;65,Assumptions!$C$6,Assumptions!$C$7)*(1+Assumptions!$C$8)^(B823-$J$3)</f>
        <v>116035.65724203784</v>
      </c>
      <c r="F823" s="3">
        <f t="shared" si="4701"/>
        <v>15647.53</v>
      </c>
      <c r="H823">
        <f t="shared" si="4708"/>
        <v>76</v>
      </c>
      <c r="I823" s="5">
        <v>119911.37459540792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5">
        <v>0</v>
      </c>
      <c r="AK823" s="5">
        <v>0</v>
      </c>
      <c r="AL823" s="5">
        <v>0</v>
      </c>
      <c r="AM823" s="5">
        <v>0</v>
      </c>
      <c r="AN823" s="5">
        <v>0</v>
      </c>
      <c r="AO823" s="5">
        <v>0</v>
      </c>
      <c r="AP823" s="5">
        <v>0</v>
      </c>
      <c r="AQ823" s="5">
        <v>0</v>
      </c>
      <c r="AR823" s="5">
        <v>0</v>
      </c>
      <c r="AS823" s="5">
        <v>0</v>
      </c>
      <c r="AT823" s="5">
        <v>0</v>
      </c>
      <c r="AU823" s="5">
        <v>0</v>
      </c>
      <c r="AV823" s="5">
        <v>0</v>
      </c>
      <c r="AW823" s="5">
        <v>0</v>
      </c>
      <c r="AX823" s="5">
        <v>0</v>
      </c>
      <c r="AY823" s="5">
        <v>0</v>
      </c>
      <c r="AZ823" s="5">
        <v>0</v>
      </c>
      <c r="BA823" s="5">
        <v>0</v>
      </c>
      <c r="BB823" s="5">
        <v>44263.65</v>
      </c>
      <c r="BC823" s="5">
        <v>45425.16</v>
      </c>
      <c r="BD823" s="5">
        <v>46455.16</v>
      </c>
      <c r="BE823" s="5">
        <v>47314.93</v>
      </c>
      <c r="BF823" s="5">
        <v>47970.98</v>
      </c>
      <c r="BG823" s="5">
        <v>48382.07</v>
      </c>
      <c r="BH823" s="5">
        <v>48507.77</v>
      </c>
      <c r="BI823" s="5">
        <v>48317.02</v>
      </c>
      <c r="BJ823" s="5">
        <v>47790.59</v>
      </c>
      <c r="BK823" s="5">
        <v>46905.37</v>
      </c>
      <c r="BL823" s="5">
        <v>45641.16</v>
      </c>
      <c r="BM823" s="5">
        <v>43898.69</v>
      </c>
      <c r="BN823" s="5">
        <v>41658.19</v>
      </c>
      <c r="BO823" s="5">
        <v>38926.85</v>
      </c>
      <c r="BP823" s="5">
        <v>35739.69</v>
      </c>
      <c r="BQ823" s="5">
        <v>32172.48</v>
      </c>
      <c r="BR823" s="5">
        <v>28344.6</v>
      </c>
      <c r="BS823" s="5">
        <v>24403.39</v>
      </c>
      <c r="BT823" s="5">
        <v>20500.169999999998</v>
      </c>
      <c r="BU823" s="5">
        <v>16773.57</v>
      </c>
      <c r="BV823" s="5">
        <v>13341.63</v>
      </c>
      <c r="BW823" s="5">
        <v>10294.48</v>
      </c>
      <c r="BX823" s="5">
        <v>7751.16</v>
      </c>
      <c r="BY823" s="5">
        <v>5641.47</v>
      </c>
      <c r="BZ823" s="5">
        <v>4015.29</v>
      </c>
      <c r="CA823" s="5">
        <v>2709.26</v>
      </c>
      <c r="CB823" s="5">
        <v>1723.08</v>
      </c>
      <c r="CC823" s="5">
        <v>990.26</v>
      </c>
      <c r="CD823" s="5">
        <v>500.72</v>
      </c>
      <c r="CE823" s="5">
        <v>219.09</v>
      </c>
      <c r="CF823" s="5">
        <v>82.1</v>
      </c>
      <c r="CG823" s="5">
        <v>25.08</v>
      </c>
      <c r="CH823" s="5">
        <v>5.75</v>
      </c>
      <c r="CI823" s="5">
        <v>0.84</v>
      </c>
      <c r="CJ823" s="5">
        <v>0</v>
      </c>
      <c r="CK823" s="5">
        <v>0</v>
      </c>
      <c r="CL823" s="5">
        <v>0</v>
      </c>
      <c r="CM823" s="5">
        <v>0</v>
      </c>
      <c r="CN823" s="5">
        <v>0</v>
      </c>
      <c r="CO823" s="5">
        <v>0</v>
      </c>
      <c r="CP823" s="5">
        <v>0</v>
      </c>
      <c r="CQ823" s="5">
        <v>0</v>
      </c>
      <c r="CR823" s="5">
        <v>0</v>
      </c>
      <c r="CS823" s="5">
        <v>0</v>
      </c>
      <c r="CT823" s="5">
        <v>0</v>
      </c>
      <c r="CU823" s="5">
        <v>0</v>
      </c>
      <c r="CV823" s="5">
        <v>0</v>
      </c>
      <c r="CW823" s="5">
        <v>0</v>
      </c>
      <c r="CX823" s="5">
        <v>0</v>
      </c>
      <c r="CY823" s="5">
        <v>0</v>
      </c>
      <c r="CZ823" s="5">
        <v>0</v>
      </c>
      <c r="DA823" s="5">
        <v>0</v>
      </c>
      <c r="DB823" s="5">
        <v>0</v>
      </c>
      <c r="DC823" s="5">
        <v>0</v>
      </c>
      <c r="DD823" s="5">
        <v>0</v>
      </c>
      <c r="DE823" s="5">
        <v>0</v>
      </c>
      <c r="DF823" s="3">
        <v>0</v>
      </c>
      <c r="DG823" s="3">
        <v>0</v>
      </c>
      <c r="DH823" s="3">
        <v>0</v>
      </c>
      <c r="DI823" s="3">
        <v>0</v>
      </c>
      <c r="DJ823" s="3">
        <v>0</v>
      </c>
      <c r="DK823" s="3">
        <v>0</v>
      </c>
      <c r="DL823" s="3">
        <v>0</v>
      </c>
      <c r="DM823" s="3">
        <v>0</v>
      </c>
      <c r="DN823" s="3">
        <v>0</v>
      </c>
      <c r="DO823" s="3">
        <v>0</v>
      </c>
      <c r="DP823" s="3">
        <v>0</v>
      </c>
      <c r="DQ823" s="3">
        <v>0</v>
      </c>
      <c r="DR823" s="3">
        <v>0</v>
      </c>
      <c r="DS823" s="3">
        <v>0</v>
      </c>
      <c r="DT823" s="3">
        <v>0</v>
      </c>
      <c r="DU823" s="3">
        <v>0</v>
      </c>
      <c r="DV823" s="3">
        <v>0</v>
      </c>
      <c r="DW823" s="3">
        <v>0</v>
      </c>
      <c r="DX823" s="3">
        <v>0</v>
      </c>
      <c r="DY823" s="3">
        <v>0</v>
      </c>
      <c r="DZ823" s="3">
        <v>0</v>
      </c>
      <c r="EA823" s="3">
        <v>0</v>
      </c>
      <c r="EB823" s="3">
        <v>0</v>
      </c>
      <c r="EC823" s="3">
        <v>0</v>
      </c>
      <c r="ED823" s="3">
        <v>0</v>
      </c>
      <c r="EE823" s="3">
        <v>0</v>
      </c>
      <c r="EF823" s="3">
        <v>0</v>
      </c>
      <c r="EG823" s="3">
        <v>0</v>
      </c>
      <c r="EH823" s="3">
        <v>0</v>
      </c>
      <c r="EI823" s="3">
        <v>0</v>
      </c>
      <c r="EJ823" s="3">
        <v>0</v>
      </c>
      <c r="EK823" s="3">
        <v>0</v>
      </c>
      <c r="EL823" s="3">
        <v>0</v>
      </c>
      <c r="EM823" s="3">
        <v>0</v>
      </c>
      <c r="EN823" s="3">
        <v>0</v>
      </c>
      <c r="EO823" s="3">
        <v>0</v>
      </c>
      <c r="EP823" s="3">
        <v>0</v>
      </c>
      <c r="EQ823" s="3">
        <v>0</v>
      </c>
      <c r="ER823" s="3">
        <v>0</v>
      </c>
      <c r="ES823" s="3">
        <v>0</v>
      </c>
      <c r="ET823" s="3">
        <v>0</v>
      </c>
      <c r="EU823" s="3">
        <v>0</v>
      </c>
      <c r="EV823" s="3">
        <v>0</v>
      </c>
      <c r="EW823" s="3">
        <v>0</v>
      </c>
      <c r="EX823" s="3">
        <v>1</v>
      </c>
      <c r="EY823" s="3">
        <v>0.97274000000000005</v>
      </c>
      <c r="EZ823" s="3">
        <v>0.94293524640000004</v>
      </c>
      <c r="FA823" s="3">
        <v>0.91031911622702399</v>
      </c>
      <c r="FB823" s="3">
        <v>0.87482577388533234</v>
      </c>
      <c r="FC823" s="3">
        <v>0.83632469157663891</v>
      </c>
      <c r="FD823" s="3">
        <v>0.79478444414602722</v>
      </c>
      <c r="FE823" s="3">
        <v>0.7503877850960301</v>
      </c>
      <c r="FF823" s="3">
        <v>0.70351856403893209</v>
      </c>
      <c r="FG823" s="3">
        <v>0.65449035531105892</v>
      </c>
      <c r="FH823" s="3">
        <v>0.60364954451049591</v>
      </c>
      <c r="FI823" s="3">
        <v>0.55033521673932895</v>
      </c>
      <c r="FJ823" s="3">
        <v>0.49502102410485899</v>
      </c>
      <c r="FK823" s="3">
        <v>0.43845002147015566</v>
      </c>
      <c r="FL823" s="3">
        <v>0.38156551568461766</v>
      </c>
      <c r="FM823" s="3">
        <v>0.32557459191305688</v>
      </c>
      <c r="FN823" s="3">
        <v>0.27188408596067465</v>
      </c>
      <c r="FO823" s="3">
        <v>0.22187644602992776</v>
      </c>
      <c r="FP823" s="3">
        <v>0.17667133891579026</v>
      </c>
      <c r="FQ823" s="3">
        <v>0.13701922360953031</v>
      </c>
      <c r="FR823" s="3">
        <v>0.10330290325593318</v>
      </c>
      <c r="FS823" s="3">
        <v>7.55536773833244E-2</v>
      </c>
      <c r="FT823" s="3">
        <v>5.3921904011704783E-2</v>
      </c>
      <c r="FU823" s="3">
        <v>3.7199643139594896E-2</v>
      </c>
      <c r="FV823" s="3">
        <v>2.5096367247696302E-2</v>
      </c>
      <c r="FW823" s="3">
        <v>1.6050632636936648E-2</v>
      </c>
      <c r="FX823" s="3">
        <v>9.6759633788508891E-3</v>
      </c>
      <c r="FY823" s="3">
        <v>5.2708842909952331E-3</v>
      </c>
      <c r="FZ823" s="3">
        <v>2.5262821318311054E-3</v>
      </c>
      <c r="GA823" s="3">
        <v>1.0477249885343144E-3</v>
      </c>
      <c r="GB823" s="3">
        <v>3.7214143867750311E-4</v>
      </c>
      <c r="GC823" s="3">
        <v>1.0777216064100489E-4</v>
      </c>
      <c r="GD823" s="3">
        <v>2.3422123672109595E-5</v>
      </c>
      <c r="GE823" s="3">
        <v>3.2256948721229323E-6</v>
      </c>
      <c r="GF823" s="3">
        <v>0</v>
      </c>
      <c r="GG823" s="3">
        <v>0</v>
      </c>
      <c r="GH823" s="3">
        <v>0</v>
      </c>
      <c r="GI823" s="3">
        <v>0</v>
      </c>
      <c r="GJ823" s="3">
        <v>0</v>
      </c>
      <c r="GK823" s="3">
        <v>0</v>
      </c>
      <c r="GL823" s="3">
        <v>0</v>
      </c>
      <c r="GM823" s="3">
        <v>0</v>
      </c>
      <c r="GN823" s="3">
        <v>0</v>
      </c>
      <c r="GO823" s="3">
        <v>0</v>
      </c>
      <c r="GP823" s="3">
        <v>0</v>
      </c>
      <c r="GQ823" s="3">
        <v>0</v>
      </c>
      <c r="GR823" s="3">
        <v>0</v>
      </c>
      <c r="GS823" s="3">
        <v>0</v>
      </c>
      <c r="GT823" s="3">
        <v>0</v>
      </c>
      <c r="GU823" s="3">
        <v>0</v>
      </c>
      <c r="GV823" s="3">
        <v>0</v>
      </c>
      <c r="GW823" s="3">
        <v>0</v>
      </c>
      <c r="GX823" s="3">
        <v>0</v>
      </c>
      <c r="GY823" s="3">
        <v>0</v>
      </c>
      <c r="GZ823" s="3">
        <v>0</v>
      </c>
      <c r="HA823" s="3">
        <v>0</v>
      </c>
      <c r="HB823">
        <f t="shared" si="4705"/>
        <v>45</v>
      </c>
      <c r="HC823">
        <f t="shared" si="4709"/>
        <v>0</v>
      </c>
      <c r="HD823">
        <f>IF(H823&gt;=$F$3,IF(HB823&lt;50,HC823*VLOOKUP(H823,Ret!$A$2:$AZ$27,HB823+2),HC823),0)</f>
        <v>0</v>
      </c>
      <c r="HE823">
        <f>IF(H823&lt;$F$3,HC823*VLOOKUP(H823,Withd!$A$2:$AZ$57,HB823+2),0)</f>
        <v>0</v>
      </c>
      <c r="HF823">
        <f>IF(HC823=HD823,0,HC823*VLOOKUP(H823,Mort!$A$2:$E$115,IF(HF822/HC822=VLOOKUP(H822,Mort!$A$2:$E$115,2),2,3)))</f>
        <v>0</v>
      </c>
      <c r="HH823">
        <f t="shared" ref="HH823:HI823" si="4792">HH822+1</f>
        <v>75</v>
      </c>
      <c r="HI823">
        <f t="shared" si="4792"/>
        <v>44</v>
      </c>
      <c r="HJ823">
        <f t="shared" si="4703"/>
        <v>1.2285400801996939E-3</v>
      </c>
      <c r="HK823">
        <f>IF(HH823&gt;=$F$3,IF(HI823&lt;50,HJ823*VLOOKUP(HH823,Ret!$A$2:$AZ$27,HI823+2),HJ823),0)</f>
        <v>1.2285400801996939E-3</v>
      </c>
      <c r="HL823">
        <f>IF(HH823&lt;$F$3,HJ823*VLOOKUP(HH823,Withd!$A$2:$AZ$57,HI823+2),0)</f>
        <v>0</v>
      </c>
      <c r="HM823">
        <f>IF(HJ823=HK823,0,HJ823*VLOOKUP(HH823,Mort!$A$2:$E$115,IF(HM822/HJ822=VLOOKUP(HH822,Mort!$A$2:$E$115,2),2,3)))</f>
        <v>0</v>
      </c>
      <c r="HN823">
        <f>HN822/(1+Assumptions!$C$9)</f>
        <v>0.20879070103564645</v>
      </c>
      <c r="HO823">
        <f>HO822*(1+Assumptions!$C$10)</f>
        <v>3.8316209025903638</v>
      </c>
      <c r="HQ823">
        <f>HQ822/(1.01+Assumptions!$C$9)</f>
        <v>0.13958094323477541</v>
      </c>
      <c r="HR823">
        <f>HR822/(0.99+Assumptions!$C$9)</f>
        <v>0.31353727847108837</v>
      </c>
    </row>
    <row r="824" spans="2:226" x14ac:dyDescent="0.25">
      <c r="B824">
        <f t="shared" ref="B824:C824" si="4793">B823+1</f>
        <v>2082</v>
      </c>
      <c r="C824">
        <f t="shared" si="4793"/>
        <v>96</v>
      </c>
      <c r="D824">
        <f>IF(D823=0, 0, D823*(1-VLOOKUP(C823,Mort!$A$2:$E$111,IF(D823/D822=1-VLOOKUP(C822,Mort!$A$2:$E$111,4),4,5))))</f>
        <v>0.10458505287711301</v>
      </c>
      <c r="E824" s="3">
        <f>IF(C824&lt;65,Assumptions!$C$6,Assumptions!$C$7)*(1+Assumptions!$C$8)^(B824-$J$3)</f>
        <v>122417.61839034989</v>
      </c>
      <c r="F824" s="3">
        <f t="shared" si="4701"/>
        <v>12803.05</v>
      </c>
      <c r="H824">
        <f t="shared" si="4708"/>
        <v>77</v>
      </c>
      <c r="I824" s="5">
        <v>114453.8281438159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5">
        <v>0</v>
      </c>
      <c r="AK824" s="5">
        <v>0</v>
      </c>
      <c r="AL824" s="5">
        <v>0</v>
      </c>
      <c r="AM824" s="5">
        <v>0</v>
      </c>
      <c r="AN824" s="5">
        <v>0</v>
      </c>
      <c r="AO824" s="5">
        <v>0</v>
      </c>
      <c r="AP824" s="5">
        <v>0</v>
      </c>
      <c r="AQ824" s="5">
        <v>0</v>
      </c>
      <c r="AR824" s="5">
        <v>0</v>
      </c>
      <c r="AS824" s="5">
        <v>0</v>
      </c>
      <c r="AT824" s="5">
        <v>0</v>
      </c>
      <c r="AU824" s="5">
        <v>0</v>
      </c>
      <c r="AV824" s="5">
        <v>0</v>
      </c>
      <c r="AW824" s="5">
        <v>0</v>
      </c>
      <c r="AX824" s="5">
        <v>0</v>
      </c>
      <c r="AY824" s="5">
        <v>0</v>
      </c>
      <c r="AZ824" s="5">
        <v>0</v>
      </c>
      <c r="BA824" s="5">
        <v>0</v>
      </c>
      <c r="BB824" s="5">
        <v>0</v>
      </c>
      <c r="BC824" s="5">
        <v>46698.15</v>
      </c>
      <c r="BD824" s="5">
        <v>47757.02</v>
      </c>
      <c r="BE824" s="5">
        <v>48640.88</v>
      </c>
      <c r="BF824" s="5">
        <v>49315.32</v>
      </c>
      <c r="BG824" s="5">
        <v>49737.919999999998</v>
      </c>
      <c r="BH824" s="5">
        <v>49867.15</v>
      </c>
      <c r="BI824" s="5">
        <v>49671.06</v>
      </c>
      <c r="BJ824" s="5">
        <v>49129.87</v>
      </c>
      <c r="BK824" s="5">
        <v>48219.839999999997</v>
      </c>
      <c r="BL824" s="5">
        <v>46920.2</v>
      </c>
      <c r="BM824" s="5">
        <v>45128.9</v>
      </c>
      <c r="BN824" s="5">
        <v>42825.61</v>
      </c>
      <c r="BO824" s="5">
        <v>40017.730000000003</v>
      </c>
      <c r="BP824" s="5">
        <v>36741.25</v>
      </c>
      <c r="BQ824" s="5">
        <v>33074.080000000002</v>
      </c>
      <c r="BR824" s="5">
        <v>29138.93</v>
      </c>
      <c r="BS824" s="5">
        <v>25087.27</v>
      </c>
      <c r="BT824" s="5">
        <v>21074.67</v>
      </c>
      <c r="BU824" s="5">
        <v>17243.63</v>
      </c>
      <c r="BV824" s="5">
        <v>13715.52</v>
      </c>
      <c r="BW824" s="5">
        <v>10582.97</v>
      </c>
      <c r="BX824" s="5">
        <v>7968.37</v>
      </c>
      <c r="BY824" s="5">
        <v>5799.57</v>
      </c>
      <c r="BZ824" s="5">
        <v>4127.82</v>
      </c>
      <c r="CA824" s="5">
        <v>2785.19</v>
      </c>
      <c r="CB824" s="5">
        <v>1771.37</v>
      </c>
      <c r="CC824" s="5">
        <v>1018.01</v>
      </c>
      <c r="CD824" s="5">
        <v>514.76</v>
      </c>
      <c r="CE824" s="5">
        <v>225.23</v>
      </c>
      <c r="CF824" s="5">
        <v>84.4</v>
      </c>
      <c r="CG824" s="5">
        <v>25.79</v>
      </c>
      <c r="CH824" s="5">
        <v>5.91</v>
      </c>
      <c r="CI824" s="5">
        <v>0.86</v>
      </c>
      <c r="CJ824" s="5">
        <v>0</v>
      </c>
      <c r="CK824" s="5">
        <v>0</v>
      </c>
      <c r="CL824" s="5">
        <v>0</v>
      </c>
      <c r="CM824" s="5">
        <v>0</v>
      </c>
      <c r="CN824" s="5">
        <v>0</v>
      </c>
      <c r="CO824" s="5">
        <v>0</v>
      </c>
      <c r="CP824" s="5">
        <v>0</v>
      </c>
      <c r="CQ824" s="5">
        <v>0</v>
      </c>
      <c r="CR824" s="5">
        <v>0</v>
      </c>
      <c r="CS824" s="5">
        <v>0</v>
      </c>
      <c r="CT824" s="5">
        <v>0</v>
      </c>
      <c r="CU824" s="5">
        <v>0</v>
      </c>
      <c r="CV824" s="5">
        <v>0</v>
      </c>
      <c r="CW824" s="5">
        <v>0</v>
      </c>
      <c r="CX824" s="5">
        <v>0</v>
      </c>
      <c r="CY824" s="5">
        <v>0</v>
      </c>
      <c r="CZ824" s="5">
        <v>0</v>
      </c>
      <c r="DA824" s="5">
        <v>0</v>
      </c>
      <c r="DB824" s="5">
        <v>0</v>
      </c>
      <c r="DC824" s="5">
        <v>0</v>
      </c>
      <c r="DD824" s="5">
        <v>0</v>
      </c>
      <c r="DE824" s="5">
        <v>0</v>
      </c>
      <c r="DF824" s="3">
        <v>0</v>
      </c>
      <c r="DG824" s="3">
        <v>0</v>
      </c>
      <c r="DH824" s="3">
        <v>0</v>
      </c>
      <c r="DI824" s="3">
        <v>0</v>
      </c>
      <c r="DJ824" s="3">
        <v>0</v>
      </c>
      <c r="DK824" s="3">
        <v>0</v>
      </c>
      <c r="DL824" s="3">
        <v>0</v>
      </c>
      <c r="DM824" s="3">
        <v>0</v>
      </c>
      <c r="DN824" s="3">
        <v>0</v>
      </c>
      <c r="DO824" s="3">
        <v>0</v>
      </c>
      <c r="DP824" s="3">
        <v>0</v>
      </c>
      <c r="DQ824" s="3">
        <v>0</v>
      </c>
      <c r="DR824" s="3">
        <v>0</v>
      </c>
      <c r="DS824" s="3">
        <v>0</v>
      </c>
      <c r="DT824" s="3">
        <v>0</v>
      </c>
      <c r="DU824" s="3">
        <v>0</v>
      </c>
      <c r="DV824" s="3">
        <v>0</v>
      </c>
      <c r="DW824" s="3">
        <v>0</v>
      </c>
      <c r="DX824" s="3">
        <v>0</v>
      </c>
      <c r="DY824" s="3">
        <v>0</v>
      </c>
      <c r="DZ824" s="3">
        <v>0</v>
      </c>
      <c r="EA824" s="3">
        <v>0</v>
      </c>
      <c r="EB824" s="3">
        <v>0</v>
      </c>
      <c r="EC824" s="3">
        <v>0</v>
      </c>
      <c r="ED824" s="3">
        <v>0</v>
      </c>
      <c r="EE824" s="3">
        <v>0</v>
      </c>
      <c r="EF824" s="3">
        <v>0</v>
      </c>
      <c r="EG824" s="3">
        <v>0</v>
      </c>
      <c r="EH824" s="3">
        <v>0</v>
      </c>
      <c r="EI824" s="3">
        <v>0</v>
      </c>
      <c r="EJ824" s="3">
        <v>0</v>
      </c>
      <c r="EK824" s="3">
        <v>0</v>
      </c>
      <c r="EL824" s="3">
        <v>0</v>
      </c>
      <c r="EM824" s="3">
        <v>0</v>
      </c>
      <c r="EN824" s="3">
        <v>0</v>
      </c>
      <c r="EO824" s="3">
        <v>0</v>
      </c>
      <c r="EP824" s="3">
        <v>0</v>
      </c>
      <c r="EQ824" s="3">
        <v>0</v>
      </c>
      <c r="ER824" s="3">
        <v>0</v>
      </c>
      <c r="ES824" s="3">
        <v>0</v>
      </c>
      <c r="ET824" s="3">
        <v>0</v>
      </c>
      <c r="EU824" s="3">
        <v>0</v>
      </c>
      <c r="EV824" s="3">
        <v>0</v>
      </c>
      <c r="EW824" s="3">
        <v>0</v>
      </c>
      <c r="EX824" s="3">
        <v>0</v>
      </c>
      <c r="EY824" s="3">
        <v>1</v>
      </c>
      <c r="EZ824" s="3">
        <v>0.96936</v>
      </c>
      <c r="FA824" s="3">
        <v>0.93582983759999994</v>
      </c>
      <c r="FB824" s="3">
        <v>0.89934183223197595</v>
      </c>
      <c r="FC824" s="3">
        <v>0.85976179819544674</v>
      </c>
      <c r="FD824" s="3">
        <v>0.81705742967907891</v>
      </c>
      <c r="FE824" s="3">
        <v>0.77141660165720549</v>
      </c>
      <c r="FF824" s="3">
        <v>0.72323392071769643</v>
      </c>
      <c r="FG824" s="3">
        <v>0.6728317487828801</v>
      </c>
      <c r="FH824" s="3">
        <v>0.62056617853742602</v>
      </c>
      <c r="FI824" s="3">
        <v>0.56575777364900059</v>
      </c>
      <c r="FJ824" s="3">
        <v>0.5088934598195396</v>
      </c>
      <c r="FK824" s="3">
        <v>0.45073711523136256</v>
      </c>
      <c r="FL824" s="3">
        <v>0.39225848190124557</v>
      </c>
      <c r="FM824" s="3">
        <v>0.33469847226705679</v>
      </c>
      <c r="FN824" s="3">
        <v>0.27950334720549647</v>
      </c>
      <c r="FO824" s="3">
        <v>0.2280942965539895</v>
      </c>
      <c r="FP824" s="3">
        <v>0.18162236457407968</v>
      </c>
      <c r="FQ824" s="3">
        <v>0.14085904106907324</v>
      </c>
      <c r="FR824" s="3">
        <v>0.10619785683320639</v>
      </c>
      <c r="FS824" s="3">
        <v>7.7670988530670476E-2</v>
      </c>
      <c r="FT824" s="3">
        <v>5.5433007804454204E-2</v>
      </c>
      <c r="FU824" s="3">
        <v>3.8242123424136867E-2</v>
      </c>
      <c r="FV824" s="3">
        <v>2.5799666146859697E-2</v>
      </c>
      <c r="FW824" s="3">
        <v>1.650043448088559E-2</v>
      </c>
      <c r="FX824" s="3">
        <v>9.9471219224570688E-3</v>
      </c>
      <c r="FY824" s="3">
        <v>5.4185951960392638E-3</v>
      </c>
      <c r="FZ824" s="3">
        <v>2.5970784915096586E-3</v>
      </c>
      <c r="GA824" s="3">
        <v>1.0770863627838007E-3</v>
      </c>
      <c r="GB824" s="3">
        <v>3.8257030519717818E-4</v>
      </c>
      <c r="GC824" s="3">
        <v>1.1079236038510279E-4</v>
      </c>
      <c r="GD824" s="3">
        <v>2.407850368249439E-5</v>
      </c>
      <c r="GE824" s="3">
        <v>3.3160915271531264E-6</v>
      </c>
      <c r="GF824" s="3">
        <v>0</v>
      </c>
      <c r="GG824" s="3">
        <v>0</v>
      </c>
      <c r="GH824" s="3">
        <v>0</v>
      </c>
      <c r="GI824" s="3">
        <v>0</v>
      </c>
      <c r="GJ824" s="3">
        <v>0</v>
      </c>
      <c r="GK824" s="3">
        <v>0</v>
      </c>
      <c r="GL824" s="3">
        <v>0</v>
      </c>
      <c r="GM824" s="3">
        <v>0</v>
      </c>
      <c r="GN824" s="3">
        <v>0</v>
      </c>
      <c r="GO824" s="3">
        <v>0</v>
      </c>
      <c r="GP824" s="3">
        <v>0</v>
      </c>
      <c r="GQ824" s="3">
        <v>0</v>
      </c>
      <c r="GR824" s="3">
        <v>0</v>
      </c>
      <c r="GS824" s="3">
        <v>0</v>
      </c>
      <c r="GT824" s="3">
        <v>0</v>
      </c>
      <c r="GU824" s="3">
        <v>0</v>
      </c>
      <c r="GV824" s="3">
        <v>0</v>
      </c>
      <c r="GW824" s="3">
        <v>0</v>
      </c>
      <c r="GX824" s="3">
        <v>0</v>
      </c>
      <c r="GY824" s="3">
        <v>0</v>
      </c>
      <c r="GZ824" s="3">
        <v>0</v>
      </c>
      <c r="HA824" s="3">
        <v>0</v>
      </c>
      <c r="HB824">
        <f t="shared" si="4705"/>
        <v>46</v>
      </c>
      <c r="HC824">
        <f t="shared" si="4709"/>
        <v>0</v>
      </c>
      <c r="HD824">
        <f>IF(H824&gt;=$F$3,IF(HB824&lt;50,HC824*VLOOKUP(H824,Ret!$A$2:$AZ$27,HB824+2),HC824),0)</f>
        <v>0</v>
      </c>
      <c r="HE824">
        <f>IF(H824&lt;$F$3,HC824*VLOOKUP(H824,Withd!$A$2:$AZ$57,HB824+2),0)</f>
        <v>0</v>
      </c>
      <c r="HF824">
        <f>IF(HC824=HD824,0,HC824*VLOOKUP(H824,Mort!$A$2:$E$115,IF(HF823/HC823=VLOOKUP(H823,Mort!$A$2:$E$115,2),2,3)))</f>
        <v>0</v>
      </c>
      <c r="HH824">
        <f t="shared" ref="HH824:HI824" si="4794">HH823+1</f>
        <v>76</v>
      </c>
      <c r="HI824">
        <f t="shared" si="4794"/>
        <v>45</v>
      </c>
      <c r="HJ824">
        <f t="shared" si="4703"/>
        <v>0</v>
      </c>
      <c r="HK824">
        <f>IF(HH824&gt;=$F$3,IF(HI824&lt;50,HJ824*VLOOKUP(HH824,Ret!$A$2:$AZ$27,HI824+2),HJ824),0)</f>
        <v>0</v>
      </c>
      <c r="HL824">
        <f>IF(HH824&lt;$F$3,HJ824*VLOOKUP(HH824,Withd!$A$2:$AZ$57,HI824+2),0)</f>
        <v>0</v>
      </c>
      <c r="HM824">
        <f>IF(HJ824=HK824,0,HJ824*VLOOKUP(HH824,Mort!$A$2:$E$115,IF(HM823/HJ823=VLOOKUP(HH823,Mort!$A$2:$E$115,2),2,3)))</f>
        <v>0</v>
      </c>
      <c r="HN824">
        <f>HN823/(1+Assumptions!$C$9)</f>
        <v>0.20114711082432221</v>
      </c>
      <c r="HO824">
        <f>HO823*(1+Assumptions!$C$10)</f>
        <v>3.9561485819245505</v>
      </c>
      <c r="HQ824">
        <f>HQ823/(1.01+Assumptions!$C$9)</f>
        <v>0.13318792293394599</v>
      </c>
      <c r="HR824">
        <f>HR823/(0.99+Assumptions!$C$9)</f>
        <v>0.30499735259833499</v>
      </c>
    </row>
    <row r="825" spans="2:226" x14ac:dyDescent="0.25">
      <c r="B825">
        <f t="shared" ref="B825:C825" si="4795">B824+1</f>
        <v>2083</v>
      </c>
      <c r="C825">
        <f t="shared" si="4795"/>
        <v>97</v>
      </c>
      <c r="D825">
        <f>IF(D824=0, 0, D824*(1-VLOOKUP(C824,Mort!$A$2:$E$111,IF(D824/D823=1-VLOOKUP(C823,Mort!$A$2:$E$111,4),4,5))))</f>
        <v>7.8849808915641806E-2</v>
      </c>
      <c r="E825" s="3">
        <f>IF(C825&lt;65,Assumptions!$C$6,Assumptions!$C$7)*(1+Assumptions!$C$8)^(B825-$J$3)</f>
        <v>129150.58740181915</v>
      </c>
      <c r="F825" s="3">
        <f t="shared" si="4701"/>
        <v>10183.5</v>
      </c>
      <c r="H825">
        <f t="shared" si="4708"/>
        <v>78</v>
      </c>
      <c r="I825" s="5">
        <v>109077.9386871481</v>
      </c>
      <c r="J825" s="5">
        <v>0</v>
      </c>
      <c r="K825" s="5">
        <v>0</v>
      </c>
      <c r="L825" s="5">
        <v>0</v>
      </c>
      <c r="M825" s="5">
        <v>0</v>
      </c>
      <c r="N825" s="5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0</v>
      </c>
      <c r="X825" s="5">
        <v>0</v>
      </c>
      <c r="Y825" s="5">
        <v>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>
        <v>0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s="5">
        <v>0</v>
      </c>
      <c r="AP825" s="5">
        <v>0</v>
      </c>
      <c r="AQ825" s="5">
        <v>0</v>
      </c>
      <c r="AR825" s="5">
        <v>0</v>
      </c>
      <c r="AS825" s="5">
        <v>0</v>
      </c>
      <c r="AT825" s="5">
        <v>0</v>
      </c>
      <c r="AU825" s="5">
        <v>0</v>
      </c>
      <c r="AV825" s="5">
        <v>0</v>
      </c>
      <c r="AW825" s="5">
        <v>0</v>
      </c>
      <c r="AX825" s="5">
        <v>0</v>
      </c>
      <c r="AY825" s="5">
        <v>0</v>
      </c>
      <c r="AZ825" s="5">
        <v>0</v>
      </c>
      <c r="BA825" s="5">
        <v>0</v>
      </c>
      <c r="BB825" s="5">
        <v>0</v>
      </c>
      <c r="BC825" s="5">
        <v>0</v>
      </c>
      <c r="BD825" s="5">
        <v>49266.55</v>
      </c>
      <c r="BE825" s="5">
        <v>50178.35</v>
      </c>
      <c r="BF825" s="5">
        <v>50874.1</v>
      </c>
      <c r="BG825" s="5">
        <v>51310.06</v>
      </c>
      <c r="BH825" s="5">
        <v>51443.37</v>
      </c>
      <c r="BI825" s="5">
        <v>51241.08</v>
      </c>
      <c r="BJ825" s="5">
        <v>50682.8</v>
      </c>
      <c r="BK825" s="5">
        <v>49744</v>
      </c>
      <c r="BL825" s="5">
        <v>48403.28</v>
      </c>
      <c r="BM825" s="5">
        <v>46555.360000000001</v>
      </c>
      <c r="BN825" s="5">
        <v>44179.26</v>
      </c>
      <c r="BO825" s="5">
        <v>41282.629999999997</v>
      </c>
      <c r="BP825" s="5">
        <v>37902.589999999997</v>
      </c>
      <c r="BQ825" s="5">
        <v>34119.51</v>
      </c>
      <c r="BR825" s="5">
        <v>30059.96</v>
      </c>
      <c r="BS825" s="5">
        <v>25880.240000000002</v>
      </c>
      <c r="BT825" s="5">
        <v>21740.81</v>
      </c>
      <c r="BU825" s="5">
        <v>17788.669999999998</v>
      </c>
      <c r="BV825" s="5">
        <v>14149.04</v>
      </c>
      <c r="BW825" s="5">
        <v>10917.48</v>
      </c>
      <c r="BX825" s="5">
        <v>8220.24</v>
      </c>
      <c r="BY825" s="5">
        <v>5982.89</v>
      </c>
      <c r="BZ825" s="5">
        <v>4258.29</v>
      </c>
      <c r="CA825" s="5">
        <v>2873.22</v>
      </c>
      <c r="CB825" s="5">
        <v>1827.36</v>
      </c>
      <c r="CC825" s="5">
        <v>1050.18</v>
      </c>
      <c r="CD825" s="5">
        <v>531.03</v>
      </c>
      <c r="CE825" s="5">
        <v>232.35</v>
      </c>
      <c r="CF825" s="5">
        <v>87.07</v>
      </c>
      <c r="CG825" s="5">
        <v>26.6</v>
      </c>
      <c r="CH825" s="5">
        <v>6.1</v>
      </c>
      <c r="CI825" s="5">
        <v>0.89</v>
      </c>
      <c r="CJ825" s="5">
        <v>0</v>
      </c>
      <c r="CK825" s="5">
        <v>0</v>
      </c>
      <c r="CL825" s="5">
        <v>0</v>
      </c>
      <c r="CM825" s="5">
        <v>0</v>
      </c>
      <c r="CN825" s="5">
        <v>0</v>
      </c>
      <c r="CO825" s="5">
        <v>0</v>
      </c>
      <c r="CP825" s="5">
        <v>0</v>
      </c>
      <c r="CQ825" s="5">
        <v>0</v>
      </c>
      <c r="CR825" s="5">
        <v>0</v>
      </c>
      <c r="CS825" s="5">
        <v>0</v>
      </c>
      <c r="CT825" s="5">
        <v>0</v>
      </c>
      <c r="CU825" s="5">
        <v>0</v>
      </c>
      <c r="CV825" s="5">
        <v>0</v>
      </c>
      <c r="CW825" s="5">
        <v>0</v>
      </c>
      <c r="CX825" s="5">
        <v>0</v>
      </c>
      <c r="CY825" s="5">
        <v>0</v>
      </c>
      <c r="CZ825" s="5">
        <v>0</v>
      </c>
      <c r="DA825" s="5">
        <v>0</v>
      </c>
      <c r="DB825" s="5">
        <v>0</v>
      </c>
      <c r="DC825" s="5">
        <v>0</v>
      </c>
      <c r="DD825" s="5">
        <v>0</v>
      </c>
      <c r="DE825" s="5">
        <v>0</v>
      </c>
      <c r="DF825" s="3">
        <v>0</v>
      </c>
      <c r="DG825" s="3">
        <v>0</v>
      </c>
      <c r="DH825" s="3">
        <v>0</v>
      </c>
      <c r="DI825" s="3">
        <v>0</v>
      </c>
      <c r="DJ825" s="3">
        <v>0</v>
      </c>
      <c r="DK825" s="3">
        <v>0</v>
      </c>
      <c r="DL825" s="3">
        <v>0</v>
      </c>
      <c r="DM825" s="3">
        <v>0</v>
      </c>
      <c r="DN825" s="3">
        <v>0</v>
      </c>
      <c r="DO825" s="3">
        <v>0</v>
      </c>
      <c r="DP825" s="3">
        <v>0</v>
      </c>
      <c r="DQ825" s="3">
        <v>0</v>
      </c>
      <c r="DR825" s="3">
        <v>0</v>
      </c>
      <c r="DS825" s="3">
        <v>0</v>
      </c>
      <c r="DT825" s="3">
        <v>0</v>
      </c>
      <c r="DU825" s="3">
        <v>0</v>
      </c>
      <c r="DV825" s="3">
        <v>0</v>
      </c>
      <c r="DW825" s="3">
        <v>0</v>
      </c>
      <c r="DX825" s="3">
        <v>0</v>
      </c>
      <c r="DY825" s="3">
        <v>0</v>
      </c>
      <c r="DZ825" s="3">
        <v>0</v>
      </c>
      <c r="EA825" s="3">
        <v>0</v>
      </c>
      <c r="EB825" s="3">
        <v>0</v>
      </c>
      <c r="EC825" s="3">
        <v>0</v>
      </c>
      <c r="ED825" s="3">
        <v>0</v>
      </c>
      <c r="EE825" s="3">
        <v>0</v>
      </c>
      <c r="EF825" s="3">
        <v>0</v>
      </c>
      <c r="EG825" s="3">
        <v>0</v>
      </c>
      <c r="EH825" s="3">
        <v>0</v>
      </c>
      <c r="EI825" s="3">
        <v>0</v>
      </c>
      <c r="EJ825" s="3">
        <v>0</v>
      </c>
      <c r="EK825" s="3">
        <v>0</v>
      </c>
      <c r="EL825" s="3">
        <v>0</v>
      </c>
      <c r="EM825" s="3">
        <v>0</v>
      </c>
      <c r="EN825" s="3">
        <v>0</v>
      </c>
      <c r="EO825" s="3">
        <v>0</v>
      </c>
      <c r="EP825" s="3">
        <v>0</v>
      </c>
      <c r="EQ825" s="3">
        <v>0</v>
      </c>
      <c r="ER825" s="3">
        <v>0</v>
      </c>
      <c r="ES825" s="3">
        <v>0</v>
      </c>
      <c r="ET825" s="3">
        <v>0</v>
      </c>
      <c r="EU825" s="3">
        <v>0</v>
      </c>
      <c r="EV825" s="3">
        <v>0</v>
      </c>
      <c r="EW825" s="3">
        <v>0</v>
      </c>
      <c r="EX825" s="3">
        <v>0</v>
      </c>
      <c r="EY825" s="3">
        <v>0</v>
      </c>
      <c r="EZ825" s="3">
        <v>1</v>
      </c>
      <c r="FA825" s="3">
        <v>0.96540999999999999</v>
      </c>
      <c r="FB825" s="3">
        <v>0.92776866410000003</v>
      </c>
      <c r="FC825" s="3">
        <v>0.88693756519295908</v>
      </c>
      <c r="FD825" s="3">
        <v>0.8428833763298248</v>
      </c>
      <c r="FE825" s="3">
        <v>0.79579991092804081</v>
      </c>
      <c r="FF825" s="3">
        <v>0.74609424849147543</v>
      </c>
      <c r="FG825" s="3">
        <v>0.69409894031410446</v>
      </c>
      <c r="FH825" s="3">
        <v>0.64018133463050486</v>
      </c>
      <c r="FI825" s="3">
        <v>0.58364051915593873</v>
      </c>
      <c r="FJ825" s="3">
        <v>0.52497881057557538</v>
      </c>
      <c r="FK825" s="3">
        <v>0.46498423210299861</v>
      </c>
      <c r="FL825" s="3">
        <v>0.40465717782995558</v>
      </c>
      <c r="FM825" s="3">
        <v>0.3452777835551879</v>
      </c>
      <c r="FN825" s="3">
        <v>0.28833802426910188</v>
      </c>
      <c r="FO825" s="3">
        <v>0.23530401146528596</v>
      </c>
      <c r="FP825" s="3">
        <v>0.18736317216934859</v>
      </c>
      <c r="FQ825" s="3">
        <v>0.14531138180765998</v>
      </c>
      <c r="FR825" s="3">
        <v>0.10955461008624909</v>
      </c>
      <c r="FS825" s="3">
        <v>8.0126050724880854E-2</v>
      </c>
      <c r="FT825" s="3">
        <v>5.7185161141840211E-2</v>
      </c>
      <c r="FU825" s="3">
        <v>3.9450898968532731E-2</v>
      </c>
      <c r="FV825" s="3">
        <v>2.6615154480130923E-2</v>
      </c>
      <c r="FW825" s="3">
        <v>1.7021988199312534E-2</v>
      </c>
      <c r="FX825" s="3">
        <v>1.0261535366073568E-2</v>
      </c>
      <c r="FY825" s="3">
        <v>5.5898687753149151E-3</v>
      </c>
      <c r="FZ825" s="3">
        <v>2.6791682053206858E-3</v>
      </c>
      <c r="GA825" s="3">
        <v>1.1111314297926481E-3</v>
      </c>
      <c r="GB825" s="3">
        <v>3.946627725480507E-4</v>
      </c>
      <c r="GC825" s="3">
        <v>1.1429433892991547E-4</v>
      </c>
      <c r="GD825" s="3">
        <v>2.4839588679638531E-5</v>
      </c>
      <c r="GE825" s="3">
        <v>3.4209081529598171E-6</v>
      </c>
      <c r="GF825" s="3">
        <v>0</v>
      </c>
      <c r="GG825" s="3">
        <v>0</v>
      </c>
      <c r="GH825" s="3">
        <v>0</v>
      </c>
      <c r="GI825" s="3">
        <v>0</v>
      </c>
      <c r="GJ825" s="3">
        <v>0</v>
      </c>
      <c r="GK825" s="3">
        <v>0</v>
      </c>
      <c r="GL825" s="3">
        <v>0</v>
      </c>
      <c r="GM825" s="3">
        <v>0</v>
      </c>
      <c r="GN825" s="3">
        <v>0</v>
      </c>
      <c r="GO825" s="3">
        <v>0</v>
      </c>
      <c r="GP825" s="3">
        <v>0</v>
      </c>
      <c r="GQ825" s="3">
        <v>0</v>
      </c>
      <c r="GR825" s="3">
        <v>0</v>
      </c>
      <c r="GS825" s="3">
        <v>0</v>
      </c>
      <c r="GT825" s="3">
        <v>0</v>
      </c>
      <c r="GU825" s="3">
        <v>0</v>
      </c>
      <c r="GV825" s="3">
        <v>0</v>
      </c>
      <c r="GW825" s="3">
        <v>0</v>
      </c>
      <c r="GX825" s="3">
        <v>0</v>
      </c>
      <c r="GY825" s="3">
        <v>0</v>
      </c>
      <c r="GZ825" s="3">
        <v>0</v>
      </c>
      <c r="HA825" s="3">
        <v>0</v>
      </c>
      <c r="HB825">
        <f t="shared" si="4705"/>
        <v>47</v>
      </c>
      <c r="HC825">
        <f t="shared" si="4709"/>
        <v>0</v>
      </c>
      <c r="HD825">
        <f>IF(H825&gt;=$F$3,IF(HB825&lt;50,HC825*VLOOKUP(H825,Ret!$A$2:$AZ$27,HB825+2),HC825),0)</f>
        <v>0</v>
      </c>
      <c r="HE825">
        <f>IF(H825&lt;$F$3,HC825*VLOOKUP(H825,Withd!$A$2:$AZ$57,HB825+2),0)</f>
        <v>0</v>
      </c>
      <c r="HF825">
        <f>IF(HC825=HD825,0,HC825*VLOOKUP(H825,Mort!$A$2:$E$115,IF(HF824/HC824=VLOOKUP(H824,Mort!$A$2:$E$115,2),2,3)))</f>
        <v>0</v>
      </c>
      <c r="HH825">
        <f t="shared" ref="HH825:HI825" si="4796">HH824+1</f>
        <v>77</v>
      </c>
      <c r="HI825">
        <f t="shared" si="4796"/>
        <v>46</v>
      </c>
      <c r="HJ825">
        <f t="shared" si="4703"/>
        <v>0</v>
      </c>
      <c r="HK825">
        <f>IF(HH825&gt;=$F$3,IF(HI825&lt;50,HJ825*VLOOKUP(HH825,Ret!$A$2:$AZ$27,HI825+2),HJ825),0)</f>
        <v>0</v>
      </c>
      <c r="HL825">
        <f>IF(HH825&lt;$F$3,HJ825*VLOOKUP(HH825,Withd!$A$2:$AZ$57,HI825+2),0)</f>
        <v>0</v>
      </c>
      <c r="HM825">
        <f>IF(HJ825=HK825,0,HJ825*VLOOKUP(HH825,Mort!$A$2:$E$115,IF(HM824/HJ824=VLOOKUP(HH824,Mort!$A$2:$E$115,2),2,3)))</f>
        <v>0</v>
      </c>
      <c r="HN825">
        <f>HN824/(1+Assumptions!$C$9)</f>
        <v>0.19378334376138942</v>
      </c>
      <c r="HO825">
        <f>HO824*(1+Assumptions!$C$10)</f>
        <v>4.084723410837098</v>
      </c>
      <c r="HQ825">
        <f>HQ824/(1.01+Assumptions!$C$9)</f>
        <v>0.12708771272323091</v>
      </c>
      <c r="HR825">
        <f>HR824/(0.99+Assumptions!$C$9)</f>
        <v>0.29669003171044261</v>
      </c>
    </row>
    <row r="826" spans="2:226" x14ac:dyDescent="0.25">
      <c r="B826">
        <f t="shared" ref="B826:C826" si="4797">B825+1</f>
        <v>2084</v>
      </c>
      <c r="C826">
        <f t="shared" si="4797"/>
        <v>98</v>
      </c>
      <c r="D826">
        <f>IF(D825=0, 0, D825*(1-VLOOKUP(C825,Mort!$A$2:$E$111,IF(D825/D824=1-VLOOKUP(C824,Mort!$A$2:$E$111,4),4,5))))</f>
        <v>5.7669173244722101E-2</v>
      </c>
      <c r="E826" s="3">
        <f>IF(C826&lt;65,Assumptions!$C$6,Assumptions!$C$7)*(1+Assumptions!$C$8)^(B826-$J$3)</f>
        <v>136253.8697089192</v>
      </c>
      <c r="F826" s="3">
        <f t="shared" si="4701"/>
        <v>7857.65</v>
      </c>
      <c r="H826">
        <f t="shared" si="4708"/>
        <v>79</v>
      </c>
      <c r="I826" s="5">
        <v>103807.83528382711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s="5">
        <v>0</v>
      </c>
      <c r="AP826" s="5">
        <v>0</v>
      </c>
      <c r="AQ826" s="5">
        <v>0</v>
      </c>
      <c r="AR826" s="5">
        <v>0</v>
      </c>
      <c r="AS826" s="5">
        <v>0</v>
      </c>
      <c r="AT826" s="5">
        <v>0</v>
      </c>
      <c r="AU826" s="5">
        <v>0</v>
      </c>
      <c r="AV826" s="5">
        <v>0</v>
      </c>
      <c r="AW826" s="5">
        <v>0</v>
      </c>
      <c r="AX826" s="5">
        <v>0</v>
      </c>
      <c r="AY826" s="5">
        <v>0</v>
      </c>
      <c r="AZ826" s="5">
        <v>0</v>
      </c>
      <c r="BA826" s="5">
        <v>0</v>
      </c>
      <c r="BB826" s="5">
        <v>0</v>
      </c>
      <c r="BC826" s="5">
        <v>0</v>
      </c>
      <c r="BD826" s="5">
        <v>0</v>
      </c>
      <c r="BE826" s="5">
        <v>51976.21</v>
      </c>
      <c r="BF826" s="5">
        <v>52696.88</v>
      </c>
      <c r="BG826" s="5">
        <v>53148.47</v>
      </c>
      <c r="BH826" s="5">
        <v>53286.559999999998</v>
      </c>
      <c r="BI826" s="5">
        <v>53077.02</v>
      </c>
      <c r="BJ826" s="5">
        <v>52498.73</v>
      </c>
      <c r="BK826" s="5">
        <v>51526.3</v>
      </c>
      <c r="BL826" s="5">
        <v>50137.54</v>
      </c>
      <c r="BM826" s="5">
        <v>48223.41</v>
      </c>
      <c r="BN826" s="5">
        <v>45762.18</v>
      </c>
      <c r="BO826" s="5">
        <v>42761.760000000002</v>
      </c>
      <c r="BP826" s="5">
        <v>39260.61</v>
      </c>
      <c r="BQ826" s="5">
        <v>35341.980000000003</v>
      </c>
      <c r="BR826" s="5">
        <v>31136.99</v>
      </c>
      <c r="BS826" s="5">
        <v>26807.51</v>
      </c>
      <c r="BT826" s="5">
        <v>22519.77</v>
      </c>
      <c r="BU826" s="5">
        <v>18426.03</v>
      </c>
      <c r="BV826" s="5">
        <v>14655.99</v>
      </c>
      <c r="BW826" s="5">
        <v>11308.65</v>
      </c>
      <c r="BX826" s="5">
        <v>8514.77</v>
      </c>
      <c r="BY826" s="5">
        <v>6197.25</v>
      </c>
      <c r="BZ826" s="5">
        <v>4410.8599999999997</v>
      </c>
      <c r="CA826" s="5">
        <v>2976.17</v>
      </c>
      <c r="CB826" s="5">
        <v>1892.83</v>
      </c>
      <c r="CC826" s="5">
        <v>1087.81</v>
      </c>
      <c r="CD826" s="5">
        <v>550.04999999999995</v>
      </c>
      <c r="CE826" s="5">
        <v>240.67</v>
      </c>
      <c r="CF826" s="5">
        <v>90.19</v>
      </c>
      <c r="CG826" s="5">
        <v>27.55</v>
      </c>
      <c r="CH826" s="5">
        <v>6.32</v>
      </c>
      <c r="CI826" s="5">
        <v>0.92</v>
      </c>
      <c r="CJ826" s="5">
        <v>0</v>
      </c>
      <c r="CK826" s="5">
        <v>0</v>
      </c>
      <c r="CL826" s="5">
        <v>0</v>
      </c>
      <c r="CM826" s="5">
        <v>0</v>
      </c>
      <c r="CN826" s="5">
        <v>0</v>
      </c>
      <c r="CO826" s="5">
        <v>0</v>
      </c>
      <c r="CP826" s="5">
        <v>0</v>
      </c>
      <c r="CQ826" s="5">
        <v>0</v>
      </c>
      <c r="CR826" s="5">
        <v>0</v>
      </c>
      <c r="CS826" s="5">
        <v>0</v>
      </c>
      <c r="CT826" s="5">
        <v>0</v>
      </c>
      <c r="CU826" s="5">
        <v>0</v>
      </c>
      <c r="CV826" s="5">
        <v>0</v>
      </c>
      <c r="CW826" s="5">
        <v>0</v>
      </c>
      <c r="CX826" s="5">
        <v>0</v>
      </c>
      <c r="CY826" s="5">
        <v>0</v>
      </c>
      <c r="CZ826" s="5">
        <v>0</v>
      </c>
      <c r="DA826" s="5">
        <v>0</v>
      </c>
      <c r="DB826" s="5">
        <v>0</v>
      </c>
      <c r="DC826" s="5">
        <v>0</v>
      </c>
      <c r="DD826" s="5">
        <v>0</v>
      </c>
      <c r="DE826" s="5">
        <v>0</v>
      </c>
      <c r="DF826" s="3">
        <v>0</v>
      </c>
      <c r="DG826" s="3">
        <v>0</v>
      </c>
      <c r="DH826" s="3">
        <v>0</v>
      </c>
      <c r="DI826" s="3">
        <v>0</v>
      </c>
      <c r="DJ826" s="3">
        <v>0</v>
      </c>
      <c r="DK826" s="3">
        <v>0</v>
      </c>
      <c r="DL826" s="3">
        <v>0</v>
      </c>
      <c r="DM826" s="3">
        <v>0</v>
      </c>
      <c r="DN826" s="3">
        <v>0</v>
      </c>
      <c r="DO826" s="3">
        <v>0</v>
      </c>
      <c r="DP826" s="3">
        <v>0</v>
      </c>
      <c r="DQ826" s="3">
        <v>0</v>
      </c>
      <c r="DR826" s="3">
        <v>0</v>
      </c>
      <c r="DS826" s="3">
        <v>0</v>
      </c>
      <c r="DT826" s="3">
        <v>0</v>
      </c>
      <c r="DU826" s="3">
        <v>0</v>
      </c>
      <c r="DV826" s="3">
        <v>0</v>
      </c>
      <c r="DW826" s="3">
        <v>0</v>
      </c>
      <c r="DX826" s="3">
        <v>0</v>
      </c>
      <c r="DY826" s="3">
        <v>0</v>
      </c>
      <c r="DZ826" s="3">
        <v>0</v>
      </c>
      <c r="EA826" s="3">
        <v>0</v>
      </c>
      <c r="EB826" s="3">
        <v>0</v>
      </c>
      <c r="EC826" s="3">
        <v>0</v>
      </c>
      <c r="ED826" s="3">
        <v>0</v>
      </c>
      <c r="EE826" s="3">
        <v>0</v>
      </c>
      <c r="EF826" s="3">
        <v>0</v>
      </c>
      <c r="EG826" s="3">
        <v>0</v>
      </c>
      <c r="EH826" s="3">
        <v>0</v>
      </c>
      <c r="EI826" s="3">
        <v>0</v>
      </c>
      <c r="EJ826" s="3">
        <v>0</v>
      </c>
      <c r="EK826" s="3">
        <v>0</v>
      </c>
      <c r="EL826" s="3">
        <v>0</v>
      </c>
      <c r="EM826" s="3">
        <v>0</v>
      </c>
      <c r="EN826" s="3">
        <v>0</v>
      </c>
      <c r="EO826" s="3">
        <v>0</v>
      </c>
      <c r="EP826" s="3">
        <v>0</v>
      </c>
      <c r="EQ826" s="3">
        <v>0</v>
      </c>
      <c r="ER826" s="3">
        <v>0</v>
      </c>
      <c r="ES826" s="3">
        <v>0</v>
      </c>
      <c r="ET826" s="3">
        <v>0</v>
      </c>
      <c r="EU826" s="3">
        <v>0</v>
      </c>
      <c r="EV826" s="3">
        <v>0</v>
      </c>
      <c r="EW826" s="3">
        <v>0</v>
      </c>
      <c r="EX826" s="3">
        <v>0</v>
      </c>
      <c r="EY826" s="3">
        <v>0</v>
      </c>
      <c r="EZ826" s="3">
        <v>0</v>
      </c>
      <c r="FA826" s="3">
        <v>1</v>
      </c>
      <c r="FB826" s="3">
        <v>0.96101000000000003</v>
      </c>
      <c r="FC826" s="3">
        <v>0.91871594990000005</v>
      </c>
      <c r="FD826" s="3">
        <v>0.87308332866846705</v>
      </c>
      <c r="FE826" s="3">
        <v>0.8243128939290465</v>
      </c>
      <c r="FF826" s="3">
        <v>0.77282631057423834</v>
      </c>
      <c r="FG826" s="3">
        <v>0.71896804499031963</v>
      </c>
      <c r="FH826" s="3">
        <v>0.66311860725547167</v>
      </c>
      <c r="FI826" s="3">
        <v>0.6045519718626684</v>
      </c>
      <c r="FJ826" s="3">
        <v>0.54378845317075164</v>
      </c>
      <c r="FK826" s="3">
        <v>0.48164430874239811</v>
      </c>
      <c r="FL826" s="3">
        <v>0.4191557761261594</v>
      </c>
      <c r="FM826" s="3">
        <v>0.35764885753740677</v>
      </c>
      <c r="FN826" s="3">
        <v>0.298668984440913</v>
      </c>
      <c r="FO826" s="3">
        <v>0.24373479813269586</v>
      </c>
      <c r="FP826" s="3">
        <v>0.19407627036114039</v>
      </c>
      <c r="FQ826" s="3">
        <v>0.15051779224128606</v>
      </c>
      <c r="FR826" s="3">
        <v>0.1134798791044728</v>
      </c>
      <c r="FS826" s="3">
        <v>8.2996913979429307E-2</v>
      </c>
      <c r="FT826" s="3">
        <v>5.9234067537978899E-2</v>
      </c>
      <c r="FU826" s="3">
        <v>4.0864398513100884E-2</v>
      </c>
      <c r="FV826" s="3">
        <v>2.7568757812878382E-2</v>
      </c>
      <c r="FW826" s="3">
        <v>1.7631874746804499E-2</v>
      </c>
      <c r="FX826" s="3">
        <v>1.0629199372363625E-2</v>
      </c>
      <c r="FY826" s="3">
        <v>5.7901500661013613E-3</v>
      </c>
      <c r="FZ826" s="3">
        <v>2.7751610251817212E-3</v>
      </c>
      <c r="GA826" s="3">
        <v>1.1509425319736154E-3</v>
      </c>
      <c r="GB826" s="3">
        <v>4.0880327793170847E-4</v>
      </c>
      <c r="GC826" s="3">
        <v>1.1838942928902277E-4</v>
      </c>
      <c r="GD826" s="3">
        <v>2.5729574667383321E-5</v>
      </c>
      <c r="GE826" s="3">
        <v>3.5434770231920298E-6</v>
      </c>
      <c r="GF826" s="3">
        <v>0</v>
      </c>
      <c r="GG826" s="3">
        <v>0</v>
      </c>
      <c r="GH826" s="3">
        <v>0</v>
      </c>
      <c r="GI826" s="3">
        <v>0</v>
      </c>
      <c r="GJ826" s="3">
        <v>0</v>
      </c>
      <c r="GK826" s="3">
        <v>0</v>
      </c>
      <c r="GL826" s="3">
        <v>0</v>
      </c>
      <c r="GM826" s="3">
        <v>0</v>
      </c>
      <c r="GN826" s="3">
        <v>0</v>
      </c>
      <c r="GO826" s="3">
        <v>0</v>
      </c>
      <c r="GP826" s="3">
        <v>0</v>
      </c>
      <c r="GQ826" s="3">
        <v>0</v>
      </c>
      <c r="GR826" s="3">
        <v>0</v>
      </c>
      <c r="GS826" s="3">
        <v>0</v>
      </c>
      <c r="GT826" s="3">
        <v>0</v>
      </c>
      <c r="GU826" s="3">
        <v>0</v>
      </c>
      <c r="GV826" s="3">
        <v>0</v>
      </c>
      <c r="GW826" s="3">
        <v>0</v>
      </c>
      <c r="GX826" s="3">
        <v>0</v>
      </c>
      <c r="GY826" s="3">
        <v>0</v>
      </c>
      <c r="GZ826" s="3">
        <v>0</v>
      </c>
      <c r="HA826" s="3">
        <v>0</v>
      </c>
      <c r="HB826">
        <f t="shared" si="4705"/>
        <v>48</v>
      </c>
      <c r="HC826">
        <f t="shared" si="4709"/>
        <v>0</v>
      </c>
      <c r="HD826">
        <f>IF(H826&gt;=$F$3,IF(HB826&lt;50,HC826*VLOOKUP(H826,Ret!$A$2:$AZ$27,HB826+2),HC826),0)</f>
        <v>0</v>
      </c>
      <c r="HE826">
        <f>IF(H826&lt;$F$3,HC826*VLOOKUP(H826,Withd!$A$2:$AZ$57,HB826+2),0)</f>
        <v>0</v>
      </c>
      <c r="HF826">
        <f>IF(HC826=HD826,0,HC826*VLOOKUP(H826,Mort!$A$2:$E$115,IF(HF825/HC825=VLOOKUP(H825,Mort!$A$2:$E$115,2),2,3)))</f>
        <v>0</v>
      </c>
      <c r="HH826">
        <f t="shared" ref="HH826:HI826" si="4798">HH825+1</f>
        <v>78</v>
      </c>
      <c r="HI826">
        <f t="shared" si="4798"/>
        <v>47</v>
      </c>
      <c r="HJ826">
        <f t="shared" si="4703"/>
        <v>0</v>
      </c>
      <c r="HK826">
        <f>IF(HH826&gt;=$F$3,IF(HI826&lt;50,HJ826*VLOOKUP(HH826,Ret!$A$2:$AZ$27,HI826+2),HJ826),0)</f>
        <v>0</v>
      </c>
      <c r="HL826">
        <f>IF(HH826&lt;$F$3,HJ826*VLOOKUP(HH826,Withd!$A$2:$AZ$57,HI826+2),0)</f>
        <v>0</v>
      </c>
      <c r="HM826">
        <f>IF(HJ826=HK826,0,HJ826*VLOOKUP(HH826,Mort!$A$2:$E$115,IF(HM825/HJ825=VLOOKUP(HH825,Mort!$A$2:$E$115,2),2,3)))</f>
        <v>0</v>
      </c>
      <c r="HN826">
        <f>HN825/(1+Assumptions!$C$9)</f>
        <v>0.18668915583948884</v>
      </c>
      <c r="HO826">
        <f>HO825*(1+Assumptions!$C$10)</f>
        <v>4.217476921689304</v>
      </c>
      <c r="HQ826">
        <f>HQ825/(1.01+Assumptions!$C$9)</f>
        <v>0.12126690145346461</v>
      </c>
      <c r="HR826">
        <f>HR825/(0.99+Assumptions!$C$9)</f>
        <v>0.28860898026307646</v>
      </c>
    </row>
    <row r="827" spans="2:226" x14ac:dyDescent="0.25">
      <c r="B827">
        <f t="shared" ref="B827:C827" si="4799">B826+1</f>
        <v>2085</v>
      </c>
      <c r="C827">
        <f t="shared" si="4799"/>
        <v>99</v>
      </c>
      <c r="D827">
        <f>IF(D826=0, 0, D826*(1-VLOOKUP(C826,Mort!$A$2:$E$111,IF(D826/D825=1-VLOOKUP(C825,Mort!$A$2:$E$111,4),4,5))))</f>
        <v>4.1157912253025709E-2</v>
      </c>
      <c r="E827" s="3">
        <f>IF(C827&lt;65,Assumptions!$C$6,Assumptions!$C$7)*(1+Assumptions!$C$8)^(B827-$J$3)</f>
        <v>143747.83254290977</v>
      </c>
      <c r="F827" s="3">
        <f t="shared" si="4701"/>
        <v>5916.36</v>
      </c>
      <c r="H827">
        <f t="shared" si="4708"/>
        <v>80</v>
      </c>
      <c r="I827" s="5">
        <v>98648.186857847628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5">
        <v>0</v>
      </c>
      <c r="AK827" s="5">
        <v>0</v>
      </c>
      <c r="AL827" s="5">
        <v>0</v>
      </c>
      <c r="AM827" s="5">
        <v>0</v>
      </c>
      <c r="AN827" s="5">
        <v>0</v>
      </c>
      <c r="AO827" s="5">
        <v>0</v>
      </c>
      <c r="AP827" s="5">
        <v>0</v>
      </c>
      <c r="AQ827" s="5">
        <v>0</v>
      </c>
      <c r="AR827" s="5">
        <v>0</v>
      </c>
      <c r="AS827" s="5">
        <v>0</v>
      </c>
      <c r="AT827" s="5">
        <v>0</v>
      </c>
      <c r="AU827" s="5">
        <v>0</v>
      </c>
      <c r="AV827" s="5">
        <v>0</v>
      </c>
      <c r="AW827" s="5">
        <v>0</v>
      </c>
      <c r="AX827" s="5">
        <v>0</v>
      </c>
      <c r="AY827" s="5">
        <v>0</v>
      </c>
      <c r="AZ827" s="5">
        <v>0</v>
      </c>
      <c r="BA827" s="5">
        <v>0</v>
      </c>
      <c r="BB827" s="5">
        <v>0</v>
      </c>
      <c r="BC827" s="5">
        <v>0</v>
      </c>
      <c r="BD827" s="5">
        <v>0</v>
      </c>
      <c r="BE827" s="5">
        <v>0</v>
      </c>
      <c r="BF827" s="5">
        <v>54834.9</v>
      </c>
      <c r="BG827" s="5">
        <v>55304.800000000003</v>
      </c>
      <c r="BH827" s="5">
        <v>55448.49</v>
      </c>
      <c r="BI827" s="5">
        <v>55230.45</v>
      </c>
      <c r="BJ827" s="5">
        <v>54628.7</v>
      </c>
      <c r="BK827" s="5">
        <v>53616.81</v>
      </c>
      <c r="BL827" s="5">
        <v>52171.71</v>
      </c>
      <c r="BM827" s="5">
        <v>50179.92</v>
      </c>
      <c r="BN827" s="5">
        <v>47618.84</v>
      </c>
      <c r="BO827" s="5">
        <v>44496.69</v>
      </c>
      <c r="BP827" s="5">
        <v>40853.49</v>
      </c>
      <c r="BQ827" s="5">
        <v>36775.879999999997</v>
      </c>
      <c r="BR827" s="5">
        <v>32400.28</v>
      </c>
      <c r="BS827" s="5">
        <v>27895.15</v>
      </c>
      <c r="BT827" s="5">
        <v>23433.439999999999</v>
      </c>
      <c r="BU827" s="5">
        <v>19173.61</v>
      </c>
      <c r="BV827" s="5">
        <v>15250.61</v>
      </c>
      <c r="BW827" s="5">
        <v>11767.46</v>
      </c>
      <c r="BX827" s="5">
        <v>8860.23</v>
      </c>
      <c r="BY827" s="5">
        <v>6448.68</v>
      </c>
      <c r="BZ827" s="5">
        <v>4589.82</v>
      </c>
      <c r="CA827" s="5">
        <v>3096.91</v>
      </c>
      <c r="CB827" s="5">
        <v>1969.63</v>
      </c>
      <c r="CC827" s="5">
        <v>1131.95</v>
      </c>
      <c r="CD827" s="5">
        <v>572.37</v>
      </c>
      <c r="CE827" s="5">
        <v>250.43</v>
      </c>
      <c r="CF827" s="5">
        <v>93.84</v>
      </c>
      <c r="CG827" s="5">
        <v>28.67</v>
      </c>
      <c r="CH827" s="5">
        <v>6.57</v>
      </c>
      <c r="CI827" s="5">
        <v>0.96</v>
      </c>
      <c r="CJ827" s="5">
        <v>0</v>
      </c>
      <c r="CK827" s="5">
        <v>0</v>
      </c>
      <c r="CL827" s="5">
        <v>0</v>
      </c>
      <c r="CM827" s="5">
        <v>0</v>
      </c>
      <c r="CN827" s="5">
        <v>0</v>
      </c>
      <c r="CO827" s="5">
        <v>0</v>
      </c>
      <c r="CP827" s="5">
        <v>0</v>
      </c>
      <c r="CQ827" s="5">
        <v>0</v>
      </c>
      <c r="CR827" s="5">
        <v>0</v>
      </c>
      <c r="CS827" s="5">
        <v>0</v>
      </c>
      <c r="CT827" s="5">
        <v>0</v>
      </c>
      <c r="CU827" s="5">
        <v>0</v>
      </c>
      <c r="CV827" s="5">
        <v>0</v>
      </c>
      <c r="CW827" s="5">
        <v>0</v>
      </c>
      <c r="CX827" s="5">
        <v>0</v>
      </c>
      <c r="CY827" s="5">
        <v>0</v>
      </c>
      <c r="CZ827" s="5">
        <v>0</v>
      </c>
      <c r="DA827" s="5">
        <v>0</v>
      </c>
      <c r="DB827" s="5">
        <v>0</v>
      </c>
      <c r="DC827" s="5">
        <v>0</v>
      </c>
      <c r="DD827" s="5">
        <v>0</v>
      </c>
      <c r="DE827" s="5">
        <v>0</v>
      </c>
      <c r="DF827" s="3">
        <v>0</v>
      </c>
      <c r="DG827" s="3">
        <v>0</v>
      </c>
      <c r="DH827" s="3">
        <v>0</v>
      </c>
      <c r="DI827" s="3">
        <v>0</v>
      </c>
      <c r="DJ827" s="3">
        <v>0</v>
      </c>
      <c r="DK827" s="3">
        <v>0</v>
      </c>
      <c r="DL827" s="3">
        <v>0</v>
      </c>
      <c r="DM827" s="3">
        <v>0</v>
      </c>
      <c r="DN827" s="3">
        <v>0</v>
      </c>
      <c r="DO827" s="3">
        <v>0</v>
      </c>
      <c r="DP827" s="3">
        <v>0</v>
      </c>
      <c r="DQ827" s="3">
        <v>0</v>
      </c>
      <c r="DR827" s="3">
        <v>0</v>
      </c>
      <c r="DS827" s="3">
        <v>0</v>
      </c>
      <c r="DT827" s="3">
        <v>0</v>
      </c>
      <c r="DU827" s="3">
        <v>0</v>
      </c>
      <c r="DV827" s="3">
        <v>0</v>
      </c>
      <c r="DW827" s="3">
        <v>0</v>
      </c>
      <c r="DX827" s="3">
        <v>0</v>
      </c>
      <c r="DY827" s="3">
        <v>0</v>
      </c>
      <c r="DZ827" s="3">
        <v>0</v>
      </c>
      <c r="EA827" s="3">
        <v>0</v>
      </c>
      <c r="EB827" s="3">
        <v>0</v>
      </c>
      <c r="EC827" s="3">
        <v>0</v>
      </c>
      <c r="ED827" s="3">
        <v>0</v>
      </c>
      <c r="EE827" s="3">
        <v>0</v>
      </c>
      <c r="EF827" s="3">
        <v>0</v>
      </c>
      <c r="EG827" s="3">
        <v>0</v>
      </c>
      <c r="EH827" s="3">
        <v>0</v>
      </c>
      <c r="EI827" s="3">
        <v>0</v>
      </c>
      <c r="EJ827" s="3">
        <v>0</v>
      </c>
      <c r="EK827" s="3">
        <v>0</v>
      </c>
      <c r="EL827" s="3">
        <v>0</v>
      </c>
      <c r="EM827" s="3">
        <v>0</v>
      </c>
      <c r="EN827" s="3">
        <v>0</v>
      </c>
      <c r="EO827" s="3">
        <v>0</v>
      </c>
      <c r="EP827" s="3">
        <v>0</v>
      </c>
      <c r="EQ827" s="3">
        <v>0</v>
      </c>
      <c r="ER827" s="3">
        <v>0</v>
      </c>
      <c r="ES827" s="3">
        <v>0</v>
      </c>
      <c r="ET827" s="3">
        <v>0</v>
      </c>
      <c r="EU827" s="3">
        <v>0</v>
      </c>
      <c r="EV827" s="3">
        <v>0</v>
      </c>
      <c r="EW827" s="3">
        <v>0</v>
      </c>
      <c r="EX827" s="3">
        <v>0</v>
      </c>
      <c r="EY827" s="3">
        <v>0</v>
      </c>
      <c r="EZ827" s="3">
        <v>0</v>
      </c>
      <c r="FA827" s="3">
        <v>0</v>
      </c>
      <c r="FB827" s="3">
        <v>1</v>
      </c>
      <c r="FC827" s="3">
        <v>0.95599000000000001</v>
      </c>
      <c r="FD827" s="3">
        <v>0.9085059767</v>
      </c>
      <c r="FE827" s="3">
        <v>0.85775683284153803</v>
      </c>
      <c r="FF827" s="3">
        <v>0.80418134106225558</v>
      </c>
      <c r="FG827" s="3">
        <v>0.74813794340362694</v>
      </c>
      <c r="FH827" s="3">
        <v>0.69002258796003324</v>
      </c>
      <c r="FI827" s="3">
        <v>0.62907979299140315</v>
      </c>
      <c r="FJ827" s="3">
        <v>0.5658509829978372</v>
      </c>
      <c r="FK827" s="3">
        <v>0.50118553266084431</v>
      </c>
      <c r="FL827" s="3">
        <v>0.43616172165342637</v>
      </c>
      <c r="FM827" s="3">
        <v>0.37215935061800259</v>
      </c>
      <c r="FN827" s="3">
        <v>0.31078655210758777</v>
      </c>
      <c r="FO827" s="3">
        <v>0.25362358157843912</v>
      </c>
      <c r="FP827" s="3">
        <v>0.20195031306764794</v>
      </c>
      <c r="FQ827" s="3">
        <v>0.15662458480274505</v>
      </c>
      <c r="FR827" s="3">
        <v>0.11808397322033357</v>
      </c>
      <c r="FS827" s="3">
        <v>8.6364256333887557E-2</v>
      </c>
      <c r="FT827" s="3">
        <v>6.1637306102932207E-2</v>
      </c>
      <c r="FU827" s="3">
        <v>4.2522344734290875E-2</v>
      </c>
      <c r="FV827" s="3">
        <v>2.8687274651541996E-2</v>
      </c>
      <c r="FW827" s="3">
        <v>1.83472333761402E-2</v>
      </c>
      <c r="FX827" s="3">
        <v>1.1060446168472359E-2</v>
      </c>
      <c r="FY827" s="3">
        <v>6.0250674458136328E-3</v>
      </c>
      <c r="FZ827" s="3">
        <v>2.8877545761040162E-3</v>
      </c>
      <c r="GA827" s="3">
        <v>1.1976384553476188E-3</v>
      </c>
      <c r="GB827" s="3">
        <v>4.2538920295492069E-4</v>
      </c>
      <c r="GC827" s="3">
        <v>1.2319271317574502E-4</v>
      </c>
      <c r="GD827" s="3">
        <v>2.6773472354484668E-5</v>
      </c>
      <c r="GE827" s="3">
        <v>3.6872426126596274E-6</v>
      </c>
      <c r="GF827" s="3">
        <v>0</v>
      </c>
      <c r="GG827" s="3">
        <v>0</v>
      </c>
      <c r="GH827" s="3">
        <v>0</v>
      </c>
      <c r="GI827" s="3">
        <v>0</v>
      </c>
      <c r="GJ827" s="3">
        <v>0</v>
      </c>
      <c r="GK827" s="3">
        <v>0</v>
      </c>
      <c r="GL827" s="3">
        <v>0</v>
      </c>
      <c r="GM827" s="3">
        <v>0</v>
      </c>
      <c r="GN827" s="3">
        <v>0</v>
      </c>
      <c r="GO827" s="3">
        <v>0</v>
      </c>
      <c r="GP827" s="3">
        <v>0</v>
      </c>
      <c r="GQ827" s="3">
        <v>0</v>
      </c>
      <c r="GR827" s="3">
        <v>0</v>
      </c>
      <c r="GS827" s="3">
        <v>0</v>
      </c>
      <c r="GT827" s="3">
        <v>0</v>
      </c>
      <c r="GU827" s="3">
        <v>0</v>
      </c>
      <c r="GV827" s="3">
        <v>0</v>
      </c>
      <c r="GW827" s="3">
        <v>0</v>
      </c>
      <c r="GX827" s="3">
        <v>0</v>
      </c>
      <c r="GY827" s="3">
        <v>0</v>
      </c>
      <c r="GZ827" s="3">
        <v>0</v>
      </c>
      <c r="HA827" s="3">
        <v>0</v>
      </c>
      <c r="HB827">
        <f t="shared" si="4705"/>
        <v>49</v>
      </c>
      <c r="HC827">
        <f t="shared" si="4709"/>
        <v>0</v>
      </c>
      <c r="HD827">
        <f>IF(H827&gt;=$F$3,IF(HB827&lt;50,HC827*VLOOKUP(H827,Ret!$A$2:$AZ$27,HB827+2),HC827),0)</f>
        <v>0</v>
      </c>
      <c r="HE827">
        <f>IF(H827&lt;$F$3,HC827*VLOOKUP(H827,Withd!$A$2:$AZ$57,HB827+2),0)</f>
        <v>0</v>
      </c>
      <c r="HF827">
        <f>IF(HC827=HD827,0,HC827*VLOOKUP(H827,Mort!$A$2:$E$115,IF(HF826/HC826=VLOOKUP(H826,Mort!$A$2:$E$115,2),2,3)))</f>
        <v>0</v>
      </c>
      <c r="HH827">
        <f t="shared" ref="HH827:HI827" si="4800">HH826+1</f>
        <v>79</v>
      </c>
      <c r="HI827">
        <f t="shared" si="4800"/>
        <v>48</v>
      </c>
      <c r="HJ827">
        <f t="shared" si="4703"/>
        <v>0</v>
      </c>
      <c r="HK827">
        <f>IF(HH827&gt;=$F$3,IF(HI827&lt;50,HJ827*VLOOKUP(HH827,Ret!$A$2:$AZ$27,HI827+2),HJ827),0)</f>
        <v>0</v>
      </c>
      <c r="HL827">
        <f>IF(HH827&lt;$F$3,HJ827*VLOOKUP(HH827,Withd!$A$2:$AZ$57,HI827+2),0)</f>
        <v>0</v>
      </c>
      <c r="HM827">
        <f>IF(HJ827=HK827,0,HJ827*VLOOKUP(HH827,Mort!$A$2:$E$115,IF(HM826/HJ826=VLOOKUP(HH826,Mort!$A$2:$E$115,2),2,3)))</f>
        <v>0</v>
      </c>
      <c r="HN827">
        <f>HN826/(1+Assumptions!$C$9)</f>
        <v>0.17985467807272526</v>
      </c>
      <c r="HO827">
        <f>HO826*(1+Assumptions!$C$10)</f>
        <v>4.354544921644206</v>
      </c>
      <c r="HQ827">
        <f>HQ826/(1.01+Assumptions!$C$9)</f>
        <v>0.11571269222658837</v>
      </c>
      <c r="HR827">
        <f>HR826/(0.99+Assumptions!$C$9)</f>
        <v>0.28074803527536618</v>
      </c>
    </row>
    <row r="828" spans="2:226" x14ac:dyDescent="0.25">
      <c r="B828">
        <f t="shared" ref="B828:C828" si="4801">B827+1</f>
        <v>2086</v>
      </c>
      <c r="C828">
        <f t="shared" si="4801"/>
        <v>100</v>
      </c>
      <c r="D828">
        <f>IF(D827=0, 0, D827*(1-VLOOKUP(C827,Mort!$A$2:$E$111,IF(D827/D826=1-VLOOKUP(C826,Mort!$A$2:$E$111,4),4,5))))</f>
        <v>2.8394020505117377E-2</v>
      </c>
      <c r="E828" s="3">
        <f>IF(C828&lt;65,Assumptions!$C$6,Assumptions!$C$7)*(1+Assumptions!$C$8)^(B828-$J$3)</f>
        <v>151653.96333276975</v>
      </c>
      <c r="F828" s="3">
        <f t="shared" si="4701"/>
        <v>4306.07</v>
      </c>
      <c r="H828">
        <f t="shared" si="4708"/>
        <v>81</v>
      </c>
      <c r="I828" s="5">
        <v>93614.737464770486</v>
      </c>
      <c r="J828" s="5">
        <v>0</v>
      </c>
      <c r="K828" s="5">
        <v>0</v>
      </c>
      <c r="L828" s="5">
        <v>0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0</v>
      </c>
      <c r="X828" s="5">
        <v>0</v>
      </c>
      <c r="Y828" s="5">
        <v>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>
        <v>0</v>
      </c>
      <c r="AI828" s="5">
        <v>0</v>
      </c>
      <c r="AJ828" s="5">
        <v>0</v>
      </c>
      <c r="AK828" s="5">
        <v>0</v>
      </c>
      <c r="AL828" s="5">
        <v>0</v>
      </c>
      <c r="AM828" s="5">
        <v>0</v>
      </c>
      <c r="AN828" s="5">
        <v>0</v>
      </c>
      <c r="AO828" s="5">
        <v>0</v>
      </c>
      <c r="AP828" s="5">
        <v>0</v>
      </c>
      <c r="AQ828" s="5">
        <v>0</v>
      </c>
      <c r="AR828" s="5">
        <v>0</v>
      </c>
      <c r="AS828" s="5">
        <v>0</v>
      </c>
      <c r="AT828" s="5">
        <v>0</v>
      </c>
      <c r="AU828" s="5">
        <v>0</v>
      </c>
      <c r="AV828" s="5">
        <v>0</v>
      </c>
      <c r="AW828" s="5">
        <v>0</v>
      </c>
      <c r="AX828" s="5">
        <v>0</v>
      </c>
      <c r="AY828" s="5">
        <v>0</v>
      </c>
      <c r="AZ828" s="5">
        <v>0</v>
      </c>
      <c r="BA828" s="5">
        <v>0</v>
      </c>
      <c r="BB828" s="5">
        <v>0</v>
      </c>
      <c r="BC828" s="5">
        <v>0</v>
      </c>
      <c r="BD828" s="5">
        <v>0</v>
      </c>
      <c r="BE828" s="5">
        <v>0</v>
      </c>
      <c r="BF828" s="5">
        <v>0</v>
      </c>
      <c r="BG828" s="5">
        <v>57850.82</v>
      </c>
      <c r="BH828" s="5">
        <v>58001.120000000003</v>
      </c>
      <c r="BI828" s="5">
        <v>57773.04</v>
      </c>
      <c r="BJ828" s="5">
        <v>57143.59</v>
      </c>
      <c r="BK828" s="5">
        <v>56085.120000000003</v>
      </c>
      <c r="BL828" s="5">
        <v>54573.49</v>
      </c>
      <c r="BM828" s="5">
        <v>52490.01</v>
      </c>
      <c r="BN828" s="5">
        <v>49811.02</v>
      </c>
      <c r="BO828" s="5">
        <v>46545.14</v>
      </c>
      <c r="BP828" s="5">
        <v>42734.22</v>
      </c>
      <c r="BQ828" s="5">
        <v>38468.89</v>
      </c>
      <c r="BR828" s="5">
        <v>33891.86</v>
      </c>
      <c r="BS828" s="5">
        <v>29179.33</v>
      </c>
      <c r="BT828" s="5">
        <v>24512.22</v>
      </c>
      <c r="BU828" s="5">
        <v>20056.29</v>
      </c>
      <c r="BV828" s="5">
        <v>15952.69</v>
      </c>
      <c r="BW828" s="5">
        <v>12309.19</v>
      </c>
      <c r="BX828" s="5">
        <v>9268.1200000000008</v>
      </c>
      <c r="BY828" s="5">
        <v>6745.55</v>
      </c>
      <c r="BZ828" s="5">
        <v>4801.12</v>
      </c>
      <c r="CA828" s="5">
        <v>3239.48</v>
      </c>
      <c r="CB828" s="5">
        <v>2060.3000000000002</v>
      </c>
      <c r="CC828" s="5">
        <v>1184.06</v>
      </c>
      <c r="CD828" s="5">
        <v>598.72</v>
      </c>
      <c r="CE828" s="5">
        <v>261.95999999999998</v>
      </c>
      <c r="CF828" s="5">
        <v>98.16</v>
      </c>
      <c r="CG828" s="5">
        <v>29.99</v>
      </c>
      <c r="CH828" s="5">
        <v>6.88</v>
      </c>
      <c r="CI828" s="5">
        <v>1</v>
      </c>
      <c r="CJ828" s="5">
        <v>0</v>
      </c>
      <c r="CK828" s="5">
        <v>0</v>
      </c>
      <c r="CL828" s="5">
        <v>0</v>
      </c>
      <c r="CM828" s="5">
        <v>0</v>
      </c>
      <c r="CN828" s="5">
        <v>0</v>
      </c>
      <c r="CO828" s="5">
        <v>0</v>
      </c>
      <c r="CP828" s="5">
        <v>0</v>
      </c>
      <c r="CQ828" s="5">
        <v>0</v>
      </c>
      <c r="CR828" s="5">
        <v>0</v>
      </c>
      <c r="CS828" s="5">
        <v>0</v>
      </c>
      <c r="CT828" s="5">
        <v>0</v>
      </c>
      <c r="CU828" s="5">
        <v>0</v>
      </c>
      <c r="CV828" s="5">
        <v>0</v>
      </c>
      <c r="CW828" s="5">
        <v>0</v>
      </c>
      <c r="CX828" s="5">
        <v>0</v>
      </c>
      <c r="CY828" s="5">
        <v>0</v>
      </c>
      <c r="CZ828" s="5">
        <v>0</v>
      </c>
      <c r="DA828" s="5">
        <v>0</v>
      </c>
      <c r="DB828" s="5">
        <v>0</v>
      </c>
      <c r="DC828" s="5">
        <v>0</v>
      </c>
      <c r="DD828" s="5">
        <v>0</v>
      </c>
      <c r="DE828" s="5">
        <v>0</v>
      </c>
      <c r="DF828" s="3">
        <v>0</v>
      </c>
      <c r="DG828" s="3">
        <v>0</v>
      </c>
      <c r="DH828" s="3">
        <v>0</v>
      </c>
      <c r="DI828" s="3">
        <v>0</v>
      </c>
      <c r="DJ828" s="3">
        <v>0</v>
      </c>
      <c r="DK828" s="3">
        <v>0</v>
      </c>
      <c r="DL828" s="3">
        <v>0</v>
      </c>
      <c r="DM828" s="3">
        <v>0</v>
      </c>
      <c r="DN828" s="3">
        <v>0</v>
      </c>
      <c r="DO828" s="3">
        <v>0</v>
      </c>
      <c r="DP828" s="3">
        <v>0</v>
      </c>
      <c r="DQ828" s="3">
        <v>0</v>
      </c>
      <c r="DR828" s="3">
        <v>0</v>
      </c>
      <c r="DS828" s="3">
        <v>0</v>
      </c>
      <c r="DT828" s="3">
        <v>0</v>
      </c>
      <c r="DU828" s="3">
        <v>0</v>
      </c>
      <c r="DV828" s="3">
        <v>0</v>
      </c>
      <c r="DW828" s="3">
        <v>0</v>
      </c>
      <c r="DX828" s="3">
        <v>0</v>
      </c>
      <c r="DY828" s="3">
        <v>0</v>
      </c>
      <c r="DZ828" s="3">
        <v>0</v>
      </c>
      <c r="EA828" s="3">
        <v>0</v>
      </c>
      <c r="EB828" s="3">
        <v>0</v>
      </c>
      <c r="EC828" s="3">
        <v>0</v>
      </c>
      <c r="ED828" s="3">
        <v>0</v>
      </c>
      <c r="EE828" s="3">
        <v>0</v>
      </c>
      <c r="EF828" s="3">
        <v>0</v>
      </c>
      <c r="EG828" s="3">
        <v>0</v>
      </c>
      <c r="EH828" s="3">
        <v>0</v>
      </c>
      <c r="EI828" s="3">
        <v>0</v>
      </c>
      <c r="EJ828" s="3">
        <v>0</v>
      </c>
      <c r="EK828" s="3">
        <v>0</v>
      </c>
      <c r="EL828" s="3">
        <v>0</v>
      </c>
      <c r="EM828" s="3">
        <v>0</v>
      </c>
      <c r="EN828" s="3">
        <v>0</v>
      </c>
      <c r="EO828" s="3">
        <v>0</v>
      </c>
      <c r="EP828" s="3">
        <v>0</v>
      </c>
      <c r="EQ828" s="3">
        <v>0</v>
      </c>
      <c r="ER828" s="3">
        <v>0</v>
      </c>
      <c r="ES828" s="3">
        <v>0</v>
      </c>
      <c r="ET828" s="3">
        <v>0</v>
      </c>
      <c r="EU828" s="3">
        <v>0</v>
      </c>
      <c r="EV828" s="3">
        <v>0</v>
      </c>
      <c r="EW828" s="3">
        <v>0</v>
      </c>
      <c r="EX828" s="3">
        <v>0</v>
      </c>
      <c r="EY828" s="3">
        <v>0</v>
      </c>
      <c r="EZ828" s="3">
        <v>0</v>
      </c>
      <c r="FA828" s="3">
        <v>0</v>
      </c>
      <c r="FB828" s="3">
        <v>0</v>
      </c>
      <c r="FC828" s="3">
        <v>1</v>
      </c>
      <c r="FD828" s="3">
        <v>0.95033000000000001</v>
      </c>
      <c r="FE828" s="3">
        <v>0.89724456620000004</v>
      </c>
      <c r="FF828" s="3">
        <v>0.84120267059514808</v>
      </c>
      <c r="FG828" s="3">
        <v>0.78257925648137217</v>
      </c>
      <c r="FH828" s="3">
        <v>0.72178849983789917</v>
      </c>
      <c r="FI828" s="3">
        <v>0.65804013953221596</v>
      </c>
      <c r="FJ828" s="3">
        <v>0.59190052510783298</v>
      </c>
      <c r="FK828" s="3">
        <v>0.52425813309850977</v>
      </c>
      <c r="FL828" s="3">
        <v>0.45624088291030912</v>
      </c>
      <c r="FM828" s="3">
        <v>0.38929209575205037</v>
      </c>
      <c r="FN828" s="3">
        <v>0.32509393624157973</v>
      </c>
      <c r="FO828" s="3">
        <v>0.26529940854866596</v>
      </c>
      <c r="FP828" s="3">
        <v>0.21124730705096076</v>
      </c>
      <c r="FQ828" s="3">
        <v>0.16383496145644313</v>
      </c>
      <c r="FR828" s="3">
        <v>0.12352009249085617</v>
      </c>
      <c r="FS828" s="3">
        <v>9.0340125245962383E-2</v>
      </c>
      <c r="FT828" s="3">
        <v>6.4474843986790889E-2</v>
      </c>
      <c r="FU828" s="3">
        <v>4.4479905369607303E-2</v>
      </c>
      <c r="FV828" s="3">
        <v>3.0007923358551871E-2</v>
      </c>
      <c r="FW828" s="3">
        <v>1.9191867463195435E-2</v>
      </c>
      <c r="FX828" s="3">
        <v>1.1569625381512736E-2</v>
      </c>
      <c r="FY828" s="3">
        <v>6.3024377303252483E-3</v>
      </c>
      <c r="FZ828" s="3">
        <v>3.0206953797675884E-3</v>
      </c>
      <c r="GA828" s="3">
        <v>1.252772994851012E-3</v>
      </c>
      <c r="GB828" s="3">
        <v>4.4497244004113094E-4</v>
      </c>
      <c r="GC828" s="3">
        <v>1.2886401863591152E-4</v>
      </c>
      <c r="GD828" s="3">
        <v>2.8006017170142653E-5</v>
      </c>
      <c r="GE828" s="3">
        <v>3.856988684672045E-6</v>
      </c>
      <c r="GF828" s="3">
        <v>0</v>
      </c>
      <c r="GG828" s="3">
        <v>0</v>
      </c>
      <c r="GH828" s="3">
        <v>0</v>
      </c>
      <c r="GI828" s="3">
        <v>0</v>
      </c>
      <c r="GJ828" s="3">
        <v>0</v>
      </c>
      <c r="GK828" s="3">
        <v>0</v>
      </c>
      <c r="GL828" s="3">
        <v>0</v>
      </c>
      <c r="GM828" s="3">
        <v>0</v>
      </c>
      <c r="GN828" s="3">
        <v>0</v>
      </c>
      <c r="GO828" s="3">
        <v>0</v>
      </c>
      <c r="GP828" s="3">
        <v>0</v>
      </c>
      <c r="GQ828" s="3">
        <v>0</v>
      </c>
      <c r="GR828" s="3">
        <v>0</v>
      </c>
      <c r="GS828" s="3">
        <v>0</v>
      </c>
      <c r="GT828" s="3">
        <v>0</v>
      </c>
      <c r="GU828" s="3">
        <v>0</v>
      </c>
      <c r="GV828" s="3">
        <v>0</v>
      </c>
      <c r="GW828" s="3">
        <v>0</v>
      </c>
      <c r="GX828" s="3">
        <v>0</v>
      </c>
      <c r="GY828" s="3">
        <v>0</v>
      </c>
      <c r="GZ828" s="3">
        <v>0</v>
      </c>
      <c r="HA828" s="3">
        <v>0</v>
      </c>
      <c r="HB828">
        <f t="shared" si="4705"/>
        <v>50</v>
      </c>
      <c r="HC828">
        <f t="shared" si="4709"/>
        <v>0</v>
      </c>
      <c r="HD828">
        <f>IF(H828&gt;=$F$3,IF(HB828&lt;50,HC828*VLOOKUP(H828,Ret!$A$2:$AZ$27,HB828+2),HC828),0)</f>
        <v>0</v>
      </c>
      <c r="HE828">
        <f>IF(H828&lt;$F$3,HC828*VLOOKUP(H828,Withd!$A$2:$AZ$57,HB828+2),0)</f>
        <v>0</v>
      </c>
      <c r="HF828">
        <f>IF(HC828=HD828,0,HC828*VLOOKUP(H828,Mort!$A$2:$E$115,IF(HF827/HC827=VLOOKUP(H827,Mort!$A$2:$E$115,2),2,3)))</f>
        <v>0</v>
      </c>
      <c r="HH828">
        <f t="shared" ref="HH828:HI828" si="4802">HH827+1</f>
        <v>80</v>
      </c>
      <c r="HI828">
        <f t="shared" si="4802"/>
        <v>49</v>
      </c>
      <c r="HJ828">
        <f t="shared" si="4703"/>
        <v>0</v>
      </c>
      <c r="HK828">
        <f>IF(HH828&gt;=$F$3,IF(HI828&lt;50,HJ828*VLOOKUP(HH828,Ret!$A$2:$AZ$27,HI828+2),HJ828),0)</f>
        <v>0</v>
      </c>
      <c r="HL828">
        <f>IF(HH828&lt;$F$3,HJ828*VLOOKUP(HH828,Withd!$A$2:$AZ$57,HI828+2),0)</f>
        <v>0</v>
      </c>
      <c r="HM828">
        <f>IF(HJ828=HK828,0,HJ828*VLOOKUP(HH828,Mort!$A$2:$E$115,IF(HM827/HJ827=VLOOKUP(HH827,Mort!$A$2:$E$115,2),2,3)))</f>
        <v>0</v>
      </c>
      <c r="HN828">
        <f>HN827/(1+Assumptions!$C$9)</f>
        <v>0.17327040276755803</v>
      </c>
      <c r="HO828">
        <f>HO827*(1+Assumptions!$C$10)</f>
        <v>4.4960676315976427</v>
      </c>
      <c r="HQ828">
        <f>HQ827/(1.01+Assumptions!$C$9)</f>
        <v>0.1104128742620118</v>
      </c>
      <c r="HR828">
        <f>HR827/(0.99+Assumptions!$C$9)</f>
        <v>0.27310120162973361</v>
      </c>
    </row>
    <row r="829" spans="2:226" x14ac:dyDescent="0.25">
      <c r="B829">
        <f t="shared" ref="B829:C829" si="4803">B828+1</f>
        <v>2087</v>
      </c>
      <c r="C829">
        <f t="shared" si="4803"/>
        <v>101</v>
      </c>
      <c r="D829">
        <f>IF(D828=0, 0, D828*(1-VLOOKUP(C828,Mort!$A$2:$E$111,IF(D828/D827=1-VLOOKUP(C827,Mort!$A$2:$E$111,4),4,5))))</f>
        <v>1.9155741993572388E-2</v>
      </c>
      <c r="E829" s="3">
        <f>IF(C829&lt;65,Assumptions!$C$6,Assumptions!$C$7)*(1+Assumptions!$C$8)^(B829-$J$3)</f>
        <v>159994.93131607212</v>
      </c>
      <c r="F829" s="3">
        <f t="shared" si="4701"/>
        <v>3064.82</v>
      </c>
      <c r="H829">
        <f t="shared" si="4708"/>
        <v>82</v>
      </c>
      <c r="I829" s="5">
        <v>88718.016241950376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s="5">
        <v>0</v>
      </c>
      <c r="AP829" s="5">
        <v>0</v>
      </c>
      <c r="AQ829" s="5">
        <v>0</v>
      </c>
      <c r="AR829" s="5">
        <v>0</v>
      </c>
      <c r="AS829" s="5">
        <v>0</v>
      </c>
      <c r="AT829" s="5">
        <v>0</v>
      </c>
      <c r="AU829" s="5">
        <v>0</v>
      </c>
      <c r="AV829" s="5">
        <v>0</v>
      </c>
      <c r="AW829" s="5">
        <v>0</v>
      </c>
      <c r="AX829" s="5">
        <v>0</v>
      </c>
      <c r="AY829" s="5">
        <v>0</v>
      </c>
      <c r="AZ829" s="5">
        <v>0</v>
      </c>
      <c r="BA829" s="5">
        <v>0</v>
      </c>
      <c r="BB829" s="5">
        <v>0</v>
      </c>
      <c r="BC829" s="5">
        <v>0</v>
      </c>
      <c r="BD829" s="5">
        <v>0</v>
      </c>
      <c r="BE829" s="5">
        <v>0</v>
      </c>
      <c r="BF829" s="5">
        <v>0</v>
      </c>
      <c r="BG829" s="5">
        <v>0</v>
      </c>
      <c r="BH829" s="5">
        <v>61032.61</v>
      </c>
      <c r="BI829" s="5">
        <v>60792.61</v>
      </c>
      <c r="BJ829" s="5">
        <v>60130.26</v>
      </c>
      <c r="BK829" s="5">
        <v>59016.47</v>
      </c>
      <c r="BL829" s="5">
        <v>57425.83</v>
      </c>
      <c r="BM829" s="5">
        <v>55233.45</v>
      </c>
      <c r="BN829" s="5">
        <v>52414.45</v>
      </c>
      <c r="BO829" s="5">
        <v>48977.87</v>
      </c>
      <c r="BP829" s="5">
        <v>44967.77</v>
      </c>
      <c r="BQ829" s="5">
        <v>40479.51</v>
      </c>
      <c r="BR829" s="5">
        <v>35663.25</v>
      </c>
      <c r="BS829" s="5">
        <v>30704.42</v>
      </c>
      <c r="BT829" s="5">
        <v>25793.38</v>
      </c>
      <c r="BU829" s="5">
        <v>21104.55</v>
      </c>
      <c r="BV829" s="5">
        <v>16786.48</v>
      </c>
      <c r="BW829" s="5">
        <v>12952.54</v>
      </c>
      <c r="BX829" s="5">
        <v>9752.5300000000007</v>
      </c>
      <c r="BY829" s="5">
        <v>7098.12</v>
      </c>
      <c r="BZ829" s="5">
        <v>5052.05</v>
      </c>
      <c r="CA829" s="5">
        <v>3408.8</v>
      </c>
      <c r="CB829" s="5">
        <v>2167.98</v>
      </c>
      <c r="CC829" s="5">
        <v>1245.94</v>
      </c>
      <c r="CD829" s="5">
        <v>630.01</v>
      </c>
      <c r="CE829" s="5">
        <v>275.66000000000003</v>
      </c>
      <c r="CF829" s="5">
        <v>103.3</v>
      </c>
      <c r="CG829" s="5">
        <v>31.56</v>
      </c>
      <c r="CH829" s="5">
        <v>7.24</v>
      </c>
      <c r="CI829" s="5">
        <v>1.05</v>
      </c>
      <c r="CJ829" s="5">
        <v>0</v>
      </c>
      <c r="CK829" s="5">
        <v>0</v>
      </c>
      <c r="CL829" s="5">
        <v>0</v>
      </c>
      <c r="CM829" s="5">
        <v>0</v>
      </c>
      <c r="CN829" s="5">
        <v>0</v>
      </c>
      <c r="CO829" s="5">
        <v>0</v>
      </c>
      <c r="CP829" s="5">
        <v>0</v>
      </c>
      <c r="CQ829" s="5">
        <v>0</v>
      </c>
      <c r="CR829" s="5">
        <v>0</v>
      </c>
      <c r="CS829" s="5">
        <v>0</v>
      </c>
      <c r="CT829" s="5">
        <v>0</v>
      </c>
      <c r="CU829" s="5">
        <v>0</v>
      </c>
      <c r="CV829" s="5">
        <v>0</v>
      </c>
      <c r="CW829" s="5">
        <v>0</v>
      </c>
      <c r="CX829" s="5">
        <v>0</v>
      </c>
      <c r="CY829" s="5">
        <v>0</v>
      </c>
      <c r="CZ829" s="5">
        <v>0</v>
      </c>
      <c r="DA829" s="5">
        <v>0</v>
      </c>
      <c r="DB829" s="5">
        <v>0</v>
      </c>
      <c r="DC829" s="5">
        <v>0</v>
      </c>
      <c r="DD829" s="5">
        <v>0</v>
      </c>
      <c r="DE829" s="5">
        <v>0</v>
      </c>
      <c r="DF829" s="3">
        <v>0</v>
      </c>
      <c r="DG829" s="3">
        <v>0</v>
      </c>
      <c r="DH829" s="3">
        <v>0</v>
      </c>
      <c r="DI829" s="3">
        <v>0</v>
      </c>
      <c r="DJ829" s="3">
        <v>0</v>
      </c>
      <c r="DK829" s="3">
        <v>0</v>
      </c>
      <c r="DL829" s="3">
        <v>0</v>
      </c>
      <c r="DM829" s="3">
        <v>0</v>
      </c>
      <c r="DN829" s="3">
        <v>0</v>
      </c>
      <c r="DO829" s="3">
        <v>0</v>
      </c>
      <c r="DP829" s="3">
        <v>0</v>
      </c>
      <c r="DQ829" s="3">
        <v>0</v>
      </c>
      <c r="DR829" s="3">
        <v>0</v>
      </c>
      <c r="DS829" s="3">
        <v>0</v>
      </c>
      <c r="DT829" s="3">
        <v>0</v>
      </c>
      <c r="DU829" s="3">
        <v>0</v>
      </c>
      <c r="DV829" s="3">
        <v>0</v>
      </c>
      <c r="DW829" s="3">
        <v>0</v>
      </c>
      <c r="DX829" s="3">
        <v>0</v>
      </c>
      <c r="DY829" s="3">
        <v>0</v>
      </c>
      <c r="DZ829" s="3">
        <v>0</v>
      </c>
      <c r="EA829" s="3">
        <v>0</v>
      </c>
      <c r="EB829" s="3">
        <v>0</v>
      </c>
      <c r="EC829" s="3">
        <v>0</v>
      </c>
      <c r="ED829" s="3">
        <v>0</v>
      </c>
      <c r="EE829" s="3">
        <v>0</v>
      </c>
      <c r="EF829" s="3">
        <v>0</v>
      </c>
      <c r="EG829" s="3">
        <v>0</v>
      </c>
      <c r="EH829" s="3">
        <v>0</v>
      </c>
      <c r="EI829" s="3">
        <v>0</v>
      </c>
      <c r="EJ829" s="3">
        <v>0</v>
      </c>
      <c r="EK829" s="3">
        <v>0</v>
      </c>
      <c r="EL829" s="3">
        <v>0</v>
      </c>
      <c r="EM829" s="3">
        <v>0</v>
      </c>
      <c r="EN829" s="3">
        <v>0</v>
      </c>
      <c r="EO829" s="3">
        <v>0</v>
      </c>
      <c r="EP829" s="3">
        <v>0</v>
      </c>
      <c r="EQ829" s="3">
        <v>0</v>
      </c>
      <c r="ER829" s="3">
        <v>0</v>
      </c>
      <c r="ES829" s="3">
        <v>0</v>
      </c>
      <c r="ET829" s="3">
        <v>0</v>
      </c>
      <c r="EU829" s="3">
        <v>0</v>
      </c>
      <c r="EV829" s="3">
        <v>0</v>
      </c>
      <c r="EW829" s="3">
        <v>0</v>
      </c>
      <c r="EX829" s="3">
        <v>0</v>
      </c>
      <c r="EY829" s="3">
        <v>0</v>
      </c>
      <c r="EZ829" s="3">
        <v>0</v>
      </c>
      <c r="FA829" s="3">
        <v>0</v>
      </c>
      <c r="FB829" s="3">
        <v>0</v>
      </c>
      <c r="FC829" s="3">
        <v>0</v>
      </c>
      <c r="FD829" s="3">
        <v>1</v>
      </c>
      <c r="FE829" s="3">
        <v>0.94413999999999998</v>
      </c>
      <c r="FF829" s="3">
        <v>0.88516901560000005</v>
      </c>
      <c r="FG829" s="3">
        <v>0.82348158690283602</v>
      </c>
      <c r="FH829" s="3">
        <v>0.7595135372322237</v>
      </c>
      <c r="FI829" s="3">
        <v>0.69243330162387373</v>
      </c>
      <c r="FJ829" s="3">
        <v>0.62283683047765814</v>
      </c>
      <c r="FK829" s="3">
        <v>0.55165903749067136</v>
      </c>
      <c r="FL829" s="3">
        <v>0.48008679396663168</v>
      </c>
      <c r="FM829" s="3">
        <v>0.40963885781996817</v>
      </c>
      <c r="FN829" s="3">
        <v>0.34208531377687723</v>
      </c>
      <c r="FO829" s="3">
        <v>0.2791655620138962</v>
      </c>
      <c r="FP829" s="3">
        <v>0.22228837040918498</v>
      </c>
      <c r="FQ829" s="3">
        <v>0.1723979685545475</v>
      </c>
      <c r="FR829" s="3">
        <v>0.12997600043232999</v>
      </c>
      <c r="FS829" s="3">
        <v>9.5061847196197494E-2</v>
      </c>
      <c r="FT829" s="3">
        <v>6.7844689725454183E-2</v>
      </c>
      <c r="FU829" s="3">
        <v>4.6804694547796337E-2</v>
      </c>
      <c r="FV829" s="3">
        <v>3.1576319129725319E-2</v>
      </c>
      <c r="FW829" s="3">
        <v>2.0194950662607125E-2</v>
      </c>
      <c r="FX829" s="3">
        <v>1.2174324057446079E-2</v>
      </c>
      <c r="FY829" s="3">
        <v>6.6318412870531775E-3</v>
      </c>
      <c r="FZ829" s="3">
        <v>3.1785752104717176E-3</v>
      </c>
      <c r="GA829" s="3">
        <v>1.3182504970389356E-3</v>
      </c>
      <c r="GB829" s="3">
        <v>4.6822939404325952E-4</v>
      </c>
      <c r="GC829" s="3">
        <v>1.3559923251492794E-4</v>
      </c>
      <c r="GD829" s="3">
        <v>2.9469781202469292E-5</v>
      </c>
      <c r="GE829" s="3">
        <v>4.0585782672040693E-6</v>
      </c>
      <c r="GF829" s="3">
        <v>0</v>
      </c>
      <c r="GG829" s="3">
        <v>0</v>
      </c>
      <c r="GH829" s="3">
        <v>0</v>
      </c>
      <c r="GI829" s="3">
        <v>0</v>
      </c>
      <c r="GJ829" s="3">
        <v>0</v>
      </c>
      <c r="GK829" s="3">
        <v>0</v>
      </c>
      <c r="GL829" s="3">
        <v>0</v>
      </c>
      <c r="GM829" s="3">
        <v>0</v>
      </c>
      <c r="GN829" s="3">
        <v>0</v>
      </c>
      <c r="GO829" s="3">
        <v>0</v>
      </c>
      <c r="GP829" s="3">
        <v>0</v>
      </c>
      <c r="GQ829" s="3">
        <v>0</v>
      </c>
      <c r="GR829" s="3">
        <v>0</v>
      </c>
      <c r="GS829" s="3">
        <v>0</v>
      </c>
      <c r="GT829" s="3">
        <v>0</v>
      </c>
      <c r="GU829" s="3">
        <v>0</v>
      </c>
      <c r="GV829" s="3">
        <v>0</v>
      </c>
      <c r="GW829" s="3">
        <v>0</v>
      </c>
      <c r="GX829" s="3">
        <v>0</v>
      </c>
      <c r="GY829" s="3">
        <v>0</v>
      </c>
      <c r="GZ829" s="3">
        <v>0</v>
      </c>
      <c r="HA829" s="3">
        <v>0</v>
      </c>
      <c r="HB829">
        <f t="shared" si="4705"/>
        <v>51</v>
      </c>
      <c r="HC829">
        <f t="shared" si="4709"/>
        <v>0</v>
      </c>
      <c r="HD829">
        <f>IF(H829&gt;=$F$3,IF(HB829&lt;50,HC829*VLOOKUP(H829,Ret!$A$2:$AZ$27,HB829+2),HC829),0)</f>
        <v>0</v>
      </c>
      <c r="HE829">
        <f>IF(H829&lt;$F$3,HC829*VLOOKUP(H829,Withd!$A$2:$AZ$57,HB829+2),0)</f>
        <v>0</v>
      </c>
      <c r="HF829">
        <f>IF(HC829=HD829,0,HC829*VLOOKUP(H829,Mort!$A$2:$E$115,IF(HF828/HC828=VLOOKUP(H828,Mort!$A$2:$E$115,2),2,3)))</f>
        <v>0</v>
      </c>
      <c r="HH829">
        <f t="shared" ref="HH829:HI829" si="4804">HH828+1</f>
        <v>81</v>
      </c>
      <c r="HI829">
        <f t="shared" si="4804"/>
        <v>50</v>
      </c>
      <c r="HJ829">
        <f t="shared" si="4703"/>
        <v>0</v>
      </c>
      <c r="HK829">
        <f>IF(HH829&gt;=$F$3,IF(HI829&lt;50,HJ829*VLOOKUP(HH829,Ret!$A$2:$AZ$27,HI829+2),HJ829),0)</f>
        <v>0</v>
      </c>
      <c r="HL829">
        <f>IF(HH829&lt;$F$3,HJ829*VLOOKUP(HH829,Withd!$A$2:$AZ$57,HI829+2),0)</f>
        <v>0</v>
      </c>
      <c r="HM829">
        <f>IF(HJ829=HK829,0,HJ829*VLOOKUP(HH829,Mort!$A$2:$E$115,IF(HM828/HJ828=VLOOKUP(HH828,Mort!$A$2:$E$115,2),2,3)))</f>
        <v>0</v>
      </c>
      <c r="HN829">
        <f>HN828/(1+Assumptions!$C$9)</f>
        <v>0.16692717029629867</v>
      </c>
      <c r="HO829">
        <f>HO828*(1+Assumptions!$C$10)</f>
        <v>4.6421898296245656</v>
      </c>
      <c r="HQ829">
        <f>HQ828/(1.01+Assumptions!$C$9)</f>
        <v>0.10535579605153797</v>
      </c>
      <c r="HR829">
        <f>HR828/(0.99+Assumptions!$C$9)</f>
        <v>0.26566264749974089</v>
      </c>
    </row>
    <row r="830" spans="2:226" x14ac:dyDescent="0.25">
      <c r="B830">
        <f t="shared" ref="B830:C830" si="4805">B829+1</f>
        <v>2088</v>
      </c>
      <c r="C830">
        <f t="shared" si="4805"/>
        <v>102</v>
      </c>
      <c r="D830">
        <f>IF(D829=0, 0, D829*(1-VLOOKUP(C829,Mort!$A$2:$E$111,IF(D829/D828=1-VLOOKUP(C828,Mort!$A$2:$E$111,4),4,5))))</f>
        <v>1.2251246349409156E-2</v>
      </c>
      <c r="E830" s="3">
        <f>IF(C830&lt;65,Assumptions!$C$6,Assumptions!$C$7)*(1+Assumptions!$C$8)^(B830-$J$3)</f>
        <v>168794.65253845608</v>
      </c>
      <c r="F830" s="3">
        <f t="shared" si="4701"/>
        <v>2067.94</v>
      </c>
      <c r="H830">
        <f t="shared" si="4708"/>
        <v>83</v>
      </c>
      <c r="I830" s="5">
        <v>83951.853099740052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s="5">
        <v>0</v>
      </c>
      <c r="AP830" s="5">
        <v>0</v>
      </c>
      <c r="AQ830" s="5">
        <v>0</v>
      </c>
      <c r="AR830" s="5">
        <v>0</v>
      </c>
      <c r="AS830" s="5">
        <v>0</v>
      </c>
      <c r="AT830" s="5">
        <v>0</v>
      </c>
      <c r="AU830" s="5">
        <v>0</v>
      </c>
      <c r="AV830" s="5">
        <v>0</v>
      </c>
      <c r="AW830" s="5">
        <v>0</v>
      </c>
      <c r="AX830" s="5">
        <v>0</v>
      </c>
      <c r="AY830" s="5">
        <v>0</v>
      </c>
      <c r="AZ830" s="5">
        <v>0</v>
      </c>
      <c r="BA830" s="5">
        <v>0</v>
      </c>
      <c r="BB830" s="5">
        <v>0</v>
      </c>
      <c r="BC830" s="5">
        <v>0</v>
      </c>
      <c r="BD830" s="5">
        <v>0</v>
      </c>
      <c r="BE830" s="5">
        <v>0</v>
      </c>
      <c r="BF830" s="5">
        <v>0</v>
      </c>
      <c r="BG830" s="5">
        <v>0</v>
      </c>
      <c r="BH830" s="5">
        <v>0</v>
      </c>
      <c r="BI830" s="5">
        <v>64389.4</v>
      </c>
      <c r="BJ830" s="5">
        <v>63687.86</v>
      </c>
      <c r="BK830" s="5">
        <v>62508.18</v>
      </c>
      <c r="BL830" s="5">
        <v>60823.43</v>
      </c>
      <c r="BM830" s="5">
        <v>58501.34</v>
      </c>
      <c r="BN830" s="5">
        <v>55515.54</v>
      </c>
      <c r="BO830" s="5">
        <v>51875.64</v>
      </c>
      <c r="BP830" s="5">
        <v>47628.29</v>
      </c>
      <c r="BQ830" s="5">
        <v>42874.48</v>
      </c>
      <c r="BR830" s="5">
        <v>37773.269999999997</v>
      </c>
      <c r="BS830" s="5">
        <v>32521.040000000001</v>
      </c>
      <c r="BT830" s="5">
        <v>27319.439999999999</v>
      </c>
      <c r="BU830" s="5">
        <v>22353.200000000001</v>
      </c>
      <c r="BV830" s="5">
        <v>17779.650000000001</v>
      </c>
      <c r="BW830" s="5">
        <v>13718.88</v>
      </c>
      <c r="BX830" s="5">
        <v>10329.530000000001</v>
      </c>
      <c r="BY830" s="5">
        <v>7518.08</v>
      </c>
      <c r="BZ830" s="5">
        <v>5350.96</v>
      </c>
      <c r="CA830" s="5">
        <v>3610.48</v>
      </c>
      <c r="CB830" s="5">
        <v>2296.25</v>
      </c>
      <c r="CC830" s="5">
        <v>1319.66</v>
      </c>
      <c r="CD830" s="5">
        <v>667.29</v>
      </c>
      <c r="CE830" s="5">
        <v>291.95999999999998</v>
      </c>
      <c r="CF830" s="5">
        <v>109.41</v>
      </c>
      <c r="CG830" s="5">
        <v>33.43</v>
      </c>
      <c r="CH830" s="5">
        <v>7.66</v>
      </c>
      <c r="CI830" s="5">
        <v>1.1100000000000001</v>
      </c>
      <c r="CJ830" s="5">
        <v>0</v>
      </c>
      <c r="CK830" s="5">
        <v>0</v>
      </c>
      <c r="CL830" s="5">
        <v>0</v>
      </c>
      <c r="CM830" s="5">
        <v>0</v>
      </c>
      <c r="CN830" s="5">
        <v>0</v>
      </c>
      <c r="CO830" s="5">
        <v>0</v>
      </c>
      <c r="CP830" s="5">
        <v>0</v>
      </c>
      <c r="CQ830" s="5">
        <v>0</v>
      </c>
      <c r="CR830" s="5">
        <v>0</v>
      </c>
      <c r="CS830" s="5">
        <v>0</v>
      </c>
      <c r="CT830" s="5">
        <v>0</v>
      </c>
      <c r="CU830" s="5">
        <v>0</v>
      </c>
      <c r="CV830" s="5">
        <v>0</v>
      </c>
      <c r="CW830" s="5">
        <v>0</v>
      </c>
      <c r="CX830" s="5">
        <v>0</v>
      </c>
      <c r="CY830" s="5">
        <v>0</v>
      </c>
      <c r="CZ830" s="5">
        <v>0</v>
      </c>
      <c r="DA830" s="5">
        <v>0</v>
      </c>
      <c r="DB830" s="5">
        <v>0</v>
      </c>
      <c r="DC830" s="5">
        <v>0</v>
      </c>
      <c r="DD830" s="5">
        <v>0</v>
      </c>
      <c r="DE830" s="5">
        <v>0</v>
      </c>
      <c r="DF830" s="3">
        <v>0</v>
      </c>
      <c r="DG830" s="3">
        <v>0</v>
      </c>
      <c r="DH830" s="3">
        <v>0</v>
      </c>
      <c r="DI830" s="3">
        <v>0</v>
      </c>
      <c r="DJ830" s="3">
        <v>0</v>
      </c>
      <c r="DK830" s="3">
        <v>0</v>
      </c>
      <c r="DL830" s="3">
        <v>0</v>
      </c>
      <c r="DM830" s="3">
        <v>0</v>
      </c>
      <c r="DN830" s="3">
        <v>0</v>
      </c>
      <c r="DO830" s="3">
        <v>0</v>
      </c>
      <c r="DP830" s="3">
        <v>0</v>
      </c>
      <c r="DQ830" s="3">
        <v>0</v>
      </c>
      <c r="DR830" s="3">
        <v>0</v>
      </c>
      <c r="DS830" s="3">
        <v>0</v>
      </c>
      <c r="DT830" s="3">
        <v>0</v>
      </c>
      <c r="DU830" s="3">
        <v>0</v>
      </c>
      <c r="DV830" s="3">
        <v>0</v>
      </c>
      <c r="DW830" s="3">
        <v>0</v>
      </c>
      <c r="DX830" s="3">
        <v>0</v>
      </c>
      <c r="DY830" s="3">
        <v>0</v>
      </c>
      <c r="DZ830" s="3">
        <v>0</v>
      </c>
      <c r="EA830" s="3">
        <v>0</v>
      </c>
      <c r="EB830" s="3">
        <v>0</v>
      </c>
      <c r="EC830" s="3">
        <v>0</v>
      </c>
      <c r="ED830" s="3">
        <v>0</v>
      </c>
      <c r="EE830" s="3">
        <v>0</v>
      </c>
      <c r="EF830" s="3">
        <v>0</v>
      </c>
      <c r="EG830" s="3">
        <v>0</v>
      </c>
      <c r="EH830" s="3">
        <v>0</v>
      </c>
      <c r="EI830" s="3">
        <v>0</v>
      </c>
      <c r="EJ830" s="3">
        <v>0</v>
      </c>
      <c r="EK830" s="3">
        <v>0</v>
      </c>
      <c r="EL830" s="3">
        <v>0</v>
      </c>
      <c r="EM830" s="3">
        <v>0</v>
      </c>
      <c r="EN830" s="3">
        <v>0</v>
      </c>
      <c r="EO830" s="3">
        <v>0</v>
      </c>
      <c r="EP830" s="3">
        <v>0</v>
      </c>
      <c r="EQ830" s="3">
        <v>0</v>
      </c>
      <c r="ER830" s="3">
        <v>0</v>
      </c>
      <c r="ES830" s="3">
        <v>0</v>
      </c>
      <c r="ET830" s="3">
        <v>0</v>
      </c>
      <c r="EU830" s="3">
        <v>0</v>
      </c>
      <c r="EV830" s="3">
        <v>0</v>
      </c>
      <c r="EW830" s="3">
        <v>0</v>
      </c>
      <c r="EX830" s="3">
        <v>0</v>
      </c>
      <c r="EY830" s="3">
        <v>0</v>
      </c>
      <c r="EZ830" s="3">
        <v>0</v>
      </c>
      <c r="FA830" s="3">
        <v>0</v>
      </c>
      <c r="FB830" s="3">
        <v>0</v>
      </c>
      <c r="FC830" s="3">
        <v>0</v>
      </c>
      <c r="FD830" s="3">
        <v>0</v>
      </c>
      <c r="FE830" s="3">
        <v>1</v>
      </c>
      <c r="FF830" s="3">
        <v>0.93754000000000004</v>
      </c>
      <c r="FG830" s="3">
        <v>0.87220283740000004</v>
      </c>
      <c r="FH830" s="3">
        <v>0.80445012099076807</v>
      </c>
      <c r="FI830" s="3">
        <v>0.73340108630486345</v>
      </c>
      <c r="FJ830" s="3">
        <v>0.65968694312036158</v>
      </c>
      <c r="FK830" s="3">
        <v>0.58429791926056662</v>
      </c>
      <c r="FL830" s="3">
        <v>0.50849110721570068</v>
      </c>
      <c r="FM830" s="3">
        <v>0.43387512214286877</v>
      </c>
      <c r="FN830" s="3">
        <v>0.36232477575028826</v>
      </c>
      <c r="FO830" s="3">
        <v>0.29568237974653772</v>
      </c>
      <c r="FP830" s="3">
        <v>0.23544005169697813</v>
      </c>
      <c r="FQ830" s="3">
        <v>0.18259788649410835</v>
      </c>
      <c r="FR830" s="3">
        <v>0.13766602456450311</v>
      </c>
      <c r="FS830" s="3">
        <v>0.10068617704598627</v>
      </c>
      <c r="FT830" s="3">
        <v>7.1858717695949939E-2</v>
      </c>
      <c r="FU830" s="3">
        <v>4.9573892164081951E-2</v>
      </c>
      <c r="FV830" s="3">
        <v>3.3444530609576251E-2</v>
      </c>
      <c r="FW830" s="3">
        <v>2.1389783996660586E-2</v>
      </c>
      <c r="FX830" s="3">
        <v>1.2894617384546869E-2</v>
      </c>
      <c r="FY830" s="3">
        <v>7.0242138740580617E-3</v>
      </c>
      <c r="FZ830" s="3">
        <v>3.3666354676972882E-3</v>
      </c>
      <c r="GA830" s="3">
        <v>1.3962447275180966E-3</v>
      </c>
      <c r="GB830" s="3">
        <v>4.9593216476715276E-4</v>
      </c>
      <c r="GC830" s="3">
        <v>1.4362195491656742E-4</v>
      </c>
      <c r="GD830" s="3">
        <v>3.12133594620176E-5</v>
      </c>
      <c r="GE830" s="3">
        <v>4.2987038651090622E-6</v>
      </c>
      <c r="GF830" s="3">
        <v>0</v>
      </c>
      <c r="GG830" s="3">
        <v>0</v>
      </c>
      <c r="GH830" s="3">
        <v>0</v>
      </c>
      <c r="GI830" s="3">
        <v>0</v>
      </c>
      <c r="GJ830" s="3">
        <v>0</v>
      </c>
      <c r="GK830" s="3">
        <v>0</v>
      </c>
      <c r="GL830" s="3">
        <v>0</v>
      </c>
      <c r="GM830" s="3">
        <v>0</v>
      </c>
      <c r="GN830" s="3">
        <v>0</v>
      </c>
      <c r="GO830" s="3">
        <v>0</v>
      </c>
      <c r="GP830" s="3">
        <v>0</v>
      </c>
      <c r="GQ830" s="3">
        <v>0</v>
      </c>
      <c r="GR830" s="3">
        <v>0</v>
      </c>
      <c r="GS830" s="3">
        <v>0</v>
      </c>
      <c r="GT830" s="3">
        <v>0</v>
      </c>
      <c r="GU830" s="3">
        <v>0</v>
      </c>
      <c r="GV830" s="3">
        <v>0</v>
      </c>
      <c r="GW830" s="3">
        <v>0</v>
      </c>
      <c r="GX830" s="3">
        <v>0</v>
      </c>
      <c r="GY830" s="3">
        <v>0</v>
      </c>
      <c r="GZ830" s="3">
        <v>0</v>
      </c>
      <c r="HA830" s="3">
        <v>0</v>
      </c>
      <c r="HB830">
        <f t="shared" si="4705"/>
        <v>52</v>
      </c>
      <c r="HC830">
        <f t="shared" si="4709"/>
        <v>0</v>
      </c>
      <c r="HD830">
        <f>IF(H830&gt;=$F$3,IF(HB830&lt;50,HC830*VLOOKUP(H830,Ret!$A$2:$AZ$27,HB830+2),HC830),0)</f>
        <v>0</v>
      </c>
      <c r="HE830">
        <f>IF(H830&lt;$F$3,HC830*VLOOKUP(H830,Withd!$A$2:$AZ$57,HB830+2),0)</f>
        <v>0</v>
      </c>
      <c r="HF830">
        <f>IF(HC830=HD830,0,HC830*VLOOKUP(H830,Mort!$A$2:$E$115,IF(HF829/HC829=VLOOKUP(H829,Mort!$A$2:$E$115,2),2,3)))</f>
        <v>0</v>
      </c>
      <c r="HH830">
        <f t="shared" ref="HH830:HI830" si="4806">HH829+1</f>
        <v>82</v>
      </c>
      <c r="HI830">
        <f t="shared" si="4806"/>
        <v>51</v>
      </c>
      <c r="HJ830">
        <f t="shared" si="4703"/>
        <v>0</v>
      </c>
      <c r="HK830">
        <f>IF(HH830&gt;=$F$3,IF(HI830&lt;50,HJ830*VLOOKUP(HH830,Ret!$A$2:$AZ$27,HI830+2),HJ830),0)</f>
        <v>0</v>
      </c>
      <c r="HL830">
        <f>IF(HH830&lt;$F$3,HJ830*VLOOKUP(HH830,Withd!$A$2:$AZ$57,HI830+2),0)</f>
        <v>0</v>
      </c>
      <c r="HM830">
        <f>IF(HJ830=HK830,0,HJ830*VLOOKUP(HH830,Mort!$A$2:$E$115,IF(HM829/HJ829=VLOOKUP(HH829,Mort!$A$2:$E$115,2),2,3)))</f>
        <v>0</v>
      </c>
      <c r="HN830">
        <f>HN829/(1+Assumptions!$C$9)</f>
        <v>0.16081615635481566</v>
      </c>
      <c r="HO830">
        <f>HO829*(1+Assumptions!$C$10)</f>
        <v>4.7930609990873636</v>
      </c>
      <c r="HQ830">
        <f>HQ829/(1.01+Assumptions!$C$9)</f>
        <v>0.10053033974383394</v>
      </c>
      <c r="HR830">
        <f>HR829/(0.99+Assumptions!$C$9)</f>
        <v>0.25842669990247169</v>
      </c>
    </row>
    <row r="831" spans="2:226" x14ac:dyDescent="0.25">
      <c r="B831">
        <f t="shared" ref="B831:C831" si="4807">B830+1</f>
        <v>2089</v>
      </c>
      <c r="C831">
        <f t="shared" si="4807"/>
        <v>103</v>
      </c>
      <c r="D831">
        <f>IF(D830=0, 0, D830*(1-VLOOKUP(C830,Mort!$A$2:$E$111,IF(D830/D829=1-VLOOKUP(C829,Mort!$A$2:$E$111,4),4,5))))</f>
        <v>7.3855413492778165E-3</v>
      </c>
      <c r="E831" s="3">
        <f>IF(C831&lt;65,Assumptions!$C$6,Assumptions!$C$7)*(1+Assumptions!$C$8)^(B831-$J$3)</f>
        <v>178078.35842807117</v>
      </c>
      <c r="F831" s="3">
        <f t="shared" si="4701"/>
        <v>1315.21</v>
      </c>
    </row>
    <row r="832" spans="2:226" x14ac:dyDescent="0.25">
      <c r="B832">
        <f t="shared" ref="B832:C832" si="4808">B831+1</f>
        <v>2090</v>
      </c>
      <c r="C832">
        <f t="shared" si="4808"/>
        <v>104</v>
      </c>
      <c r="D832">
        <f>IF(D831=0, 0, D831*(1-VLOOKUP(C831,Mort!$A$2:$E$111,IF(D831/D830=1-VLOOKUP(C830,Mort!$A$2:$E$111,4),4,5))))</f>
        <v>4.0231997946055982E-3</v>
      </c>
      <c r="E832" s="3">
        <f>IF(C832&lt;65,Assumptions!$C$6,Assumptions!$C$7)*(1+Assumptions!$C$8)^(B832-$J$3)</f>
        <v>187872.66814161502</v>
      </c>
      <c r="F832" s="3">
        <f t="shared" si="4701"/>
        <v>755.85</v>
      </c>
    </row>
    <row r="833" spans="2:6" x14ac:dyDescent="0.25">
      <c r="B833">
        <f t="shared" ref="B833:C833" si="4809">B832+1</f>
        <v>2091</v>
      </c>
      <c r="C833">
        <f t="shared" si="4809"/>
        <v>105</v>
      </c>
      <c r="D833">
        <f>IF(D832=0, 0, D832*(1-VLOOKUP(C832,Mort!$A$2:$E$111,IF(D832/D831=1-VLOOKUP(C831,Mort!$A$2:$E$111,4),4,5))))</f>
        <v>1.9282794295565171E-3</v>
      </c>
      <c r="E833" s="3">
        <f>IF(C833&lt;65,Assumptions!$C$6,Assumptions!$C$7)*(1+Assumptions!$C$8)^(B833-$J$3)</f>
        <v>198205.66488940388</v>
      </c>
      <c r="F833" s="3">
        <f t="shared" si="4701"/>
        <v>382.2</v>
      </c>
    </row>
    <row r="834" spans="2:6" x14ac:dyDescent="0.25">
      <c r="B834">
        <f t="shared" ref="B834:C834" si="4810">B833+1</f>
        <v>2092</v>
      </c>
      <c r="C834">
        <f t="shared" si="4810"/>
        <v>106</v>
      </c>
      <c r="D834">
        <f>IF(D833=0, 0, D833*(1-VLOOKUP(C833,Mort!$A$2:$E$111,IF(D833/D832=1-VLOOKUP(C832,Mort!$A$2:$E$111,4),4,5))))</f>
        <v>7.997153278199744E-4</v>
      </c>
      <c r="E834" s="3">
        <f>IF(C834&lt;65,Assumptions!$C$6,Assumptions!$C$7)*(1+Assumptions!$C$8)^(B834-$J$3)</f>
        <v>209106.97645832106</v>
      </c>
      <c r="F834" s="3">
        <f t="shared" si="4701"/>
        <v>167.23</v>
      </c>
    </row>
    <row r="835" spans="2:6" x14ac:dyDescent="0.25">
      <c r="B835">
        <f t="shared" ref="B835:C835" si="4811">B834+1</f>
        <v>2093</v>
      </c>
      <c r="C835">
        <f t="shared" si="4811"/>
        <v>107</v>
      </c>
      <c r="D835">
        <f>IF(D834=0, 0, D834*(1-VLOOKUP(C834,Mort!$A$2:$E$111,IF(D834/D833=1-VLOOKUP(C833,Mort!$A$2:$E$111,4),4,5))))</f>
        <v>2.8405088728837672E-4</v>
      </c>
      <c r="E835" s="3">
        <f>IF(C835&lt;65,Assumptions!$C$6,Assumptions!$C$7)*(1+Assumptions!$C$8)^(B835-$J$3)</f>
        <v>220607.86016352873</v>
      </c>
      <c r="F835" s="3">
        <f t="shared" si="4701"/>
        <v>62.66</v>
      </c>
    </row>
    <row r="836" spans="2:6" x14ac:dyDescent="0.25">
      <c r="B836">
        <f t="shared" ref="B836:C836" si="4812">B835+1</f>
        <v>2094</v>
      </c>
      <c r="C836">
        <f t="shared" si="4812"/>
        <v>108</v>
      </c>
      <c r="D836">
        <f>IF(D835=0, 0, D835*(1-VLOOKUP(C835,Mort!$A$2:$E$111,IF(D835/D834=1-VLOOKUP(C834,Mort!$A$2:$E$111,4),4,5))))</f>
        <v>8.2261136958713892E-5</v>
      </c>
      <c r="E836" s="3">
        <f>IF(C836&lt;65,Assumptions!$C$6,Assumptions!$C$7)*(1+Assumptions!$C$8)^(B836-$J$3)</f>
        <v>232741.29247252279</v>
      </c>
      <c r="F836" s="3">
        <f t="shared" si="4701"/>
        <v>19.149999999999999</v>
      </c>
    </row>
    <row r="837" spans="2:6" x14ac:dyDescent="0.25">
      <c r="B837">
        <f t="shared" ref="B837:C837" si="4813">B836+1</f>
        <v>2095</v>
      </c>
      <c r="C837">
        <f t="shared" si="4813"/>
        <v>109</v>
      </c>
      <c r="D837">
        <f>IF(D836=0, 0, D836*(1-VLOOKUP(C836,Mort!$A$2:$E$111,IF(D836/D835=1-VLOOKUP(C835,Mort!$A$2:$E$111,4),4,5))))</f>
        <v>1.787781289523729E-5</v>
      </c>
      <c r="E837" s="3">
        <f>IF(C837&lt;65,Assumptions!$C$6,Assumptions!$C$7)*(1+Assumptions!$C$8)^(B837-$J$3)</f>
        <v>245542.06355851155</v>
      </c>
      <c r="F837" s="3">
        <f t="shared" si="4701"/>
        <v>4.3899999999999997</v>
      </c>
    </row>
    <row r="838" spans="2:6" x14ac:dyDescent="0.25">
      <c r="B838">
        <f t="shared" ref="B838:C838" si="4814">B837+1</f>
        <v>2096</v>
      </c>
      <c r="C838">
        <f t="shared" si="4814"/>
        <v>110</v>
      </c>
      <c r="D838">
        <f>IF(D837=0, 0, D837*(1-VLOOKUP(C837,Mort!$A$2:$E$111,IF(D837/D836=1-VLOOKUP(C836,Mort!$A$2:$E$111,4),4,5))))</f>
        <v>2.4621323919320788E-6</v>
      </c>
      <c r="E838" s="3">
        <f>IF(C838&lt;65,Assumptions!$C$6,Assumptions!$C$7)*(1+Assumptions!$C$8)^(B838-$J$3)</f>
        <v>259046.87705422964</v>
      </c>
      <c r="F838" s="3">
        <f t="shared" si="4701"/>
        <v>0.64</v>
      </c>
    </row>
    <row r="839" spans="2:6" x14ac:dyDescent="0.25">
      <c r="B839">
        <f t="shared" ref="B839:C839" si="4815">B838+1</f>
        <v>2097</v>
      </c>
      <c r="C839">
        <f t="shared" si="4815"/>
        <v>111</v>
      </c>
      <c r="D839">
        <f>IF(D838=0, 0, D838*(1-VLOOKUP(C838,Mort!$A$2:$E$111,IF(D838/D837=1-VLOOKUP(C837,Mort!$A$2:$E$111,4),4,5))))</f>
        <v>0</v>
      </c>
      <c r="E839" s="3">
        <f>IF(C839&lt;65,Assumptions!$C$6,Assumptions!$C$7)*(1+Assumptions!$C$8)^(B839-$J$3)</f>
        <v>273294.45529221225</v>
      </c>
      <c r="F839" s="3">
        <f t="shared" si="4701"/>
        <v>0</v>
      </c>
    </row>
    <row r="840" spans="2:6" x14ac:dyDescent="0.25">
      <c r="B840">
        <f t="shared" ref="B840:C840" si="4816">B839+1</f>
        <v>2098</v>
      </c>
      <c r="C840">
        <f t="shared" si="4816"/>
        <v>112</v>
      </c>
      <c r="D840">
        <f>IF(D839=0, 0, D839*(1-VLOOKUP(C839,Mort!$A$2:$E$111,IF(D839/D838=1-VLOOKUP(C838,Mort!$A$2:$E$111,4),4,5))))</f>
        <v>0</v>
      </c>
      <c r="E840" s="3">
        <f>IF(C840&lt;65,Assumptions!$C$6,Assumptions!$C$7)*(1+Assumptions!$C$8)^(B840-$J$3)</f>
        <v>288325.65033328393</v>
      </c>
      <c r="F840" s="3">
        <f t="shared" si="4701"/>
        <v>0</v>
      </c>
    </row>
    <row r="841" spans="2:6" x14ac:dyDescent="0.25">
      <c r="B841">
        <f t="shared" ref="B841:C841" si="4817">B840+1</f>
        <v>2099</v>
      </c>
      <c r="C841">
        <f t="shared" si="4817"/>
        <v>113</v>
      </c>
      <c r="D841">
        <f>IF(D840=0, 0, D840*(1-VLOOKUP(C840,Mort!$A$2:$E$111,IF(D840/D839=1-VLOOKUP(C839,Mort!$A$2:$E$111,4),4,5))))</f>
        <v>0</v>
      </c>
      <c r="E841" s="3">
        <f>IF(C841&lt;65,Assumptions!$C$6,Assumptions!$C$7)*(1+Assumptions!$C$8)^(B841-$J$3)</f>
        <v>304183.56110161456</v>
      </c>
      <c r="F841" s="3">
        <f t="shared" si="4701"/>
        <v>0</v>
      </c>
    </row>
    <row r="842" spans="2:6" x14ac:dyDescent="0.25">
      <c r="B842">
        <f t="shared" ref="B842:C842" si="4818">B841+1</f>
        <v>2100</v>
      </c>
      <c r="C842">
        <f t="shared" si="4818"/>
        <v>114</v>
      </c>
      <c r="D842">
        <f>IF(D841=0, 0, D841*(1-VLOOKUP(C841,Mort!$A$2:$E$111,IF(D841/D840=1-VLOOKUP(C840,Mort!$A$2:$E$111,4),4,5))))</f>
        <v>0</v>
      </c>
      <c r="E842" s="3">
        <f>IF(C842&lt;65,Assumptions!$C$6,Assumptions!$C$7)*(1+Assumptions!$C$8)^(B842-$J$3)</f>
        <v>320913.65696220333</v>
      </c>
      <c r="F842" s="3">
        <f t="shared" si="4701"/>
        <v>0</v>
      </c>
    </row>
    <row r="843" spans="2:6" x14ac:dyDescent="0.25">
      <c r="B843">
        <f t="shared" ref="B843:C843" si="4819">B842+1</f>
        <v>2101</v>
      </c>
      <c r="C843">
        <f t="shared" si="4819"/>
        <v>115</v>
      </c>
      <c r="D843">
        <f>IF(D842=0, 0, D842*(1-VLOOKUP(C842,Mort!$A$2:$E$111,IF(D842/D841=1-VLOOKUP(C841,Mort!$A$2:$E$111,4),4,5))))</f>
        <v>0</v>
      </c>
      <c r="E843" s="3">
        <f>IF(C843&lt;65,Assumptions!$C$6,Assumptions!$C$7)*(1+Assumptions!$C$8)^(B843-$J$3)</f>
        <v>338563.90809512453</v>
      </c>
      <c r="F843" s="3">
        <f t="shared" si="4701"/>
        <v>0</v>
      </c>
    </row>
    <row r="844" spans="2:6" x14ac:dyDescent="0.25">
      <c r="B844">
        <f t="shared" ref="B844:C844" si="4820">B843+1</f>
        <v>2102</v>
      </c>
      <c r="C844">
        <f t="shared" si="4820"/>
        <v>116</v>
      </c>
      <c r="D844">
        <f>IF(D843=0, 0, D843*(1-VLOOKUP(C843,Mort!$A$2:$E$111,IF(D843/D842=1-VLOOKUP(C842,Mort!$A$2:$E$111,4),4,5))))</f>
        <v>0</v>
      </c>
      <c r="E844" s="3">
        <f>IF(C844&lt;65,Assumptions!$C$6,Assumptions!$C$7)*(1+Assumptions!$C$8)^(B844-$J$3)</f>
        <v>357184.92304035631</v>
      </c>
      <c r="F844" s="3">
        <f t="shared" ref="F844:F878" si="4821">ROUND(D844*E844, 2)</f>
        <v>0</v>
      </c>
    </row>
    <row r="845" spans="2:6" x14ac:dyDescent="0.25">
      <c r="B845">
        <f t="shared" ref="B845:C845" si="4822">B844+1</f>
        <v>2103</v>
      </c>
      <c r="C845">
        <f t="shared" si="4822"/>
        <v>117</v>
      </c>
      <c r="D845">
        <f>IF(D844=0, 0, D844*(1-VLOOKUP(C844,Mort!$A$2:$E$111,IF(D844/D843=1-VLOOKUP(C843,Mort!$A$2:$E$111,4),4,5))))</f>
        <v>0</v>
      </c>
      <c r="E845" s="3">
        <f>IF(C845&lt;65,Assumptions!$C$6,Assumptions!$C$7)*(1+Assumptions!$C$8)^(B845-$J$3)</f>
        <v>376830.09380757593</v>
      </c>
      <c r="F845" s="3">
        <f t="shared" si="4821"/>
        <v>0</v>
      </c>
    </row>
    <row r="846" spans="2:6" x14ac:dyDescent="0.25">
      <c r="B846">
        <f t="shared" ref="B846:C846" si="4823">B845+1</f>
        <v>2104</v>
      </c>
      <c r="C846">
        <f t="shared" si="4823"/>
        <v>118</v>
      </c>
      <c r="D846">
        <f>IF(D845=0, 0, D845*(1-VLOOKUP(C845,Mort!$A$2:$E$111,IF(D845/D844=1-VLOOKUP(C844,Mort!$A$2:$E$111,4),4,5))))</f>
        <v>0</v>
      </c>
      <c r="E846" s="3">
        <f>IF(C846&lt;65,Assumptions!$C$6,Assumptions!$C$7)*(1+Assumptions!$C$8)^(B846-$J$3)</f>
        <v>397555.7489669926</v>
      </c>
      <c r="F846" s="3">
        <f t="shared" si="4821"/>
        <v>0</v>
      </c>
    </row>
    <row r="847" spans="2:6" x14ac:dyDescent="0.25">
      <c r="B847">
        <f t="shared" ref="B847:C847" si="4824">B846+1</f>
        <v>2105</v>
      </c>
      <c r="C847">
        <f t="shared" si="4824"/>
        <v>119</v>
      </c>
      <c r="D847">
        <f>IF(D846=0, 0, D846*(1-VLOOKUP(C846,Mort!$A$2:$E$111,IF(D846/D845=1-VLOOKUP(C845,Mort!$A$2:$E$111,4),4,5))))</f>
        <v>0</v>
      </c>
      <c r="E847" s="3">
        <f>IF(C847&lt;65,Assumptions!$C$6,Assumptions!$C$7)*(1+Assumptions!$C$8)^(B847-$J$3)</f>
        <v>419421.31516017712</v>
      </c>
      <c r="F847" s="3">
        <f t="shared" si="4821"/>
        <v>0</v>
      </c>
    </row>
    <row r="848" spans="2:6" x14ac:dyDescent="0.25">
      <c r="B848">
        <f t="shared" ref="B848:C848" si="4825">B847+1</f>
        <v>2106</v>
      </c>
      <c r="C848">
        <f t="shared" si="4825"/>
        <v>120</v>
      </c>
      <c r="D848">
        <f>IF(D847=0, 0, D847*(1-VLOOKUP(C847,Mort!$A$2:$E$111,IF(D847/D846=1-VLOOKUP(C846,Mort!$A$2:$E$111,4),4,5))))</f>
        <v>0</v>
      </c>
      <c r="E848" s="3">
        <f>IF(C848&lt;65,Assumptions!$C$6,Assumptions!$C$7)*(1+Assumptions!$C$8)^(B848-$J$3)</f>
        <v>442489.4874939869</v>
      </c>
      <c r="F848" s="3">
        <f t="shared" si="4821"/>
        <v>0</v>
      </c>
    </row>
    <row r="849" spans="2:6" x14ac:dyDescent="0.25">
      <c r="B849">
        <f t="shared" ref="B849:C849" si="4826">B848+1</f>
        <v>2107</v>
      </c>
      <c r="C849">
        <f t="shared" si="4826"/>
        <v>121</v>
      </c>
      <c r="D849">
        <f>IF(D848=0, 0, D848*(1-VLOOKUP(C848,Mort!$A$2:$E$111,IF(D848/D847=1-VLOOKUP(C847,Mort!$A$2:$E$111,4),4,5))))</f>
        <v>0</v>
      </c>
      <c r="E849" s="3">
        <f>IF(C849&lt;65,Assumptions!$C$6,Assumptions!$C$7)*(1+Assumptions!$C$8)^(B849-$J$3)</f>
        <v>466826.40930615616</v>
      </c>
      <c r="F849" s="3">
        <f t="shared" si="4821"/>
        <v>0</v>
      </c>
    </row>
    <row r="850" spans="2:6" x14ac:dyDescent="0.25">
      <c r="B850">
        <f t="shared" ref="B850:C850" si="4827">B849+1</f>
        <v>2108</v>
      </c>
      <c r="C850">
        <f t="shared" si="4827"/>
        <v>122</v>
      </c>
      <c r="D850">
        <f>IF(D849=0, 0, D849*(1-VLOOKUP(C849,Mort!$A$2:$E$111,IF(D849/D848=1-VLOOKUP(C848,Mort!$A$2:$E$111,4),4,5))))</f>
        <v>0</v>
      </c>
      <c r="E850" s="3">
        <f>IF(C850&lt;65,Assumptions!$C$6,Assumptions!$C$7)*(1+Assumptions!$C$8)^(B850-$J$3)</f>
        <v>492501.86181799474</v>
      </c>
      <c r="F850" s="3">
        <f t="shared" si="4821"/>
        <v>0</v>
      </c>
    </row>
    <row r="851" spans="2:6" x14ac:dyDescent="0.25">
      <c r="B851">
        <f t="shared" ref="B851:C851" si="4828">B850+1</f>
        <v>2109</v>
      </c>
      <c r="C851">
        <f t="shared" si="4828"/>
        <v>123</v>
      </c>
      <c r="D851">
        <f>IF(D850=0, 0, D850*(1-VLOOKUP(C850,Mort!$A$2:$E$111,IF(D850/D849=1-VLOOKUP(C849,Mort!$A$2:$E$111,4),4,5))))</f>
        <v>0</v>
      </c>
      <c r="E851" s="3">
        <f>IF(C851&lt;65,Assumptions!$C$6,Assumptions!$C$7)*(1+Assumptions!$C$8)^(B851-$J$3)</f>
        <v>519589.46421798447</v>
      </c>
      <c r="F851" s="3">
        <f t="shared" si="4821"/>
        <v>0</v>
      </c>
    </row>
    <row r="852" spans="2:6" x14ac:dyDescent="0.25">
      <c r="B852">
        <f t="shared" ref="B852:C852" si="4829">B851+1</f>
        <v>2110</v>
      </c>
      <c r="C852">
        <f t="shared" si="4829"/>
        <v>124</v>
      </c>
      <c r="D852">
        <f>IF(D851=0, 0, D851*(1-VLOOKUP(C851,Mort!$A$2:$E$111,IF(D851/D850=1-VLOOKUP(C850,Mort!$A$2:$E$111,4),4,5))))</f>
        <v>0</v>
      </c>
      <c r="E852" s="3">
        <f>IF(C852&lt;65,Assumptions!$C$6,Assumptions!$C$7)*(1+Assumptions!$C$8)^(B852-$J$3)</f>
        <v>548166.88474997354</v>
      </c>
      <c r="F852" s="3">
        <f t="shared" si="4821"/>
        <v>0</v>
      </c>
    </row>
    <row r="853" spans="2:6" x14ac:dyDescent="0.25">
      <c r="B853">
        <f t="shared" ref="B853:C853" si="4830">B852+1</f>
        <v>2111</v>
      </c>
      <c r="C853">
        <f t="shared" si="4830"/>
        <v>125</v>
      </c>
      <c r="D853">
        <f>IF(D852=0, 0, D852*(1-VLOOKUP(C852,Mort!$A$2:$E$111,IF(D852/D851=1-VLOOKUP(C851,Mort!$A$2:$E$111,4),4,5))))</f>
        <v>0</v>
      </c>
      <c r="E853" s="3">
        <f>IF(C853&lt;65,Assumptions!$C$6,Assumptions!$C$7)*(1+Assumptions!$C$8)^(B853-$J$3)</f>
        <v>578316.06341122207</v>
      </c>
      <c r="F853" s="3">
        <f t="shared" si="4821"/>
        <v>0</v>
      </c>
    </row>
    <row r="854" spans="2:6" x14ac:dyDescent="0.25">
      <c r="B854">
        <f t="shared" ref="B854:C854" si="4831">B853+1</f>
        <v>2112</v>
      </c>
      <c r="C854">
        <f t="shared" si="4831"/>
        <v>126</v>
      </c>
      <c r="D854">
        <f>IF(D853=0, 0, D853*(1-VLOOKUP(C853,Mort!$A$2:$E$111,IF(D853/D852=1-VLOOKUP(C852,Mort!$A$2:$E$111,4),4,5))))</f>
        <v>0</v>
      </c>
      <c r="E854" s="3">
        <f>IF(C854&lt;65,Assumptions!$C$6,Assumptions!$C$7)*(1+Assumptions!$C$8)^(B854-$J$3)</f>
        <v>610123.4468988392</v>
      </c>
      <c r="F854" s="3">
        <f t="shared" si="4821"/>
        <v>0</v>
      </c>
    </row>
    <row r="855" spans="2:6" x14ac:dyDescent="0.25">
      <c r="B855">
        <f t="shared" ref="B855:C855" si="4832">B854+1</f>
        <v>2113</v>
      </c>
      <c r="C855">
        <f t="shared" si="4832"/>
        <v>127</v>
      </c>
      <c r="D855">
        <f>IF(D854=0, 0, D854*(1-VLOOKUP(C854,Mort!$A$2:$E$111,IF(D854/D853=1-VLOOKUP(C853,Mort!$A$2:$E$111,4),4,5))))</f>
        <v>0</v>
      </c>
      <c r="E855" s="3">
        <f>IF(C855&lt;65,Assumptions!$C$6,Assumptions!$C$7)*(1+Assumptions!$C$8)^(B855-$J$3)</f>
        <v>643680.23647827539</v>
      </c>
      <c r="F855" s="3">
        <f t="shared" si="4821"/>
        <v>0</v>
      </c>
    </row>
    <row r="856" spans="2:6" x14ac:dyDescent="0.25">
      <c r="B856">
        <f t="shared" ref="B856:C856" si="4833">B855+1</f>
        <v>2114</v>
      </c>
      <c r="C856">
        <f t="shared" si="4833"/>
        <v>128</v>
      </c>
      <c r="D856">
        <f>IF(D855=0, 0, D855*(1-VLOOKUP(C855,Mort!$A$2:$E$111,IF(D855/D854=1-VLOOKUP(C854,Mort!$A$2:$E$111,4),4,5))))</f>
        <v>0</v>
      </c>
      <c r="E856" s="3">
        <f>IF(C856&lt;65,Assumptions!$C$6,Assumptions!$C$7)*(1+Assumptions!$C$8)^(B856-$J$3)</f>
        <v>679082.6494845805</v>
      </c>
      <c r="F856" s="3">
        <f t="shared" si="4821"/>
        <v>0</v>
      </c>
    </row>
    <row r="857" spans="2:6" x14ac:dyDescent="0.25">
      <c r="B857">
        <f t="shared" ref="B857:C857" si="4834">B856+1</f>
        <v>2115</v>
      </c>
      <c r="C857">
        <f t="shared" si="4834"/>
        <v>129</v>
      </c>
      <c r="D857">
        <f>IF(D856=0, 0, D856*(1-VLOOKUP(C856,Mort!$A$2:$E$111,IF(D856/D855=1-VLOOKUP(C855,Mort!$A$2:$E$111,4),4,5))))</f>
        <v>0</v>
      </c>
      <c r="E857" s="3">
        <f>IF(C857&lt;65,Assumptions!$C$6,Assumptions!$C$7)*(1+Assumptions!$C$8)^(B857-$J$3)</f>
        <v>716432.19520623237</v>
      </c>
      <c r="F857" s="3">
        <f t="shared" si="4821"/>
        <v>0</v>
      </c>
    </row>
    <row r="858" spans="2:6" x14ac:dyDescent="0.25">
      <c r="B858">
        <f t="shared" ref="B858:C858" si="4835">B857+1</f>
        <v>2116</v>
      </c>
      <c r="C858">
        <f t="shared" si="4835"/>
        <v>130</v>
      </c>
      <c r="D858">
        <f>IF(D857=0, 0, D857*(1-VLOOKUP(C857,Mort!$A$2:$E$111,IF(D857/D856=1-VLOOKUP(C856,Mort!$A$2:$E$111,4),4,5))))</f>
        <v>0</v>
      </c>
      <c r="E858" s="3">
        <f>IF(C858&lt;65,Assumptions!$C$6,Assumptions!$C$7)*(1+Assumptions!$C$8)^(B858-$J$3)</f>
        <v>755835.96594257513</v>
      </c>
      <c r="F858" s="3">
        <f t="shared" si="4821"/>
        <v>0</v>
      </c>
    </row>
    <row r="859" spans="2:6" x14ac:dyDescent="0.25">
      <c r="B859">
        <f t="shared" ref="B859:C859" si="4836">B858+1</f>
        <v>2117</v>
      </c>
      <c r="C859">
        <f t="shared" si="4836"/>
        <v>131</v>
      </c>
      <c r="D859">
        <f>IF(D858=0, 0, D858*(1-VLOOKUP(C858,Mort!$A$2:$E$111,IF(D858/D857=1-VLOOKUP(C857,Mort!$A$2:$E$111,4),4,5))))</f>
        <v>0</v>
      </c>
      <c r="E859" s="3">
        <f>IF(C859&lt;65,Assumptions!$C$6,Assumptions!$C$7)*(1+Assumptions!$C$8)^(B859-$J$3)</f>
        <v>797406.94406941684</v>
      </c>
      <c r="F859" s="3">
        <f t="shared" si="4821"/>
        <v>0</v>
      </c>
    </row>
    <row r="860" spans="2:6" x14ac:dyDescent="0.25">
      <c r="B860">
        <f t="shared" ref="B860:C860" si="4837">B859+1</f>
        <v>2118</v>
      </c>
      <c r="C860">
        <f t="shared" si="4837"/>
        <v>132</v>
      </c>
      <c r="D860">
        <f>IF(D859=0, 0, D859*(1-VLOOKUP(C859,Mort!$A$2:$E$111,IF(D859/D858=1-VLOOKUP(C858,Mort!$A$2:$E$111,4),4,5))))</f>
        <v>0</v>
      </c>
      <c r="E860" s="3">
        <f>IF(C860&lt;65,Assumptions!$C$6,Assumptions!$C$7)*(1+Assumptions!$C$8)^(B860-$J$3)</f>
        <v>841264.32599323452</v>
      </c>
      <c r="F860" s="3">
        <f t="shared" si="4821"/>
        <v>0</v>
      </c>
    </row>
    <row r="861" spans="2:6" x14ac:dyDescent="0.25">
      <c r="B861">
        <f t="shared" ref="B861:C861" si="4838">B860+1</f>
        <v>2119</v>
      </c>
      <c r="C861">
        <f t="shared" si="4838"/>
        <v>133</v>
      </c>
      <c r="D861">
        <f>IF(D860=0, 0, D860*(1-VLOOKUP(C860,Mort!$A$2:$E$111,IF(D860/D859=1-VLOOKUP(C859,Mort!$A$2:$E$111,4),4,5))))</f>
        <v>0</v>
      </c>
      <c r="E861" s="3">
        <f>IF(C861&lt;65,Assumptions!$C$6,Assumptions!$C$7)*(1+Assumptions!$C$8)^(B861-$J$3)</f>
        <v>887533.86392286257</v>
      </c>
      <c r="F861" s="3">
        <f t="shared" si="4821"/>
        <v>0</v>
      </c>
    </row>
    <row r="862" spans="2:6" x14ac:dyDescent="0.25">
      <c r="B862">
        <f t="shared" ref="B862:C862" si="4839">B861+1</f>
        <v>2120</v>
      </c>
      <c r="C862">
        <f t="shared" si="4839"/>
        <v>134</v>
      </c>
      <c r="D862">
        <f>IF(D861=0, 0, D861*(1-VLOOKUP(C861,Mort!$A$2:$E$111,IF(D861/D860=1-VLOOKUP(C860,Mort!$A$2:$E$111,4),4,5))))</f>
        <v>0</v>
      </c>
      <c r="E862" s="3">
        <f>IF(C862&lt;65,Assumptions!$C$6,Assumptions!$C$7)*(1+Assumptions!$C$8)^(B862-$J$3)</f>
        <v>936348.22643861989</v>
      </c>
      <c r="F862" s="3">
        <f t="shared" si="4821"/>
        <v>0</v>
      </c>
    </row>
    <row r="863" spans="2:6" x14ac:dyDescent="0.25">
      <c r="B863">
        <f t="shared" ref="B863:C863" si="4840">B862+1</f>
        <v>2121</v>
      </c>
      <c r="C863">
        <f t="shared" si="4840"/>
        <v>135</v>
      </c>
      <c r="D863">
        <f>IF(D862=0, 0, D862*(1-VLOOKUP(C862,Mort!$A$2:$E$111,IF(D862/D861=1-VLOOKUP(C861,Mort!$A$2:$E$111,4),4,5))))</f>
        <v>0</v>
      </c>
      <c r="E863" s="3">
        <f>IF(C863&lt;65,Assumptions!$C$6,Assumptions!$C$7)*(1+Assumptions!$C$8)^(B863-$J$3)</f>
        <v>987847.37889274396</v>
      </c>
      <c r="F863" s="3">
        <f t="shared" si="4821"/>
        <v>0</v>
      </c>
    </row>
    <row r="864" spans="2:6" x14ac:dyDescent="0.25">
      <c r="B864">
        <f t="shared" ref="B864:C864" si="4841">B863+1</f>
        <v>2122</v>
      </c>
      <c r="C864">
        <f t="shared" si="4841"/>
        <v>136</v>
      </c>
      <c r="D864">
        <f>IF(D863=0, 0, D863*(1-VLOOKUP(C863,Mort!$A$2:$E$111,IF(D863/D862=1-VLOOKUP(C862,Mort!$A$2:$E$111,4),4,5))))</f>
        <v>0</v>
      </c>
      <c r="E864" s="3">
        <f>IF(C864&lt;65,Assumptions!$C$6,Assumptions!$C$7)*(1+Assumptions!$C$8)^(B864-$J$3)</f>
        <v>1042178.9847318449</v>
      </c>
      <c r="F864" s="3">
        <f t="shared" si="4821"/>
        <v>0</v>
      </c>
    </row>
    <row r="865" spans="2:6" x14ac:dyDescent="0.25">
      <c r="B865">
        <f t="shared" ref="B865:C865" si="4842">B864+1</f>
        <v>2123</v>
      </c>
      <c r="C865">
        <f t="shared" si="4842"/>
        <v>137</v>
      </c>
      <c r="D865">
        <f>IF(D864=0, 0, D864*(1-VLOOKUP(C864,Mort!$A$2:$E$111,IF(D864/D863=1-VLOOKUP(C863,Mort!$A$2:$E$111,4),4,5))))</f>
        <v>0</v>
      </c>
      <c r="E865" s="3">
        <f>IF(C865&lt;65,Assumptions!$C$6,Assumptions!$C$7)*(1+Assumptions!$C$8)^(B865-$J$3)</f>
        <v>1099498.8288920962</v>
      </c>
      <c r="F865" s="3">
        <f t="shared" si="4821"/>
        <v>0</v>
      </c>
    </row>
    <row r="866" spans="2:6" x14ac:dyDescent="0.25">
      <c r="B866">
        <f t="shared" ref="B866:C866" si="4843">B865+1</f>
        <v>2124</v>
      </c>
      <c r="C866">
        <f t="shared" si="4843"/>
        <v>138</v>
      </c>
      <c r="D866">
        <f>IF(D865=0, 0, D865*(1-VLOOKUP(C865,Mort!$A$2:$E$111,IF(D865/D864=1-VLOOKUP(C864,Mort!$A$2:$E$111,4),4,5))))</f>
        <v>0</v>
      </c>
      <c r="E866" s="3">
        <f>IF(C866&lt;65,Assumptions!$C$6,Assumptions!$C$7)*(1+Assumptions!$C$8)^(B866-$J$3)</f>
        <v>1159971.2644811615</v>
      </c>
      <c r="F866" s="3">
        <f t="shared" si="4821"/>
        <v>0</v>
      </c>
    </row>
    <row r="867" spans="2:6" x14ac:dyDescent="0.25">
      <c r="B867">
        <f t="shared" ref="B867:C867" si="4844">B866+1</f>
        <v>2125</v>
      </c>
      <c r="C867">
        <f t="shared" si="4844"/>
        <v>139</v>
      </c>
      <c r="D867">
        <f>IF(D866=0, 0, D866*(1-VLOOKUP(C866,Mort!$A$2:$E$111,IF(D866/D865=1-VLOOKUP(C865,Mort!$A$2:$E$111,4),4,5))))</f>
        <v>0</v>
      </c>
      <c r="E867" s="3">
        <f>IF(C867&lt;65,Assumptions!$C$6,Assumptions!$C$7)*(1+Assumptions!$C$8)^(B867-$J$3)</f>
        <v>1223769.6840276255</v>
      </c>
      <c r="F867" s="3">
        <f t="shared" si="4821"/>
        <v>0</v>
      </c>
    </row>
    <row r="868" spans="2:6" x14ac:dyDescent="0.25">
      <c r="B868">
        <f t="shared" ref="B868:C868" si="4845">B867+1</f>
        <v>2126</v>
      </c>
      <c r="C868">
        <f t="shared" si="4845"/>
        <v>140</v>
      </c>
      <c r="D868">
        <f>IF(D867=0, 0, D867*(1-VLOOKUP(C867,Mort!$A$2:$E$111,IF(D867/D866=1-VLOOKUP(C866,Mort!$A$2:$E$111,4),4,5))))</f>
        <v>0</v>
      </c>
      <c r="E868" s="3">
        <f>IF(C868&lt;65,Assumptions!$C$6,Assumptions!$C$7)*(1+Assumptions!$C$8)^(B868-$J$3)</f>
        <v>1291077.0166491447</v>
      </c>
      <c r="F868" s="3">
        <f t="shared" si="4821"/>
        <v>0</v>
      </c>
    </row>
    <row r="869" spans="2:6" x14ac:dyDescent="0.25">
      <c r="B869">
        <f t="shared" ref="B869:C869" si="4846">B868+1</f>
        <v>2127</v>
      </c>
      <c r="C869">
        <f t="shared" si="4846"/>
        <v>141</v>
      </c>
      <c r="D869">
        <f>IF(D868=0, 0, D868*(1-VLOOKUP(C868,Mort!$A$2:$E$111,IF(D868/D867=1-VLOOKUP(C867,Mort!$A$2:$E$111,4),4,5))))</f>
        <v>0</v>
      </c>
      <c r="E869" s="3">
        <f>IF(C869&lt;65,Assumptions!$C$6,Assumptions!$C$7)*(1+Assumptions!$C$8)^(B869-$J$3)</f>
        <v>1362086.2525648475</v>
      </c>
      <c r="F869" s="3">
        <f t="shared" si="4821"/>
        <v>0</v>
      </c>
    </row>
    <row r="870" spans="2:6" x14ac:dyDescent="0.25">
      <c r="B870">
        <f t="shared" ref="B870:C870" si="4847">B869+1</f>
        <v>2128</v>
      </c>
      <c r="C870">
        <f t="shared" si="4847"/>
        <v>142</v>
      </c>
      <c r="D870">
        <f>IF(D869=0, 0, D869*(1-VLOOKUP(C869,Mort!$A$2:$E$111,IF(D869/D868=1-VLOOKUP(C868,Mort!$A$2:$E$111,4),4,5))))</f>
        <v>0</v>
      </c>
      <c r="E870" s="3">
        <f>IF(C870&lt;65,Assumptions!$C$6,Assumptions!$C$7)*(1+Assumptions!$C$8)^(B870-$J$3)</f>
        <v>1437000.9964559141</v>
      </c>
      <c r="F870" s="3">
        <f t="shared" si="4821"/>
        <v>0</v>
      </c>
    </row>
    <row r="871" spans="2:6" x14ac:dyDescent="0.25">
      <c r="B871">
        <f t="shared" ref="B871:C871" si="4848">B870+1</f>
        <v>2129</v>
      </c>
      <c r="C871">
        <f t="shared" si="4848"/>
        <v>143</v>
      </c>
      <c r="D871">
        <f>IF(D870=0, 0, D870*(1-VLOOKUP(C870,Mort!$A$2:$E$111,IF(D870/D869=1-VLOOKUP(C869,Mort!$A$2:$E$111,4),4,5))))</f>
        <v>0</v>
      </c>
      <c r="E871" s="3">
        <f>IF(C871&lt;65,Assumptions!$C$6,Assumptions!$C$7)*(1+Assumptions!$C$8)^(B871-$J$3)</f>
        <v>1516036.0512609896</v>
      </c>
      <c r="F871" s="3">
        <f t="shared" si="4821"/>
        <v>0</v>
      </c>
    </row>
    <row r="872" spans="2:6" x14ac:dyDescent="0.25">
      <c r="B872">
        <f t="shared" ref="B872:C872" si="4849">B871+1</f>
        <v>2130</v>
      </c>
      <c r="C872">
        <f t="shared" si="4849"/>
        <v>144</v>
      </c>
      <c r="D872">
        <f>IF(D871=0, 0, D871*(1-VLOOKUP(C871,Mort!$A$2:$E$111,IF(D871/D870=1-VLOOKUP(C870,Mort!$A$2:$E$111,4),4,5))))</f>
        <v>0</v>
      </c>
      <c r="E872" s="3">
        <f>IF(C872&lt;65,Assumptions!$C$6,Assumptions!$C$7)*(1+Assumptions!$C$8)^(B872-$J$3)</f>
        <v>1599418.0340803438</v>
      </c>
      <c r="F872" s="3">
        <f t="shared" si="4821"/>
        <v>0</v>
      </c>
    </row>
    <row r="873" spans="2:6" x14ac:dyDescent="0.25">
      <c r="B873">
        <f t="shared" ref="B873:C873" si="4850">B872+1</f>
        <v>2131</v>
      </c>
      <c r="C873">
        <f t="shared" si="4850"/>
        <v>145</v>
      </c>
      <c r="D873">
        <f>IF(D872=0, 0, D872*(1-VLOOKUP(C872,Mort!$A$2:$E$111,IF(D872/D871=1-VLOOKUP(C871,Mort!$A$2:$E$111,4),4,5))))</f>
        <v>0</v>
      </c>
      <c r="E873" s="3">
        <f>IF(C873&lt;65,Assumptions!$C$6,Assumptions!$C$7)*(1+Assumptions!$C$8)^(B873-$J$3)</f>
        <v>1687386.0259547625</v>
      </c>
      <c r="F873" s="3">
        <f t="shared" si="4821"/>
        <v>0</v>
      </c>
    </row>
    <row r="874" spans="2:6" x14ac:dyDescent="0.25">
      <c r="B874">
        <f t="shared" ref="B874:C874" si="4851">B873+1</f>
        <v>2132</v>
      </c>
      <c r="C874">
        <f t="shared" si="4851"/>
        <v>146</v>
      </c>
      <c r="D874">
        <f>IF(D873=0, 0, D873*(1-VLOOKUP(C873,Mort!$A$2:$E$111,IF(D873/D872=1-VLOOKUP(C872,Mort!$A$2:$E$111,4),4,5))))</f>
        <v>0</v>
      </c>
      <c r="E874" s="3">
        <f>IF(C874&lt;65,Assumptions!$C$6,Assumptions!$C$7)*(1+Assumptions!$C$8)^(B874-$J$3)</f>
        <v>1780192.2573822744</v>
      </c>
      <c r="F874" s="3">
        <f t="shared" si="4821"/>
        <v>0</v>
      </c>
    </row>
    <row r="875" spans="2:6" x14ac:dyDescent="0.25">
      <c r="B875">
        <f t="shared" ref="B875:C875" si="4852">B874+1</f>
        <v>2133</v>
      </c>
      <c r="C875">
        <f t="shared" si="4852"/>
        <v>147</v>
      </c>
      <c r="D875">
        <f>IF(D874=0, 0, D874*(1-VLOOKUP(C874,Mort!$A$2:$E$111,IF(D874/D873=1-VLOOKUP(C873,Mort!$A$2:$E$111,4),4,5))))</f>
        <v>0</v>
      </c>
      <c r="E875" s="3">
        <f>IF(C875&lt;65,Assumptions!$C$6,Assumptions!$C$7)*(1+Assumptions!$C$8)^(B875-$J$3)</f>
        <v>1878102.8315382996</v>
      </c>
      <c r="F875" s="3">
        <f t="shared" si="4821"/>
        <v>0</v>
      </c>
    </row>
    <row r="876" spans="2:6" x14ac:dyDescent="0.25">
      <c r="B876">
        <f t="shared" ref="B876:C876" si="4853">B875+1</f>
        <v>2134</v>
      </c>
      <c r="C876">
        <f t="shared" si="4853"/>
        <v>148</v>
      </c>
      <c r="D876">
        <f>IF(D875=0, 0, D875*(1-VLOOKUP(C875,Mort!$A$2:$E$111,IF(D875/D874=1-VLOOKUP(C874,Mort!$A$2:$E$111,4),4,5))))</f>
        <v>0</v>
      </c>
      <c r="E876" s="3">
        <f>IF(C876&lt;65,Assumptions!$C$6,Assumptions!$C$7)*(1+Assumptions!$C$8)^(B876-$J$3)</f>
        <v>1981398.4872729057</v>
      </c>
      <c r="F876" s="3">
        <f t="shared" si="4821"/>
        <v>0</v>
      </c>
    </row>
    <row r="877" spans="2:6" x14ac:dyDescent="0.25">
      <c r="B877">
        <f t="shared" ref="B877:C877" si="4854">B876+1</f>
        <v>2135</v>
      </c>
      <c r="C877">
        <f t="shared" si="4854"/>
        <v>149</v>
      </c>
      <c r="D877">
        <f>IF(D876=0, 0, D876*(1-VLOOKUP(C876,Mort!$A$2:$E$111,IF(D876/D875=1-VLOOKUP(C875,Mort!$A$2:$E$111,4),4,5))))</f>
        <v>0</v>
      </c>
      <c r="E877" s="3">
        <f>IF(C877&lt;65,Assumptions!$C$6,Assumptions!$C$7)*(1+Assumptions!$C$8)^(B877-$J$3)</f>
        <v>2090375.4040729157</v>
      </c>
      <c r="F877" s="3">
        <f t="shared" si="4821"/>
        <v>0</v>
      </c>
    </row>
    <row r="878" spans="2:6" x14ac:dyDescent="0.25">
      <c r="B878">
        <f t="shared" ref="B878:C878" si="4855">B877+1</f>
        <v>2136</v>
      </c>
      <c r="C878">
        <f t="shared" si="4855"/>
        <v>150</v>
      </c>
      <c r="D878">
        <f>IF(D877=0, 0, D877*(1-VLOOKUP(C877,Mort!$A$2:$E$111,IF(D877/D876=1-VLOOKUP(C876,Mort!$A$2:$E$111,4),4,5))))</f>
        <v>0</v>
      </c>
      <c r="E878" s="3">
        <f>IF(C878&lt;65,Assumptions!$C$6,Assumptions!$C$7)*(1+Assumptions!$C$8)^(B878-$J$3)</f>
        <v>2205346.0512969261</v>
      </c>
      <c r="F878" s="3">
        <f t="shared" si="4821"/>
        <v>0</v>
      </c>
    </row>
    <row r="882" spans="2:226" x14ac:dyDescent="0.25">
      <c r="H882" t="s">
        <v>40</v>
      </c>
      <c r="I882" s="4">
        <f>NPV(Assumptions!$C$9, J884:DE884)*(1+Assumptions!$C$9)-I884</f>
        <v>0</v>
      </c>
      <c r="J882" t="s">
        <v>26</v>
      </c>
      <c r="DF882" t="s">
        <v>55</v>
      </c>
    </row>
    <row r="883" spans="2:226" x14ac:dyDescent="0.25">
      <c r="B883" t="s">
        <v>3</v>
      </c>
      <c r="C883">
        <v>9</v>
      </c>
      <c r="E883" t="s">
        <v>30</v>
      </c>
      <c r="F883">
        <f>C884+MAX(Assumptions!$C$4-C884,Assumptions!$C$5-C886,0)</f>
        <v>50</v>
      </c>
      <c r="I883" t="s">
        <v>21</v>
      </c>
      <c r="J883">
        <f>J888</f>
        <v>2019</v>
      </c>
      <c r="K883">
        <f>J883+1</f>
        <v>2020</v>
      </c>
      <c r="L883">
        <f t="shared" ref="L883" si="4856">K883+1</f>
        <v>2021</v>
      </c>
      <c r="M883">
        <f t="shared" ref="M883" si="4857">L883+1</f>
        <v>2022</v>
      </c>
      <c r="N883">
        <f t="shared" ref="N883" si="4858">M883+1</f>
        <v>2023</v>
      </c>
      <c r="O883">
        <f t="shared" ref="O883" si="4859">N883+1</f>
        <v>2024</v>
      </c>
      <c r="P883">
        <f t="shared" ref="P883" si="4860">O883+1</f>
        <v>2025</v>
      </c>
      <c r="Q883">
        <f t="shared" ref="Q883" si="4861">P883+1</f>
        <v>2026</v>
      </c>
      <c r="R883">
        <f t="shared" ref="R883" si="4862">Q883+1</f>
        <v>2027</v>
      </c>
      <c r="S883">
        <f t="shared" ref="S883" si="4863">R883+1</f>
        <v>2028</v>
      </c>
      <c r="T883">
        <f t="shared" ref="T883" si="4864">S883+1</f>
        <v>2029</v>
      </c>
      <c r="U883">
        <f t="shared" ref="U883" si="4865">T883+1</f>
        <v>2030</v>
      </c>
      <c r="V883">
        <f t="shared" ref="V883" si="4866">U883+1</f>
        <v>2031</v>
      </c>
      <c r="W883">
        <f t="shared" ref="W883" si="4867">V883+1</f>
        <v>2032</v>
      </c>
      <c r="X883">
        <f t="shared" ref="X883" si="4868">W883+1</f>
        <v>2033</v>
      </c>
      <c r="Y883">
        <f t="shared" ref="Y883" si="4869">X883+1</f>
        <v>2034</v>
      </c>
      <c r="Z883">
        <f t="shared" ref="Z883" si="4870">Y883+1</f>
        <v>2035</v>
      </c>
      <c r="AA883">
        <f t="shared" ref="AA883" si="4871">Z883+1</f>
        <v>2036</v>
      </c>
      <c r="AB883">
        <f t="shared" ref="AB883" si="4872">AA883+1</f>
        <v>2037</v>
      </c>
      <c r="AC883">
        <f t="shared" ref="AC883" si="4873">AB883+1</f>
        <v>2038</v>
      </c>
      <c r="AD883">
        <f t="shared" ref="AD883" si="4874">AC883+1</f>
        <v>2039</v>
      </c>
      <c r="AE883">
        <f t="shared" ref="AE883" si="4875">AD883+1</f>
        <v>2040</v>
      </c>
      <c r="AF883">
        <f t="shared" ref="AF883" si="4876">AE883+1</f>
        <v>2041</v>
      </c>
      <c r="AG883">
        <f t="shared" ref="AG883" si="4877">AF883+1</f>
        <v>2042</v>
      </c>
      <c r="AH883">
        <f t="shared" ref="AH883" si="4878">AG883+1</f>
        <v>2043</v>
      </c>
      <c r="AI883">
        <f t="shared" ref="AI883" si="4879">AH883+1</f>
        <v>2044</v>
      </c>
      <c r="AJ883">
        <f t="shared" ref="AJ883" si="4880">AI883+1</f>
        <v>2045</v>
      </c>
      <c r="AK883">
        <f t="shared" ref="AK883" si="4881">AJ883+1</f>
        <v>2046</v>
      </c>
      <c r="AL883">
        <f t="shared" ref="AL883" si="4882">AK883+1</f>
        <v>2047</v>
      </c>
      <c r="AM883">
        <f t="shared" ref="AM883" si="4883">AL883+1</f>
        <v>2048</v>
      </c>
      <c r="AN883">
        <f t="shared" ref="AN883" si="4884">AM883+1</f>
        <v>2049</v>
      </c>
      <c r="AO883">
        <f t="shared" ref="AO883" si="4885">AN883+1</f>
        <v>2050</v>
      </c>
      <c r="AP883">
        <f t="shared" ref="AP883" si="4886">AO883+1</f>
        <v>2051</v>
      </c>
      <c r="AQ883">
        <f t="shared" ref="AQ883" si="4887">AP883+1</f>
        <v>2052</v>
      </c>
      <c r="AR883">
        <f t="shared" ref="AR883" si="4888">AQ883+1</f>
        <v>2053</v>
      </c>
      <c r="AS883">
        <f t="shared" ref="AS883" si="4889">AR883+1</f>
        <v>2054</v>
      </c>
      <c r="AT883">
        <f t="shared" ref="AT883" si="4890">AS883+1</f>
        <v>2055</v>
      </c>
      <c r="AU883">
        <f t="shared" ref="AU883" si="4891">AT883+1</f>
        <v>2056</v>
      </c>
      <c r="AV883">
        <f t="shared" ref="AV883" si="4892">AU883+1</f>
        <v>2057</v>
      </c>
      <c r="AW883">
        <f t="shared" ref="AW883" si="4893">AV883+1</f>
        <v>2058</v>
      </c>
      <c r="AX883">
        <f t="shared" ref="AX883" si="4894">AW883+1</f>
        <v>2059</v>
      </c>
      <c r="AY883">
        <f t="shared" ref="AY883" si="4895">AX883+1</f>
        <v>2060</v>
      </c>
      <c r="AZ883">
        <f t="shared" ref="AZ883" si="4896">AY883+1</f>
        <v>2061</v>
      </c>
      <c r="BA883">
        <f t="shared" ref="BA883" si="4897">AZ883+1</f>
        <v>2062</v>
      </c>
      <c r="BB883">
        <f t="shared" ref="BB883" si="4898">BA883+1</f>
        <v>2063</v>
      </c>
      <c r="BC883">
        <f t="shared" ref="BC883" si="4899">BB883+1</f>
        <v>2064</v>
      </c>
      <c r="BD883">
        <f t="shared" ref="BD883" si="4900">BC883+1</f>
        <v>2065</v>
      </c>
      <c r="BE883">
        <f t="shared" ref="BE883" si="4901">BD883+1</f>
        <v>2066</v>
      </c>
      <c r="BF883">
        <f t="shared" ref="BF883" si="4902">BE883+1</f>
        <v>2067</v>
      </c>
      <c r="BG883">
        <f t="shared" ref="BG883" si="4903">BF883+1</f>
        <v>2068</v>
      </c>
      <c r="BH883">
        <f t="shared" ref="BH883" si="4904">BG883+1</f>
        <v>2069</v>
      </c>
      <c r="BI883">
        <f t="shared" ref="BI883" si="4905">BH883+1</f>
        <v>2070</v>
      </c>
      <c r="BJ883">
        <f t="shared" ref="BJ883" si="4906">BI883+1</f>
        <v>2071</v>
      </c>
      <c r="BK883">
        <f t="shared" ref="BK883" si="4907">BJ883+1</f>
        <v>2072</v>
      </c>
      <c r="BL883">
        <f t="shared" ref="BL883" si="4908">BK883+1</f>
        <v>2073</v>
      </c>
      <c r="BM883">
        <f t="shared" ref="BM883" si="4909">BL883+1</f>
        <v>2074</v>
      </c>
      <c r="BN883">
        <f t="shared" ref="BN883" si="4910">BM883+1</f>
        <v>2075</v>
      </c>
      <c r="BO883">
        <f t="shared" ref="BO883" si="4911">BN883+1</f>
        <v>2076</v>
      </c>
      <c r="BP883">
        <f t="shared" ref="BP883" si="4912">BO883+1</f>
        <v>2077</v>
      </c>
      <c r="BQ883">
        <f t="shared" ref="BQ883" si="4913">BP883+1</f>
        <v>2078</v>
      </c>
      <c r="BR883">
        <f t="shared" ref="BR883" si="4914">BQ883+1</f>
        <v>2079</v>
      </c>
      <c r="BS883">
        <f t="shared" ref="BS883" si="4915">BR883+1</f>
        <v>2080</v>
      </c>
      <c r="BT883">
        <f t="shared" ref="BT883" si="4916">BS883+1</f>
        <v>2081</v>
      </c>
      <c r="BU883">
        <f t="shared" ref="BU883" si="4917">BT883+1</f>
        <v>2082</v>
      </c>
      <c r="BV883">
        <f t="shared" ref="BV883" si="4918">BU883+1</f>
        <v>2083</v>
      </c>
      <c r="BW883">
        <f t="shared" ref="BW883" si="4919">BV883+1</f>
        <v>2084</v>
      </c>
      <c r="BX883">
        <f t="shared" ref="BX883" si="4920">BW883+1</f>
        <v>2085</v>
      </c>
      <c r="BY883">
        <f t="shared" ref="BY883" si="4921">BX883+1</f>
        <v>2086</v>
      </c>
      <c r="BZ883">
        <f t="shared" ref="BZ883" si="4922">BY883+1</f>
        <v>2087</v>
      </c>
      <c r="CA883">
        <f t="shared" ref="CA883" si="4923">BZ883+1</f>
        <v>2088</v>
      </c>
      <c r="CB883">
        <f t="shared" ref="CB883" si="4924">CA883+1</f>
        <v>2089</v>
      </c>
      <c r="CC883">
        <f t="shared" ref="CC883" si="4925">CB883+1</f>
        <v>2090</v>
      </c>
      <c r="CD883">
        <f t="shared" ref="CD883" si="4926">CC883+1</f>
        <v>2091</v>
      </c>
      <c r="CE883">
        <f t="shared" ref="CE883" si="4927">CD883+1</f>
        <v>2092</v>
      </c>
      <c r="CF883">
        <f t="shared" ref="CF883" si="4928">CE883+1</f>
        <v>2093</v>
      </c>
      <c r="CG883">
        <f t="shared" ref="CG883" si="4929">CF883+1</f>
        <v>2094</v>
      </c>
      <c r="CH883">
        <f t="shared" ref="CH883" si="4930">CG883+1</f>
        <v>2095</v>
      </c>
      <c r="CI883">
        <f t="shared" ref="CI883" si="4931">CH883+1</f>
        <v>2096</v>
      </c>
      <c r="CJ883">
        <f t="shared" ref="CJ883" si="4932">CI883+1</f>
        <v>2097</v>
      </c>
      <c r="CK883">
        <f t="shared" ref="CK883" si="4933">CJ883+1</f>
        <v>2098</v>
      </c>
      <c r="CL883">
        <f t="shared" ref="CL883" si="4934">CK883+1</f>
        <v>2099</v>
      </c>
      <c r="CM883">
        <f t="shared" ref="CM883" si="4935">CL883+1</f>
        <v>2100</v>
      </c>
      <c r="CN883">
        <f t="shared" ref="CN883" si="4936">CM883+1</f>
        <v>2101</v>
      </c>
      <c r="CO883">
        <f t="shared" ref="CO883" si="4937">CN883+1</f>
        <v>2102</v>
      </c>
      <c r="CP883">
        <f t="shared" ref="CP883" si="4938">CO883+1</f>
        <v>2103</v>
      </c>
      <c r="CQ883">
        <f t="shared" ref="CQ883" si="4939">CP883+1</f>
        <v>2104</v>
      </c>
      <c r="CR883">
        <f t="shared" ref="CR883" si="4940">CQ883+1</f>
        <v>2105</v>
      </c>
      <c r="CS883">
        <f t="shared" ref="CS883" si="4941">CR883+1</f>
        <v>2106</v>
      </c>
      <c r="CT883">
        <f t="shared" ref="CT883" si="4942">CS883+1</f>
        <v>2107</v>
      </c>
      <c r="CU883">
        <f t="shared" ref="CU883" si="4943">CT883+1</f>
        <v>2108</v>
      </c>
      <c r="CV883">
        <f t="shared" ref="CV883" si="4944">CU883+1</f>
        <v>2109</v>
      </c>
      <c r="CW883">
        <f t="shared" ref="CW883" si="4945">CV883+1</f>
        <v>2110</v>
      </c>
      <c r="CX883">
        <f t="shared" ref="CX883" si="4946">CW883+1</f>
        <v>2111</v>
      </c>
      <c r="CY883">
        <f t="shared" ref="CY883" si="4947">CX883+1</f>
        <v>2112</v>
      </c>
      <c r="CZ883">
        <f t="shared" ref="CZ883" si="4948">CY883+1</f>
        <v>2113</v>
      </c>
      <c r="DA883">
        <f t="shared" ref="DA883" si="4949">CZ883+1</f>
        <v>2114</v>
      </c>
      <c r="DB883">
        <f t="shared" ref="DB883" si="4950">DA883+1</f>
        <v>2115</v>
      </c>
      <c r="DC883">
        <f t="shared" ref="DC883" si="4951">DB883+1</f>
        <v>2116</v>
      </c>
      <c r="DD883">
        <f t="shared" ref="DD883" si="4952">DC883+1</f>
        <v>2117</v>
      </c>
      <c r="DE883">
        <f t="shared" ref="DE883" si="4953">DD883+1</f>
        <v>2118</v>
      </c>
      <c r="DF883">
        <f>J883</f>
        <v>2019</v>
      </c>
      <c r="DG883">
        <f>DF883+1</f>
        <v>2020</v>
      </c>
      <c r="DH883">
        <f t="shared" ref="DH883" si="4954">DG883+1</f>
        <v>2021</v>
      </c>
      <c r="DI883">
        <f t="shared" ref="DI883" si="4955">DH883+1</f>
        <v>2022</v>
      </c>
      <c r="DJ883">
        <f t="shared" ref="DJ883" si="4956">DI883+1</f>
        <v>2023</v>
      </c>
      <c r="DK883">
        <f t="shared" ref="DK883" si="4957">DJ883+1</f>
        <v>2024</v>
      </c>
      <c r="DL883">
        <f t="shared" ref="DL883" si="4958">DK883+1</f>
        <v>2025</v>
      </c>
      <c r="DM883">
        <f t="shared" ref="DM883" si="4959">DL883+1</f>
        <v>2026</v>
      </c>
      <c r="DN883">
        <f t="shared" ref="DN883" si="4960">DM883+1</f>
        <v>2027</v>
      </c>
      <c r="DO883">
        <f t="shared" ref="DO883" si="4961">DN883+1</f>
        <v>2028</v>
      </c>
      <c r="DP883">
        <f t="shared" ref="DP883" si="4962">DO883+1</f>
        <v>2029</v>
      </c>
      <c r="DQ883">
        <f t="shared" ref="DQ883" si="4963">DP883+1</f>
        <v>2030</v>
      </c>
      <c r="DR883">
        <f t="shared" ref="DR883" si="4964">DQ883+1</f>
        <v>2031</v>
      </c>
      <c r="DS883">
        <f t="shared" ref="DS883" si="4965">DR883+1</f>
        <v>2032</v>
      </c>
      <c r="DT883">
        <f t="shared" ref="DT883" si="4966">DS883+1</f>
        <v>2033</v>
      </c>
      <c r="DU883">
        <f t="shared" ref="DU883" si="4967">DT883+1</f>
        <v>2034</v>
      </c>
      <c r="DV883">
        <f t="shared" ref="DV883" si="4968">DU883+1</f>
        <v>2035</v>
      </c>
      <c r="DW883">
        <f t="shared" ref="DW883" si="4969">DV883+1</f>
        <v>2036</v>
      </c>
      <c r="DX883">
        <f t="shared" ref="DX883" si="4970">DW883+1</f>
        <v>2037</v>
      </c>
      <c r="DY883">
        <f t="shared" ref="DY883" si="4971">DX883+1</f>
        <v>2038</v>
      </c>
      <c r="DZ883">
        <f t="shared" ref="DZ883" si="4972">DY883+1</f>
        <v>2039</v>
      </c>
      <c r="EA883">
        <f t="shared" ref="EA883" si="4973">DZ883+1</f>
        <v>2040</v>
      </c>
      <c r="EB883">
        <f t="shared" ref="EB883" si="4974">EA883+1</f>
        <v>2041</v>
      </c>
      <c r="EC883">
        <f t="shared" ref="EC883" si="4975">EB883+1</f>
        <v>2042</v>
      </c>
      <c r="ED883">
        <f t="shared" ref="ED883" si="4976">EC883+1</f>
        <v>2043</v>
      </c>
      <c r="EE883">
        <f t="shared" ref="EE883" si="4977">ED883+1</f>
        <v>2044</v>
      </c>
      <c r="EF883">
        <f t="shared" ref="EF883" si="4978">EE883+1</f>
        <v>2045</v>
      </c>
      <c r="EG883">
        <f t="shared" ref="EG883" si="4979">EF883+1</f>
        <v>2046</v>
      </c>
      <c r="EH883">
        <f t="shared" ref="EH883" si="4980">EG883+1</f>
        <v>2047</v>
      </c>
      <c r="EI883">
        <f t="shared" ref="EI883" si="4981">EH883+1</f>
        <v>2048</v>
      </c>
      <c r="EJ883">
        <f t="shared" ref="EJ883" si="4982">EI883+1</f>
        <v>2049</v>
      </c>
      <c r="EK883">
        <f t="shared" ref="EK883" si="4983">EJ883+1</f>
        <v>2050</v>
      </c>
      <c r="EL883">
        <f t="shared" ref="EL883" si="4984">EK883+1</f>
        <v>2051</v>
      </c>
      <c r="EM883">
        <f t="shared" ref="EM883" si="4985">EL883+1</f>
        <v>2052</v>
      </c>
      <c r="EN883">
        <f t="shared" ref="EN883" si="4986">EM883+1</f>
        <v>2053</v>
      </c>
      <c r="EO883">
        <f t="shared" ref="EO883" si="4987">EN883+1</f>
        <v>2054</v>
      </c>
      <c r="EP883">
        <f t="shared" ref="EP883" si="4988">EO883+1</f>
        <v>2055</v>
      </c>
      <c r="EQ883">
        <f t="shared" ref="EQ883" si="4989">EP883+1</f>
        <v>2056</v>
      </c>
      <c r="ER883">
        <f t="shared" ref="ER883" si="4990">EQ883+1</f>
        <v>2057</v>
      </c>
      <c r="ES883">
        <f t="shared" ref="ES883" si="4991">ER883+1</f>
        <v>2058</v>
      </c>
      <c r="ET883">
        <f t="shared" ref="ET883" si="4992">ES883+1</f>
        <v>2059</v>
      </c>
      <c r="EU883">
        <f t="shared" ref="EU883" si="4993">ET883+1</f>
        <v>2060</v>
      </c>
      <c r="EV883">
        <f t="shared" ref="EV883" si="4994">EU883+1</f>
        <v>2061</v>
      </c>
      <c r="EW883">
        <f t="shared" ref="EW883" si="4995">EV883+1</f>
        <v>2062</v>
      </c>
      <c r="EX883">
        <f t="shared" ref="EX883" si="4996">EW883+1</f>
        <v>2063</v>
      </c>
      <c r="EY883">
        <f t="shared" ref="EY883" si="4997">EX883+1</f>
        <v>2064</v>
      </c>
      <c r="EZ883">
        <f t="shared" ref="EZ883" si="4998">EY883+1</f>
        <v>2065</v>
      </c>
      <c r="FA883">
        <f t="shared" ref="FA883" si="4999">EZ883+1</f>
        <v>2066</v>
      </c>
      <c r="FB883">
        <f t="shared" ref="FB883" si="5000">FA883+1</f>
        <v>2067</v>
      </c>
      <c r="FC883">
        <f t="shared" ref="FC883" si="5001">FB883+1</f>
        <v>2068</v>
      </c>
      <c r="FD883">
        <f t="shared" ref="FD883" si="5002">FC883+1</f>
        <v>2069</v>
      </c>
      <c r="FE883">
        <f t="shared" ref="FE883" si="5003">FD883+1</f>
        <v>2070</v>
      </c>
      <c r="FF883">
        <f t="shared" ref="FF883" si="5004">FE883+1</f>
        <v>2071</v>
      </c>
      <c r="FG883">
        <f t="shared" ref="FG883" si="5005">FF883+1</f>
        <v>2072</v>
      </c>
      <c r="FH883">
        <f t="shared" ref="FH883" si="5006">FG883+1</f>
        <v>2073</v>
      </c>
      <c r="FI883">
        <f t="shared" ref="FI883" si="5007">FH883+1</f>
        <v>2074</v>
      </c>
      <c r="FJ883">
        <f t="shared" ref="FJ883" si="5008">FI883+1</f>
        <v>2075</v>
      </c>
      <c r="FK883">
        <f t="shared" ref="FK883" si="5009">FJ883+1</f>
        <v>2076</v>
      </c>
      <c r="FL883">
        <f t="shared" ref="FL883" si="5010">FK883+1</f>
        <v>2077</v>
      </c>
      <c r="FM883">
        <f t="shared" ref="FM883" si="5011">FL883+1</f>
        <v>2078</v>
      </c>
      <c r="FN883">
        <f t="shared" ref="FN883" si="5012">FM883+1</f>
        <v>2079</v>
      </c>
      <c r="FO883">
        <f t="shared" ref="FO883" si="5013">FN883+1</f>
        <v>2080</v>
      </c>
      <c r="FP883">
        <f t="shared" ref="FP883" si="5014">FO883+1</f>
        <v>2081</v>
      </c>
      <c r="FQ883">
        <f t="shared" ref="FQ883" si="5015">FP883+1</f>
        <v>2082</v>
      </c>
      <c r="FR883">
        <f t="shared" ref="FR883" si="5016">FQ883+1</f>
        <v>2083</v>
      </c>
      <c r="FS883">
        <f t="shared" ref="FS883" si="5017">FR883+1</f>
        <v>2084</v>
      </c>
      <c r="FT883">
        <f t="shared" ref="FT883" si="5018">FS883+1</f>
        <v>2085</v>
      </c>
      <c r="FU883">
        <f t="shared" ref="FU883" si="5019">FT883+1</f>
        <v>2086</v>
      </c>
      <c r="FV883">
        <f t="shared" ref="FV883" si="5020">FU883+1</f>
        <v>2087</v>
      </c>
      <c r="FW883">
        <f t="shared" ref="FW883" si="5021">FV883+1</f>
        <v>2088</v>
      </c>
      <c r="FX883">
        <f t="shared" ref="FX883" si="5022">FW883+1</f>
        <v>2089</v>
      </c>
      <c r="FY883">
        <f t="shared" ref="FY883" si="5023">FX883+1</f>
        <v>2090</v>
      </c>
      <c r="FZ883">
        <f t="shared" ref="FZ883" si="5024">FY883+1</f>
        <v>2091</v>
      </c>
      <c r="GA883">
        <f t="shared" ref="GA883" si="5025">FZ883+1</f>
        <v>2092</v>
      </c>
      <c r="GB883">
        <f t="shared" ref="GB883" si="5026">GA883+1</f>
        <v>2093</v>
      </c>
      <c r="GC883">
        <f t="shared" ref="GC883" si="5027">GB883+1</f>
        <v>2094</v>
      </c>
      <c r="GD883">
        <f t="shared" ref="GD883" si="5028">GC883+1</f>
        <v>2095</v>
      </c>
      <c r="GE883">
        <f t="shared" ref="GE883" si="5029">GD883+1</f>
        <v>2096</v>
      </c>
      <c r="GF883">
        <f t="shared" ref="GF883" si="5030">GE883+1</f>
        <v>2097</v>
      </c>
      <c r="GG883">
        <f t="shared" ref="GG883" si="5031">GF883+1</f>
        <v>2098</v>
      </c>
      <c r="GH883">
        <f t="shared" ref="GH883" si="5032">GG883+1</f>
        <v>2099</v>
      </c>
      <c r="GI883">
        <f t="shared" ref="GI883" si="5033">GH883+1</f>
        <v>2100</v>
      </c>
      <c r="GJ883">
        <f t="shared" ref="GJ883" si="5034">GI883+1</f>
        <v>2101</v>
      </c>
      <c r="GK883">
        <f t="shared" ref="GK883" si="5035">GJ883+1</f>
        <v>2102</v>
      </c>
      <c r="GL883">
        <f t="shared" ref="GL883" si="5036">GK883+1</f>
        <v>2103</v>
      </c>
      <c r="GM883">
        <f t="shared" ref="GM883" si="5037">GL883+1</f>
        <v>2104</v>
      </c>
      <c r="GN883">
        <f t="shared" ref="GN883" si="5038">GM883+1</f>
        <v>2105</v>
      </c>
      <c r="GO883">
        <f t="shared" ref="GO883" si="5039">GN883+1</f>
        <v>2106</v>
      </c>
      <c r="GP883">
        <f t="shared" ref="GP883" si="5040">GO883+1</f>
        <v>2107</v>
      </c>
      <c r="GQ883">
        <f t="shared" ref="GQ883" si="5041">GP883+1</f>
        <v>2108</v>
      </c>
      <c r="GR883">
        <f t="shared" ref="GR883" si="5042">GQ883+1</f>
        <v>2109</v>
      </c>
      <c r="GS883">
        <f t="shared" ref="GS883" si="5043">GR883+1</f>
        <v>2110</v>
      </c>
      <c r="GT883">
        <f t="shared" ref="GT883" si="5044">GS883+1</f>
        <v>2111</v>
      </c>
      <c r="GU883">
        <f t="shared" ref="GU883" si="5045">GT883+1</f>
        <v>2112</v>
      </c>
      <c r="GV883">
        <f t="shared" ref="GV883" si="5046">GU883+1</f>
        <v>2113</v>
      </c>
      <c r="GW883">
        <f t="shared" ref="GW883" si="5047">GV883+1</f>
        <v>2114</v>
      </c>
      <c r="GX883">
        <f t="shared" ref="GX883" si="5048">GW883+1</f>
        <v>2115</v>
      </c>
      <c r="GY883">
        <f t="shared" ref="GY883" si="5049">GX883+1</f>
        <v>2116</v>
      </c>
      <c r="GZ883">
        <f t="shared" ref="GZ883" si="5050">GY883+1</f>
        <v>2117</v>
      </c>
      <c r="HA883">
        <f t="shared" ref="HA883" si="5051">GZ883+1</f>
        <v>2118</v>
      </c>
      <c r="HB883" t="s">
        <v>36</v>
      </c>
      <c r="HC883" t="s">
        <v>37</v>
      </c>
      <c r="HD883" t="s">
        <v>42</v>
      </c>
      <c r="HE883" t="s">
        <v>43</v>
      </c>
      <c r="HF883" t="s">
        <v>41</v>
      </c>
      <c r="HH883" t="s">
        <v>44</v>
      </c>
      <c r="HI883" t="s">
        <v>45</v>
      </c>
      <c r="HJ883" t="s">
        <v>46</v>
      </c>
    </row>
    <row r="884" spans="2:226" x14ac:dyDescent="0.25">
      <c r="B884" t="s">
        <v>5</v>
      </c>
      <c r="C884">
        <f>VLOOKUP(C883,AMMset!A:E,3)</f>
        <v>36</v>
      </c>
      <c r="E884" t="s">
        <v>34</v>
      </c>
      <c r="F884">
        <f>C884-C886</f>
        <v>23</v>
      </c>
      <c r="I884" s="6">
        <f t="shared" ref="I884:AN884" si="5052">SUMPRODUCT(I890:I940,$HD890:$HD940)</f>
        <v>153397.93797245467</v>
      </c>
      <c r="J884" s="6">
        <f t="shared" si="5052"/>
        <v>0</v>
      </c>
      <c r="K884" s="6">
        <f t="shared" si="5052"/>
        <v>0</v>
      </c>
      <c r="L884" s="6">
        <f t="shared" si="5052"/>
        <v>0</v>
      </c>
      <c r="M884" s="6">
        <f t="shared" si="5052"/>
        <v>0</v>
      </c>
      <c r="N884" s="6">
        <f t="shared" si="5052"/>
        <v>0</v>
      </c>
      <c r="O884" s="6">
        <f t="shared" si="5052"/>
        <v>0</v>
      </c>
      <c r="P884" s="6">
        <f t="shared" si="5052"/>
        <v>0</v>
      </c>
      <c r="Q884" s="6">
        <f t="shared" si="5052"/>
        <v>0</v>
      </c>
      <c r="R884" s="6">
        <f t="shared" si="5052"/>
        <v>0</v>
      </c>
      <c r="S884" s="6">
        <f t="shared" si="5052"/>
        <v>0</v>
      </c>
      <c r="T884" s="6">
        <f t="shared" si="5052"/>
        <v>0</v>
      </c>
      <c r="U884" s="6">
        <f t="shared" si="5052"/>
        <v>0</v>
      </c>
      <c r="V884" s="6">
        <f t="shared" si="5052"/>
        <v>0</v>
      </c>
      <c r="W884" s="6">
        <f t="shared" si="5052"/>
        <v>0</v>
      </c>
      <c r="X884" s="6">
        <f t="shared" si="5052"/>
        <v>0</v>
      </c>
      <c r="Y884" s="6">
        <f t="shared" si="5052"/>
        <v>280.59922080563905</v>
      </c>
      <c r="Z884" s="6">
        <f t="shared" si="5052"/>
        <v>555.45698506260601</v>
      </c>
      <c r="AA884" s="6">
        <f t="shared" si="5052"/>
        <v>943.12336687380753</v>
      </c>
      <c r="AB884" s="6">
        <f t="shared" si="5052"/>
        <v>1314.2307648258147</v>
      </c>
      <c r="AC884" s="6">
        <f t="shared" si="5052"/>
        <v>1889.4722082819785</v>
      </c>
      <c r="AD884" s="6">
        <f t="shared" si="5052"/>
        <v>2828.7634475166246</v>
      </c>
      <c r="AE884" s="6">
        <f t="shared" si="5052"/>
        <v>3669.1044335880197</v>
      </c>
      <c r="AF884" s="6">
        <f t="shared" si="5052"/>
        <v>4802.8174202619011</v>
      </c>
      <c r="AG884" s="6">
        <f t="shared" si="5052"/>
        <v>6132.1241164375315</v>
      </c>
      <c r="AH884" s="6">
        <f t="shared" si="5052"/>
        <v>7779.6892416738629</v>
      </c>
      <c r="AI884" s="6">
        <f t="shared" si="5052"/>
        <v>10414.122367778438</v>
      </c>
      <c r="AJ884" s="6">
        <f t="shared" si="5052"/>
        <v>13519.338224622128</v>
      </c>
      <c r="AK884" s="6">
        <f t="shared" si="5052"/>
        <v>17929.912997864223</v>
      </c>
      <c r="AL884" s="6">
        <f t="shared" si="5052"/>
        <v>21618.690099439176</v>
      </c>
      <c r="AM884" s="6">
        <f t="shared" si="5052"/>
        <v>10101.752733343304</v>
      </c>
      <c r="AN884" s="6">
        <f t="shared" si="5052"/>
        <v>11323.50520613258</v>
      </c>
      <c r="AO884" s="6">
        <f t="shared" ref="AO884:BT884" si="5053">SUMPRODUCT(AO890:AO940,$HD890:$HD940)</f>
        <v>12211.934837464063</v>
      </c>
      <c r="AP884" s="6">
        <f t="shared" si="5053"/>
        <v>13102.825842457711</v>
      </c>
      <c r="AQ884" s="6">
        <f t="shared" si="5053"/>
        <v>13859.768364079773</v>
      </c>
      <c r="AR884" s="6">
        <f t="shared" si="5053"/>
        <v>14610.424529077438</v>
      </c>
      <c r="AS884" s="6">
        <f t="shared" si="5053"/>
        <v>15355.25562876894</v>
      </c>
      <c r="AT884" s="6">
        <f t="shared" si="5053"/>
        <v>16078.407106407165</v>
      </c>
      <c r="AU884" s="6">
        <f t="shared" si="5053"/>
        <v>16802.464996365099</v>
      </c>
      <c r="AV884" s="6">
        <f t="shared" si="5053"/>
        <v>17607.79026488755</v>
      </c>
      <c r="AW884" s="6">
        <f t="shared" si="5053"/>
        <v>18289.587941422506</v>
      </c>
      <c r="AX884" s="6">
        <f t="shared" si="5053"/>
        <v>18963.246467353314</v>
      </c>
      <c r="AY884" s="6">
        <f t="shared" si="5053"/>
        <v>19622.705193082988</v>
      </c>
      <c r="AZ884" s="6">
        <f t="shared" si="5053"/>
        <v>20261.208475902484</v>
      </c>
      <c r="BA884" s="6">
        <f t="shared" si="5053"/>
        <v>20871.539535008731</v>
      </c>
      <c r="BB884" s="6">
        <f t="shared" si="5053"/>
        <v>21444.545858440164</v>
      </c>
      <c r="BC884" s="6">
        <f t="shared" si="5053"/>
        <v>21967.447616878566</v>
      </c>
      <c r="BD884" s="6">
        <f t="shared" si="5053"/>
        <v>22423.838154774221</v>
      </c>
      <c r="BE884" s="6">
        <f t="shared" si="5053"/>
        <v>22794.84632013235</v>
      </c>
      <c r="BF884" s="6">
        <f t="shared" si="5053"/>
        <v>23061.370058390705</v>
      </c>
      <c r="BG884" s="6">
        <f t="shared" si="5053"/>
        <v>23202.061685983295</v>
      </c>
      <c r="BH884" s="6">
        <f t="shared" si="5053"/>
        <v>23194.784751588806</v>
      </c>
      <c r="BI884" s="6">
        <f t="shared" si="5053"/>
        <v>23017.92903031567</v>
      </c>
      <c r="BJ884" s="6">
        <f t="shared" si="5053"/>
        <v>22651.307749900046</v>
      </c>
      <c r="BK884" s="6">
        <f t="shared" si="5053"/>
        <v>22078.796877524117</v>
      </c>
      <c r="BL884" s="6">
        <f t="shared" si="5053"/>
        <v>21290.154658210784</v>
      </c>
      <c r="BM884" s="6">
        <f t="shared" si="5053"/>
        <v>20240.382925560421</v>
      </c>
      <c r="BN884" s="6">
        <f t="shared" si="5053"/>
        <v>18938.5105390971</v>
      </c>
      <c r="BO884" s="6">
        <f t="shared" si="5053"/>
        <v>17409.485725045251</v>
      </c>
      <c r="BP884" s="6">
        <f t="shared" si="5053"/>
        <v>15691.484769325289</v>
      </c>
      <c r="BQ884" s="6">
        <f t="shared" si="5053"/>
        <v>13833.119714746188</v>
      </c>
      <c r="BR884" s="6">
        <f t="shared" si="5053"/>
        <v>11895.667933014694</v>
      </c>
      <c r="BS884" s="6">
        <f t="shared" si="5053"/>
        <v>9954.3537187987949</v>
      </c>
      <c r="BT884" s="6">
        <f t="shared" si="5053"/>
        <v>8090.8294928740015</v>
      </c>
      <c r="BU884" s="6">
        <f t="shared" ref="BU884:CZ884" si="5054">SUMPRODUCT(BU890:BU940,$HD890:$HD940)</f>
        <v>6423.2937472453341</v>
      </c>
      <c r="BV884" s="6">
        <f t="shared" si="5054"/>
        <v>4948.0514028850821</v>
      </c>
      <c r="BW884" s="6">
        <f t="shared" si="5054"/>
        <v>3653.2489314884087</v>
      </c>
      <c r="BX884" s="6">
        <f t="shared" si="5054"/>
        <v>2559.9072256900922</v>
      </c>
      <c r="BY884" s="6">
        <f t="shared" si="5054"/>
        <v>1693.8253208805577</v>
      </c>
      <c r="BZ884" s="6">
        <f t="shared" si="5054"/>
        <v>1018.4748468446053</v>
      </c>
      <c r="CA884" s="6">
        <f t="shared" si="5054"/>
        <v>542.80027176171689</v>
      </c>
      <c r="CB884" s="6">
        <f t="shared" si="5054"/>
        <v>251.43560058748145</v>
      </c>
      <c r="CC884" s="6">
        <f t="shared" si="5054"/>
        <v>99.935538284198728</v>
      </c>
      <c r="CD884" s="6">
        <f t="shared" si="5054"/>
        <v>32.418929055885705</v>
      </c>
      <c r="CE884" s="6">
        <f t="shared" si="5054"/>
        <v>7.8842676442992783</v>
      </c>
      <c r="CF884" s="6">
        <f t="shared" si="5054"/>
        <v>1.2057048596861335</v>
      </c>
      <c r="CG884" s="6">
        <f t="shared" si="5054"/>
        <v>0</v>
      </c>
      <c r="CH884" s="6">
        <f t="shared" si="5054"/>
        <v>0</v>
      </c>
      <c r="CI884" s="6">
        <f t="shared" si="5054"/>
        <v>0</v>
      </c>
      <c r="CJ884" s="6">
        <f t="shared" si="5054"/>
        <v>0</v>
      </c>
      <c r="CK884" s="6">
        <f t="shared" si="5054"/>
        <v>0</v>
      </c>
      <c r="CL884" s="6">
        <f t="shared" si="5054"/>
        <v>0</v>
      </c>
      <c r="CM884" s="6">
        <f t="shared" si="5054"/>
        <v>0</v>
      </c>
      <c r="CN884" s="6">
        <f t="shared" si="5054"/>
        <v>0</v>
      </c>
      <c r="CO884" s="6">
        <f t="shared" si="5054"/>
        <v>0</v>
      </c>
      <c r="CP884" s="6">
        <f t="shared" si="5054"/>
        <v>0</v>
      </c>
      <c r="CQ884" s="6">
        <f t="shared" si="5054"/>
        <v>0</v>
      </c>
      <c r="CR884" s="6">
        <f t="shared" si="5054"/>
        <v>0</v>
      </c>
      <c r="CS884" s="6">
        <f t="shared" si="5054"/>
        <v>0</v>
      </c>
      <c r="CT884" s="6">
        <f t="shared" si="5054"/>
        <v>0</v>
      </c>
      <c r="CU884" s="6">
        <f t="shared" si="5054"/>
        <v>0</v>
      </c>
      <c r="CV884" s="6">
        <f t="shared" si="5054"/>
        <v>0</v>
      </c>
      <c r="CW884" s="6">
        <f t="shared" si="5054"/>
        <v>0</v>
      </c>
      <c r="CX884" s="6">
        <f t="shared" si="5054"/>
        <v>0</v>
      </c>
      <c r="CY884" s="6">
        <f t="shared" si="5054"/>
        <v>0</v>
      </c>
      <c r="CZ884" s="6">
        <f t="shared" si="5054"/>
        <v>0</v>
      </c>
      <c r="DA884" s="6">
        <f t="shared" ref="DA884:DF884" si="5055">SUMPRODUCT(DA890:DA940,$HD890:$HD940)</f>
        <v>0</v>
      </c>
      <c r="DB884" s="6">
        <f t="shared" si="5055"/>
        <v>0</v>
      </c>
      <c r="DC884" s="6">
        <f t="shared" si="5055"/>
        <v>0</v>
      </c>
      <c r="DD884" s="6">
        <f t="shared" si="5055"/>
        <v>0</v>
      </c>
      <c r="DE884" s="6">
        <f t="shared" si="5055"/>
        <v>0</v>
      </c>
      <c r="DF884" s="7">
        <f t="shared" si="5055"/>
        <v>0</v>
      </c>
      <c r="DG884" s="7">
        <f t="shared" ref="DG884:FR884" si="5056">SUMPRODUCT(DG890:DG940,$HD890:$HD940)</f>
        <v>0</v>
      </c>
      <c r="DH884" s="7">
        <f t="shared" si="5056"/>
        <v>0</v>
      </c>
      <c r="DI884" s="7">
        <f t="shared" si="5056"/>
        <v>0</v>
      </c>
      <c r="DJ884" s="7">
        <f t="shared" si="5056"/>
        <v>0</v>
      </c>
      <c r="DK884" s="7">
        <f t="shared" si="5056"/>
        <v>0</v>
      </c>
      <c r="DL884" s="7">
        <f t="shared" si="5056"/>
        <v>0</v>
      </c>
      <c r="DM884" s="7">
        <f t="shared" si="5056"/>
        <v>0</v>
      </c>
      <c r="DN884" s="7">
        <f t="shared" si="5056"/>
        <v>0</v>
      </c>
      <c r="DO884" s="7">
        <f t="shared" si="5056"/>
        <v>0</v>
      </c>
      <c r="DP884" s="7">
        <f t="shared" si="5056"/>
        <v>0</v>
      </c>
      <c r="DQ884" s="7">
        <f t="shared" si="5056"/>
        <v>0</v>
      </c>
      <c r="DR884" s="7">
        <f t="shared" si="5056"/>
        <v>0</v>
      </c>
      <c r="DS884" s="7">
        <f t="shared" si="5056"/>
        <v>0</v>
      </c>
      <c r="DT884" s="7">
        <f t="shared" si="5056"/>
        <v>0</v>
      </c>
      <c r="DU884" s="7">
        <f t="shared" si="5056"/>
        <v>1.2334606395095291E-2</v>
      </c>
      <c r="DV884" s="7">
        <f t="shared" si="5056"/>
        <v>2.3143915363373097E-2</v>
      </c>
      <c r="DW884" s="7">
        <f t="shared" si="5056"/>
        <v>3.724796344728775E-2</v>
      </c>
      <c r="DX884" s="7">
        <f t="shared" si="5056"/>
        <v>4.9198649767947758E-2</v>
      </c>
      <c r="DY884" s="7">
        <f t="shared" si="5056"/>
        <v>6.7045494407395045E-2</v>
      </c>
      <c r="DZ884" s="7">
        <f t="shared" si="5056"/>
        <v>9.5142212484126493E-2</v>
      </c>
      <c r="EA884" s="7">
        <f t="shared" si="5056"/>
        <v>0.11697262034466994</v>
      </c>
      <c r="EB884" s="7">
        <f t="shared" si="5056"/>
        <v>0.14513354170617979</v>
      </c>
      <c r="EC884" s="7">
        <f t="shared" si="5056"/>
        <v>0.17564273893071508</v>
      </c>
      <c r="ED884" s="7">
        <f t="shared" si="5056"/>
        <v>0.21121707506331117</v>
      </c>
      <c r="EE884" s="7">
        <f t="shared" si="5056"/>
        <v>0.26800136075493602</v>
      </c>
      <c r="EF884" s="7">
        <f t="shared" si="5056"/>
        <v>0.32977468220093764</v>
      </c>
      <c r="EG884" s="7">
        <f t="shared" si="5056"/>
        <v>0.41456017776990839</v>
      </c>
      <c r="EH884" s="7">
        <f t="shared" si="5056"/>
        <v>0.4737904808674307</v>
      </c>
      <c r="EI884" s="7">
        <f t="shared" si="5056"/>
        <v>0.50949092483314262</v>
      </c>
      <c r="EJ884" s="7">
        <f t="shared" si="5056"/>
        <v>0.54133752752364162</v>
      </c>
      <c r="EK884" s="7">
        <f t="shared" si="5056"/>
        <v>0.55337463567946266</v>
      </c>
      <c r="EL884" s="7">
        <f t="shared" si="5056"/>
        <v>0.56279118882803714</v>
      </c>
      <c r="EM884" s="7">
        <f t="shared" si="5056"/>
        <v>0.56426851709691028</v>
      </c>
      <c r="EN884" s="7">
        <f t="shared" si="5056"/>
        <v>0.56381967554879797</v>
      </c>
      <c r="EO884" s="7">
        <f t="shared" si="5056"/>
        <v>0.56167098886771494</v>
      </c>
      <c r="EP884" s="7">
        <f t="shared" si="5056"/>
        <v>0.55746229197884634</v>
      </c>
      <c r="EQ884" s="7">
        <f t="shared" si="5056"/>
        <v>0.55219571578344329</v>
      </c>
      <c r="ER884" s="7">
        <f t="shared" si="5056"/>
        <v>0.54849467596308576</v>
      </c>
      <c r="ES884" s="7">
        <f t="shared" si="5056"/>
        <v>0.54003140311297537</v>
      </c>
      <c r="ET884" s="7">
        <f t="shared" si="5056"/>
        <v>0.53073206235136994</v>
      </c>
      <c r="EU884" s="7">
        <f t="shared" si="5056"/>
        <v>0.52055792871609419</v>
      </c>
      <c r="EV884" s="7">
        <f t="shared" si="5056"/>
        <v>0.50947525041372843</v>
      </c>
      <c r="EW884" s="7">
        <f t="shared" si="5056"/>
        <v>0.49746182400897282</v>
      </c>
      <c r="EX884" s="7">
        <f t="shared" si="5056"/>
        <v>0.48447309578409842</v>
      </c>
      <c r="EY884" s="7">
        <f t="shared" si="5056"/>
        <v>0.47041368654444388</v>
      </c>
      <c r="EZ884" s="7">
        <f t="shared" si="5056"/>
        <v>0.4551534665529422</v>
      </c>
      <c r="FA884" s="7">
        <f t="shared" si="5056"/>
        <v>0.43856312269708747</v>
      </c>
      <c r="FB884" s="7">
        <f t="shared" si="5056"/>
        <v>0.42056010651037196</v>
      </c>
      <c r="FC884" s="7">
        <f t="shared" si="5056"/>
        <v>0.40106714557361628</v>
      </c>
      <c r="FD884" s="7">
        <f t="shared" si="5056"/>
        <v>0.3800391951311915</v>
      </c>
      <c r="FE884" s="7">
        <f t="shared" si="5056"/>
        <v>0.35748006850820419</v>
      </c>
      <c r="FF884" s="7">
        <f t="shared" si="5056"/>
        <v>0.33344668350239748</v>
      </c>
      <c r="FG884" s="7">
        <f t="shared" si="5056"/>
        <v>0.3080747253547001</v>
      </c>
      <c r="FH884" s="7">
        <f t="shared" si="5056"/>
        <v>0.28158337972144931</v>
      </c>
      <c r="FI884" s="7">
        <f t="shared" si="5056"/>
        <v>0.25374323096838974</v>
      </c>
      <c r="FJ884" s="7">
        <f t="shared" si="5056"/>
        <v>0.22504487154586486</v>
      </c>
      <c r="FK884" s="7">
        <f t="shared" si="5056"/>
        <v>0.19609059837277382</v>
      </c>
      <c r="FL884" s="7">
        <f t="shared" si="5056"/>
        <v>0.16752608090781188</v>
      </c>
      <c r="FM884" s="7">
        <f t="shared" si="5056"/>
        <v>0.1399864684673767</v>
      </c>
      <c r="FN884" s="7">
        <f t="shared" si="5056"/>
        <v>0.1141043703124434</v>
      </c>
      <c r="FO884" s="7">
        <f t="shared" si="5056"/>
        <v>9.0505304444423867E-2</v>
      </c>
      <c r="FP884" s="7">
        <f t="shared" si="5056"/>
        <v>6.9727096650073039E-2</v>
      </c>
      <c r="FQ884" s="7">
        <f t="shared" si="5056"/>
        <v>5.2470337500146479E-2</v>
      </c>
      <c r="FR884" s="7">
        <f t="shared" si="5056"/>
        <v>3.8312266332481935E-2</v>
      </c>
      <c r="FS884" s="7">
        <f t="shared" ref="FS884:HA884" si="5057">SUMPRODUCT(FS890:FS940,$HD890:$HD940)</f>
        <v>2.6812073347460833E-2</v>
      </c>
      <c r="FT884" s="7">
        <f t="shared" si="5057"/>
        <v>1.7808310996650017E-2</v>
      </c>
      <c r="FU884" s="7">
        <f t="shared" si="5057"/>
        <v>1.1169016490878959E-2</v>
      </c>
      <c r="FV884" s="7">
        <f t="shared" si="5057"/>
        <v>6.3656692588115521E-3</v>
      </c>
      <c r="FW884" s="7">
        <f t="shared" si="5057"/>
        <v>3.2157451394738321E-3</v>
      </c>
      <c r="FX884" s="7">
        <f t="shared" si="5057"/>
        <v>1.4119372183887754E-3</v>
      </c>
      <c r="FY884" s="7">
        <f t="shared" si="5057"/>
        <v>5.3193322765578697E-4</v>
      </c>
      <c r="FZ884" s="7">
        <f t="shared" si="5057"/>
        <v>1.635588288396014E-4</v>
      </c>
      <c r="GA884" s="7">
        <f t="shared" si="5057"/>
        <v>3.7703581224104898E-5</v>
      </c>
      <c r="GB884" s="7">
        <f t="shared" si="5057"/>
        <v>5.4673963133074535E-6</v>
      </c>
      <c r="GC884" s="7">
        <f t="shared" si="5057"/>
        <v>0</v>
      </c>
      <c r="GD884" s="7">
        <f t="shared" si="5057"/>
        <v>0</v>
      </c>
      <c r="GE884" s="7">
        <f t="shared" si="5057"/>
        <v>0</v>
      </c>
      <c r="GF884" s="7">
        <f t="shared" si="5057"/>
        <v>0</v>
      </c>
      <c r="GG884" s="7">
        <f t="shared" si="5057"/>
        <v>0</v>
      </c>
      <c r="GH884" s="7">
        <f t="shared" si="5057"/>
        <v>0</v>
      </c>
      <c r="GI884" s="7">
        <f t="shared" si="5057"/>
        <v>0</v>
      </c>
      <c r="GJ884" s="7">
        <f t="shared" si="5057"/>
        <v>0</v>
      </c>
      <c r="GK884" s="7">
        <f t="shared" si="5057"/>
        <v>0</v>
      </c>
      <c r="GL884" s="7">
        <f t="shared" si="5057"/>
        <v>0</v>
      </c>
      <c r="GM884" s="7">
        <f t="shared" si="5057"/>
        <v>0</v>
      </c>
      <c r="GN884" s="7">
        <f t="shared" si="5057"/>
        <v>0</v>
      </c>
      <c r="GO884" s="7">
        <f t="shared" si="5057"/>
        <v>0</v>
      </c>
      <c r="GP884" s="7">
        <f t="shared" si="5057"/>
        <v>0</v>
      </c>
      <c r="GQ884" s="7">
        <f t="shared" si="5057"/>
        <v>0</v>
      </c>
      <c r="GR884" s="7">
        <f t="shared" si="5057"/>
        <v>0</v>
      </c>
      <c r="GS884" s="7">
        <f t="shared" si="5057"/>
        <v>0</v>
      </c>
      <c r="GT884" s="7">
        <f t="shared" si="5057"/>
        <v>0</v>
      </c>
      <c r="GU884" s="7">
        <f t="shared" si="5057"/>
        <v>0</v>
      </c>
      <c r="GV884" s="7">
        <f t="shared" si="5057"/>
        <v>0</v>
      </c>
      <c r="GW884" s="7">
        <f t="shared" si="5057"/>
        <v>0</v>
      </c>
      <c r="GX884" s="7">
        <f t="shared" si="5057"/>
        <v>0</v>
      </c>
      <c r="GY884" s="7">
        <f t="shared" si="5057"/>
        <v>0</v>
      </c>
      <c r="GZ884" s="7">
        <f t="shared" si="5057"/>
        <v>0</v>
      </c>
      <c r="HA884" s="7">
        <f t="shared" si="5057"/>
        <v>0</v>
      </c>
      <c r="HB884" s="6">
        <f>IF(OR(C884&gt;=F883,C886=0), 0, I884/(F883-F884))</f>
        <v>5681.4051100909137</v>
      </c>
      <c r="HC884" s="6">
        <f>IF(C884&gt;=F883,I884,HB884*C886)</f>
        <v>73858.266431181881</v>
      </c>
      <c r="HD884" s="6">
        <f>I884*HH884/HJ884</f>
        <v>5927.717937168718</v>
      </c>
      <c r="HE884" s="6">
        <f>I884-HD884*HI884</f>
        <v>54188.855315608191</v>
      </c>
      <c r="HF884" s="7">
        <f>SUMPRODUCT(HB890:HB940,HD890:HD940)/SUM(HD890:HD940)-HB890</f>
        <v>24.340366476426134</v>
      </c>
      <c r="HH884">
        <f>VLOOKUP(C884,HH889:HO939,3)*HN889</f>
        <v>0.45326215713997897</v>
      </c>
      <c r="HI884">
        <f>SUMPRODUCT(HC890:HC940,HN890:HN940,HO890:HO940)/HN890/HO890</f>
        <v>16.736471557591042</v>
      </c>
      <c r="HJ884">
        <f>SUMPRODUCT(HJ889:HJ939,HN889:HN939,HO889:HO939)</f>
        <v>11.729552755917595</v>
      </c>
      <c r="HL884" t="s">
        <v>44</v>
      </c>
      <c r="HM884" t="s">
        <v>129</v>
      </c>
    </row>
    <row r="885" spans="2:226" x14ac:dyDescent="0.25">
      <c r="B885" t="s">
        <v>7</v>
      </c>
      <c r="C885" t="str">
        <f>VLOOKUP(C883,AMMset!A:E,5)</f>
        <v>F</v>
      </c>
      <c r="E885" t="s">
        <v>21</v>
      </c>
      <c r="F885" s="3">
        <f>NPV(Assumptions!$C$9,F889:F988)*(1+Assumptions!$C$9)^(1+C884-C889)</f>
        <v>382807.03343083744</v>
      </c>
      <c r="HC885" s="10" t="s">
        <v>119</v>
      </c>
      <c r="HD885" s="6">
        <f>NPV(Assumptions!$C$9+0.01, J884:DE884)*(1.01+Assumptions!$C$9)*HH885/HJ885</f>
        <v>4592.5902100838739</v>
      </c>
      <c r="HE885" s="6">
        <f>NPV(Assumptions!$C$9+0.01, J884:DE884)*(1.01+Assumptions!$C$9)-HD885*HI885</f>
        <v>36884.851601557617</v>
      </c>
      <c r="HG885" t="s">
        <v>125</v>
      </c>
      <c r="HH885">
        <f>HH884*HQ889/HN889</f>
        <v>0.5134291711931479</v>
      </c>
      <c r="HI885">
        <f>SUMPRODUCT(HC890:HC940,HQ890:HQ940,HO890:HO940)/HQ890/HO890</f>
        <v>15.092193611976843</v>
      </c>
      <c r="HJ885">
        <f>SUMPRODUCT(HJ889:HJ939,HQ889:HQ939,HO889:HO939)</f>
        <v>11.872318848953071</v>
      </c>
      <c r="HK885" s="5"/>
      <c r="HL885" t="s">
        <v>45</v>
      </c>
      <c r="HM885" s="5" t="s">
        <v>130</v>
      </c>
      <c r="HN885" s="5"/>
      <c r="HO885" s="5"/>
      <c r="HP885" s="5"/>
      <c r="HQ885" s="5"/>
      <c r="HR885" s="5"/>
    </row>
    <row r="886" spans="2:226" x14ac:dyDescent="0.25">
      <c r="B886" t="s">
        <v>6</v>
      </c>
      <c r="C886">
        <f>VLOOKUP(C883,AMMset!A:E,4)</f>
        <v>13</v>
      </c>
      <c r="E886" t="s">
        <v>35</v>
      </c>
      <c r="H886" t="s">
        <v>29</v>
      </c>
      <c r="I886">
        <v>50</v>
      </c>
      <c r="HC886" s="10" t="s">
        <v>120</v>
      </c>
      <c r="HD886" s="6">
        <f>NPV(Assumptions!$C$9-0.01, J884:DE884)*(0.99+Assumptions!$C$9)*HH886/HJ886</f>
        <v>7670.9450377315716</v>
      </c>
      <c r="HE886" s="6">
        <f>NPV(Assumptions!$C$9-0.01, J884:DE884)*(0.99+Assumptions!$C$9)-HD886*HI886</f>
        <v>81646.370157237921</v>
      </c>
      <c r="HG886" t="s">
        <v>126</v>
      </c>
      <c r="HH886">
        <f>HH884*HR889/HN889</f>
        <v>0.39966337935292084</v>
      </c>
      <c r="HI886">
        <f>SUMPRODUCT(HC890:HC940,HR890:HR940,HO890:HO940)/HR890/HO890</f>
        <v>18.688866737022209</v>
      </c>
      <c r="HJ886">
        <f>SUMPRODUCT(HJ889:HJ939,HR889:HR939,HO889:HO939)</f>
        <v>11.723107547526457</v>
      </c>
      <c r="HK886" s="5"/>
      <c r="HL886" t="s">
        <v>46</v>
      </c>
      <c r="HM886" s="5" t="s">
        <v>131</v>
      </c>
      <c r="HN886" s="5"/>
      <c r="HO886" s="5"/>
      <c r="HP886" s="5"/>
      <c r="HQ886" s="5"/>
      <c r="HR886" s="5"/>
    </row>
    <row r="887" spans="2:226" x14ac:dyDescent="0.25">
      <c r="J887" t="s">
        <v>26</v>
      </c>
      <c r="HH887" s="5"/>
      <c r="HI887" s="5"/>
      <c r="HJ887" s="5"/>
      <c r="HK887" s="5"/>
      <c r="HL887" s="5"/>
      <c r="HM887" s="5"/>
      <c r="HN887" s="5"/>
      <c r="HO887" s="5"/>
      <c r="HP887" s="5"/>
      <c r="HQ887" s="5" t="s">
        <v>118</v>
      </c>
      <c r="HR887" s="5"/>
    </row>
    <row r="888" spans="2:226" x14ac:dyDescent="0.25">
      <c r="B888" t="s">
        <v>16</v>
      </c>
      <c r="C888" t="s">
        <v>5</v>
      </c>
      <c r="D888" t="s">
        <v>27</v>
      </c>
      <c r="E888" t="s">
        <v>26</v>
      </c>
      <c r="F888" t="s">
        <v>28</v>
      </c>
      <c r="H888" t="s">
        <v>29</v>
      </c>
      <c r="I888" t="s">
        <v>21</v>
      </c>
      <c r="J888">
        <f>Assumptions!C3</f>
        <v>2019</v>
      </c>
      <c r="K888">
        <f>J888+1</f>
        <v>2020</v>
      </c>
      <c r="L888">
        <f t="shared" ref="L888" si="5058">K888+1</f>
        <v>2021</v>
      </c>
      <c r="M888">
        <f t="shared" ref="M888" si="5059">L888+1</f>
        <v>2022</v>
      </c>
      <c r="N888">
        <f t="shared" ref="N888" si="5060">M888+1</f>
        <v>2023</v>
      </c>
      <c r="O888">
        <f t="shared" ref="O888" si="5061">N888+1</f>
        <v>2024</v>
      </c>
      <c r="P888">
        <f t="shared" ref="P888" si="5062">O888+1</f>
        <v>2025</v>
      </c>
      <c r="Q888">
        <f t="shared" ref="Q888" si="5063">P888+1</f>
        <v>2026</v>
      </c>
      <c r="R888">
        <f t="shared" ref="R888" si="5064">Q888+1</f>
        <v>2027</v>
      </c>
      <c r="S888">
        <f t="shared" ref="S888" si="5065">R888+1</f>
        <v>2028</v>
      </c>
      <c r="T888">
        <f t="shared" ref="T888" si="5066">S888+1</f>
        <v>2029</v>
      </c>
      <c r="U888">
        <f t="shared" ref="U888" si="5067">T888+1</f>
        <v>2030</v>
      </c>
      <c r="V888">
        <f t="shared" ref="V888" si="5068">U888+1</f>
        <v>2031</v>
      </c>
      <c r="W888">
        <f t="shared" ref="W888" si="5069">V888+1</f>
        <v>2032</v>
      </c>
      <c r="X888">
        <f t="shared" ref="X888" si="5070">W888+1</f>
        <v>2033</v>
      </c>
      <c r="Y888">
        <f t="shared" ref="Y888" si="5071">X888+1</f>
        <v>2034</v>
      </c>
      <c r="Z888">
        <f t="shared" ref="Z888" si="5072">Y888+1</f>
        <v>2035</v>
      </c>
      <c r="AA888">
        <f t="shared" ref="AA888" si="5073">Z888+1</f>
        <v>2036</v>
      </c>
      <c r="AB888">
        <f t="shared" ref="AB888" si="5074">AA888+1</f>
        <v>2037</v>
      </c>
      <c r="AC888">
        <f t="shared" ref="AC888" si="5075">AB888+1</f>
        <v>2038</v>
      </c>
      <c r="AD888">
        <f t="shared" ref="AD888" si="5076">AC888+1</f>
        <v>2039</v>
      </c>
      <c r="AE888">
        <f t="shared" ref="AE888" si="5077">AD888+1</f>
        <v>2040</v>
      </c>
      <c r="AF888">
        <f t="shared" ref="AF888" si="5078">AE888+1</f>
        <v>2041</v>
      </c>
      <c r="AG888">
        <f t="shared" ref="AG888" si="5079">AF888+1</f>
        <v>2042</v>
      </c>
      <c r="AH888">
        <f t="shared" ref="AH888" si="5080">AG888+1</f>
        <v>2043</v>
      </c>
      <c r="AI888">
        <f t="shared" ref="AI888" si="5081">AH888+1</f>
        <v>2044</v>
      </c>
      <c r="AJ888">
        <f t="shared" ref="AJ888" si="5082">AI888+1</f>
        <v>2045</v>
      </c>
      <c r="AK888">
        <f t="shared" ref="AK888" si="5083">AJ888+1</f>
        <v>2046</v>
      </c>
      <c r="AL888">
        <f t="shared" ref="AL888" si="5084">AK888+1</f>
        <v>2047</v>
      </c>
      <c r="AM888">
        <f t="shared" ref="AM888" si="5085">AL888+1</f>
        <v>2048</v>
      </c>
      <c r="AN888">
        <f t="shared" ref="AN888" si="5086">AM888+1</f>
        <v>2049</v>
      </c>
      <c r="AO888">
        <f t="shared" ref="AO888" si="5087">AN888+1</f>
        <v>2050</v>
      </c>
      <c r="AP888">
        <f t="shared" ref="AP888" si="5088">AO888+1</f>
        <v>2051</v>
      </c>
      <c r="AQ888">
        <f t="shared" ref="AQ888" si="5089">AP888+1</f>
        <v>2052</v>
      </c>
      <c r="AR888">
        <f t="shared" ref="AR888" si="5090">AQ888+1</f>
        <v>2053</v>
      </c>
      <c r="AS888">
        <f t="shared" ref="AS888" si="5091">AR888+1</f>
        <v>2054</v>
      </c>
      <c r="AT888">
        <f t="shared" ref="AT888" si="5092">AS888+1</f>
        <v>2055</v>
      </c>
      <c r="AU888">
        <f t="shared" ref="AU888" si="5093">AT888+1</f>
        <v>2056</v>
      </c>
      <c r="AV888">
        <f t="shared" ref="AV888" si="5094">AU888+1</f>
        <v>2057</v>
      </c>
      <c r="AW888">
        <f t="shared" ref="AW888" si="5095">AV888+1</f>
        <v>2058</v>
      </c>
      <c r="AX888">
        <f t="shared" ref="AX888" si="5096">AW888+1</f>
        <v>2059</v>
      </c>
      <c r="AY888">
        <f t="shared" ref="AY888" si="5097">AX888+1</f>
        <v>2060</v>
      </c>
      <c r="AZ888">
        <f t="shared" ref="AZ888" si="5098">AY888+1</f>
        <v>2061</v>
      </c>
      <c r="BA888">
        <f t="shared" ref="BA888" si="5099">AZ888+1</f>
        <v>2062</v>
      </c>
      <c r="BB888">
        <f t="shared" ref="BB888" si="5100">BA888+1</f>
        <v>2063</v>
      </c>
      <c r="BC888">
        <f t="shared" ref="BC888" si="5101">BB888+1</f>
        <v>2064</v>
      </c>
      <c r="BD888">
        <f t="shared" ref="BD888" si="5102">BC888+1</f>
        <v>2065</v>
      </c>
      <c r="BE888">
        <f t="shared" ref="BE888" si="5103">BD888+1</f>
        <v>2066</v>
      </c>
      <c r="BF888">
        <f t="shared" ref="BF888" si="5104">BE888+1</f>
        <v>2067</v>
      </c>
      <c r="BG888">
        <f t="shared" ref="BG888" si="5105">BF888+1</f>
        <v>2068</v>
      </c>
      <c r="BH888">
        <f t="shared" ref="BH888" si="5106">BG888+1</f>
        <v>2069</v>
      </c>
      <c r="BI888">
        <f t="shared" ref="BI888" si="5107">BH888+1</f>
        <v>2070</v>
      </c>
      <c r="BJ888">
        <f t="shared" ref="BJ888" si="5108">BI888+1</f>
        <v>2071</v>
      </c>
      <c r="BK888">
        <f t="shared" ref="BK888" si="5109">BJ888+1</f>
        <v>2072</v>
      </c>
      <c r="BL888">
        <f t="shared" ref="BL888" si="5110">BK888+1</f>
        <v>2073</v>
      </c>
      <c r="BM888">
        <f t="shared" ref="BM888" si="5111">BL888+1</f>
        <v>2074</v>
      </c>
      <c r="BN888">
        <f t="shared" ref="BN888" si="5112">BM888+1</f>
        <v>2075</v>
      </c>
      <c r="BO888">
        <f t="shared" ref="BO888" si="5113">BN888+1</f>
        <v>2076</v>
      </c>
      <c r="BP888">
        <f t="shared" ref="BP888" si="5114">BO888+1</f>
        <v>2077</v>
      </c>
      <c r="BQ888">
        <f t="shared" ref="BQ888" si="5115">BP888+1</f>
        <v>2078</v>
      </c>
      <c r="BR888">
        <f t="shared" ref="BR888" si="5116">BQ888+1</f>
        <v>2079</v>
      </c>
      <c r="BS888">
        <f t="shared" ref="BS888" si="5117">BR888+1</f>
        <v>2080</v>
      </c>
      <c r="BT888">
        <f t="shared" ref="BT888" si="5118">BS888+1</f>
        <v>2081</v>
      </c>
      <c r="BU888">
        <f t="shared" ref="BU888" si="5119">BT888+1</f>
        <v>2082</v>
      </c>
      <c r="BV888">
        <f t="shared" ref="BV888" si="5120">BU888+1</f>
        <v>2083</v>
      </c>
      <c r="BW888">
        <f t="shared" ref="BW888" si="5121">BV888+1</f>
        <v>2084</v>
      </c>
      <c r="BX888">
        <f t="shared" ref="BX888" si="5122">BW888+1</f>
        <v>2085</v>
      </c>
      <c r="BY888">
        <f t="shared" ref="BY888" si="5123">BX888+1</f>
        <v>2086</v>
      </c>
      <c r="BZ888">
        <f t="shared" ref="BZ888" si="5124">BY888+1</f>
        <v>2087</v>
      </c>
      <c r="CA888">
        <f t="shared" ref="CA888" si="5125">BZ888+1</f>
        <v>2088</v>
      </c>
      <c r="CB888">
        <f t="shared" ref="CB888" si="5126">CA888+1</f>
        <v>2089</v>
      </c>
      <c r="CC888">
        <f t="shared" ref="CC888" si="5127">CB888+1</f>
        <v>2090</v>
      </c>
      <c r="CD888">
        <f t="shared" ref="CD888" si="5128">CC888+1</f>
        <v>2091</v>
      </c>
      <c r="CE888">
        <f t="shared" ref="CE888" si="5129">CD888+1</f>
        <v>2092</v>
      </c>
      <c r="CF888">
        <f t="shared" ref="CF888" si="5130">CE888+1</f>
        <v>2093</v>
      </c>
      <c r="CG888">
        <f t="shared" ref="CG888" si="5131">CF888+1</f>
        <v>2094</v>
      </c>
      <c r="CH888">
        <f t="shared" ref="CH888" si="5132">CG888+1</f>
        <v>2095</v>
      </c>
      <c r="CI888">
        <f t="shared" ref="CI888" si="5133">CH888+1</f>
        <v>2096</v>
      </c>
      <c r="CJ888">
        <f t="shared" ref="CJ888" si="5134">CI888+1</f>
        <v>2097</v>
      </c>
      <c r="CK888">
        <f t="shared" ref="CK888" si="5135">CJ888+1</f>
        <v>2098</v>
      </c>
      <c r="CL888">
        <f t="shared" ref="CL888" si="5136">CK888+1</f>
        <v>2099</v>
      </c>
      <c r="CM888">
        <f t="shared" ref="CM888" si="5137">CL888+1</f>
        <v>2100</v>
      </c>
      <c r="CN888">
        <f t="shared" ref="CN888" si="5138">CM888+1</f>
        <v>2101</v>
      </c>
      <c r="CO888">
        <f t="shared" ref="CO888" si="5139">CN888+1</f>
        <v>2102</v>
      </c>
      <c r="CP888">
        <f t="shared" ref="CP888" si="5140">CO888+1</f>
        <v>2103</v>
      </c>
      <c r="CQ888">
        <f t="shared" ref="CQ888" si="5141">CP888+1</f>
        <v>2104</v>
      </c>
      <c r="CR888">
        <f t="shared" ref="CR888" si="5142">CQ888+1</f>
        <v>2105</v>
      </c>
      <c r="CS888">
        <f t="shared" ref="CS888" si="5143">CR888+1</f>
        <v>2106</v>
      </c>
      <c r="CT888">
        <f t="shared" ref="CT888" si="5144">CS888+1</f>
        <v>2107</v>
      </c>
      <c r="CU888">
        <f t="shared" ref="CU888" si="5145">CT888+1</f>
        <v>2108</v>
      </c>
      <c r="CV888">
        <f t="shared" ref="CV888" si="5146">CU888+1</f>
        <v>2109</v>
      </c>
      <c r="CW888">
        <f t="shared" ref="CW888" si="5147">CV888+1</f>
        <v>2110</v>
      </c>
      <c r="CX888">
        <f t="shared" ref="CX888" si="5148">CW888+1</f>
        <v>2111</v>
      </c>
      <c r="CY888">
        <f t="shared" ref="CY888" si="5149">CX888+1</f>
        <v>2112</v>
      </c>
      <c r="CZ888">
        <f t="shared" ref="CZ888" si="5150">CY888+1</f>
        <v>2113</v>
      </c>
      <c r="DA888">
        <f t="shared" ref="DA888" si="5151">CZ888+1</f>
        <v>2114</v>
      </c>
      <c r="DB888">
        <f t="shared" ref="DB888" si="5152">DA888+1</f>
        <v>2115</v>
      </c>
      <c r="DC888">
        <f t="shared" ref="DC888" si="5153">DB888+1</f>
        <v>2116</v>
      </c>
      <c r="DD888">
        <f t="shared" ref="DD888" si="5154">DC888+1</f>
        <v>2117</v>
      </c>
      <c r="DE888">
        <f t="shared" ref="DE888" si="5155">DD888+1</f>
        <v>2118</v>
      </c>
      <c r="DF888">
        <f>J888</f>
        <v>2019</v>
      </c>
      <c r="DG888">
        <f>DF888+1</f>
        <v>2020</v>
      </c>
      <c r="DH888">
        <f t="shared" ref="DH888" si="5156">DG888+1</f>
        <v>2021</v>
      </c>
      <c r="DI888">
        <f t="shared" ref="DI888" si="5157">DH888+1</f>
        <v>2022</v>
      </c>
      <c r="DJ888">
        <f t="shared" ref="DJ888" si="5158">DI888+1</f>
        <v>2023</v>
      </c>
      <c r="DK888">
        <f t="shared" ref="DK888" si="5159">DJ888+1</f>
        <v>2024</v>
      </c>
      <c r="DL888">
        <f t="shared" ref="DL888" si="5160">DK888+1</f>
        <v>2025</v>
      </c>
      <c r="DM888">
        <f t="shared" ref="DM888" si="5161">DL888+1</f>
        <v>2026</v>
      </c>
      <c r="DN888">
        <f t="shared" ref="DN888" si="5162">DM888+1</f>
        <v>2027</v>
      </c>
      <c r="DO888">
        <f t="shared" ref="DO888" si="5163">DN888+1</f>
        <v>2028</v>
      </c>
      <c r="DP888">
        <f t="shared" ref="DP888" si="5164">DO888+1</f>
        <v>2029</v>
      </c>
      <c r="DQ888">
        <f t="shared" ref="DQ888" si="5165">DP888+1</f>
        <v>2030</v>
      </c>
      <c r="DR888">
        <f t="shared" ref="DR888" si="5166">DQ888+1</f>
        <v>2031</v>
      </c>
      <c r="DS888">
        <f t="shared" ref="DS888" si="5167">DR888+1</f>
        <v>2032</v>
      </c>
      <c r="DT888">
        <f t="shared" ref="DT888" si="5168">DS888+1</f>
        <v>2033</v>
      </c>
      <c r="DU888">
        <f t="shared" ref="DU888" si="5169">DT888+1</f>
        <v>2034</v>
      </c>
      <c r="DV888">
        <f t="shared" ref="DV888" si="5170">DU888+1</f>
        <v>2035</v>
      </c>
      <c r="DW888">
        <f t="shared" ref="DW888" si="5171">DV888+1</f>
        <v>2036</v>
      </c>
      <c r="DX888">
        <f t="shared" ref="DX888" si="5172">DW888+1</f>
        <v>2037</v>
      </c>
      <c r="DY888">
        <f t="shared" ref="DY888" si="5173">DX888+1</f>
        <v>2038</v>
      </c>
      <c r="DZ888">
        <f t="shared" ref="DZ888" si="5174">DY888+1</f>
        <v>2039</v>
      </c>
      <c r="EA888">
        <f t="shared" ref="EA888" si="5175">DZ888+1</f>
        <v>2040</v>
      </c>
      <c r="EB888">
        <f t="shared" ref="EB888" si="5176">EA888+1</f>
        <v>2041</v>
      </c>
      <c r="EC888">
        <f t="shared" ref="EC888" si="5177">EB888+1</f>
        <v>2042</v>
      </c>
      <c r="ED888">
        <f t="shared" ref="ED888" si="5178">EC888+1</f>
        <v>2043</v>
      </c>
      <c r="EE888">
        <f t="shared" ref="EE888" si="5179">ED888+1</f>
        <v>2044</v>
      </c>
      <c r="EF888">
        <f t="shared" ref="EF888" si="5180">EE888+1</f>
        <v>2045</v>
      </c>
      <c r="EG888">
        <f t="shared" ref="EG888" si="5181">EF888+1</f>
        <v>2046</v>
      </c>
      <c r="EH888">
        <f t="shared" ref="EH888" si="5182">EG888+1</f>
        <v>2047</v>
      </c>
      <c r="EI888">
        <f t="shared" ref="EI888" si="5183">EH888+1</f>
        <v>2048</v>
      </c>
      <c r="EJ888">
        <f t="shared" ref="EJ888" si="5184">EI888+1</f>
        <v>2049</v>
      </c>
      <c r="EK888">
        <f t="shared" ref="EK888" si="5185">EJ888+1</f>
        <v>2050</v>
      </c>
      <c r="EL888">
        <f t="shared" ref="EL888" si="5186">EK888+1</f>
        <v>2051</v>
      </c>
      <c r="EM888">
        <f t="shared" ref="EM888" si="5187">EL888+1</f>
        <v>2052</v>
      </c>
      <c r="EN888">
        <f t="shared" ref="EN888" si="5188">EM888+1</f>
        <v>2053</v>
      </c>
      <c r="EO888">
        <f t="shared" ref="EO888" si="5189">EN888+1</f>
        <v>2054</v>
      </c>
      <c r="EP888">
        <f t="shared" ref="EP888" si="5190">EO888+1</f>
        <v>2055</v>
      </c>
      <c r="EQ888">
        <f t="shared" ref="EQ888" si="5191">EP888+1</f>
        <v>2056</v>
      </c>
      <c r="ER888">
        <f t="shared" ref="ER888" si="5192">EQ888+1</f>
        <v>2057</v>
      </c>
      <c r="ES888">
        <f t="shared" ref="ES888" si="5193">ER888+1</f>
        <v>2058</v>
      </c>
      <c r="ET888">
        <f t="shared" ref="ET888" si="5194">ES888+1</f>
        <v>2059</v>
      </c>
      <c r="EU888">
        <f t="shared" ref="EU888" si="5195">ET888+1</f>
        <v>2060</v>
      </c>
      <c r="EV888">
        <f t="shared" ref="EV888" si="5196">EU888+1</f>
        <v>2061</v>
      </c>
      <c r="EW888">
        <f t="shared" ref="EW888" si="5197">EV888+1</f>
        <v>2062</v>
      </c>
      <c r="EX888">
        <f t="shared" ref="EX888" si="5198">EW888+1</f>
        <v>2063</v>
      </c>
      <c r="EY888">
        <f t="shared" ref="EY888" si="5199">EX888+1</f>
        <v>2064</v>
      </c>
      <c r="EZ888">
        <f t="shared" ref="EZ888" si="5200">EY888+1</f>
        <v>2065</v>
      </c>
      <c r="FA888">
        <f t="shared" ref="FA888" si="5201">EZ888+1</f>
        <v>2066</v>
      </c>
      <c r="FB888">
        <f t="shared" ref="FB888" si="5202">FA888+1</f>
        <v>2067</v>
      </c>
      <c r="FC888">
        <f t="shared" ref="FC888" si="5203">FB888+1</f>
        <v>2068</v>
      </c>
      <c r="FD888">
        <f t="shared" ref="FD888" si="5204">FC888+1</f>
        <v>2069</v>
      </c>
      <c r="FE888">
        <f t="shared" ref="FE888" si="5205">FD888+1</f>
        <v>2070</v>
      </c>
      <c r="FF888">
        <f t="shared" ref="FF888" si="5206">FE888+1</f>
        <v>2071</v>
      </c>
      <c r="FG888">
        <f t="shared" ref="FG888" si="5207">FF888+1</f>
        <v>2072</v>
      </c>
      <c r="FH888">
        <f t="shared" ref="FH888" si="5208">FG888+1</f>
        <v>2073</v>
      </c>
      <c r="FI888">
        <f t="shared" ref="FI888" si="5209">FH888+1</f>
        <v>2074</v>
      </c>
      <c r="FJ888">
        <f t="shared" ref="FJ888" si="5210">FI888+1</f>
        <v>2075</v>
      </c>
      <c r="FK888">
        <f t="shared" ref="FK888" si="5211">FJ888+1</f>
        <v>2076</v>
      </c>
      <c r="FL888">
        <f t="shared" ref="FL888" si="5212">FK888+1</f>
        <v>2077</v>
      </c>
      <c r="FM888">
        <f t="shared" ref="FM888" si="5213">FL888+1</f>
        <v>2078</v>
      </c>
      <c r="FN888">
        <f t="shared" ref="FN888" si="5214">FM888+1</f>
        <v>2079</v>
      </c>
      <c r="FO888">
        <f t="shared" ref="FO888" si="5215">FN888+1</f>
        <v>2080</v>
      </c>
      <c r="FP888">
        <f t="shared" ref="FP888" si="5216">FO888+1</f>
        <v>2081</v>
      </c>
      <c r="FQ888">
        <f t="shared" ref="FQ888" si="5217">FP888+1</f>
        <v>2082</v>
      </c>
      <c r="FR888">
        <f t="shared" ref="FR888" si="5218">FQ888+1</f>
        <v>2083</v>
      </c>
      <c r="FS888">
        <f t="shared" ref="FS888" si="5219">FR888+1</f>
        <v>2084</v>
      </c>
      <c r="FT888">
        <f t="shared" ref="FT888" si="5220">FS888+1</f>
        <v>2085</v>
      </c>
      <c r="FU888">
        <f t="shared" ref="FU888" si="5221">FT888+1</f>
        <v>2086</v>
      </c>
      <c r="FV888">
        <f t="shared" ref="FV888" si="5222">FU888+1</f>
        <v>2087</v>
      </c>
      <c r="FW888">
        <f t="shared" ref="FW888" si="5223">FV888+1</f>
        <v>2088</v>
      </c>
      <c r="FX888">
        <f t="shared" ref="FX888" si="5224">FW888+1</f>
        <v>2089</v>
      </c>
      <c r="FY888">
        <f t="shared" ref="FY888" si="5225">FX888+1</f>
        <v>2090</v>
      </c>
      <c r="FZ888">
        <f t="shared" ref="FZ888" si="5226">FY888+1</f>
        <v>2091</v>
      </c>
      <c r="GA888">
        <f t="shared" ref="GA888" si="5227">FZ888+1</f>
        <v>2092</v>
      </c>
      <c r="GB888">
        <f t="shared" ref="GB888" si="5228">GA888+1</f>
        <v>2093</v>
      </c>
      <c r="GC888">
        <f t="shared" ref="GC888" si="5229">GB888+1</f>
        <v>2094</v>
      </c>
      <c r="GD888">
        <f t="shared" ref="GD888" si="5230">GC888+1</f>
        <v>2095</v>
      </c>
      <c r="GE888">
        <f t="shared" ref="GE888" si="5231">GD888+1</f>
        <v>2096</v>
      </c>
      <c r="GF888">
        <f t="shared" ref="GF888" si="5232">GE888+1</f>
        <v>2097</v>
      </c>
      <c r="GG888">
        <f t="shared" ref="GG888" si="5233">GF888+1</f>
        <v>2098</v>
      </c>
      <c r="GH888">
        <f t="shared" ref="GH888" si="5234">GG888+1</f>
        <v>2099</v>
      </c>
      <c r="GI888">
        <f t="shared" ref="GI888" si="5235">GH888+1</f>
        <v>2100</v>
      </c>
      <c r="GJ888">
        <f t="shared" ref="GJ888" si="5236">GI888+1</f>
        <v>2101</v>
      </c>
      <c r="GK888">
        <f t="shared" ref="GK888" si="5237">GJ888+1</f>
        <v>2102</v>
      </c>
      <c r="GL888">
        <f t="shared" ref="GL888" si="5238">GK888+1</f>
        <v>2103</v>
      </c>
      <c r="GM888">
        <f t="shared" ref="GM888" si="5239">GL888+1</f>
        <v>2104</v>
      </c>
      <c r="GN888">
        <f t="shared" ref="GN888" si="5240">GM888+1</f>
        <v>2105</v>
      </c>
      <c r="GO888">
        <f t="shared" ref="GO888" si="5241">GN888+1</f>
        <v>2106</v>
      </c>
      <c r="GP888">
        <f t="shared" ref="GP888" si="5242">GO888+1</f>
        <v>2107</v>
      </c>
      <c r="GQ888">
        <f t="shared" ref="GQ888" si="5243">GP888+1</f>
        <v>2108</v>
      </c>
      <c r="GR888">
        <f t="shared" ref="GR888" si="5244">GQ888+1</f>
        <v>2109</v>
      </c>
      <c r="GS888">
        <f t="shared" ref="GS888" si="5245">GR888+1</f>
        <v>2110</v>
      </c>
      <c r="GT888">
        <f t="shared" ref="GT888" si="5246">GS888+1</f>
        <v>2111</v>
      </c>
      <c r="GU888">
        <f t="shared" ref="GU888" si="5247">GT888+1</f>
        <v>2112</v>
      </c>
      <c r="GV888">
        <f t="shared" ref="GV888" si="5248">GU888+1</f>
        <v>2113</v>
      </c>
      <c r="GW888">
        <f t="shared" ref="GW888" si="5249">GV888+1</f>
        <v>2114</v>
      </c>
      <c r="GX888">
        <f t="shared" ref="GX888" si="5250">GW888+1</f>
        <v>2115</v>
      </c>
      <c r="GY888">
        <f t="shared" ref="GY888" si="5251">GX888+1</f>
        <v>2116</v>
      </c>
      <c r="GZ888">
        <f t="shared" ref="GZ888" si="5252">GY888+1</f>
        <v>2117</v>
      </c>
      <c r="HA888">
        <f t="shared" ref="HA888" si="5253">GZ888+1</f>
        <v>2118</v>
      </c>
      <c r="HB888" t="s">
        <v>6</v>
      </c>
      <c r="HC888" t="s">
        <v>22</v>
      </c>
      <c r="HD888" t="s">
        <v>31</v>
      </c>
      <c r="HE888" t="s">
        <v>32</v>
      </c>
      <c r="HF888" t="s">
        <v>33</v>
      </c>
      <c r="HH888" s="5" t="s">
        <v>5</v>
      </c>
      <c r="HI888" s="5" t="s">
        <v>6</v>
      </c>
      <c r="HJ888" t="s">
        <v>22</v>
      </c>
      <c r="HK888" t="s">
        <v>31</v>
      </c>
      <c r="HL888" t="s">
        <v>32</v>
      </c>
      <c r="HM888" t="s">
        <v>33</v>
      </c>
      <c r="HN888" s="5" t="s">
        <v>47</v>
      </c>
      <c r="HO888" s="5" t="s">
        <v>128</v>
      </c>
      <c r="HP888" s="5"/>
      <c r="HQ888" s="5" t="s">
        <v>125</v>
      </c>
      <c r="HR888" s="5" t="s">
        <v>126</v>
      </c>
    </row>
    <row r="889" spans="2:226" x14ac:dyDescent="0.25">
      <c r="B889">
        <f>J888+C889-C884</f>
        <v>2034</v>
      </c>
      <c r="C889">
        <f>I886+1</f>
        <v>51</v>
      </c>
      <c r="D889">
        <v>1</v>
      </c>
      <c r="E889" s="3">
        <f>IF(C889&lt;65,Assumptions!$C$6,Assumptions!$C$7)*(1+Assumptions!$C$8)^(B889-$J$3)</f>
        <v>22748.935455904706</v>
      </c>
      <c r="F889" s="3">
        <f>ROUND(D889*E889, 2)</f>
        <v>22748.94</v>
      </c>
      <c r="I889" s="5">
        <f>F885</f>
        <v>382807.03343083744</v>
      </c>
      <c r="J889" s="5">
        <f>IF(J888&lt;$B889,0,VLOOKUP(J888,$B889:$F988,5))</f>
        <v>0</v>
      </c>
      <c r="K889" s="5">
        <f t="shared" ref="K889:BV889" si="5254">IF(K888&lt;$B889,0,VLOOKUP(K888,$B889:$F988,5))</f>
        <v>0</v>
      </c>
      <c r="L889" s="5">
        <f t="shared" si="5254"/>
        <v>0</v>
      </c>
      <c r="M889" s="5">
        <f t="shared" si="5254"/>
        <v>0</v>
      </c>
      <c r="N889" s="5">
        <f t="shared" si="5254"/>
        <v>0</v>
      </c>
      <c r="O889" s="5">
        <f t="shared" si="5254"/>
        <v>0</v>
      </c>
      <c r="P889" s="5">
        <f t="shared" si="5254"/>
        <v>0</v>
      </c>
      <c r="Q889" s="5">
        <f t="shared" si="5254"/>
        <v>0</v>
      </c>
      <c r="R889" s="5">
        <f t="shared" si="5254"/>
        <v>0</v>
      </c>
      <c r="S889" s="5">
        <f t="shared" si="5254"/>
        <v>0</v>
      </c>
      <c r="T889" s="5">
        <f t="shared" si="5254"/>
        <v>0</v>
      </c>
      <c r="U889" s="5">
        <f t="shared" si="5254"/>
        <v>0</v>
      </c>
      <c r="V889" s="5">
        <f t="shared" si="5254"/>
        <v>0</v>
      </c>
      <c r="W889" s="5">
        <f t="shared" si="5254"/>
        <v>0</v>
      </c>
      <c r="X889" s="5">
        <f t="shared" si="5254"/>
        <v>0</v>
      </c>
      <c r="Y889" s="5">
        <f t="shared" si="5254"/>
        <v>22748.94</v>
      </c>
      <c r="Z889" s="5">
        <f t="shared" si="5254"/>
        <v>23885.89</v>
      </c>
      <c r="AA889" s="5">
        <f t="shared" si="5254"/>
        <v>25079.66</v>
      </c>
      <c r="AB889" s="5">
        <f t="shared" si="5254"/>
        <v>26335.74</v>
      </c>
      <c r="AC889" s="5">
        <f t="shared" si="5254"/>
        <v>27661.68</v>
      </c>
      <c r="AD889" s="5">
        <f t="shared" si="5254"/>
        <v>29061.67</v>
      </c>
      <c r="AE889" s="5">
        <f t="shared" si="5254"/>
        <v>30537.119999999999</v>
      </c>
      <c r="AF889" s="5">
        <f t="shared" si="5254"/>
        <v>32088.11</v>
      </c>
      <c r="AG889" s="5">
        <f t="shared" si="5254"/>
        <v>33715.18</v>
      </c>
      <c r="AH889" s="5">
        <f t="shared" si="5254"/>
        <v>35419.760000000002</v>
      </c>
      <c r="AI889" s="5">
        <f t="shared" si="5254"/>
        <v>37204.93</v>
      </c>
      <c r="AJ889" s="5">
        <f t="shared" si="5254"/>
        <v>39073.78</v>
      </c>
      <c r="AK889" s="5">
        <f t="shared" si="5254"/>
        <v>41030.74</v>
      </c>
      <c r="AL889" s="5">
        <f t="shared" si="5254"/>
        <v>43072.73</v>
      </c>
      <c r="AM889" s="5">
        <f t="shared" si="5254"/>
        <v>18615.78</v>
      </c>
      <c r="AN889" s="5">
        <f t="shared" si="5254"/>
        <v>19524.16</v>
      </c>
      <c r="AO889" s="5">
        <f t="shared" si="5254"/>
        <v>20464.52</v>
      </c>
      <c r="AP889" s="5">
        <f t="shared" si="5254"/>
        <v>21434.400000000001</v>
      </c>
      <c r="AQ889" s="5">
        <f t="shared" si="5254"/>
        <v>22431.26</v>
      </c>
      <c r="AR889" s="5">
        <f t="shared" si="5254"/>
        <v>23452.7</v>
      </c>
      <c r="AS889" s="5">
        <f t="shared" si="5254"/>
        <v>24496.91</v>
      </c>
      <c r="AT889" s="5">
        <f t="shared" si="5254"/>
        <v>25559.43</v>
      </c>
      <c r="AU889" s="5">
        <f t="shared" si="5254"/>
        <v>26633.53</v>
      </c>
      <c r="AV889" s="5">
        <f t="shared" si="5254"/>
        <v>27711.18</v>
      </c>
      <c r="AW889" s="5">
        <f t="shared" si="5254"/>
        <v>28784.19</v>
      </c>
      <c r="AX889" s="5">
        <f t="shared" si="5254"/>
        <v>29844.400000000001</v>
      </c>
      <c r="AY889" s="5">
        <f t="shared" si="5254"/>
        <v>30882.26</v>
      </c>
      <c r="AZ889" s="5">
        <f t="shared" si="5254"/>
        <v>31887.13</v>
      </c>
      <c r="BA889" s="5">
        <f t="shared" si="5254"/>
        <v>32847.67</v>
      </c>
      <c r="BB889" s="5">
        <f t="shared" si="5254"/>
        <v>33749.47</v>
      </c>
      <c r="BC889" s="5">
        <f t="shared" si="5254"/>
        <v>34572.42</v>
      </c>
      <c r="BD889" s="5">
        <f t="shared" si="5254"/>
        <v>35290.69</v>
      </c>
      <c r="BE889" s="5">
        <f t="shared" si="5254"/>
        <v>35874.58</v>
      </c>
      <c r="BF889" s="5">
        <f t="shared" si="5254"/>
        <v>36294.03</v>
      </c>
      <c r="BG889" s="5">
        <f t="shared" si="5254"/>
        <v>36515.449999999997</v>
      </c>
      <c r="BH889" s="5">
        <f t="shared" si="5254"/>
        <v>36504</v>
      </c>
      <c r="BI889" s="5">
        <f t="shared" si="5254"/>
        <v>36225.67</v>
      </c>
      <c r="BJ889" s="5">
        <f t="shared" si="5254"/>
        <v>35648.68</v>
      </c>
      <c r="BK889" s="5">
        <f t="shared" si="5254"/>
        <v>34747.660000000003</v>
      </c>
      <c r="BL889" s="5">
        <f t="shared" si="5254"/>
        <v>33506.49</v>
      </c>
      <c r="BM889" s="5">
        <f t="shared" si="5254"/>
        <v>31854.36</v>
      </c>
      <c r="BN889" s="5">
        <f t="shared" si="5254"/>
        <v>29805.47</v>
      </c>
      <c r="BO889" s="5">
        <f t="shared" si="5254"/>
        <v>27399.09</v>
      </c>
      <c r="BP889" s="5">
        <f t="shared" si="5254"/>
        <v>24695.29</v>
      </c>
      <c r="BQ889" s="5">
        <f t="shared" si="5254"/>
        <v>21770.59</v>
      </c>
      <c r="BR889" s="5">
        <f t="shared" si="5254"/>
        <v>18721.43</v>
      </c>
      <c r="BS889" s="5">
        <f t="shared" si="5254"/>
        <v>15666.18</v>
      </c>
      <c r="BT889" s="5">
        <f t="shared" si="5254"/>
        <v>12733.36</v>
      </c>
      <c r="BU889" s="5">
        <f t="shared" si="5254"/>
        <v>10108.99</v>
      </c>
      <c r="BV889" s="5">
        <f t="shared" si="5254"/>
        <v>7787.25</v>
      </c>
      <c r="BW889" s="5">
        <f t="shared" ref="BW889:DE889" si="5255">IF(BW888&lt;$B889,0,VLOOKUP(BW888,$B889:$F988,5))</f>
        <v>5749.49</v>
      </c>
      <c r="BX889" s="5">
        <f t="shared" si="5255"/>
        <v>4028.79</v>
      </c>
      <c r="BY889" s="5">
        <f t="shared" si="5255"/>
        <v>2665.75</v>
      </c>
      <c r="BZ889" s="5">
        <f t="shared" si="5255"/>
        <v>1602.88</v>
      </c>
      <c r="CA889" s="5">
        <f t="shared" si="5255"/>
        <v>854.26</v>
      </c>
      <c r="CB889" s="5">
        <f t="shared" si="5255"/>
        <v>395.71</v>
      </c>
      <c r="CC889" s="5">
        <f t="shared" si="5255"/>
        <v>157.28</v>
      </c>
      <c r="CD889" s="5">
        <f t="shared" si="5255"/>
        <v>51.02</v>
      </c>
      <c r="CE889" s="5">
        <f t="shared" si="5255"/>
        <v>12.41</v>
      </c>
      <c r="CF889" s="5">
        <f t="shared" si="5255"/>
        <v>1.9</v>
      </c>
      <c r="CG889" s="5">
        <f t="shared" si="5255"/>
        <v>0</v>
      </c>
      <c r="CH889" s="5">
        <f t="shared" si="5255"/>
        <v>0</v>
      </c>
      <c r="CI889" s="5">
        <f t="shared" si="5255"/>
        <v>0</v>
      </c>
      <c r="CJ889" s="5">
        <f t="shared" si="5255"/>
        <v>0</v>
      </c>
      <c r="CK889" s="5">
        <f t="shared" si="5255"/>
        <v>0</v>
      </c>
      <c r="CL889" s="5">
        <f t="shared" si="5255"/>
        <v>0</v>
      </c>
      <c r="CM889" s="5">
        <f t="shared" si="5255"/>
        <v>0</v>
      </c>
      <c r="CN889" s="5">
        <f t="shared" si="5255"/>
        <v>0</v>
      </c>
      <c r="CO889" s="5">
        <f t="shared" si="5255"/>
        <v>0</v>
      </c>
      <c r="CP889" s="5">
        <f t="shared" si="5255"/>
        <v>0</v>
      </c>
      <c r="CQ889" s="5">
        <f t="shared" si="5255"/>
        <v>0</v>
      </c>
      <c r="CR889" s="5">
        <f t="shared" si="5255"/>
        <v>0</v>
      </c>
      <c r="CS889" s="5">
        <f t="shared" si="5255"/>
        <v>0</v>
      </c>
      <c r="CT889" s="5">
        <f t="shared" si="5255"/>
        <v>0</v>
      </c>
      <c r="CU889" s="5">
        <f t="shared" si="5255"/>
        <v>0</v>
      </c>
      <c r="CV889" s="5">
        <f t="shared" si="5255"/>
        <v>0</v>
      </c>
      <c r="CW889" s="5">
        <f t="shared" si="5255"/>
        <v>0</v>
      </c>
      <c r="CX889" s="5">
        <f t="shared" si="5255"/>
        <v>0</v>
      </c>
      <c r="CY889" s="5">
        <f t="shared" si="5255"/>
        <v>0</v>
      </c>
      <c r="CZ889" s="5">
        <f t="shared" si="5255"/>
        <v>0</v>
      </c>
      <c r="DA889" s="5">
        <f t="shared" si="5255"/>
        <v>0</v>
      </c>
      <c r="DB889" s="5">
        <f t="shared" si="5255"/>
        <v>0</v>
      </c>
      <c r="DC889" s="5">
        <f t="shared" si="5255"/>
        <v>0</v>
      </c>
      <c r="DD889" s="5">
        <f t="shared" si="5255"/>
        <v>0</v>
      </c>
      <c r="DE889" s="5">
        <f t="shared" si="5255"/>
        <v>0</v>
      </c>
      <c r="DF889" s="3">
        <f>IF(DF888&lt;$B889,0,VLOOKUP(DF888,$B889:$F988,3))</f>
        <v>0</v>
      </c>
      <c r="DG889" s="3">
        <f t="shared" ref="DG889" si="5256">IF(DG888&lt;$B889,0,VLOOKUP(DG888,$B889:$F988,3))</f>
        <v>0</v>
      </c>
      <c r="DH889" s="3">
        <f t="shared" ref="DH889" si="5257">IF(DH888&lt;$B889,0,VLOOKUP(DH888,$B889:$F988,3))</f>
        <v>0</v>
      </c>
      <c r="DI889" s="3">
        <f t="shared" ref="DI889" si="5258">IF(DI888&lt;$B889,0,VLOOKUP(DI888,$B889:$F988,3))</f>
        <v>0</v>
      </c>
      <c r="DJ889" s="3">
        <f t="shared" ref="DJ889" si="5259">IF(DJ888&lt;$B889,0,VLOOKUP(DJ888,$B889:$F988,3))</f>
        <v>0</v>
      </c>
      <c r="DK889" s="3">
        <f t="shared" ref="DK889" si="5260">IF(DK888&lt;$B889,0,VLOOKUP(DK888,$B889:$F988,3))</f>
        <v>0</v>
      </c>
      <c r="DL889" s="3">
        <f t="shared" ref="DL889" si="5261">IF(DL888&lt;$B889,0,VLOOKUP(DL888,$B889:$F988,3))</f>
        <v>0</v>
      </c>
      <c r="DM889" s="3">
        <f t="shared" ref="DM889" si="5262">IF(DM888&lt;$B889,0,VLOOKUP(DM888,$B889:$F988,3))</f>
        <v>0</v>
      </c>
      <c r="DN889" s="3">
        <f t="shared" ref="DN889" si="5263">IF(DN888&lt;$B889,0,VLOOKUP(DN888,$B889:$F988,3))</f>
        <v>0</v>
      </c>
      <c r="DO889" s="3">
        <f t="shared" ref="DO889" si="5264">IF(DO888&lt;$B889,0,VLOOKUP(DO888,$B889:$F988,3))</f>
        <v>0</v>
      </c>
      <c r="DP889" s="3">
        <f t="shared" ref="DP889" si="5265">IF(DP888&lt;$B889,0,VLOOKUP(DP888,$B889:$F988,3))</f>
        <v>0</v>
      </c>
      <c r="DQ889" s="3">
        <f t="shared" ref="DQ889" si="5266">IF(DQ888&lt;$B889,0,VLOOKUP(DQ888,$B889:$F988,3))</f>
        <v>0</v>
      </c>
      <c r="DR889" s="3">
        <f t="shared" ref="DR889" si="5267">IF(DR888&lt;$B889,0,VLOOKUP(DR888,$B889:$F988,3))</f>
        <v>0</v>
      </c>
      <c r="DS889" s="3">
        <f t="shared" ref="DS889" si="5268">IF(DS888&lt;$B889,0,VLOOKUP(DS888,$B889:$F988,3))</f>
        <v>0</v>
      </c>
      <c r="DT889" s="3">
        <f t="shared" ref="DT889" si="5269">IF(DT888&lt;$B889,0,VLOOKUP(DT888,$B889:$F988,3))</f>
        <v>0</v>
      </c>
      <c r="DU889" s="3">
        <f t="shared" ref="DU889" si="5270">IF(DU888&lt;$B889,0,VLOOKUP(DU888,$B889:$F988,3))</f>
        <v>1</v>
      </c>
      <c r="DV889" s="3">
        <f t="shared" ref="DV889" si="5271">IF(DV888&lt;$B889,0,VLOOKUP(DV888,$B889:$F988,3))</f>
        <v>0.99524000000000001</v>
      </c>
      <c r="DW889" s="3">
        <f t="shared" ref="DW889" si="5272">IF(DW888&lt;$B889,0,VLOOKUP(DW888,$B889:$F988,3))</f>
        <v>0.9905026576</v>
      </c>
      <c r="DX889" s="3">
        <f t="shared" ref="DX889" si="5273">IF(DX888&lt;$B889,0,VLOOKUP(DX888,$B889:$F988,3))</f>
        <v>0.98588691521558403</v>
      </c>
      <c r="DY889" s="3">
        <f t="shared" ref="DY889" si="5274">IF(DY888&lt;$B889,0,VLOOKUP(DY888,$B889:$F988,3))</f>
        <v>0.98153915391948332</v>
      </c>
      <c r="DZ889" s="3">
        <f t="shared" ref="DZ889" si="5275">IF(DZ888&lt;$B889,0,VLOOKUP(DZ888,$B889:$F988,3))</f>
        <v>0.97745595103917826</v>
      </c>
      <c r="EA889" s="3">
        <f t="shared" ref="EA889" si="5276">IF(EA888&lt;$B889,0,VLOOKUP(EA888,$B889:$F988,3))</f>
        <v>0.9735363526755112</v>
      </c>
      <c r="EB889" s="3">
        <f t="shared" ref="EB889" si="5277">IF(EB888&lt;$B889,0,VLOOKUP(EB888,$B889:$F988,3))</f>
        <v>0.96965194262833587</v>
      </c>
      <c r="EC889" s="3">
        <f t="shared" ref="EC889" si="5278">IF(EC888&lt;$B889,0,VLOOKUP(EC888,$B889:$F988,3))</f>
        <v>0.96570545922183848</v>
      </c>
      <c r="ED889" s="3">
        <f t="shared" ref="ED889" si="5279">IF(ED888&lt;$B889,0,VLOOKUP(ED888,$B889:$F988,3))</f>
        <v>0.96163983923851448</v>
      </c>
      <c r="EE889" s="3">
        <f t="shared" ref="EE889" si="5280">IF(EE888&lt;$B889,0,VLOOKUP(EE888,$B889:$F988,3))</f>
        <v>0.95744708953943458</v>
      </c>
      <c r="EF889" s="3">
        <f t="shared" ref="EF889" si="5281">IF(EF888&lt;$B889,0,VLOOKUP(EF888,$B889:$F988,3))</f>
        <v>0.95311942869471633</v>
      </c>
      <c r="EG889" s="3">
        <f t="shared" ref="EG889" si="5282">IF(EG888&lt;$B889,0,VLOOKUP(EG888,$B889:$F988,3))</f>
        <v>0.94867789215699894</v>
      </c>
      <c r="EH889" s="3">
        <f t="shared" ref="EH889" si="5283">IF(EH888&lt;$B889,0,VLOOKUP(EH888,$B889:$F988,3))</f>
        <v>0.9439724498119002</v>
      </c>
      <c r="EI889" s="3">
        <f t="shared" ref="EI889" si="5284">IF(EI888&lt;$B889,0,VLOOKUP(EI888,$B889:$F988,3))</f>
        <v>0.93890331775641034</v>
      </c>
      <c r="EJ889" s="3">
        <f t="shared" ref="EJ889" si="5285">IF(EJ888&lt;$B889,0,VLOOKUP(EJ888,$B889:$F988,3))</f>
        <v>0.93338256624800264</v>
      </c>
      <c r="EK889" s="3">
        <f t="shared" ref="EK889" si="5286">IF(EK888&lt;$B889,0,VLOOKUP(EK888,$B889:$F988,3))</f>
        <v>0.9273342472187156</v>
      </c>
      <c r="EL889" s="3">
        <f t="shared" ref="EL889" si="5287">IF(EL888&lt;$B889,0,VLOOKUP(EL888,$B889:$F988,3))</f>
        <v>0.92064816729626864</v>
      </c>
      <c r="EM889" s="3">
        <f t="shared" ref="EM889" si="5288">IF(EM888&lt;$B889,0,VLOOKUP(EM888,$B889:$F988,3))</f>
        <v>0.91323694954953372</v>
      </c>
      <c r="EN889" s="3">
        <f t="shared" ref="EN889" si="5289">IF(EN888&lt;$B889,0,VLOOKUP(EN888,$B889:$F988,3))</f>
        <v>0.90504521411207439</v>
      </c>
      <c r="EO889" s="3">
        <f t="shared" ref="EO889" si="5290">IF(EO888&lt;$B889,0,VLOOKUP(EO888,$B889:$F988,3))</f>
        <v>0.89605811513594147</v>
      </c>
      <c r="EP889" s="3">
        <f t="shared" ref="EP889" si="5291">IF(EP888&lt;$B889,0,VLOOKUP(EP888,$B889:$F988,3))</f>
        <v>0.88618355470714338</v>
      </c>
      <c r="EQ889" s="3">
        <f t="shared" ref="EQ889" si="5292">IF(EQ888&lt;$B889,0,VLOOKUP(EQ888,$B889:$F988,3))</f>
        <v>0.87528349698424557</v>
      </c>
      <c r="ER889" s="3">
        <f t="shared" ref="ER889" si="5293">IF(ER888&lt;$B889,0,VLOOKUP(ER888,$B889:$F988,3))</f>
        <v>0.86322209039580267</v>
      </c>
      <c r="ES889" s="3">
        <f t="shared" ref="ES889" si="5294">IF(ES888&lt;$B889,0,VLOOKUP(ES888,$B889:$F988,3))</f>
        <v>0.84990257354099541</v>
      </c>
      <c r="ET889" s="3">
        <f t="shared" ref="ET889" si="5295">IF(ET888&lt;$B889,0,VLOOKUP(ET888,$B889:$F988,3))</f>
        <v>0.83526725122461942</v>
      </c>
      <c r="EU889" s="3">
        <f t="shared" ref="EU889" si="5296">IF(EU888&lt;$B889,0,VLOOKUP(EU888,$B889:$F988,3))</f>
        <v>0.81925517801864345</v>
      </c>
      <c r="EV889" s="3">
        <f t="shared" ref="EV889" si="5297">IF(EV888&lt;$B889,0,VLOOKUP(EV888,$B889:$F988,3))</f>
        <v>0.80181323527862647</v>
      </c>
      <c r="EW889" s="3">
        <f t="shared" ref="EW889" si="5298">IF(EW888&lt;$B889,0,VLOOKUP(EW888,$B889:$F988,3))</f>
        <v>0.7829064791907564</v>
      </c>
      <c r="EX889" s="3">
        <f t="shared" ref="EX889" si="5299">IF(EX888&lt;$B889,0,VLOOKUP(EX888,$B889:$F988,3))</f>
        <v>0.76246479101908582</v>
      </c>
      <c r="EY889" s="3">
        <f t="shared" ref="EY889" si="5300">IF(EY888&lt;$B889,0,VLOOKUP(EY888,$B889:$F988,3))</f>
        <v>0.74033806278371195</v>
      </c>
      <c r="EZ889" s="3">
        <f t="shared" ref="EZ889" si="5301">IF(EZ888&lt;$B889,0,VLOOKUP(EZ888,$B889:$F988,3))</f>
        <v>0.71632149602700834</v>
      </c>
      <c r="FA889" s="3">
        <f t="shared" ref="FA889" si="5302">IF(FA888&lt;$B889,0,VLOOKUP(FA888,$B889:$F988,3))</f>
        <v>0.69021157749682394</v>
      </c>
      <c r="FB889" s="3">
        <f t="shared" ref="FB889" si="5303">IF(FB888&lt;$B889,0,VLOOKUP(FB888,$B889:$F988,3))</f>
        <v>0.66187839224057932</v>
      </c>
      <c r="FC889" s="3">
        <f t="shared" ref="FC889" si="5304">IF(FC888&lt;$B889,0,VLOOKUP(FC888,$B889:$F988,3))</f>
        <v>0.63120032876022847</v>
      </c>
      <c r="FD889" s="3">
        <f t="shared" ref="FD889" si="5305">IF(FD888&lt;$B889,0,VLOOKUP(FD888,$B889:$F988,3))</f>
        <v>0.59810649552332973</v>
      </c>
      <c r="FE889" s="3">
        <f t="shared" ref="FE889" si="5306">IF(FE888&lt;$B889,0,VLOOKUP(FE888,$B889:$F988,3))</f>
        <v>0.56260289394906493</v>
      </c>
      <c r="FF889" s="3">
        <f t="shared" ref="FF889" si="5307">IF(FF888&lt;$B889,0,VLOOKUP(FF888,$B889:$F988,3))</f>
        <v>0.5247791013888693</v>
      </c>
      <c r="FG889" s="3">
        <f t="shared" ref="FG889" si="5308">IF(FG888&lt;$B889,0,VLOOKUP(FG888,$B889:$F988,3))</f>
        <v>0.48484865956419021</v>
      </c>
      <c r="FH889" s="3">
        <f t="shared" ref="FH889" si="5309">IF(FH888&lt;$B889,0,VLOOKUP(FH888,$B889:$F988,3))</f>
        <v>0.44315652332826549</v>
      </c>
      <c r="FI889" s="3">
        <f t="shared" ref="FI889" si="5310">IF(FI888&lt;$B889,0,VLOOKUP(FI888,$B889:$F988,3))</f>
        <v>0.39934163786679988</v>
      </c>
      <c r="FJ889" s="3">
        <f t="shared" ref="FJ889" si="5311">IF(FJ888&lt;$B889,0,VLOOKUP(FJ888,$B889:$F988,3))</f>
        <v>0.35417609862406485</v>
      </c>
      <c r="FK889" s="3">
        <f t="shared" ref="FK889" si="5312">IF(FK888&lt;$B889,0,VLOOKUP(FK888,$B889:$F988,3))</f>
        <v>0.30860780177509267</v>
      </c>
      <c r="FL889" s="3">
        <f t="shared" ref="FL889" si="5313">IF(FL888&lt;$B889,0,VLOOKUP(FL888,$B889:$F988,3))</f>
        <v>0.26365290329051494</v>
      </c>
      <c r="FM889" s="3">
        <f t="shared" ref="FM889" si="5314">IF(FM888&lt;$B889,0,VLOOKUP(FM888,$B889:$F988,3))</f>
        <v>0.22031100251858718</v>
      </c>
      <c r="FN889" s="3">
        <f t="shared" ref="FN889" si="5315">IF(FN888&lt;$B889,0,VLOOKUP(FN888,$B889:$F988,3))</f>
        <v>0.1795777012629256</v>
      </c>
      <c r="FO889" s="3">
        <f t="shared" ref="FO889" si="5316">IF(FO888&lt;$B889,0,VLOOKUP(FO888,$B889:$F988,3))</f>
        <v>0.14243744108772732</v>
      </c>
      <c r="FP889" s="3">
        <f t="shared" ref="FP889" si="5317">IF(FP888&lt;$B889,0,VLOOKUP(FP888,$B889:$F988,3))</f>
        <v>0.10973665336280689</v>
      </c>
      <c r="FQ889" s="3">
        <f t="shared" ref="FQ889" si="5318">IF(FQ888&lt;$B889,0,VLOOKUP(FQ888,$B889:$F988,3))</f>
        <v>8.2577929022045804E-2</v>
      </c>
      <c r="FR889" s="3">
        <f t="shared" ref="FR889" si="5319">IF(FR888&lt;$B889,0,VLOOKUP(FR888,$B889:$F988,3))</f>
        <v>6.0295926434027182E-2</v>
      </c>
      <c r="FS889" s="3">
        <f t="shared" ref="FS889" si="5320">IF(FS888&lt;$B889,0,VLOOKUP(FS888,$B889:$F988,3))</f>
        <v>4.2196898196325237E-2</v>
      </c>
      <c r="FT889" s="3">
        <f t="shared" ref="FT889" si="5321">IF(FT888&lt;$B889,0,VLOOKUP(FT888,$B889:$F988,3))</f>
        <v>2.8026757813017261E-2</v>
      </c>
      <c r="FU889" s="3">
        <f t="shared" ref="FU889" si="5322">IF(FU888&lt;$B889,0,VLOOKUP(FU888,$B889:$F988,3))</f>
        <v>1.7577821965168168E-2</v>
      </c>
      <c r="FV889" s="3">
        <f t="shared" ref="FV889" si="5323">IF(FV888&lt;$B889,0,VLOOKUP(FV888,$B889:$F988,3))</f>
        <v>1.0018303850827946E-2</v>
      </c>
      <c r="FW889" s="3">
        <f t="shared" ref="FW889" si="5324">IF(FW888&lt;$B889,0,VLOOKUP(FW888,$B889:$F988,3))</f>
        <v>5.0609465563227537E-3</v>
      </c>
      <c r="FX889" s="3">
        <f t="shared" ref="FX889" si="5325">IF(FX888&lt;$B889,0,VLOOKUP(FX888,$B889:$F988,3))</f>
        <v>2.2221098044846311E-3</v>
      </c>
      <c r="FY889" s="3">
        <f t="shared" ref="FY889" si="5326">IF(FY888&lt;$B889,0,VLOOKUP(FY888,$B889:$F988,3))</f>
        <v>8.3715764774153982E-4</v>
      </c>
      <c r="FZ889" s="3">
        <f t="shared" ref="FZ889" si="5327">IF(FZ888&lt;$B889,0,VLOOKUP(FZ888,$B889:$F988,3))</f>
        <v>2.5740923352756865E-4</v>
      </c>
      <c r="GA889" s="3">
        <f t="shared" ref="GA889" si="5328">IF(GA888&lt;$B889,0,VLOOKUP(GA888,$B889:$F988,3))</f>
        <v>5.9337976512775113E-5</v>
      </c>
      <c r="GB889" s="3">
        <f t="shared" ref="GB889" si="5329">IF(GB888&lt;$B889,0,VLOOKUP(GB888,$B889:$F988,3))</f>
        <v>8.6045999741175181E-6</v>
      </c>
      <c r="GC889" s="3">
        <f t="shared" ref="GC889" si="5330">IF(GC888&lt;$B889,0,VLOOKUP(GC888,$B889:$F988,3))</f>
        <v>0</v>
      </c>
      <c r="GD889" s="3">
        <f t="shared" ref="GD889" si="5331">IF(GD888&lt;$B889,0,VLOOKUP(GD888,$B889:$F988,3))</f>
        <v>0</v>
      </c>
      <c r="GE889" s="3">
        <f t="shared" ref="GE889" si="5332">IF(GE888&lt;$B889,0,VLOOKUP(GE888,$B889:$F988,3))</f>
        <v>0</v>
      </c>
      <c r="GF889" s="3">
        <f t="shared" ref="GF889" si="5333">IF(GF888&lt;$B889,0,VLOOKUP(GF888,$B889:$F988,3))</f>
        <v>0</v>
      </c>
      <c r="GG889" s="3">
        <f t="shared" ref="GG889" si="5334">IF(GG888&lt;$B889,0,VLOOKUP(GG888,$B889:$F988,3))</f>
        <v>0</v>
      </c>
      <c r="GH889" s="3">
        <f t="shared" ref="GH889" si="5335">IF(GH888&lt;$B889,0,VLOOKUP(GH888,$B889:$F988,3))</f>
        <v>0</v>
      </c>
      <c r="GI889" s="3">
        <f t="shared" ref="GI889" si="5336">IF(GI888&lt;$B889,0,VLOOKUP(GI888,$B889:$F988,3))</f>
        <v>0</v>
      </c>
      <c r="GJ889" s="3">
        <f t="shared" ref="GJ889" si="5337">IF(GJ888&lt;$B889,0,VLOOKUP(GJ888,$B889:$F988,3))</f>
        <v>0</v>
      </c>
      <c r="GK889" s="3">
        <f t="shared" ref="GK889" si="5338">IF(GK888&lt;$B889,0,VLOOKUP(GK888,$B889:$F988,3))</f>
        <v>0</v>
      </c>
      <c r="GL889" s="3">
        <f t="shared" ref="GL889" si="5339">IF(GL888&lt;$B889,0,VLOOKUP(GL888,$B889:$F988,3))</f>
        <v>0</v>
      </c>
      <c r="GM889" s="3">
        <f t="shared" ref="GM889" si="5340">IF(GM888&lt;$B889,0,VLOOKUP(GM888,$B889:$F988,3))</f>
        <v>0</v>
      </c>
      <c r="GN889" s="3">
        <f t="shared" ref="GN889" si="5341">IF(GN888&lt;$B889,0,VLOOKUP(GN888,$B889:$F988,3))</f>
        <v>0</v>
      </c>
      <c r="GO889" s="3">
        <f t="shared" ref="GO889" si="5342">IF(GO888&lt;$B889,0,VLOOKUP(GO888,$B889:$F988,3))</f>
        <v>0</v>
      </c>
      <c r="GP889" s="3">
        <f t="shared" ref="GP889" si="5343">IF(GP888&lt;$B889,0,VLOOKUP(GP888,$B889:$F988,3))</f>
        <v>0</v>
      </c>
      <c r="GQ889" s="3">
        <f t="shared" ref="GQ889" si="5344">IF(GQ888&lt;$B889,0,VLOOKUP(GQ888,$B889:$F988,3))</f>
        <v>0</v>
      </c>
      <c r="GR889" s="3">
        <f t="shared" ref="GR889" si="5345">IF(GR888&lt;$B889,0,VLOOKUP(GR888,$B889:$F988,3))</f>
        <v>0</v>
      </c>
      <c r="GS889" s="3">
        <f t="shared" ref="GS889" si="5346">IF(GS888&lt;$B889,0,VLOOKUP(GS888,$B889:$F988,3))</f>
        <v>0</v>
      </c>
      <c r="GT889" s="3">
        <f t="shared" ref="GT889" si="5347">IF(GT888&lt;$B889,0,VLOOKUP(GT888,$B889:$F988,3))</f>
        <v>0</v>
      </c>
      <c r="GU889" s="3">
        <f t="shared" ref="GU889" si="5348">IF(GU888&lt;$B889,0,VLOOKUP(GU888,$B889:$F988,3))</f>
        <v>0</v>
      </c>
      <c r="GV889" s="3">
        <f t="shared" ref="GV889" si="5349">IF(GV888&lt;$B889,0,VLOOKUP(GV888,$B889:$F988,3))</f>
        <v>0</v>
      </c>
      <c r="GW889" s="3">
        <f t="shared" ref="GW889" si="5350">IF(GW888&lt;$B889,0,VLOOKUP(GW888,$B889:$F988,3))</f>
        <v>0</v>
      </c>
      <c r="GX889" s="3">
        <f t="shared" ref="GX889" si="5351">IF(GX888&lt;$B889,0,VLOOKUP(GX888,$B889:$F988,3))</f>
        <v>0</v>
      </c>
      <c r="GY889" s="3">
        <f t="shared" ref="GY889" si="5352">IF(GY888&lt;$B889,0,VLOOKUP(GY888,$B889:$F988,3))</f>
        <v>0</v>
      </c>
      <c r="GZ889" s="3">
        <f t="shared" ref="GZ889" si="5353">IF(GZ888&lt;$B889,0,VLOOKUP(GZ888,$B889:$F988,3))</f>
        <v>0</v>
      </c>
      <c r="HA889" s="3">
        <f t="shared" ref="HA889" si="5354">IF(HA888&lt;$B889,0,VLOOKUP(HA888,$B889:$F988,3))</f>
        <v>0</v>
      </c>
      <c r="HH889" s="16">
        <f>F884</f>
        <v>23</v>
      </c>
      <c r="HI889" s="16">
        <v>0</v>
      </c>
      <c r="HJ889" s="3">
        <v>1</v>
      </c>
      <c r="HK889">
        <f>IF(HH889&gt;=$F$3,IF(HI889&lt;50,HJ889*VLOOKUP(HH889,Ret!$A$2:$AZ$27,HI889+2),HJ889),0)</f>
        <v>0</v>
      </c>
      <c r="HL889">
        <f>IF(HH889&lt;$F$3,HJ889*VLOOKUP(HH889,Withd!$A$2:$AZ$57,HI889+2),0)</f>
        <v>0.17019999999999999</v>
      </c>
      <c r="HM889">
        <f>IF(HJ889=HK889,0,HJ889*VLOOKUP(HH889,Mort!$A$2:$E$115,IF(C885="M",2,3)))</f>
        <v>2.2000000000000001E-4</v>
      </c>
      <c r="HN889" s="17">
        <f>(1+Assumptions!$C$9)^HB890</f>
        <v>1.6239236087207436</v>
      </c>
      <c r="HO889" s="17">
        <f>(1+Assumptions!$C$10)^-HB890</f>
        <v>0.6598256826196911</v>
      </c>
      <c r="HP889" s="3"/>
      <c r="HQ889" s="17">
        <f>(1.01+Assumptions!$C$9)^HB890</f>
        <v>1.8394867945019899</v>
      </c>
      <c r="HR889" s="17">
        <f>(0.99+Assumptions!$C$9)^HB890</f>
        <v>1.4318927513551232</v>
      </c>
    </row>
    <row r="890" spans="2:226" x14ac:dyDescent="0.25">
      <c r="B890">
        <f t="shared" ref="B890" si="5355">B889+1</f>
        <v>2035</v>
      </c>
      <c r="C890">
        <f>C889+1</f>
        <v>52</v>
      </c>
      <c r="D890">
        <f>D889*(1-VLOOKUP(C889,Mort!$A$2:$E$111,IF(C885="M",4,5)))</f>
        <v>0.99524000000000001</v>
      </c>
      <c r="E890" s="3">
        <f>IF(C890&lt;65,Assumptions!$C$6,Assumptions!$C$7)*(1+Assumptions!$C$8)^(B890-$J$3)</f>
        <v>24000.126905979465</v>
      </c>
      <c r="F890" s="3">
        <f t="shared" ref="F890:F953" si="5356">ROUND(D890*E890, 2)</f>
        <v>23885.89</v>
      </c>
      <c r="H890">
        <f>C884</f>
        <v>36</v>
      </c>
      <c r="I890" s="5">
        <f t="dataTable" ref="I890:HA940" dt2D="0" dtr="0" r1="I886"/>
        <v>532568.97405994427</v>
      </c>
      <c r="J890" s="5">
        <v>0</v>
      </c>
      <c r="K890" s="5">
        <v>10750.45</v>
      </c>
      <c r="L890" s="5">
        <v>11335.03</v>
      </c>
      <c r="M890" s="5">
        <v>11950.33</v>
      </c>
      <c r="N890" s="5">
        <v>12597.76</v>
      </c>
      <c r="O890" s="5">
        <v>13278.54</v>
      </c>
      <c r="P890" s="5">
        <v>13994.16</v>
      </c>
      <c r="Q890" s="5">
        <v>14745.67</v>
      </c>
      <c r="R890" s="5">
        <v>15534.13</v>
      </c>
      <c r="S890" s="5">
        <v>16360.65</v>
      </c>
      <c r="T890" s="5">
        <v>17225.96</v>
      </c>
      <c r="U890" s="5">
        <v>18130.5</v>
      </c>
      <c r="V890" s="5">
        <v>19074.12</v>
      </c>
      <c r="W890" s="5">
        <v>20056.59</v>
      </c>
      <c r="X890" s="5">
        <v>21076.54</v>
      </c>
      <c r="Y890" s="5">
        <v>22132.13</v>
      </c>
      <c r="Z890" s="5">
        <v>23238.26</v>
      </c>
      <c r="AA890" s="5">
        <v>24399.66</v>
      </c>
      <c r="AB890" s="5">
        <v>25621.69</v>
      </c>
      <c r="AC890" s="5">
        <v>26911.68</v>
      </c>
      <c r="AD890" s="5">
        <v>28273.71</v>
      </c>
      <c r="AE890" s="5">
        <v>29709.15</v>
      </c>
      <c r="AF890" s="5">
        <v>31218.09</v>
      </c>
      <c r="AG890" s="5">
        <v>32801.040000000001</v>
      </c>
      <c r="AH890" s="5">
        <v>34459.410000000003</v>
      </c>
      <c r="AI890" s="5">
        <v>36196.17</v>
      </c>
      <c r="AJ890" s="5">
        <v>38014.36</v>
      </c>
      <c r="AK890" s="5">
        <v>39918.26</v>
      </c>
      <c r="AL890" s="5">
        <v>41904.879999999997</v>
      </c>
      <c r="AM890" s="5">
        <v>18111.04</v>
      </c>
      <c r="AN890" s="5">
        <v>18994.8</v>
      </c>
      <c r="AO890" s="5">
        <v>19909.650000000001</v>
      </c>
      <c r="AP890" s="5">
        <v>20853.240000000002</v>
      </c>
      <c r="AQ890" s="5">
        <v>21823.07</v>
      </c>
      <c r="AR890" s="5">
        <v>22816.82</v>
      </c>
      <c r="AS890" s="5">
        <v>23832.71</v>
      </c>
      <c r="AT890" s="5">
        <v>24866.43</v>
      </c>
      <c r="AU890" s="5">
        <v>25911.4</v>
      </c>
      <c r="AV890" s="5">
        <v>26959.83</v>
      </c>
      <c r="AW890" s="5">
        <v>28003.75</v>
      </c>
      <c r="AX890" s="5">
        <v>29035.21</v>
      </c>
      <c r="AY890" s="5">
        <v>30044.93</v>
      </c>
      <c r="AZ890" s="5">
        <v>31022.57</v>
      </c>
      <c r="BA890" s="5">
        <v>31957.06</v>
      </c>
      <c r="BB890" s="5">
        <v>32834.410000000003</v>
      </c>
      <c r="BC890" s="5">
        <v>33635.040000000001</v>
      </c>
      <c r="BD890" s="5">
        <v>34333.83</v>
      </c>
      <c r="BE890" s="5">
        <v>34901.9</v>
      </c>
      <c r="BF890" s="5">
        <v>35309.980000000003</v>
      </c>
      <c r="BG890" s="5">
        <v>35525.4</v>
      </c>
      <c r="BH890" s="5">
        <v>35514.25</v>
      </c>
      <c r="BI890" s="5">
        <v>35243.46</v>
      </c>
      <c r="BJ890" s="5">
        <v>34682.120000000003</v>
      </c>
      <c r="BK890" s="5">
        <v>33805.53</v>
      </c>
      <c r="BL890" s="5">
        <v>32598.01</v>
      </c>
      <c r="BM890" s="5">
        <v>30990.68</v>
      </c>
      <c r="BN890" s="5">
        <v>28997.34</v>
      </c>
      <c r="BO890" s="5">
        <v>26656.2</v>
      </c>
      <c r="BP890" s="5">
        <v>24025.72</v>
      </c>
      <c r="BQ890" s="5">
        <v>21180.32</v>
      </c>
      <c r="BR890" s="5">
        <v>18213.830000000002</v>
      </c>
      <c r="BS890" s="5">
        <v>15241.42</v>
      </c>
      <c r="BT890" s="5">
        <v>12388.12</v>
      </c>
      <c r="BU890" s="5">
        <v>9834.9</v>
      </c>
      <c r="BV890" s="5">
        <v>7576.12</v>
      </c>
      <c r="BW890" s="5">
        <v>5593.6</v>
      </c>
      <c r="BX890" s="5">
        <v>3919.55</v>
      </c>
      <c r="BY890" s="5">
        <v>2593.4699999999998</v>
      </c>
      <c r="BZ890" s="5">
        <v>1559.42</v>
      </c>
      <c r="CA890" s="5">
        <v>831.1</v>
      </c>
      <c r="CB890" s="5">
        <v>384.98</v>
      </c>
      <c r="CC890" s="5">
        <v>153.01</v>
      </c>
      <c r="CD890" s="5">
        <v>49.64</v>
      </c>
      <c r="CE890" s="5">
        <v>12.07</v>
      </c>
      <c r="CF890" s="5">
        <v>1.85</v>
      </c>
      <c r="CG890" s="5">
        <v>0</v>
      </c>
      <c r="CH890" s="5">
        <v>0</v>
      </c>
      <c r="CI890" s="5">
        <v>0</v>
      </c>
      <c r="CJ890" s="5">
        <v>0</v>
      </c>
      <c r="CK890" s="5">
        <v>0</v>
      </c>
      <c r="CL890" s="5">
        <v>0</v>
      </c>
      <c r="CM890" s="5">
        <v>0</v>
      </c>
      <c r="CN890" s="5">
        <v>0</v>
      </c>
      <c r="CO890" s="5">
        <v>0</v>
      </c>
      <c r="CP890" s="5">
        <v>0</v>
      </c>
      <c r="CQ890" s="5">
        <v>0</v>
      </c>
      <c r="CR890" s="5">
        <v>0</v>
      </c>
      <c r="CS890" s="5">
        <v>0</v>
      </c>
      <c r="CT890" s="5">
        <v>0</v>
      </c>
      <c r="CU890" s="5">
        <v>0</v>
      </c>
      <c r="CV890" s="5">
        <v>0</v>
      </c>
      <c r="CW890" s="5">
        <v>0</v>
      </c>
      <c r="CX890" s="5">
        <v>0</v>
      </c>
      <c r="CY890" s="5">
        <v>0</v>
      </c>
      <c r="CZ890" s="5">
        <v>0</v>
      </c>
      <c r="DA890" s="5">
        <v>0</v>
      </c>
      <c r="DB890" s="5">
        <v>0</v>
      </c>
      <c r="DC890" s="5">
        <v>0</v>
      </c>
      <c r="DD890" s="5">
        <v>0</v>
      </c>
      <c r="DE890" s="5">
        <v>0</v>
      </c>
      <c r="DF890" s="3">
        <v>0</v>
      </c>
      <c r="DG890" s="3">
        <v>1</v>
      </c>
      <c r="DH890" s="3">
        <v>0.99941000000000002</v>
      </c>
      <c r="DI890" s="3">
        <v>0.99873040120000001</v>
      </c>
      <c r="DJ890" s="3">
        <v>0.99795139148706402</v>
      </c>
      <c r="DK890" s="3">
        <v>0.99704325572081087</v>
      </c>
      <c r="DL890" s="3">
        <v>0.99599636030230398</v>
      </c>
      <c r="DM890" s="3">
        <v>0.99477128477913224</v>
      </c>
      <c r="DN890" s="3">
        <v>0.99332886641620255</v>
      </c>
      <c r="DO890" s="3">
        <v>0.99164020734329494</v>
      </c>
      <c r="DP890" s="3">
        <v>0.9896569269286084</v>
      </c>
      <c r="DQ890" s="3">
        <v>0.98732133658105681</v>
      </c>
      <c r="DR890" s="3">
        <v>0.98455683683862982</v>
      </c>
      <c r="DS890" s="3">
        <v>0.98129795370869388</v>
      </c>
      <c r="DT890" s="3">
        <v>0.97744145275061878</v>
      </c>
      <c r="DU890" s="3">
        <v>0.97288657558080094</v>
      </c>
      <c r="DV890" s="3">
        <v>0.96825563548103633</v>
      </c>
      <c r="DW890" s="3">
        <v>0.96364673865614658</v>
      </c>
      <c r="DX890" s="3">
        <v>0.95915614485400891</v>
      </c>
      <c r="DY890" s="3">
        <v>0.95492626625520272</v>
      </c>
      <c r="DZ890" s="3">
        <v>0.95095377298758099</v>
      </c>
      <c r="EA890" s="3">
        <v>0.94714044835790079</v>
      </c>
      <c r="EB890" s="3">
        <v>0.94336135796895271</v>
      </c>
      <c r="EC890" s="3">
        <v>0.93952187724201908</v>
      </c>
      <c r="ED890" s="3">
        <v>0.93556649013883009</v>
      </c>
      <c r="EE890" s="3">
        <v>0.93148742024182474</v>
      </c>
      <c r="EF890" s="3">
        <v>0.92727709710233175</v>
      </c>
      <c r="EG890" s="3">
        <v>0.92295598582983485</v>
      </c>
      <c r="EH890" s="3">
        <v>0.91837812414011888</v>
      </c>
      <c r="EI890" s="3">
        <v>0.91344643361348643</v>
      </c>
      <c r="EJ890" s="3">
        <v>0.90807536858383908</v>
      </c>
      <c r="EK890" s="3">
        <v>0.90219104019541574</v>
      </c>
      <c r="EL890" s="3">
        <v>0.89568624279560671</v>
      </c>
      <c r="EM890" s="3">
        <v>0.88847596854110211</v>
      </c>
      <c r="EN890" s="3">
        <v>0.88050633910328835</v>
      </c>
      <c r="EO890" s="3">
        <v>0.87176291115599269</v>
      </c>
      <c r="EP890" s="3">
        <v>0.8621560838750536</v>
      </c>
      <c r="EQ890" s="3">
        <v>0.8515515640433905</v>
      </c>
      <c r="ER890" s="3">
        <v>0.83981718349087253</v>
      </c>
      <c r="ES890" s="3">
        <v>0.82685880434960835</v>
      </c>
      <c r="ET890" s="3">
        <v>0.81262029573870809</v>
      </c>
      <c r="EU890" s="3">
        <v>0.79704236466939704</v>
      </c>
      <c r="EV890" s="3">
        <v>0.78007333272558554</v>
      </c>
      <c r="EW890" s="3">
        <v>0.76167920353991625</v>
      </c>
      <c r="EX890" s="3">
        <v>0.74179175953548904</v>
      </c>
      <c r="EY890" s="3">
        <v>0.72026496267376916</v>
      </c>
      <c r="EZ890" s="3">
        <v>0.69689956728463209</v>
      </c>
      <c r="FA890" s="3">
        <v>0.6714975780571073</v>
      </c>
      <c r="FB890" s="3">
        <v>0.64393260247786299</v>
      </c>
      <c r="FC890" s="3">
        <v>0.61408632635301408</v>
      </c>
      <c r="FD890" s="3">
        <v>0.58188978026232552</v>
      </c>
      <c r="FE890" s="3">
        <v>0.54734880290595389</v>
      </c>
      <c r="FF890" s="3">
        <v>0.51055054288658663</v>
      </c>
      <c r="FG890" s="3">
        <v>0.47170275207834628</v>
      </c>
      <c r="FH890" s="3">
        <v>0.43114103242712926</v>
      </c>
      <c r="FI890" s="3">
        <v>0.388514118551059</v>
      </c>
      <c r="FJ890" s="3">
        <v>0.34457317174293423</v>
      </c>
      <c r="FK890" s="3">
        <v>0.30024038746648829</v>
      </c>
      <c r="FL890" s="3">
        <v>0.25650437022424494</v>
      </c>
      <c r="FM890" s="3">
        <v>0.2143376168030813</v>
      </c>
      <c r="FN890" s="3">
        <v>0.1747087348323596</v>
      </c>
      <c r="FO890" s="3">
        <v>0.13857547429433098</v>
      </c>
      <c r="FP890" s="3">
        <v>0.10676131690583847</v>
      </c>
      <c r="FQ890" s="3">
        <v>8.0338958584812506E-2</v>
      </c>
      <c r="FR890" s="3">
        <v>5.8661097389872546E-2</v>
      </c>
      <c r="FS890" s="3">
        <v>4.1052795786354498E-2</v>
      </c>
      <c r="FT890" s="3">
        <v>2.7266856433338798E-2</v>
      </c>
      <c r="FU890" s="3">
        <v>1.7101227017861428E-2</v>
      </c>
      <c r="FV890" s="3">
        <v>9.7466733265599414E-3</v>
      </c>
      <c r="FW890" s="3">
        <v>4.9237269643782854E-3</v>
      </c>
      <c r="FX890" s="3">
        <v>2.1618607982495735E-3</v>
      </c>
      <c r="FY890" s="3">
        <v>8.1445943713254426E-4</v>
      </c>
      <c r="FZ890" s="3">
        <v>2.504299877295147E-4</v>
      </c>
      <c r="GA890" s="3">
        <v>5.7729120771407715E-5</v>
      </c>
      <c r="GB890" s="3">
        <v>8.3712998030618317E-6</v>
      </c>
      <c r="GC890" s="3">
        <v>0</v>
      </c>
      <c r="GD890" s="3">
        <v>0</v>
      </c>
      <c r="GE890" s="3">
        <v>0</v>
      </c>
      <c r="GF890" s="3">
        <v>0</v>
      </c>
      <c r="GG890" s="3">
        <v>0</v>
      </c>
      <c r="GH890" s="3">
        <v>0</v>
      </c>
      <c r="GI890" s="3">
        <v>0</v>
      </c>
      <c r="GJ890" s="3">
        <v>0</v>
      </c>
      <c r="GK890" s="3">
        <v>0</v>
      </c>
      <c r="GL890" s="3">
        <v>0</v>
      </c>
      <c r="GM890" s="3">
        <v>0</v>
      </c>
      <c r="GN890" s="3">
        <v>0</v>
      </c>
      <c r="GO890" s="3">
        <v>0</v>
      </c>
      <c r="GP890" s="3">
        <v>0</v>
      </c>
      <c r="GQ890" s="3">
        <v>0</v>
      </c>
      <c r="GR890" s="3">
        <v>0</v>
      </c>
      <c r="GS890" s="3">
        <v>0</v>
      </c>
      <c r="GT890" s="3">
        <v>0</v>
      </c>
      <c r="GU890" s="3">
        <v>0</v>
      </c>
      <c r="GV890" s="3">
        <v>0</v>
      </c>
      <c r="GW890" s="3">
        <v>0</v>
      </c>
      <c r="GX890" s="3">
        <v>0</v>
      </c>
      <c r="GY890" s="3">
        <v>0</v>
      </c>
      <c r="GZ890" s="3">
        <v>0</v>
      </c>
      <c r="HA890" s="3">
        <v>0</v>
      </c>
      <c r="HB890">
        <f>C886</f>
        <v>13</v>
      </c>
      <c r="HC890">
        <v>1</v>
      </c>
      <c r="HD890">
        <f>IF(H890&gt;=$F$3,IF(HB890&lt;50,HC890*VLOOKUP(H890,Ret!$A$2:$AZ$27,HB890+2),HC890),0)</f>
        <v>0</v>
      </c>
      <c r="HE890">
        <f>IF(H890&lt;$F$3,HC890*VLOOKUP(H890,Withd!$A$2:$AZ$57,HB890+2),0)</f>
        <v>5.0500000000000003E-2</v>
      </c>
      <c r="HF890">
        <f>IF(HC890=HD890,0,HC890*VLOOKUP(H890,Mort!$A$2:$E$115,IF(C885="M",2,3)))</f>
        <v>3.8000000000000002E-4</v>
      </c>
      <c r="HH890">
        <f t="shared" ref="HH890:HI890" si="5357">HH889+1</f>
        <v>24</v>
      </c>
      <c r="HI890">
        <f t="shared" si="5357"/>
        <v>1</v>
      </c>
      <c r="HJ890">
        <f t="shared" ref="HJ890:HJ940" si="5358">HJ889-HK889-HL889-HM889</f>
        <v>0.82957999999999998</v>
      </c>
      <c r="HK890">
        <f>IF(HH890&gt;=$F$3,IF(HI890&lt;50,HJ890*VLOOKUP(HH890,Ret!$A$2:$AZ$27,HI890+2),HJ890),0)</f>
        <v>0</v>
      </c>
      <c r="HL890">
        <f>IF(HH890&lt;$F$3,HJ890*VLOOKUP(HH890,Withd!$A$2:$AZ$57,HI890+2),0)</f>
        <v>0.12485178999999999</v>
      </c>
      <c r="HM890">
        <f>IF(HJ890=HK890,0,HJ890*VLOOKUP(HH890,Mort!$A$2:$E$115,IF(HM889/HJ889=VLOOKUP(HH889,Mort!$A$2:$E$115,2),2,3)))</f>
        <v>1.8250760000000001E-4</v>
      </c>
      <c r="HN890">
        <f>HN889/(1+Assumptions!$C$9)</f>
        <v>1.5644736114843387</v>
      </c>
      <c r="HO890">
        <f>HO889*(1+Assumptions!$C$10)</f>
        <v>0.68127001730483105</v>
      </c>
      <c r="HQ890">
        <f>HQ889/(1.01+Assumptions!$C$9)</f>
        <v>1.7552354909370131</v>
      </c>
      <c r="HR890">
        <f>HR889/(0.99+Assumptions!$C$9)</f>
        <v>1.3928917814738553</v>
      </c>
    </row>
    <row r="891" spans="2:226" x14ac:dyDescent="0.25">
      <c r="B891">
        <f t="shared" ref="B891:C891" si="5359">B890+1</f>
        <v>2036</v>
      </c>
      <c r="C891">
        <f t="shared" si="5359"/>
        <v>53</v>
      </c>
      <c r="D891">
        <f>IF(D890=0, 0, D890*(1-VLOOKUP(C890,Mort!$A$2:$E$111,IF(D890/D889=1-VLOOKUP(C889,Mort!$A$2:$E$111,4),4,5))))</f>
        <v>0.9905026576</v>
      </c>
      <c r="E891" s="3">
        <f>IF(C891&lt;65,Assumptions!$C$6,Assumptions!$C$7)*(1+Assumptions!$C$8)^(B891-$J$3)</f>
        <v>25320.133885808333</v>
      </c>
      <c r="F891" s="3">
        <f t="shared" si="5356"/>
        <v>25079.66</v>
      </c>
      <c r="H891">
        <f>H890+1</f>
        <v>37</v>
      </c>
      <c r="I891" s="5">
        <v>522520.38040186674</v>
      </c>
      <c r="J891" s="5">
        <v>0</v>
      </c>
      <c r="K891" s="5">
        <v>0</v>
      </c>
      <c r="L891" s="5">
        <v>11341.72</v>
      </c>
      <c r="M891" s="5">
        <v>11957.38</v>
      </c>
      <c r="N891" s="5">
        <v>12605.2</v>
      </c>
      <c r="O891" s="5">
        <v>13286.38</v>
      </c>
      <c r="P891" s="5">
        <v>14002.42</v>
      </c>
      <c r="Q891" s="5">
        <v>14754.38</v>
      </c>
      <c r="R891" s="5">
        <v>15543.3</v>
      </c>
      <c r="S891" s="5">
        <v>16370.3</v>
      </c>
      <c r="T891" s="5">
        <v>17236.13</v>
      </c>
      <c r="U891" s="5">
        <v>18141.2</v>
      </c>
      <c r="V891" s="5">
        <v>19085.38</v>
      </c>
      <c r="W891" s="5">
        <v>20068.43</v>
      </c>
      <c r="X891" s="5">
        <v>21088.99</v>
      </c>
      <c r="Y891" s="5">
        <v>22145.200000000001</v>
      </c>
      <c r="Z891" s="5">
        <v>23251.98</v>
      </c>
      <c r="AA891" s="5">
        <v>24414.07</v>
      </c>
      <c r="AB891" s="5">
        <v>25636.82</v>
      </c>
      <c r="AC891" s="5">
        <v>26927.56</v>
      </c>
      <c r="AD891" s="5">
        <v>28290.400000000001</v>
      </c>
      <c r="AE891" s="5">
        <v>29726.69</v>
      </c>
      <c r="AF891" s="5">
        <v>31236.52</v>
      </c>
      <c r="AG891" s="5">
        <v>32820.410000000003</v>
      </c>
      <c r="AH891" s="5">
        <v>34479.760000000002</v>
      </c>
      <c r="AI891" s="5">
        <v>36217.54</v>
      </c>
      <c r="AJ891" s="5">
        <v>38036.800000000003</v>
      </c>
      <c r="AK891" s="5">
        <v>39941.82</v>
      </c>
      <c r="AL891" s="5">
        <v>41929.620000000003</v>
      </c>
      <c r="AM891" s="5">
        <v>18121.73</v>
      </c>
      <c r="AN891" s="5">
        <v>19006.009999999998</v>
      </c>
      <c r="AO891" s="5">
        <v>19921.41</v>
      </c>
      <c r="AP891" s="5">
        <v>20865.55</v>
      </c>
      <c r="AQ891" s="5">
        <v>21835.95</v>
      </c>
      <c r="AR891" s="5">
        <v>22830.29</v>
      </c>
      <c r="AS891" s="5">
        <v>23846.78</v>
      </c>
      <c r="AT891" s="5">
        <v>24881.11</v>
      </c>
      <c r="AU891" s="5">
        <v>25926.7</v>
      </c>
      <c r="AV891" s="5">
        <v>26975.75</v>
      </c>
      <c r="AW891" s="5">
        <v>28020.29</v>
      </c>
      <c r="AX891" s="5">
        <v>29052.35</v>
      </c>
      <c r="AY891" s="5">
        <v>30062.67</v>
      </c>
      <c r="AZ891" s="5">
        <v>31040.880000000001</v>
      </c>
      <c r="BA891" s="5">
        <v>31975.93</v>
      </c>
      <c r="BB891" s="5">
        <v>32853.79</v>
      </c>
      <c r="BC891" s="5">
        <v>33654.9</v>
      </c>
      <c r="BD891" s="5">
        <v>34354.1</v>
      </c>
      <c r="BE891" s="5">
        <v>34922.5</v>
      </c>
      <c r="BF891" s="5">
        <v>35330.82</v>
      </c>
      <c r="BG891" s="5">
        <v>35546.370000000003</v>
      </c>
      <c r="BH891" s="5">
        <v>35535.22</v>
      </c>
      <c r="BI891" s="5">
        <v>35264.269999999997</v>
      </c>
      <c r="BJ891" s="5">
        <v>34702.589999999997</v>
      </c>
      <c r="BK891" s="5">
        <v>33825.49</v>
      </c>
      <c r="BL891" s="5">
        <v>32617.26</v>
      </c>
      <c r="BM891" s="5">
        <v>31008.97</v>
      </c>
      <c r="BN891" s="5">
        <v>29014.46</v>
      </c>
      <c r="BO891" s="5">
        <v>26671.94</v>
      </c>
      <c r="BP891" s="5">
        <v>24039.9</v>
      </c>
      <c r="BQ891" s="5">
        <v>21192.82</v>
      </c>
      <c r="BR891" s="5">
        <v>18224.580000000002</v>
      </c>
      <c r="BS891" s="5">
        <v>15250.42</v>
      </c>
      <c r="BT891" s="5">
        <v>12395.43</v>
      </c>
      <c r="BU891" s="5">
        <v>9840.7099999999991</v>
      </c>
      <c r="BV891" s="5">
        <v>7580.59</v>
      </c>
      <c r="BW891" s="5">
        <v>5596.9</v>
      </c>
      <c r="BX891" s="5">
        <v>3921.87</v>
      </c>
      <c r="BY891" s="5">
        <v>2595</v>
      </c>
      <c r="BZ891" s="5">
        <v>1560.34</v>
      </c>
      <c r="CA891" s="5">
        <v>831.59</v>
      </c>
      <c r="CB891" s="5">
        <v>385.21</v>
      </c>
      <c r="CC891" s="5">
        <v>153.1</v>
      </c>
      <c r="CD891" s="5">
        <v>49.67</v>
      </c>
      <c r="CE891" s="5">
        <v>12.08</v>
      </c>
      <c r="CF891" s="5">
        <v>1.85</v>
      </c>
      <c r="CG891" s="5">
        <v>0</v>
      </c>
      <c r="CH891" s="5">
        <v>0</v>
      </c>
      <c r="CI891" s="5">
        <v>0</v>
      </c>
      <c r="CJ891" s="5">
        <v>0</v>
      </c>
      <c r="CK891" s="5">
        <v>0</v>
      </c>
      <c r="CL891" s="5">
        <v>0</v>
      </c>
      <c r="CM891" s="5">
        <v>0</v>
      </c>
      <c r="CN891" s="5">
        <v>0</v>
      </c>
      <c r="CO891" s="5">
        <v>0</v>
      </c>
      <c r="CP891" s="5">
        <v>0</v>
      </c>
      <c r="CQ891" s="5">
        <v>0</v>
      </c>
      <c r="CR891" s="5">
        <v>0</v>
      </c>
      <c r="CS891" s="5">
        <v>0</v>
      </c>
      <c r="CT891" s="5">
        <v>0</v>
      </c>
      <c r="CU891" s="5">
        <v>0</v>
      </c>
      <c r="CV891" s="5">
        <v>0</v>
      </c>
      <c r="CW891" s="5">
        <v>0</v>
      </c>
      <c r="CX891" s="5">
        <v>0</v>
      </c>
      <c r="CY891" s="5">
        <v>0</v>
      </c>
      <c r="CZ891" s="5">
        <v>0</v>
      </c>
      <c r="DA891" s="5">
        <v>0</v>
      </c>
      <c r="DB891" s="5">
        <v>0</v>
      </c>
      <c r="DC891" s="5">
        <v>0</v>
      </c>
      <c r="DD891" s="5">
        <v>0</v>
      </c>
      <c r="DE891" s="5">
        <v>0</v>
      </c>
      <c r="DF891" s="3">
        <v>0</v>
      </c>
      <c r="DG891" s="3">
        <v>0</v>
      </c>
      <c r="DH891" s="3">
        <v>1</v>
      </c>
      <c r="DI891" s="3">
        <v>0.99931999999999999</v>
      </c>
      <c r="DJ891" s="3">
        <v>0.99854053040000001</v>
      </c>
      <c r="DK891" s="3">
        <v>0.99763185851733605</v>
      </c>
      <c r="DL891" s="3">
        <v>0.99658434506589288</v>
      </c>
      <c r="DM891" s="3">
        <v>0.99535854632146192</v>
      </c>
      <c r="DN891" s="3">
        <v>0.99391527642929589</v>
      </c>
      <c r="DO891" s="3">
        <v>0.99222562045936602</v>
      </c>
      <c r="DP891" s="3">
        <v>0.99024116921844729</v>
      </c>
      <c r="DQ891" s="3">
        <v>0.98790420005909174</v>
      </c>
      <c r="DR891" s="3">
        <v>0.98513806829892625</v>
      </c>
      <c r="DS891" s="3">
        <v>0.9818772612928568</v>
      </c>
      <c r="DT891" s="3">
        <v>0.97801848365597588</v>
      </c>
      <c r="DU891" s="3">
        <v>0.97346091752213904</v>
      </c>
      <c r="DV891" s="3">
        <v>0.96882724355473371</v>
      </c>
      <c r="DW891" s="3">
        <v>0.96421562587541321</v>
      </c>
      <c r="DX891" s="3">
        <v>0.95972238105883378</v>
      </c>
      <c r="DY891" s="3">
        <v>0.95549000535836426</v>
      </c>
      <c r="DZ891" s="3">
        <v>0.95151516693607341</v>
      </c>
      <c r="EA891" s="3">
        <v>0.9476995911166598</v>
      </c>
      <c r="EB891" s="3">
        <v>0.94391826974810433</v>
      </c>
      <c r="EC891" s="3">
        <v>0.94007652239022954</v>
      </c>
      <c r="ED891" s="3">
        <v>0.93611880023096661</v>
      </c>
      <c r="EE891" s="3">
        <v>0.93203732226195957</v>
      </c>
      <c r="EF891" s="3">
        <v>0.92782451356533557</v>
      </c>
      <c r="EG891" s="3">
        <v>0.92350085133212112</v>
      </c>
      <c r="EH891" s="3">
        <v>0.91892028710951379</v>
      </c>
      <c r="EI891" s="3">
        <v>0.91398568516773571</v>
      </c>
      <c r="EJ891" s="3">
        <v>0.90861144933894944</v>
      </c>
      <c r="EK891" s="3">
        <v>0.90272364714723297</v>
      </c>
      <c r="EL891" s="3">
        <v>0.89621500965130141</v>
      </c>
      <c r="EM891" s="3">
        <v>0.88900047882360844</v>
      </c>
      <c r="EN891" s="3">
        <v>0.88102614452856065</v>
      </c>
      <c r="EO891" s="3">
        <v>0.87227755491339209</v>
      </c>
      <c r="EP891" s="3">
        <v>0.86266505625824652</v>
      </c>
      <c r="EQ891" s="3">
        <v>0.85205427606627016</v>
      </c>
      <c r="ER891" s="3">
        <v>0.8403129681420769</v>
      </c>
      <c r="ES891" s="3">
        <v>0.82734693904364465</v>
      </c>
      <c r="ET891" s="3">
        <v>0.81310002475331311</v>
      </c>
      <c r="EU891" s="3">
        <v>0.79751289727879204</v>
      </c>
      <c r="EV891" s="3">
        <v>0.78053384769572653</v>
      </c>
      <c r="EW891" s="3">
        <v>0.76212885956706122</v>
      </c>
      <c r="EX891" s="3">
        <v>0.74222967504376525</v>
      </c>
      <c r="EY891" s="3">
        <v>0.72069016987399515</v>
      </c>
      <c r="EZ891" s="3">
        <v>0.69731098076328268</v>
      </c>
      <c r="FA891" s="3">
        <v>0.67189399551446105</v>
      </c>
      <c r="FB891" s="3">
        <v>0.64431274699859242</v>
      </c>
      <c r="FC891" s="3">
        <v>0.61444885117520764</v>
      </c>
      <c r="FD891" s="3">
        <v>0.58223329790809153</v>
      </c>
      <c r="FE891" s="3">
        <v>0.54767192934426723</v>
      </c>
      <c r="FF891" s="3">
        <v>0.51085194553445212</v>
      </c>
      <c r="FG891" s="3">
        <v>0.47198122099873568</v>
      </c>
      <c r="FH891" s="3">
        <v>0.4313955558050544</v>
      </c>
      <c r="FI891" s="3">
        <v>0.38874347720260866</v>
      </c>
      <c r="FJ891" s="3">
        <v>0.34477658993099364</v>
      </c>
      <c r="FK891" s="3">
        <v>0.30041763387047199</v>
      </c>
      <c r="FL891" s="3">
        <v>0.25665579714456033</v>
      </c>
      <c r="FM891" s="3">
        <v>0.21446415065196606</v>
      </c>
      <c r="FN891" s="3">
        <v>0.17481187383792404</v>
      </c>
      <c r="FO891" s="3">
        <v>0.13865728209076458</v>
      </c>
      <c r="FP891" s="3">
        <v>0.10682434326836684</v>
      </c>
      <c r="FQ891" s="3">
        <v>8.0386386552878733E-2</v>
      </c>
      <c r="FR891" s="3">
        <v>5.8695727869315463E-2</v>
      </c>
      <c r="FS891" s="3">
        <v>4.107703123478304E-2</v>
      </c>
      <c r="FT891" s="3">
        <v>2.7282953375830549E-2</v>
      </c>
      <c r="FU891" s="3">
        <v>1.7111322698253405E-2</v>
      </c>
      <c r="FV891" s="3">
        <v>9.7524272586425459E-3</v>
      </c>
      <c r="FW891" s="3">
        <v>4.9266336782484554E-3</v>
      </c>
      <c r="FX891" s="3">
        <v>2.1631370491085491E-3</v>
      </c>
      <c r="FY891" s="3">
        <v>8.1494025188115471E-4</v>
      </c>
      <c r="FZ891" s="3">
        <v>2.5057782864841744E-4</v>
      </c>
      <c r="GA891" s="3">
        <v>5.7763201060033174E-5</v>
      </c>
      <c r="GB891" s="3">
        <v>8.3762417857154089E-6</v>
      </c>
      <c r="GC891" s="3">
        <v>0</v>
      </c>
      <c r="GD891" s="3">
        <v>0</v>
      </c>
      <c r="GE891" s="3">
        <v>0</v>
      </c>
      <c r="GF891" s="3">
        <v>0</v>
      </c>
      <c r="GG891" s="3">
        <v>0</v>
      </c>
      <c r="GH891" s="3">
        <v>0</v>
      </c>
      <c r="GI891" s="3">
        <v>0</v>
      </c>
      <c r="GJ891" s="3">
        <v>0</v>
      </c>
      <c r="GK891" s="3">
        <v>0</v>
      </c>
      <c r="GL891" s="3">
        <v>0</v>
      </c>
      <c r="GM891" s="3">
        <v>0</v>
      </c>
      <c r="GN891" s="3">
        <v>0</v>
      </c>
      <c r="GO891" s="3">
        <v>0</v>
      </c>
      <c r="GP891" s="3">
        <v>0</v>
      </c>
      <c r="GQ891" s="3">
        <v>0</v>
      </c>
      <c r="GR891" s="3">
        <v>0</v>
      </c>
      <c r="GS891" s="3">
        <v>0</v>
      </c>
      <c r="GT891" s="3">
        <v>0</v>
      </c>
      <c r="GU891" s="3">
        <v>0</v>
      </c>
      <c r="GV891" s="3">
        <v>0</v>
      </c>
      <c r="GW891" s="3">
        <v>0</v>
      </c>
      <c r="GX891" s="3">
        <v>0</v>
      </c>
      <c r="GY891" s="3">
        <v>0</v>
      </c>
      <c r="GZ891" s="3">
        <v>0</v>
      </c>
      <c r="HA891" s="3">
        <v>0</v>
      </c>
      <c r="HB891">
        <f t="shared" ref="HB891:HB940" si="5360">HB890+1</f>
        <v>14</v>
      </c>
      <c r="HC891">
        <f>HC890-HD890-HE890-HF890</f>
        <v>0.94911999999999996</v>
      </c>
      <c r="HD891">
        <f>IF(H891&gt;=$F$3,IF(HB891&lt;50,HC891*VLOOKUP(H891,Ret!$A$2:$AZ$27,HB891+2),HC891),0)</f>
        <v>0</v>
      </c>
      <c r="HE891">
        <f>IF(H891&lt;$F$3,HC891*VLOOKUP(H891,Withd!$A$2:$AZ$57,HB891+2),0)</f>
        <v>4.5747584000000001E-2</v>
      </c>
      <c r="HF891">
        <f>IF(HC891=HD891,0,HC891*VLOOKUP(H891,Mort!$A$2:$E$115,IF(HF890/HC890=VLOOKUP(H890,Mort!$A$2:$E$115,2),2,3)))</f>
        <v>3.7964800000000001E-4</v>
      </c>
      <c r="HH891">
        <f t="shared" ref="HH891:HI891" si="5361">HH890+1</f>
        <v>25</v>
      </c>
      <c r="HI891">
        <f t="shared" si="5361"/>
        <v>2</v>
      </c>
      <c r="HJ891">
        <f t="shared" si="5358"/>
        <v>0.70454570239999992</v>
      </c>
      <c r="HK891">
        <f>IF(HH891&gt;=$F$3,IF(HI891&lt;50,HJ891*VLOOKUP(HH891,Ret!$A$2:$AZ$27,HI891+2),HJ891),0)</f>
        <v>0</v>
      </c>
      <c r="HL891">
        <f>IF(HH891&lt;$F$3,HJ891*VLOOKUP(HH891,Withd!$A$2:$AZ$57,HI891+2),0)</f>
        <v>9.2154577873919993E-2</v>
      </c>
      <c r="HM891">
        <f>IF(HJ891=HK891,0,HJ891*VLOOKUP(HH891,Mort!$A$2:$E$115,IF(HM890/HJ890=VLOOKUP(HH890,Mort!$A$2:$E$115,2),2,3)))</f>
        <v>1.6204551155199999E-4</v>
      </c>
      <c r="HN891">
        <f>HN890/(1+Assumptions!$C$9)</f>
        <v>1.5072000110639101</v>
      </c>
      <c r="HO891">
        <f>HO890*(1+Assumptions!$C$10)</f>
        <v>0.70341129286723802</v>
      </c>
      <c r="HQ891">
        <f>HQ890/(1.01+Assumptions!$C$9)</f>
        <v>1.6748430257032567</v>
      </c>
      <c r="HR891">
        <f>HR890/(0.99+Assumptions!$C$9)</f>
        <v>1.3549530948189252</v>
      </c>
    </row>
    <row r="892" spans="2:226" x14ac:dyDescent="0.25">
      <c r="B892">
        <f t="shared" ref="B892:C892" si="5362">B891+1</f>
        <v>2037</v>
      </c>
      <c r="C892">
        <f t="shared" si="5362"/>
        <v>54</v>
      </c>
      <c r="D892">
        <f>IF(D891=0, 0, D891*(1-VLOOKUP(C891,Mort!$A$2:$E$111,IF(D891/D890=1-VLOOKUP(C890,Mort!$A$2:$E$111,4),4,5))))</f>
        <v>0.98588691521558403</v>
      </c>
      <c r="E892" s="3">
        <f>IF(C892&lt;65,Assumptions!$C$6,Assumptions!$C$7)*(1+Assumptions!$C$8)^(B892-$J$3)</f>
        <v>26712.741249527793</v>
      </c>
      <c r="F892" s="3">
        <f t="shared" si="5356"/>
        <v>26335.74</v>
      </c>
      <c r="H892">
        <f t="shared" ref="H892:H940" si="5363">H891+1</f>
        <v>38</v>
      </c>
      <c r="I892" s="5">
        <v>512342.26695616636</v>
      </c>
      <c r="J892" s="5">
        <v>0</v>
      </c>
      <c r="K892" s="5">
        <v>0</v>
      </c>
      <c r="L892" s="5">
        <v>0</v>
      </c>
      <c r="M892" s="5">
        <v>11965.52</v>
      </c>
      <c r="N892" s="5">
        <v>12613.78</v>
      </c>
      <c r="O892" s="5">
        <v>13295.42</v>
      </c>
      <c r="P892" s="5">
        <v>14011.94</v>
      </c>
      <c r="Q892" s="5">
        <v>14764.42</v>
      </c>
      <c r="R892" s="5">
        <v>15553.88</v>
      </c>
      <c r="S892" s="5">
        <v>16381.44</v>
      </c>
      <c r="T892" s="5">
        <v>17247.86</v>
      </c>
      <c r="U892" s="5">
        <v>18153.55</v>
      </c>
      <c r="V892" s="5">
        <v>19098.37</v>
      </c>
      <c r="W892" s="5">
        <v>20082.080000000002</v>
      </c>
      <c r="X892" s="5">
        <v>21103.34</v>
      </c>
      <c r="Y892" s="5">
        <v>22160.27</v>
      </c>
      <c r="Z892" s="5">
        <v>23267.8</v>
      </c>
      <c r="AA892" s="5">
        <v>24430.68</v>
      </c>
      <c r="AB892" s="5">
        <v>25654.26</v>
      </c>
      <c r="AC892" s="5">
        <v>26945.89</v>
      </c>
      <c r="AD892" s="5">
        <v>28309.65</v>
      </c>
      <c r="AE892" s="5">
        <v>29746.92</v>
      </c>
      <c r="AF892" s="5">
        <v>31257.78</v>
      </c>
      <c r="AG892" s="5">
        <v>32842.74</v>
      </c>
      <c r="AH892" s="5">
        <v>34503.22</v>
      </c>
      <c r="AI892" s="5">
        <v>36242.19</v>
      </c>
      <c r="AJ892" s="5">
        <v>38062.68</v>
      </c>
      <c r="AK892" s="5">
        <v>39969</v>
      </c>
      <c r="AL892" s="5">
        <v>41958.15</v>
      </c>
      <c r="AM892" s="5">
        <v>18134.060000000001</v>
      </c>
      <c r="AN892" s="5">
        <v>19018.939999999999</v>
      </c>
      <c r="AO892" s="5">
        <v>19934.96</v>
      </c>
      <c r="AP892" s="5">
        <v>20879.75</v>
      </c>
      <c r="AQ892" s="5">
        <v>21850.81</v>
      </c>
      <c r="AR892" s="5">
        <v>22845.82</v>
      </c>
      <c r="AS892" s="5">
        <v>23863.01</v>
      </c>
      <c r="AT892" s="5">
        <v>24898.04</v>
      </c>
      <c r="AU892" s="5">
        <v>25944.34</v>
      </c>
      <c r="AV892" s="5">
        <v>26994.1</v>
      </c>
      <c r="AW892" s="5">
        <v>28039.35</v>
      </c>
      <c r="AX892" s="5">
        <v>29072.12</v>
      </c>
      <c r="AY892" s="5">
        <v>30083.13</v>
      </c>
      <c r="AZ892" s="5">
        <v>31062</v>
      </c>
      <c r="BA892" s="5">
        <v>31997.69</v>
      </c>
      <c r="BB892" s="5">
        <v>32876.15</v>
      </c>
      <c r="BC892" s="5">
        <v>33677.800000000003</v>
      </c>
      <c r="BD892" s="5">
        <v>34377.480000000003</v>
      </c>
      <c r="BE892" s="5">
        <v>34946.26</v>
      </c>
      <c r="BF892" s="5">
        <v>35354.86</v>
      </c>
      <c r="BG892" s="5">
        <v>35570.559999999998</v>
      </c>
      <c r="BH892" s="5">
        <v>35559.4</v>
      </c>
      <c r="BI892" s="5">
        <v>35288.269999999997</v>
      </c>
      <c r="BJ892" s="5">
        <v>34726.21</v>
      </c>
      <c r="BK892" s="5">
        <v>33848.5</v>
      </c>
      <c r="BL892" s="5">
        <v>32639.45</v>
      </c>
      <c r="BM892" s="5">
        <v>31030.07</v>
      </c>
      <c r="BN892" s="5">
        <v>29034.2</v>
      </c>
      <c r="BO892" s="5">
        <v>26690.09</v>
      </c>
      <c r="BP892" s="5">
        <v>24056.26</v>
      </c>
      <c r="BQ892" s="5">
        <v>21207.24</v>
      </c>
      <c r="BR892" s="5">
        <v>18236.98</v>
      </c>
      <c r="BS892" s="5">
        <v>15260.79</v>
      </c>
      <c r="BT892" s="5">
        <v>12403.87</v>
      </c>
      <c r="BU892" s="5">
        <v>9847.41</v>
      </c>
      <c r="BV892" s="5">
        <v>7585.75</v>
      </c>
      <c r="BW892" s="5">
        <v>5600.71</v>
      </c>
      <c r="BX892" s="5">
        <v>3924.53</v>
      </c>
      <c r="BY892" s="5">
        <v>2596.77</v>
      </c>
      <c r="BZ892" s="5">
        <v>1561.4</v>
      </c>
      <c r="CA892" s="5">
        <v>832.16</v>
      </c>
      <c r="CB892" s="5">
        <v>385.47</v>
      </c>
      <c r="CC892" s="5">
        <v>153.21</v>
      </c>
      <c r="CD892" s="5">
        <v>49.7</v>
      </c>
      <c r="CE892" s="5">
        <v>12.09</v>
      </c>
      <c r="CF892" s="5">
        <v>1.85</v>
      </c>
      <c r="CG892" s="5">
        <v>0</v>
      </c>
      <c r="CH892" s="5">
        <v>0</v>
      </c>
      <c r="CI892" s="5">
        <v>0</v>
      </c>
      <c r="CJ892" s="5">
        <v>0</v>
      </c>
      <c r="CK892" s="5">
        <v>0</v>
      </c>
      <c r="CL892" s="5">
        <v>0</v>
      </c>
      <c r="CM892" s="5">
        <v>0</v>
      </c>
      <c r="CN892" s="5">
        <v>0</v>
      </c>
      <c r="CO892" s="5">
        <v>0</v>
      </c>
      <c r="CP892" s="5">
        <v>0</v>
      </c>
      <c r="CQ892" s="5">
        <v>0</v>
      </c>
      <c r="CR892" s="5">
        <v>0</v>
      </c>
      <c r="CS892" s="5">
        <v>0</v>
      </c>
      <c r="CT892" s="5">
        <v>0</v>
      </c>
      <c r="CU892" s="5">
        <v>0</v>
      </c>
      <c r="CV892" s="5">
        <v>0</v>
      </c>
      <c r="CW892" s="5">
        <v>0</v>
      </c>
      <c r="CX892" s="5">
        <v>0</v>
      </c>
      <c r="CY892" s="5">
        <v>0</v>
      </c>
      <c r="CZ892" s="5">
        <v>0</v>
      </c>
      <c r="DA892" s="5">
        <v>0</v>
      </c>
      <c r="DB892" s="5">
        <v>0</v>
      </c>
      <c r="DC892" s="5">
        <v>0</v>
      </c>
      <c r="DD892" s="5">
        <v>0</v>
      </c>
      <c r="DE892" s="5">
        <v>0</v>
      </c>
      <c r="DF892" s="3">
        <v>0</v>
      </c>
      <c r="DG892" s="3">
        <v>0</v>
      </c>
      <c r="DH892" s="3">
        <v>0</v>
      </c>
      <c r="DI892" s="3">
        <v>1</v>
      </c>
      <c r="DJ892" s="3">
        <v>0.99922</v>
      </c>
      <c r="DK892" s="3">
        <v>0.99831070980000003</v>
      </c>
      <c r="DL892" s="3">
        <v>0.99726248355471003</v>
      </c>
      <c r="DM892" s="3">
        <v>0.99603585069993783</v>
      </c>
      <c r="DN892" s="3">
        <v>0.994591598716423</v>
      </c>
      <c r="DO892" s="3">
        <v>0.99290079299860501</v>
      </c>
      <c r="DP892" s="3">
        <v>0.99091499141260775</v>
      </c>
      <c r="DQ892" s="3">
        <v>0.98857643203287393</v>
      </c>
      <c r="DR892" s="3">
        <v>0.98580841802318186</v>
      </c>
      <c r="DS892" s="3">
        <v>0.98254539215952508</v>
      </c>
      <c r="DT892" s="3">
        <v>0.97868398876833818</v>
      </c>
      <c r="DU892" s="3">
        <v>0.9741233213806777</v>
      </c>
      <c r="DV892" s="3">
        <v>0.96948649437090573</v>
      </c>
      <c r="DW892" s="3">
        <v>0.96487173865770026</v>
      </c>
      <c r="DX892" s="3">
        <v>0.96037543635555533</v>
      </c>
      <c r="DY892" s="3">
        <v>0.9561401806812273</v>
      </c>
      <c r="DZ892" s="3">
        <v>0.95216263752959329</v>
      </c>
      <c r="EA892" s="3">
        <v>0.94834446535309969</v>
      </c>
      <c r="EB892" s="3">
        <v>0.94456057093634083</v>
      </c>
      <c r="EC892" s="3">
        <v>0.9407162094126299</v>
      </c>
      <c r="ED892" s="3">
        <v>0.93675579417100263</v>
      </c>
      <c r="EE892" s="3">
        <v>0.93267153890841703</v>
      </c>
      <c r="EF892" s="3">
        <v>0.92845586355255105</v>
      </c>
      <c r="EG892" s="3">
        <v>0.92412925922839617</v>
      </c>
      <c r="EH892" s="3">
        <v>0.91954557810262338</v>
      </c>
      <c r="EI892" s="3">
        <v>0.91460761834821236</v>
      </c>
      <c r="EJ892" s="3">
        <v>0.90922972555232484</v>
      </c>
      <c r="EK892" s="3">
        <v>0.90333791693074572</v>
      </c>
      <c r="EL892" s="3">
        <v>0.89682485054967498</v>
      </c>
      <c r="EM892" s="3">
        <v>0.8896054105027501</v>
      </c>
      <c r="EN892" s="3">
        <v>0.88162564997054038</v>
      </c>
      <c r="EO892" s="3">
        <v>0.87287110726633288</v>
      </c>
      <c r="EP892" s="3">
        <v>0.86325206766425788</v>
      </c>
      <c r="EQ892" s="3">
        <v>0.85263406723198754</v>
      </c>
      <c r="ER892" s="3">
        <v>0.84088476978553073</v>
      </c>
      <c r="ES892" s="3">
        <v>0.82790991778773992</v>
      </c>
      <c r="ET892" s="3">
        <v>0.81365330900343502</v>
      </c>
      <c r="EU892" s="3">
        <v>0.79805557506983915</v>
      </c>
      <c r="EV892" s="3">
        <v>0.78106497187660229</v>
      </c>
      <c r="EW892" s="3">
        <v>0.76264745983975202</v>
      </c>
      <c r="EX892" s="3">
        <v>0.74273473466333617</v>
      </c>
      <c r="EY892" s="3">
        <v>0.72118057266340607</v>
      </c>
      <c r="EZ892" s="3">
        <v>0.69778547488620513</v>
      </c>
      <c r="FA892" s="3">
        <v>0.67235119432660295</v>
      </c>
      <c r="FB892" s="3">
        <v>0.64475117779949587</v>
      </c>
      <c r="FC892" s="3">
        <v>0.61486696070848923</v>
      </c>
      <c r="FD892" s="3">
        <v>0.58262948595854314</v>
      </c>
      <c r="FE892" s="3">
        <v>0.548044599672044</v>
      </c>
      <c r="FF892" s="3">
        <v>0.51119956123609245</v>
      </c>
      <c r="FG892" s="3">
        <v>0.4723023866216382</v>
      </c>
      <c r="FH892" s="3">
        <v>0.43168910439604352</v>
      </c>
      <c r="FI892" s="3">
        <v>0.38900800264440671</v>
      </c>
      <c r="FJ892" s="3">
        <v>0.34501119754532433</v>
      </c>
      <c r="FK892" s="3">
        <v>0.3006220568691429</v>
      </c>
      <c r="FL892" s="3">
        <v>0.25683044184501486</v>
      </c>
      <c r="FM892" s="3">
        <v>0.21461008551011285</v>
      </c>
      <c r="FN892" s="3">
        <v>0.17493082680014807</v>
      </c>
      <c r="FO892" s="3">
        <v>0.13875163320134146</v>
      </c>
      <c r="FP892" s="3">
        <v>0.10689703325097748</v>
      </c>
      <c r="FQ892" s="3">
        <v>8.0441086491693056E-2</v>
      </c>
      <c r="FR892" s="3">
        <v>5.873566812363952E-2</v>
      </c>
      <c r="FS892" s="3">
        <v>4.1104982622966642E-2</v>
      </c>
      <c r="FT892" s="3">
        <v>2.7301518408348217E-2</v>
      </c>
      <c r="FU892" s="3">
        <v>1.7122966315347838E-2</v>
      </c>
      <c r="FV892" s="3">
        <v>9.759063421769347E-3</v>
      </c>
      <c r="FW892" s="3">
        <v>4.9299860687752207E-3</v>
      </c>
      <c r="FX892" s="3">
        <v>2.1646089832171359E-3</v>
      </c>
      <c r="FY892" s="3">
        <v>8.1549478833722368E-4</v>
      </c>
      <c r="FZ892" s="3">
        <v>2.5074833751792953E-4</v>
      </c>
      <c r="GA892" s="3">
        <v>5.7802506764633105E-5</v>
      </c>
      <c r="GB892" s="3">
        <v>8.3819415059394445E-6</v>
      </c>
      <c r="GC892" s="3">
        <v>0</v>
      </c>
      <c r="GD892" s="3">
        <v>0</v>
      </c>
      <c r="GE892" s="3">
        <v>0</v>
      </c>
      <c r="GF892" s="3">
        <v>0</v>
      </c>
      <c r="GG892" s="3">
        <v>0</v>
      </c>
      <c r="GH892" s="3">
        <v>0</v>
      </c>
      <c r="GI892" s="3">
        <v>0</v>
      </c>
      <c r="GJ892" s="3">
        <v>0</v>
      </c>
      <c r="GK892" s="3">
        <v>0</v>
      </c>
      <c r="GL892" s="3">
        <v>0</v>
      </c>
      <c r="GM892" s="3">
        <v>0</v>
      </c>
      <c r="GN892" s="3">
        <v>0</v>
      </c>
      <c r="GO892" s="3">
        <v>0</v>
      </c>
      <c r="GP892" s="3">
        <v>0</v>
      </c>
      <c r="GQ892" s="3">
        <v>0</v>
      </c>
      <c r="GR892" s="3">
        <v>0</v>
      </c>
      <c r="GS892" s="3">
        <v>0</v>
      </c>
      <c r="GT892" s="3">
        <v>0</v>
      </c>
      <c r="GU892" s="3">
        <v>0</v>
      </c>
      <c r="GV892" s="3">
        <v>0</v>
      </c>
      <c r="GW892" s="3">
        <v>0</v>
      </c>
      <c r="GX892" s="3">
        <v>0</v>
      </c>
      <c r="GY892" s="3">
        <v>0</v>
      </c>
      <c r="GZ892" s="3">
        <v>0</v>
      </c>
      <c r="HA892" s="3">
        <v>0</v>
      </c>
      <c r="HB892">
        <f t="shared" si="5360"/>
        <v>15</v>
      </c>
      <c r="HC892">
        <f t="shared" ref="HC892:HC940" si="5364">HC891-HD891-HE891-HF891</f>
        <v>0.90299276799999995</v>
      </c>
      <c r="HD892">
        <f>IF(H892&gt;=$F$3,IF(HB892&lt;50,HC892*VLOOKUP(H892,Ret!$A$2:$AZ$27,HB892+2),HC892),0)</f>
        <v>0</v>
      </c>
      <c r="HE892">
        <f>IF(H892&lt;$F$3,HC892*VLOOKUP(H892,Withd!$A$2:$AZ$57,HB892+2),0)</f>
        <v>4.1176470220799996E-2</v>
      </c>
      <c r="HF892">
        <f>IF(HC892=HD892,0,HC892*VLOOKUP(H892,Mort!$A$2:$E$115,IF(HF891/HC891=VLOOKUP(H891,Mort!$A$2:$E$115,2),2,3)))</f>
        <v>3.8828689023999999E-4</v>
      </c>
      <c r="HH892">
        <f t="shared" ref="HH892:HI892" si="5365">HH891+1</f>
        <v>26</v>
      </c>
      <c r="HI892">
        <f t="shared" si="5365"/>
        <v>3</v>
      </c>
      <c r="HJ892">
        <f t="shared" si="5358"/>
        <v>0.61222907901452794</v>
      </c>
      <c r="HK892">
        <f>IF(HH892&gt;=$F$3,IF(HI892&lt;50,HJ892*VLOOKUP(HH892,Ret!$A$2:$AZ$27,HI892+2),HJ892),0)</f>
        <v>0</v>
      </c>
      <c r="HL892">
        <f>IF(HH892&lt;$F$3,HJ892*VLOOKUP(HH892,Withd!$A$2:$AZ$57,HI892+2),0)</f>
        <v>6.801865067851405E-2</v>
      </c>
      <c r="HM892">
        <f>IF(HJ892=HK892,0,HJ892*VLOOKUP(HH892,Mort!$A$2:$E$115,IF(HM891/HJ891=VLOOKUP(HH891,Mort!$A$2:$E$115,2),2,3)))</f>
        <v>1.469349789634867E-4</v>
      </c>
      <c r="HN892">
        <f>HN891/(1+Assumptions!$C$9)</f>
        <v>1.4520231320461561</v>
      </c>
      <c r="HO892">
        <f>HO891*(1+Assumptions!$C$10)</f>
        <v>0.72627215988542326</v>
      </c>
      <c r="HQ892">
        <f>HQ891/(1.01+Assumptions!$C$9)</f>
        <v>1.5981326581137945</v>
      </c>
      <c r="HR892">
        <f>HR891/(0.99+Assumptions!$C$9)</f>
        <v>1.3180477576059584</v>
      </c>
    </row>
    <row r="893" spans="2:226" x14ac:dyDescent="0.25">
      <c r="B893">
        <f t="shared" ref="B893:C893" si="5366">B892+1</f>
        <v>2038</v>
      </c>
      <c r="C893">
        <f t="shared" si="5366"/>
        <v>55</v>
      </c>
      <c r="D893">
        <f>IF(D892=0, 0, D892*(1-VLOOKUP(C892,Mort!$A$2:$E$111,IF(D892/D891=1-VLOOKUP(C891,Mort!$A$2:$E$111,4),4,5))))</f>
        <v>0.98153915391948332</v>
      </c>
      <c r="E893" s="3">
        <f>IF(C893&lt;65,Assumptions!$C$6,Assumptions!$C$7)*(1+Assumptions!$C$8)^(B893-$J$3)</f>
        <v>28181.942018251819</v>
      </c>
      <c r="F893" s="3">
        <f t="shared" si="5356"/>
        <v>27661.68</v>
      </c>
      <c r="H893">
        <f t="shared" si="5363"/>
        <v>39</v>
      </c>
      <c r="I893" s="5">
        <v>502034.93777853821</v>
      </c>
      <c r="J893" s="5">
        <v>0</v>
      </c>
      <c r="K893" s="5">
        <v>0</v>
      </c>
      <c r="L893" s="5">
        <v>0</v>
      </c>
      <c r="M893" s="5">
        <v>0</v>
      </c>
      <c r="N893" s="5">
        <v>12623.62</v>
      </c>
      <c r="O893" s="5">
        <v>13305.8</v>
      </c>
      <c r="P893" s="5">
        <v>14022.88</v>
      </c>
      <c r="Q893" s="5">
        <v>14775.94</v>
      </c>
      <c r="R893" s="5">
        <v>15566.02</v>
      </c>
      <c r="S893" s="5">
        <v>16394.23</v>
      </c>
      <c r="T893" s="5">
        <v>17261.32</v>
      </c>
      <c r="U893" s="5">
        <v>18167.72</v>
      </c>
      <c r="V893" s="5">
        <v>19113.27</v>
      </c>
      <c r="W893" s="5">
        <v>20097.759999999998</v>
      </c>
      <c r="X893" s="5">
        <v>21119.81</v>
      </c>
      <c r="Y893" s="5">
        <v>22177.57</v>
      </c>
      <c r="Z893" s="5">
        <v>23285.96</v>
      </c>
      <c r="AA893" s="5">
        <v>24449.75</v>
      </c>
      <c r="AB893" s="5">
        <v>25674.29</v>
      </c>
      <c r="AC893" s="5">
        <v>26966.92</v>
      </c>
      <c r="AD893" s="5">
        <v>28331.75</v>
      </c>
      <c r="AE893" s="5">
        <v>29770.14</v>
      </c>
      <c r="AF893" s="5">
        <v>31282.18</v>
      </c>
      <c r="AG893" s="5">
        <v>32868.379999999997</v>
      </c>
      <c r="AH893" s="5">
        <v>34530.15</v>
      </c>
      <c r="AI893" s="5">
        <v>36270.480000000003</v>
      </c>
      <c r="AJ893" s="5">
        <v>38092.400000000001</v>
      </c>
      <c r="AK893" s="5">
        <v>40000.199999999997</v>
      </c>
      <c r="AL893" s="5">
        <v>41990.9</v>
      </c>
      <c r="AM893" s="5">
        <v>18148.22</v>
      </c>
      <c r="AN893" s="5">
        <v>19033.79</v>
      </c>
      <c r="AO893" s="5">
        <v>19950.53</v>
      </c>
      <c r="AP893" s="5">
        <v>20896.05</v>
      </c>
      <c r="AQ893" s="5">
        <v>21867.87</v>
      </c>
      <c r="AR893" s="5">
        <v>22863.66</v>
      </c>
      <c r="AS893" s="5">
        <v>23881.64</v>
      </c>
      <c r="AT893" s="5">
        <v>24917.47</v>
      </c>
      <c r="AU893" s="5">
        <v>25964.59</v>
      </c>
      <c r="AV893" s="5">
        <v>27015.18</v>
      </c>
      <c r="AW893" s="5">
        <v>28061.24</v>
      </c>
      <c r="AX893" s="5">
        <v>29094.82</v>
      </c>
      <c r="AY893" s="5">
        <v>30106.61</v>
      </c>
      <c r="AZ893" s="5">
        <v>31086.25</v>
      </c>
      <c r="BA893" s="5">
        <v>32022.66</v>
      </c>
      <c r="BB893" s="5">
        <v>32901.81</v>
      </c>
      <c r="BC893" s="5">
        <v>33704.089999999997</v>
      </c>
      <c r="BD893" s="5">
        <v>34404.32</v>
      </c>
      <c r="BE893" s="5">
        <v>34973.54</v>
      </c>
      <c r="BF893" s="5">
        <v>35382.46</v>
      </c>
      <c r="BG893" s="5">
        <v>35598.32</v>
      </c>
      <c r="BH893" s="5">
        <v>35587.160000000003</v>
      </c>
      <c r="BI893" s="5">
        <v>35315.81</v>
      </c>
      <c r="BJ893" s="5">
        <v>34753.31</v>
      </c>
      <c r="BK893" s="5">
        <v>33874.93</v>
      </c>
      <c r="BL893" s="5">
        <v>32664.93</v>
      </c>
      <c r="BM893" s="5">
        <v>31054.29</v>
      </c>
      <c r="BN893" s="5">
        <v>29056.87</v>
      </c>
      <c r="BO893" s="5">
        <v>26710.92</v>
      </c>
      <c r="BP893" s="5">
        <v>24075.040000000001</v>
      </c>
      <c r="BQ893" s="5">
        <v>21223.8</v>
      </c>
      <c r="BR893" s="5">
        <v>18251.21</v>
      </c>
      <c r="BS893" s="5">
        <v>15272.71</v>
      </c>
      <c r="BT893" s="5">
        <v>12413.55</v>
      </c>
      <c r="BU893" s="5">
        <v>9855.09</v>
      </c>
      <c r="BV893" s="5">
        <v>7591.67</v>
      </c>
      <c r="BW893" s="5">
        <v>5605.08</v>
      </c>
      <c r="BX893" s="5">
        <v>3927.6</v>
      </c>
      <c r="BY893" s="5">
        <v>2598.79</v>
      </c>
      <c r="BZ893" s="5">
        <v>1562.62</v>
      </c>
      <c r="CA893" s="5">
        <v>832.8</v>
      </c>
      <c r="CB893" s="5">
        <v>385.77</v>
      </c>
      <c r="CC893" s="5">
        <v>153.33000000000001</v>
      </c>
      <c r="CD893" s="5">
        <v>49.74</v>
      </c>
      <c r="CE893" s="5">
        <v>12.1</v>
      </c>
      <c r="CF893" s="5">
        <v>1.85</v>
      </c>
      <c r="CG893" s="5">
        <v>0</v>
      </c>
      <c r="CH893" s="5">
        <v>0</v>
      </c>
      <c r="CI893" s="5">
        <v>0</v>
      </c>
      <c r="CJ893" s="5">
        <v>0</v>
      </c>
      <c r="CK893" s="5">
        <v>0</v>
      </c>
      <c r="CL893" s="5">
        <v>0</v>
      </c>
      <c r="CM893" s="5">
        <v>0</v>
      </c>
      <c r="CN893" s="5">
        <v>0</v>
      </c>
      <c r="CO893" s="5">
        <v>0</v>
      </c>
      <c r="CP893" s="5">
        <v>0</v>
      </c>
      <c r="CQ893" s="5">
        <v>0</v>
      </c>
      <c r="CR893" s="5">
        <v>0</v>
      </c>
      <c r="CS893" s="5">
        <v>0</v>
      </c>
      <c r="CT893" s="5">
        <v>0</v>
      </c>
      <c r="CU893" s="5">
        <v>0</v>
      </c>
      <c r="CV893" s="5">
        <v>0</v>
      </c>
      <c r="CW893" s="5">
        <v>0</v>
      </c>
      <c r="CX893" s="5">
        <v>0</v>
      </c>
      <c r="CY893" s="5">
        <v>0</v>
      </c>
      <c r="CZ893" s="5">
        <v>0</v>
      </c>
      <c r="DA893" s="5">
        <v>0</v>
      </c>
      <c r="DB893" s="5">
        <v>0</v>
      </c>
      <c r="DC893" s="5">
        <v>0</v>
      </c>
      <c r="DD893" s="5">
        <v>0</v>
      </c>
      <c r="DE893" s="5">
        <v>0</v>
      </c>
      <c r="DF893" s="3">
        <v>0</v>
      </c>
      <c r="DG893" s="3">
        <v>0</v>
      </c>
      <c r="DH893" s="3">
        <v>0</v>
      </c>
      <c r="DI893" s="3">
        <v>0</v>
      </c>
      <c r="DJ893" s="3">
        <v>1</v>
      </c>
      <c r="DK893" s="3">
        <v>0.99909000000000003</v>
      </c>
      <c r="DL893" s="3">
        <v>0.99804095550000005</v>
      </c>
      <c r="DM893" s="3">
        <v>0.99681336512473506</v>
      </c>
      <c r="DN893" s="3">
        <v>0.99536798574530427</v>
      </c>
      <c r="DO893" s="3">
        <v>0.99367586016953724</v>
      </c>
      <c r="DP893" s="3">
        <v>0.9916885084491982</v>
      </c>
      <c r="DQ893" s="3">
        <v>0.98934812356925805</v>
      </c>
      <c r="DR893" s="3">
        <v>0.98657794882326411</v>
      </c>
      <c r="DS893" s="3">
        <v>0.98331237581265907</v>
      </c>
      <c r="DT893" s="3">
        <v>0.97944795817571528</v>
      </c>
      <c r="DU893" s="3">
        <v>0.9748837306906164</v>
      </c>
      <c r="DV893" s="3">
        <v>0.97024328413252903</v>
      </c>
      <c r="DW893" s="3">
        <v>0.96562492610005823</v>
      </c>
      <c r="DX893" s="3">
        <v>0.96112511394443201</v>
      </c>
      <c r="DY893" s="3">
        <v>0.95688655219193708</v>
      </c>
      <c r="DZ893" s="3">
        <v>0.95290590413481857</v>
      </c>
      <c r="EA893" s="3">
        <v>0.94908475145923799</v>
      </c>
      <c r="EB893" s="3">
        <v>0.94529790330091557</v>
      </c>
      <c r="EC893" s="3">
        <v>0.94145054083448088</v>
      </c>
      <c r="ED893" s="3">
        <v>0.93748703405756761</v>
      </c>
      <c r="EE893" s="3">
        <v>0.93339959058907662</v>
      </c>
      <c r="EF893" s="3">
        <v>0.92918062443961402</v>
      </c>
      <c r="EG893" s="3">
        <v>0.92485064272972539</v>
      </c>
      <c r="EH893" s="3">
        <v>0.92026338354178594</v>
      </c>
      <c r="EI893" s="3">
        <v>0.91532156917216656</v>
      </c>
      <c r="EJ893" s="3">
        <v>0.90993947834543421</v>
      </c>
      <c r="EK893" s="3">
        <v>0.90404307052575572</v>
      </c>
      <c r="EL893" s="3">
        <v>0.89752491998726502</v>
      </c>
      <c r="EM893" s="3">
        <v>0.89029984438136756</v>
      </c>
      <c r="EN893" s="3">
        <v>0.88231385477726665</v>
      </c>
      <c r="EO893" s="3">
        <v>0.87355247819932835</v>
      </c>
      <c r="EP893" s="3">
        <v>0.86392592988957173</v>
      </c>
      <c r="EQ893" s="3">
        <v>0.85329964095193001</v>
      </c>
      <c r="ER893" s="3">
        <v>0.84154117189961242</v>
      </c>
      <c r="ES893" s="3">
        <v>0.8285561916172014</v>
      </c>
      <c r="ET893" s="3">
        <v>0.81428845399755323</v>
      </c>
      <c r="EU893" s="3">
        <v>0.79867854433442009</v>
      </c>
      <c r="EV893" s="3">
        <v>0.78167467812554026</v>
      </c>
      <c r="EW893" s="3">
        <v>0.76324278921533995</v>
      </c>
      <c r="EX893" s="3">
        <v>0.74331451998892739</v>
      </c>
      <c r="EY893" s="3">
        <v>0.72174353261884872</v>
      </c>
      <c r="EZ893" s="3">
        <v>0.69833017242069328</v>
      </c>
      <c r="FA893" s="3">
        <v>0.67287603763595905</v>
      </c>
      <c r="FB893" s="3">
        <v>0.64525447629100285</v>
      </c>
      <c r="FC893" s="3">
        <v>0.61534693131491491</v>
      </c>
      <c r="FD893" s="3">
        <v>0.5830842917060739</v>
      </c>
      <c r="FE893" s="3">
        <v>0.54847240815040132</v>
      </c>
      <c r="FF893" s="3">
        <v>0.51159860815044989</v>
      </c>
      <c r="FG893" s="3">
        <v>0.47267107005628217</v>
      </c>
      <c r="FH893" s="3">
        <v>0.43202608474214244</v>
      </c>
      <c r="FI893" s="3">
        <v>0.38931166574368681</v>
      </c>
      <c r="FJ893" s="3">
        <v>0.34528051634807583</v>
      </c>
      <c r="FK893" s="3">
        <v>0.30085672511473238</v>
      </c>
      <c r="FL893" s="3">
        <v>0.25703092596726934</v>
      </c>
      <c r="FM893" s="3">
        <v>0.21477761204750992</v>
      </c>
      <c r="FN893" s="3">
        <v>0.1750673793560458</v>
      </c>
      <c r="FO893" s="3">
        <v>0.13885994395762841</v>
      </c>
      <c r="FP893" s="3">
        <v>0.10698047802383608</v>
      </c>
      <c r="FQ893" s="3">
        <v>8.0503879517716884E-2</v>
      </c>
      <c r="FR893" s="3">
        <v>5.8781517707451339E-2</v>
      </c>
      <c r="FS893" s="3">
        <v>4.1137069537205667E-2</v>
      </c>
      <c r="FT893" s="3">
        <v>2.7322830215916635E-2</v>
      </c>
      <c r="FU893" s="3">
        <v>1.7136332654818596E-2</v>
      </c>
      <c r="FV893" s="3">
        <v>9.7666814332873098E-3</v>
      </c>
      <c r="FW893" s="3">
        <v>4.9338344596537506E-3</v>
      </c>
      <c r="FX893" s="3">
        <v>2.1662986962001723E-3</v>
      </c>
      <c r="FY893" s="3">
        <v>8.1613137080645281E-4</v>
      </c>
      <c r="FZ893" s="3">
        <v>2.5094407389556807E-4</v>
      </c>
      <c r="GA893" s="3">
        <v>5.784762791440634E-5</v>
      </c>
      <c r="GB893" s="3">
        <v>8.3884845238680623E-6</v>
      </c>
      <c r="GC893" s="3">
        <v>0</v>
      </c>
      <c r="GD893" s="3">
        <v>0</v>
      </c>
      <c r="GE893" s="3">
        <v>0</v>
      </c>
      <c r="GF893" s="3">
        <v>0</v>
      </c>
      <c r="GG893" s="3">
        <v>0</v>
      </c>
      <c r="GH893" s="3">
        <v>0</v>
      </c>
      <c r="GI893" s="3">
        <v>0</v>
      </c>
      <c r="GJ893" s="3">
        <v>0</v>
      </c>
      <c r="GK893" s="3">
        <v>0</v>
      </c>
      <c r="GL893" s="3">
        <v>0</v>
      </c>
      <c r="GM893" s="3">
        <v>0</v>
      </c>
      <c r="GN893" s="3">
        <v>0</v>
      </c>
      <c r="GO893" s="3">
        <v>0</v>
      </c>
      <c r="GP893" s="3">
        <v>0</v>
      </c>
      <c r="GQ893" s="3">
        <v>0</v>
      </c>
      <c r="GR893" s="3">
        <v>0</v>
      </c>
      <c r="GS893" s="3">
        <v>0</v>
      </c>
      <c r="GT893" s="3">
        <v>0</v>
      </c>
      <c r="GU893" s="3">
        <v>0</v>
      </c>
      <c r="GV893" s="3">
        <v>0</v>
      </c>
      <c r="GW893" s="3">
        <v>0</v>
      </c>
      <c r="GX893" s="3">
        <v>0</v>
      </c>
      <c r="GY893" s="3">
        <v>0</v>
      </c>
      <c r="GZ893" s="3">
        <v>0</v>
      </c>
      <c r="HA893" s="3">
        <v>0</v>
      </c>
      <c r="HB893">
        <f t="shared" si="5360"/>
        <v>16</v>
      </c>
      <c r="HC893">
        <f t="shared" si="5364"/>
        <v>0.86142801088896004</v>
      </c>
      <c r="HD893">
        <f>IF(H893&gt;=$F$3,IF(HB893&lt;50,HC893*VLOOKUP(H893,Ret!$A$2:$AZ$27,HB893+2),HC893),0)</f>
        <v>0</v>
      </c>
      <c r="HE893">
        <f>IF(H893&lt;$F$3,HC893*VLOOKUP(H893,Withd!$A$2:$AZ$57,HB893+2),0)</f>
        <v>3.7127547269314179E-2</v>
      </c>
      <c r="HF893">
        <f>IF(HC893=HD893,0,HC893*VLOOKUP(H893,Mort!$A$2:$E$115,IF(HF892/HC892=VLOOKUP(H892,Mort!$A$2:$E$115,2),2,3)))</f>
        <v>4.048711651178112E-4</v>
      </c>
      <c r="HH893">
        <f t="shared" ref="HH893:HI893" si="5367">HH892+1</f>
        <v>27</v>
      </c>
      <c r="HI893">
        <f t="shared" si="5367"/>
        <v>4</v>
      </c>
      <c r="HJ893">
        <f t="shared" si="5358"/>
        <v>0.5440634933570504</v>
      </c>
      <c r="HK893">
        <f>IF(HH893&gt;=$F$3,IF(HI893&lt;50,HJ893*VLOOKUP(HH893,Ret!$A$2:$AZ$27,HI893+2),HJ893),0)</f>
        <v>0</v>
      </c>
      <c r="HL893">
        <f>IF(HH893&lt;$F$3,HJ893*VLOOKUP(HH893,Withd!$A$2:$AZ$57,HI893+2),0)</f>
        <v>4.9727403292834406E-2</v>
      </c>
      <c r="HM893">
        <f>IF(HJ893=HK893,0,HJ893*VLOOKUP(HH893,Mort!$A$2:$E$115,IF(HM892/HJ892=VLOOKUP(HH892,Mort!$A$2:$E$115,2),2,3)))</f>
        <v>1.305752384056921E-4</v>
      </c>
      <c r="HN893">
        <f>HN892/(1+Assumptions!$C$9)</f>
        <v>1.398866215844081</v>
      </c>
      <c r="HO893">
        <f>HO892*(1+Assumptions!$C$10)</f>
        <v>0.74987600508169949</v>
      </c>
      <c r="HQ893">
        <f>HQ892/(1.01+Assumptions!$C$9)</f>
        <v>1.5249357424749947</v>
      </c>
      <c r="HR893">
        <f>HR892/(0.99+Assumptions!$C$9)</f>
        <v>1.2821476241303096</v>
      </c>
    </row>
    <row r="894" spans="2:226" x14ac:dyDescent="0.25">
      <c r="B894">
        <f t="shared" ref="B894:C894" si="5368">B893+1</f>
        <v>2039</v>
      </c>
      <c r="C894">
        <f t="shared" si="5368"/>
        <v>56</v>
      </c>
      <c r="D894">
        <f>IF(D893=0, 0, D893*(1-VLOOKUP(C893,Mort!$A$2:$E$111,IF(D893/D892=1-VLOOKUP(C892,Mort!$A$2:$E$111,4),4,5))))</f>
        <v>0.97745595103917826</v>
      </c>
      <c r="E894" s="3">
        <f>IF(C894&lt;65,Assumptions!$C$6,Assumptions!$C$7)*(1+Assumptions!$C$8)^(B894-$J$3)</f>
        <v>29731.948829255671</v>
      </c>
      <c r="F894" s="3">
        <f t="shared" si="5356"/>
        <v>29061.67</v>
      </c>
      <c r="H894">
        <f t="shared" si="5363"/>
        <v>40</v>
      </c>
      <c r="I894" s="5">
        <v>491608.16886739858</v>
      </c>
      <c r="J894" s="5">
        <v>0</v>
      </c>
      <c r="K894" s="5">
        <v>0</v>
      </c>
      <c r="L894" s="5">
        <v>0</v>
      </c>
      <c r="M894" s="5">
        <v>0</v>
      </c>
      <c r="N894" s="5">
        <v>0</v>
      </c>
      <c r="O894" s="5">
        <v>13317.92</v>
      </c>
      <c r="P894" s="5">
        <v>14035.66</v>
      </c>
      <c r="Q894" s="5">
        <v>14789.4</v>
      </c>
      <c r="R894" s="5">
        <v>15580.2</v>
      </c>
      <c r="S894" s="5">
        <v>16409.16</v>
      </c>
      <c r="T894" s="5">
        <v>17277.04</v>
      </c>
      <c r="U894" s="5">
        <v>18184.27</v>
      </c>
      <c r="V894" s="5">
        <v>19130.68</v>
      </c>
      <c r="W894" s="5">
        <v>20116.07</v>
      </c>
      <c r="X894" s="5">
        <v>21139.05</v>
      </c>
      <c r="Y894" s="5">
        <v>22197.77</v>
      </c>
      <c r="Z894" s="5">
        <v>23307.17</v>
      </c>
      <c r="AA894" s="5">
        <v>24472.02</v>
      </c>
      <c r="AB894" s="5">
        <v>25697.67</v>
      </c>
      <c r="AC894" s="5">
        <v>26991.48</v>
      </c>
      <c r="AD894" s="5">
        <v>28357.55</v>
      </c>
      <c r="AE894" s="5">
        <v>29797.25</v>
      </c>
      <c r="AF894" s="5">
        <v>31310.67</v>
      </c>
      <c r="AG894" s="5">
        <v>32898.31</v>
      </c>
      <c r="AH894" s="5">
        <v>34561.599999999999</v>
      </c>
      <c r="AI894" s="5">
        <v>36303.51</v>
      </c>
      <c r="AJ894" s="5">
        <v>38127.089999999997</v>
      </c>
      <c r="AK894" s="5">
        <v>40036.639999999999</v>
      </c>
      <c r="AL894" s="5">
        <v>42029.15</v>
      </c>
      <c r="AM894" s="5">
        <v>18164.75</v>
      </c>
      <c r="AN894" s="5">
        <v>19051.13</v>
      </c>
      <c r="AO894" s="5">
        <v>19968.7</v>
      </c>
      <c r="AP894" s="5">
        <v>20915.080000000002</v>
      </c>
      <c r="AQ894" s="5">
        <v>21887.79</v>
      </c>
      <c r="AR894" s="5">
        <v>22884.48</v>
      </c>
      <c r="AS894" s="5">
        <v>23903.39</v>
      </c>
      <c r="AT894" s="5">
        <v>24940.17</v>
      </c>
      <c r="AU894" s="5">
        <v>25988.240000000002</v>
      </c>
      <c r="AV894" s="5">
        <v>27039.78</v>
      </c>
      <c r="AW894" s="5">
        <v>28086.799999999999</v>
      </c>
      <c r="AX894" s="5">
        <v>29121.32</v>
      </c>
      <c r="AY894" s="5">
        <v>30134.03</v>
      </c>
      <c r="AZ894" s="5">
        <v>31114.560000000001</v>
      </c>
      <c r="BA894" s="5">
        <v>32051.83</v>
      </c>
      <c r="BB894" s="5">
        <v>32931.78</v>
      </c>
      <c r="BC894" s="5">
        <v>33734.78</v>
      </c>
      <c r="BD894" s="5">
        <v>34435.65</v>
      </c>
      <c r="BE894" s="5">
        <v>35005.4</v>
      </c>
      <c r="BF894" s="5">
        <v>35414.69</v>
      </c>
      <c r="BG894" s="5">
        <v>35630.75</v>
      </c>
      <c r="BH894" s="5">
        <v>35619.57</v>
      </c>
      <c r="BI894" s="5">
        <v>35347.980000000003</v>
      </c>
      <c r="BJ894" s="5">
        <v>34784.97</v>
      </c>
      <c r="BK894" s="5">
        <v>33905.78</v>
      </c>
      <c r="BL894" s="5">
        <v>32694.68</v>
      </c>
      <c r="BM894" s="5">
        <v>31082.58</v>
      </c>
      <c r="BN894" s="5">
        <v>29083.33</v>
      </c>
      <c r="BO894" s="5">
        <v>26735.25</v>
      </c>
      <c r="BP894" s="5">
        <v>24096.97</v>
      </c>
      <c r="BQ894" s="5">
        <v>21243.13</v>
      </c>
      <c r="BR894" s="5">
        <v>18267.84</v>
      </c>
      <c r="BS894" s="5">
        <v>15286.62</v>
      </c>
      <c r="BT894" s="5">
        <v>12424.86</v>
      </c>
      <c r="BU894" s="5">
        <v>9864.07</v>
      </c>
      <c r="BV894" s="5">
        <v>7598.58</v>
      </c>
      <c r="BW894" s="5">
        <v>5610.19</v>
      </c>
      <c r="BX894" s="5">
        <v>3931.17</v>
      </c>
      <c r="BY894" s="5">
        <v>2601.16</v>
      </c>
      <c r="BZ894" s="5">
        <v>1564.04</v>
      </c>
      <c r="CA894" s="5">
        <v>833.56</v>
      </c>
      <c r="CB894" s="5">
        <v>386.12</v>
      </c>
      <c r="CC894" s="5">
        <v>153.47</v>
      </c>
      <c r="CD894" s="5">
        <v>49.78</v>
      </c>
      <c r="CE894" s="5">
        <v>12.11</v>
      </c>
      <c r="CF894" s="5">
        <v>1.85</v>
      </c>
      <c r="CG894" s="5">
        <v>0</v>
      </c>
      <c r="CH894" s="5">
        <v>0</v>
      </c>
      <c r="CI894" s="5">
        <v>0</v>
      </c>
      <c r="CJ894" s="5">
        <v>0</v>
      </c>
      <c r="CK894" s="5">
        <v>0</v>
      </c>
      <c r="CL894" s="5">
        <v>0</v>
      </c>
      <c r="CM894" s="5">
        <v>0</v>
      </c>
      <c r="CN894" s="5">
        <v>0</v>
      </c>
      <c r="CO894" s="5">
        <v>0</v>
      </c>
      <c r="CP894" s="5">
        <v>0</v>
      </c>
      <c r="CQ894" s="5">
        <v>0</v>
      </c>
      <c r="CR894" s="5">
        <v>0</v>
      </c>
      <c r="CS894" s="5">
        <v>0</v>
      </c>
      <c r="CT894" s="5">
        <v>0</v>
      </c>
      <c r="CU894" s="5">
        <v>0</v>
      </c>
      <c r="CV894" s="5">
        <v>0</v>
      </c>
      <c r="CW894" s="5">
        <v>0</v>
      </c>
      <c r="CX894" s="5">
        <v>0</v>
      </c>
      <c r="CY894" s="5">
        <v>0</v>
      </c>
      <c r="CZ894" s="5">
        <v>0</v>
      </c>
      <c r="DA894" s="5">
        <v>0</v>
      </c>
      <c r="DB894" s="5">
        <v>0</v>
      </c>
      <c r="DC894" s="5">
        <v>0</v>
      </c>
      <c r="DD894" s="5">
        <v>0</v>
      </c>
      <c r="DE894" s="5">
        <v>0</v>
      </c>
      <c r="DF894" s="3">
        <v>0</v>
      </c>
      <c r="DG894" s="3">
        <v>0</v>
      </c>
      <c r="DH894" s="3">
        <v>0</v>
      </c>
      <c r="DI894" s="3">
        <v>0</v>
      </c>
      <c r="DJ894" s="3">
        <v>0</v>
      </c>
      <c r="DK894" s="3">
        <v>1</v>
      </c>
      <c r="DL894" s="3">
        <v>0.99895</v>
      </c>
      <c r="DM894" s="3">
        <v>0.9977212915</v>
      </c>
      <c r="DN894" s="3">
        <v>0.99627459562732501</v>
      </c>
      <c r="DO894" s="3">
        <v>0.99458092881475857</v>
      </c>
      <c r="DP894" s="3">
        <v>0.99259176695712903</v>
      </c>
      <c r="DQ894" s="3">
        <v>0.9902492503871102</v>
      </c>
      <c r="DR894" s="3">
        <v>0.98747655248602628</v>
      </c>
      <c r="DS894" s="3">
        <v>0.98420800509729756</v>
      </c>
      <c r="DT894" s="3">
        <v>0.98034006763726522</v>
      </c>
      <c r="DU894" s="3">
        <v>0.97577168292207561</v>
      </c>
      <c r="DV894" s="3">
        <v>0.97112700971136656</v>
      </c>
      <c r="DW894" s="3">
        <v>0.96650444514514045</v>
      </c>
      <c r="DX894" s="3">
        <v>0.96200053443076405</v>
      </c>
      <c r="DY894" s="3">
        <v>0.95775811207392436</v>
      </c>
      <c r="DZ894" s="3">
        <v>0.9537738383276968</v>
      </c>
      <c r="EA894" s="3">
        <v>0.94994920523600279</v>
      </c>
      <c r="EB894" s="3">
        <v>0.9461589079071111</v>
      </c>
      <c r="EC894" s="3">
        <v>0.94230804115192912</v>
      </c>
      <c r="ED894" s="3">
        <v>0.93834092429867944</v>
      </c>
      <c r="EE894" s="3">
        <v>0.93424975786873721</v>
      </c>
      <c r="EF894" s="3">
        <v>0.93002694896317051</v>
      </c>
      <c r="EG894" s="3">
        <v>0.92569302338100212</v>
      </c>
      <c r="EH894" s="3">
        <v>0.92110158598503233</v>
      </c>
      <c r="EI894" s="3">
        <v>0.9161552704682927</v>
      </c>
      <c r="EJ894" s="3">
        <v>0.91076827747793909</v>
      </c>
      <c r="EK894" s="3">
        <v>0.90486649903988203</v>
      </c>
      <c r="EL894" s="3">
        <v>0.89834241158180439</v>
      </c>
      <c r="EM894" s="3">
        <v>0.89111075516857086</v>
      </c>
      <c r="EN894" s="3">
        <v>0.88311749169470877</v>
      </c>
      <c r="EO894" s="3">
        <v>0.87434813500218034</v>
      </c>
      <c r="EP894" s="3">
        <v>0.86471281855445625</v>
      </c>
      <c r="EQ894" s="3">
        <v>0.85407685088623642</v>
      </c>
      <c r="ER894" s="3">
        <v>0.84230767188102407</v>
      </c>
      <c r="ES894" s="3">
        <v>0.82931086450389979</v>
      </c>
      <c r="ET894" s="3">
        <v>0.81503013141714264</v>
      </c>
      <c r="EU894" s="3">
        <v>0.79940600379787596</v>
      </c>
      <c r="EV894" s="3">
        <v>0.78238664997701912</v>
      </c>
      <c r="EW894" s="3">
        <v>0.76393797277056097</v>
      </c>
      <c r="EX894" s="3">
        <v>0.7439915523015217</v>
      </c>
      <c r="EY894" s="3">
        <v>0.72240091745373147</v>
      </c>
      <c r="EZ894" s="3">
        <v>0.69896623169153238</v>
      </c>
      <c r="FA894" s="3">
        <v>0.673488912546376</v>
      </c>
      <c r="FB894" s="3">
        <v>0.64584219268634724</v>
      </c>
      <c r="FC894" s="3">
        <v>0.61590740705533509</v>
      </c>
      <c r="FD894" s="3">
        <v>0.58361538170342386</v>
      </c>
      <c r="FE894" s="3">
        <v>0.54897197264550868</v>
      </c>
      <c r="FF894" s="3">
        <v>0.51206458692455115</v>
      </c>
      <c r="FG894" s="3">
        <v>0.47310159250546208</v>
      </c>
      <c r="FH894" s="3">
        <v>0.43241958656591739</v>
      </c>
      <c r="FI894" s="3">
        <v>0.38966626204214511</v>
      </c>
      <c r="FJ894" s="3">
        <v>0.34559500780517849</v>
      </c>
      <c r="FK894" s="3">
        <v>0.30113075410096424</v>
      </c>
      <c r="FL894" s="3">
        <v>0.25726503715107679</v>
      </c>
      <c r="FM894" s="3">
        <v>0.21497323769381127</v>
      </c>
      <c r="FN894" s="3">
        <v>0.1752268357766025</v>
      </c>
      <c r="FO894" s="3">
        <v>0.13898642160128558</v>
      </c>
      <c r="FP894" s="3">
        <v>0.10707791893006244</v>
      </c>
      <c r="FQ894" s="3">
        <v>8.0577204774061287E-2</v>
      </c>
      <c r="FR894" s="3">
        <v>5.8835057609876326E-2</v>
      </c>
      <c r="FS894" s="3">
        <v>4.1174538367119748E-2</v>
      </c>
      <c r="FT894" s="3">
        <v>2.7347716638057268E-2</v>
      </c>
      <c r="FU894" s="3">
        <v>1.715194092105676E-2</v>
      </c>
      <c r="FV894" s="3">
        <v>9.7755772085470899E-3</v>
      </c>
      <c r="FW894" s="3">
        <v>4.9383283384417335E-3</v>
      </c>
      <c r="FX894" s="3">
        <v>2.1682718235596118E-3</v>
      </c>
      <c r="FY894" s="3">
        <v>8.1687472680784805E-4</v>
      </c>
      <c r="FZ894" s="3">
        <v>2.5117264099887711E-4</v>
      </c>
      <c r="GA894" s="3">
        <v>5.7900317203061138E-5</v>
      </c>
      <c r="GB894" s="3">
        <v>8.3961249976158945E-6</v>
      </c>
      <c r="GC894" s="3">
        <v>0</v>
      </c>
      <c r="GD894" s="3">
        <v>0</v>
      </c>
      <c r="GE894" s="3">
        <v>0</v>
      </c>
      <c r="GF894" s="3">
        <v>0</v>
      </c>
      <c r="GG894" s="3">
        <v>0</v>
      </c>
      <c r="GH894" s="3">
        <v>0</v>
      </c>
      <c r="GI894" s="3">
        <v>0</v>
      </c>
      <c r="GJ894" s="3">
        <v>0</v>
      </c>
      <c r="GK894" s="3">
        <v>0</v>
      </c>
      <c r="GL894" s="3">
        <v>0</v>
      </c>
      <c r="GM894" s="3">
        <v>0</v>
      </c>
      <c r="GN894" s="3">
        <v>0</v>
      </c>
      <c r="GO894" s="3">
        <v>0</v>
      </c>
      <c r="GP894" s="3">
        <v>0</v>
      </c>
      <c r="GQ894" s="3">
        <v>0</v>
      </c>
      <c r="GR894" s="3">
        <v>0</v>
      </c>
      <c r="GS894" s="3">
        <v>0</v>
      </c>
      <c r="GT894" s="3">
        <v>0</v>
      </c>
      <c r="GU894" s="3">
        <v>0</v>
      </c>
      <c r="GV894" s="3">
        <v>0</v>
      </c>
      <c r="GW894" s="3">
        <v>0</v>
      </c>
      <c r="GX894" s="3">
        <v>0</v>
      </c>
      <c r="GY894" s="3">
        <v>0</v>
      </c>
      <c r="GZ894" s="3">
        <v>0</v>
      </c>
      <c r="HA894" s="3">
        <v>0</v>
      </c>
      <c r="HB894">
        <f t="shared" si="5360"/>
        <v>17</v>
      </c>
      <c r="HC894">
        <f t="shared" si="5364"/>
        <v>0.82389559245452804</v>
      </c>
      <c r="HD894">
        <f>IF(H894&gt;=$F$3,IF(HB894&lt;50,HC894*VLOOKUP(H894,Ret!$A$2:$AZ$27,HB894+2),HC894),0)</f>
        <v>0</v>
      </c>
      <c r="HE894">
        <f>IF(H894&lt;$F$3,HC894*VLOOKUP(H894,Withd!$A$2:$AZ$57,HB894+2),0)</f>
        <v>3.303821325742657E-2</v>
      </c>
      <c r="HF894">
        <f>IF(HC894=HD894,0,HC894*VLOOKUP(H894,Mort!$A$2:$E$115,IF(HF893/HC893=VLOOKUP(H893,Mort!$A$2:$E$115,2),2,3)))</f>
        <v>4.1194779622726404E-4</v>
      </c>
      <c r="HH894">
        <f t="shared" ref="HH894:HI894" si="5369">HH893+1</f>
        <v>28</v>
      </c>
      <c r="HI894">
        <f t="shared" si="5369"/>
        <v>5</v>
      </c>
      <c r="HJ894">
        <f t="shared" si="5358"/>
        <v>0.49420551482581027</v>
      </c>
      <c r="HK894">
        <f>IF(HH894&gt;=$F$3,IF(HI894&lt;50,HJ894*VLOOKUP(HH894,Ret!$A$2:$AZ$27,HI894+2),HJ894),0)</f>
        <v>0</v>
      </c>
      <c r="HL894">
        <f>IF(HH894&lt;$F$3,HJ894*VLOOKUP(HH894,Withd!$A$2:$AZ$57,HI894+2),0)</f>
        <v>4.0574272767199028E-2</v>
      </c>
      <c r="HM894">
        <f>IF(HJ894=HK894,0,HJ894*VLOOKUP(HH894,Mort!$A$2:$E$115,IF(HM893/HJ893=VLOOKUP(HH893,Mort!$A$2:$E$115,2),2,3)))</f>
        <v>1.1860932355819447E-4</v>
      </c>
      <c r="HN894">
        <f>HN893/(1+Assumptions!$C$9)</f>
        <v>1.3476553139152996</v>
      </c>
      <c r="HO894">
        <f>HO893*(1+Assumptions!$C$10)</f>
        <v>0.77424697524685471</v>
      </c>
      <c r="HQ894">
        <f>HQ893/(1.01+Assumptions!$C$9)</f>
        <v>1.4550913573234683</v>
      </c>
      <c r="HR894">
        <f>HR893/(0.99+Assumptions!$C$9)</f>
        <v>1.2472253153018575</v>
      </c>
    </row>
    <row r="895" spans="2:226" x14ac:dyDescent="0.25">
      <c r="B895">
        <f t="shared" ref="B895:C895" si="5370">B894+1</f>
        <v>2040</v>
      </c>
      <c r="C895">
        <f t="shared" si="5370"/>
        <v>57</v>
      </c>
      <c r="D895">
        <f>IF(D894=0, 0, D894*(1-VLOOKUP(C894,Mort!$A$2:$E$111,IF(D894/D893=1-VLOOKUP(C893,Mort!$A$2:$E$111,4),4,5))))</f>
        <v>0.9735363526755112</v>
      </c>
      <c r="E895" s="3">
        <f>IF(C895&lt;65,Assumptions!$C$6,Assumptions!$C$7)*(1+Assumptions!$C$8)^(B895-$J$3)</f>
        <v>31367.206014864729</v>
      </c>
      <c r="F895" s="3">
        <f t="shared" si="5356"/>
        <v>30537.119999999999</v>
      </c>
      <c r="H895">
        <f t="shared" si="5363"/>
        <v>41</v>
      </c>
      <c r="I895" s="5">
        <v>481061.044385102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14050.41</v>
      </c>
      <c r="Q895" s="5">
        <v>14804.95</v>
      </c>
      <c r="R895" s="5">
        <v>15596.57</v>
      </c>
      <c r="S895" s="5">
        <v>16426.41</v>
      </c>
      <c r="T895" s="5">
        <v>17295.2</v>
      </c>
      <c r="U895" s="5">
        <v>18203.38</v>
      </c>
      <c r="V895" s="5">
        <v>19150.79</v>
      </c>
      <c r="W895" s="5">
        <v>20137.21</v>
      </c>
      <c r="X895" s="5">
        <v>21161.26</v>
      </c>
      <c r="Y895" s="5">
        <v>22221.1</v>
      </c>
      <c r="Z895" s="5">
        <v>23331.67</v>
      </c>
      <c r="AA895" s="5">
        <v>24497.74</v>
      </c>
      <c r="AB895" s="5">
        <v>25724.68</v>
      </c>
      <c r="AC895" s="5">
        <v>27019.85</v>
      </c>
      <c r="AD895" s="5">
        <v>28387.360000000001</v>
      </c>
      <c r="AE895" s="5">
        <v>29828.57</v>
      </c>
      <c r="AF895" s="5">
        <v>31343.58</v>
      </c>
      <c r="AG895" s="5">
        <v>32932.89</v>
      </c>
      <c r="AH895" s="5">
        <v>34597.93</v>
      </c>
      <c r="AI895" s="5">
        <v>36341.67</v>
      </c>
      <c r="AJ895" s="5">
        <v>38167.17</v>
      </c>
      <c r="AK895" s="5">
        <v>40078.720000000001</v>
      </c>
      <c r="AL895" s="5">
        <v>42073.32</v>
      </c>
      <c r="AM895" s="5">
        <v>18183.84</v>
      </c>
      <c r="AN895" s="5">
        <v>19071.150000000001</v>
      </c>
      <c r="AO895" s="5">
        <v>19989.689999999999</v>
      </c>
      <c r="AP895" s="5">
        <v>20937.07</v>
      </c>
      <c r="AQ895" s="5">
        <v>21910.79</v>
      </c>
      <c r="AR895" s="5">
        <v>22908.54</v>
      </c>
      <c r="AS895" s="5">
        <v>23928.51</v>
      </c>
      <c r="AT895" s="5">
        <v>24966.38</v>
      </c>
      <c r="AU895" s="5">
        <v>26015.56</v>
      </c>
      <c r="AV895" s="5">
        <v>27068.2</v>
      </c>
      <c r="AW895" s="5">
        <v>28116.32</v>
      </c>
      <c r="AX895" s="5">
        <v>29151.93</v>
      </c>
      <c r="AY895" s="5">
        <v>30165.7</v>
      </c>
      <c r="AZ895" s="5">
        <v>31147.27</v>
      </c>
      <c r="BA895" s="5">
        <v>32085.52</v>
      </c>
      <c r="BB895" s="5">
        <v>32966.39</v>
      </c>
      <c r="BC895" s="5">
        <v>33770.239999999998</v>
      </c>
      <c r="BD895" s="5">
        <v>34471.85</v>
      </c>
      <c r="BE895" s="5">
        <v>35042.19</v>
      </c>
      <c r="BF895" s="5">
        <v>35451.910000000003</v>
      </c>
      <c r="BG895" s="5">
        <v>35668.199999999997</v>
      </c>
      <c r="BH895" s="5">
        <v>35657.01</v>
      </c>
      <c r="BI895" s="5">
        <v>35385.129999999997</v>
      </c>
      <c r="BJ895" s="5">
        <v>34821.53</v>
      </c>
      <c r="BK895" s="5">
        <v>33941.42</v>
      </c>
      <c r="BL895" s="5">
        <v>32729.05</v>
      </c>
      <c r="BM895" s="5">
        <v>31115.25</v>
      </c>
      <c r="BN895" s="5">
        <v>29113.9</v>
      </c>
      <c r="BO895" s="5">
        <v>26763.35</v>
      </c>
      <c r="BP895" s="5">
        <v>24122.3</v>
      </c>
      <c r="BQ895" s="5">
        <v>21265.46</v>
      </c>
      <c r="BR895" s="5">
        <v>18287.04</v>
      </c>
      <c r="BS895" s="5">
        <v>15302.68</v>
      </c>
      <c r="BT895" s="5">
        <v>12437.92</v>
      </c>
      <c r="BU895" s="5">
        <v>9874.44</v>
      </c>
      <c r="BV895" s="5">
        <v>7606.57</v>
      </c>
      <c r="BW895" s="5">
        <v>5616.09</v>
      </c>
      <c r="BX895" s="5">
        <v>3935.31</v>
      </c>
      <c r="BY895" s="5">
        <v>2603.89</v>
      </c>
      <c r="BZ895" s="5">
        <v>1565.69</v>
      </c>
      <c r="CA895" s="5">
        <v>834.44</v>
      </c>
      <c r="CB895" s="5">
        <v>386.53</v>
      </c>
      <c r="CC895" s="5">
        <v>153.63</v>
      </c>
      <c r="CD895" s="5">
        <v>49.84</v>
      </c>
      <c r="CE895" s="5">
        <v>12.12</v>
      </c>
      <c r="CF895" s="5">
        <v>1.85</v>
      </c>
      <c r="CG895" s="5">
        <v>0</v>
      </c>
      <c r="CH895" s="5">
        <v>0</v>
      </c>
      <c r="CI895" s="5">
        <v>0</v>
      </c>
      <c r="CJ895" s="5">
        <v>0</v>
      </c>
      <c r="CK895" s="5">
        <v>0</v>
      </c>
      <c r="CL895" s="5">
        <v>0</v>
      </c>
      <c r="CM895" s="5">
        <v>0</v>
      </c>
      <c r="CN895" s="5">
        <v>0</v>
      </c>
      <c r="CO895" s="5">
        <v>0</v>
      </c>
      <c r="CP895" s="5">
        <v>0</v>
      </c>
      <c r="CQ895" s="5">
        <v>0</v>
      </c>
      <c r="CR895" s="5">
        <v>0</v>
      </c>
      <c r="CS895" s="5">
        <v>0</v>
      </c>
      <c r="CT895" s="5">
        <v>0</v>
      </c>
      <c r="CU895" s="5">
        <v>0</v>
      </c>
      <c r="CV895" s="5">
        <v>0</v>
      </c>
      <c r="CW895" s="5">
        <v>0</v>
      </c>
      <c r="CX895" s="5">
        <v>0</v>
      </c>
      <c r="CY895" s="5">
        <v>0</v>
      </c>
      <c r="CZ895" s="5">
        <v>0</v>
      </c>
      <c r="DA895" s="5">
        <v>0</v>
      </c>
      <c r="DB895" s="5">
        <v>0</v>
      </c>
      <c r="DC895" s="5">
        <v>0</v>
      </c>
      <c r="DD895" s="5">
        <v>0</v>
      </c>
      <c r="DE895" s="5">
        <v>0</v>
      </c>
      <c r="DF895" s="3">
        <v>0</v>
      </c>
      <c r="DG895" s="3">
        <v>0</v>
      </c>
      <c r="DH895" s="3">
        <v>0</v>
      </c>
      <c r="DI895" s="3">
        <v>0</v>
      </c>
      <c r="DJ895" s="3">
        <v>0</v>
      </c>
      <c r="DK895" s="3">
        <v>0</v>
      </c>
      <c r="DL895" s="3">
        <v>1</v>
      </c>
      <c r="DM895" s="3">
        <v>0.99877000000000005</v>
      </c>
      <c r="DN895" s="3">
        <v>0.99732178350000011</v>
      </c>
      <c r="DO895" s="3">
        <v>0.9956263364680501</v>
      </c>
      <c r="DP895" s="3">
        <v>0.993635083795114</v>
      </c>
      <c r="DQ895" s="3">
        <v>0.99129010499735748</v>
      </c>
      <c r="DR895" s="3">
        <v>0.98851449270336489</v>
      </c>
      <c r="DS895" s="3">
        <v>0.9852425097325167</v>
      </c>
      <c r="DT895" s="3">
        <v>0.98137050666926795</v>
      </c>
      <c r="DU895" s="3">
        <v>0.9767973201081892</v>
      </c>
      <c r="DV895" s="3">
        <v>0.97214776486447418</v>
      </c>
      <c r="DW895" s="3">
        <v>0.96752034150371935</v>
      </c>
      <c r="DX895" s="3">
        <v>0.96301169671231202</v>
      </c>
      <c r="DY895" s="3">
        <v>0.95876481512981071</v>
      </c>
      <c r="DZ895" s="3">
        <v>0.95477635349887069</v>
      </c>
      <c r="EA895" s="3">
        <v>0.95094770032134024</v>
      </c>
      <c r="EB895" s="3">
        <v>0.94715341899705807</v>
      </c>
      <c r="EC895" s="3">
        <v>0.94329850458174003</v>
      </c>
      <c r="ED895" s="3">
        <v>0.93932721787745088</v>
      </c>
      <c r="EE895" s="3">
        <v>0.93523175120750512</v>
      </c>
      <c r="EF895" s="3">
        <v>0.93100450369204724</v>
      </c>
      <c r="EG895" s="3">
        <v>0.92666602270484233</v>
      </c>
      <c r="EH895" s="3">
        <v>0.92206975923222634</v>
      </c>
      <c r="EI895" s="3">
        <v>0.91711824462514935</v>
      </c>
      <c r="EJ895" s="3">
        <v>0.91172558934675352</v>
      </c>
      <c r="EK895" s="3">
        <v>0.90581760752778651</v>
      </c>
      <c r="EL895" s="3">
        <v>0.89928666257751111</v>
      </c>
      <c r="EM895" s="3">
        <v>0.89204740494376211</v>
      </c>
      <c r="EN895" s="3">
        <v>0.88404573972141653</v>
      </c>
      <c r="EO895" s="3">
        <v>0.87526716552598283</v>
      </c>
      <c r="EP895" s="3">
        <v>0.86562172136188642</v>
      </c>
      <c r="EQ895" s="3">
        <v>0.85497457418913525</v>
      </c>
      <c r="ER895" s="3">
        <v>0.843193024556809</v>
      </c>
      <c r="ES895" s="3">
        <v>0.83018255618789738</v>
      </c>
      <c r="ET895" s="3">
        <v>0.81588681257034179</v>
      </c>
      <c r="EU895" s="3">
        <v>0.80024626237336827</v>
      </c>
      <c r="EV895" s="3">
        <v>0.78320901944743926</v>
      </c>
      <c r="EW895" s="3">
        <v>0.76474095076886861</v>
      </c>
      <c r="EX895" s="3">
        <v>0.74477356454429344</v>
      </c>
      <c r="EY895" s="3">
        <v>0.72316023570121801</v>
      </c>
      <c r="EZ895" s="3">
        <v>0.69970091765507048</v>
      </c>
      <c r="FA895" s="3">
        <v>0.67419681920654317</v>
      </c>
      <c r="FB895" s="3">
        <v>0.64652103977811459</v>
      </c>
      <c r="FC895" s="3">
        <v>0.61655478958439902</v>
      </c>
      <c r="FD895" s="3">
        <v>0.58422882196648895</v>
      </c>
      <c r="FE895" s="3">
        <v>0.54954899909455823</v>
      </c>
      <c r="FF895" s="3">
        <v>0.5126028198854311</v>
      </c>
      <c r="FG895" s="3">
        <v>0.47359887132034867</v>
      </c>
      <c r="FH895" s="3">
        <v>0.43287410437551188</v>
      </c>
      <c r="FI895" s="3">
        <v>0.39007584167590503</v>
      </c>
      <c r="FJ895" s="3">
        <v>0.34595826398236018</v>
      </c>
      <c r="FK895" s="3">
        <v>0.3014472737383897</v>
      </c>
      <c r="FL895" s="3">
        <v>0.2575354493729185</v>
      </c>
      <c r="FM895" s="3">
        <v>0.21519919685050443</v>
      </c>
      <c r="FN895" s="3">
        <v>0.17541101734481465</v>
      </c>
      <c r="FO895" s="3">
        <v>0.13913251073756008</v>
      </c>
      <c r="FP895" s="3">
        <v>0.10719046892243105</v>
      </c>
      <c r="FQ895" s="3">
        <v>8.0661899768818587E-2</v>
      </c>
      <c r="FR895" s="3">
        <v>5.8896899354198264E-2</v>
      </c>
      <c r="FS895" s="3">
        <v>4.1217817075048568E-2</v>
      </c>
      <c r="FT895" s="3">
        <v>2.7376461923076512E-2</v>
      </c>
      <c r="FU895" s="3">
        <v>1.7169969388915129E-2</v>
      </c>
      <c r="FV895" s="3">
        <v>9.7858523535182887E-3</v>
      </c>
      <c r="FW895" s="3">
        <v>4.9435190334268337E-3</v>
      </c>
      <c r="FX895" s="3">
        <v>2.1705509020067196E-3</v>
      </c>
      <c r="FY895" s="3">
        <v>8.177333468220115E-4</v>
      </c>
      <c r="FZ895" s="3">
        <v>2.5143664948083208E-4</v>
      </c>
      <c r="GA895" s="3">
        <v>5.7961176438321401E-5</v>
      </c>
      <c r="GB895" s="3">
        <v>8.4049501953209847E-6</v>
      </c>
      <c r="GC895" s="3">
        <v>0</v>
      </c>
      <c r="GD895" s="3">
        <v>0</v>
      </c>
      <c r="GE895" s="3">
        <v>0</v>
      </c>
      <c r="GF895" s="3">
        <v>0</v>
      </c>
      <c r="GG895" s="3">
        <v>0</v>
      </c>
      <c r="GH895" s="3">
        <v>0</v>
      </c>
      <c r="GI895" s="3">
        <v>0</v>
      </c>
      <c r="GJ895" s="3">
        <v>0</v>
      </c>
      <c r="GK895" s="3">
        <v>0</v>
      </c>
      <c r="GL895" s="3">
        <v>0</v>
      </c>
      <c r="GM895" s="3">
        <v>0</v>
      </c>
      <c r="GN895" s="3">
        <v>0</v>
      </c>
      <c r="GO895" s="3">
        <v>0</v>
      </c>
      <c r="GP895" s="3">
        <v>0</v>
      </c>
      <c r="GQ895" s="3">
        <v>0</v>
      </c>
      <c r="GR895" s="3">
        <v>0</v>
      </c>
      <c r="GS895" s="3">
        <v>0</v>
      </c>
      <c r="GT895" s="3">
        <v>0</v>
      </c>
      <c r="GU895" s="3">
        <v>0</v>
      </c>
      <c r="GV895" s="3">
        <v>0</v>
      </c>
      <c r="GW895" s="3">
        <v>0</v>
      </c>
      <c r="GX895" s="3">
        <v>0</v>
      </c>
      <c r="GY895" s="3">
        <v>0</v>
      </c>
      <c r="GZ895" s="3">
        <v>0</v>
      </c>
      <c r="HA895" s="3">
        <v>0</v>
      </c>
      <c r="HB895">
        <f t="shared" si="5360"/>
        <v>18</v>
      </c>
      <c r="HC895">
        <f t="shared" si="5364"/>
        <v>0.7904454314008742</v>
      </c>
      <c r="HD895">
        <f>IF(H895&gt;=$F$3,IF(HB895&lt;50,HC895*VLOOKUP(H895,Ret!$A$2:$AZ$27,HB895+2),HC895),0)</f>
        <v>0</v>
      </c>
      <c r="HE895">
        <f>IF(H895&lt;$F$3,HC895*VLOOKUP(H895,Withd!$A$2:$AZ$57,HB895+2),0)</f>
        <v>2.9562659134392696E-2</v>
      </c>
      <c r="HF895">
        <f>IF(HC895=HD895,0,HC895*VLOOKUP(H895,Mort!$A$2:$E$115,IF(HF894/HC894=VLOOKUP(H894,Mort!$A$2:$E$115,2),2,3)))</f>
        <v>4.2684053295647209E-4</v>
      </c>
      <c r="HH895">
        <f t="shared" ref="HH895:HI895" si="5371">HH894+1</f>
        <v>29</v>
      </c>
      <c r="HI895">
        <f t="shared" si="5371"/>
        <v>6</v>
      </c>
      <c r="HJ895">
        <f t="shared" si="5358"/>
        <v>0.45351263273505305</v>
      </c>
      <c r="HK895">
        <f>IF(HH895&gt;=$F$3,IF(HI895&lt;50,HJ895*VLOOKUP(HH895,Ret!$A$2:$AZ$27,HI895+2),HJ895),0)</f>
        <v>0</v>
      </c>
      <c r="HL895">
        <f>IF(HH895&lt;$F$3,HJ895*VLOOKUP(HH895,Withd!$A$2:$AZ$57,HI895+2),0)</f>
        <v>3.5419336616607643E-2</v>
      </c>
      <c r="HM895">
        <f>IF(HJ895=HK895,0,HJ895*VLOOKUP(HH895,Mort!$A$2:$E$115,IF(HM894/HJ894=VLOOKUP(HH894,Mort!$A$2:$E$115,2),2,3)))</f>
        <v>1.1337815818376326E-4</v>
      </c>
      <c r="HN895">
        <f>HN894/(1+Assumptions!$C$9)</f>
        <v>1.2983191848894986</v>
      </c>
      <c r="HO895">
        <f>HO894*(1+Assumptions!$C$10)</f>
        <v>0.79941000194237744</v>
      </c>
      <c r="HQ895">
        <f>HQ894/(1.01+Assumptions!$C$9)</f>
        <v>1.3884459516445307</v>
      </c>
      <c r="HR895">
        <f>HR894/(0.99+Assumptions!$C$9)</f>
        <v>1.2132541977644529</v>
      </c>
    </row>
    <row r="896" spans="2:226" x14ac:dyDescent="0.25">
      <c r="B896">
        <f t="shared" ref="B896:C896" si="5372">B895+1</f>
        <v>2041</v>
      </c>
      <c r="C896">
        <f t="shared" si="5372"/>
        <v>58</v>
      </c>
      <c r="D896">
        <f>IF(D895=0, 0, D895*(1-VLOOKUP(C895,Mort!$A$2:$E$111,IF(D895/D894=1-VLOOKUP(C894,Mort!$A$2:$E$111,4),4,5))))</f>
        <v>0.96965194262833587</v>
      </c>
      <c r="E896" s="3">
        <f>IF(C896&lt;65,Assumptions!$C$6,Assumptions!$C$7)*(1+Assumptions!$C$8)^(B896-$J$3)</f>
        <v>33092.402345682291</v>
      </c>
      <c r="F896" s="3">
        <f t="shared" si="5356"/>
        <v>32088.11</v>
      </c>
      <c r="H896">
        <f t="shared" si="5363"/>
        <v>42</v>
      </c>
      <c r="I896" s="5">
        <v>470406.42677710159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14823.18</v>
      </c>
      <c r="R896" s="5">
        <v>15615.78</v>
      </c>
      <c r="S896" s="5">
        <v>16446.64</v>
      </c>
      <c r="T896" s="5">
        <v>17316.5</v>
      </c>
      <c r="U896" s="5">
        <v>18225.8</v>
      </c>
      <c r="V896" s="5">
        <v>19174.38</v>
      </c>
      <c r="W896" s="5">
        <v>20162.009999999998</v>
      </c>
      <c r="X896" s="5">
        <v>21187.33</v>
      </c>
      <c r="Y896" s="5">
        <v>22248.46</v>
      </c>
      <c r="Z896" s="5">
        <v>23360.400000000001</v>
      </c>
      <c r="AA896" s="5">
        <v>24527.91</v>
      </c>
      <c r="AB896" s="5">
        <v>25756.36</v>
      </c>
      <c r="AC896" s="5">
        <v>27053.13</v>
      </c>
      <c r="AD896" s="5">
        <v>28422.32</v>
      </c>
      <c r="AE896" s="5">
        <v>29865.31</v>
      </c>
      <c r="AF896" s="5">
        <v>31382.18</v>
      </c>
      <c r="AG896" s="5">
        <v>32973.449999999997</v>
      </c>
      <c r="AH896" s="5">
        <v>34640.54</v>
      </c>
      <c r="AI896" s="5">
        <v>36386.43</v>
      </c>
      <c r="AJ896" s="5">
        <v>38214.17</v>
      </c>
      <c r="AK896" s="5">
        <v>40128.080000000002</v>
      </c>
      <c r="AL896" s="5">
        <v>42125.14</v>
      </c>
      <c r="AM896" s="5">
        <v>18206.23</v>
      </c>
      <c r="AN896" s="5">
        <v>19094.64</v>
      </c>
      <c r="AO896" s="5">
        <v>20014.3</v>
      </c>
      <c r="AP896" s="5">
        <v>20962.849999999999</v>
      </c>
      <c r="AQ896" s="5">
        <v>21937.78</v>
      </c>
      <c r="AR896" s="5">
        <v>22936.75</v>
      </c>
      <c r="AS896" s="5">
        <v>23957.98</v>
      </c>
      <c r="AT896" s="5">
        <v>24997.13</v>
      </c>
      <c r="AU896" s="5">
        <v>26047.599999999999</v>
      </c>
      <c r="AV896" s="5">
        <v>27101.54</v>
      </c>
      <c r="AW896" s="5">
        <v>28150.95</v>
      </c>
      <c r="AX896" s="5">
        <v>29187.83</v>
      </c>
      <c r="AY896" s="5">
        <v>30202.85</v>
      </c>
      <c r="AZ896" s="5">
        <v>31185.63</v>
      </c>
      <c r="BA896" s="5">
        <v>32125.03</v>
      </c>
      <c r="BB896" s="5">
        <v>33006.99</v>
      </c>
      <c r="BC896" s="5">
        <v>33811.83</v>
      </c>
      <c r="BD896" s="5">
        <v>34514.300000000003</v>
      </c>
      <c r="BE896" s="5">
        <v>35085.35</v>
      </c>
      <c r="BF896" s="5">
        <v>35495.57</v>
      </c>
      <c r="BG896" s="5">
        <v>35712.120000000003</v>
      </c>
      <c r="BH896" s="5">
        <v>35700.92</v>
      </c>
      <c r="BI896" s="5">
        <v>35428.71</v>
      </c>
      <c r="BJ896" s="5">
        <v>34864.410000000003</v>
      </c>
      <c r="BK896" s="5">
        <v>33983.22</v>
      </c>
      <c r="BL896" s="5">
        <v>32769.360000000001</v>
      </c>
      <c r="BM896" s="5">
        <v>31153.57</v>
      </c>
      <c r="BN896" s="5">
        <v>29149.759999999998</v>
      </c>
      <c r="BO896" s="5">
        <v>26796.31</v>
      </c>
      <c r="BP896" s="5">
        <v>24152</v>
      </c>
      <c r="BQ896" s="5">
        <v>21291.65</v>
      </c>
      <c r="BR896" s="5">
        <v>18309.560000000001</v>
      </c>
      <c r="BS896" s="5">
        <v>15321.53</v>
      </c>
      <c r="BT896" s="5">
        <v>12453.23</v>
      </c>
      <c r="BU896" s="5">
        <v>9886.6</v>
      </c>
      <c r="BV896" s="5">
        <v>7615.94</v>
      </c>
      <c r="BW896" s="5">
        <v>5623</v>
      </c>
      <c r="BX896" s="5">
        <v>3940.15</v>
      </c>
      <c r="BY896" s="5">
        <v>2607.1</v>
      </c>
      <c r="BZ896" s="5">
        <v>1567.61</v>
      </c>
      <c r="CA896" s="5">
        <v>835.47</v>
      </c>
      <c r="CB896" s="5">
        <v>387</v>
      </c>
      <c r="CC896" s="5">
        <v>153.82</v>
      </c>
      <c r="CD896" s="5">
        <v>49.9</v>
      </c>
      <c r="CE896" s="5">
        <v>12.14</v>
      </c>
      <c r="CF896" s="5">
        <v>1.86</v>
      </c>
      <c r="CG896" s="5">
        <v>0</v>
      </c>
      <c r="CH896" s="5">
        <v>0</v>
      </c>
      <c r="CI896" s="5">
        <v>0</v>
      </c>
      <c r="CJ896" s="5">
        <v>0</v>
      </c>
      <c r="CK896" s="5">
        <v>0</v>
      </c>
      <c r="CL896" s="5">
        <v>0</v>
      </c>
      <c r="CM896" s="5">
        <v>0</v>
      </c>
      <c r="CN896" s="5">
        <v>0</v>
      </c>
      <c r="CO896" s="5">
        <v>0</v>
      </c>
      <c r="CP896" s="5">
        <v>0</v>
      </c>
      <c r="CQ896" s="5">
        <v>0</v>
      </c>
      <c r="CR896" s="5">
        <v>0</v>
      </c>
      <c r="CS896" s="5">
        <v>0</v>
      </c>
      <c r="CT896" s="5">
        <v>0</v>
      </c>
      <c r="CU896" s="5">
        <v>0</v>
      </c>
      <c r="CV896" s="5">
        <v>0</v>
      </c>
      <c r="CW896" s="5">
        <v>0</v>
      </c>
      <c r="CX896" s="5">
        <v>0</v>
      </c>
      <c r="CY896" s="5">
        <v>0</v>
      </c>
      <c r="CZ896" s="5">
        <v>0</v>
      </c>
      <c r="DA896" s="5">
        <v>0</v>
      </c>
      <c r="DB896" s="5">
        <v>0</v>
      </c>
      <c r="DC896" s="5">
        <v>0</v>
      </c>
      <c r="DD896" s="5">
        <v>0</v>
      </c>
      <c r="DE896" s="5">
        <v>0</v>
      </c>
      <c r="DF896" s="3">
        <v>0</v>
      </c>
      <c r="DG896" s="3">
        <v>0</v>
      </c>
      <c r="DH896" s="3">
        <v>0</v>
      </c>
      <c r="DI896" s="3">
        <v>0</v>
      </c>
      <c r="DJ896" s="3">
        <v>0</v>
      </c>
      <c r="DK896" s="3">
        <v>0</v>
      </c>
      <c r="DL896" s="3">
        <v>0</v>
      </c>
      <c r="DM896" s="3">
        <v>1</v>
      </c>
      <c r="DN896" s="3">
        <v>0.99855000000000005</v>
      </c>
      <c r="DO896" s="3">
        <v>0.99685246500000002</v>
      </c>
      <c r="DP896" s="3">
        <v>0.99485876007000007</v>
      </c>
      <c r="DQ896" s="3">
        <v>0.99251089339623488</v>
      </c>
      <c r="DR896" s="3">
        <v>0.98973186289472537</v>
      </c>
      <c r="DS896" s="3">
        <v>0.98645585042854378</v>
      </c>
      <c r="DT896" s="3">
        <v>0.98257907893635965</v>
      </c>
      <c r="DU896" s="3">
        <v>0.97800026042851618</v>
      </c>
      <c r="DV896" s="3">
        <v>0.97334497918887641</v>
      </c>
      <c r="DW896" s="3">
        <v>0.96871185708793739</v>
      </c>
      <c r="DX896" s="3">
        <v>0.96419765983390759</v>
      </c>
      <c r="DY896" s="3">
        <v>0.95994554815403998</v>
      </c>
      <c r="DZ896" s="3">
        <v>0.95595217467371918</v>
      </c>
      <c r="EA896" s="3">
        <v>0.95211880645327762</v>
      </c>
      <c r="EB896" s="3">
        <v>0.94831985241552896</v>
      </c>
      <c r="EC896" s="3">
        <v>0.94446019061619779</v>
      </c>
      <c r="ED896" s="3">
        <v>0.94048401321370356</v>
      </c>
      <c r="EE896" s="3">
        <v>0.93638350291609174</v>
      </c>
      <c r="EF896" s="3">
        <v>0.93215104948291105</v>
      </c>
      <c r="EG896" s="3">
        <v>0.92780722559232065</v>
      </c>
      <c r="EH896" s="3">
        <v>0.92320530175338278</v>
      </c>
      <c r="EI896" s="3">
        <v>0.91824768928296707</v>
      </c>
      <c r="EJ896" s="3">
        <v>0.91284839286998321</v>
      </c>
      <c r="EK896" s="3">
        <v>0.90693313528418562</v>
      </c>
      <c r="EL896" s="3">
        <v>0.90039414737878665</v>
      </c>
      <c r="EM896" s="3">
        <v>0.89314597449238742</v>
      </c>
      <c r="EN896" s="3">
        <v>0.88513445510119071</v>
      </c>
      <c r="EO896" s="3">
        <v>0.87634506996203587</v>
      </c>
      <c r="EP896" s="3">
        <v>0.86668774729105424</v>
      </c>
      <c r="EQ896" s="3">
        <v>0.85602748799937434</v>
      </c>
      <c r="ER896" s="3">
        <v>0.84423142921474292</v>
      </c>
      <c r="ES896" s="3">
        <v>0.8312049382619594</v>
      </c>
      <c r="ET896" s="3">
        <v>0.81689158922508842</v>
      </c>
      <c r="EU896" s="3">
        <v>0.80123177745964347</v>
      </c>
      <c r="EV896" s="3">
        <v>0.78417355291752766</v>
      </c>
      <c r="EW896" s="3">
        <v>0.76568274053973229</v>
      </c>
      <c r="EX896" s="3">
        <v>0.74569076418423985</v>
      </c>
      <c r="EY896" s="3">
        <v>0.72405081820761319</v>
      </c>
      <c r="EZ896" s="3">
        <v>0.7005626096649582</v>
      </c>
      <c r="FA896" s="3">
        <v>0.67502710254267051</v>
      </c>
      <c r="FB896" s="3">
        <v>0.64731723998329382</v>
      </c>
      <c r="FC896" s="3">
        <v>0.6173140859100682</v>
      </c>
      <c r="FD896" s="3">
        <v>0.58494830838580336</v>
      </c>
      <c r="FE896" s="3">
        <v>0.55022577680002205</v>
      </c>
      <c r="FF896" s="3">
        <v>0.51323409782575657</v>
      </c>
      <c r="FG896" s="3">
        <v>0.47418211532219479</v>
      </c>
      <c r="FH896" s="3">
        <v>0.43340719522563925</v>
      </c>
      <c r="FI896" s="3">
        <v>0.39055622583368027</v>
      </c>
      <c r="FJ896" s="3">
        <v>0.34638431669189101</v>
      </c>
      <c r="FK896" s="3">
        <v>0.30181851050631231</v>
      </c>
      <c r="FL896" s="3">
        <v>0.2578526080808578</v>
      </c>
      <c r="FM896" s="3">
        <v>0.21546421783844558</v>
      </c>
      <c r="FN896" s="3">
        <v>0.17562703860229537</v>
      </c>
      <c r="FO896" s="3">
        <v>0.13930385447856863</v>
      </c>
      <c r="FP896" s="3">
        <v>0.10732247556737885</v>
      </c>
      <c r="FQ896" s="3">
        <v>8.0761236089208266E-2</v>
      </c>
      <c r="FR896" s="3">
        <v>5.89694317552572E-2</v>
      </c>
      <c r="FS896" s="3">
        <v>4.1268577425281644E-2</v>
      </c>
      <c r="FT896" s="3">
        <v>2.7410176440097817E-2</v>
      </c>
      <c r="FU896" s="3">
        <v>1.7191114459700552E-2</v>
      </c>
      <c r="FV896" s="3">
        <v>9.7979037751617336E-3</v>
      </c>
      <c r="FW896" s="3">
        <v>4.9496070500984531E-3</v>
      </c>
      <c r="FX896" s="3">
        <v>2.1732239674867276E-3</v>
      </c>
      <c r="FY896" s="3">
        <v>8.1874039751094971E-4</v>
      </c>
      <c r="FZ896" s="3">
        <v>2.517462974266668E-4</v>
      </c>
      <c r="GA896" s="3">
        <v>5.8032556482795218E-5</v>
      </c>
      <c r="GB896" s="3">
        <v>8.4153010155701325E-6</v>
      </c>
      <c r="GC896" s="3">
        <v>0</v>
      </c>
      <c r="GD896" s="3">
        <v>0</v>
      </c>
      <c r="GE896" s="3">
        <v>0</v>
      </c>
      <c r="GF896" s="3">
        <v>0</v>
      </c>
      <c r="GG896" s="3">
        <v>0</v>
      </c>
      <c r="GH896" s="3">
        <v>0</v>
      </c>
      <c r="GI896" s="3">
        <v>0</v>
      </c>
      <c r="GJ896" s="3">
        <v>0</v>
      </c>
      <c r="GK896" s="3">
        <v>0</v>
      </c>
      <c r="GL896" s="3">
        <v>0</v>
      </c>
      <c r="GM896" s="3">
        <v>0</v>
      </c>
      <c r="GN896" s="3">
        <v>0</v>
      </c>
      <c r="GO896" s="3">
        <v>0</v>
      </c>
      <c r="GP896" s="3">
        <v>0</v>
      </c>
      <c r="GQ896" s="3">
        <v>0</v>
      </c>
      <c r="GR896" s="3">
        <v>0</v>
      </c>
      <c r="GS896" s="3">
        <v>0</v>
      </c>
      <c r="GT896" s="3">
        <v>0</v>
      </c>
      <c r="GU896" s="3">
        <v>0</v>
      </c>
      <c r="GV896" s="3">
        <v>0</v>
      </c>
      <c r="GW896" s="3">
        <v>0</v>
      </c>
      <c r="GX896" s="3">
        <v>0</v>
      </c>
      <c r="GY896" s="3">
        <v>0</v>
      </c>
      <c r="GZ896" s="3">
        <v>0</v>
      </c>
      <c r="HA896" s="3">
        <v>0</v>
      </c>
      <c r="HB896">
        <f t="shared" si="5360"/>
        <v>19</v>
      </c>
      <c r="HC896">
        <f t="shared" si="5364"/>
        <v>0.76045593173352499</v>
      </c>
      <c r="HD896">
        <f>IF(H896&gt;=$F$3,IF(HB896&lt;50,HC896*VLOOKUP(H896,Ret!$A$2:$AZ$27,HB896+2),HC896),0)</f>
        <v>0</v>
      </c>
      <c r="HE896">
        <f>IF(H896&lt;$F$3,HC896*VLOOKUP(H896,Withd!$A$2:$AZ$57,HB896+2),0)</f>
        <v>2.6539912017500021E-2</v>
      </c>
      <c r="HF896">
        <f>IF(HC896=HD896,0,HC896*VLOOKUP(H896,Mort!$A$2:$E$115,IF(HF895/HC895=VLOOKUP(H895,Mort!$A$2:$E$115,2),2,3)))</f>
        <v>4.410644404054445E-4</v>
      </c>
      <c r="HH896">
        <f t="shared" ref="HH896:HI896" si="5373">HH895+1</f>
        <v>30</v>
      </c>
      <c r="HI896">
        <f t="shared" si="5373"/>
        <v>7</v>
      </c>
      <c r="HJ896">
        <f t="shared" si="5358"/>
        <v>0.41797991796026168</v>
      </c>
      <c r="HK896">
        <f>IF(HH896&gt;=$F$3,IF(HI896&lt;50,HJ896*VLOOKUP(HH896,Ret!$A$2:$AZ$27,HI896+2),HJ896),0)</f>
        <v>0</v>
      </c>
      <c r="HL896">
        <f>IF(HH896&lt;$F$3,HJ896*VLOOKUP(HH896,Withd!$A$2:$AZ$57,HI896+2),0)</f>
        <v>3.1055907904447445E-2</v>
      </c>
      <c r="HM896">
        <f>IF(HJ896=HK896,0,HJ896*VLOOKUP(HH896,Mort!$A$2:$E$115,IF(HM895/HJ895=VLOOKUP(HH895,Mort!$A$2:$E$115,2),2,3)))</f>
        <v>1.0449497949006542E-4</v>
      </c>
      <c r="HN896">
        <f>HN895/(1+Assumptions!$C$9)</f>
        <v>1.2507891954619446</v>
      </c>
      <c r="HO896">
        <f>HO895*(1+Assumptions!$C$10)</f>
        <v>0.8253908270055047</v>
      </c>
      <c r="HQ896">
        <f>HQ895/(1.01+Assumptions!$C$9)</f>
        <v>1.3248530072943994</v>
      </c>
      <c r="HR896">
        <f>HR895/(0.99+Assumptions!$C$9)</f>
        <v>1.1802083635840981</v>
      </c>
    </row>
    <row r="897" spans="2:226" x14ac:dyDescent="0.25">
      <c r="B897">
        <f t="shared" ref="B897:C897" si="5374">B896+1</f>
        <v>2042</v>
      </c>
      <c r="C897">
        <f t="shared" si="5374"/>
        <v>59</v>
      </c>
      <c r="D897">
        <f>IF(D896=0, 0, D896*(1-VLOOKUP(C896,Mort!$A$2:$E$111,IF(D896/D895=1-VLOOKUP(C895,Mort!$A$2:$E$111,4),4,5))))</f>
        <v>0.96570545922183848</v>
      </c>
      <c r="E897" s="3">
        <f>IF(C897&lt;65,Assumptions!$C$6,Assumptions!$C$7)*(1+Assumptions!$C$8)^(B897-$J$3)</f>
        <v>34912.484474694815</v>
      </c>
      <c r="F897" s="3">
        <f t="shared" si="5356"/>
        <v>33715.18</v>
      </c>
      <c r="H897">
        <f t="shared" si="5363"/>
        <v>43</v>
      </c>
      <c r="I897" s="5">
        <v>459655.70790603955</v>
      </c>
      <c r="J897" s="5">
        <v>0</v>
      </c>
      <c r="K897" s="5">
        <v>0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15638.46</v>
      </c>
      <c r="S897" s="5">
        <v>16470.52</v>
      </c>
      <c r="T897" s="5">
        <v>17341.650000000001</v>
      </c>
      <c r="U897" s="5">
        <v>18252.259999999998</v>
      </c>
      <c r="V897" s="5">
        <v>19202.22</v>
      </c>
      <c r="W897" s="5">
        <v>20191.29</v>
      </c>
      <c r="X897" s="5">
        <v>21218.09</v>
      </c>
      <c r="Y897" s="5">
        <v>22280.77</v>
      </c>
      <c r="Z897" s="5">
        <v>23394.32</v>
      </c>
      <c r="AA897" s="5">
        <v>24563.53</v>
      </c>
      <c r="AB897" s="5">
        <v>25793.759999999998</v>
      </c>
      <c r="AC897" s="5">
        <v>27092.41</v>
      </c>
      <c r="AD897" s="5">
        <v>28463.59</v>
      </c>
      <c r="AE897" s="5">
        <v>29908.67</v>
      </c>
      <c r="AF897" s="5">
        <v>31427.75</v>
      </c>
      <c r="AG897" s="5">
        <v>33021.33</v>
      </c>
      <c r="AH897" s="5">
        <v>34690.839999999997</v>
      </c>
      <c r="AI897" s="5">
        <v>36439.269999999997</v>
      </c>
      <c r="AJ897" s="5">
        <v>38269.660000000003</v>
      </c>
      <c r="AK897" s="5">
        <v>40186.35</v>
      </c>
      <c r="AL897" s="5">
        <v>42186.31</v>
      </c>
      <c r="AM897" s="5">
        <v>18232.669999999998</v>
      </c>
      <c r="AN897" s="5">
        <v>19122.36</v>
      </c>
      <c r="AO897" s="5">
        <v>20043.37</v>
      </c>
      <c r="AP897" s="5">
        <v>20993.29</v>
      </c>
      <c r="AQ897" s="5">
        <v>21969.63</v>
      </c>
      <c r="AR897" s="5">
        <v>22970.05</v>
      </c>
      <c r="AS897" s="5">
        <v>23992.77</v>
      </c>
      <c r="AT897" s="5">
        <v>25033.43</v>
      </c>
      <c r="AU897" s="5">
        <v>26085.42</v>
      </c>
      <c r="AV897" s="5">
        <v>27140.89</v>
      </c>
      <c r="AW897" s="5">
        <v>28191.83</v>
      </c>
      <c r="AX897" s="5">
        <v>29230.21</v>
      </c>
      <c r="AY897" s="5">
        <v>30246.71</v>
      </c>
      <c r="AZ897" s="5">
        <v>31230.91</v>
      </c>
      <c r="BA897" s="5">
        <v>32171.68</v>
      </c>
      <c r="BB897" s="5">
        <v>33054.92</v>
      </c>
      <c r="BC897" s="5">
        <v>33860.93</v>
      </c>
      <c r="BD897" s="5">
        <v>34564.42</v>
      </c>
      <c r="BE897" s="5">
        <v>35136.300000000003</v>
      </c>
      <c r="BF897" s="5">
        <v>35547.120000000003</v>
      </c>
      <c r="BG897" s="5">
        <v>35763.980000000003</v>
      </c>
      <c r="BH897" s="5">
        <v>35752.76</v>
      </c>
      <c r="BI897" s="5">
        <v>35480.160000000003</v>
      </c>
      <c r="BJ897" s="5">
        <v>34915.040000000001</v>
      </c>
      <c r="BK897" s="5">
        <v>34032.57</v>
      </c>
      <c r="BL897" s="5">
        <v>32816.94</v>
      </c>
      <c r="BM897" s="5">
        <v>31198.81</v>
      </c>
      <c r="BN897" s="5">
        <v>29192.080000000002</v>
      </c>
      <c r="BO897" s="5">
        <v>26835.22</v>
      </c>
      <c r="BP897" s="5">
        <v>24187.07</v>
      </c>
      <c r="BQ897" s="5">
        <v>21322.560000000001</v>
      </c>
      <c r="BR897" s="5">
        <v>18336.150000000001</v>
      </c>
      <c r="BS897" s="5">
        <v>15343.78</v>
      </c>
      <c r="BT897" s="5">
        <v>12471.32</v>
      </c>
      <c r="BU897" s="5">
        <v>9900.9500000000007</v>
      </c>
      <c r="BV897" s="5">
        <v>7627</v>
      </c>
      <c r="BW897" s="5">
        <v>5631.17</v>
      </c>
      <c r="BX897" s="5">
        <v>3945.87</v>
      </c>
      <c r="BY897" s="5">
        <v>2610.89</v>
      </c>
      <c r="BZ897" s="5">
        <v>1569.89</v>
      </c>
      <c r="CA897" s="5">
        <v>836.68</v>
      </c>
      <c r="CB897" s="5">
        <v>387.57</v>
      </c>
      <c r="CC897" s="5">
        <v>154.04</v>
      </c>
      <c r="CD897" s="5">
        <v>49.97</v>
      </c>
      <c r="CE897" s="5">
        <v>12.15</v>
      </c>
      <c r="CF897" s="5">
        <v>1.86</v>
      </c>
      <c r="CG897" s="5">
        <v>0</v>
      </c>
      <c r="CH897" s="5">
        <v>0</v>
      </c>
      <c r="CI897" s="5">
        <v>0</v>
      </c>
      <c r="CJ897" s="5">
        <v>0</v>
      </c>
      <c r="CK897" s="5">
        <v>0</v>
      </c>
      <c r="CL897" s="5">
        <v>0</v>
      </c>
      <c r="CM897" s="5">
        <v>0</v>
      </c>
      <c r="CN897" s="5">
        <v>0</v>
      </c>
      <c r="CO897" s="5">
        <v>0</v>
      </c>
      <c r="CP897" s="5">
        <v>0</v>
      </c>
      <c r="CQ897" s="5">
        <v>0</v>
      </c>
      <c r="CR897" s="5">
        <v>0</v>
      </c>
      <c r="CS897" s="5">
        <v>0</v>
      </c>
      <c r="CT897" s="5">
        <v>0</v>
      </c>
      <c r="CU897" s="5">
        <v>0</v>
      </c>
      <c r="CV897" s="5">
        <v>0</v>
      </c>
      <c r="CW897" s="5">
        <v>0</v>
      </c>
      <c r="CX897" s="5">
        <v>0</v>
      </c>
      <c r="CY897" s="5">
        <v>0</v>
      </c>
      <c r="CZ897" s="5">
        <v>0</v>
      </c>
      <c r="DA897" s="5">
        <v>0</v>
      </c>
      <c r="DB897" s="5">
        <v>0</v>
      </c>
      <c r="DC897" s="5">
        <v>0</v>
      </c>
      <c r="DD897" s="5">
        <v>0</v>
      </c>
      <c r="DE897" s="5">
        <v>0</v>
      </c>
      <c r="DF897" s="3">
        <v>0</v>
      </c>
      <c r="DG897" s="3">
        <v>0</v>
      </c>
      <c r="DH897" s="3">
        <v>0</v>
      </c>
      <c r="DI897" s="3">
        <v>0</v>
      </c>
      <c r="DJ897" s="3">
        <v>0</v>
      </c>
      <c r="DK897" s="3">
        <v>0</v>
      </c>
      <c r="DL897" s="3">
        <v>0</v>
      </c>
      <c r="DM897" s="3">
        <v>0</v>
      </c>
      <c r="DN897" s="3">
        <v>1</v>
      </c>
      <c r="DO897" s="3">
        <v>0.99829999999999997</v>
      </c>
      <c r="DP897" s="3">
        <v>0.99630339999999995</v>
      </c>
      <c r="DQ897" s="3">
        <v>0.99395212397599997</v>
      </c>
      <c r="DR897" s="3">
        <v>0.99116905802886712</v>
      </c>
      <c r="DS897" s="3">
        <v>0.98788828844679155</v>
      </c>
      <c r="DT897" s="3">
        <v>0.98400588747319562</v>
      </c>
      <c r="DU897" s="3">
        <v>0.97942042003757057</v>
      </c>
      <c r="DV897" s="3">
        <v>0.97475837883819172</v>
      </c>
      <c r="DW897" s="3">
        <v>0.9701185289549219</v>
      </c>
      <c r="DX897" s="3">
        <v>0.96559777660999202</v>
      </c>
      <c r="DY897" s="3">
        <v>0.96133949041514188</v>
      </c>
      <c r="DZ897" s="3">
        <v>0.95734031813501486</v>
      </c>
      <c r="EA897" s="3">
        <v>0.95350138345929347</v>
      </c>
      <c r="EB897" s="3">
        <v>0.94969691293929082</v>
      </c>
      <c r="EC897" s="3">
        <v>0.94583164650362783</v>
      </c>
      <c r="ED897" s="3">
        <v>0.94184969527184748</v>
      </c>
      <c r="EE897" s="3">
        <v>0.93774323060046216</v>
      </c>
      <c r="EF897" s="3">
        <v>0.93350463119814808</v>
      </c>
      <c r="EG897" s="3">
        <v>0.92915449961676466</v>
      </c>
      <c r="EH897" s="3">
        <v>0.92454589329866554</v>
      </c>
      <c r="EI897" s="3">
        <v>0.91958108185165177</v>
      </c>
      <c r="EJ897" s="3">
        <v>0.91417394509036409</v>
      </c>
      <c r="EK897" s="3">
        <v>0.9082500979261785</v>
      </c>
      <c r="EL897" s="3">
        <v>0.90170161472013066</v>
      </c>
      <c r="EM897" s="3">
        <v>0.89444291672163356</v>
      </c>
      <c r="EN897" s="3">
        <v>0.88641976375864051</v>
      </c>
      <c r="EO897" s="3">
        <v>0.87761761550451722</v>
      </c>
      <c r="EP897" s="3">
        <v>0.86794626938165742</v>
      </c>
      <c r="EQ897" s="3">
        <v>0.85727053026826305</v>
      </c>
      <c r="ER897" s="3">
        <v>0.84545734236116643</v>
      </c>
      <c r="ES897" s="3">
        <v>0.83241193556853355</v>
      </c>
      <c r="ET897" s="3">
        <v>0.81807780203804337</v>
      </c>
      <c r="EU897" s="3">
        <v>0.80239525057297401</v>
      </c>
      <c r="EV897" s="3">
        <v>0.78531225568827534</v>
      </c>
      <c r="EW897" s="3">
        <v>0.76679459269914574</v>
      </c>
      <c r="EX897" s="3">
        <v>0.74677358588377107</v>
      </c>
      <c r="EY897" s="3">
        <v>0.72510221642142403</v>
      </c>
      <c r="EZ897" s="3">
        <v>0.70157990052071306</v>
      </c>
      <c r="FA897" s="3">
        <v>0.67600731314673312</v>
      </c>
      <c r="FB897" s="3">
        <v>0.64825721294205974</v>
      </c>
      <c r="FC897" s="3">
        <v>0.61821049112219528</v>
      </c>
      <c r="FD897" s="3">
        <v>0.58579771507265865</v>
      </c>
      <c r="FE897" s="3">
        <v>0.55102476270594569</v>
      </c>
      <c r="FF897" s="3">
        <v>0.51397936790922494</v>
      </c>
      <c r="FG897" s="3">
        <v>0.47487067780501202</v>
      </c>
      <c r="FH897" s="3">
        <v>0.43403654822055904</v>
      </c>
      <c r="FI897" s="3">
        <v>0.39112335469799236</v>
      </c>
      <c r="FJ897" s="3">
        <v>0.34688730328164946</v>
      </c>
      <c r="FK897" s="3">
        <v>0.30225678284143243</v>
      </c>
      <c r="FL897" s="3">
        <v>0.25822703728492097</v>
      </c>
      <c r="FM897" s="3">
        <v>0.21577709462565281</v>
      </c>
      <c r="FN897" s="3">
        <v>0.17588206760031586</v>
      </c>
      <c r="FO897" s="3">
        <v>0.13950613837921852</v>
      </c>
      <c r="FP897" s="3">
        <v>0.10747831913011753</v>
      </c>
      <c r="FQ897" s="3">
        <v>8.087850992860475E-2</v>
      </c>
      <c r="FR897" s="3">
        <v>5.905506159456933E-2</v>
      </c>
      <c r="FS897" s="3">
        <v>4.1328503755727448E-2</v>
      </c>
      <c r="FT897" s="3">
        <v>2.7449978909516615E-2</v>
      </c>
      <c r="FU897" s="3">
        <v>1.7216077772470632E-2</v>
      </c>
      <c r="FV897" s="3">
        <v>9.8121313656419126E-3</v>
      </c>
      <c r="FW897" s="3">
        <v>4.9567944019813254E-3</v>
      </c>
      <c r="FX897" s="3">
        <v>2.1763797180779404E-3</v>
      </c>
      <c r="FY897" s="3">
        <v>8.1992929498868317E-4</v>
      </c>
      <c r="FZ897" s="3">
        <v>2.5211185962312026E-4</v>
      </c>
      <c r="GA897" s="3">
        <v>5.8116825880321668E-5</v>
      </c>
      <c r="GB897" s="3">
        <v>8.4275209209054434E-6</v>
      </c>
      <c r="GC897" s="3">
        <v>0</v>
      </c>
      <c r="GD897" s="3">
        <v>0</v>
      </c>
      <c r="GE897" s="3">
        <v>0</v>
      </c>
      <c r="GF897" s="3">
        <v>0</v>
      </c>
      <c r="GG897" s="3">
        <v>0</v>
      </c>
      <c r="GH897" s="3">
        <v>0</v>
      </c>
      <c r="GI897" s="3">
        <v>0</v>
      </c>
      <c r="GJ897" s="3">
        <v>0</v>
      </c>
      <c r="GK897" s="3">
        <v>0</v>
      </c>
      <c r="GL897" s="3">
        <v>0</v>
      </c>
      <c r="GM897" s="3">
        <v>0</v>
      </c>
      <c r="GN897" s="3">
        <v>0</v>
      </c>
      <c r="GO897" s="3">
        <v>0</v>
      </c>
      <c r="GP897" s="3">
        <v>0</v>
      </c>
      <c r="GQ897" s="3">
        <v>0</v>
      </c>
      <c r="GR897" s="3">
        <v>0</v>
      </c>
      <c r="GS897" s="3">
        <v>0</v>
      </c>
      <c r="GT897" s="3">
        <v>0</v>
      </c>
      <c r="GU897" s="3">
        <v>0</v>
      </c>
      <c r="GV897" s="3">
        <v>0</v>
      </c>
      <c r="GW897" s="3">
        <v>0</v>
      </c>
      <c r="GX897" s="3">
        <v>0</v>
      </c>
      <c r="GY897" s="3">
        <v>0</v>
      </c>
      <c r="GZ897" s="3">
        <v>0</v>
      </c>
      <c r="HA897" s="3">
        <v>0</v>
      </c>
      <c r="HB897">
        <f t="shared" si="5360"/>
        <v>20</v>
      </c>
      <c r="HC897">
        <f t="shared" si="5364"/>
        <v>0.73347495527561946</v>
      </c>
      <c r="HD897">
        <f>IF(H897&gt;=$F$3,IF(HB897&lt;50,HC897*VLOOKUP(H897,Ret!$A$2:$AZ$27,HB897+2),HC897),0)</f>
        <v>0</v>
      </c>
      <c r="HE897">
        <f>IF(H897&lt;$F$3,HC897*VLOOKUP(H897,Withd!$A$2:$AZ$57,HB897+2),0)</f>
        <v>2.3471198568819823E-2</v>
      </c>
      <c r="HF897">
        <f>IF(HC897=HD897,0,HC897*VLOOKUP(H897,Mort!$A$2:$E$115,IF(HF896/HC896=VLOOKUP(H896,Mort!$A$2:$E$115,2),2,3)))</f>
        <v>4.5475447227088405E-4</v>
      </c>
      <c r="HH897">
        <f t="shared" ref="HH897:HI897" si="5375">HH896+1</f>
        <v>31</v>
      </c>
      <c r="HI897">
        <f t="shared" si="5375"/>
        <v>8</v>
      </c>
      <c r="HJ897">
        <f t="shared" si="5358"/>
        <v>0.38681951507632417</v>
      </c>
      <c r="HK897">
        <f>IF(HH897&gt;=$F$3,IF(HI897&lt;50,HJ897*VLOOKUP(HH897,Ret!$A$2:$AZ$27,HI897+2),HJ897),0)</f>
        <v>0</v>
      </c>
      <c r="HL897">
        <f>IF(HH897&lt;$F$3,HJ897*VLOOKUP(HH897,Withd!$A$2:$AZ$57,HI897+2),0)</f>
        <v>2.7154729958357958E-2</v>
      </c>
      <c r="HM897">
        <f>IF(HJ897=HK897,0,HJ897*VLOOKUP(HH897,Mort!$A$2:$E$115,IF(HM896/HJ896=VLOOKUP(HH896,Mort!$A$2:$E$115,2),2,3)))</f>
        <v>1.0444126907060752E-4</v>
      </c>
      <c r="HN897">
        <f>HN896/(1+Assumptions!$C$9)</f>
        <v>1.2049992249151682</v>
      </c>
      <c r="HO897">
        <f>HO896*(1+Assumptions!$C$10)</f>
        <v>0.8522160288831836</v>
      </c>
      <c r="HQ897">
        <f>HQ896/(1.01+Assumptions!$C$9)</f>
        <v>1.2641727168839687</v>
      </c>
      <c r="HR897">
        <f>HR896/(0.99+Assumptions!$C$9)</f>
        <v>1.1480626104903677</v>
      </c>
    </row>
    <row r="898" spans="2:226" x14ac:dyDescent="0.25">
      <c r="B898">
        <f t="shared" ref="B898:C898" si="5376">B897+1</f>
        <v>2043</v>
      </c>
      <c r="C898">
        <f t="shared" si="5376"/>
        <v>60</v>
      </c>
      <c r="D898">
        <f>IF(D897=0, 0, D897*(1-VLOOKUP(C897,Mort!$A$2:$E$111,IF(D897/D896=1-VLOOKUP(C896,Mort!$A$2:$E$111,4),4,5))))</f>
        <v>0.96163983923851448</v>
      </c>
      <c r="E898" s="3">
        <f>IF(C898&lt;65,Assumptions!$C$6,Assumptions!$C$7)*(1+Assumptions!$C$8)^(B898-$J$3)</f>
        <v>36832.671120803025</v>
      </c>
      <c r="F898" s="3">
        <f t="shared" si="5356"/>
        <v>35419.760000000002</v>
      </c>
      <c r="H898">
        <f t="shared" si="5363"/>
        <v>44</v>
      </c>
      <c r="I898" s="5">
        <v>448814.5000738033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16498.57</v>
      </c>
      <c r="T898" s="5">
        <v>17371.18</v>
      </c>
      <c r="U898" s="5">
        <v>18283.34</v>
      </c>
      <c r="V898" s="5">
        <v>19234.919999999998</v>
      </c>
      <c r="W898" s="5">
        <v>20225.669999999998</v>
      </c>
      <c r="X898" s="5">
        <v>21254.22</v>
      </c>
      <c r="Y898" s="5">
        <v>22318.71</v>
      </c>
      <c r="Z898" s="5">
        <v>23434.16</v>
      </c>
      <c r="AA898" s="5">
        <v>24605.360000000001</v>
      </c>
      <c r="AB898" s="5">
        <v>25837.69</v>
      </c>
      <c r="AC898" s="5">
        <v>27138.55</v>
      </c>
      <c r="AD898" s="5">
        <v>28512.06</v>
      </c>
      <c r="AE898" s="5">
        <v>29959.61</v>
      </c>
      <c r="AF898" s="5">
        <v>31481.27</v>
      </c>
      <c r="AG898" s="5">
        <v>33077.56</v>
      </c>
      <c r="AH898" s="5">
        <v>34749.910000000003</v>
      </c>
      <c r="AI898" s="5">
        <v>36501.32</v>
      </c>
      <c r="AJ898" s="5">
        <v>38334.83</v>
      </c>
      <c r="AK898" s="5">
        <v>40254.78</v>
      </c>
      <c r="AL898" s="5">
        <v>42258.15</v>
      </c>
      <c r="AM898" s="5">
        <v>18263.72</v>
      </c>
      <c r="AN898" s="5">
        <v>19154.93</v>
      </c>
      <c r="AO898" s="5">
        <v>20077.5</v>
      </c>
      <c r="AP898" s="5">
        <v>21029.040000000001</v>
      </c>
      <c r="AQ898" s="5">
        <v>22007.040000000001</v>
      </c>
      <c r="AR898" s="5">
        <v>23009.17</v>
      </c>
      <c r="AS898" s="5">
        <v>24033.63</v>
      </c>
      <c r="AT898" s="5">
        <v>25076.06</v>
      </c>
      <c r="AU898" s="5">
        <v>26129.84</v>
      </c>
      <c r="AV898" s="5">
        <v>27187.11</v>
      </c>
      <c r="AW898" s="5">
        <v>28239.83</v>
      </c>
      <c r="AX898" s="5">
        <v>29279.99</v>
      </c>
      <c r="AY898" s="5">
        <v>30298.22</v>
      </c>
      <c r="AZ898" s="5">
        <v>31284.09</v>
      </c>
      <c r="BA898" s="5">
        <v>32226.47</v>
      </c>
      <c r="BB898" s="5">
        <v>33111.21</v>
      </c>
      <c r="BC898" s="5">
        <v>33918.589999999997</v>
      </c>
      <c r="BD898" s="5">
        <v>34623.279999999999</v>
      </c>
      <c r="BE898" s="5">
        <v>35196.129999999997</v>
      </c>
      <c r="BF898" s="5">
        <v>35607.65</v>
      </c>
      <c r="BG898" s="5">
        <v>35824.879999999997</v>
      </c>
      <c r="BH898" s="5">
        <v>35813.65</v>
      </c>
      <c r="BI898" s="5">
        <v>35540.58</v>
      </c>
      <c r="BJ898" s="5">
        <v>34974.5</v>
      </c>
      <c r="BK898" s="5">
        <v>34090.519999999997</v>
      </c>
      <c r="BL898" s="5">
        <v>32872.82</v>
      </c>
      <c r="BM898" s="5">
        <v>31251.94</v>
      </c>
      <c r="BN898" s="5">
        <v>29241.8</v>
      </c>
      <c r="BO898" s="5">
        <v>26880.92</v>
      </c>
      <c r="BP898" s="5">
        <v>24228.26</v>
      </c>
      <c r="BQ898" s="5">
        <v>21358.87</v>
      </c>
      <c r="BR898" s="5">
        <v>18367.37</v>
      </c>
      <c r="BS898" s="5">
        <v>15369.91</v>
      </c>
      <c r="BT898" s="5">
        <v>12492.55</v>
      </c>
      <c r="BU898" s="5">
        <v>9917.81</v>
      </c>
      <c r="BV898" s="5">
        <v>7639.98</v>
      </c>
      <c r="BW898" s="5">
        <v>5640.76</v>
      </c>
      <c r="BX898" s="5">
        <v>3952.59</v>
      </c>
      <c r="BY898" s="5">
        <v>2615.33</v>
      </c>
      <c r="BZ898" s="5">
        <v>1572.56</v>
      </c>
      <c r="CA898" s="5">
        <v>838.11</v>
      </c>
      <c r="CB898" s="5">
        <v>388.23</v>
      </c>
      <c r="CC898" s="5">
        <v>154.30000000000001</v>
      </c>
      <c r="CD898" s="5">
        <v>50.06</v>
      </c>
      <c r="CE898" s="5">
        <v>12.17</v>
      </c>
      <c r="CF898" s="5">
        <v>1.86</v>
      </c>
      <c r="CG898" s="5">
        <v>0</v>
      </c>
      <c r="CH898" s="5">
        <v>0</v>
      </c>
      <c r="CI898" s="5">
        <v>0</v>
      </c>
      <c r="CJ898" s="5">
        <v>0</v>
      </c>
      <c r="CK898" s="5">
        <v>0</v>
      </c>
      <c r="CL898" s="5">
        <v>0</v>
      </c>
      <c r="CM898" s="5">
        <v>0</v>
      </c>
      <c r="CN898" s="5">
        <v>0</v>
      </c>
      <c r="CO898" s="5">
        <v>0</v>
      </c>
      <c r="CP898" s="5">
        <v>0</v>
      </c>
      <c r="CQ898" s="5">
        <v>0</v>
      </c>
      <c r="CR898" s="5">
        <v>0</v>
      </c>
      <c r="CS898" s="5">
        <v>0</v>
      </c>
      <c r="CT898" s="5">
        <v>0</v>
      </c>
      <c r="CU898" s="5">
        <v>0</v>
      </c>
      <c r="CV898" s="5">
        <v>0</v>
      </c>
      <c r="CW898" s="5">
        <v>0</v>
      </c>
      <c r="CX898" s="5">
        <v>0</v>
      </c>
      <c r="CY898" s="5">
        <v>0</v>
      </c>
      <c r="CZ898" s="5">
        <v>0</v>
      </c>
      <c r="DA898" s="5">
        <v>0</v>
      </c>
      <c r="DB898" s="5">
        <v>0</v>
      </c>
      <c r="DC898" s="5">
        <v>0</v>
      </c>
      <c r="DD898" s="5">
        <v>0</v>
      </c>
      <c r="DE898" s="5">
        <v>0</v>
      </c>
      <c r="DF898" s="3">
        <v>0</v>
      </c>
      <c r="DG898" s="3">
        <v>0</v>
      </c>
      <c r="DH898" s="3">
        <v>0</v>
      </c>
      <c r="DI898" s="3">
        <v>0</v>
      </c>
      <c r="DJ898" s="3">
        <v>0</v>
      </c>
      <c r="DK898" s="3">
        <v>0</v>
      </c>
      <c r="DL898" s="3">
        <v>0</v>
      </c>
      <c r="DM898" s="3">
        <v>0</v>
      </c>
      <c r="DN898" s="3">
        <v>0</v>
      </c>
      <c r="DO898" s="3">
        <v>1</v>
      </c>
      <c r="DP898" s="3">
        <v>0.998</v>
      </c>
      <c r="DQ898" s="3">
        <v>0.99564471999999993</v>
      </c>
      <c r="DR898" s="3">
        <v>0.99285691478399996</v>
      </c>
      <c r="DS898" s="3">
        <v>0.98957055839606489</v>
      </c>
      <c r="DT898" s="3">
        <v>0.98568154610156833</v>
      </c>
      <c r="DU898" s="3">
        <v>0.98108827009673505</v>
      </c>
      <c r="DV898" s="3">
        <v>0.9764182899310746</v>
      </c>
      <c r="DW898" s="3">
        <v>0.97177053887100273</v>
      </c>
      <c r="DX898" s="3">
        <v>0.9672420881598639</v>
      </c>
      <c r="DY898" s="3">
        <v>0.96297655055107889</v>
      </c>
      <c r="DZ898" s="3">
        <v>0.9589705681007864</v>
      </c>
      <c r="EA898" s="3">
        <v>0.95512509612270224</v>
      </c>
      <c r="EB898" s="3">
        <v>0.9513141469891726</v>
      </c>
      <c r="EC898" s="3">
        <v>0.94744229841092664</v>
      </c>
      <c r="ED898" s="3">
        <v>0.94345356633461663</v>
      </c>
      <c r="EE898" s="3">
        <v>0.93934010878539764</v>
      </c>
      <c r="EF898" s="3">
        <v>0.93509429149368772</v>
      </c>
      <c r="EG898" s="3">
        <v>0.93073675209532714</v>
      </c>
      <c r="EH898" s="3">
        <v>0.92612029780493432</v>
      </c>
      <c r="EI898" s="3">
        <v>0.92114703180572188</v>
      </c>
      <c r="EJ898" s="3">
        <v>0.91573068725870421</v>
      </c>
      <c r="EK898" s="3">
        <v>0.90979675240526781</v>
      </c>
      <c r="EL898" s="3">
        <v>0.90323711782042582</v>
      </c>
      <c r="EM898" s="3">
        <v>0.89596605902197135</v>
      </c>
      <c r="EN898" s="3">
        <v>0.88792924347254421</v>
      </c>
      <c r="EO898" s="3">
        <v>0.8791121060848619</v>
      </c>
      <c r="EP898" s="3">
        <v>0.86942429067580673</v>
      </c>
      <c r="EQ898" s="3">
        <v>0.85873037190049428</v>
      </c>
      <c r="ER898" s="3">
        <v>0.84689706737570547</v>
      </c>
      <c r="ES898" s="3">
        <v>0.83382944562609829</v>
      </c>
      <c r="ET898" s="3">
        <v>0.81947090257241684</v>
      </c>
      <c r="EU898" s="3">
        <v>0.80376164537010364</v>
      </c>
      <c r="EV898" s="3">
        <v>0.78664955994017416</v>
      </c>
      <c r="EW898" s="3">
        <v>0.76810036331678477</v>
      </c>
      <c r="EX898" s="3">
        <v>0.74804526283058359</v>
      </c>
      <c r="EY898" s="3">
        <v>0.72633698930323998</v>
      </c>
      <c r="EZ898" s="3">
        <v>0.70277461737024283</v>
      </c>
      <c r="FA898" s="3">
        <v>0.67715848256709754</v>
      </c>
      <c r="FB898" s="3">
        <v>0.64936112685771818</v>
      </c>
      <c r="FC898" s="3">
        <v>0.61926323862786292</v>
      </c>
      <c r="FD898" s="3">
        <v>0.58679526702660412</v>
      </c>
      <c r="FE898" s="3">
        <v>0.55196309997590487</v>
      </c>
      <c r="FF898" s="3">
        <v>0.51485462076452482</v>
      </c>
      <c r="FG898" s="3">
        <v>0.47567933267055212</v>
      </c>
      <c r="FH898" s="3">
        <v>0.43477566685421132</v>
      </c>
      <c r="FI898" s="3">
        <v>0.39178939667233542</v>
      </c>
      <c r="FJ898" s="3">
        <v>0.34747801590869432</v>
      </c>
      <c r="FK898" s="3">
        <v>0.30277149438188172</v>
      </c>
      <c r="FL898" s="3">
        <v>0.258666770795273</v>
      </c>
      <c r="FM898" s="3">
        <v>0.21614454034423808</v>
      </c>
      <c r="FN898" s="3">
        <v>0.1761815762799919</v>
      </c>
      <c r="FO898" s="3">
        <v>0.13974370267376396</v>
      </c>
      <c r="FP898" s="3">
        <v>0.10766134341392122</v>
      </c>
      <c r="FQ898" s="3">
        <v>8.1016237532409857E-2</v>
      </c>
      <c r="FR898" s="3">
        <v>5.9155626159039701E-2</v>
      </c>
      <c r="FS898" s="3">
        <v>4.1398881854880748E-2</v>
      </c>
      <c r="FT898" s="3">
        <v>2.7496723339193247E-2</v>
      </c>
      <c r="FU898" s="3">
        <v>1.7245394943875222E-2</v>
      </c>
      <c r="FV898" s="3">
        <v>9.8288403943122445E-3</v>
      </c>
      <c r="FW898" s="3">
        <v>4.9652353019947167E-3</v>
      </c>
      <c r="FX898" s="3">
        <v>2.1800858640468202E-3</v>
      </c>
      <c r="FY898" s="3">
        <v>8.2132554842099896E-4</v>
      </c>
      <c r="FZ898" s="3">
        <v>2.5254117962848874E-4</v>
      </c>
      <c r="GA898" s="3">
        <v>5.8215792727959208E-5</v>
      </c>
      <c r="GB898" s="3">
        <v>8.4418721034813626E-6</v>
      </c>
      <c r="GC898" s="3">
        <v>0</v>
      </c>
      <c r="GD898" s="3">
        <v>0</v>
      </c>
      <c r="GE898" s="3">
        <v>0</v>
      </c>
      <c r="GF898" s="3">
        <v>0</v>
      </c>
      <c r="GG898" s="3">
        <v>0</v>
      </c>
      <c r="GH898" s="3">
        <v>0</v>
      </c>
      <c r="GI898" s="3">
        <v>0</v>
      </c>
      <c r="GJ898" s="3">
        <v>0</v>
      </c>
      <c r="GK898" s="3">
        <v>0</v>
      </c>
      <c r="GL898" s="3">
        <v>0</v>
      </c>
      <c r="GM898" s="3">
        <v>0</v>
      </c>
      <c r="GN898" s="3">
        <v>0</v>
      </c>
      <c r="GO898" s="3">
        <v>0</v>
      </c>
      <c r="GP898" s="3">
        <v>0</v>
      </c>
      <c r="GQ898" s="3">
        <v>0</v>
      </c>
      <c r="GR898" s="3">
        <v>0</v>
      </c>
      <c r="GS898" s="3">
        <v>0</v>
      </c>
      <c r="GT898" s="3">
        <v>0</v>
      </c>
      <c r="GU898" s="3">
        <v>0</v>
      </c>
      <c r="GV898" s="3">
        <v>0</v>
      </c>
      <c r="GW898" s="3">
        <v>0</v>
      </c>
      <c r="GX898" s="3">
        <v>0</v>
      </c>
      <c r="GY898" s="3">
        <v>0</v>
      </c>
      <c r="GZ898" s="3">
        <v>0</v>
      </c>
      <c r="HA898" s="3">
        <v>0</v>
      </c>
      <c r="HB898">
        <f t="shared" si="5360"/>
        <v>21</v>
      </c>
      <c r="HC898">
        <f t="shared" si="5364"/>
        <v>0.70954900223452877</v>
      </c>
      <c r="HD898">
        <f>IF(H898&gt;=$F$3,IF(HB898&lt;50,HC898*VLOOKUP(H898,Ret!$A$2:$AZ$27,HB898+2),HC898),0)</f>
        <v>0</v>
      </c>
      <c r="HE898">
        <f>IF(H898&lt;$F$3,HC898*VLOOKUP(H898,Withd!$A$2:$AZ$57,HB898+2),0)</f>
        <v>2.0931695565918597E-2</v>
      </c>
      <c r="HF898">
        <f>IF(HC898=HD898,0,HC898*VLOOKUP(H898,Mort!$A$2:$E$115,IF(HF897/HC897=VLOOKUP(H897,Mort!$A$2:$E$115,2),2,3)))</f>
        <v>4.7539783149713429E-4</v>
      </c>
      <c r="HH898">
        <f t="shared" ref="HH898:HI898" si="5377">HH897+1</f>
        <v>32</v>
      </c>
      <c r="HI898">
        <f t="shared" si="5377"/>
        <v>9</v>
      </c>
      <c r="HJ898">
        <f t="shared" si="5358"/>
        <v>0.35956034384889562</v>
      </c>
      <c r="HK898">
        <f>IF(HH898&gt;=$F$3,IF(HI898&lt;50,HJ898*VLOOKUP(HH898,Ret!$A$2:$AZ$27,HI898+2),HJ898),0)</f>
        <v>0</v>
      </c>
      <c r="HL898">
        <f>IF(HH898&lt;$F$3,HJ898*VLOOKUP(HH898,Withd!$A$2:$AZ$57,HI898+2),0)</f>
        <v>2.3766938728412002E-2</v>
      </c>
      <c r="HM898">
        <f>IF(HJ898=HK898,0,HJ898*VLOOKUP(HH898,Mort!$A$2:$E$115,IF(HM897/HJ897=VLOOKUP(HH897,Mort!$A$2:$E$115,2),2,3)))</f>
        <v>1.0427249971617973E-4</v>
      </c>
      <c r="HN898">
        <f>HN897/(1+Assumptions!$C$9)</f>
        <v>1.1608855731360002</v>
      </c>
      <c r="HO898">
        <f>HO897*(1+Assumptions!$C$10)</f>
        <v>0.87991304982188701</v>
      </c>
      <c r="HQ898">
        <f>HQ897/(1.01+Assumptions!$C$9)</f>
        <v>1.2062716764160006</v>
      </c>
      <c r="HR898">
        <f>HR897/(0.99+Assumptions!$C$9)</f>
        <v>1.1167924226559998</v>
      </c>
    </row>
    <row r="899" spans="2:226" x14ac:dyDescent="0.25">
      <c r="B899">
        <f t="shared" ref="B899:C899" si="5378">B898+1</f>
        <v>2044</v>
      </c>
      <c r="C899">
        <f t="shared" si="5378"/>
        <v>61</v>
      </c>
      <c r="D899">
        <f>IF(D898=0, 0, D898*(1-VLOOKUP(C898,Mort!$A$2:$E$111,IF(D898/D897=1-VLOOKUP(C897,Mort!$A$2:$E$111,4),4,5))))</f>
        <v>0.95744708953943458</v>
      </c>
      <c r="E899" s="3">
        <f>IF(C899&lt;65,Assumptions!$C$6,Assumptions!$C$7)*(1+Assumptions!$C$8)^(B899-$J$3)</f>
        <v>38858.468032447192</v>
      </c>
      <c r="F899" s="3">
        <f t="shared" si="5356"/>
        <v>37204.93</v>
      </c>
      <c r="H899">
        <f t="shared" si="5363"/>
        <v>45</v>
      </c>
      <c r="I899" s="5">
        <v>437896.05995968415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17405.990000000002</v>
      </c>
      <c r="U899" s="5">
        <v>18319.98</v>
      </c>
      <c r="V899" s="5">
        <v>19273.47</v>
      </c>
      <c r="W899" s="5">
        <v>20266.2</v>
      </c>
      <c r="X899" s="5">
        <v>21296.82</v>
      </c>
      <c r="Y899" s="5">
        <v>22363.439999999999</v>
      </c>
      <c r="Z899" s="5">
        <v>23481.13</v>
      </c>
      <c r="AA899" s="5">
        <v>24654.67</v>
      </c>
      <c r="AB899" s="5">
        <v>25889.47</v>
      </c>
      <c r="AC899" s="5">
        <v>27192.94</v>
      </c>
      <c r="AD899" s="5">
        <v>28569.200000000001</v>
      </c>
      <c r="AE899" s="5">
        <v>30019.64</v>
      </c>
      <c r="AF899" s="5">
        <v>31544.36</v>
      </c>
      <c r="AG899" s="5">
        <v>33143.85</v>
      </c>
      <c r="AH899" s="5">
        <v>34819.550000000003</v>
      </c>
      <c r="AI899" s="5">
        <v>36574.47</v>
      </c>
      <c r="AJ899" s="5">
        <v>38411.65</v>
      </c>
      <c r="AK899" s="5">
        <v>40335.449999999997</v>
      </c>
      <c r="AL899" s="5">
        <v>42342.83</v>
      </c>
      <c r="AM899" s="5">
        <v>18300.32</v>
      </c>
      <c r="AN899" s="5">
        <v>19193.310000000001</v>
      </c>
      <c r="AO899" s="5">
        <v>20117.73</v>
      </c>
      <c r="AP899" s="5">
        <v>21071.18</v>
      </c>
      <c r="AQ899" s="5">
        <v>22051.15</v>
      </c>
      <c r="AR899" s="5">
        <v>23055.279999999999</v>
      </c>
      <c r="AS899" s="5">
        <v>24081.79</v>
      </c>
      <c r="AT899" s="5">
        <v>25126.31</v>
      </c>
      <c r="AU899" s="5">
        <v>26182.21</v>
      </c>
      <c r="AV899" s="5">
        <v>27241.59</v>
      </c>
      <c r="AW899" s="5">
        <v>28296.43</v>
      </c>
      <c r="AX899" s="5">
        <v>29338.67</v>
      </c>
      <c r="AY899" s="5">
        <v>30358.94</v>
      </c>
      <c r="AZ899" s="5">
        <v>31346.79</v>
      </c>
      <c r="BA899" s="5">
        <v>32291.05</v>
      </c>
      <c r="BB899" s="5">
        <v>33177.57</v>
      </c>
      <c r="BC899" s="5">
        <v>33986.57</v>
      </c>
      <c r="BD899" s="5">
        <v>34692.660000000003</v>
      </c>
      <c r="BE899" s="5">
        <v>35266.660000000003</v>
      </c>
      <c r="BF899" s="5">
        <v>35679.01</v>
      </c>
      <c r="BG899" s="5">
        <v>35896.68</v>
      </c>
      <c r="BH899" s="5">
        <v>35885.42</v>
      </c>
      <c r="BI899" s="5">
        <v>35611.800000000003</v>
      </c>
      <c r="BJ899" s="5">
        <v>35044.589999999997</v>
      </c>
      <c r="BK899" s="5">
        <v>34158.839999999997</v>
      </c>
      <c r="BL899" s="5">
        <v>32938.699999999997</v>
      </c>
      <c r="BM899" s="5">
        <v>31314.57</v>
      </c>
      <c r="BN899" s="5">
        <v>29300.400000000001</v>
      </c>
      <c r="BO899" s="5">
        <v>26934.79</v>
      </c>
      <c r="BP899" s="5">
        <v>24276.82</v>
      </c>
      <c r="BQ899" s="5">
        <v>21401.68</v>
      </c>
      <c r="BR899" s="5">
        <v>18404.18</v>
      </c>
      <c r="BS899" s="5">
        <v>15400.71</v>
      </c>
      <c r="BT899" s="5">
        <v>12517.59</v>
      </c>
      <c r="BU899" s="5">
        <v>9937.69</v>
      </c>
      <c r="BV899" s="5">
        <v>7655.29</v>
      </c>
      <c r="BW899" s="5">
        <v>5652.06</v>
      </c>
      <c r="BX899" s="5">
        <v>3960.52</v>
      </c>
      <c r="BY899" s="5">
        <v>2620.5700000000002</v>
      </c>
      <c r="BZ899" s="5">
        <v>1575.72</v>
      </c>
      <c r="CA899" s="5">
        <v>839.78</v>
      </c>
      <c r="CB899" s="5">
        <v>389</v>
      </c>
      <c r="CC899" s="5">
        <v>154.61000000000001</v>
      </c>
      <c r="CD899" s="5">
        <v>50.16</v>
      </c>
      <c r="CE899" s="5">
        <v>12.2</v>
      </c>
      <c r="CF899" s="5">
        <v>1.87</v>
      </c>
      <c r="CG899" s="5">
        <v>0</v>
      </c>
      <c r="CH899" s="5">
        <v>0</v>
      </c>
      <c r="CI899" s="5">
        <v>0</v>
      </c>
      <c r="CJ899" s="5">
        <v>0</v>
      </c>
      <c r="CK899" s="5">
        <v>0</v>
      </c>
      <c r="CL899" s="5">
        <v>0</v>
      </c>
      <c r="CM899" s="5">
        <v>0</v>
      </c>
      <c r="CN899" s="5">
        <v>0</v>
      </c>
      <c r="CO899" s="5">
        <v>0</v>
      </c>
      <c r="CP899" s="5">
        <v>0</v>
      </c>
      <c r="CQ899" s="5">
        <v>0</v>
      </c>
      <c r="CR899" s="5">
        <v>0</v>
      </c>
      <c r="CS899" s="5">
        <v>0</v>
      </c>
      <c r="CT899" s="5">
        <v>0</v>
      </c>
      <c r="CU899" s="5">
        <v>0</v>
      </c>
      <c r="CV899" s="5">
        <v>0</v>
      </c>
      <c r="CW899" s="5">
        <v>0</v>
      </c>
      <c r="CX899" s="5">
        <v>0</v>
      </c>
      <c r="CY899" s="5">
        <v>0</v>
      </c>
      <c r="CZ899" s="5">
        <v>0</v>
      </c>
      <c r="DA899" s="5">
        <v>0</v>
      </c>
      <c r="DB899" s="5">
        <v>0</v>
      </c>
      <c r="DC899" s="5">
        <v>0</v>
      </c>
      <c r="DD899" s="5">
        <v>0</v>
      </c>
      <c r="DE899" s="5">
        <v>0</v>
      </c>
      <c r="DF899" s="3">
        <v>0</v>
      </c>
      <c r="DG899" s="3">
        <v>0</v>
      </c>
      <c r="DH899" s="3">
        <v>0</v>
      </c>
      <c r="DI899" s="3">
        <v>0</v>
      </c>
      <c r="DJ899" s="3">
        <v>0</v>
      </c>
      <c r="DK899" s="3">
        <v>0</v>
      </c>
      <c r="DL899" s="3">
        <v>0</v>
      </c>
      <c r="DM899" s="3">
        <v>0</v>
      </c>
      <c r="DN899" s="3">
        <v>0</v>
      </c>
      <c r="DO899" s="3">
        <v>0</v>
      </c>
      <c r="DP899" s="3">
        <v>1</v>
      </c>
      <c r="DQ899" s="3">
        <v>0.99763999999999997</v>
      </c>
      <c r="DR899" s="3">
        <v>0.99484660799999991</v>
      </c>
      <c r="DS899" s="3">
        <v>0.99155366572751991</v>
      </c>
      <c r="DT899" s="3">
        <v>0.98765685982121076</v>
      </c>
      <c r="DU899" s="3">
        <v>0.98305437885444391</v>
      </c>
      <c r="DV899" s="3">
        <v>0.97837504001109676</v>
      </c>
      <c r="DW899" s="3">
        <v>0.97371797482064393</v>
      </c>
      <c r="DX899" s="3">
        <v>0.96918044905797973</v>
      </c>
      <c r="DY899" s="3">
        <v>0.96490636327763402</v>
      </c>
      <c r="DZ899" s="3">
        <v>0.96089235280639895</v>
      </c>
      <c r="EA899" s="3">
        <v>0.95703917447164533</v>
      </c>
      <c r="EB899" s="3">
        <v>0.95322058816550337</v>
      </c>
      <c r="EC899" s="3">
        <v>0.94934098037166981</v>
      </c>
      <c r="ED899" s="3">
        <v>0.94534425484430507</v>
      </c>
      <c r="EE899" s="3">
        <v>0.94122255389318388</v>
      </c>
      <c r="EF899" s="3">
        <v>0.93696822794958667</v>
      </c>
      <c r="EG899" s="3">
        <v>0.93260195600734164</v>
      </c>
      <c r="EH899" s="3">
        <v>0.9279762503055452</v>
      </c>
      <c r="EI899" s="3">
        <v>0.92299301784140442</v>
      </c>
      <c r="EJ899" s="3">
        <v>0.91756581889649691</v>
      </c>
      <c r="EK899" s="3">
        <v>0.91161999239004754</v>
      </c>
      <c r="EL899" s="3">
        <v>0.90504721224491524</v>
      </c>
      <c r="EM899" s="3">
        <v>0.89776158218634372</v>
      </c>
      <c r="EN899" s="3">
        <v>0.88970866079413213</v>
      </c>
      <c r="EO899" s="3">
        <v>0.88087385379244643</v>
      </c>
      <c r="EP899" s="3">
        <v>0.87116662392365363</v>
      </c>
      <c r="EQ899" s="3">
        <v>0.86045127444939273</v>
      </c>
      <c r="ER899" s="3">
        <v>0.84859425588748005</v>
      </c>
      <c r="ES899" s="3">
        <v>0.83550044651913624</v>
      </c>
      <c r="ET899" s="3">
        <v>0.8211131288300767</v>
      </c>
      <c r="EU899" s="3">
        <v>0.80537239015040407</v>
      </c>
      <c r="EV899" s="3">
        <v>0.78822601196410191</v>
      </c>
      <c r="EW899" s="3">
        <v>0.76963964260198836</v>
      </c>
      <c r="EX899" s="3">
        <v>0.74954435153365051</v>
      </c>
      <c r="EY899" s="3">
        <v>0.72779257445214396</v>
      </c>
      <c r="EZ899" s="3">
        <v>0.70418298333691642</v>
      </c>
      <c r="FA899" s="3">
        <v>0.67851551359428586</v>
      </c>
      <c r="FB899" s="3">
        <v>0.65066245176124038</v>
      </c>
      <c r="FC899" s="3">
        <v>0.62050424712210683</v>
      </c>
      <c r="FD899" s="3">
        <v>0.58797120944549475</v>
      </c>
      <c r="FE899" s="3">
        <v>0.5530692384528102</v>
      </c>
      <c r="FF899" s="3">
        <v>0.5158863935516278</v>
      </c>
      <c r="FG899" s="3">
        <v>0.47663259786628442</v>
      </c>
      <c r="FH899" s="3">
        <v>0.43564696077576265</v>
      </c>
      <c r="FI899" s="3">
        <v>0.39257454576386297</v>
      </c>
      <c r="FJ899" s="3">
        <v>0.34817436463797008</v>
      </c>
      <c r="FK899" s="3">
        <v>0.30337825088364884</v>
      </c>
      <c r="FL899" s="3">
        <v>0.25918514107742774</v>
      </c>
      <c r="FM899" s="3">
        <v>0.2165776957357094</v>
      </c>
      <c r="FN899" s="3">
        <v>0.17653464557113407</v>
      </c>
      <c r="FO899" s="3">
        <v>0.14002375017411212</v>
      </c>
      <c r="FP899" s="3">
        <v>0.10787709760913945</v>
      </c>
      <c r="FQ899" s="3">
        <v>8.1178594721853528E-2</v>
      </c>
      <c r="FR899" s="3">
        <v>5.9274174508055791E-2</v>
      </c>
      <c r="FS899" s="3">
        <v>4.148184554597268E-2</v>
      </c>
      <c r="FT899" s="3">
        <v>2.7551826993179596E-2</v>
      </c>
      <c r="FU899" s="3">
        <v>1.7279954853582382E-2</v>
      </c>
      <c r="FV899" s="3">
        <v>9.8485374692507434E-3</v>
      </c>
      <c r="FW899" s="3">
        <v>4.9751856733413983E-3</v>
      </c>
      <c r="FX899" s="3">
        <v>2.1844547735940076E-3</v>
      </c>
      <c r="FY899" s="3">
        <v>8.2297149140380635E-4</v>
      </c>
      <c r="FZ899" s="3">
        <v>2.5304727417684237E-4</v>
      </c>
      <c r="GA899" s="3">
        <v>5.833245764324569E-5</v>
      </c>
      <c r="GB899" s="3">
        <v>8.4587896828470565E-6</v>
      </c>
      <c r="GC899" s="3">
        <v>0</v>
      </c>
      <c r="GD899" s="3">
        <v>0</v>
      </c>
      <c r="GE899" s="3">
        <v>0</v>
      </c>
      <c r="GF899" s="3">
        <v>0</v>
      </c>
      <c r="GG899" s="3">
        <v>0</v>
      </c>
      <c r="GH899" s="3">
        <v>0</v>
      </c>
      <c r="GI899" s="3">
        <v>0</v>
      </c>
      <c r="GJ899" s="3">
        <v>0</v>
      </c>
      <c r="GK899" s="3">
        <v>0</v>
      </c>
      <c r="GL899" s="3">
        <v>0</v>
      </c>
      <c r="GM899" s="3">
        <v>0</v>
      </c>
      <c r="GN899" s="3">
        <v>0</v>
      </c>
      <c r="GO899" s="3">
        <v>0</v>
      </c>
      <c r="GP899" s="3">
        <v>0</v>
      </c>
      <c r="GQ899" s="3">
        <v>0</v>
      </c>
      <c r="GR899" s="3">
        <v>0</v>
      </c>
      <c r="GS899" s="3">
        <v>0</v>
      </c>
      <c r="GT899" s="3">
        <v>0</v>
      </c>
      <c r="GU899" s="3">
        <v>0</v>
      </c>
      <c r="GV899" s="3">
        <v>0</v>
      </c>
      <c r="GW899" s="3">
        <v>0</v>
      </c>
      <c r="GX899" s="3">
        <v>0</v>
      </c>
      <c r="GY899" s="3">
        <v>0</v>
      </c>
      <c r="GZ899" s="3">
        <v>0</v>
      </c>
      <c r="HA899" s="3">
        <v>0</v>
      </c>
      <c r="HB899">
        <f t="shared" si="5360"/>
        <v>22</v>
      </c>
      <c r="HC899">
        <f t="shared" si="5364"/>
        <v>0.68814190883711313</v>
      </c>
      <c r="HD899">
        <f>IF(H899&gt;=$F$3,IF(HB899&lt;50,HC899*VLOOKUP(H899,Ret!$A$2:$AZ$27,HB899+2),HC899),0)</f>
        <v>0</v>
      </c>
      <c r="HE899">
        <f>IF(H899&lt;$F$3,HC899*VLOOKUP(H899,Withd!$A$2:$AZ$57,HB899+2),0)</f>
        <v>1.8304574775067209E-2</v>
      </c>
      <c r="HF899">
        <f>IF(HC899=HD899,0,HC899*VLOOKUP(H899,Mort!$A$2:$E$115,IF(HF898/HC898=VLOOKUP(H898,Mort!$A$2:$E$115,2),2,3)))</f>
        <v>4.8858075527435029E-4</v>
      </c>
      <c r="HH899">
        <f t="shared" ref="HH899:HI899" si="5379">HH898+1</f>
        <v>33</v>
      </c>
      <c r="HI899">
        <f t="shared" si="5379"/>
        <v>10</v>
      </c>
      <c r="HJ899">
        <f t="shared" si="5358"/>
        <v>0.33568913262076744</v>
      </c>
      <c r="HK899">
        <f>IF(HH899&gt;=$F$3,IF(HI899&lt;50,HJ899*VLOOKUP(HH899,Ret!$A$2:$AZ$27,HI899+2),HJ899),0)</f>
        <v>0</v>
      </c>
      <c r="HL899">
        <f>IF(HH899&lt;$F$3,HJ899*VLOOKUP(HH899,Withd!$A$2:$AZ$57,HI899+2),0)</f>
        <v>2.0812726222487581E-2</v>
      </c>
      <c r="HM899">
        <f>IF(HJ899=HK899,0,HJ899*VLOOKUP(HH899,Mort!$A$2:$E$115,IF(HM898/HJ898=VLOOKUP(HH898,Mort!$A$2:$E$115,2),2,3)))</f>
        <v>1.040636311124379E-4</v>
      </c>
      <c r="HN899">
        <f>HN898/(1+Assumptions!$C$9)</f>
        <v>1.1183868720000001</v>
      </c>
      <c r="HO899">
        <f>HO898*(1+Assumptions!$C$10)</f>
        <v>0.90851022394109826</v>
      </c>
      <c r="HQ899">
        <f>HQ898/(1.01+Assumptions!$C$9)</f>
        <v>1.1510225920000006</v>
      </c>
      <c r="HR899">
        <f>HR898/(0.99+Assumptions!$C$9)</f>
        <v>1.0863739519999998</v>
      </c>
    </row>
    <row r="900" spans="2:226" x14ac:dyDescent="0.25">
      <c r="B900">
        <f t="shared" ref="B900:C900" si="5380">B899+1</f>
        <v>2045</v>
      </c>
      <c r="C900">
        <f t="shared" si="5380"/>
        <v>62</v>
      </c>
      <c r="D900">
        <f>IF(D899=0, 0, D899*(1-VLOOKUP(C899,Mort!$A$2:$E$111,IF(D899/D898=1-VLOOKUP(C898,Mort!$A$2:$E$111,4),4,5))))</f>
        <v>0.95311942869471633</v>
      </c>
      <c r="E900" s="3">
        <f>IF(C900&lt;65,Assumptions!$C$6,Assumptions!$C$7)*(1+Assumptions!$C$8)^(B900-$J$3)</f>
        <v>40995.683774231788</v>
      </c>
      <c r="F900" s="3">
        <f t="shared" si="5356"/>
        <v>39073.78</v>
      </c>
      <c r="H900">
        <f t="shared" si="5363"/>
        <v>46</v>
      </c>
      <c r="I900" s="5">
        <v>426916.16899892874</v>
      </c>
      <c r="J900" s="5">
        <v>0</v>
      </c>
      <c r="K900" s="5">
        <v>0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5">
        <v>18363.32</v>
      </c>
      <c r="V900" s="5">
        <v>19319.060000000001</v>
      </c>
      <c r="W900" s="5">
        <v>20314.14</v>
      </c>
      <c r="X900" s="5">
        <v>21347.200000000001</v>
      </c>
      <c r="Y900" s="5">
        <v>22416.34</v>
      </c>
      <c r="Z900" s="5">
        <v>23536.67</v>
      </c>
      <c r="AA900" s="5">
        <v>24712.99</v>
      </c>
      <c r="AB900" s="5">
        <v>25950.71</v>
      </c>
      <c r="AC900" s="5">
        <v>27257.26</v>
      </c>
      <c r="AD900" s="5">
        <v>28636.79</v>
      </c>
      <c r="AE900" s="5">
        <v>30090.66</v>
      </c>
      <c r="AF900" s="5">
        <v>31618.98</v>
      </c>
      <c r="AG900" s="5">
        <v>33222.26</v>
      </c>
      <c r="AH900" s="5">
        <v>34901.919999999998</v>
      </c>
      <c r="AI900" s="5">
        <v>36660.99</v>
      </c>
      <c r="AJ900" s="5">
        <v>38502.519999999997</v>
      </c>
      <c r="AK900" s="5">
        <v>40430.870000000003</v>
      </c>
      <c r="AL900" s="5">
        <v>42443</v>
      </c>
      <c r="AM900" s="5">
        <v>18343.61</v>
      </c>
      <c r="AN900" s="5">
        <v>19238.72</v>
      </c>
      <c r="AO900" s="5">
        <v>20165.32</v>
      </c>
      <c r="AP900" s="5">
        <v>21121.03</v>
      </c>
      <c r="AQ900" s="5">
        <v>22103.31</v>
      </c>
      <c r="AR900" s="5">
        <v>23109.82</v>
      </c>
      <c r="AS900" s="5">
        <v>24138.76</v>
      </c>
      <c r="AT900" s="5">
        <v>25185.75</v>
      </c>
      <c r="AU900" s="5">
        <v>26244.14</v>
      </c>
      <c r="AV900" s="5">
        <v>27306.04</v>
      </c>
      <c r="AW900" s="5">
        <v>28363.360000000001</v>
      </c>
      <c r="AX900" s="5">
        <v>29408.07</v>
      </c>
      <c r="AY900" s="5">
        <v>30430.75</v>
      </c>
      <c r="AZ900" s="5">
        <v>31420.94</v>
      </c>
      <c r="BA900" s="5">
        <v>32367.439999999999</v>
      </c>
      <c r="BB900" s="5">
        <v>33256.050000000003</v>
      </c>
      <c r="BC900" s="5">
        <v>34066.959999999999</v>
      </c>
      <c r="BD900" s="5">
        <v>34774.730000000003</v>
      </c>
      <c r="BE900" s="5">
        <v>35350.089999999997</v>
      </c>
      <c r="BF900" s="5">
        <v>35763.410000000003</v>
      </c>
      <c r="BG900" s="5">
        <v>35981.589999999997</v>
      </c>
      <c r="BH900" s="5">
        <v>35970.31</v>
      </c>
      <c r="BI900" s="5">
        <v>35696.04</v>
      </c>
      <c r="BJ900" s="5">
        <v>35127.49</v>
      </c>
      <c r="BK900" s="5">
        <v>34239.64</v>
      </c>
      <c r="BL900" s="5">
        <v>33016.620000000003</v>
      </c>
      <c r="BM900" s="5">
        <v>31388.639999999999</v>
      </c>
      <c r="BN900" s="5">
        <v>29369.71</v>
      </c>
      <c r="BO900" s="5">
        <v>26998.51</v>
      </c>
      <c r="BP900" s="5">
        <v>24334.240000000002</v>
      </c>
      <c r="BQ900" s="5">
        <v>21452.3</v>
      </c>
      <c r="BR900" s="5">
        <v>18447.72</v>
      </c>
      <c r="BS900" s="5">
        <v>15437.14</v>
      </c>
      <c r="BT900" s="5">
        <v>12547.2</v>
      </c>
      <c r="BU900" s="5">
        <v>9961.2000000000007</v>
      </c>
      <c r="BV900" s="5">
        <v>7673.4</v>
      </c>
      <c r="BW900" s="5">
        <v>5665.43</v>
      </c>
      <c r="BX900" s="5">
        <v>3969.88</v>
      </c>
      <c r="BY900" s="5">
        <v>2626.77</v>
      </c>
      <c r="BZ900" s="5">
        <v>1579.44</v>
      </c>
      <c r="CA900" s="5">
        <v>841.77</v>
      </c>
      <c r="CB900" s="5">
        <v>389.92</v>
      </c>
      <c r="CC900" s="5">
        <v>154.97999999999999</v>
      </c>
      <c r="CD900" s="5">
        <v>50.27</v>
      </c>
      <c r="CE900" s="5">
        <v>12.23</v>
      </c>
      <c r="CF900" s="5">
        <v>1.87</v>
      </c>
      <c r="CG900" s="5">
        <v>0</v>
      </c>
      <c r="CH900" s="5">
        <v>0</v>
      </c>
      <c r="CI900" s="5">
        <v>0</v>
      </c>
      <c r="CJ900" s="5">
        <v>0</v>
      </c>
      <c r="CK900" s="5">
        <v>0</v>
      </c>
      <c r="CL900" s="5">
        <v>0</v>
      </c>
      <c r="CM900" s="5">
        <v>0</v>
      </c>
      <c r="CN900" s="5">
        <v>0</v>
      </c>
      <c r="CO900" s="5">
        <v>0</v>
      </c>
      <c r="CP900" s="5">
        <v>0</v>
      </c>
      <c r="CQ900" s="5">
        <v>0</v>
      </c>
      <c r="CR900" s="5">
        <v>0</v>
      </c>
      <c r="CS900" s="5">
        <v>0</v>
      </c>
      <c r="CT900" s="5">
        <v>0</v>
      </c>
      <c r="CU900" s="5">
        <v>0</v>
      </c>
      <c r="CV900" s="5">
        <v>0</v>
      </c>
      <c r="CW900" s="5">
        <v>0</v>
      </c>
      <c r="CX900" s="5">
        <v>0</v>
      </c>
      <c r="CY900" s="5">
        <v>0</v>
      </c>
      <c r="CZ900" s="5">
        <v>0</v>
      </c>
      <c r="DA900" s="5">
        <v>0</v>
      </c>
      <c r="DB900" s="5">
        <v>0</v>
      </c>
      <c r="DC900" s="5">
        <v>0</v>
      </c>
      <c r="DD900" s="5">
        <v>0</v>
      </c>
      <c r="DE900" s="5">
        <v>0</v>
      </c>
      <c r="DF900" s="3">
        <v>0</v>
      </c>
      <c r="DG900" s="3">
        <v>0</v>
      </c>
      <c r="DH900" s="3">
        <v>0</v>
      </c>
      <c r="DI900" s="3">
        <v>0</v>
      </c>
      <c r="DJ900" s="3">
        <v>0</v>
      </c>
      <c r="DK900" s="3">
        <v>0</v>
      </c>
      <c r="DL900" s="3">
        <v>0</v>
      </c>
      <c r="DM900" s="3">
        <v>0</v>
      </c>
      <c r="DN900" s="3">
        <v>0</v>
      </c>
      <c r="DO900" s="3">
        <v>0</v>
      </c>
      <c r="DP900" s="3">
        <v>0</v>
      </c>
      <c r="DQ900" s="3">
        <v>1</v>
      </c>
      <c r="DR900" s="3">
        <v>0.99719999999999998</v>
      </c>
      <c r="DS900" s="3">
        <v>0.99389926799999995</v>
      </c>
      <c r="DT900" s="3">
        <v>0.98999324387675991</v>
      </c>
      <c r="DU900" s="3">
        <v>0.98537987536029426</v>
      </c>
      <c r="DV900" s="3">
        <v>0.9806894671535793</v>
      </c>
      <c r="DW900" s="3">
        <v>0.97602138528992832</v>
      </c>
      <c r="DX900" s="3">
        <v>0.9714731256344773</v>
      </c>
      <c r="DY900" s="3">
        <v>0.9671889291504292</v>
      </c>
      <c r="DZ900" s="3">
        <v>0.96316542320516341</v>
      </c>
      <c r="EA900" s="3">
        <v>0.95930312985811073</v>
      </c>
      <c r="EB900" s="3">
        <v>0.9554755103699768</v>
      </c>
      <c r="EC900" s="3">
        <v>0.95158672504277098</v>
      </c>
      <c r="ED900" s="3">
        <v>0.94758054493034083</v>
      </c>
      <c r="EE900" s="3">
        <v>0.94344909375444452</v>
      </c>
      <c r="EF900" s="3">
        <v>0.93918470385067443</v>
      </c>
      <c r="EG900" s="3">
        <v>0.93480810313073026</v>
      </c>
      <c r="EH900" s="3">
        <v>0.93017145493920184</v>
      </c>
      <c r="EI900" s="3">
        <v>0.92517643422617835</v>
      </c>
      <c r="EJ900" s="3">
        <v>0.9197363967929284</v>
      </c>
      <c r="EK900" s="3">
        <v>0.91377650494171014</v>
      </c>
      <c r="EL900" s="3">
        <v>0.9071881763410804</v>
      </c>
      <c r="EM900" s="3">
        <v>0.89988531152153473</v>
      </c>
      <c r="EN900" s="3">
        <v>0.89181334027718651</v>
      </c>
      <c r="EO900" s="3">
        <v>0.882957633808234</v>
      </c>
      <c r="EP900" s="3">
        <v>0.8732274406836672</v>
      </c>
      <c r="EQ900" s="3">
        <v>0.86248674316325813</v>
      </c>
      <c r="ER900" s="3">
        <v>0.85060167584246837</v>
      </c>
      <c r="ES900" s="3">
        <v>0.83747689198421904</v>
      </c>
      <c r="ET900" s="3">
        <v>0.82305553990425073</v>
      </c>
      <c r="EU900" s="3">
        <v>0.80727756520428617</v>
      </c>
      <c r="EV900" s="3">
        <v>0.79009062584108691</v>
      </c>
      <c r="EW900" s="3">
        <v>0.77146028888375406</v>
      </c>
      <c r="EX900" s="3">
        <v>0.75131746074099925</v>
      </c>
      <c r="EY900" s="3">
        <v>0.72951422803029542</v>
      </c>
      <c r="EZ900" s="3">
        <v>0.70584878647299265</v>
      </c>
      <c r="FA900" s="3">
        <v>0.68012059820605208</v>
      </c>
      <c r="FB900" s="3">
        <v>0.65220164764969357</v>
      </c>
      <c r="FC900" s="3">
        <v>0.62197210128113023</v>
      </c>
      <c r="FD900" s="3">
        <v>0.58936210401096056</v>
      </c>
      <c r="FE900" s="3">
        <v>0.55437756951687001</v>
      </c>
      <c r="FF900" s="3">
        <v>0.51710676551825085</v>
      </c>
      <c r="FG900" s="3">
        <v>0.47776011172996713</v>
      </c>
      <c r="FH900" s="3">
        <v>0.43667751972230723</v>
      </c>
      <c r="FI900" s="3">
        <v>0.39350321334736271</v>
      </c>
      <c r="FJ900" s="3">
        <v>0.34899799991777603</v>
      </c>
      <c r="FK900" s="3">
        <v>0.30409591724835494</v>
      </c>
      <c r="FL900" s="3">
        <v>0.25979826498278707</v>
      </c>
      <c r="FM900" s="3">
        <v>0.21709002820226669</v>
      </c>
      <c r="FN900" s="3">
        <v>0.17695225288794961</v>
      </c>
      <c r="FO900" s="3">
        <v>0.14035498794566387</v>
      </c>
      <c r="FP900" s="3">
        <v>0.10813228981309836</v>
      </c>
      <c r="FQ900" s="3">
        <v>8.1370629407254647E-2</v>
      </c>
      <c r="FR900" s="3">
        <v>5.9414392474295127E-2</v>
      </c>
      <c r="FS900" s="3">
        <v>4.1579974285285953E-2</v>
      </c>
      <c r="FT900" s="3">
        <v>2.7617003120544079E-2</v>
      </c>
      <c r="FU900" s="3">
        <v>1.7320832017142837E-2</v>
      </c>
      <c r="FV900" s="3">
        <v>9.8718349998503877E-3</v>
      </c>
      <c r="FW900" s="3">
        <v>4.9869548868744203E-3</v>
      </c>
      <c r="FX900" s="3">
        <v>2.1896222821799517E-3</v>
      </c>
      <c r="FY900" s="3">
        <v>8.2491829858847491E-4</v>
      </c>
      <c r="FZ900" s="3">
        <v>2.5364587844998424E-4</v>
      </c>
      <c r="GA900" s="3">
        <v>5.8470447900290351E-5</v>
      </c>
      <c r="GB900" s="3">
        <v>8.4787996500211015E-6</v>
      </c>
      <c r="GC900" s="3">
        <v>0</v>
      </c>
      <c r="GD900" s="3">
        <v>0</v>
      </c>
      <c r="GE900" s="3">
        <v>0</v>
      </c>
      <c r="GF900" s="3">
        <v>0</v>
      </c>
      <c r="GG900" s="3">
        <v>0</v>
      </c>
      <c r="GH900" s="3">
        <v>0</v>
      </c>
      <c r="GI900" s="3">
        <v>0</v>
      </c>
      <c r="GJ900" s="3">
        <v>0</v>
      </c>
      <c r="GK900" s="3">
        <v>0</v>
      </c>
      <c r="GL900" s="3">
        <v>0</v>
      </c>
      <c r="GM900" s="3">
        <v>0</v>
      </c>
      <c r="GN900" s="3">
        <v>0</v>
      </c>
      <c r="GO900" s="3">
        <v>0</v>
      </c>
      <c r="GP900" s="3">
        <v>0</v>
      </c>
      <c r="GQ900" s="3">
        <v>0</v>
      </c>
      <c r="GR900" s="3">
        <v>0</v>
      </c>
      <c r="GS900" s="3">
        <v>0</v>
      </c>
      <c r="GT900" s="3">
        <v>0</v>
      </c>
      <c r="GU900" s="3">
        <v>0</v>
      </c>
      <c r="GV900" s="3">
        <v>0</v>
      </c>
      <c r="GW900" s="3">
        <v>0</v>
      </c>
      <c r="GX900" s="3">
        <v>0</v>
      </c>
      <c r="GY900" s="3">
        <v>0</v>
      </c>
      <c r="GZ900" s="3">
        <v>0</v>
      </c>
      <c r="HA900" s="3">
        <v>0</v>
      </c>
      <c r="HB900">
        <f t="shared" si="5360"/>
        <v>23</v>
      </c>
      <c r="HC900">
        <f t="shared" si="5364"/>
        <v>0.66934875330677157</v>
      </c>
      <c r="HD900">
        <f>IF(H900&gt;=$F$3,IF(HB900&lt;50,HC900*VLOOKUP(H900,Ret!$A$2:$AZ$27,HB900+2),HC900),0)</f>
        <v>0</v>
      </c>
      <c r="HE900">
        <f>IF(H900&lt;$F$3,HC900*VLOOKUP(H900,Withd!$A$2:$AZ$57,HB900+2),0)</f>
        <v>1.5930500328701164E-2</v>
      </c>
      <c r="HF900">
        <f>IF(HC900=HD900,0,HC900*VLOOKUP(H900,Mort!$A$2:$E$115,IF(HF899/HC899=VLOOKUP(H899,Mort!$A$2:$E$115,2),2,3)))</f>
        <v>5.0870505251314642E-4</v>
      </c>
      <c r="HH900">
        <f t="shared" ref="HH900:HI900" si="5381">HH899+1</f>
        <v>34</v>
      </c>
      <c r="HI900">
        <f t="shared" si="5381"/>
        <v>11</v>
      </c>
      <c r="HJ900">
        <f t="shared" si="5358"/>
        <v>0.31477234276716742</v>
      </c>
      <c r="HK900">
        <f>IF(HH900&gt;=$F$3,IF(HI900&lt;50,HJ900*VLOOKUP(HH900,Ret!$A$2:$AZ$27,HI900+2),HJ900),0)</f>
        <v>0</v>
      </c>
      <c r="HL900">
        <f>IF(HH900&lt;$F$3,HJ900*VLOOKUP(HH900,Withd!$A$2:$AZ$57,HI900+2),0)</f>
        <v>1.8697477160369746E-2</v>
      </c>
      <c r="HM900">
        <f>IF(HJ900=HK900,0,HJ900*VLOOKUP(HH900,Mort!$A$2:$E$115,IF(HM899/HJ899=VLOOKUP(HH899,Mort!$A$2:$E$115,2),2,3)))</f>
        <v>1.0387487311316525E-4</v>
      </c>
      <c r="HN900">
        <f>HN899/(1+Assumptions!$C$9)</f>
        <v>1.0774440000000001</v>
      </c>
      <c r="HO900">
        <f>HO899*(1+Assumptions!$C$10)</f>
        <v>0.93803680621918395</v>
      </c>
      <c r="HQ900">
        <f>HQ899/(1.01+Assumptions!$C$9)</f>
        <v>1.0983040000000004</v>
      </c>
      <c r="HR900">
        <f>HR899/(0.99+Assumptions!$C$9)</f>
        <v>1.0567839999999997</v>
      </c>
    </row>
    <row r="901" spans="2:226" x14ac:dyDescent="0.25">
      <c r="B901">
        <f t="shared" ref="B901:C901" si="5382">B900+1</f>
        <v>2046</v>
      </c>
      <c r="C901">
        <f t="shared" si="5382"/>
        <v>63</v>
      </c>
      <c r="D901">
        <f>IF(D900=0, 0, D900*(1-VLOOKUP(C900,Mort!$A$2:$E$111,IF(D900/D899=1-VLOOKUP(C899,Mort!$A$2:$E$111,4),4,5))))</f>
        <v>0.94867789215699894</v>
      </c>
      <c r="E901" s="3">
        <f>IF(C901&lt;65,Assumptions!$C$6,Assumptions!$C$7)*(1+Assumptions!$C$8)^(B901-$J$3)</f>
        <v>43250.44638181453</v>
      </c>
      <c r="F901" s="3">
        <f t="shared" si="5356"/>
        <v>41030.74</v>
      </c>
      <c r="H901">
        <f t="shared" si="5363"/>
        <v>47</v>
      </c>
      <c r="I901" s="5">
        <v>415896.95794850594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19373.3</v>
      </c>
      <c r="W901" s="5">
        <v>20371.18</v>
      </c>
      <c r="X901" s="5">
        <v>21407.14</v>
      </c>
      <c r="Y901" s="5">
        <v>22479.29</v>
      </c>
      <c r="Z901" s="5">
        <v>23602.76</v>
      </c>
      <c r="AA901" s="5">
        <v>24782.38</v>
      </c>
      <c r="AB901" s="5">
        <v>26023.58</v>
      </c>
      <c r="AC901" s="5">
        <v>27333.8</v>
      </c>
      <c r="AD901" s="5">
        <v>28717.19</v>
      </c>
      <c r="AE901" s="5">
        <v>30175.15</v>
      </c>
      <c r="AF901" s="5">
        <v>31707.759999999998</v>
      </c>
      <c r="AG901" s="5">
        <v>33315.54</v>
      </c>
      <c r="AH901" s="5">
        <v>34999.919999999998</v>
      </c>
      <c r="AI901" s="5">
        <v>36763.93</v>
      </c>
      <c r="AJ901" s="5">
        <v>38610.629999999997</v>
      </c>
      <c r="AK901" s="5">
        <v>40544.39</v>
      </c>
      <c r="AL901" s="5">
        <v>42562.17</v>
      </c>
      <c r="AM901" s="5">
        <v>18395.12</v>
      </c>
      <c r="AN901" s="5">
        <v>19292.740000000002</v>
      </c>
      <c r="AO901" s="5">
        <v>20221.95</v>
      </c>
      <c r="AP901" s="5">
        <v>21180.33</v>
      </c>
      <c r="AQ901" s="5">
        <v>22165.37</v>
      </c>
      <c r="AR901" s="5">
        <v>23174.71</v>
      </c>
      <c r="AS901" s="5">
        <v>24206.54</v>
      </c>
      <c r="AT901" s="5">
        <v>25256.47</v>
      </c>
      <c r="AU901" s="5">
        <v>26317.83</v>
      </c>
      <c r="AV901" s="5">
        <v>27382.71</v>
      </c>
      <c r="AW901" s="5">
        <v>28443</v>
      </c>
      <c r="AX901" s="5">
        <v>29490.639999999999</v>
      </c>
      <c r="AY901" s="5">
        <v>30516.2</v>
      </c>
      <c r="AZ901" s="5">
        <v>31509.17</v>
      </c>
      <c r="BA901" s="5">
        <v>32458.32</v>
      </c>
      <c r="BB901" s="5">
        <v>33349.43</v>
      </c>
      <c r="BC901" s="5">
        <v>34162.620000000003</v>
      </c>
      <c r="BD901" s="5">
        <v>34872.370000000003</v>
      </c>
      <c r="BE901" s="5">
        <v>35449.35</v>
      </c>
      <c r="BF901" s="5">
        <v>35863.83</v>
      </c>
      <c r="BG901" s="5">
        <v>36082.629999999997</v>
      </c>
      <c r="BH901" s="5">
        <v>36071.31</v>
      </c>
      <c r="BI901" s="5">
        <v>35796.269999999997</v>
      </c>
      <c r="BJ901" s="5">
        <v>35226.120000000003</v>
      </c>
      <c r="BK901" s="5">
        <v>34335.78</v>
      </c>
      <c r="BL901" s="5">
        <v>33109.33</v>
      </c>
      <c r="BM901" s="5">
        <v>31476.78</v>
      </c>
      <c r="BN901" s="5">
        <v>29452.18</v>
      </c>
      <c r="BO901" s="5">
        <v>27074.32</v>
      </c>
      <c r="BP901" s="5">
        <v>24402.57</v>
      </c>
      <c r="BQ901" s="5">
        <v>21512.54</v>
      </c>
      <c r="BR901" s="5">
        <v>18499.52</v>
      </c>
      <c r="BS901" s="5">
        <v>15480.49</v>
      </c>
      <c r="BT901" s="5">
        <v>12582.43</v>
      </c>
      <c r="BU901" s="5">
        <v>9989.17</v>
      </c>
      <c r="BV901" s="5">
        <v>7694.95</v>
      </c>
      <c r="BW901" s="5">
        <v>5681.34</v>
      </c>
      <c r="BX901" s="5">
        <v>3981.03</v>
      </c>
      <c r="BY901" s="5">
        <v>2634.15</v>
      </c>
      <c r="BZ901" s="5">
        <v>1583.88</v>
      </c>
      <c r="CA901" s="5">
        <v>844.13</v>
      </c>
      <c r="CB901" s="5">
        <v>391.02</v>
      </c>
      <c r="CC901" s="5">
        <v>155.41</v>
      </c>
      <c r="CD901" s="5">
        <v>50.42</v>
      </c>
      <c r="CE901" s="5">
        <v>12.26</v>
      </c>
      <c r="CF901" s="5">
        <v>1.88</v>
      </c>
      <c r="CG901" s="5">
        <v>0</v>
      </c>
      <c r="CH901" s="5">
        <v>0</v>
      </c>
      <c r="CI901" s="5">
        <v>0</v>
      </c>
      <c r="CJ901" s="5">
        <v>0</v>
      </c>
      <c r="CK901" s="5">
        <v>0</v>
      </c>
      <c r="CL901" s="5">
        <v>0</v>
      </c>
      <c r="CM901" s="5">
        <v>0</v>
      </c>
      <c r="CN901" s="5">
        <v>0</v>
      </c>
      <c r="CO901" s="5">
        <v>0</v>
      </c>
      <c r="CP901" s="5">
        <v>0</v>
      </c>
      <c r="CQ901" s="5">
        <v>0</v>
      </c>
      <c r="CR901" s="5">
        <v>0</v>
      </c>
      <c r="CS901" s="5">
        <v>0</v>
      </c>
      <c r="CT901" s="5">
        <v>0</v>
      </c>
      <c r="CU901" s="5">
        <v>0</v>
      </c>
      <c r="CV901" s="5">
        <v>0</v>
      </c>
      <c r="CW901" s="5">
        <v>0</v>
      </c>
      <c r="CX901" s="5">
        <v>0</v>
      </c>
      <c r="CY901" s="5">
        <v>0</v>
      </c>
      <c r="CZ901" s="5">
        <v>0</v>
      </c>
      <c r="DA901" s="5">
        <v>0</v>
      </c>
      <c r="DB901" s="5">
        <v>0</v>
      </c>
      <c r="DC901" s="5">
        <v>0</v>
      </c>
      <c r="DD901" s="5">
        <v>0</v>
      </c>
      <c r="DE901" s="5">
        <v>0</v>
      </c>
      <c r="DF901" s="3">
        <v>0</v>
      </c>
      <c r="DG901" s="3">
        <v>0</v>
      </c>
      <c r="DH901" s="3">
        <v>0</v>
      </c>
      <c r="DI901" s="3">
        <v>0</v>
      </c>
      <c r="DJ901" s="3">
        <v>0</v>
      </c>
      <c r="DK901" s="3">
        <v>0</v>
      </c>
      <c r="DL901" s="3">
        <v>0</v>
      </c>
      <c r="DM901" s="3">
        <v>0</v>
      </c>
      <c r="DN901" s="3">
        <v>0</v>
      </c>
      <c r="DO901" s="3">
        <v>0</v>
      </c>
      <c r="DP901" s="3">
        <v>0</v>
      </c>
      <c r="DQ901" s="3">
        <v>0</v>
      </c>
      <c r="DR901" s="3">
        <v>1</v>
      </c>
      <c r="DS901" s="3">
        <v>0.99668999999999996</v>
      </c>
      <c r="DT901" s="3">
        <v>0.99277300829999993</v>
      </c>
      <c r="DU901" s="3">
        <v>0.98814668608132195</v>
      </c>
      <c r="DV901" s="3">
        <v>0.98344310785557487</v>
      </c>
      <c r="DW901" s="3">
        <v>0.97876191866218232</v>
      </c>
      <c r="DX901" s="3">
        <v>0.97420088812121652</v>
      </c>
      <c r="DY901" s="3">
        <v>0.96990466220460192</v>
      </c>
      <c r="DZ901" s="3">
        <v>0.96586985880983067</v>
      </c>
      <c r="EA901" s="3">
        <v>0.96199672067600328</v>
      </c>
      <c r="EB901" s="3">
        <v>0.95815835376050595</v>
      </c>
      <c r="EC901" s="3">
        <v>0.9542586492607007</v>
      </c>
      <c r="ED901" s="3">
        <v>0.95024122034731306</v>
      </c>
      <c r="EE901" s="3">
        <v>0.94609816862659879</v>
      </c>
      <c r="EF901" s="3">
        <v>0.94182180490440659</v>
      </c>
      <c r="EG901" s="3">
        <v>0.9374329152935521</v>
      </c>
      <c r="EH901" s="3">
        <v>0.93278324803369617</v>
      </c>
      <c r="EI901" s="3">
        <v>0.9277742019917552</v>
      </c>
      <c r="EJ901" s="3">
        <v>0.92231888968404363</v>
      </c>
      <c r="EK901" s="3">
        <v>0.91634226327889101</v>
      </c>
      <c r="EL901" s="3">
        <v>0.90973543556065017</v>
      </c>
      <c r="EM901" s="3">
        <v>0.90241206530438689</v>
      </c>
      <c r="EN901" s="3">
        <v>0.89431742907860656</v>
      </c>
      <c r="EO901" s="3">
        <v>0.88543685700785602</v>
      </c>
      <c r="EP901" s="3">
        <v>0.87567934284362936</v>
      </c>
      <c r="EQ901" s="3">
        <v>0.86490848692665279</v>
      </c>
      <c r="ER901" s="3">
        <v>0.85299004797680344</v>
      </c>
      <c r="ES901" s="3">
        <v>0.83982841153652132</v>
      </c>
      <c r="ET901" s="3">
        <v>0.82536656628986238</v>
      </c>
      <c r="EU901" s="3">
        <v>0.80954428921408572</v>
      </c>
      <c r="EV901" s="3">
        <v>0.79230909129671778</v>
      </c>
      <c r="EW901" s="3">
        <v>0.77362644292394112</v>
      </c>
      <c r="EX901" s="3">
        <v>0.75342705649919706</v>
      </c>
      <c r="EY901" s="3">
        <v>0.73156260331959033</v>
      </c>
      <c r="EZ901" s="3">
        <v>0.70783071246790286</v>
      </c>
      <c r="FA901" s="3">
        <v>0.68203028299844781</v>
      </c>
      <c r="FB901" s="3">
        <v>0.65403293988136146</v>
      </c>
      <c r="FC901" s="3">
        <v>0.62371851311786031</v>
      </c>
      <c r="FD901" s="3">
        <v>0.59101695147509092</v>
      </c>
      <c r="FE901" s="3">
        <v>0.55593418523552951</v>
      </c>
      <c r="FF901" s="3">
        <v>0.5185587299621448</v>
      </c>
      <c r="FG901" s="3">
        <v>0.47910159619932519</v>
      </c>
      <c r="FH901" s="3">
        <v>0.4379036499421452</v>
      </c>
      <c r="FI901" s="3">
        <v>0.39460811607236529</v>
      </c>
      <c r="FJ901" s="3">
        <v>0.34997793814458078</v>
      </c>
      <c r="FK901" s="3">
        <v>0.30494977662289902</v>
      </c>
      <c r="FL901" s="3">
        <v>0.26052774266224132</v>
      </c>
      <c r="FM901" s="3">
        <v>0.21769958704599546</v>
      </c>
      <c r="FN901" s="3">
        <v>0.17744911039706135</v>
      </c>
      <c r="FO901" s="3">
        <v>0.14074908538474112</v>
      </c>
      <c r="FP901" s="3">
        <v>0.10843591036211225</v>
      </c>
      <c r="FQ901" s="3">
        <v>8.1599106906593097E-2</v>
      </c>
      <c r="FR901" s="3">
        <v>5.9581219889987082E-2</v>
      </c>
      <c r="FS901" s="3">
        <v>4.1696725115609658E-2</v>
      </c>
      <c r="FT901" s="3">
        <v>2.7694547854536782E-2</v>
      </c>
      <c r="FU901" s="3">
        <v>1.7369466523408379E-2</v>
      </c>
      <c r="FV901" s="3">
        <v>9.8995537503513715E-3</v>
      </c>
      <c r="FW901" s="3">
        <v>5.0009575680650025E-3</v>
      </c>
      <c r="FX901" s="3">
        <v>2.1957704394103003E-3</v>
      </c>
      <c r="FY901" s="3">
        <v>8.2723455534343643E-4</v>
      </c>
      <c r="FZ901" s="3">
        <v>2.5435808107699982E-4</v>
      </c>
      <c r="GA901" s="3">
        <v>5.8634624849869988E-5</v>
      </c>
      <c r="GB901" s="3">
        <v>8.5026069494796445E-6</v>
      </c>
      <c r="GC901" s="3">
        <v>0</v>
      </c>
      <c r="GD901" s="3">
        <v>0</v>
      </c>
      <c r="GE901" s="3">
        <v>0</v>
      </c>
      <c r="GF901" s="3">
        <v>0</v>
      </c>
      <c r="GG901" s="3">
        <v>0</v>
      </c>
      <c r="GH901" s="3">
        <v>0</v>
      </c>
      <c r="GI901" s="3">
        <v>0</v>
      </c>
      <c r="GJ901" s="3">
        <v>0</v>
      </c>
      <c r="GK901" s="3">
        <v>0</v>
      </c>
      <c r="GL901" s="3">
        <v>0</v>
      </c>
      <c r="GM901" s="3">
        <v>0</v>
      </c>
      <c r="GN901" s="3">
        <v>0</v>
      </c>
      <c r="GO901" s="3">
        <v>0</v>
      </c>
      <c r="GP901" s="3">
        <v>0</v>
      </c>
      <c r="GQ901" s="3">
        <v>0</v>
      </c>
      <c r="GR901" s="3">
        <v>0</v>
      </c>
      <c r="GS901" s="3">
        <v>0</v>
      </c>
      <c r="GT901" s="3">
        <v>0</v>
      </c>
      <c r="GU901" s="3">
        <v>0</v>
      </c>
      <c r="GV901" s="3">
        <v>0</v>
      </c>
      <c r="GW901" s="3">
        <v>0</v>
      </c>
      <c r="GX901" s="3">
        <v>0</v>
      </c>
      <c r="GY901" s="3">
        <v>0</v>
      </c>
      <c r="GZ901" s="3">
        <v>0</v>
      </c>
      <c r="HA901" s="3">
        <v>0</v>
      </c>
      <c r="HB901">
        <f t="shared" si="5360"/>
        <v>24</v>
      </c>
      <c r="HC901">
        <f t="shared" si="5364"/>
        <v>0.65290954792555733</v>
      </c>
      <c r="HD901">
        <f>IF(H901&gt;=$F$3,IF(HB901&lt;50,HC901*VLOOKUP(H901,Ret!$A$2:$AZ$27,HB901+2),HC901),0)</f>
        <v>0</v>
      </c>
      <c r="HE901">
        <f>IF(H901&lt;$F$3,HC901*VLOOKUP(H901,Withd!$A$2:$AZ$57,HB901+2),0)</f>
        <v>1.3645809551644147E-2</v>
      </c>
      <c r="HF901">
        <f>IF(HC901=HD901,0,HC901*VLOOKUP(H901,Mort!$A$2:$E$115,IF(HF900/HC900=VLOOKUP(H900,Mort!$A$2:$E$115,2),2,3)))</f>
        <v>5.4191492477821256E-4</v>
      </c>
      <c r="HH901">
        <f t="shared" ref="HH901:HI901" si="5383">HH900+1</f>
        <v>35</v>
      </c>
      <c r="HI901">
        <f t="shared" si="5383"/>
        <v>12</v>
      </c>
      <c r="HJ901">
        <f t="shared" si="5358"/>
        <v>0.29597099073368455</v>
      </c>
      <c r="HK901">
        <f>IF(HH901&gt;=$F$3,IF(HI901&lt;50,HJ901*VLOOKUP(HH901,Ret!$A$2:$AZ$27,HI901+2),HJ901),0)</f>
        <v>0</v>
      </c>
      <c r="HL901">
        <f>IF(HH901&lt;$F$3,HJ901*VLOOKUP(HH901,Withd!$A$2:$AZ$57,HI901+2),0)</f>
        <v>1.6751958075526544E-2</v>
      </c>
      <c r="HM901">
        <f>IF(HJ901=HK901,0,HJ901*VLOOKUP(HH901,Mort!$A$2:$E$115,IF(HM900/HJ900=VLOOKUP(HH900,Mort!$A$2:$E$115,2),2,3)))</f>
        <v>1.0358984675678959E-4</v>
      </c>
      <c r="HN901">
        <f>HN900/(1+Assumptions!$C$9)</f>
        <v>1.038</v>
      </c>
      <c r="HO901">
        <f>HO900*(1+Assumptions!$C$10)</f>
        <v>0.9685230024213074</v>
      </c>
      <c r="HQ901">
        <f>HQ900/(1.01+Assumptions!$C$9)</f>
        <v>1.0480000000000003</v>
      </c>
      <c r="HR901">
        <f>HR900/(0.99+Assumptions!$C$9)</f>
        <v>1.0279999999999998</v>
      </c>
    </row>
    <row r="902" spans="2:226" x14ac:dyDescent="0.25">
      <c r="B902">
        <f t="shared" ref="B902:C902" si="5384">B901+1</f>
        <v>2047</v>
      </c>
      <c r="C902">
        <f t="shared" si="5384"/>
        <v>64</v>
      </c>
      <c r="D902">
        <f>IF(D901=0, 0, D901*(1-VLOOKUP(C901,Mort!$A$2:$E$111,IF(D901/D900=1-VLOOKUP(C900,Mort!$A$2:$E$111,4),4,5))))</f>
        <v>0.9439724498119002</v>
      </c>
      <c r="E902" s="3">
        <f>IF(C902&lt;65,Assumptions!$C$6,Assumptions!$C$7)*(1+Assumptions!$C$8)^(B902-$J$3)</f>
        <v>45629.220932814329</v>
      </c>
      <c r="F902" s="3">
        <f t="shared" si="5356"/>
        <v>43072.73</v>
      </c>
      <c r="H902">
        <f t="shared" si="5363"/>
        <v>48</v>
      </c>
      <c r="I902" s="5">
        <v>404853.73244101321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20438.84</v>
      </c>
      <c r="X902" s="5">
        <v>21478.23</v>
      </c>
      <c r="Y902" s="5">
        <v>22553.94</v>
      </c>
      <c r="Z902" s="5">
        <v>23681.14</v>
      </c>
      <c r="AA902" s="5">
        <v>24864.68</v>
      </c>
      <c r="AB902" s="5">
        <v>26110</v>
      </c>
      <c r="AC902" s="5">
        <v>27424.57</v>
      </c>
      <c r="AD902" s="5">
        <v>28812.560000000001</v>
      </c>
      <c r="AE902" s="5">
        <v>30275.360000000001</v>
      </c>
      <c r="AF902" s="5">
        <v>31813.06</v>
      </c>
      <c r="AG902" s="5">
        <v>33426.18</v>
      </c>
      <c r="AH902" s="5">
        <v>35116.160000000003</v>
      </c>
      <c r="AI902" s="5">
        <v>36886.019999999997</v>
      </c>
      <c r="AJ902" s="5">
        <v>38738.85</v>
      </c>
      <c r="AK902" s="5">
        <v>40679.040000000001</v>
      </c>
      <c r="AL902" s="5">
        <v>42703.519999999997</v>
      </c>
      <c r="AM902" s="5">
        <v>18456.21</v>
      </c>
      <c r="AN902" s="5">
        <v>19356.810000000001</v>
      </c>
      <c r="AO902" s="5">
        <v>20289.099999999999</v>
      </c>
      <c r="AP902" s="5">
        <v>21250.67</v>
      </c>
      <c r="AQ902" s="5">
        <v>22238.98</v>
      </c>
      <c r="AR902" s="5">
        <v>23251.67</v>
      </c>
      <c r="AS902" s="5">
        <v>24286.93</v>
      </c>
      <c r="AT902" s="5">
        <v>25340.34</v>
      </c>
      <c r="AU902" s="5">
        <v>26405.23</v>
      </c>
      <c r="AV902" s="5">
        <v>27473.65</v>
      </c>
      <c r="AW902" s="5">
        <v>28537.46</v>
      </c>
      <c r="AX902" s="5">
        <v>29588.58</v>
      </c>
      <c r="AY902" s="5">
        <v>30617.54</v>
      </c>
      <c r="AZ902" s="5">
        <v>31613.81</v>
      </c>
      <c r="BA902" s="5">
        <v>32566.11</v>
      </c>
      <c r="BB902" s="5">
        <v>33460.18</v>
      </c>
      <c r="BC902" s="5">
        <v>34276.07</v>
      </c>
      <c r="BD902" s="5">
        <v>34988.18</v>
      </c>
      <c r="BE902" s="5">
        <v>35567.07</v>
      </c>
      <c r="BF902" s="5">
        <v>35982.93</v>
      </c>
      <c r="BG902" s="5">
        <v>36202.46</v>
      </c>
      <c r="BH902" s="5">
        <v>36191.1</v>
      </c>
      <c r="BI902" s="5">
        <v>35915.15</v>
      </c>
      <c r="BJ902" s="5">
        <v>35343.11</v>
      </c>
      <c r="BK902" s="5">
        <v>34449.81</v>
      </c>
      <c r="BL902" s="5">
        <v>33219.279999999999</v>
      </c>
      <c r="BM902" s="5">
        <v>31581.31</v>
      </c>
      <c r="BN902" s="5">
        <v>29549.99</v>
      </c>
      <c r="BO902" s="5">
        <v>27164.23</v>
      </c>
      <c r="BP902" s="5">
        <v>24483.61</v>
      </c>
      <c r="BQ902" s="5">
        <v>21583.98</v>
      </c>
      <c r="BR902" s="5">
        <v>18560.95</v>
      </c>
      <c r="BS902" s="5">
        <v>15531.9</v>
      </c>
      <c r="BT902" s="5">
        <v>12624.22</v>
      </c>
      <c r="BU902" s="5">
        <v>10022.34</v>
      </c>
      <c r="BV902" s="5">
        <v>7720.5</v>
      </c>
      <c r="BW902" s="5">
        <v>5700.21</v>
      </c>
      <c r="BX902" s="5">
        <v>3994.25</v>
      </c>
      <c r="BY902" s="5">
        <v>2642.9</v>
      </c>
      <c r="BZ902" s="5">
        <v>1589.14</v>
      </c>
      <c r="CA902" s="5">
        <v>846.94</v>
      </c>
      <c r="CB902" s="5">
        <v>392.32</v>
      </c>
      <c r="CC902" s="5">
        <v>155.93</v>
      </c>
      <c r="CD902" s="5">
        <v>50.58</v>
      </c>
      <c r="CE902" s="5">
        <v>12.3</v>
      </c>
      <c r="CF902" s="5">
        <v>1.88</v>
      </c>
      <c r="CG902" s="5">
        <v>0</v>
      </c>
      <c r="CH902" s="5">
        <v>0</v>
      </c>
      <c r="CI902" s="5">
        <v>0</v>
      </c>
      <c r="CJ902" s="5">
        <v>0</v>
      </c>
      <c r="CK902" s="5">
        <v>0</v>
      </c>
      <c r="CL902" s="5">
        <v>0</v>
      </c>
      <c r="CM902" s="5">
        <v>0</v>
      </c>
      <c r="CN902" s="5">
        <v>0</v>
      </c>
      <c r="CO902" s="5">
        <v>0</v>
      </c>
      <c r="CP902" s="5">
        <v>0</v>
      </c>
      <c r="CQ902" s="5">
        <v>0</v>
      </c>
      <c r="CR902" s="5">
        <v>0</v>
      </c>
      <c r="CS902" s="5">
        <v>0</v>
      </c>
      <c r="CT902" s="5">
        <v>0</v>
      </c>
      <c r="CU902" s="5">
        <v>0</v>
      </c>
      <c r="CV902" s="5">
        <v>0</v>
      </c>
      <c r="CW902" s="5">
        <v>0</v>
      </c>
      <c r="CX902" s="5">
        <v>0</v>
      </c>
      <c r="CY902" s="5">
        <v>0</v>
      </c>
      <c r="CZ902" s="5">
        <v>0</v>
      </c>
      <c r="DA902" s="5">
        <v>0</v>
      </c>
      <c r="DB902" s="5">
        <v>0</v>
      </c>
      <c r="DC902" s="5">
        <v>0</v>
      </c>
      <c r="DD902" s="5">
        <v>0</v>
      </c>
      <c r="DE902" s="5">
        <v>0</v>
      </c>
      <c r="DF902" s="3">
        <v>0</v>
      </c>
      <c r="DG902" s="3">
        <v>0</v>
      </c>
      <c r="DH902" s="3">
        <v>0</v>
      </c>
      <c r="DI902" s="3">
        <v>0</v>
      </c>
      <c r="DJ902" s="3">
        <v>0</v>
      </c>
      <c r="DK902" s="3">
        <v>0</v>
      </c>
      <c r="DL902" s="3">
        <v>0</v>
      </c>
      <c r="DM902" s="3">
        <v>0</v>
      </c>
      <c r="DN902" s="3">
        <v>0</v>
      </c>
      <c r="DO902" s="3">
        <v>0</v>
      </c>
      <c r="DP902" s="3">
        <v>0</v>
      </c>
      <c r="DQ902" s="3">
        <v>0</v>
      </c>
      <c r="DR902" s="3">
        <v>0</v>
      </c>
      <c r="DS902" s="3">
        <v>1</v>
      </c>
      <c r="DT902" s="3">
        <v>0.99607000000000001</v>
      </c>
      <c r="DU902" s="3">
        <v>0.99142831379999996</v>
      </c>
      <c r="DV902" s="3">
        <v>0.98670911502631198</v>
      </c>
      <c r="DW902" s="3">
        <v>0.98201237963878674</v>
      </c>
      <c r="DX902" s="3">
        <v>0.97743620194966996</v>
      </c>
      <c r="DY902" s="3">
        <v>0.97312570829907186</v>
      </c>
      <c r="DZ902" s="3">
        <v>0.96907750535254766</v>
      </c>
      <c r="EA902" s="3">
        <v>0.96519150455608393</v>
      </c>
      <c r="EB902" s="3">
        <v>0.96134039045290509</v>
      </c>
      <c r="EC902" s="3">
        <v>0.95742773506376178</v>
      </c>
      <c r="ED902" s="3">
        <v>0.95339696429914333</v>
      </c>
      <c r="EE902" s="3">
        <v>0.94924015353479907</v>
      </c>
      <c r="EF902" s="3">
        <v>0.94494958804082185</v>
      </c>
      <c r="EG902" s="3">
        <v>0.94054612296055162</v>
      </c>
      <c r="EH902" s="3">
        <v>0.93588101419066727</v>
      </c>
      <c r="EI902" s="3">
        <v>0.93085533314446345</v>
      </c>
      <c r="EJ902" s="3">
        <v>0.92538190378557406</v>
      </c>
      <c r="EK902" s="3">
        <v>0.91938542904904352</v>
      </c>
      <c r="EL902" s="3">
        <v>0.91275666010559986</v>
      </c>
      <c r="EM902" s="3">
        <v>0.90540896899174983</v>
      </c>
      <c r="EN902" s="3">
        <v>0.89728745053989378</v>
      </c>
      <c r="EO902" s="3">
        <v>0.88837738615603268</v>
      </c>
      <c r="EP902" s="3">
        <v>0.87858746736059312</v>
      </c>
      <c r="EQ902" s="3">
        <v>0.86778084151205781</v>
      </c>
      <c r="ER902" s="3">
        <v>0.85582282151602163</v>
      </c>
      <c r="ES902" s="3">
        <v>0.8426174753800294</v>
      </c>
      <c r="ET902" s="3">
        <v>0.82810760245398529</v>
      </c>
      <c r="EU902" s="3">
        <v>0.81223277971494234</v>
      </c>
      <c r="EV902" s="3">
        <v>0.79494034383481116</v>
      </c>
      <c r="EW902" s="3">
        <v>0.77619565052718631</v>
      </c>
      <c r="EX902" s="3">
        <v>0.7559291820919215</v>
      </c>
      <c r="EY902" s="3">
        <v>0.73399211722761393</v>
      </c>
      <c r="EZ902" s="3">
        <v>0.71018141294475012</v>
      </c>
      <c r="FA902" s="3">
        <v>0.68429530044291398</v>
      </c>
      <c r="FB902" s="3">
        <v>0.65620497835973235</v>
      </c>
      <c r="FC902" s="3">
        <v>0.62578987761275873</v>
      </c>
      <c r="FD902" s="3">
        <v>0.59297971432952179</v>
      </c>
      <c r="FE902" s="3">
        <v>0.55778043848692138</v>
      </c>
      <c r="FF902" s="3">
        <v>0.52028085960744563</v>
      </c>
      <c r="FG902" s="3">
        <v>0.48069268899991507</v>
      </c>
      <c r="FH902" s="3">
        <v>0.43935792467281237</v>
      </c>
      <c r="FI902" s="3">
        <v>0.3959186066604114</v>
      </c>
      <c r="FJ902" s="3">
        <v>0.35114021224711889</v>
      </c>
      <c r="FK902" s="3">
        <v>0.3059625125394046</v>
      </c>
      <c r="FL902" s="3">
        <v>0.26139295333778956</v>
      </c>
      <c r="FM902" s="3">
        <v>0.21842256573859031</v>
      </c>
      <c r="FN902" s="3">
        <v>0.17803841755918234</v>
      </c>
      <c r="FO902" s="3">
        <v>0.14121651203959226</v>
      </c>
      <c r="FP902" s="3">
        <v>0.10879602520554267</v>
      </c>
      <c r="FQ902" s="3">
        <v>8.187009692742292E-2</v>
      </c>
      <c r="FR902" s="3">
        <v>5.9779088673496392E-2</v>
      </c>
      <c r="FS902" s="3">
        <v>4.1835199626372978E-2</v>
      </c>
      <c r="FT902" s="3">
        <v>2.778652123984067E-2</v>
      </c>
      <c r="FU902" s="3">
        <v>1.7427150391203274E-2</v>
      </c>
      <c r="FV902" s="3">
        <v>9.9324300939623942E-3</v>
      </c>
      <c r="FW902" s="3">
        <v>5.0175657105669827E-3</v>
      </c>
      <c r="FX902" s="3">
        <v>2.2030625765386449E-3</v>
      </c>
      <c r="FY902" s="3">
        <v>8.2998179508516896E-4</v>
      </c>
      <c r="FZ902" s="3">
        <v>2.5520280235278773E-4</v>
      </c>
      <c r="GA902" s="3">
        <v>5.8829349998364616E-5</v>
      </c>
      <c r="GB902" s="3">
        <v>8.5308440432628516E-6</v>
      </c>
      <c r="GC902" s="3">
        <v>0</v>
      </c>
      <c r="GD902" s="3">
        <v>0</v>
      </c>
      <c r="GE902" s="3">
        <v>0</v>
      </c>
      <c r="GF902" s="3">
        <v>0</v>
      </c>
      <c r="GG902" s="3">
        <v>0</v>
      </c>
      <c r="GH902" s="3">
        <v>0</v>
      </c>
      <c r="GI902" s="3">
        <v>0</v>
      </c>
      <c r="GJ902" s="3">
        <v>0</v>
      </c>
      <c r="GK902" s="3">
        <v>0</v>
      </c>
      <c r="GL902" s="3">
        <v>0</v>
      </c>
      <c r="GM902" s="3">
        <v>0</v>
      </c>
      <c r="GN902" s="3">
        <v>0</v>
      </c>
      <c r="GO902" s="3">
        <v>0</v>
      </c>
      <c r="GP902" s="3">
        <v>0</v>
      </c>
      <c r="GQ902" s="3">
        <v>0</v>
      </c>
      <c r="GR902" s="3">
        <v>0</v>
      </c>
      <c r="GS902" s="3">
        <v>0</v>
      </c>
      <c r="GT902" s="3">
        <v>0</v>
      </c>
      <c r="GU902" s="3">
        <v>0</v>
      </c>
      <c r="GV902" s="3">
        <v>0</v>
      </c>
      <c r="GW902" s="3">
        <v>0</v>
      </c>
      <c r="GX902" s="3">
        <v>0</v>
      </c>
      <c r="GY902" s="3">
        <v>0</v>
      </c>
      <c r="GZ902" s="3">
        <v>0</v>
      </c>
      <c r="HA902" s="3">
        <v>0</v>
      </c>
      <c r="HB902">
        <f t="shared" si="5360"/>
        <v>25</v>
      </c>
      <c r="HC902">
        <f t="shared" si="5364"/>
        <v>0.63872182344913497</v>
      </c>
      <c r="HD902">
        <f>IF(H902&gt;=$F$3,IF(HB902&lt;50,HC902*VLOOKUP(H902,Ret!$A$2:$AZ$27,HB902+2),HC902),0)</f>
        <v>0</v>
      </c>
      <c r="HE902">
        <f>IF(H902&lt;$F$3,HC902*VLOOKUP(H902,Withd!$A$2:$AZ$57,HB902+2),0)</f>
        <v>1.1433120639739516E-2</v>
      </c>
      <c r="HF902">
        <f>IF(HC902=HD902,0,HC902*VLOOKUP(H902,Mort!$A$2:$E$115,IF(HF901/HC901=VLOOKUP(H901,Mort!$A$2:$E$115,2),2,3)))</f>
        <v>5.6846242286973006E-4</v>
      </c>
      <c r="HH902">
        <f t="shared" ref="HH902:HI902" si="5385">HH901+1</f>
        <v>36</v>
      </c>
      <c r="HI902">
        <f t="shared" si="5385"/>
        <v>13</v>
      </c>
      <c r="HJ902">
        <f t="shared" si="5358"/>
        <v>0.27911544281140122</v>
      </c>
      <c r="HK902">
        <f>IF(HH902&gt;=$F$3,IF(HI902&lt;50,HJ902*VLOOKUP(HH902,Ret!$A$2:$AZ$27,HI902+2),HJ902),0)</f>
        <v>0</v>
      </c>
      <c r="HL902">
        <f>IF(HH902&lt;$F$3,HJ902*VLOOKUP(HH902,Withd!$A$2:$AZ$57,HI902+2),0)</f>
        <v>1.4095329861975762E-2</v>
      </c>
      <c r="HM902">
        <f>IF(HJ902=HK902,0,HJ902*VLOOKUP(HH902,Mort!$A$2:$E$115,IF(HM901/HJ901=VLOOKUP(HH901,Mort!$A$2:$E$115,2),2,3)))</f>
        <v>1.0606386826833247E-4</v>
      </c>
      <c r="HN902">
        <f>HN901/(1+Assumptions!$C$9)</f>
        <v>1</v>
      </c>
      <c r="HO902">
        <f>HO901*(1+Assumptions!$C$10)</f>
        <v>0.99999999999999989</v>
      </c>
      <c r="HQ902">
        <f>HQ901/(1.01+Assumptions!$C$9)</f>
        <v>1.0000000000000002</v>
      </c>
      <c r="HR902">
        <f>HR901/(0.99+Assumptions!$C$9)</f>
        <v>0.99999999999999978</v>
      </c>
    </row>
    <row r="903" spans="2:226" x14ac:dyDescent="0.25">
      <c r="B903">
        <f t="shared" ref="B903:C903" si="5386">B902+1</f>
        <v>2048</v>
      </c>
      <c r="C903">
        <f t="shared" si="5386"/>
        <v>65</v>
      </c>
      <c r="D903">
        <f>IF(D902=0, 0, D902*(1-VLOOKUP(C902,Mort!$A$2:$E$111,IF(D902/D901=1-VLOOKUP(C901,Mort!$A$2:$E$111,4),4,5))))</f>
        <v>0.93890331775641034</v>
      </c>
      <c r="E903" s="3">
        <f>IF(C903&lt;65,Assumptions!$C$6,Assumptions!$C$7)*(1+Assumptions!$C$8)^(B903-$J$3)</f>
        <v>19827.150291368784</v>
      </c>
      <c r="F903" s="3">
        <f t="shared" si="5356"/>
        <v>18615.78</v>
      </c>
      <c r="H903">
        <f t="shared" si="5363"/>
        <v>49</v>
      </c>
      <c r="I903" s="5">
        <v>393815.36026520428</v>
      </c>
      <c r="J903" s="5">
        <v>0</v>
      </c>
      <c r="K903" s="5">
        <v>0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0</v>
      </c>
      <c r="X903" s="5">
        <v>21562.97</v>
      </c>
      <c r="Y903" s="5">
        <v>22642.93</v>
      </c>
      <c r="Z903" s="5">
        <v>23774.58</v>
      </c>
      <c r="AA903" s="5">
        <v>24962.79</v>
      </c>
      <c r="AB903" s="5">
        <v>26213.02</v>
      </c>
      <c r="AC903" s="5">
        <v>27532.78</v>
      </c>
      <c r="AD903" s="5">
        <v>28926.240000000002</v>
      </c>
      <c r="AE903" s="5">
        <v>30394.81</v>
      </c>
      <c r="AF903" s="5">
        <v>31938.58</v>
      </c>
      <c r="AG903" s="5">
        <v>33558.06</v>
      </c>
      <c r="AH903" s="5">
        <v>35254.71</v>
      </c>
      <c r="AI903" s="5">
        <v>37031.550000000003</v>
      </c>
      <c r="AJ903" s="5">
        <v>38891.699999999997</v>
      </c>
      <c r="AK903" s="5">
        <v>40839.54</v>
      </c>
      <c r="AL903" s="5">
        <v>42872.01</v>
      </c>
      <c r="AM903" s="5">
        <v>18529.03</v>
      </c>
      <c r="AN903" s="5">
        <v>19433.18</v>
      </c>
      <c r="AO903" s="5">
        <v>20369.150000000001</v>
      </c>
      <c r="AP903" s="5">
        <v>21334.52</v>
      </c>
      <c r="AQ903" s="5">
        <v>22326.73</v>
      </c>
      <c r="AR903" s="5">
        <v>23343.41</v>
      </c>
      <c r="AS903" s="5">
        <v>24382.75</v>
      </c>
      <c r="AT903" s="5">
        <v>25440.33</v>
      </c>
      <c r="AU903" s="5">
        <v>26509.42</v>
      </c>
      <c r="AV903" s="5">
        <v>27582.04</v>
      </c>
      <c r="AW903" s="5">
        <v>28650.06</v>
      </c>
      <c r="AX903" s="5">
        <v>29705.32</v>
      </c>
      <c r="AY903" s="5">
        <v>30738.34</v>
      </c>
      <c r="AZ903" s="5">
        <v>31738.54</v>
      </c>
      <c r="BA903" s="5">
        <v>32694.6</v>
      </c>
      <c r="BB903" s="5">
        <v>33592.199999999997</v>
      </c>
      <c r="BC903" s="5">
        <v>34411.31</v>
      </c>
      <c r="BD903" s="5">
        <v>35126.230000000003</v>
      </c>
      <c r="BE903" s="5">
        <v>35707.4</v>
      </c>
      <c r="BF903" s="5">
        <v>36124.9</v>
      </c>
      <c r="BG903" s="5">
        <v>36345.29</v>
      </c>
      <c r="BH903" s="5">
        <v>36333.89</v>
      </c>
      <c r="BI903" s="5">
        <v>36056.85</v>
      </c>
      <c r="BJ903" s="5">
        <v>35482.550000000003</v>
      </c>
      <c r="BK903" s="5">
        <v>34585.730000000003</v>
      </c>
      <c r="BL903" s="5">
        <v>33350.35</v>
      </c>
      <c r="BM903" s="5">
        <v>31705.919999999998</v>
      </c>
      <c r="BN903" s="5">
        <v>29666.58</v>
      </c>
      <c r="BO903" s="5">
        <v>27271.41</v>
      </c>
      <c r="BP903" s="5">
        <v>24580.21</v>
      </c>
      <c r="BQ903" s="5">
        <v>21669.14</v>
      </c>
      <c r="BR903" s="5">
        <v>18634.189999999999</v>
      </c>
      <c r="BS903" s="5">
        <v>15593.18</v>
      </c>
      <c r="BT903" s="5">
        <v>12674.03</v>
      </c>
      <c r="BU903" s="5">
        <v>10061.89</v>
      </c>
      <c r="BV903" s="5">
        <v>7750.97</v>
      </c>
      <c r="BW903" s="5">
        <v>5722.7</v>
      </c>
      <c r="BX903" s="5">
        <v>4010.01</v>
      </c>
      <c r="BY903" s="5">
        <v>2653.32</v>
      </c>
      <c r="BZ903" s="5">
        <v>1595.41</v>
      </c>
      <c r="CA903" s="5">
        <v>850.28</v>
      </c>
      <c r="CB903" s="5">
        <v>393.87</v>
      </c>
      <c r="CC903" s="5">
        <v>156.55000000000001</v>
      </c>
      <c r="CD903" s="5">
        <v>50.78</v>
      </c>
      <c r="CE903" s="5">
        <v>12.35</v>
      </c>
      <c r="CF903" s="5">
        <v>1.89</v>
      </c>
      <c r="CG903" s="5">
        <v>0</v>
      </c>
      <c r="CH903" s="5">
        <v>0</v>
      </c>
      <c r="CI903" s="5">
        <v>0</v>
      </c>
      <c r="CJ903" s="5">
        <v>0</v>
      </c>
      <c r="CK903" s="5">
        <v>0</v>
      </c>
      <c r="CL903" s="5">
        <v>0</v>
      </c>
      <c r="CM903" s="5">
        <v>0</v>
      </c>
      <c r="CN903" s="5">
        <v>0</v>
      </c>
      <c r="CO903" s="5">
        <v>0</v>
      </c>
      <c r="CP903" s="5">
        <v>0</v>
      </c>
      <c r="CQ903" s="5">
        <v>0</v>
      </c>
      <c r="CR903" s="5">
        <v>0</v>
      </c>
      <c r="CS903" s="5">
        <v>0</v>
      </c>
      <c r="CT903" s="5">
        <v>0</v>
      </c>
      <c r="CU903" s="5">
        <v>0</v>
      </c>
      <c r="CV903" s="5">
        <v>0</v>
      </c>
      <c r="CW903" s="5">
        <v>0</v>
      </c>
      <c r="CX903" s="5">
        <v>0</v>
      </c>
      <c r="CY903" s="5">
        <v>0</v>
      </c>
      <c r="CZ903" s="5">
        <v>0</v>
      </c>
      <c r="DA903" s="5">
        <v>0</v>
      </c>
      <c r="DB903" s="5">
        <v>0</v>
      </c>
      <c r="DC903" s="5">
        <v>0</v>
      </c>
      <c r="DD903" s="5">
        <v>0</v>
      </c>
      <c r="DE903" s="5">
        <v>0</v>
      </c>
      <c r="DF903" s="3">
        <v>0</v>
      </c>
      <c r="DG903" s="3">
        <v>0</v>
      </c>
      <c r="DH903" s="3">
        <v>0</v>
      </c>
      <c r="DI903" s="3">
        <v>0</v>
      </c>
      <c r="DJ903" s="3">
        <v>0</v>
      </c>
      <c r="DK903" s="3">
        <v>0</v>
      </c>
      <c r="DL903" s="3">
        <v>0</v>
      </c>
      <c r="DM903" s="3">
        <v>0</v>
      </c>
      <c r="DN903" s="3">
        <v>0</v>
      </c>
      <c r="DO903" s="3">
        <v>0</v>
      </c>
      <c r="DP903" s="3">
        <v>0</v>
      </c>
      <c r="DQ903" s="3">
        <v>0</v>
      </c>
      <c r="DR903" s="3">
        <v>0</v>
      </c>
      <c r="DS903" s="3">
        <v>0</v>
      </c>
      <c r="DT903" s="3">
        <v>1</v>
      </c>
      <c r="DU903" s="3">
        <v>0.99534</v>
      </c>
      <c r="DV903" s="3">
        <v>0.99060218160000002</v>
      </c>
      <c r="DW903" s="3">
        <v>0.98588691521558403</v>
      </c>
      <c r="DX903" s="3">
        <v>0.98129268219067944</v>
      </c>
      <c r="DY903" s="3">
        <v>0.97696518146221856</v>
      </c>
      <c r="DZ903" s="3">
        <v>0.97290100630733567</v>
      </c>
      <c r="EA903" s="3">
        <v>0.96899967327204328</v>
      </c>
      <c r="EB903" s="3">
        <v>0.96513336457568777</v>
      </c>
      <c r="EC903" s="3">
        <v>0.96120527178186466</v>
      </c>
      <c r="ED903" s="3">
        <v>0.95715859758766297</v>
      </c>
      <c r="EE903" s="3">
        <v>0.95298538610218075</v>
      </c>
      <c r="EF903" s="3">
        <v>0.94867789215699894</v>
      </c>
      <c r="EG903" s="3">
        <v>0.94425705317954733</v>
      </c>
      <c r="EH903" s="3">
        <v>0.93957353819577683</v>
      </c>
      <c r="EI903" s="3">
        <v>0.9345280282956655</v>
      </c>
      <c r="EJ903" s="3">
        <v>0.92903300348928697</v>
      </c>
      <c r="EK903" s="3">
        <v>0.92301286962667639</v>
      </c>
      <c r="EL903" s="3">
        <v>0.91635794683666805</v>
      </c>
      <c r="EM903" s="3">
        <v>0.90898126536463286</v>
      </c>
      <c r="EN903" s="3">
        <v>0.90082770341431206</v>
      </c>
      <c r="EO903" s="3">
        <v>0.89188248431940798</v>
      </c>
      <c r="EP903" s="3">
        <v>0.8820539393422081</v>
      </c>
      <c r="EQ903" s="3">
        <v>0.87120467588829897</v>
      </c>
      <c r="ER903" s="3">
        <v>0.85919947545455821</v>
      </c>
      <c r="ES903" s="3">
        <v>0.84594202754829428</v>
      </c>
      <c r="ET903" s="3">
        <v>0.8313749058339126</v>
      </c>
      <c r="EU903" s="3">
        <v>0.81543744888907643</v>
      </c>
      <c r="EV903" s="3">
        <v>0.79807678560222794</v>
      </c>
      <c r="EW903" s="3">
        <v>0.77925813499772734</v>
      </c>
      <c r="EX903" s="3">
        <v>0.75891170509293671</v>
      </c>
      <c r="EY903" s="3">
        <v>0.73688808741113965</v>
      </c>
      <c r="EZ903" s="3">
        <v>0.71298343785552221</v>
      </c>
      <c r="FA903" s="3">
        <v>0.68699519154568844</v>
      </c>
      <c r="FB903" s="3">
        <v>0.65879403893273791</v>
      </c>
      <c r="FC903" s="3">
        <v>0.62825893522820553</v>
      </c>
      <c r="FD903" s="3">
        <v>0.59531931925419068</v>
      </c>
      <c r="FE903" s="3">
        <v>0.55998116446326196</v>
      </c>
      <c r="FF903" s="3">
        <v>0.52233363077639683</v>
      </c>
      <c r="FG903" s="3">
        <v>0.48258926481062081</v>
      </c>
      <c r="FH903" s="3">
        <v>0.44109141392955553</v>
      </c>
      <c r="FI903" s="3">
        <v>0.39748070583434036</v>
      </c>
      <c r="FJ903" s="3">
        <v>0.3525256380044765</v>
      </c>
      <c r="FK903" s="3">
        <v>0.30716968941882056</v>
      </c>
      <c r="FL903" s="3">
        <v>0.26242428076118096</v>
      </c>
      <c r="FM903" s="3">
        <v>0.21928435324685042</v>
      </c>
      <c r="FN903" s="3">
        <v>0.17874086917504026</v>
      </c>
      <c r="FO903" s="3">
        <v>0.14177368261225842</v>
      </c>
      <c r="FP903" s="3">
        <v>0.10922528055813613</v>
      </c>
      <c r="FQ903" s="3">
        <v>8.2193115872803021E-2</v>
      </c>
      <c r="FR903" s="3">
        <v>6.0014947416844579E-2</v>
      </c>
      <c r="FS903" s="3">
        <v>4.2000260650730335E-2</v>
      </c>
      <c r="FT903" s="3">
        <v>2.7896153121608584E-2</v>
      </c>
      <c r="FU903" s="3">
        <v>1.7495909314810473E-2</v>
      </c>
      <c r="FV903" s="3">
        <v>9.971618554883082E-3</v>
      </c>
      <c r="FW903" s="3">
        <v>5.0373625453702863E-3</v>
      </c>
      <c r="FX903" s="3">
        <v>2.2117547727957313E-3</v>
      </c>
      <c r="FY903" s="3">
        <v>8.3325649310306369E-4</v>
      </c>
      <c r="FZ903" s="3">
        <v>2.5620970649932999E-4</v>
      </c>
      <c r="GA903" s="3">
        <v>5.9061461542225536E-5</v>
      </c>
      <c r="GB903" s="3">
        <v>8.5645025382381226E-6</v>
      </c>
      <c r="GC903" s="3">
        <v>0</v>
      </c>
      <c r="GD903" s="3">
        <v>0</v>
      </c>
      <c r="GE903" s="3">
        <v>0</v>
      </c>
      <c r="GF903" s="3">
        <v>0</v>
      </c>
      <c r="GG903" s="3">
        <v>0</v>
      </c>
      <c r="GH903" s="3">
        <v>0</v>
      </c>
      <c r="GI903" s="3">
        <v>0</v>
      </c>
      <c r="GJ903" s="3">
        <v>0</v>
      </c>
      <c r="GK903" s="3">
        <v>0</v>
      </c>
      <c r="GL903" s="3">
        <v>0</v>
      </c>
      <c r="GM903" s="3">
        <v>0</v>
      </c>
      <c r="GN903" s="3">
        <v>0</v>
      </c>
      <c r="GO903" s="3">
        <v>0</v>
      </c>
      <c r="GP903" s="3">
        <v>0</v>
      </c>
      <c r="GQ903" s="3">
        <v>0</v>
      </c>
      <c r="GR903" s="3">
        <v>0</v>
      </c>
      <c r="GS903" s="3">
        <v>0</v>
      </c>
      <c r="GT903" s="3">
        <v>0</v>
      </c>
      <c r="GU903" s="3">
        <v>0</v>
      </c>
      <c r="GV903" s="3">
        <v>0</v>
      </c>
      <c r="GW903" s="3">
        <v>0</v>
      </c>
      <c r="GX903" s="3">
        <v>0</v>
      </c>
      <c r="GY903" s="3">
        <v>0</v>
      </c>
      <c r="GZ903" s="3">
        <v>0</v>
      </c>
      <c r="HA903" s="3">
        <v>0</v>
      </c>
      <c r="HB903">
        <f t="shared" si="5360"/>
        <v>26</v>
      </c>
      <c r="HC903">
        <f t="shared" si="5364"/>
        <v>0.62672024038652574</v>
      </c>
      <c r="HD903">
        <f>IF(H903&gt;=$F$3,IF(HB903&lt;50,HC903*VLOOKUP(H903,Ret!$A$2:$AZ$27,HB903+2),HC903),0)</f>
        <v>0</v>
      </c>
      <c r="HE903">
        <f>IF(H903&lt;$F$3,HC903*VLOOKUP(H903,Withd!$A$2:$AZ$57,HB903+2),0)</f>
        <v>9.4008036057978851E-3</v>
      </c>
      <c r="HF903">
        <f>IF(HC903=HD903,0,HC903*VLOOKUP(H903,Mort!$A$2:$E$115,IF(HF902/HC902=VLOOKUP(H902,Mort!$A$2:$E$115,2),2,3)))</f>
        <v>5.8911702596333413E-4</v>
      </c>
      <c r="HH903">
        <f t="shared" ref="HH903:HI903" si="5387">HH902+1</f>
        <v>37</v>
      </c>
      <c r="HI903">
        <f t="shared" si="5387"/>
        <v>14</v>
      </c>
      <c r="HJ903">
        <f t="shared" si="5358"/>
        <v>0.26491404908115712</v>
      </c>
      <c r="HK903">
        <f>IF(HH903&gt;=$F$3,IF(HI903&lt;50,HJ903*VLOOKUP(HH903,Ret!$A$2:$AZ$27,HI903+2),HJ903),0)</f>
        <v>0</v>
      </c>
      <c r="HL903">
        <f>IF(HH903&lt;$F$3,HJ903*VLOOKUP(HH903,Withd!$A$2:$AZ$57,HI903+2),0)</f>
        <v>1.2768857165711774E-2</v>
      </c>
      <c r="HM903">
        <f>IF(HJ903=HK903,0,HJ903*VLOOKUP(HH903,Mort!$A$2:$E$115,IF(HM902/HJ902=VLOOKUP(HH902,Mort!$A$2:$E$115,2),2,3)))</f>
        <v>1.0596561963246286E-4</v>
      </c>
      <c r="HN903">
        <f>HN902/(1+Assumptions!$C$9)</f>
        <v>0.96339113680154143</v>
      </c>
      <c r="HO903">
        <f>HO902*(1+Assumptions!$C$10)</f>
        <v>1.0324999999999998</v>
      </c>
      <c r="HQ903">
        <f>HQ902/(1.01+Assumptions!$C$9)</f>
        <v>0.95419847328244289</v>
      </c>
      <c r="HR903">
        <f>HR902/(0.99+Assumptions!$C$9)</f>
        <v>0.97276264591439665</v>
      </c>
    </row>
    <row r="904" spans="2:226" x14ac:dyDescent="0.25">
      <c r="B904">
        <f t="shared" ref="B904:C904" si="5388">B903+1</f>
        <v>2049</v>
      </c>
      <c r="C904">
        <f t="shared" si="5388"/>
        <v>66</v>
      </c>
      <c r="D904">
        <f>IF(D903=0, 0, D903*(1-VLOOKUP(C903,Mort!$A$2:$E$111,IF(D903/D902=1-VLOOKUP(C902,Mort!$A$2:$E$111,4),4,5))))</f>
        <v>0.93338256624800264</v>
      </c>
      <c r="E904" s="3">
        <f>IF(C904&lt;65,Assumptions!$C$6,Assumptions!$C$7)*(1+Assumptions!$C$8)^(B904-$J$3)</f>
        <v>20917.643557394069</v>
      </c>
      <c r="F904" s="3">
        <f t="shared" si="5356"/>
        <v>19524.16</v>
      </c>
      <c r="H904">
        <f t="shared" si="5363"/>
        <v>50</v>
      </c>
      <c r="I904" s="5">
        <v>382807.03343083744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22748.94</v>
      </c>
      <c r="Z904" s="5">
        <v>23885.89</v>
      </c>
      <c r="AA904" s="5">
        <v>25079.66</v>
      </c>
      <c r="AB904" s="5">
        <v>26335.74</v>
      </c>
      <c r="AC904" s="5">
        <v>27661.68</v>
      </c>
      <c r="AD904" s="5">
        <v>29061.67</v>
      </c>
      <c r="AE904" s="5">
        <v>30537.119999999999</v>
      </c>
      <c r="AF904" s="5">
        <v>32088.11</v>
      </c>
      <c r="AG904" s="5">
        <v>33715.18</v>
      </c>
      <c r="AH904" s="5">
        <v>35419.760000000002</v>
      </c>
      <c r="AI904" s="5">
        <v>37204.93</v>
      </c>
      <c r="AJ904" s="5">
        <v>39073.78</v>
      </c>
      <c r="AK904" s="5">
        <v>41030.74</v>
      </c>
      <c r="AL904" s="5">
        <v>43072.73</v>
      </c>
      <c r="AM904" s="5">
        <v>18615.78</v>
      </c>
      <c r="AN904" s="5">
        <v>19524.16</v>
      </c>
      <c r="AO904" s="5">
        <v>20464.52</v>
      </c>
      <c r="AP904" s="5">
        <v>21434.400000000001</v>
      </c>
      <c r="AQ904" s="5">
        <v>22431.26</v>
      </c>
      <c r="AR904" s="5">
        <v>23452.7</v>
      </c>
      <c r="AS904" s="5">
        <v>24496.91</v>
      </c>
      <c r="AT904" s="5">
        <v>25559.43</v>
      </c>
      <c r="AU904" s="5">
        <v>26633.53</v>
      </c>
      <c r="AV904" s="5">
        <v>27711.18</v>
      </c>
      <c r="AW904" s="5">
        <v>28784.19</v>
      </c>
      <c r="AX904" s="5">
        <v>29844.400000000001</v>
      </c>
      <c r="AY904" s="5">
        <v>30882.26</v>
      </c>
      <c r="AZ904" s="5">
        <v>31887.13</v>
      </c>
      <c r="BA904" s="5">
        <v>32847.67</v>
      </c>
      <c r="BB904" s="5">
        <v>33749.47</v>
      </c>
      <c r="BC904" s="5">
        <v>34572.42</v>
      </c>
      <c r="BD904" s="5">
        <v>35290.69</v>
      </c>
      <c r="BE904" s="5">
        <v>35874.58</v>
      </c>
      <c r="BF904" s="5">
        <v>36294.03</v>
      </c>
      <c r="BG904" s="5">
        <v>36515.449999999997</v>
      </c>
      <c r="BH904" s="5">
        <v>36504</v>
      </c>
      <c r="BI904" s="5">
        <v>36225.67</v>
      </c>
      <c r="BJ904" s="5">
        <v>35648.68</v>
      </c>
      <c r="BK904" s="5">
        <v>34747.660000000003</v>
      </c>
      <c r="BL904" s="5">
        <v>33506.49</v>
      </c>
      <c r="BM904" s="5">
        <v>31854.36</v>
      </c>
      <c r="BN904" s="5">
        <v>29805.47</v>
      </c>
      <c r="BO904" s="5">
        <v>27399.09</v>
      </c>
      <c r="BP904" s="5">
        <v>24695.29</v>
      </c>
      <c r="BQ904" s="5">
        <v>21770.59</v>
      </c>
      <c r="BR904" s="5">
        <v>18721.43</v>
      </c>
      <c r="BS904" s="5">
        <v>15666.18</v>
      </c>
      <c r="BT904" s="5">
        <v>12733.36</v>
      </c>
      <c r="BU904" s="5">
        <v>10108.99</v>
      </c>
      <c r="BV904" s="5">
        <v>7787.25</v>
      </c>
      <c r="BW904" s="5">
        <v>5749.49</v>
      </c>
      <c r="BX904" s="5">
        <v>4028.79</v>
      </c>
      <c r="BY904" s="5">
        <v>2665.75</v>
      </c>
      <c r="BZ904" s="5">
        <v>1602.88</v>
      </c>
      <c r="CA904" s="5">
        <v>854.26</v>
      </c>
      <c r="CB904" s="5">
        <v>395.71</v>
      </c>
      <c r="CC904" s="5">
        <v>157.28</v>
      </c>
      <c r="CD904" s="5">
        <v>51.02</v>
      </c>
      <c r="CE904" s="5">
        <v>12.41</v>
      </c>
      <c r="CF904" s="5">
        <v>1.9</v>
      </c>
      <c r="CG904" s="5">
        <v>0</v>
      </c>
      <c r="CH904" s="5">
        <v>0</v>
      </c>
      <c r="CI904" s="5">
        <v>0</v>
      </c>
      <c r="CJ904" s="5">
        <v>0</v>
      </c>
      <c r="CK904" s="5">
        <v>0</v>
      </c>
      <c r="CL904" s="5">
        <v>0</v>
      </c>
      <c r="CM904" s="5">
        <v>0</v>
      </c>
      <c r="CN904" s="5">
        <v>0</v>
      </c>
      <c r="CO904" s="5">
        <v>0</v>
      </c>
      <c r="CP904" s="5">
        <v>0</v>
      </c>
      <c r="CQ904" s="5">
        <v>0</v>
      </c>
      <c r="CR904" s="5">
        <v>0</v>
      </c>
      <c r="CS904" s="5">
        <v>0</v>
      </c>
      <c r="CT904" s="5">
        <v>0</v>
      </c>
      <c r="CU904" s="5">
        <v>0</v>
      </c>
      <c r="CV904" s="5">
        <v>0</v>
      </c>
      <c r="CW904" s="5">
        <v>0</v>
      </c>
      <c r="CX904" s="5">
        <v>0</v>
      </c>
      <c r="CY904" s="5">
        <v>0</v>
      </c>
      <c r="CZ904" s="5">
        <v>0</v>
      </c>
      <c r="DA904" s="5">
        <v>0</v>
      </c>
      <c r="DB904" s="5">
        <v>0</v>
      </c>
      <c r="DC904" s="5">
        <v>0</v>
      </c>
      <c r="DD904" s="5">
        <v>0</v>
      </c>
      <c r="DE904" s="5">
        <v>0</v>
      </c>
      <c r="DF904" s="3">
        <v>0</v>
      </c>
      <c r="DG904" s="3">
        <v>0</v>
      </c>
      <c r="DH904" s="3">
        <v>0</v>
      </c>
      <c r="DI904" s="3">
        <v>0</v>
      </c>
      <c r="DJ904" s="3">
        <v>0</v>
      </c>
      <c r="DK904" s="3">
        <v>0</v>
      </c>
      <c r="DL904" s="3">
        <v>0</v>
      </c>
      <c r="DM904" s="3">
        <v>0</v>
      </c>
      <c r="DN904" s="3">
        <v>0</v>
      </c>
      <c r="DO904" s="3">
        <v>0</v>
      </c>
      <c r="DP904" s="3">
        <v>0</v>
      </c>
      <c r="DQ904" s="3">
        <v>0</v>
      </c>
      <c r="DR904" s="3">
        <v>0</v>
      </c>
      <c r="DS904" s="3">
        <v>0</v>
      </c>
      <c r="DT904" s="3">
        <v>0</v>
      </c>
      <c r="DU904" s="3">
        <v>1</v>
      </c>
      <c r="DV904" s="3">
        <v>0.99524000000000001</v>
      </c>
      <c r="DW904" s="3">
        <v>0.9905026576</v>
      </c>
      <c r="DX904" s="3">
        <v>0.98588691521558403</v>
      </c>
      <c r="DY904" s="3">
        <v>0.98153915391948332</v>
      </c>
      <c r="DZ904" s="3">
        <v>0.97745595103917826</v>
      </c>
      <c r="EA904" s="3">
        <v>0.9735363526755112</v>
      </c>
      <c r="EB904" s="3">
        <v>0.96965194262833587</v>
      </c>
      <c r="EC904" s="3">
        <v>0.96570545922183848</v>
      </c>
      <c r="ED904" s="3">
        <v>0.96163983923851448</v>
      </c>
      <c r="EE904" s="3">
        <v>0.95744708953943458</v>
      </c>
      <c r="EF904" s="3">
        <v>0.95311942869471633</v>
      </c>
      <c r="EG904" s="3">
        <v>0.94867789215699894</v>
      </c>
      <c r="EH904" s="3">
        <v>0.9439724498119002</v>
      </c>
      <c r="EI904" s="3">
        <v>0.93890331775641034</v>
      </c>
      <c r="EJ904" s="3">
        <v>0.93338256624800264</v>
      </c>
      <c r="EK904" s="3">
        <v>0.9273342472187156</v>
      </c>
      <c r="EL904" s="3">
        <v>0.92064816729626864</v>
      </c>
      <c r="EM904" s="3">
        <v>0.91323694954953372</v>
      </c>
      <c r="EN904" s="3">
        <v>0.90504521411207439</v>
      </c>
      <c r="EO904" s="3">
        <v>0.89605811513594147</v>
      </c>
      <c r="EP904" s="3">
        <v>0.88618355470714338</v>
      </c>
      <c r="EQ904" s="3">
        <v>0.87528349698424557</v>
      </c>
      <c r="ER904" s="3">
        <v>0.86322209039580267</v>
      </c>
      <c r="ES904" s="3">
        <v>0.84990257354099541</v>
      </c>
      <c r="ET904" s="3">
        <v>0.83526725122461942</v>
      </c>
      <c r="EU904" s="3">
        <v>0.81925517801864345</v>
      </c>
      <c r="EV904" s="3">
        <v>0.80181323527862647</v>
      </c>
      <c r="EW904" s="3">
        <v>0.7829064791907564</v>
      </c>
      <c r="EX904" s="3">
        <v>0.76246479101908582</v>
      </c>
      <c r="EY904" s="3">
        <v>0.74033806278371195</v>
      </c>
      <c r="EZ904" s="3">
        <v>0.71632149602700834</v>
      </c>
      <c r="FA904" s="3">
        <v>0.69021157749682394</v>
      </c>
      <c r="FB904" s="3">
        <v>0.66187839224057932</v>
      </c>
      <c r="FC904" s="3">
        <v>0.63120032876022847</v>
      </c>
      <c r="FD904" s="3">
        <v>0.59810649552332973</v>
      </c>
      <c r="FE904" s="3">
        <v>0.56260289394906493</v>
      </c>
      <c r="FF904" s="3">
        <v>0.5247791013888693</v>
      </c>
      <c r="FG904" s="3">
        <v>0.48484865956419021</v>
      </c>
      <c r="FH904" s="3">
        <v>0.44315652332826549</v>
      </c>
      <c r="FI904" s="3">
        <v>0.39934163786679988</v>
      </c>
      <c r="FJ904" s="3">
        <v>0.35417609862406485</v>
      </c>
      <c r="FK904" s="3">
        <v>0.30860780177509267</v>
      </c>
      <c r="FL904" s="3">
        <v>0.26365290329051494</v>
      </c>
      <c r="FM904" s="3">
        <v>0.22031100251858718</v>
      </c>
      <c r="FN904" s="3">
        <v>0.1795777012629256</v>
      </c>
      <c r="FO904" s="3">
        <v>0.14243744108772732</v>
      </c>
      <c r="FP904" s="3">
        <v>0.10973665336280689</v>
      </c>
      <c r="FQ904" s="3">
        <v>8.2577929022045804E-2</v>
      </c>
      <c r="FR904" s="3">
        <v>6.0295926434027182E-2</v>
      </c>
      <c r="FS904" s="3">
        <v>4.2196898196325237E-2</v>
      </c>
      <c r="FT904" s="3">
        <v>2.8026757813017261E-2</v>
      </c>
      <c r="FU904" s="3">
        <v>1.7577821965168168E-2</v>
      </c>
      <c r="FV904" s="3">
        <v>1.0018303850827946E-2</v>
      </c>
      <c r="FW904" s="3">
        <v>5.0609465563227537E-3</v>
      </c>
      <c r="FX904" s="3">
        <v>2.2221098044846311E-3</v>
      </c>
      <c r="FY904" s="3">
        <v>8.3715764774153982E-4</v>
      </c>
      <c r="FZ904" s="3">
        <v>2.5740923352756865E-4</v>
      </c>
      <c r="GA904" s="3">
        <v>5.9337976512775113E-5</v>
      </c>
      <c r="GB904" s="3">
        <v>8.6045999741175181E-6</v>
      </c>
      <c r="GC904" s="3">
        <v>0</v>
      </c>
      <c r="GD904" s="3">
        <v>0</v>
      </c>
      <c r="GE904" s="3">
        <v>0</v>
      </c>
      <c r="GF904" s="3">
        <v>0</v>
      </c>
      <c r="GG904" s="3">
        <v>0</v>
      </c>
      <c r="GH904" s="3">
        <v>0</v>
      </c>
      <c r="GI904" s="3">
        <v>0</v>
      </c>
      <c r="GJ904" s="3">
        <v>0</v>
      </c>
      <c r="GK904" s="3">
        <v>0</v>
      </c>
      <c r="GL904" s="3">
        <v>0</v>
      </c>
      <c r="GM904" s="3">
        <v>0</v>
      </c>
      <c r="GN904" s="3">
        <v>0</v>
      </c>
      <c r="GO904" s="3">
        <v>0</v>
      </c>
      <c r="GP904" s="3">
        <v>0</v>
      </c>
      <c r="GQ904" s="3">
        <v>0</v>
      </c>
      <c r="GR904" s="3">
        <v>0</v>
      </c>
      <c r="GS904" s="3">
        <v>0</v>
      </c>
      <c r="GT904" s="3">
        <v>0</v>
      </c>
      <c r="GU904" s="3">
        <v>0</v>
      </c>
      <c r="GV904" s="3">
        <v>0</v>
      </c>
      <c r="GW904" s="3">
        <v>0</v>
      </c>
      <c r="GX904" s="3">
        <v>0</v>
      </c>
      <c r="GY904" s="3">
        <v>0</v>
      </c>
      <c r="GZ904" s="3">
        <v>0</v>
      </c>
      <c r="HA904" s="3">
        <v>0</v>
      </c>
      <c r="HB904">
        <f t="shared" si="5360"/>
        <v>27</v>
      </c>
      <c r="HC904">
        <f t="shared" si="5364"/>
        <v>0.61673031975476456</v>
      </c>
      <c r="HD904">
        <f>IF(H904&gt;=$F$3,IF(HB904&lt;50,HC904*VLOOKUP(H904,Ret!$A$2:$AZ$27,HB904+2),HC904),0)</f>
        <v>1.2334606395095291E-2</v>
      </c>
      <c r="HE904">
        <f>IF(H904&lt;$F$3,HC904*VLOOKUP(H904,Withd!$A$2:$AZ$57,HB904+2),0)</f>
        <v>0</v>
      </c>
      <c r="HF904">
        <f>IF(HC904=HD904,0,HC904*VLOOKUP(H904,Mort!$A$2:$E$115,IF(HF903/HC903=VLOOKUP(H903,Mort!$A$2:$E$115,2),2,3)))</f>
        <v>6.1673031975476456E-4</v>
      </c>
      <c r="HH904">
        <f t="shared" ref="HH904:HI904" si="5389">HH903+1</f>
        <v>38</v>
      </c>
      <c r="HI904">
        <f t="shared" si="5389"/>
        <v>15</v>
      </c>
      <c r="HJ904">
        <f t="shared" si="5358"/>
        <v>0.25203922629581288</v>
      </c>
      <c r="HK904">
        <f>IF(HH904&gt;=$F$3,IF(HI904&lt;50,HJ904*VLOOKUP(HH904,Ret!$A$2:$AZ$27,HI904+2),HJ904),0)</f>
        <v>0</v>
      </c>
      <c r="HL904">
        <f>IF(HH904&lt;$F$3,HJ904*VLOOKUP(HH904,Withd!$A$2:$AZ$57,HI904+2),0)</f>
        <v>1.1492988719089067E-2</v>
      </c>
      <c r="HM904">
        <f>IF(HJ904=HK904,0,HJ904*VLOOKUP(HH904,Mort!$A$2:$E$115,IF(HM903/HJ903=VLOOKUP(HH903,Mort!$A$2:$E$115,2),2,3)))</f>
        <v>1.0837686730719954E-4</v>
      </c>
      <c r="HN904">
        <f>HN903/(1+Assumptions!$C$9)</f>
        <v>0.9281224824677663</v>
      </c>
      <c r="HO904">
        <f>HO903*(1+Assumptions!$C$10)</f>
        <v>1.0660562499999997</v>
      </c>
      <c r="HQ904">
        <f>HQ903/(1.01+Assumptions!$C$9)</f>
        <v>0.91049472641454476</v>
      </c>
      <c r="HR904">
        <f>HR903/(0.99+Assumptions!$C$9)</f>
        <v>0.946267165286378</v>
      </c>
    </row>
    <row r="905" spans="2:226" x14ac:dyDescent="0.25">
      <c r="B905">
        <f t="shared" ref="B905:C905" si="5390">B904+1</f>
        <v>2050</v>
      </c>
      <c r="C905">
        <f t="shared" si="5390"/>
        <v>67</v>
      </c>
      <c r="D905">
        <f>IF(D904=0, 0, D904*(1-VLOOKUP(C904,Mort!$A$2:$E$111,IF(D904/D903=1-VLOOKUP(C903,Mort!$A$2:$E$111,4),4,5))))</f>
        <v>0.9273342472187156</v>
      </c>
      <c r="E905" s="3">
        <f>IF(C905&lt;65,Assumptions!$C$6,Assumptions!$C$7)*(1+Assumptions!$C$8)^(B905-$J$3)</f>
        <v>22068.113953050739</v>
      </c>
      <c r="F905" s="3">
        <f t="shared" si="5356"/>
        <v>20464.52</v>
      </c>
      <c r="H905">
        <f t="shared" si="5363"/>
        <v>51</v>
      </c>
      <c r="I905" s="5">
        <v>371574.00078988465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24000.13</v>
      </c>
      <c r="AA905" s="5">
        <v>25199.61</v>
      </c>
      <c r="AB905" s="5">
        <v>26461.7</v>
      </c>
      <c r="AC905" s="5">
        <v>27793.98</v>
      </c>
      <c r="AD905" s="5">
        <v>29200.67</v>
      </c>
      <c r="AE905" s="5">
        <v>30683.17</v>
      </c>
      <c r="AF905" s="5">
        <v>32241.58</v>
      </c>
      <c r="AG905" s="5">
        <v>33876.43</v>
      </c>
      <c r="AH905" s="5">
        <v>35589.17</v>
      </c>
      <c r="AI905" s="5">
        <v>37382.870000000003</v>
      </c>
      <c r="AJ905" s="5">
        <v>39260.660000000003</v>
      </c>
      <c r="AK905" s="5">
        <v>41226.980000000003</v>
      </c>
      <c r="AL905" s="5">
        <v>43278.73</v>
      </c>
      <c r="AM905" s="5">
        <v>18704.810000000001</v>
      </c>
      <c r="AN905" s="5">
        <v>19617.54</v>
      </c>
      <c r="AO905" s="5">
        <v>20562.39</v>
      </c>
      <c r="AP905" s="5">
        <v>21536.92</v>
      </c>
      <c r="AQ905" s="5">
        <v>22538.54</v>
      </c>
      <c r="AR905" s="5">
        <v>23564.87</v>
      </c>
      <c r="AS905" s="5">
        <v>24614.07</v>
      </c>
      <c r="AT905" s="5">
        <v>25681.68</v>
      </c>
      <c r="AU905" s="5">
        <v>26760.91</v>
      </c>
      <c r="AV905" s="5">
        <v>27843.71</v>
      </c>
      <c r="AW905" s="5">
        <v>28921.86</v>
      </c>
      <c r="AX905" s="5">
        <v>29987.14</v>
      </c>
      <c r="AY905" s="5">
        <v>31029.96</v>
      </c>
      <c r="AZ905" s="5">
        <v>32039.64</v>
      </c>
      <c r="BA905" s="5">
        <v>33004.78</v>
      </c>
      <c r="BB905" s="5">
        <v>33910.89</v>
      </c>
      <c r="BC905" s="5">
        <v>34737.769999999997</v>
      </c>
      <c r="BD905" s="5">
        <v>35459.47</v>
      </c>
      <c r="BE905" s="5">
        <v>36046.160000000003</v>
      </c>
      <c r="BF905" s="5">
        <v>36467.620000000003</v>
      </c>
      <c r="BG905" s="5">
        <v>36690.1</v>
      </c>
      <c r="BH905" s="5">
        <v>36678.589999999997</v>
      </c>
      <c r="BI905" s="5">
        <v>36398.92</v>
      </c>
      <c r="BJ905" s="5">
        <v>35819.18</v>
      </c>
      <c r="BK905" s="5">
        <v>34913.85</v>
      </c>
      <c r="BL905" s="5">
        <v>33666.74</v>
      </c>
      <c r="BM905" s="5">
        <v>32006.71</v>
      </c>
      <c r="BN905" s="5">
        <v>29948.02</v>
      </c>
      <c r="BO905" s="5">
        <v>27530.13</v>
      </c>
      <c r="BP905" s="5">
        <v>24813.4</v>
      </c>
      <c r="BQ905" s="5">
        <v>21874.720000000001</v>
      </c>
      <c r="BR905" s="5">
        <v>18810.97</v>
      </c>
      <c r="BS905" s="5">
        <v>15741.11</v>
      </c>
      <c r="BT905" s="5">
        <v>12794.27</v>
      </c>
      <c r="BU905" s="5">
        <v>10157.34</v>
      </c>
      <c r="BV905" s="5">
        <v>7824.5</v>
      </c>
      <c r="BW905" s="5">
        <v>5776.99</v>
      </c>
      <c r="BX905" s="5">
        <v>4048.05</v>
      </c>
      <c r="BY905" s="5">
        <v>2678.5</v>
      </c>
      <c r="BZ905" s="5">
        <v>1610.54</v>
      </c>
      <c r="CA905" s="5">
        <v>858.35</v>
      </c>
      <c r="CB905" s="5">
        <v>397.6</v>
      </c>
      <c r="CC905" s="5">
        <v>158.03</v>
      </c>
      <c r="CD905" s="5">
        <v>51.26</v>
      </c>
      <c r="CE905" s="5">
        <v>12.47</v>
      </c>
      <c r="CF905" s="5">
        <v>1.91</v>
      </c>
      <c r="CG905" s="5">
        <v>0</v>
      </c>
      <c r="CH905" s="5">
        <v>0</v>
      </c>
      <c r="CI905" s="5">
        <v>0</v>
      </c>
      <c r="CJ905" s="5">
        <v>0</v>
      </c>
      <c r="CK905" s="5">
        <v>0</v>
      </c>
      <c r="CL905" s="5">
        <v>0</v>
      </c>
      <c r="CM905" s="5">
        <v>0</v>
      </c>
      <c r="CN905" s="5">
        <v>0</v>
      </c>
      <c r="CO905" s="5">
        <v>0</v>
      </c>
      <c r="CP905" s="5">
        <v>0</v>
      </c>
      <c r="CQ905" s="5">
        <v>0</v>
      </c>
      <c r="CR905" s="5">
        <v>0</v>
      </c>
      <c r="CS905" s="5">
        <v>0</v>
      </c>
      <c r="CT905" s="5">
        <v>0</v>
      </c>
      <c r="CU905" s="5">
        <v>0</v>
      </c>
      <c r="CV905" s="5">
        <v>0</v>
      </c>
      <c r="CW905" s="5">
        <v>0</v>
      </c>
      <c r="CX905" s="5">
        <v>0</v>
      </c>
      <c r="CY905" s="5">
        <v>0</v>
      </c>
      <c r="CZ905" s="5">
        <v>0</v>
      </c>
      <c r="DA905" s="5">
        <v>0</v>
      </c>
      <c r="DB905" s="5">
        <v>0</v>
      </c>
      <c r="DC905" s="5">
        <v>0</v>
      </c>
      <c r="DD905" s="5">
        <v>0</v>
      </c>
      <c r="DE905" s="5">
        <v>0</v>
      </c>
      <c r="DF905" s="3">
        <v>0</v>
      </c>
      <c r="DG905" s="3">
        <v>0</v>
      </c>
      <c r="DH905" s="3">
        <v>0</v>
      </c>
      <c r="DI905" s="3">
        <v>0</v>
      </c>
      <c r="DJ905" s="3">
        <v>0</v>
      </c>
      <c r="DK905" s="3">
        <v>0</v>
      </c>
      <c r="DL905" s="3">
        <v>0</v>
      </c>
      <c r="DM905" s="3">
        <v>0</v>
      </c>
      <c r="DN905" s="3">
        <v>0</v>
      </c>
      <c r="DO905" s="3">
        <v>0</v>
      </c>
      <c r="DP905" s="3">
        <v>0</v>
      </c>
      <c r="DQ905" s="3">
        <v>0</v>
      </c>
      <c r="DR905" s="3">
        <v>0</v>
      </c>
      <c r="DS905" s="3">
        <v>0</v>
      </c>
      <c r="DT905" s="3">
        <v>0</v>
      </c>
      <c r="DU905" s="3">
        <v>0</v>
      </c>
      <c r="DV905" s="3">
        <v>1</v>
      </c>
      <c r="DW905" s="3">
        <v>0.99524000000000001</v>
      </c>
      <c r="DX905" s="3">
        <v>0.99060218160000002</v>
      </c>
      <c r="DY905" s="3">
        <v>0.98623362597914399</v>
      </c>
      <c r="DZ905" s="3">
        <v>0.98213089409507071</v>
      </c>
      <c r="EA905" s="3">
        <v>0.97819254920974952</v>
      </c>
      <c r="EB905" s="3">
        <v>0.97428956093840258</v>
      </c>
      <c r="EC905" s="3">
        <v>0.97032420242538331</v>
      </c>
      <c r="ED905" s="3">
        <v>0.96623913753317237</v>
      </c>
      <c r="EE905" s="3">
        <v>0.96202633489352773</v>
      </c>
      <c r="EF905" s="3">
        <v>0.95767797585980907</v>
      </c>
      <c r="EG905" s="3">
        <v>0.95321519649230235</v>
      </c>
      <c r="EH905" s="3">
        <v>0.94848724911770055</v>
      </c>
      <c r="EI905" s="3">
        <v>0.94339387258993856</v>
      </c>
      <c r="EJ905" s="3">
        <v>0.93784671661910968</v>
      </c>
      <c r="EK905" s="3">
        <v>0.93176946989541776</v>
      </c>
      <c r="EL905" s="3">
        <v>0.92505141201747176</v>
      </c>
      <c r="EM905" s="3">
        <v>0.91760474815073112</v>
      </c>
      <c r="EN905" s="3">
        <v>0.90937383355981904</v>
      </c>
      <c r="EO905" s="3">
        <v>0.90034375139257006</v>
      </c>
      <c r="EP905" s="3">
        <v>0.89042196325222389</v>
      </c>
      <c r="EQ905" s="3">
        <v>0.87946977310422159</v>
      </c>
      <c r="ER905" s="3">
        <v>0.86735067963084544</v>
      </c>
      <c r="ES905" s="3">
        <v>0.85396745864414147</v>
      </c>
      <c r="ET905" s="3">
        <v>0.83926213900628932</v>
      </c>
      <c r="EU905" s="3">
        <v>0.82317348380153876</v>
      </c>
      <c r="EV905" s="3">
        <v>0.80564812033140398</v>
      </c>
      <c r="EW905" s="3">
        <v>0.78665093765398941</v>
      </c>
      <c r="EX905" s="3">
        <v>0.76611148167184373</v>
      </c>
      <c r="EY905" s="3">
        <v>0.74387892647372678</v>
      </c>
      <c r="EZ905" s="3">
        <v>0.71974749409891903</v>
      </c>
      <c r="FA905" s="3">
        <v>0.69351269793901349</v>
      </c>
      <c r="FB905" s="3">
        <v>0.66504400168861699</v>
      </c>
      <c r="FC905" s="3">
        <v>0.6342192122103496</v>
      </c>
      <c r="FD905" s="3">
        <v>0.600967098914161</v>
      </c>
      <c r="FE905" s="3">
        <v>0.56529369192261647</v>
      </c>
      <c r="FF905" s="3">
        <v>0.52728899701465892</v>
      </c>
      <c r="FG905" s="3">
        <v>0.48716757723181353</v>
      </c>
      <c r="FH905" s="3">
        <v>0.4452760372656499</v>
      </c>
      <c r="FI905" s="3">
        <v>0.4012515954611951</v>
      </c>
      <c r="FJ905" s="3">
        <v>0.35587004001453393</v>
      </c>
      <c r="FK905" s="3">
        <v>0.31008380066626401</v>
      </c>
      <c r="FL905" s="3">
        <v>0.26491389342320937</v>
      </c>
      <c r="FM905" s="3">
        <v>0.22136469848336798</v>
      </c>
      <c r="FN905" s="3">
        <v>0.18043657938077809</v>
      </c>
      <c r="FO905" s="3">
        <v>0.14311868603324557</v>
      </c>
      <c r="FP905" s="3">
        <v>0.11026149809373305</v>
      </c>
      <c r="FQ905" s="3">
        <v>8.2972879930515053E-2</v>
      </c>
      <c r="FR905" s="3">
        <v>6.0584307738864175E-2</v>
      </c>
      <c r="FS905" s="3">
        <v>4.2398716084889314E-2</v>
      </c>
      <c r="FT905" s="3">
        <v>2.8160803236422637E-2</v>
      </c>
      <c r="FU905" s="3">
        <v>1.7661892573819553E-2</v>
      </c>
      <c r="FV905" s="3">
        <v>1.0066219053522715E-2</v>
      </c>
      <c r="FW905" s="3">
        <v>5.0851518792680702E-3</v>
      </c>
      <c r="FX905" s="3">
        <v>2.2327376356302314E-3</v>
      </c>
      <c r="FY905" s="3">
        <v>8.4116157684733335E-4</v>
      </c>
      <c r="FZ905" s="3">
        <v>2.5864036164901806E-4</v>
      </c>
      <c r="GA905" s="3">
        <v>5.962177616733163E-5</v>
      </c>
      <c r="GB905" s="3">
        <v>8.6457537620247572E-6</v>
      </c>
      <c r="GC905" s="3">
        <v>0</v>
      </c>
      <c r="GD905" s="3">
        <v>0</v>
      </c>
      <c r="GE905" s="3">
        <v>0</v>
      </c>
      <c r="GF905" s="3">
        <v>0</v>
      </c>
      <c r="GG905" s="3">
        <v>0</v>
      </c>
      <c r="GH905" s="3">
        <v>0</v>
      </c>
      <c r="GI905" s="3">
        <v>0</v>
      </c>
      <c r="GJ905" s="3">
        <v>0</v>
      </c>
      <c r="GK905" s="3">
        <v>0</v>
      </c>
      <c r="GL905" s="3">
        <v>0</v>
      </c>
      <c r="GM905" s="3">
        <v>0</v>
      </c>
      <c r="GN905" s="3">
        <v>0</v>
      </c>
      <c r="GO905" s="3">
        <v>0</v>
      </c>
      <c r="GP905" s="3">
        <v>0</v>
      </c>
      <c r="GQ905" s="3">
        <v>0</v>
      </c>
      <c r="GR905" s="3">
        <v>0</v>
      </c>
      <c r="GS905" s="3">
        <v>0</v>
      </c>
      <c r="GT905" s="3">
        <v>0</v>
      </c>
      <c r="GU905" s="3">
        <v>0</v>
      </c>
      <c r="GV905" s="3">
        <v>0</v>
      </c>
      <c r="GW905" s="3">
        <v>0</v>
      </c>
      <c r="GX905" s="3">
        <v>0</v>
      </c>
      <c r="GY905" s="3">
        <v>0</v>
      </c>
      <c r="GZ905" s="3">
        <v>0</v>
      </c>
      <c r="HA905" s="3">
        <v>0</v>
      </c>
      <c r="HB905">
        <f t="shared" si="5360"/>
        <v>28</v>
      </c>
      <c r="HC905">
        <f t="shared" si="5364"/>
        <v>0.60377898303991451</v>
      </c>
      <c r="HD905">
        <f>IF(H905&gt;=$F$3,IF(HB905&lt;50,HC905*VLOOKUP(H905,Ret!$A$2:$AZ$27,HB905+2),HC905),0)</f>
        <v>1.086802169471846E-2</v>
      </c>
      <c r="HE905">
        <f>IF(H905&lt;$F$3,HC905*VLOOKUP(H905,Withd!$A$2:$AZ$57,HB905+2),0)</f>
        <v>0</v>
      </c>
      <c r="HF905">
        <f>IF(HC905=HD905,0,HC905*VLOOKUP(H905,Mort!$A$2:$E$115,IF(HF904/HC904=VLOOKUP(H904,Mort!$A$2:$E$115,2),2,3)))</f>
        <v>6.5208130168310763E-4</v>
      </c>
      <c r="HH905">
        <f t="shared" ref="HH905:HI905" si="5391">HH904+1</f>
        <v>39</v>
      </c>
      <c r="HI905">
        <f t="shared" si="5391"/>
        <v>16</v>
      </c>
      <c r="HJ905">
        <f t="shared" si="5358"/>
        <v>0.24043786070941661</v>
      </c>
      <c r="HK905">
        <f>IF(HH905&gt;=$F$3,IF(HI905&lt;50,HJ905*VLOOKUP(HH905,Ret!$A$2:$AZ$27,HI905+2),HJ905),0)</f>
        <v>0</v>
      </c>
      <c r="HL905">
        <f>IF(HH905&lt;$F$3,HJ905*VLOOKUP(HH905,Withd!$A$2:$AZ$57,HI905+2),0)</f>
        <v>1.0362871796575857E-2</v>
      </c>
      <c r="HM905">
        <f>IF(HJ905=HK905,0,HJ905*VLOOKUP(HH905,Mort!$A$2:$E$115,IF(HM904/HJ904=VLOOKUP(HH904,Mort!$A$2:$E$115,2),2,3)))</f>
        <v>1.1300579453342581E-4</v>
      </c>
      <c r="HN905">
        <f>HN904/(1+Assumptions!$C$9)</f>
        <v>0.89414497347569</v>
      </c>
      <c r="HO905">
        <f>HO904*(1+Assumptions!$C$10)</f>
        <v>1.1007030781249996</v>
      </c>
      <c r="HQ905">
        <f>HQ904/(1.01+Assumptions!$C$9)</f>
        <v>0.86879267787647396</v>
      </c>
      <c r="HR905">
        <f>HR904/(0.99+Assumptions!$C$9)</f>
        <v>0.92049335144589295</v>
      </c>
    </row>
    <row r="906" spans="2:226" x14ac:dyDescent="0.25">
      <c r="B906">
        <f t="shared" ref="B906:C906" si="5392">B905+1</f>
        <v>2051</v>
      </c>
      <c r="C906">
        <f t="shared" si="5392"/>
        <v>68</v>
      </c>
      <c r="D906">
        <f>IF(D905=0, 0, D905*(1-VLOOKUP(C905,Mort!$A$2:$E$111,IF(D905/D904=1-VLOOKUP(C904,Mort!$A$2:$E$111,4),4,5))))</f>
        <v>0.92064816729626864</v>
      </c>
      <c r="E906" s="3">
        <f>IF(C906&lt;65,Assumptions!$C$6,Assumptions!$C$7)*(1+Assumptions!$C$8)^(B906-$J$3)</f>
        <v>23281.86022046853</v>
      </c>
      <c r="F906" s="3">
        <f t="shared" si="5356"/>
        <v>21434.400000000001</v>
      </c>
      <c r="H906">
        <f t="shared" si="5363"/>
        <v>52</v>
      </c>
      <c r="I906" s="5">
        <v>360073.29730556282</v>
      </c>
      <c r="J906" s="5">
        <v>0</v>
      </c>
      <c r="K906" s="5">
        <v>0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5">
        <v>0</v>
      </c>
      <c r="V906" s="5">
        <v>0</v>
      </c>
      <c r="W906" s="5">
        <v>0</v>
      </c>
      <c r="X906" s="5">
        <v>0</v>
      </c>
      <c r="Y906" s="5">
        <v>0</v>
      </c>
      <c r="Z906" s="5">
        <v>0</v>
      </c>
      <c r="AA906" s="5">
        <v>25320.13</v>
      </c>
      <c r="AB906" s="5">
        <v>26588.26</v>
      </c>
      <c r="AC906" s="5">
        <v>27926.91</v>
      </c>
      <c r="AD906" s="5">
        <v>29340.33</v>
      </c>
      <c r="AE906" s="5">
        <v>30829.919999999998</v>
      </c>
      <c r="AF906" s="5">
        <v>32395.79</v>
      </c>
      <c r="AG906" s="5">
        <v>34038.449999999997</v>
      </c>
      <c r="AH906" s="5">
        <v>35759.379999999997</v>
      </c>
      <c r="AI906" s="5">
        <v>37561.660000000003</v>
      </c>
      <c r="AJ906" s="5">
        <v>39448.44</v>
      </c>
      <c r="AK906" s="5">
        <v>41424.160000000003</v>
      </c>
      <c r="AL906" s="5">
        <v>43485.73</v>
      </c>
      <c r="AM906" s="5">
        <v>18794.27</v>
      </c>
      <c r="AN906" s="5">
        <v>19711.37</v>
      </c>
      <c r="AO906" s="5">
        <v>20660.740000000002</v>
      </c>
      <c r="AP906" s="5">
        <v>21639.919999999998</v>
      </c>
      <c r="AQ906" s="5">
        <v>22646.34</v>
      </c>
      <c r="AR906" s="5">
        <v>23677.58</v>
      </c>
      <c r="AS906" s="5">
        <v>24731.79</v>
      </c>
      <c r="AT906" s="5">
        <v>25804.51</v>
      </c>
      <c r="AU906" s="5">
        <v>26888.9</v>
      </c>
      <c r="AV906" s="5">
        <v>27976.880000000001</v>
      </c>
      <c r="AW906" s="5">
        <v>29060.19</v>
      </c>
      <c r="AX906" s="5">
        <v>30130.560000000001</v>
      </c>
      <c r="AY906" s="5">
        <v>31178.37</v>
      </c>
      <c r="AZ906" s="5">
        <v>32192.880000000001</v>
      </c>
      <c r="BA906" s="5">
        <v>33162.629999999997</v>
      </c>
      <c r="BB906" s="5">
        <v>34073.08</v>
      </c>
      <c r="BC906" s="5">
        <v>34903.910000000003</v>
      </c>
      <c r="BD906" s="5">
        <v>35629.07</v>
      </c>
      <c r="BE906" s="5">
        <v>36218.559999999998</v>
      </c>
      <c r="BF906" s="5">
        <v>36642.04</v>
      </c>
      <c r="BG906" s="5">
        <v>36865.58</v>
      </c>
      <c r="BH906" s="5">
        <v>36854.019999999997</v>
      </c>
      <c r="BI906" s="5">
        <v>36573.01</v>
      </c>
      <c r="BJ906" s="5">
        <v>35990.49</v>
      </c>
      <c r="BK906" s="5">
        <v>35080.83</v>
      </c>
      <c r="BL906" s="5">
        <v>33827.760000000002</v>
      </c>
      <c r="BM906" s="5">
        <v>32159.79</v>
      </c>
      <c r="BN906" s="5">
        <v>30091.26</v>
      </c>
      <c r="BO906" s="5">
        <v>27661.8</v>
      </c>
      <c r="BP906" s="5">
        <v>24932.080000000002</v>
      </c>
      <c r="BQ906" s="5">
        <v>21979.34</v>
      </c>
      <c r="BR906" s="5">
        <v>18900.939999999999</v>
      </c>
      <c r="BS906" s="5">
        <v>15816.4</v>
      </c>
      <c r="BT906" s="5">
        <v>12855.46</v>
      </c>
      <c r="BU906" s="5">
        <v>10205.92</v>
      </c>
      <c r="BV906" s="5">
        <v>7861.92</v>
      </c>
      <c r="BW906" s="5">
        <v>5804.62</v>
      </c>
      <c r="BX906" s="5">
        <v>4067.42</v>
      </c>
      <c r="BY906" s="5">
        <v>2691.31</v>
      </c>
      <c r="BZ906" s="5">
        <v>1618.25</v>
      </c>
      <c r="CA906" s="5">
        <v>862.45</v>
      </c>
      <c r="CB906" s="5">
        <v>399.5</v>
      </c>
      <c r="CC906" s="5">
        <v>158.79</v>
      </c>
      <c r="CD906" s="5">
        <v>51.51</v>
      </c>
      <c r="CE906" s="5">
        <v>12.53</v>
      </c>
      <c r="CF906" s="5">
        <v>1.92</v>
      </c>
      <c r="CG906" s="5">
        <v>0</v>
      </c>
      <c r="CH906" s="5">
        <v>0</v>
      </c>
      <c r="CI906" s="5">
        <v>0</v>
      </c>
      <c r="CJ906" s="5">
        <v>0</v>
      </c>
      <c r="CK906" s="5">
        <v>0</v>
      </c>
      <c r="CL906" s="5">
        <v>0</v>
      </c>
      <c r="CM906" s="5">
        <v>0</v>
      </c>
      <c r="CN906" s="5">
        <v>0</v>
      </c>
      <c r="CO906" s="5">
        <v>0</v>
      </c>
      <c r="CP906" s="5">
        <v>0</v>
      </c>
      <c r="CQ906" s="5">
        <v>0</v>
      </c>
      <c r="CR906" s="5">
        <v>0</v>
      </c>
      <c r="CS906" s="5">
        <v>0</v>
      </c>
      <c r="CT906" s="5">
        <v>0</v>
      </c>
      <c r="CU906" s="5">
        <v>0</v>
      </c>
      <c r="CV906" s="5">
        <v>0</v>
      </c>
      <c r="CW906" s="5">
        <v>0</v>
      </c>
      <c r="CX906" s="5">
        <v>0</v>
      </c>
      <c r="CY906" s="5">
        <v>0</v>
      </c>
      <c r="CZ906" s="5">
        <v>0</v>
      </c>
      <c r="DA906" s="5">
        <v>0</v>
      </c>
      <c r="DB906" s="5">
        <v>0</v>
      </c>
      <c r="DC906" s="5">
        <v>0</v>
      </c>
      <c r="DD906" s="5">
        <v>0</v>
      </c>
      <c r="DE906" s="5">
        <v>0</v>
      </c>
      <c r="DF906" s="3">
        <v>0</v>
      </c>
      <c r="DG906" s="3">
        <v>0</v>
      </c>
      <c r="DH906" s="3">
        <v>0</v>
      </c>
      <c r="DI906" s="3">
        <v>0</v>
      </c>
      <c r="DJ906" s="3">
        <v>0</v>
      </c>
      <c r="DK906" s="3">
        <v>0</v>
      </c>
      <c r="DL906" s="3">
        <v>0</v>
      </c>
      <c r="DM906" s="3">
        <v>0</v>
      </c>
      <c r="DN906" s="3">
        <v>0</v>
      </c>
      <c r="DO906" s="3">
        <v>0</v>
      </c>
      <c r="DP906" s="3">
        <v>0</v>
      </c>
      <c r="DQ906" s="3">
        <v>0</v>
      </c>
      <c r="DR906" s="3">
        <v>0</v>
      </c>
      <c r="DS906" s="3">
        <v>0</v>
      </c>
      <c r="DT906" s="3">
        <v>0</v>
      </c>
      <c r="DU906" s="3">
        <v>0</v>
      </c>
      <c r="DV906" s="3">
        <v>0</v>
      </c>
      <c r="DW906" s="3">
        <v>1</v>
      </c>
      <c r="DX906" s="3">
        <v>0.99534</v>
      </c>
      <c r="DY906" s="3">
        <v>0.99095055059999992</v>
      </c>
      <c r="DZ906" s="3">
        <v>0.98682819630950391</v>
      </c>
      <c r="EA906" s="3">
        <v>0.9828710152423028</v>
      </c>
      <c r="EB906" s="3">
        <v>0.97894935989148602</v>
      </c>
      <c r="EC906" s="3">
        <v>0.97496503599672768</v>
      </c>
      <c r="ED906" s="3">
        <v>0.97086043319518145</v>
      </c>
      <c r="EE906" s="3">
        <v>0.96662748170645041</v>
      </c>
      <c r="EF906" s="3">
        <v>0.96225832548913726</v>
      </c>
      <c r="EG906" s="3">
        <v>0.95777420169235783</v>
      </c>
      <c r="EH906" s="3">
        <v>0.95302364165196374</v>
      </c>
      <c r="EI906" s="3">
        <v>0.94790590469629266</v>
      </c>
      <c r="EJ906" s="3">
        <v>0.94233221797667843</v>
      </c>
      <c r="EK906" s="3">
        <v>0.93622590520418947</v>
      </c>
      <c r="EL906" s="3">
        <v>0.92947571642766724</v>
      </c>
      <c r="EM906" s="3">
        <v>0.92199343691042457</v>
      </c>
      <c r="EN906" s="3">
        <v>0.913723155781338</v>
      </c>
      <c r="EO906" s="3">
        <v>0.90464988484442932</v>
      </c>
      <c r="EP906" s="3">
        <v>0.89468064311344364</v>
      </c>
      <c r="EQ906" s="3">
        <v>0.88367607120314828</v>
      </c>
      <c r="ER906" s="3">
        <v>0.87149901494196891</v>
      </c>
      <c r="ES906" s="3">
        <v>0.85805178514141422</v>
      </c>
      <c r="ET906" s="3">
        <v>0.84327613340127905</v>
      </c>
      <c r="EU906" s="3">
        <v>0.82711052992397649</v>
      </c>
      <c r="EV906" s="3">
        <v>0.809501346741895</v>
      </c>
      <c r="EW906" s="3">
        <v>0.79041330498572104</v>
      </c>
      <c r="EX906" s="3">
        <v>0.76977561359254387</v>
      </c>
      <c r="EY906" s="3">
        <v>0.74743672528608818</v>
      </c>
      <c r="EZ906" s="3">
        <v>0.72318987791780742</v>
      </c>
      <c r="FA906" s="3">
        <v>0.69682960686770334</v>
      </c>
      <c r="FB906" s="3">
        <v>0.66822475150578409</v>
      </c>
      <c r="FC906" s="3">
        <v>0.63725253427349104</v>
      </c>
      <c r="FD906" s="3">
        <v>0.60384138390153197</v>
      </c>
      <c r="FE906" s="3">
        <v>0.567997359353137</v>
      </c>
      <c r="FF906" s="3">
        <v>0.52981089688382554</v>
      </c>
      <c r="FG906" s="3">
        <v>0.48949758573993524</v>
      </c>
      <c r="FH906" s="3">
        <v>0.44740568834215821</v>
      </c>
      <c r="FI906" s="3">
        <v>0.40317068793576905</v>
      </c>
      <c r="FJ906" s="3">
        <v>0.35757208313023359</v>
      </c>
      <c r="FK906" s="3">
        <v>0.31156685891469771</v>
      </c>
      <c r="FL906" s="3">
        <v>0.26618091457659371</v>
      </c>
      <c r="FM906" s="3">
        <v>0.22242343402934747</v>
      </c>
      <c r="FN906" s="3">
        <v>0.18129956531166141</v>
      </c>
      <c r="FO906" s="3">
        <v>0.14380318921390359</v>
      </c>
      <c r="FP906" s="3">
        <v>0.1107888530341756</v>
      </c>
      <c r="FQ906" s="3">
        <v>8.3369719796747482E-2</v>
      </c>
      <c r="FR906" s="3">
        <v>6.0874068303991107E-2</v>
      </c>
      <c r="FS906" s="3">
        <v>4.2601499221182094E-2</v>
      </c>
      <c r="FT906" s="3">
        <v>2.8295489767716939E-2</v>
      </c>
      <c r="FU906" s="3">
        <v>1.7746365272516711E-2</v>
      </c>
      <c r="FV906" s="3">
        <v>1.0114363423418173E-2</v>
      </c>
      <c r="FW906" s="3">
        <v>5.1094729706081584E-3</v>
      </c>
      <c r="FX906" s="3">
        <v>2.2434162972049241E-3</v>
      </c>
      <c r="FY906" s="3">
        <v>8.4518465580898298E-4</v>
      </c>
      <c r="FZ906" s="3">
        <v>2.5987737796814609E-4</v>
      </c>
      <c r="GA906" s="3">
        <v>5.9906933169217021E-5</v>
      </c>
      <c r="GB906" s="3">
        <v>8.6871043788681586E-6</v>
      </c>
      <c r="GC906" s="3">
        <v>0</v>
      </c>
      <c r="GD906" s="3">
        <v>0</v>
      </c>
      <c r="GE906" s="3">
        <v>0</v>
      </c>
      <c r="GF906" s="3">
        <v>0</v>
      </c>
      <c r="GG906" s="3">
        <v>0</v>
      </c>
      <c r="GH906" s="3">
        <v>0</v>
      </c>
      <c r="GI906" s="3">
        <v>0</v>
      </c>
      <c r="GJ906" s="3">
        <v>0</v>
      </c>
      <c r="GK906" s="3">
        <v>0</v>
      </c>
      <c r="GL906" s="3">
        <v>0</v>
      </c>
      <c r="GM906" s="3">
        <v>0</v>
      </c>
      <c r="GN906" s="3">
        <v>0</v>
      </c>
      <c r="GO906" s="3">
        <v>0</v>
      </c>
      <c r="GP906" s="3">
        <v>0</v>
      </c>
      <c r="GQ906" s="3">
        <v>0</v>
      </c>
      <c r="GR906" s="3">
        <v>0</v>
      </c>
      <c r="GS906" s="3">
        <v>0</v>
      </c>
      <c r="GT906" s="3">
        <v>0</v>
      </c>
      <c r="GU906" s="3">
        <v>0</v>
      </c>
      <c r="GV906" s="3">
        <v>0</v>
      </c>
      <c r="GW906" s="3">
        <v>0</v>
      </c>
      <c r="GX906" s="3">
        <v>0</v>
      </c>
      <c r="GY906" s="3">
        <v>0</v>
      </c>
      <c r="GZ906" s="3">
        <v>0</v>
      </c>
      <c r="HA906" s="3">
        <v>0</v>
      </c>
      <c r="HB906">
        <f t="shared" si="5360"/>
        <v>29</v>
      </c>
      <c r="HC906">
        <f t="shared" si="5364"/>
        <v>0.5922588800435129</v>
      </c>
      <c r="HD906">
        <f>IF(H906&gt;=$F$3,IF(HB906&lt;50,HC906*VLOOKUP(H906,Ret!$A$2:$AZ$27,HB906+2),HC906),0)</f>
        <v>1.421421312104431E-2</v>
      </c>
      <c r="HE906">
        <f>IF(H906&lt;$F$3,HC906*VLOOKUP(H906,Withd!$A$2:$AZ$57,HB906+2),0)</f>
        <v>0</v>
      </c>
      <c r="HF906">
        <f>IF(HC906=HD906,0,HC906*VLOOKUP(H906,Mort!$A$2:$E$115,IF(HF905/HC905=VLOOKUP(H905,Mort!$A$2:$E$115,2),2,3)))</f>
        <v>6.9886547845134529E-4</v>
      </c>
      <c r="HH906">
        <f t="shared" ref="HH906:HI906" si="5393">HH905+1</f>
        <v>40</v>
      </c>
      <c r="HI906">
        <f t="shared" si="5393"/>
        <v>17</v>
      </c>
      <c r="HJ906">
        <f t="shared" si="5358"/>
        <v>0.22996198311830732</v>
      </c>
      <c r="HK906">
        <f>IF(HH906&gt;=$F$3,IF(HI906&lt;50,HJ906*VLOOKUP(HH906,Ret!$A$2:$AZ$27,HI906+2),HJ906),0)</f>
        <v>0</v>
      </c>
      <c r="HL906">
        <f>IF(HH906&lt;$F$3,HJ906*VLOOKUP(HH906,Withd!$A$2:$AZ$57,HI906+2),0)</f>
        <v>9.2214755230441234E-3</v>
      </c>
      <c r="HM906">
        <f>IF(HJ906=HK906,0,HJ906*VLOOKUP(HH906,Mort!$A$2:$E$115,IF(HM905/HJ905=VLOOKUP(HH905,Mort!$A$2:$E$115,2),2,3)))</f>
        <v>1.1498099155915366E-4</v>
      </c>
      <c r="HN906">
        <f>HN905/(1+Assumptions!$C$9)</f>
        <v>0.86141134246212903</v>
      </c>
      <c r="HO906">
        <f>HO905*(1+Assumptions!$C$10)</f>
        <v>1.136475928164062</v>
      </c>
      <c r="HQ906">
        <f>HQ905/(1.01+Assumptions!$C$9)</f>
        <v>0.82900064682869645</v>
      </c>
      <c r="HR906">
        <f>HR905/(0.99+Assumptions!$C$9)</f>
        <v>0.89542154809911767</v>
      </c>
    </row>
    <row r="907" spans="2:226" x14ac:dyDescent="0.25">
      <c r="B907">
        <f t="shared" ref="B907:C907" si="5394">B906+1</f>
        <v>2052</v>
      </c>
      <c r="C907">
        <f t="shared" si="5394"/>
        <v>69</v>
      </c>
      <c r="D907">
        <f>IF(D906=0, 0, D906*(1-VLOOKUP(C906,Mort!$A$2:$E$111,IF(D906/D905=1-VLOOKUP(C905,Mort!$A$2:$E$111,4),4,5))))</f>
        <v>0.91323694954953372</v>
      </c>
      <c r="E907" s="3">
        <f>IF(C907&lt;65,Assumptions!$C$6,Assumptions!$C$7)*(1+Assumptions!$C$8)^(B907-$J$3)</f>
        <v>24562.362532594299</v>
      </c>
      <c r="F907" s="3">
        <f t="shared" si="5356"/>
        <v>22431.26</v>
      </c>
      <c r="H907">
        <f t="shared" si="5363"/>
        <v>53</v>
      </c>
      <c r="I907" s="5">
        <v>348265.12320113945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26712.74</v>
      </c>
      <c r="AC907" s="5">
        <v>28057.66</v>
      </c>
      <c r="AD907" s="5">
        <v>29477.69</v>
      </c>
      <c r="AE907" s="5">
        <v>30974.26</v>
      </c>
      <c r="AF907" s="5">
        <v>32547.46</v>
      </c>
      <c r="AG907" s="5">
        <v>34197.81</v>
      </c>
      <c r="AH907" s="5">
        <v>35926.800000000003</v>
      </c>
      <c r="AI907" s="5">
        <v>37737.519999999997</v>
      </c>
      <c r="AJ907" s="5">
        <v>39633.129999999997</v>
      </c>
      <c r="AK907" s="5">
        <v>41618.1</v>
      </c>
      <c r="AL907" s="5">
        <v>43689.32</v>
      </c>
      <c r="AM907" s="5">
        <v>18882.259999999998</v>
      </c>
      <c r="AN907" s="5">
        <v>19803.650000000001</v>
      </c>
      <c r="AO907" s="5">
        <v>20757.47</v>
      </c>
      <c r="AP907" s="5">
        <v>21741.24</v>
      </c>
      <c r="AQ907" s="5">
        <v>22752.36</v>
      </c>
      <c r="AR907" s="5">
        <v>23788.43</v>
      </c>
      <c r="AS907" s="5">
        <v>24847.58</v>
      </c>
      <c r="AT907" s="5">
        <v>25925.32</v>
      </c>
      <c r="AU907" s="5">
        <v>27014.79</v>
      </c>
      <c r="AV907" s="5">
        <v>28107.87</v>
      </c>
      <c r="AW907" s="5">
        <v>29196.240000000002</v>
      </c>
      <c r="AX907" s="5">
        <v>30271.62</v>
      </c>
      <c r="AY907" s="5">
        <v>31324.34</v>
      </c>
      <c r="AZ907" s="5">
        <v>32343.599999999999</v>
      </c>
      <c r="BA907" s="5">
        <v>33317.89</v>
      </c>
      <c r="BB907" s="5">
        <v>34232.6</v>
      </c>
      <c r="BC907" s="5">
        <v>35067.32</v>
      </c>
      <c r="BD907" s="5">
        <v>35795.879999999997</v>
      </c>
      <c r="BE907" s="5">
        <v>36388.129999999997</v>
      </c>
      <c r="BF907" s="5">
        <v>36813.589999999997</v>
      </c>
      <c r="BG907" s="5">
        <v>37038.18</v>
      </c>
      <c r="BH907" s="5">
        <v>37026.559999999998</v>
      </c>
      <c r="BI907" s="5">
        <v>36744.239999999998</v>
      </c>
      <c r="BJ907" s="5">
        <v>36158.99</v>
      </c>
      <c r="BK907" s="5">
        <v>35245.07</v>
      </c>
      <c r="BL907" s="5">
        <v>33986.14</v>
      </c>
      <c r="BM907" s="5">
        <v>32310.36</v>
      </c>
      <c r="BN907" s="5">
        <v>30232.14</v>
      </c>
      <c r="BO907" s="5">
        <v>27791.31</v>
      </c>
      <c r="BP907" s="5">
        <v>25048.81</v>
      </c>
      <c r="BQ907" s="5">
        <v>22082.240000000002</v>
      </c>
      <c r="BR907" s="5">
        <v>18989.43</v>
      </c>
      <c r="BS907" s="5">
        <v>15890.45</v>
      </c>
      <c r="BT907" s="5">
        <v>12915.64</v>
      </c>
      <c r="BU907" s="5">
        <v>10253.700000000001</v>
      </c>
      <c r="BV907" s="5">
        <v>7898.73</v>
      </c>
      <c r="BW907" s="5">
        <v>5831.8</v>
      </c>
      <c r="BX907" s="5">
        <v>4086.46</v>
      </c>
      <c r="BY907" s="5">
        <v>2703.91</v>
      </c>
      <c r="BZ907" s="5">
        <v>1625.82</v>
      </c>
      <c r="CA907" s="5">
        <v>866.49</v>
      </c>
      <c r="CB907" s="5">
        <v>401.37</v>
      </c>
      <c r="CC907" s="5">
        <v>159.53</v>
      </c>
      <c r="CD907" s="5">
        <v>51.75</v>
      </c>
      <c r="CE907" s="5">
        <v>12.59</v>
      </c>
      <c r="CF907" s="5">
        <v>1.93</v>
      </c>
      <c r="CG907" s="5">
        <v>0</v>
      </c>
      <c r="CH907" s="5">
        <v>0</v>
      </c>
      <c r="CI907" s="5">
        <v>0</v>
      </c>
      <c r="CJ907" s="5">
        <v>0</v>
      </c>
      <c r="CK907" s="5">
        <v>0</v>
      </c>
      <c r="CL907" s="5">
        <v>0</v>
      </c>
      <c r="CM907" s="5">
        <v>0</v>
      </c>
      <c r="CN907" s="5">
        <v>0</v>
      </c>
      <c r="CO907" s="5">
        <v>0</v>
      </c>
      <c r="CP907" s="5">
        <v>0</v>
      </c>
      <c r="CQ907" s="5">
        <v>0</v>
      </c>
      <c r="CR907" s="5">
        <v>0</v>
      </c>
      <c r="CS907" s="5">
        <v>0</v>
      </c>
      <c r="CT907" s="5">
        <v>0</v>
      </c>
      <c r="CU907" s="5">
        <v>0</v>
      </c>
      <c r="CV907" s="5">
        <v>0</v>
      </c>
      <c r="CW907" s="5">
        <v>0</v>
      </c>
      <c r="CX907" s="5">
        <v>0</v>
      </c>
      <c r="CY907" s="5">
        <v>0</v>
      </c>
      <c r="CZ907" s="5">
        <v>0</v>
      </c>
      <c r="DA907" s="5">
        <v>0</v>
      </c>
      <c r="DB907" s="5">
        <v>0</v>
      </c>
      <c r="DC907" s="5">
        <v>0</v>
      </c>
      <c r="DD907" s="5">
        <v>0</v>
      </c>
      <c r="DE907" s="5">
        <v>0</v>
      </c>
      <c r="DF907" s="3">
        <v>0</v>
      </c>
      <c r="DG907" s="3">
        <v>0</v>
      </c>
      <c r="DH907" s="3">
        <v>0</v>
      </c>
      <c r="DI907" s="3">
        <v>0</v>
      </c>
      <c r="DJ907" s="3">
        <v>0</v>
      </c>
      <c r="DK907" s="3">
        <v>0</v>
      </c>
      <c r="DL907" s="3">
        <v>0</v>
      </c>
      <c r="DM907" s="3">
        <v>0</v>
      </c>
      <c r="DN907" s="3">
        <v>0</v>
      </c>
      <c r="DO907" s="3">
        <v>0</v>
      </c>
      <c r="DP907" s="3">
        <v>0</v>
      </c>
      <c r="DQ907" s="3">
        <v>0</v>
      </c>
      <c r="DR907" s="3">
        <v>0</v>
      </c>
      <c r="DS907" s="3">
        <v>0</v>
      </c>
      <c r="DT907" s="3">
        <v>0</v>
      </c>
      <c r="DU907" s="3">
        <v>0</v>
      </c>
      <c r="DV907" s="3">
        <v>0</v>
      </c>
      <c r="DW907" s="3">
        <v>0</v>
      </c>
      <c r="DX907" s="3">
        <v>1</v>
      </c>
      <c r="DY907" s="3">
        <v>0.99558999999999997</v>
      </c>
      <c r="DZ907" s="3">
        <v>0.99144834559999995</v>
      </c>
      <c r="EA907" s="3">
        <v>0.98747263773414395</v>
      </c>
      <c r="EB907" s="3">
        <v>0.98353262190958468</v>
      </c>
      <c r="EC907" s="3">
        <v>0.9795296441384127</v>
      </c>
      <c r="ED907" s="3">
        <v>0.97540582433658995</v>
      </c>
      <c r="EE907" s="3">
        <v>0.97115305494248239</v>
      </c>
      <c r="EF907" s="3">
        <v>0.96676344313414242</v>
      </c>
      <c r="EG907" s="3">
        <v>0.96225832548913737</v>
      </c>
      <c r="EH907" s="3">
        <v>0.95748552419471133</v>
      </c>
      <c r="EI907" s="3">
        <v>0.9523438269297857</v>
      </c>
      <c r="EJ907" s="3">
        <v>0.9467440452274386</v>
      </c>
      <c r="EK907" s="3">
        <v>0.94060914381436478</v>
      </c>
      <c r="EL907" s="3">
        <v>0.93382735188746313</v>
      </c>
      <c r="EM907" s="3">
        <v>0.92631004170476905</v>
      </c>
      <c r="EN907" s="3">
        <v>0.91800104063067722</v>
      </c>
      <c r="EO907" s="3">
        <v>0.90888529029721465</v>
      </c>
      <c r="EP907" s="3">
        <v>0.8988693743981393</v>
      </c>
      <c r="EQ907" s="3">
        <v>0.88781328109304225</v>
      </c>
      <c r="ER907" s="3">
        <v>0.87557921407958017</v>
      </c>
      <c r="ES907" s="3">
        <v>0.86206902680633224</v>
      </c>
      <c r="ET907" s="3">
        <v>0.84722419816472716</v>
      </c>
      <c r="EU907" s="3">
        <v>0.83098291028590932</v>
      </c>
      <c r="EV907" s="3">
        <v>0.81329128412592233</v>
      </c>
      <c r="EW907" s="3">
        <v>0.79411387564623304</v>
      </c>
      <c r="EX907" s="3">
        <v>0.7733795623531099</v>
      </c>
      <c r="EY907" s="3">
        <v>0.75093608745362261</v>
      </c>
      <c r="EZ907" s="3">
        <v>0.72657572077662713</v>
      </c>
      <c r="FA907" s="3">
        <v>0.70009203575431911</v>
      </c>
      <c r="FB907" s="3">
        <v>0.67135325768660425</v>
      </c>
      <c r="FC907" s="3">
        <v>0.64023603419283015</v>
      </c>
      <c r="FD907" s="3">
        <v>0.60666845892010013</v>
      </c>
      <c r="FE907" s="3">
        <v>0.570656619198603</v>
      </c>
      <c r="FF907" s="3">
        <v>0.53229137468988086</v>
      </c>
      <c r="FG907" s="3">
        <v>0.49178932398972786</v>
      </c>
      <c r="FH907" s="3">
        <v>0.44950036001985116</v>
      </c>
      <c r="FI907" s="3">
        <v>0.40505825942468848</v>
      </c>
      <c r="FJ907" s="3">
        <v>0.35924617028375622</v>
      </c>
      <c r="FK907" s="3">
        <v>0.31302555801504817</v>
      </c>
      <c r="FL907" s="3">
        <v>0.26742712497899612</v>
      </c>
      <c r="FM907" s="3">
        <v>0.22346477990369895</v>
      </c>
      <c r="FN907" s="3">
        <v>0.18214837674730405</v>
      </c>
      <c r="FO907" s="3">
        <v>0.14447644946842664</v>
      </c>
      <c r="FP907" s="3">
        <v>0.11130754619946524</v>
      </c>
      <c r="FQ907" s="3">
        <v>8.3760041590559595E-2</v>
      </c>
      <c r="FR907" s="3">
        <v>6.1159069568178896E-2</v>
      </c>
      <c r="FS907" s="3">
        <v>4.2800951655898631E-2</v>
      </c>
      <c r="FT907" s="3">
        <v>2.8427964080331315E-2</v>
      </c>
      <c r="FU907" s="3">
        <v>1.7829450511902194E-2</v>
      </c>
      <c r="FV907" s="3">
        <v>1.0161717024753537E-2</v>
      </c>
      <c r="FW907" s="3">
        <v>5.1333945893947443E-3</v>
      </c>
      <c r="FX907" s="3">
        <v>2.25391956236555E-3</v>
      </c>
      <c r="FY907" s="3">
        <v>8.4914165592559724E-4</v>
      </c>
      <c r="FZ907" s="3">
        <v>2.610940763640026E-4</v>
      </c>
      <c r="GA907" s="3">
        <v>6.0187406483429867E-5</v>
      </c>
      <c r="GB907" s="3">
        <v>8.727775814162163E-6</v>
      </c>
      <c r="GC907" s="3">
        <v>0</v>
      </c>
      <c r="GD907" s="3">
        <v>0</v>
      </c>
      <c r="GE907" s="3">
        <v>0</v>
      </c>
      <c r="GF907" s="3">
        <v>0</v>
      </c>
      <c r="GG907" s="3">
        <v>0</v>
      </c>
      <c r="GH907" s="3">
        <v>0</v>
      </c>
      <c r="GI907" s="3">
        <v>0</v>
      </c>
      <c r="GJ907" s="3">
        <v>0</v>
      </c>
      <c r="GK907" s="3">
        <v>0</v>
      </c>
      <c r="GL907" s="3">
        <v>0</v>
      </c>
      <c r="GM907" s="3">
        <v>0</v>
      </c>
      <c r="GN907" s="3">
        <v>0</v>
      </c>
      <c r="GO907" s="3">
        <v>0</v>
      </c>
      <c r="GP907" s="3">
        <v>0</v>
      </c>
      <c r="GQ907" s="3">
        <v>0</v>
      </c>
      <c r="GR907" s="3">
        <v>0</v>
      </c>
      <c r="GS907" s="3">
        <v>0</v>
      </c>
      <c r="GT907" s="3">
        <v>0</v>
      </c>
      <c r="GU907" s="3">
        <v>0</v>
      </c>
      <c r="GV907" s="3">
        <v>0</v>
      </c>
      <c r="GW907" s="3">
        <v>0</v>
      </c>
      <c r="GX907" s="3">
        <v>0</v>
      </c>
      <c r="GY907" s="3">
        <v>0</v>
      </c>
      <c r="GZ907" s="3">
        <v>0</v>
      </c>
      <c r="HA907" s="3">
        <v>0</v>
      </c>
      <c r="HB907">
        <f t="shared" si="5360"/>
        <v>30</v>
      </c>
      <c r="HC907">
        <f t="shared" si="5364"/>
        <v>0.57734580144401726</v>
      </c>
      <c r="HD907">
        <f>IF(H907&gt;=$F$3,IF(HB907&lt;50,HC907*VLOOKUP(H907,Ret!$A$2:$AZ$27,HB907+2),HC907),0)</f>
        <v>1.2124261830324364E-2</v>
      </c>
      <c r="HE907">
        <f>IF(H907&lt;$F$3,HC907*VLOOKUP(H907,Withd!$A$2:$AZ$57,HB907+2),0)</f>
        <v>0</v>
      </c>
      <c r="HF907">
        <f>IF(HC907=HD907,0,HC907*VLOOKUP(H907,Mort!$A$2:$E$115,IF(HF906/HC906=VLOOKUP(H906,Mort!$A$2:$E$115,2),2,3)))</f>
        <v>7.2745570981946179E-4</v>
      </c>
      <c r="HH907">
        <f t="shared" ref="HH907:HI907" si="5395">HH906+1</f>
        <v>41</v>
      </c>
      <c r="HI907">
        <f t="shared" si="5395"/>
        <v>18</v>
      </c>
      <c r="HJ907">
        <f t="shared" si="5358"/>
        <v>0.22062552660370405</v>
      </c>
      <c r="HK907">
        <f>IF(HH907&gt;=$F$3,IF(HI907&lt;50,HJ907*VLOOKUP(HH907,Ret!$A$2:$AZ$27,HI907+2),HJ907),0)</f>
        <v>0</v>
      </c>
      <c r="HL907">
        <f>IF(HH907&lt;$F$3,HJ907*VLOOKUP(HH907,Withd!$A$2:$AZ$57,HI907+2),0)</f>
        <v>8.2513946949785318E-3</v>
      </c>
      <c r="HM907">
        <f>IF(HJ907=HK907,0,HJ907*VLOOKUP(HH907,Mort!$A$2:$E$115,IF(HM906/HJ906=VLOOKUP(HH906,Mort!$A$2:$E$115,2),2,3)))</f>
        <v>1.1913778436600019E-4</v>
      </c>
      <c r="HN907">
        <f>HN906/(1+Assumptions!$C$9)</f>
        <v>0.8298760524683324</v>
      </c>
      <c r="HO907">
        <f>HO906*(1+Assumptions!$C$10)</f>
        <v>1.1734113958293939</v>
      </c>
      <c r="HQ907">
        <f>HQ906/(1.01+Assumptions!$C$9)</f>
        <v>0.79103115155409964</v>
      </c>
      <c r="HR907">
        <f>HR906/(0.99+Assumptions!$C$9)</f>
        <v>0.87103263433766309</v>
      </c>
    </row>
    <row r="908" spans="2:226" x14ac:dyDescent="0.25">
      <c r="B908">
        <f t="shared" ref="B908:C908" si="5396">B907+1</f>
        <v>2053</v>
      </c>
      <c r="C908">
        <f t="shared" si="5396"/>
        <v>70</v>
      </c>
      <c r="D908">
        <f>IF(D907=0, 0, D907*(1-VLOOKUP(C907,Mort!$A$2:$E$111,IF(D907/D906=1-VLOOKUP(C906,Mort!$A$2:$E$111,4),4,5))))</f>
        <v>0.90504521411207439</v>
      </c>
      <c r="E908" s="3">
        <f>IF(C908&lt;65,Assumptions!$C$6,Assumptions!$C$7)*(1+Assumptions!$C$8)^(B908-$J$3)</f>
        <v>25913.292471886984</v>
      </c>
      <c r="F908" s="3">
        <f t="shared" si="5356"/>
        <v>23452.7</v>
      </c>
      <c r="H908">
        <f t="shared" si="5363"/>
        <v>54</v>
      </c>
      <c r="I908" s="5">
        <v>336096.2520932522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28181.94</v>
      </c>
      <c r="AD908" s="5">
        <v>29608.26</v>
      </c>
      <c r="AE908" s="5">
        <v>31111.46</v>
      </c>
      <c r="AF908" s="5">
        <v>32691.63</v>
      </c>
      <c r="AG908" s="5">
        <v>34349.29</v>
      </c>
      <c r="AH908" s="5">
        <v>36085.94</v>
      </c>
      <c r="AI908" s="5">
        <v>37904.68</v>
      </c>
      <c r="AJ908" s="5">
        <v>39808.68</v>
      </c>
      <c r="AK908" s="5">
        <v>41802.449999999997</v>
      </c>
      <c r="AL908" s="5">
        <v>43882.84</v>
      </c>
      <c r="AM908" s="5">
        <v>18965.900000000001</v>
      </c>
      <c r="AN908" s="5">
        <v>19891.38</v>
      </c>
      <c r="AO908" s="5">
        <v>20849.419999999998</v>
      </c>
      <c r="AP908" s="5">
        <v>21837.54</v>
      </c>
      <c r="AQ908" s="5">
        <v>22853.15</v>
      </c>
      <c r="AR908" s="5">
        <v>23893.8</v>
      </c>
      <c r="AS908" s="5">
        <v>24957.65</v>
      </c>
      <c r="AT908" s="5">
        <v>26040.16</v>
      </c>
      <c r="AU908" s="5">
        <v>27134.45</v>
      </c>
      <c r="AV908" s="5">
        <v>28232.37</v>
      </c>
      <c r="AW908" s="5">
        <v>29325.57</v>
      </c>
      <c r="AX908" s="5">
        <v>30405.71</v>
      </c>
      <c r="AY908" s="5">
        <v>31463.09</v>
      </c>
      <c r="AZ908" s="5">
        <v>32486.87</v>
      </c>
      <c r="BA908" s="5">
        <v>33465.47</v>
      </c>
      <c r="BB908" s="5">
        <v>34384.230000000003</v>
      </c>
      <c r="BC908" s="5">
        <v>35222.660000000003</v>
      </c>
      <c r="BD908" s="5">
        <v>35954.43</v>
      </c>
      <c r="BE908" s="5">
        <v>36549.31</v>
      </c>
      <c r="BF908" s="5">
        <v>36976.65</v>
      </c>
      <c r="BG908" s="5">
        <v>37202.239999999998</v>
      </c>
      <c r="BH908" s="5">
        <v>37190.57</v>
      </c>
      <c r="BI908" s="5">
        <v>36907</v>
      </c>
      <c r="BJ908" s="5">
        <v>36319.160000000003</v>
      </c>
      <c r="BK908" s="5">
        <v>35401.19</v>
      </c>
      <c r="BL908" s="5">
        <v>34136.68</v>
      </c>
      <c r="BM908" s="5">
        <v>32453.48</v>
      </c>
      <c r="BN908" s="5">
        <v>30366.05</v>
      </c>
      <c r="BO908" s="5">
        <v>27914.41</v>
      </c>
      <c r="BP908" s="5">
        <v>25159.759999999998</v>
      </c>
      <c r="BQ908" s="5">
        <v>22180.06</v>
      </c>
      <c r="BR908" s="5">
        <v>19073.54</v>
      </c>
      <c r="BS908" s="5">
        <v>15960.83</v>
      </c>
      <c r="BT908" s="5">
        <v>12972.85</v>
      </c>
      <c r="BU908" s="5">
        <v>10299.120000000001</v>
      </c>
      <c r="BV908" s="5">
        <v>7933.72</v>
      </c>
      <c r="BW908" s="5">
        <v>5857.63</v>
      </c>
      <c r="BX908" s="5">
        <v>4104.5600000000004</v>
      </c>
      <c r="BY908" s="5">
        <v>2715.88</v>
      </c>
      <c r="BZ908" s="5">
        <v>1633.02</v>
      </c>
      <c r="CA908" s="5">
        <v>870.33</v>
      </c>
      <c r="CB908" s="5">
        <v>403.15</v>
      </c>
      <c r="CC908" s="5">
        <v>160.24</v>
      </c>
      <c r="CD908" s="5">
        <v>51.98</v>
      </c>
      <c r="CE908" s="5">
        <v>12.64</v>
      </c>
      <c r="CF908" s="5">
        <v>1.93</v>
      </c>
      <c r="CG908" s="5">
        <v>0</v>
      </c>
      <c r="CH908" s="5">
        <v>0</v>
      </c>
      <c r="CI908" s="5">
        <v>0</v>
      </c>
      <c r="CJ908" s="5">
        <v>0</v>
      </c>
      <c r="CK908" s="5">
        <v>0</v>
      </c>
      <c r="CL908" s="5">
        <v>0</v>
      </c>
      <c r="CM908" s="5">
        <v>0</v>
      </c>
      <c r="CN908" s="5">
        <v>0</v>
      </c>
      <c r="CO908" s="5">
        <v>0</v>
      </c>
      <c r="CP908" s="5">
        <v>0</v>
      </c>
      <c r="CQ908" s="5">
        <v>0</v>
      </c>
      <c r="CR908" s="5">
        <v>0</v>
      </c>
      <c r="CS908" s="5">
        <v>0</v>
      </c>
      <c r="CT908" s="5">
        <v>0</v>
      </c>
      <c r="CU908" s="5">
        <v>0</v>
      </c>
      <c r="CV908" s="5">
        <v>0</v>
      </c>
      <c r="CW908" s="5">
        <v>0</v>
      </c>
      <c r="CX908" s="5">
        <v>0</v>
      </c>
      <c r="CY908" s="5">
        <v>0</v>
      </c>
      <c r="CZ908" s="5">
        <v>0</v>
      </c>
      <c r="DA908" s="5">
        <v>0</v>
      </c>
      <c r="DB908" s="5">
        <v>0</v>
      </c>
      <c r="DC908" s="5">
        <v>0</v>
      </c>
      <c r="DD908" s="5">
        <v>0</v>
      </c>
      <c r="DE908" s="5">
        <v>0</v>
      </c>
      <c r="DF908" s="3">
        <v>0</v>
      </c>
      <c r="DG908" s="3">
        <v>0</v>
      </c>
      <c r="DH908" s="3">
        <v>0</v>
      </c>
      <c r="DI908" s="3">
        <v>0</v>
      </c>
      <c r="DJ908" s="3">
        <v>0</v>
      </c>
      <c r="DK908" s="3">
        <v>0</v>
      </c>
      <c r="DL908" s="3">
        <v>0</v>
      </c>
      <c r="DM908" s="3">
        <v>0</v>
      </c>
      <c r="DN908" s="3">
        <v>0</v>
      </c>
      <c r="DO908" s="3">
        <v>0</v>
      </c>
      <c r="DP908" s="3">
        <v>0</v>
      </c>
      <c r="DQ908" s="3">
        <v>0</v>
      </c>
      <c r="DR908" s="3">
        <v>0</v>
      </c>
      <c r="DS908" s="3">
        <v>0</v>
      </c>
      <c r="DT908" s="3">
        <v>0</v>
      </c>
      <c r="DU908" s="3">
        <v>0</v>
      </c>
      <c r="DV908" s="3">
        <v>0</v>
      </c>
      <c r="DW908" s="3">
        <v>0</v>
      </c>
      <c r="DX908" s="3">
        <v>0</v>
      </c>
      <c r="DY908" s="3">
        <v>1</v>
      </c>
      <c r="DZ908" s="3">
        <v>0.99583999999999995</v>
      </c>
      <c r="EA908" s="3">
        <v>0.9918466816</v>
      </c>
      <c r="EB908" s="3">
        <v>0.98788921334041591</v>
      </c>
      <c r="EC908" s="3">
        <v>0.98386850424212036</v>
      </c>
      <c r="ED908" s="3">
        <v>0.97972641783926095</v>
      </c>
      <c r="EE908" s="3">
        <v>0.97545481065748174</v>
      </c>
      <c r="EF908" s="3">
        <v>0.97104575491330991</v>
      </c>
      <c r="EG908" s="3">
        <v>0.96652068169541394</v>
      </c>
      <c r="EH908" s="3">
        <v>0.9617267391142047</v>
      </c>
      <c r="EI908" s="3">
        <v>0.95656226652516141</v>
      </c>
      <c r="EJ908" s="3">
        <v>0.95093768039799342</v>
      </c>
      <c r="EK908" s="3">
        <v>0.94477560422901441</v>
      </c>
      <c r="EL908" s="3">
        <v>0.93796377212252313</v>
      </c>
      <c r="EM908" s="3">
        <v>0.93041316375693683</v>
      </c>
      <c r="EN908" s="3">
        <v>0.92206735767803705</v>
      </c>
      <c r="EO908" s="3">
        <v>0.91291122881629416</v>
      </c>
      <c r="EP908" s="3">
        <v>0.90285094707473856</v>
      </c>
      <c r="EQ908" s="3">
        <v>0.89174588042571934</v>
      </c>
      <c r="ER908" s="3">
        <v>0.87945762219345291</v>
      </c>
      <c r="ES908" s="3">
        <v>0.86588759108300783</v>
      </c>
      <c r="ET908" s="3">
        <v>0.85097700676455845</v>
      </c>
      <c r="EU908" s="3">
        <v>0.83466377754488186</v>
      </c>
      <c r="EV908" s="3">
        <v>0.81689378572095128</v>
      </c>
      <c r="EW908" s="3">
        <v>0.79763143025365124</v>
      </c>
      <c r="EX908" s="3">
        <v>0.7768052736097284</v>
      </c>
      <c r="EY908" s="3">
        <v>0.75426238456957406</v>
      </c>
      <c r="EZ908" s="3">
        <v>0.72979411281413709</v>
      </c>
      <c r="FA908" s="3">
        <v>0.70319311740206181</v>
      </c>
      <c r="FB908" s="3">
        <v>0.67432703993270715</v>
      </c>
      <c r="FC908" s="3">
        <v>0.64307198163182622</v>
      </c>
      <c r="FD908" s="3">
        <v>0.60935571763486962</v>
      </c>
      <c r="FE908" s="3">
        <v>0.57318436223606373</v>
      </c>
      <c r="FF908" s="3">
        <v>0.53464917756293318</v>
      </c>
      <c r="FG908" s="3">
        <v>0.49396772164216962</v>
      </c>
      <c r="FH908" s="3">
        <v>0.45149143725815943</v>
      </c>
      <c r="FI908" s="3">
        <v>0.40685247885644521</v>
      </c>
      <c r="FJ908" s="3">
        <v>0.36083746349778129</v>
      </c>
      <c r="FK908" s="3">
        <v>0.31441211544415676</v>
      </c>
      <c r="FL908" s="3">
        <v>0.26861170258740646</v>
      </c>
      <c r="FM908" s="3">
        <v>0.2244546247990627</v>
      </c>
      <c r="FN908" s="3">
        <v>0.182955209219964</v>
      </c>
      <c r="FO908" s="3">
        <v>0.14511641284909105</v>
      </c>
      <c r="FP908" s="3">
        <v>0.11180058678719672</v>
      </c>
      <c r="FQ908" s="3">
        <v>8.4131059563233399E-2</v>
      </c>
      <c r="FR908" s="3">
        <v>6.1429975761286129E-2</v>
      </c>
      <c r="FS908" s="3">
        <v>4.2990539937020872E-2</v>
      </c>
      <c r="FT908" s="3">
        <v>2.8553886720769896E-2</v>
      </c>
      <c r="FU908" s="3">
        <v>1.7908426673532464E-2</v>
      </c>
      <c r="FV908" s="3">
        <v>1.0206728698313093E-2</v>
      </c>
      <c r="FW908" s="3">
        <v>5.1561331365268257E-3</v>
      </c>
      <c r="FX908" s="3">
        <v>2.2639033762548331E-3</v>
      </c>
      <c r="FY908" s="3">
        <v>8.5290295797024577E-4</v>
      </c>
      <c r="FZ908" s="3">
        <v>2.6225060151669117E-4</v>
      </c>
      <c r="GA908" s="3">
        <v>6.0454008661627636E-5</v>
      </c>
      <c r="GB908" s="3">
        <v>8.7664357960226212E-6</v>
      </c>
      <c r="GC908" s="3">
        <v>0</v>
      </c>
      <c r="GD908" s="3">
        <v>0</v>
      </c>
      <c r="GE908" s="3">
        <v>0</v>
      </c>
      <c r="GF908" s="3">
        <v>0</v>
      </c>
      <c r="GG908" s="3">
        <v>0</v>
      </c>
      <c r="GH908" s="3">
        <v>0</v>
      </c>
      <c r="GI908" s="3">
        <v>0</v>
      </c>
      <c r="GJ908" s="3">
        <v>0</v>
      </c>
      <c r="GK908" s="3">
        <v>0</v>
      </c>
      <c r="GL908" s="3">
        <v>0</v>
      </c>
      <c r="GM908" s="3">
        <v>0</v>
      </c>
      <c r="GN908" s="3">
        <v>0</v>
      </c>
      <c r="GO908" s="3">
        <v>0</v>
      </c>
      <c r="GP908" s="3">
        <v>0</v>
      </c>
      <c r="GQ908" s="3">
        <v>0</v>
      </c>
      <c r="GR908" s="3">
        <v>0</v>
      </c>
      <c r="GS908" s="3">
        <v>0</v>
      </c>
      <c r="GT908" s="3">
        <v>0</v>
      </c>
      <c r="GU908" s="3">
        <v>0</v>
      </c>
      <c r="GV908" s="3">
        <v>0</v>
      </c>
      <c r="GW908" s="3">
        <v>0</v>
      </c>
      <c r="GX908" s="3">
        <v>0</v>
      </c>
      <c r="GY908" s="3">
        <v>0</v>
      </c>
      <c r="GZ908" s="3">
        <v>0</v>
      </c>
      <c r="HA908" s="3">
        <v>0</v>
      </c>
      <c r="HB908">
        <f t="shared" si="5360"/>
        <v>31</v>
      </c>
      <c r="HC908">
        <f t="shared" si="5364"/>
        <v>0.56449408390387346</v>
      </c>
      <c r="HD908">
        <f>IF(H908&gt;=$F$3,IF(HB908&lt;50,HC908*VLOOKUP(H908,Ret!$A$2:$AZ$27,HB908+2),HC908),0)</f>
        <v>1.806381068492395E-2</v>
      </c>
      <c r="HE908">
        <f>IF(H908&lt;$F$3,HC908*VLOOKUP(H908,Withd!$A$2:$AZ$57,HB908+2),0)</f>
        <v>0</v>
      </c>
      <c r="HF908">
        <f>IF(HC908=HD908,0,HC908*VLOOKUP(H908,Mort!$A$2:$E$115,IF(HF907/HC907=VLOOKUP(H907,Mort!$A$2:$E$115,2),2,3)))</f>
        <v>7.4513219075311298E-4</v>
      </c>
      <c r="HH908">
        <f t="shared" ref="HH908:HI908" si="5397">HH907+1</f>
        <v>42</v>
      </c>
      <c r="HI908">
        <f t="shared" si="5397"/>
        <v>19</v>
      </c>
      <c r="HJ908">
        <f t="shared" si="5358"/>
        <v>0.2122549941243595</v>
      </c>
      <c r="HK908">
        <f>IF(HH908&gt;=$F$3,IF(HI908&lt;50,HJ908*VLOOKUP(HH908,Ret!$A$2:$AZ$27,HI908+2),HJ908),0)</f>
        <v>0</v>
      </c>
      <c r="HL908">
        <f>IF(HH908&lt;$F$3,HJ908*VLOOKUP(HH908,Withd!$A$2:$AZ$57,HI908+2),0)</f>
        <v>7.4076992949401463E-3</v>
      </c>
      <c r="HM908">
        <f>IF(HJ908=HK908,0,HJ908*VLOOKUP(HH908,Mort!$A$2:$E$115,IF(HM907/HJ907=VLOOKUP(HH907,Mort!$A$2:$E$115,2),2,3)))</f>
        <v>1.2310789659212852E-4</v>
      </c>
      <c r="HN908">
        <f>HN907/(1+Assumptions!$C$9)</f>
        <v>0.79949523359184238</v>
      </c>
      <c r="HO908">
        <f>HO907*(1+Assumptions!$C$10)</f>
        <v>1.2115472661938491</v>
      </c>
      <c r="HQ908">
        <f>HQ907/(1.01+Assumptions!$C$9)</f>
        <v>0.75480071713177443</v>
      </c>
      <c r="HR908">
        <f>HR907/(0.99+Assumptions!$C$9)</f>
        <v>0.84730801005609246</v>
      </c>
    </row>
    <row r="909" spans="2:226" x14ac:dyDescent="0.25">
      <c r="B909">
        <f t="shared" ref="B909:C909" si="5398">B908+1</f>
        <v>2054</v>
      </c>
      <c r="C909">
        <f t="shared" si="5398"/>
        <v>71</v>
      </c>
      <c r="D909">
        <f>IF(D908=0, 0, D908*(1-VLOOKUP(C908,Mort!$A$2:$E$111,IF(D908/D907=1-VLOOKUP(C907,Mort!$A$2:$E$111,4),4,5))))</f>
        <v>0.89605811513594147</v>
      </c>
      <c r="E909" s="3">
        <f>IF(C909&lt;65,Assumptions!$C$6,Assumptions!$C$7)*(1+Assumptions!$C$8)^(B909-$J$3)</f>
        <v>27338.523557840763</v>
      </c>
      <c r="F909" s="3">
        <f t="shared" si="5356"/>
        <v>24496.91</v>
      </c>
      <c r="H909">
        <f t="shared" si="5363"/>
        <v>55</v>
      </c>
      <c r="I909" s="5">
        <v>323567.67639194382</v>
      </c>
      <c r="J909" s="5">
        <v>0</v>
      </c>
      <c r="K909" s="5">
        <v>0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0</v>
      </c>
      <c r="X909" s="5">
        <v>0</v>
      </c>
      <c r="Y909" s="5">
        <v>0</v>
      </c>
      <c r="Z909" s="5">
        <v>0</v>
      </c>
      <c r="AA909" s="5">
        <v>0</v>
      </c>
      <c r="AB909" s="5">
        <v>0</v>
      </c>
      <c r="AC909" s="5">
        <v>0</v>
      </c>
      <c r="AD909" s="5">
        <v>29731.95</v>
      </c>
      <c r="AE909" s="5">
        <v>31241.42</v>
      </c>
      <c r="AF909" s="5">
        <v>32828.19</v>
      </c>
      <c r="AG909" s="5">
        <v>34492.78</v>
      </c>
      <c r="AH909" s="5">
        <v>36236.69</v>
      </c>
      <c r="AI909" s="5">
        <v>38063.019999999997</v>
      </c>
      <c r="AJ909" s="5">
        <v>39974.980000000003</v>
      </c>
      <c r="AK909" s="5">
        <v>41977.08</v>
      </c>
      <c r="AL909" s="5">
        <v>44066.16</v>
      </c>
      <c r="AM909" s="5">
        <v>19045.13</v>
      </c>
      <c r="AN909" s="5">
        <v>19974.47</v>
      </c>
      <c r="AO909" s="5">
        <v>20936.509999999998</v>
      </c>
      <c r="AP909" s="5">
        <v>21928.77</v>
      </c>
      <c r="AQ909" s="5">
        <v>22948.61</v>
      </c>
      <c r="AR909" s="5">
        <v>23993.61</v>
      </c>
      <c r="AS909" s="5">
        <v>25061.9</v>
      </c>
      <c r="AT909" s="5">
        <v>26148.94</v>
      </c>
      <c r="AU909" s="5">
        <v>27247.8</v>
      </c>
      <c r="AV909" s="5">
        <v>28350.31</v>
      </c>
      <c r="AW909" s="5">
        <v>29448.07</v>
      </c>
      <c r="AX909" s="5">
        <v>30532.73</v>
      </c>
      <c r="AY909" s="5">
        <v>31594.52</v>
      </c>
      <c r="AZ909" s="5">
        <v>32622.58</v>
      </c>
      <c r="BA909" s="5">
        <v>33605.269999999997</v>
      </c>
      <c r="BB909" s="5">
        <v>34527.870000000003</v>
      </c>
      <c r="BC909" s="5">
        <v>35369.79</v>
      </c>
      <c r="BD909" s="5">
        <v>36104.629999999997</v>
      </c>
      <c r="BE909" s="5">
        <v>36701.99</v>
      </c>
      <c r="BF909" s="5">
        <v>37131.120000000003</v>
      </c>
      <c r="BG909" s="5">
        <v>37357.65</v>
      </c>
      <c r="BH909" s="5">
        <v>37345.93</v>
      </c>
      <c r="BI909" s="5">
        <v>37061.17</v>
      </c>
      <c r="BJ909" s="5">
        <v>36470.879999999997</v>
      </c>
      <c r="BK909" s="5">
        <v>35549.08</v>
      </c>
      <c r="BL909" s="5">
        <v>34279.279999999999</v>
      </c>
      <c r="BM909" s="5">
        <v>32589.05</v>
      </c>
      <c r="BN909" s="5">
        <v>30492.9</v>
      </c>
      <c r="BO909" s="5">
        <v>28031.02</v>
      </c>
      <c r="BP909" s="5">
        <v>25264.87</v>
      </c>
      <c r="BQ909" s="5">
        <v>22272.71</v>
      </c>
      <c r="BR909" s="5">
        <v>19153.22</v>
      </c>
      <c r="BS909" s="5">
        <v>16027.51</v>
      </c>
      <c r="BT909" s="5">
        <v>13027.05</v>
      </c>
      <c r="BU909" s="5">
        <v>10342.15</v>
      </c>
      <c r="BV909" s="5">
        <v>7966.86</v>
      </c>
      <c r="BW909" s="5">
        <v>5882.1</v>
      </c>
      <c r="BX909" s="5">
        <v>4121.71</v>
      </c>
      <c r="BY909" s="5">
        <v>2727.23</v>
      </c>
      <c r="BZ909" s="5">
        <v>1639.85</v>
      </c>
      <c r="CA909" s="5">
        <v>873.96</v>
      </c>
      <c r="CB909" s="5">
        <v>404.84</v>
      </c>
      <c r="CC909" s="5">
        <v>160.91</v>
      </c>
      <c r="CD909" s="5">
        <v>52.2</v>
      </c>
      <c r="CE909" s="5">
        <v>12.69</v>
      </c>
      <c r="CF909" s="5">
        <v>1.94</v>
      </c>
      <c r="CG909" s="5">
        <v>0</v>
      </c>
      <c r="CH909" s="5">
        <v>0</v>
      </c>
      <c r="CI909" s="5">
        <v>0</v>
      </c>
      <c r="CJ909" s="5">
        <v>0</v>
      </c>
      <c r="CK909" s="5">
        <v>0</v>
      </c>
      <c r="CL909" s="5">
        <v>0</v>
      </c>
      <c r="CM909" s="5">
        <v>0</v>
      </c>
      <c r="CN909" s="5">
        <v>0</v>
      </c>
      <c r="CO909" s="5">
        <v>0</v>
      </c>
      <c r="CP909" s="5">
        <v>0</v>
      </c>
      <c r="CQ909" s="5">
        <v>0</v>
      </c>
      <c r="CR909" s="5">
        <v>0</v>
      </c>
      <c r="CS909" s="5">
        <v>0</v>
      </c>
      <c r="CT909" s="5">
        <v>0</v>
      </c>
      <c r="CU909" s="5">
        <v>0</v>
      </c>
      <c r="CV909" s="5">
        <v>0</v>
      </c>
      <c r="CW909" s="5">
        <v>0</v>
      </c>
      <c r="CX909" s="5">
        <v>0</v>
      </c>
      <c r="CY909" s="5">
        <v>0</v>
      </c>
      <c r="CZ909" s="5">
        <v>0</v>
      </c>
      <c r="DA909" s="5">
        <v>0</v>
      </c>
      <c r="DB909" s="5">
        <v>0</v>
      </c>
      <c r="DC909" s="5">
        <v>0</v>
      </c>
      <c r="DD909" s="5">
        <v>0</v>
      </c>
      <c r="DE909" s="5">
        <v>0</v>
      </c>
      <c r="DF909" s="3">
        <v>0</v>
      </c>
      <c r="DG909" s="3">
        <v>0</v>
      </c>
      <c r="DH909" s="3">
        <v>0</v>
      </c>
      <c r="DI909" s="3">
        <v>0</v>
      </c>
      <c r="DJ909" s="3">
        <v>0</v>
      </c>
      <c r="DK909" s="3">
        <v>0</v>
      </c>
      <c r="DL909" s="3">
        <v>0</v>
      </c>
      <c r="DM909" s="3">
        <v>0</v>
      </c>
      <c r="DN909" s="3">
        <v>0</v>
      </c>
      <c r="DO909" s="3">
        <v>0</v>
      </c>
      <c r="DP909" s="3">
        <v>0</v>
      </c>
      <c r="DQ909" s="3">
        <v>0</v>
      </c>
      <c r="DR909" s="3">
        <v>0</v>
      </c>
      <c r="DS909" s="3">
        <v>0</v>
      </c>
      <c r="DT909" s="3">
        <v>0</v>
      </c>
      <c r="DU909" s="3">
        <v>0</v>
      </c>
      <c r="DV909" s="3">
        <v>0</v>
      </c>
      <c r="DW909" s="3">
        <v>0</v>
      </c>
      <c r="DX909" s="3">
        <v>0</v>
      </c>
      <c r="DY909" s="3">
        <v>0</v>
      </c>
      <c r="DZ909" s="3">
        <v>1</v>
      </c>
      <c r="EA909" s="3">
        <v>0.99599000000000004</v>
      </c>
      <c r="EB909" s="3">
        <v>0.9920159999</v>
      </c>
      <c r="EC909" s="3">
        <v>0.987978494780407</v>
      </c>
      <c r="ED909" s="3">
        <v>0.98381910531738148</v>
      </c>
      <c r="EE909" s="3">
        <v>0.97952965401819769</v>
      </c>
      <c r="EF909" s="3">
        <v>0.97510217998203552</v>
      </c>
      <c r="EG909" s="3">
        <v>0.97055820382331925</v>
      </c>
      <c r="EH909" s="3">
        <v>0.96574423513235563</v>
      </c>
      <c r="EI909" s="3">
        <v>0.96055818858969488</v>
      </c>
      <c r="EJ909" s="3">
        <v>0.95491010644078744</v>
      </c>
      <c r="EK909" s="3">
        <v>0.94872228895105115</v>
      </c>
      <c r="EL909" s="3">
        <v>0.94188200124771404</v>
      </c>
      <c r="EM909" s="3">
        <v>0.93429985113766989</v>
      </c>
      <c r="EN909" s="3">
        <v>0.92591918147296493</v>
      </c>
      <c r="EO909" s="3">
        <v>0.91672480400093836</v>
      </c>
      <c r="EP909" s="3">
        <v>0.90662249666084804</v>
      </c>
      <c r="EQ909" s="3">
        <v>0.89547103995191968</v>
      </c>
      <c r="ER909" s="3">
        <v>0.88313144902138219</v>
      </c>
      <c r="ES909" s="3">
        <v>0.86950473076298218</v>
      </c>
      <c r="ET909" s="3">
        <v>0.85453185929924358</v>
      </c>
      <c r="EU909" s="3">
        <v>0.83815048355647703</v>
      </c>
      <c r="EV909" s="3">
        <v>0.82030625976155958</v>
      </c>
      <c r="EW909" s="3">
        <v>0.80096343815638193</v>
      </c>
      <c r="EX909" s="3">
        <v>0.78005028278611888</v>
      </c>
      <c r="EY909" s="3">
        <v>0.75741322357966567</v>
      </c>
      <c r="EZ909" s="3">
        <v>0.73284273860674132</v>
      </c>
      <c r="FA909" s="3">
        <v>0.7061306207845256</v>
      </c>
      <c r="FB909" s="3">
        <v>0.67714395880132083</v>
      </c>
      <c r="FC909" s="3">
        <v>0.64575833631087964</v>
      </c>
      <c r="FD909" s="3">
        <v>0.61190122673810021</v>
      </c>
      <c r="FE909" s="3">
        <v>0.57557876991892665</v>
      </c>
      <c r="FF909" s="3">
        <v>0.53688260921727715</v>
      </c>
      <c r="FG909" s="3">
        <v>0.49603121148193452</v>
      </c>
      <c r="FH909" s="3">
        <v>0.45337748760660296</v>
      </c>
      <c r="FI909" s="3">
        <v>0.40855205540693812</v>
      </c>
      <c r="FJ909" s="3">
        <v>0.3623448179404134</v>
      </c>
      <c r="FK909" s="3">
        <v>0.31572553366419981</v>
      </c>
      <c r="FL909" s="3">
        <v>0.26973379517533586</v>
      </c>
      <c r="FM909" s="3">
        <v>0.22539225658646239</v>
      </c>
      <c r="FN909" s="3">
        <v>0.18371948226619136</v>
      </c>
      <c r="FO909" s="3">
        <v>0.14572261894389765</v>
      </c>
      <c r="FP909" s="3">
        <v>0.11226762008675763</v>
      </c>
      <c r="FQ909" s="3">
        <v>8.4482506791485987E-2</v>
      </c>
      <c r="FR909" s="3">
        <v>6.1686591983939325E-2</v>
      </c>
      <c r="FS909" s="3">
        <v>4.3170127668120256E-2</v>
      </c>
      <c r="FT909" s="3">
        <v>2.8673167095888796E-2</v>
      </c>
      <c r="FU909" s="3">
        <v>1.7983236939199537E-2</v>
      </c>
      <c r="FV909" s="3">
        <v>1.0249366061127384E-2</v>
      </c>
      <c r="FW909" s="3">
        <v>5.1776722530997204E-3</v>
      </c>
      <c r="FX909" s="3">
        <v>2.2733605561684939E-3</v>
      </c>
      <c r="FY909" s="3">
        <v>8.5646585593091831E-4</v>
      </c>
      <c r="FZ909" s="3">
        <v>2.6334612138163876E-4</v>
      </c>
      <c r="GA909" s="3">
        <v>6.0706547900895353E-5</v>
      </c>
      <c r="GB909" s="3">
        <v>8.8030565111088335E-6</v>
      </c>
      <c r="GC909" s="3">
        <v>0</v>
      </c>
      <c r="GD909" s="3">
        <v>0</v>
      </c>
      <c r="GE909" s="3">
        <v>0</v>
      </c>
      <c r="GF909" s="3">
        <v>0</v>
      </c>
      <c r="GG909" s="3">
        <v>0</v>
      </c>
      <c r="GH909" s="3">
        <v>0</v>
      </c>
      <c r="GI909" s="3">
        <v>0</v>
      </c>
      <c r="GJ909" s="3">
        <v>0</v>
      </c>
      <c r="GK909" s="3">
        <v>0</v>
      </c>
      <c r="GL909" s="3">
        <v>0</v>
      </c>
      <c r="GM909" s="3">
        <v>0</v>
      </c>
      <c r="GN909" s="3">
        <v>0</v>
      </c>
      <c r="GO909" s="3">
        <v>0</v>
      </c>
      <c r="GP909" s="3">
        <v>0</v>
      </c>
      <c r="GQ909" s="3">
        <v>0</v>
      </c>
      <c r="GR909" s="3">
        <v>0</v>
      </c>
      <c r="GS909" s="3">
        <v>0</v>
      </c>
      <c r="GT909" s="3">
        <v>0</v>
      </c>
      <c r="GU909" s="3">
        <v>0</v>
      </c>
      <c r="GV909" s="3">
        <v>0</v>
      </c>
      <c r="GW909" s="3">
        <v>0</v>
      </c>
      <c r="GX909" s="3">
        <v>0</v>
      </c>
      <c r="GY909" s="3">
        <v>0</v>
      </c>
      <c r="GZ909" s="3">
        <v>0</v>
      </c>
      <c r="HA909" s="3">
        <v>0</v>
      </c>
      <c r="HB909">
        <f t="shared" si="5360"/>
        <v>32</v>
      </c>
      <c r="HC909">
        <f t="shared" si="5364"/>
        <v>0.54568514102819643</v>
      </c>
      <c r="HD909">
        <f>IF(H909&gt;=$F$3,IF(HB909&lt;50,HC909*VLOOKUP(H909,Ret!$A$2:$AZ$27,HB909+2),HC909),0)</f>
        <v>2.8375627333466213E-2</v>
      </c>
      <c r="HE909">
        <f>IF(H909&lt;$F$3,HC909*VLOOKUP(H909,Withd!$A$2:$AZ$57,HB909+2),0)</f>
        <v>0</v>
      </c>
      <c r="HF909">
        <f>IF(HC909=HD909,0,HC909*VLOOKUP(H909,Mort!$A$2:$E$115,IF(HF908/HC908=VLOOKUP(H908,Mort!$A$2:$E$115,2),2,3)))</f>
        <v>7.5304549461891108E-4</v>
      </c>
      <c r="HH909">
        <f t="shared" ref="HH909:HI909" si="5399">HH908+1</f>
        <v>43</v>
      </c>
      <c r="HI909">
        <f t="shared" si="5399"/>
        <v>20</v>
      </c>
      <c r="HJ909">
        <f t="shared" si="5358"/>
        <v>0.20472418693282723</v>
      </c>
      <c r="HK909">
        <f>IF(HH909&gt;=$F$3,IF(HI909&lt;50,HJ909*VLOOKUP(HH909,Ret!$A$2:$AZ$27,HI909+2),HJ909),0)</f>
        <v>0</v>
      </c>
      <c r="HL909">
        <f>IF(HH909&lt;$F$3,HJ909*VLOOKUP(HH909,Withd!$A$2:$AZ$57,HI909+2),0)</f>
        <v>6.551173981850472E-3</v>
      </c>
      <c r="HM909">
        <f>IF(HJ909=HK909,0,HJ909*VLOOKUP(HH909,Mort!$A$2:$E$115,IF(HM908/HJ908=VLOOKUP(HH908,Mort!$A$2:$E$115,2),2,3)))</f>
        <v>1.2692899589835288E-4</v>
      </c>
      <c r="HN909">
        <f>HN908/(1+Assumptions!$C$9)</f>
        <v>0.77022662195745895</v>
      </c>
      <c r="HO909">
        <f>HO908*(1+Assumptions!$C$10)</f>
        <v>1.2509225523451493</v>
      </c>
      <c r="HQ909">
        <f>HQ908/(1.01+Assumptions!$C$9)</f>
        <v>0.72022969191963204</v>
      </c>
      <c r="HR909">
        <f>HR908/(0.99+Assumptions!$C$9)</f>
        <v>0.82422958176662686</v>
      </c>
    </row>
    <row r="910" spans="2:226" x14ac:dyDescent="0.25">
      <c r="B910">
        <f t="shared" ref="B910:C910" si="5400">B909+1</f>
        <v>2055</v>
      </c>
      <c r="C910">
        <f t="shared" si="5400"/>
        <v>72</v>
      </c>
      <c r="D910">
        <f>IF(D909=0, 0, D909*(1-VLOOKUP(C909,Mort!$A$2:$E$111,IF(D909/D908=1-VLOOKUP(C908,Mort!$A$2:$E$111,4),4,5))))</f>
        <v>0.88618355470714338</v>
      </c>
      <c r="E910" s="3">
        <f>IF(C910&lt;65,Assumptions!$C$6,Assumptions!$C$7)*(1+Assumptions!$C$8)^(B910-$J$3)</f>
        <v>28842.142353522009</v>
      </c>
      <c r="F910" s="3">
        <f t="shared" si="5356"/>
        <v>25559.43</v>
      </c>
      <c r="H910">
        <f t="shared" si="5363"/>
        <v>56</v>
      </c>
      <c r="I910" s="5">
        <v>310711.77773256955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31367.21</v>
      </c>
      <c r="AF910" s="5">
        <v>32960.36</v>
      </c>
      <c r="AG910" s="5">
        <v>34631.660000000003</v>
      </c>
      <c r="AH910" s="5">
        <v>36382.58</v>
      </c>
      <c r="AI910" s="5">
        <v>38216.269999999997</v>
      </c>
      <c r="AJ910" s="5">
        <v>40135.93</v>
      </c>
      <c r="AK910" s="5">
        <v>42146.080000000002</v>
      </c>
      <c r="AL910" s="5">
        <v>44243.57</v>
      </c>
      <c r="AM910" s="5">
        <v>19121.810000000001</v>
      </c>
      <c r="AN910" s="5">
        <v>20054.89</v>
      </c>
      <c r="AO910" s="5">
        <v>21020.81</v>
      </c>
      <c r="AP910" s="5">
        <v>22017.05</v>
      </c>
      <c r="AQ910" s="5">
        <v>23041.01</v>
      </c>
      <c r="AR910" s="5">
        <v>24090.22</v>
      </c>
      <c r="AS910" s="5">
        <v>25162.81</v>
      </c>
      <c r="AT910" s="5">
        <v>26254.21</v>
      </c>
      <c r="AU910" s="5">
        <v>27357.51</v>
      </c>
      <c r="AV910" s="5">
        <v>28464.45</v>
      </c>
      <c r="AW910" s="5">
        <v>29566.63</v>
      </c>
      <c r="AX910" s="5">
        <v>30655.66</v>
      </c>
      <c r="AY910" s="5">
        <v>31721.73</v>
      </c>
      <c r="AZ910" s="5">
        <v>32753.919999999998</v>
      </c>
      <c r="BA910" s="5">
        <v>33740.57</v>
      </c>
      <c r="BB910" s="5">
        <v>34666.879999999997</v>
      </c>
      <c r="BC910" s="5">
        <v>35512.199999999997</v>
      </c>
      <c r="BD910" s="5">
        <v>36249.99</v>
      </c>
      <c r="BE910" s="5">
        <v>36849.760000000002</v>
      </c>
      <c r="BF910" s="5">
        <v>37280.61</v>
      </c>
      <c r="BG910" s="5">
        <v>37508.050000000003</v>
      </c>
      <c r="BH910" s="5">
        <v>37496.29</v>
      </c>
      <c r="BI910" s="5">
        <v>37210.39</v>
      </c>
      <c r="BJ910" s="5">
        <v>36617.71</v>
      </c>
      <c r="BK910" s="5">
        <v>35692.199999999997</v>
      </c>
      <c r="BL910" s="5">
        <v>34417.300000000003</v>
      </c>
      <c r="BM910" s="5">
        <v>32720.25</v>
      </c>
      <c r="BN910" s="5">
        <v>30615.67</v>
      </c>
      <c r="BO910" s="5">
        <v>28143.88</v>
      </c>
      <c r="BP910" s="5">
        <v>25366.59</v>
      </c>
      <c r="BQ910" s="5">
        <v>22362.38</v>
      </c>
      <c r="BR910" s="5">
        <v>19230.330000000002</v>
      </c>
      <c r="BS910" s="5">
        <v>16092.04</v>
      </c>
      <c r="BT910" s="5">
        <v>13079.5</v>
      </c>
      <c r="BU910" s="5">
        <v>10383.790000000001</v>
      </c>
      <c r="BV910" s="5">
        <v>7998.94</v>
      </c>
      <c r="BW910" s="5">
        <v>5905.78</v>
      </c>
      <c r="BX910" s="5">
        <v>4138.3</v>
      </c>
      <c r="BY910" s="5">
        <v>2738.21</v>
      </c>
      <c r="BZ910" s="5">
        <v>1646.45</v>
      </c>
      <c r="CA910" s="5">
        <v>877.48</v>
      </c>
      <c r="CB910" s="5">
        <v>406.47</v>
      </c>
      <c r="CC910" s="5">
        <v>161.55000000000001</v>
      </c>
      <c r="CD910" s="5">
        <v>52.41</v>
      </c>
      <c r="CE910" s="5">
        <v>12.75</v>
      </c>
      <c r="CF910" s="5">
        <v>1.95</v>
      </c>
      <c r="CG910" s="5">
        <v>0</v>
      </c>
      <c r="CH910" s="5">
        <v>0</v>
      </c>
      <c r="CI910" s="5">
        <v>0</v>
      </c>
      <c r="CJ910" s="5">
        <v>0</v>
      </c>
      <c r="CK910" s="5">
        <v>0</v>
      </c>
      <c r="CL910" s="5">
        <v>0</v>
      </c>
      <c r="CM910" s="5">
        <v>0</v>
      </c>
      <c r="CN910" s="5">
        <v>0</v>
      </c>
      <c r="CO910" s="5">
        <v>0</v>
      </c>
      <c r="CP910" s="5">
        <v>0</v>
      </c>
      <c r="CQ910" s="5">
        <v>0</v>
      </c>
      <c r="CR910" s="5">
        <v>0</v>
      </c>
      <c r="CS910" s="5">
        <v>0</v>
      </c>
      <c r="CT910" s="5">
        <v>0</v>
      </c>
      <c r="CU910" s="5">
        <v>0</v>
      </c>
      <c r="CV910" s="5">
        <v>0</v>
      </c>
      <c r="CW910" s="5">
        <v>0</v>
      </c>
      <c r="CX910" s="5">
        <v>0</v>
      </c>
      <c r="CY910" s="5">
        <v>0</v>
      </c>
      <c r="CZ910" s="5">
        <v>0</v>
      </c>
      <c r="DA910" s="5">
        <v>0</v>
      </c>
      <c r="DB910" s="5">
        <v>0</v>
      </c>
      <c r="DC910" s="5">
        <v>0</v>
      </c>
      <c r="DD910" s="5">
        <v>0</v>
      </c>
      <c r="DE910" s="5">
        <v>0</v>
      </c>
      <c r="DF910" s="3">
        <v>0</v>
      </c>
      <c r="DG910" s="3">
        <v>0</v>
      </c>
      <c r="DH910" s="3">
        <v>0</v>
      </c>
      <c r="DI910" s="3">
        <v>0</v>
      </c>
      <c r="DJ910" s="3">
        <v>0</v>
      </c>
      <c r="DK910" s="3">
        <v>0</v>
      </c>
      <c r="DL910" s="3">
        <v>0</v>
      </c>
      <c r="DM910" s="3">
        <v>0</v>
      </c>
      <c r="DN910" s="3">
        <v>0</v>
      </c>
      <c r="DO910" s="3">
        <v>0</v>
      </c>
      <c r="DP910" s="3">
        <v>0</v>
      </c>
      <c r="DQ910" s="3">
        <v>0</v>
      </c>
      <c r="DR910" s="3">
        <v>0</v>
      </c>
      <c r="DS910" s="3">
        <v>0</v>
      </c>
      <c r="DT910" s="3">
        <v>0</v>
      </c>
      <c r="DU910" s="3">
        <v>0</v>
      </c>
      <c r="DV910" s="3">
        <v>0</v>
      </c>
      <c r="DW910" s="3">
        <v>0</v>
      </c>
      <c r="DX910" s="3">
        <v>0</v>
      </c>
      <c r="DY910" s="3">
        <v>0</v>
      </c>
      <c r="DZ910" s="3">
        <v>0</v>
      </c>
      <c r="EA910" s="3">
        <v>1</v>
      </c>
      <c r="EB910" s="3">
        <v>0.99600999999999995</v>
      </c>
      <c r="EC910" s="3">
        <v>0.99195623929999999</v>
      </c>
      <c r="ED910" s="3">
        <v>0.98778010353254697</v>
      </c>
      <c r="EE910" s="3">
        <v>0.983473382281145</v>
      </c>
      <c r="EF910" s="3">
        <v>0.97902808259323426</v>
      </c>
      <c r="EG910" s="3">
        <v>0.97446581172834978</v>
      </c>
      <c r="EH910" s="3">
        <v>0.96963246130217717</v>
      </c>
      <c r="EI910" s="3">
        <v>0.96442553498498451</v>
      </c>
      <c r="EJ910" s="3">
        <v>0.95875471283927283</v>
      </c>
      <c r="EK910" s="3">
        <v>0.95254198230007425</v>
      </c>
      <c r="EL910" s="3">
        <v>0.94567415460769066</v>
      </c>
      <c r="EM910" s="3">
        <v>0.93806147766309878</v>
      </c>
      <c r="EN910" s="3">
        <v>0.92964706620846072</v>
      </c>
      <c r="EO910" s="3">
        <v>0.92041567084101072</v>
      </c>
      <c r="EP910" s="3">
        <v>0.91027269014834278</v>
      </c>
      <c r="EQ910" s="3">
        <v>0.8990763360595182</v>
      </c>
      <c r="ER910" s="3">
        <v>0.88668706414861798</v>
      </c>
      <c r="ES910" s="3">
        <v>0.87300548274880474</v>
      </c>
      <c r="ET910" s="3">
        <v>0.85797232833587034</v>
      </c>
      <c r="EU910" s="3">
        <v>0.84152499880167164</v>
      </c>
      <c r="EV910" s="3">
        <v>0.82360893157718407</v>
      </c>
      <c r="EW910" s="3">
        <v>0.80418823297059405</v>
      </c>
      <c r="EX910" s="3">
        <v>0.78319087820773192</v>
      </c>
      <c r="EY910" s="3">
        <v>0.76046267892214348</v>
      </c>
      <c r="EZ910" s="3">
        <v>0.73579326961790914</v>
      </c>
      <c r="FA910" s="3">
        <v>0.70897360494033634</v>
      </c>
      <c r="FB910" s="3">
        <v>0.67987023845753547</v>
      </c>
      <c r="FC910" s="3">
        <v>0.64835825290502869</v>
      </c>
      <c r="FD910" s="3">
        <v>0.614364829705218</v>
      </c>
      <c r="FE910" s="3">
        <v>0.57789613341391632</v>
      </c>
      <c r="FF910" s="3">
        <v>0.53904417636449875</v>
      </c>
      <c r="FG910" s="3">
        <v>0.49802830498492406</v>
      </c>
      <c r="FH910" s="3">
        <v>0.45520285103927044</v>
      </c>
      <c r="FI910" s="3">
        <v>0.41019694515701777</v>
      </c>
      <c r="FJ910" s="3">
        <v>0.36380367065975905</v>
      </c>
      <c r="FK910" s="3">
        <v>0.31699669039267447</v>
      </c>
      <c r="FL910" s="3">
        <v>0.27081978250317357</v>
      </c>
      <c r="FM910" s="3">
        <v>0.22629971845747685</v>
      </c>
      <c r="FN910" s="3">
        <v>0.18445916351187394</v>
      </c>
      <c r="FO910" s="3">
        <v>0.14630931931434818</v>
      </c>
      <c r="FP910" s="3">
        <v>0.11271962578616013</v>
      </c>
      <c r="FQ910" s="3">
        <v>8.482264560034336E-2</v>
      </c>
      <c r="FR910" s="3">
        <v>6.1934951138002708E-2</v>
      </c>
      <c r="FS910" s="3">
        <v>4.3343936854908435E-2</v>
      </c>
      <c r="FT910" s="3">
        <v>2.8788609419661635E-2</v>
      </c>
      <c r="FU910" s="3">
        <v>1.8055640055823385E-2</v>
      </c>
      <c r="FV910" s="3">
        <v>1.029063149341598E-2</v>
      </c>
      <c r="FW910" s="3">
        <v>5.1985183115289503E-3</v>
      </c>
      <c r="FX910" s="3">
        <v>2.2825134350430158E-3</v>
      </c>
      <c r="FY910" s="3">
        <v>8.5991411151810566E-4</v>
      </c>
      <c r="FZ910" s="3">
        <v>2.6440639100958708E-4</v>
      </c>
      <c r="GA910" s="3">
        <v>6.0950961255529999E-5</v>
      </c>
      <c r="GB910" s="3">
        <v>8.8384988916644038E-6</v>
      </c>
      <c r="GC910" s="3">
        <v>0</v>
      </c>
      <c r="GD910" s="3">
        <v>0</v>
      </c>
      <c r="GE910" s="3">
        <v>0</v>
      </c>
      <c r="GF910" s="3">
        <v>0</v>
      </c>
      <c r="GG910" s="3">
        <v>0</v>
      </c>
      <c r="GH910" s="3">
        <v>0</v>
      </c>
      <c r="GI910" s="3">
        <v>0</v>
      </c>
      <c r="GJ910" s="3">
        <v>0</v>
      </c>
      <c r="GK910" s="3">
        <v>0</v>
      </c>
      <c r="GL910" s="3">
        <v>0</v>
      </c>
      <c r="GM910" s="3">
        <v>0</v>
      </c>
      <c r="GN910" s="3">
        <v>0</v>
      </c>
      <c r="GO910" s="3">
        <v>0</v>
      </c>
      <c r="GP910" s="3">
        <v>0</v>
      </c>
      <c r="GQ910" s="3">
        <v>0</v>
      </c>
      <c r="GR910" s="3">
        <v>0</v>
      </c>
      <c r="GS910" s="3">
        <v>0</v>
      </c>
      <c r="GT910" s="3">
        <v>0</v>
      </c>
      <c r="GU910" s="3">
        <v>0</v>
      </c>
      <c r="GV910" s="3">
        <v>0</v>
      </c>
      <c r="GW910" s="3">
        <v>0</v>
      </c>
      <c r="GX910" s="3">
        <v>0</v>
      </c>
      <c r="GY910" s="3">
        <v>0</v>
      </c>
      <c r="GZ910" s="3">
        <v>0</v>
      </c>
      <c r="HA910" s="3">
        <v>0</v>
      </c>
      <c r="HB910">
        <f t="shared" si="5360"/>
        <v>33</v>
      </c>
      <c r="HC910">
        <f t="shared" si="5364"/>
        <v>0.51655646820011125</v>
      </c>
      <c r="HD910">
        <f>IF(H910&gt;=$F$3,IF(HB910&lt;50,HC910*VLOOKUP(H910,Ret!$A$2:$AZ$27,HB910+2),HC910),0)</f>
        <v>2.2211928132604784E-2</v>
      </c>
      <c r="HE910">
        <f>IF(H910&lt;$F$3,HC910*VLOOKUP(H910,Withd!$A$2:$AZ$57,HB910+2),0)</f>
        <v>0</v>
      </c>
      <c r="HF910">
        <f>IF(HC910=HD910,0,HC910*VLOOKUP(H910,Mort!$A$2:$E$115,IF(HF909/HC909=VLOOKUP(H909,Mort!$A$2:$E$115,2),2,3)))</f>
        <v>7.6450357293616469E-4</v>
      </c>
      <c r="HH910">
        <f t="shared" ref="HH910:HI910" si="5401">HH909+1</f>
        <v>44</v>
      </c>
      <c r="HI910">
        <f t="shared" si="5401"/>
        <v>21</v>
      </c>
      <c r="HJ910">
        <f t="shared" si="5358"/>
        <v>0.19804608395507839</v>
      </c>
      <c r="HK910">
        <f>IF(HH910&gt;=$F$3,IF(HI910&lt;50,HJ910*VLOOKUP(HH910,Ret!$A$2:$AZ$27,HI910+2),HJ910),0)</f>
        <v>0</v>
      </c>
      <c r="HL910">
        <f>IF(HH910&lt;$F$3,HJ910*VLOOKUP(HH910,Withd!$A$2:$AZ$57,HI910+2),0)</f>
        <v>5.8423594766748126E-3</v>
      </c>
      <c r="HM910">
        <f>IF(HJ910=HK910,0,HJ910*VLOOKUP(HH910,Mort!$A$2:$E$115,IF(HM909/HJ909=VLOOKUP(HH909,Mort!$A$2:$E$115,2),2,3)))</f>
        <v>1.3269087624990253E-4</v>
      </c>
      <c r="HN910">
        <f>HN909/(1+Assumptions!$C$9)</f>
        <v>0.74202950092240749</v>
      </c>
      <c r="HO910">
        <f>HO909*(1+Assumptions!$C$10)</f>
        <v>1.2915775352963665</v>
      </c>
      <c r="HQ910">
        <f>HQ909/(1.01+Assumptions!$C$9)</f>
        <v>0.68724207244239699</v>
      </c>
      <c r="HR910">
        <f>HR909/(0.99+Assumptions!$C$9)</f>
        <v>0.80177974880022063</v>
      </c>
    </row>
    <row r="911" spans="2:226" x14ac:dyDescent="0.25">
      <c r="B911">
        <f t="shared" ref="B911:C911" si="5402">B910+1</f>
        <v>2056</v>
      </c>
      <c r="C911">
        <f t="shared" si="5402"/>
        <v>73</v>
      </c>
      <c r="D911">
        <f>IF(D910=0, 0, D910*(1-VLOOKUP(C910,Mort!$A$2:$E$111,IF(D910/D909=1-VLOOKUP(C909,Mort!$A$2:$E$111,4),4,5))))</f>
        <v>0.87528349698424557</v>
      </c>
      <c r="E911" s="3">
        <f>IF(C911&lt;65,Assumptions!$C$6,Assumptions!$C$7)*(1+Assumptions!$C$8)^(B911-$J$3)</f>
        <v>30428.460182965719</v>
      </c>
      <c r="F911" s="3">
        <f t="shared" si="5356"/>
        <v>26633.53</v>
      </c>
      <c r="H911">
        <f t="shared" si="5363"/>
        <v>57</v>
      </c>
      <c r="I911" s="5">
        <v>297566.24727120931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33092.400000000001</v>
      </c>
      <c r="AG911" s="5">
        <v>34770.39</v>
      </c>
      <c r="AH911" s="5">
        <v>36528.33</v>
      </c>
      <c r="AI911" s="5">
        <v>38369.360000000001</v>
      </c>
      <c r="AJ911" s="5">
        <v>40296.71</v>
      </c>
      <c r="AK911" s="5">
        <v>42314.92</v>
      </c>
      <c r="AL911" s="5">
        <v>44420.81</v>
      </c>
      <c r="AM911" s="5">
        <v>19198.41</v>
      </c>
      <c r="AN911" s="5">
        <v>20135.23</v>
      </c>
      <c r="AO911" s="5">
        <v>21105.01</v>
      </c>
      <c r="AP911" s="5">
        <v>22105.25</v>
      </c>
      <c r="AQ911" s="5">
        <v>23133.31</v>
      </c>
      <c r="AR911" s="5">
        <v>24186.720000000001</v>
      </c>
      <c r="AS911" s="5">
        <v>25263.61</v>
      </c>
      <c r="AT911" s="5">
        <v>26359.39</v>
      </c>
      <c r="AU911" s="5">
        <v>27467.1</v>
      </c>
      <c r="AV911" s="5">
        <v>28578.48</v>
      </c>
      <c r="AW911" s="5">
        <v>29685.08</v>
      </c>
      <c r="AX911" s="5">
        <v>30778.46</v>
      </c>
      <c r="AY911" s="5">
        <v>31848.799999999999</v>
      </c>
      <c r="AZ911" s="5">
        <v>32885.129999999997</v>
      </c>
      <c r="BA911" s="5">
        <v>33875.74</v>
      </c>
      <c r="BB911" s="5">
        <v>34805.760000000002</v>
      </c>
      <c r="BC911" s="5">
        <v>35654.46</v>
      </c>
      <c r="BD911" s="5">
        <v>36395.21</v>
      </c>
      <c r="BE911" s="5">
        <v>36997.379999999997</v>
      </c>
      <c r="BF911" s="5">
        <v>37429.96</v>
      </c>
      <c r="BG911" s="5">
        <v>37658.31</v>
      </c>
      <c r="BH911" s="5">
        <v>37646.5</v>
      </c>
      <c r="BI911" s="5">
        <v>37359.449999999997</v>
      </c>
      <c r="BJ911" s="5">
        <v>36764.400000000001</v>
      </c>
      <c r="BK911" s="5">
        <v>35835.19</v>
      </c>
      <c r="BL911" s="5">
        <v>34555.17</v>
      </c>
      <c r="BM911" s="5">
        <v>32851.33</v>
      </c>
      <c r="BN911" s="5">
        <v>30738.32</v>
      </c>
      <c r="BO911" s="5">
        <v>28256.62</v>
      </c>
      <c r="BP911" s="5">
        <v>25468.2</v>
      </c>
      <c r="BQ911" s="5">
        <v>22451.97</v>
      </c>
      <c r="BR911" s="5">
        <v>19307.37</v>
      </c>
      <c r="BS911" s="5">
        <v>16156.5</v>
      </c>
      <c r="BT911" s="5">
        <v>13131.89</v>
      </c>
      <c r="BU911" s="5">
        <v>10425.379999999999</v>
      </c>
      <c r="BV911" s="5">
        <v>8030.98</v>
      </c>
      <c r="BW911" s="5">
        <v>5929.44</v>
      </c>
      <c r="BX911" s="5">
        <v>4154.88</v>
      </c>
      <c r="BY911" s="5">
        <v>2749.18</v>
      </c>
      <c r="BZ911" s="5">
        <v>1653.04</v>
      </c>
      <c r="CA911" s="5">
        <v>881</v>
      </c>
      <c r="CB911" s="5">
        <v>408.09</v>
      </c>
      <c r="CC911" s="5">
        <v>162.19999999999999</v>
      </c>
      <c r="CD911" s="5">
        <v>52.62</v>
      </c>
      <c r="CE911" s="5">
        <v>12.8</v>
      </c>
      <c r="CF911" s="5">
        <v>1.96</v>
      </c>
      <c r="CG911" s="5">
        <v>0</v>
      </c>
      <c r="CH911" s="5">
        <v>0</v>
      </c>
      <c r="CI911" s="5">
        <v>0</v>
      </c>
      <c r="CJ911" s="5">
        <v>0</v>
      </c>
      <c r="CK911" s="5">
        <v>0</v>
      </c>
      <c r="CL911" s="5">
        <v>0</v>
      </c>
      <c r="CM911" s="5">
        <v>0</v>
      </c>
      <c r="CN911" s="5">
        <v>0</v>
      </c>
      <c r="CO911" s="5">
        <v>0</v>
      </c>
      <c r="CP911" s="5">
        <v>0</v>
      </c>
      <c r="CQ911" s="5">
        <v>0</v>
      </c>
      <c r="CR911" s="5">
        <v>0</v>
      </c>
      <c r="CS911" s="5">
        <v>0</v>
      </c>
      <c r="CT911" s="5">
        <v>0</v>
      </c>
      <c r="CU911" s="5">
        <v>0</v>
      </c>
      <c r="CV911" s="5">
        <v>0</v>
      </c>
      <c r="CW911" s="5">
        <v>0</v>
      </c>
      <c r="CX911" s="5">
        <v>0</v>
      </c>
      <c r="CY911" s="5">
        <v>0</v>
      </c>
      <c r="CZ911" s="5">
        <v>0</v>
      </c>
      <c r="DA911" s="5">
        <v>0</v>
      </c>
      <c r="DB911" s="5">
        <v>0</v>
      </c>
      <c r="DC911" s="5">
        <v>0</v>
      </c>
      <c r="DD911" s="5">
        <v>0</v>
      </c>
      <c r="DE911" s="5">
        <v>0</v>
      </c>
      <c r="DF911" s="3">
        <v>0</v>
      </c>
      <c r="DG911" s="3">
        <v>0</v>
      </c>
      <c r="DH911" s="3">
        <v>0</v>
      </c>
      <c r="DI911" s="3">
        <v>0</v>
      </c>
      <c r="DJ911" s="3">
        <v>0</v>
      </c>
      <c r="DK911" s="3">
        <v>0</v>
      </c>
      <c r="DL911" s="3">
        <v>0</v>
      </c>
      <c r="DM911" s="3">
        <v>0</v>
      </c>
      <c r="DN911" s="3">
        <v>0</v>
      </c>
      <c r="DO911" s="3">
        <v>0</v>
      </c>
      <c r="DP911" s="3">
        <v>0</v>
      </c>
      <c r="DQ911" s="3">
        <v>0</v>
      </c>
      <c r="DR911" s="3">
        <v>0</v>
      </c>
      <c r="DS911" s="3">
        <v>0</v>
      </c>
      <c r="DT911" s="3">
        <v>0</v>
      </c>
      <c r="DU911" s="3">
        <v>0</v>
      </c>
      <c r="DV911" s="3">
        <v>0</v>
      </c>
      <c r="DW911" s="3">
        <v>0</v>
      </c>
      <c r="DX911" s="3">
        <v>0</v>
      </c>
      <c r="DY911" s="3">
        <v>0</v>
      </c>
      <c r="DZ911" s="3">
        <v>0</v>
      </c>
      <c r="EA911" s="3">
        <v>0</v>
      </c>
      <c r="EB911" s="3">
        <v>1</v>
      </c>
      <c r="EC911" s="3">
        <v>0.99592999999999998</v>
      </c>
      <c r="ED911" s="3">
        <v>0.99173713469999991</v>
      </c>
      <c r="EE911" s="3">
        <v>0.98741316079270791</v>
      </c>
      <c r="EF911" s="3">
        <v>0.98295005330592489</v>
      </c>
      <c r="EG911" s="3">
        <v>0.97836950605751927</v>
      </c>
      <c r="EH911" s="3">
        <v>0.97351679330747398</v>
      </c>
      <c r="EI911" s="3">
        <v>0.96828900812741281</v>
      </c>
      <c r="EJ911" s="3">
        <v>0.96259546875962365</v>
      </c>
      <c r="EK911" s="3">
        <v>0.9563578501220612</v>
      </c>
      <c r="EL911" s="3">
        <v>0.94946251002268112</v>
      </c>
      <c r="EM911" s="3">
        <v>0.94181933681699859</v>
      </c>
      <c r="EN911" s="3">
        <v>0.93337121736575013</v>
      </c>
      <c r="EO911" s="3">
        <v>0.92410284117730823</v>
      </c>
      <c r="EP911" s="3">
        <v>0.91391922786753432</v>
      </c>
      <c r="EQ911" s="3">
        <v>0.90267802136476372</v>
      </c>
      <c r="ER911" s="3">
        <v>0.89023911823035728</v>
      </c>
      <c r="ES911" s="3">
        <v>0.87650272863606282</v>
      </c>
      <c r="ET911" s="3">
        <v>0.86140935164894983</v>
      </c>
      <c r="EU911" s="3">
        <v>0.84489613437783939</v>
      </c>
      <c r="EV911" s="3">
        <v>0.82690829567693513</v>
      </c>
      <c r="EW911" s="3">
        <v>0.80740979806487301</v>
      </c>
      <c r="EX911" s="3">
        <v>0.78632832823739918</v>
      </c>
      <c r="EY911" s="3">
        <v>0.76350908015194985</v>
      </c>
      <c r="EZ911" s="3">
        <v>0.73874084559182063</v>
      </c>
      <c r="FA911" s="3">
        <v>0.71181374176999879</v>
      </c>
      <c r="FB911" s="3">
        <v>0.68259378767034029</v>
      </c>
      <c r="FC911" s="3">
        <v>0.65095556561182</v>
      </c>
      <c r="FD911" s="3">
        <v>0.61682596530679235</v>
      </c>
      <c r="FE911" s="3">
        <v>0.58021117600618122</v>
      </c>
      <c r="FF911" s="3">
        <v>0.54120357864328561</v>
      </c>
      <c r="FG911" s="3">
        <v>0.50002339834431797</v>
      </c>
      <c r="FH911" s="3">
        <v>0.45702638632069004</v>
      </c>
      <c r="FI911" s="3">
        <v>0.41184018750516338</v>
      </c>
      <c r="FJ911" s="3">
        <v>0.36526106229832939</v>
      </c>
      <c r="FK911" s="3">
        <v>0.31826657402302633</v>
      </c>
      <c r="FL911" s="3">
        <v>0.27190468218509212</v>
      </c>
      <c r="FM911" s="3">
        <v>0.22720627148068481</v>
      </c>
      <c r="FN911" s="3">
        <v>0.18519810394662101</v>
      </c>
      <c r="FO911" s="3">
        <v>0.14689543208838085</v>
      </c>
      <c r="FP911" s="3">
        <v>0.11317117878953037</v>
      </c>
      <c r="FQ911" s="3">
        <v>8.5162443750909506E-2</v>
      </c>
      <c r="FR911" s="3">
        <v>6.2183061553601593E-2</v>
      </c>
      <c r="FS911" s="3">
        <v>4.3517571967057002E-2</v>
      </c>
      <c r="FT911" s="3">
        <v>2.8903936124799592E-2</v>
      </c>
      <c r="FU911" s="3">
        <v>1.812797065875181E-2</v>
      </c>
      <c r="FV911" s="3">
        <v>1.0331855597249006E-2</v>
      </c>
      <c r="FW911" s="3">
        <v>5.2193434920622802E-3</v>
      </c>
      <c r="FX911" s="3">
        <v>2.2916571470597853E-3</v>
      </c>
      <c r="FY911" s="3">
        <v>8.6335891358330346E-4</v>
      </c>
      <c r="FZ911" s="3">
        <v>2.654655987485941E-4</v>
      </c>
      <c r="GA911" s="3">
        <v>6.1195129823525898E-5</v>
      </c>
      <c r="GB911" s="3">
        <v>8.8739057757094885E-6</v>
      </c>
      <c r="GC911" s="3">
        <v>0</v>
      </c>
      <c r="GD911" s="3">
        <v>0</v>
      </c>
      <c r="GE911" s="3">
        <v>0</v>
      </c>
      <c r="GF911" s="3">
        <v>0</v>
      </c>
      <c r="GG911" s="3">
        <v>0</v>
      </c>
      <c r="GH911" s="3">
        <v>0</v>
      </c>
      <c r="GI911" s="3">
        <v>0</v>
      </c>
      <c r="GJ911" s="3">
        <v>0</v>
      </c>
      <c r="GK911" s="3">
        <v>0</v>
      </c>
      <c r="GL911" s="3">
        <v>0</v>
      </c>
      <c r="GM911" s="3">
        <v>0</v>
      </c>
      <c r="GN911" s="3">
        <v>0</v>
      </c>
      <c r="GO911" s="3">
        <v>0</v>
      </c>
      <c r="GP911" s="3">
        <v>0</v>
      </c>
      <c r="GQ911" s="3">
        <v>0</v>
      </c>
      <c r="GR911" s="3">
        <v>0</v>
      </c>
      <c r="GS911" s="3">
        <v>0</v>
      </c>
      <c r="GT911" s="3">
        <v>0</v>
      </c>
      <c r="GU911" s="3">
        <v>0</v>
      </c>
      <c r="GV911" s="3">
        <v>0</v>
      </c>
      <c r="GW911" s="3">
        <v>0</v>
      </c>
      <c r="GX911" s="3">
        <v>0</v>
      </c>
      <c r="GY911" s="3">
        <v>0</v>
      </c>
      <c r="GZ911" s="3">
        <v>0</v>
      </c>
      <c r="HA911" s="3">
        <v>0</v>
      </c>
      <c r="HB911">
        <f t="shared" si="5360"/>
        <v>34</v>
      </c>
      <c r="HC911">
        <f t="shared" si="5364"/>
        <v>0.49358003649457027</v>
      </c>
      <c r="HD911">
        <f>IF(H911&gt;=$F$3,IF(HB911&lt;50,HC911*VLOOKUP(H911,Ret!$A$2:$AZ$27,HB911+2),HC911),0)</f>
        <v>2.8627642116685077E-2</v>
      </c>
      <c r="HE911">
        <f>IF(H911&lt;$F$3,HC911*VLOOKUP(H911,Withd!$A$2:$AZ$57,HB911+2),0)</f>
        <v>0</v>
      </c>
      <c r="HF911">
        <f>IF(HC911=HD911,0,HC911*VLOOKUP(H911,Mort!$A$2:$E$115,IF(HF910/HC910=VLOOKUP(H910,Mort!$A$2:$E$115,2),2,3)))</f>
        <v>7.7492065729647529E-4</v>
      </c>
      <c r="HH911">
        <f t="shared" ref="HH911:HI911" si="5403">HH910+1</f>
        <v>45</v>
      </c>
      <c r="HI911">
        <f t="shared" si="5403"/>
        <v>22</v>
      </c>
      <c r="HJ911">
        <f t="shared" si="5358"/>
        <v>0.19207103360215369</v>
      </c>
      <c r="HK911">
        <f>IF(HH911&gt;=$F$3,IF(HI911&lt;50,HJ911*VLOOKUP(HH911,Ret!$A$2:$AZ$27,HI911+2),HJ911),0)</f>
        <v>0</v>
      </c>
      <c r="HL911">
        <f>IF(HH911&lt;$F$3,HJ911*VLOOKUP(HH911,Withd!$A$2:$AZ$57,HI911+2),0)</f>
        <v>5.1090894938172881E-3</v>
      </c>
      <c r="HM911">
        <f>IF(HJ911=HK911,0,HJ911*VLOOKUP(HH911,Mort!$A$2:$E$115,IF(HM910/HJ910=VLOOKUP(HH910,Mort!$A$2:$E$115,2),2,3)))</f>
        <v>1.3637043385752914E-4</v>
      </c>
      <c r="HN911">
        <f>HN910/(1+Assumptions!$C$9)</f>
        <v>0.71486464443391862</v>
      </c>
      <c r="HO911">
        <f>HO910*(1+Assumptions!$C$10)</f>
        <v>1.3335538051934983</v>
      </c>
      <c r="HQ911">
        <f>HQ910/(1.01+Assumptions!$C$9)</f>
        <v>0.65576533629999711</v>
      </c>
      <c r="HR911">
        <f>HR910/(0.99+Assumptions!$C$9)</f>
        <v>0.77994138988348305</v>
      </c>
    </row>
    <row r="912" spans="2:226" x14ac:dyDescent="0.25">
      <c r="B912">
        <f t="shared" ref="B912:C912" si="5404">B911+1</f>
        <v>2057</v>
      </c>
      <c r="C912">
        <f t="shared" si="5404"/>
        <v>74</v>
      </c>
      <c r="D912">
        <f>IF(D911=0, 0, D911*(1-VLOOKUP(C911,Mort!$A$2:$E$111,IF(D911/D910=1-VLOOKUP(C910,Mort!$A$2:$E$111,4),4,5))))</f>
        <v>0.86322209039580267</v>
      </c>
      <c r="E912" s="3">
        <f>IF(C912&lt;65,Assumptions!$C$6,Assumptions!$C$7)*(1+Assumptions!$C$8)^(B912-$J$3)</f>
        <v>32102.025493028828</v>
      </c>
      <c r="F912" s="3">
        <f t="shared" si="5356"/>
        <v>27711.18</v>
      </c>
      <c r="H912">
        <f t="shared" si="5363"/>
        <v>58</v>
      </c>
      <c r="I912" s="5">
        <v>284155.20782863634</v>
      </c>
      <c r="J912" s="5">
        <v>0</v>
      </c>
      <c r="K912" s="5">
        <v>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5">
        <v>0</v>
      </c>
      <c r="V912" s="5">
        <v>0</v>
      </c>
      <c r="W912" s="5">
        <v>0</v>
      </c>
      <c r="X912" s="5">
        <v>0</v>
      </c>
      <c r="Y912" s="5">
        <v>0</v>
      </c>
      <c r="Z912" s="5">
        <v>0</v>
      </c>
      <c r="AA912" s="5">
        <v>0</v>
      </c>
      <c r="AB912" s="5">
        <v>0</v>
      </c>
      <c r="AC912" s="5">
        <v>0</v>
      </c>
      <c r="AD912" s="5">
        <v>0</v>
      </c>
      <c r="AE912" s="5">
        <v>0</v>
      </c>
      <c r="AF912" s="5">
        <v>0</v>
      </c>
      <c r="AG912" s="5">
        <v>34912.480000000003</v>
      </c>
      <c r="AH912" s="5">
        <v>36677.61</v>
      </c>
      <c r="AI912" s="5">
        <v>38526.160000000003</v>
      </c>
      <c r="AJ912" s="5">
        <v>40461.39</v>
      </c>
      <c r="AK912" s="5">
        <v>42487.839999999997</v>
      </c>
      <c r="AL912" s="5">
        <v>44602.34</v>
      </c>
      <c r="AM912" s="5">
        <v>19276.87</v>
      </c>
      <c r="AN912" s="5">
        <v>20217.509999999998</v>
      </c>
      <c r="AO912" s="5">
        <v>21191.26</v>
      </c>
      <c r="AP912" s="5">
        <v>22195.59</v>
      </c>
      <c r="AQ912" s="5">
        <v>23227.85</v>
      </c>
      <c r="AR912" s="5">
        <v>24285.56</v>
      </c>
      <c r="AS912" s="5">
        <v>25366.85</v>
      </c>
      <c r="AT912" s="5">
        <v>26467.11</v>
      </c>
      <c r="AU912" s="5">
        <v>27579.35</v>
      </c>
      <c r="AV912" s="5">
        <v>28695.27</v>
      </c>
      <c r="AW912" s="5">
        <v>29806.39</v>
      </c>
      <c r="AX912" s="5">
        <v>30904.240000000002</v>
      </c>
      <c r="AY912" s="5">
        <v>31978.959999999999</v>
      </c>
      <c r="AZ912" s="5">
        <v>33019.519999999997</v>
      </c>
      <c r="BA912" s="5">
        <v>34014.17</v>
      </c>
      <c r="BB912" s="5">
        <v>34948</v>
      </c>
      <c r="BC912" s="5">
        <v>35800.17</v>
      </c>
      <c r="BD912" s="5">
        <v>36543.94</v>
      </c>
      <c r="BE912" s="5">
        <v>37148.57</v>
      </c>
      <c r="BF912" s="5">
        <v>37582.92</v>
      </c>
      <c r="BG912" s="5">
        <v>37812.21</v>
      </c>
      <c r="BH912" s="5">
        <v>37800.35</v>
      </c>
      <c r="BI912" s="5">
        <v>37512.129999999997</v>
      </c>
      <c r="BJ912" s="5">
        <v>36914.65</v>
      </c>
      <c r="BK912" s="5">
        <v>35981.629999999997</v>
      </c>
      <c r="BL912" s="5">
        <v>34696.39</v>
      </c>
      <c r="BM912" s="5">
        <v>32985.58</v>
      </c>
      <c r="BN912" s="5">
        <v>30863.93</v>
      </c>
      <c r="BO912" s="5">
        <v>28372.09</v>
      </c>
      <c r="BP912" s="5">
        <v>25572.28</v>
      </c>
      <c r="BQ912" s="5">
        <v>22543.72</v>
      </c>
      <c r="BR912" s="5">
        <v>19386.27</v>
      </c>
      <c r="BS912" s="5">
        <v>16222.53</v>
      </c>
      <c r="BT912" s="5">
        <v>13185.56</v>
      </c>
      <c r="BU912" s="5">
        <v>10467.99</v>
      </c>
      <c r="BV912" s="5">
        <v>8063.8</v>
      </c>
      <c r="BW912" s="5">
        <v>5953.67</v>
      </c>
      <c r="BX912" s="5">
        <v>4171.8599999999997</v>
      </c>
      <c r="BY912" s="5">
        <v>2760.41</v>
      </c>
      <c r="BZ912" s="5">
        <v>1659.8</v>
      </c>
      <c r="CA912" s="5">
        <v>884.6</v>
      </c>
      <c r="CB912" s="5">
        <v>409.76</v>
      </c>
      <c r="CC912" s="5">
        <v>162.86000000000001</v>
      </c>
      <c r="CD912" s="5">
        <v>52.83</v>
      </c>
      <c r="CE912" s="5">
        <v>12.85</v>
      </c>
      <c r="CF912" s="5">
        <v>1.97</v>
      </c>
      <c r="CG912" s="5">
        <v>0</v>
      </c>
      <c r="CH912" s="5">
        <v>0</v>
      </c>
      <c r="CI912" s="5">
        <v>0</v>
      </c>
      <c r="CJ912" s="5">
        <v>0</v>
      </c>
      <c r="CK912" s="5">
        <v>0</v>
      </c>
      <c r="CL912" s="5">
        <v>0</v>
      </c>
      <c r="CM912" s="5">
        <v>0</v>
      </c>
      <c r="CN912" s="5">
        <v>0</v>
      </c>
      <c r="CO912" s="5">
        <v>0</v>
      </c>
      <c r="CP912" s="5">
        <v>0</v>
      </c>
      <c r="CQ912" s="5">
        <v>0</v>
      </c>
      <c r="CR912" s="5">
        <v>0</v>
      </c>
      <c r="CS912" s="5">
        <v>0</v>
      </c>
      <c r="CT912" s="5">
        <v>0</v>
      </c>
      <c r="CU912" s="5">
        <v>0</v>
      </c>
      <c r="CV912" s="5">
        <v>0</v>
      </c>
      <c r="CW912" s="5">
        <v>0</v>
      </c>
      <c r="CX912" s="5">
        <v>0</v>
      </c>
      <c r="CY912" s="5">
        <v>0</v>
      </c>
      <c r="CZ912" s="5">
        <v>0</v>
      </c>
      <c r="DA912" s="5">
        <v>0</v>
      </c>
      <c r="DB912" s="5">
        <v>0</v>
      </c>
      <c r="DC912" s="5">
        <v>0</v>
      </c>
      <c r="DD912" s="5">
        <v>0</v>
      </c>
      <c r="DE912" s="5">
        <v>0</v>
      </c>
      <c r="DF912" s="3">
        <v>0</v>
      </c>
      <c r="DG912" s="3">
        <v>0</v>
      </c>
      <c r="DH912" s="3">
        <v>0</v>
      </c>
      <c r="DI912" s="3">
        <v>0</v>
      </c>
      <c r="DJ912" s="3">
        <v>0</v>
      </c>
      <c r="DK912" s="3">
        <v>0</v>
      </c>
      <c r="DL912" s="3">
        <v>0</v>
      </c>
      <c r="DM912" s="3">
        <v>0</v>
      </c>
      <c r="DN912" s="3">
        <v>0</v>
      </c>
      <c r="DO912" s="3">
        <v>0</v>
      </c>
      <c r="DP912" s="3">
        <v>0</v>
      </c>
      <c r="DQ912" s="3">
        <v>0</v>
      </c>
      <c r="DR912" s="3">
        <v>0</v>
      </c>
      <c r="DS912" s="3">
        <v>0</v>
      </c>
      <c r="DT912" s="3">
        <v>0</v>
      </c>
      <c r="DU912" s="3">
        <v>0</v>
      </c>
      <c r="DV912" s="3">
        <v>0</v>
      </c>
      <c r="DW912" s="3">
        <v>0</v>
      </c>
      <c r="DX912" s="3">
        <v>0</v>
      </c>
      <c r="DY912" s="3">
        <v>0</v>
      </c>
      <c r="DZ912" s="3">
        <v>0</v>
      </c>
      <c r="EA912" s="3">
        <v>0</v>
      </c>
      <c r="EB912" s="3">
        <v>0</v>
      </c>
      <c r="EC912" s="3">
        <v>1</v>
      </c>
      <c r="ED912" s="3">
        <v>0.99578999999999995</v>
      </c>
      <c r="EE912" s="3">
        <v>0.99144835559999989</v>
      </c>
      <c r="EF912" s="3">
        <v>0.98696700903268797</v>
      </c>
      <c r="EG912" s="3">
        <v>0.98236774277059569</v>
      </c>
      <c r="EH912" s="3">
        <v>0.97749519876645352</v>
      </c>
      <c r="EI912" s="3">
        <v>0.97224604954907767</v>
      </c>
      <c r="EJ912" s="3">
        <v>0.96652924277772911</v>
      </c>
      <c r="EK912" s="3">
        <v>0.96026613328452937</v>
      </c>
      <c r="EL912" s="3">
        <v>0.95334261446354784</v>
      </c>
      <c r="EM912" s="3">
        <v>0.94566820641711624</v>
      </c>
      <c r="EN912" s="3">
        <v>0.93718556260555463</v>
      </c>
      <c r="EO912" s="3">
        <v>0.92787930996888146</v>
      </c>
      <c r="EP912" s="3">
        <v>0.91765407997302439</v>
      </c>
      <c r="EQ912" s="3">
        <v>0.90636693478935626</v>
      </c>
      <c r="ER912" s="3">
        <v>0.89387719842795887</v>
      </c>
      <c r="ES912" s="3">
        <v>0.88008467325621542</v>
      </c>
      <c r="ET912" s="3">
        <v>0.86492961518274336</v>
      </c>
      <c r="EU912" s="3">
        <v>0.84834891445969018</v>
      </c>
      <c r="EV912" s="3">
        <v>0.83028756607084331</v>
      </c>
      <c r="EW912" s="3">
        <v>0.81070938526289282</v>
      </c>
      <c r="EX912" s="3">
        <v>0.78954176321367875</v>
      </c>
      <c r="EY912" s="3">
        <v>0.7666292612452178</v>
      </c>
      <c r="EZ912" s="3">
        <v>0.74175980801042296</v>
      </c>
      <c r="FA912" s="3">
        <v>0.714722663008443</v>
      </c>
      <c r="FB912" s="3">
        <v>0.68538329769194639</v>
      </c>
      <c r="FC912" s="3">
        <v>0.65361578184392466</v>
      </c>
      <c r="FD912" s="3">
        <v>0.61934670640184775</v>
      </c>
      <c r="FE912" s="3">
        <v>0.58258228590983407</v>
      </c>
      <c r="FF912" s="3">
        <v>0.54341527882811591</v>
      </c>
      <c r="FG912" s="3">
        <v>0.50206681026208455</v>
      </c>
      <c r="FH912" s="3">
        <v>0.45889408524764791</v>
      </c>
      <c r="FI912" s="3">
        <v>0.41352322703921296</v>
      </c>
      <c r="FJ912" s="3">
        <v>0.36675375006107797</v>
      </c>
      <c r="FK912" s="3">
        <v>0.31956721257821968</v>
      </c>
      <c r="FL912" s="3">
        <v>0.27301585672195045</v>
      </c>
      <c r="FM912" s="3">
        <v>0.228134780035429</v>
      </c>
      <c r="FN912" s="3">
        <v>0.18595494055467854</v>
      </c>
      <c r="FO912" s="3">
        <v>0.14749573974915992</v>
      </c>
      <c r="FP912" s="3">
        <v>0.11363366781754779</v>
      </c>
      <c r="FQ912" s="3">
        <v>8.551047136938289E-2</v>
      </c>
      <c r="FR912" s="3">
        <v>6.2437180879782304E-2</v>
      </c>
      <c r="FS912" s="3">
        <v>4.3695412295098046E-2</v>
      </c>
      <c r="FT912" s="3">
        <v>2.9022055892281174E-2</v>
      </c>
      <c r="FU912" s="3">
        <v>1.8202053014520908E-2</v>
      </c>
      <c r="FV912" s="3">
        <v>1.0374078095096046E-2</v>
      </c>
      <c r="FW912" s="3">
        <v>5.2406730312996698E-3</v>
      </c>
      <c r="FX912" s="3">
        <v>2.3010223078527457E-3</v>
      </c>
      <c r="FY912" s="3">
        <v>8.6688714426044332E-4</v>
      </c>
      <c r="FZ912" s="3">
        <v>2.6655045911720107E-4</v>
      </c>
      <c r="GA912" s="3">
        <v>6.1445211835697182E-5</v>
      </c>
      <c r="GB912" s="3">
        <v>8.9101701682944465E-6</v>
      </c>
      <c r="GC912" s="3">
        <v>0</v>
      </c>
      <c r="GD912" s="3">
        <v>0</v>
      </c>
      <c r="GE912" s="3">
        <v>0</v>
      </c>
      <c r="GF912" s="3">
        <v>0</v>
      </c>
      <c r="GG912" s="3">
        <v>0</v>
      </c>
      <c r="GH912" s="3">
        <v>0</v>
      </c>
      <c r="GI912" s="3">
        <v>0</v>
      </c>
      <c r="GJ912" s="3">
        <v>0</v>
      </c>
      <c r="GK912" s="3">
        <v>0</v>
      </c>
      <c r="GL912" s="3">
        <v>0</v>
      </c>
      <c r="GM912" s="3">
        <v>0</v>
      </c>
      <c r="GN912" s="3">
        <v>0</v>
      </c>
      <c r="GO912" s="3">
        <v>0</v>
      </c>
      <c r="GP912" s="3">
        <v>0</v>
      </c>
      <c r="GQ912" s="3">
        <v>0</v>
      </c>
      <c r="GR912" s="3">
        <v>0</v>
      </c>
      <c r="GS912" s="3">
        <v>0</v>
      </c>
      <c r="GT912" s="3">
        <v>0</v>
      </c>
      <c r="GU912" s="3">
        <v>0</v>
      </c>
      <c r="GV912" s="3">
        <v>0</v>
      </c>
      <c r="GW912" s="3">
        <v>0</v>
      </c>
      <c r="GX912" s="3">
        <v>0</v>
      </c>
      <c r="GY912" s="3">
        <v>0</v>
      </c>
      <c r="GZ912" s="3">
        <v>0</v>
      </c>
      <c r="HA912" s="3">
        <v>0</v>
      </c>
      <c r="HB912">
        <f t="shared" si="5360"/>
        <v>35</v>
      </c>
      <c r="HC912">
        <f t="shared" si="5364"/>
        <v>0.46417747372058876</v>
      </c>
      <c r="HD912">
        <f>IF(H912&gt;=$F$3,IF(HB912&lt;50,HC912*VLOOKUP(H912,Ret!$A$2:$AZ$27,HB912+2),HC912),0)</f>
        <v>3.1099890739279448E-2</v>
      </c>
      <c r="HE912">
        <f>IF(H912&lt;$F$3,HC912*VLOOKUP(H912,Withd!$A$2:$AZ$57,HB912+2),0)</f>
        <v>0</v>
      </c>
      <c r="HF912">
        <f>IF(HC912=HD912,0,HC912*VLOOKUP(H912,Mort!$A$2:$E$115,IF(HF911/HC911=VLOOKUP(H911,Mort!$A$2:$E$115,2),2,3)))</f>
        <v>7.7053460637617737E-4</v>
      </c>
      <c r="HH912">
        <f t="shared" ref="HH912:HI912" si="5405">HH911+1</f>
        <v>46</v>
      </c>
      <c r="HI912">
        <f t="shared" si="5405"/>
        <v>23</v>
      </c>
      <c r="HJ912">
        <f t="shared" si="5358"/>
        <v>0.18682557367447888</v>
      </c>
      <c r="HK912">
        <f>IF(HH912&gt;=$F$3,IF(HI912&lt;50,HJ912*VLOOKUP(HH912,Ret!$A$2:$AZ$27,HI912+2),HJ912),0)</f>
        <v>0</v>
      </c>
      <c r="HL912">
        <f>IF(HH912&lt;$F$3,HJ912*VLOOKUP(HH912,Withd!$A$2:$AZ$57,HI912+2),0)</f>
        <v>4.446448653452598E-3</v>
      </c>
      <c r="HM912">
        <f>IF(HJ912=HK912,0,HJ912*VLOOKUP(HH912,Mort!$A$2:$E$115,IF(HM911/HJ911=VLOOKUP(HH911,Mort!$A$2:$E$115,2),2,3)))</f>
        <v>1.4198743599260397E-4</v>
      </c>
      <c r="HN912">
        <f>HN911/(1+Assumptions!$C$9)</f>
        <v>0.68869426246042253</v>
      </c>
      <c r="HO912">
        <f>HO911*(1+Assumptions!$C$10)</f>
        <v>1.376894303862287</v>
      </c>
      <c r="HQ912">
        <f>HQ911/(1.01+Assumptions!$C$9)</f>
        <v>0.62573028272900488</v>
      </c>
      <c r="HR912">
        <f>HR911/(0.99+Assumptions!$C$9)</f>
        <v>0.75869785008120916</v>
      </c>
    </row>
    <row r="913" spans="2:226" x14ac:dyDescent="0.25">
      <c r="B913">
        <f t="shared" ref="B913:C913" si="5406">B912+1</f>
        <v>2058</v>
      </c>
      <c r="C913">
        <f t="shared" si="5406"/>
        <v>75</v>
      </c>
      <c r="D913">
        <f>IF(D912=0, 0, D912*(1-VLOOKUP(C912,Mort!$A$2:$E$111,IF(D912/D911=1-VLOOKUP(C911,Mort!$A$2:$E$111,4),4,5))))</f>
        <v>0.84990257354099541</v>
      </c>
      <c r="E913" s="3">
        <f>IF(C913&lt;65,Assumptions!$C$6,Assumptions!$C$7)*(1+Assumptions!$C$8)^(B913-$J$3)</f>
        <v>33867.636895145413</v>
      </c>
      <c r="F913" s="3">
        <f t="shared" si="5356"/>
        <v>28784.19</v>
      </c>
      <c r="H913">
        <f t="shared" si="5363"/>
        <v>59</v>
      </c>
      <c r="I913" s="5">
        <v>270487.83400029188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36832.67</v>
      </c>
      <c r="AI913" s="5">
        <v>38689.050000000003</v>
      </c>
      <c r="AJ913" s="5">
        <v>40632.449999999997</v>
      </c>
      <c r="AK913" s="5">
        <v>42667.47</v>
      </c>
      <c r="AL913" s="5">
        <v>44790.91</v>
      </c>
      <c r="AM913" s="5">
        <v>19358.37</v>
      </c>
      <c r="AN913" s="5">
        <v>20302.990000000002</v>
      </c>
      <c r="AO913" s="5">
        <v>21280.85</v>
      </c>
      <c r="AP913" s="5">
        <v>22289.43</v>
      </c>
      <c r="AQ913" s="5">
        <v>23326.05</v>
      </c>
      <c r="AR913" s="5">
        <v>24388.240000000002</v>
      </c>
      <c r="AS913" s="5">
        <v>25474.1</v>
      </c>
      <c r="AT913" s="5">
        <v>26579.01</v>
      </c>
      <c r="AU913" s="5">
        <v>27695.95</v>
      </c>
      <c r="AV913" s="5">
        <v>28816.59</v>
      </c>
      <c r="AW913" s="5">
        <v>29932.400000000001</v>
      </c>
      <c r="AX913" s="5">
        <v>31034.9</v>
      </c>
      <c r="AY913" s="5">
        <v>32114.16</v>
      </c>
      <c r="AZ913" s="5">
        <v>33159.120000000003</v>
      </c>
      <c r="BA913" s="5">
        <v>34157.980000000003</v>
      </c>
      <c r="BB913" s="5">
        <v>35095.75</v>
      </c>
      <c r="BC913" s="5">
        <v>35951.519999999997</v>
      </c>
      <c r="BD913" s="5">
        <v>36698.44</v>
      </c>
      <c r="BE913" s="5">
        <v>37305.629999999997</v>
      </c>
      <c r="BF913" s="5">
        <v>37741.82</v>
      </c>
      <c r="BG913" s="5">
        <v>37972.07</v>
      </c>
      <c r="BH913" s="5">
        <v>37960.160000000003</v>
      </c>
      <c r="BI913" s="5">
        <v>37670.720000000001</v>
      </c>
      <c r="BJ913" s="5">
        <v>37070.71</v>
      </c>
      <c r="BK913" s="5">
        <v>36133.75</v>
      </c>
      <c r="BL913" s="5">
        <v>34843.08</v>
      </c>
      <c r="BM913" s="5">
        <v>33125.040000000001</v>
      </c>
      <c r="BN913" s="5">
        <v>30994.42</v>
      </c>
      <c r="BO913" s="5">
        <v>28492.05</v>
      </c>
      <c r="BP913" s="5">
        <v>25680.400000000001</v>
      </c>
      <c r="BQ913" s="5">
        <v>22639.03</v>
      </c>
      <c r="BR913" s="5">
        <v>19468.23</v>
      </c>
      <c r="BS913" s="5">
        <v>16291.11</v>
      </c>
      <c r="BT913" s="5">
        <v>13241.3</v>
      </c>
      <c r="BU913" s="5">
        <v>10512.24</v>
      </c>
      <c r="BV913" s="5">
        <v>8097.89</v>
      </c>
      <c r="BW913" s="5">
        <v>5978.84</v>
      </c>
      <c r="BX913" s="5">
        <v>4189.5</v>
      </c>
      <c r="BY913" s="5">
        <v>2772.08</v>
      </c>
      <c r="BZ913" s="5">
        <v>1666.82</v>
      </c>
      <c r="CA913" s="5">
        <v>888.34</v>
      </c>
      <c r="CB913" s="5">
        <v>411.49</v>
      </c>
      <c r="CC913" s="5">
        <v>163.55000000000001</v>
      </c>
      <c r="CD913" s="5">
        <v>53.06</v>
      </c>
      <c r="CE913" s="5">
        <v>12.9</v>
      </c>
      <c r="CF913" s="5">
        <v>1.97</v>
      </c>
      <c r="CG913" s="5">
        <v>0</v>
      </c>
      <c r="CH913" s="5">
        <v>0</v>
      </c>
      <c r="CI913" s="5">
        <v>0</v>
      </c>
      <c r="CJ913" s="5">
        <v>0</v>
      </c>
      <c r="CK913" s="5">
        <v>0</v>
      </c>
      <c r="CL913" s="5">
        <v>0</v>
      </c>
      <c r="CM913" s="5">
        <v>0</v>
      </c>
      <c r="CN913" s="5">
        <v>0</v>
      </c>
      <c r="CO913" s="5">
        <v>0</v>
      </c>
      <c r="CP913" s="5">
        <v>0</v>
      </c>
      <c r="CQ913" s="5">
        <v>0</v>
      </c>
      <c r="CR913" s="5">
        <v>0</v>
      </c>
      <c r="CS913" s="5">
        <v>0</v>
      </c>
      <c r="CT913" s="5">
        <v>0</v>
      </c>
      <c r="CU913" s="5">
        <v>0</v>
      </c>
      <c r="CV913" s="5">
        <v>0</v>
      </c>
      <c r="CW913" s="5">
        <v>0</v>
      </c>
      <c r="CX913" s="5">
        <v>0</v>
      </c>
      <c r="CY913" s="5">
        <v>0</v>
      </c>
      <c r="CZ913" s="5">
        <v>0</v>
      </c>
      <c r="DA913" s="5">
        <v>0</v>
      </c>
      <c r="DB913" s="5">
        <v>0</v>
      </c>
      <c r="DC913" s="5">
        <v>0</v>
      </c>
      <c r="DD913" s="5">
        <v>0</v>
      </c>
      <c r="DE913" s="5">
        <v>0</v>
      </c>
      <c r="DF913" s="3">
        <v>0</v>
      </c>
      <c r="DG913" s="3">
        <v>0</v>
      </c>
      <c r="DH913" s="3">
        <v>0</v>
      </c>
      <c r="DI913" s="3">
        <v>0</v>
      </c>
      <c r="DJ913" s="3">
        <v>0</v>
      </c>
      <c r="DK913" s="3">
        <v>0</v>
      </c>
      <c r="DL913" s="3">
        <v>0</v>
      </c>
      <c r="DM913" s="3">
        <v>0</v>
      </c>
      <c r="DN913" s="3">
        <v>0</v>
      </c>
      <c r="DO913" s="3">
        <v>0</v>
      </c>
      <c r="DP913" s="3">
        <v>0</v>
      </c>
      <c r="DQ913" s="3">
        <v>0</v>
      </c>
      <c r="DR913" s="3">
        <v>0</v>
      </c>
      <c r="DS913" s="3">
        <v>0</v>
      </c>
      <c r="DT913" s="3">
        <v>0</v>
      </c>
      <c r="DU913" s="3">
        <v>0</v>
      </c>
      <c r="DV913" s="3">
        <v>0</v>
      </c>
      <c r="DW913" s="3">
        <v>0</v>
      </c>
      <c r="DX913" s="3">
        <v>0</v>
      </c>
      <c r="DY913" s="3">
        <v>0</v>
      </c>
      <c r="DZ913" s="3">
        <v>0</v>
      </c>
      <c r="EA913" s="3">
        <v>0</v>
      </c>
      <c r="EB913" s="3">
        <v>0</v>
      </c>
      <c r="EC913" s="3">
        <v>0</v>
      </c>
      <c r="ED913" s="3">
        <v>1</v>
      </c>
      <c r="EE913" s="3">
        <v>0.99563999999999997</v>
      </c>
      <c r="EF913" s="3">
        <v>0.9911397072</v>
      </c>
      <c r="EG913" s="3">
        <v>0.98652099616444799</v>
      </c>
      <c r="EH913" s="3">
        <v>0.98162785202347236</v>
      </c>
      <c r="EI913" s="3">
        <v>0.97635651045810634</v>
      </c>
      <c r="EJ913" s="3">
        <v>0.97061553417661273</v>
      </c>
      <c r="EK913" s="3">
        <v>0.96432594551514828</v>
      </c>
      <c r="EL913" s="3">
        <v>0.95737315544798396</v>
      </c>
      <c r="EM913" s="3">
        <v>0.94966630154662768</v>
      </c>
      <c r="EN913" s="3">
        <v>0.94114779482175437</v>
      </c>
      <c r="EO913" s="3">
        <v>0.93180219721917434</v>
      </c>
      <c r="EP913" s="3">
        <v>0.92153373700581898</v>
      </c>
      <c r="EQ913" s="3">
        <v>0.91019887204064742</v>
      </c>
      <c r="ER913" s="3">
        <v>0.89765633158392732</v>
      </c>
      <c r="ES913" s="3">
        <v>0.88380549438758726</v>
      </c>
      <c r="ET913" s="3">
        <v>0.86858636377423304</v>
      </c>
      <c r="EU913" s="3">
        <v>0.85193556318068098</v>
      </c>
      <c r="EV913" s="3">
        <v>0.83379785504056425</v>
      </c>
      <c r="EW913" s="3">
        <v>0.81413690161870766</v>
      </c>
      <c r="EX913" s="3">
        <v>0.79287978711744322</v>
      </c>
      <c r="EY913" s="3">
        <v>0.76987041569529502</v>
      </c>
      <c r="EZ913" s="3">
        <v>0.7448958194101396</v>
      </c>
      <c r="FA913" s="3">
        <v>0.71774436679263998</v>
      </c>
      <c r="FB913" s="3">
        <v>0.68828096053580212</v>
      </c>
      <c r="FC913" s="3">
        <v>0.65637913801496772</v>
      </c>
      <c r="FD913" s="3">
        <v>0.62196517980884303</v>
      </c>
      <c r="FE913" s="3">
        <v>0.58504532673539011</v>
      </c>
      <c r="FF913" s="3">
        <v>0.54571272941896987</v>
      </c>
      <c r="FG913" s="3">
        <v>0.50418944783748043</v>
      </c>
      <c r="FH913" s="3">
        <v>0.4608341972179355</v>
      </c>
      <c r="FI913" s="3">
        <v>0.41527152013899821</v>
      </c>
      <c r="FJ913" s="3">
        <v>0.36830431121127755</v>
      </c>
      <c r="FK913" s="3">
        <v>0.3209182785308346</v>
      </c>
      <c r="FL913" s="3">
        <v>0.27417011289724791</v>
      </c>
      <c r="FM913" s="3">
        <v>0.22909928803806931</v>
      </c>
      <c r="FN913" s="3">
        <v>0.18674112067271068</v>
      </c>
      <c r="FO913" s="3">
        <v>0.14811932209518067</v>
      </c>
      <c r="FP913" s="3">
        <v>0.11411408812856909</v>
      </c>
      <c r="FQ913" s="3">
        <v>8.5871992457629526E-2</v>
      </c>
      <c r="FR913" s="3">
        <v>6.2701152732787355E-2</v>
      </c>
      <c r="FS913" s="3">
        <v>4.3880147716986569E-2</v>
      </c>
      <c r="FT913" s="3">
        <v>2.9144755312145311E-2</v>
      </c>
      <c r="FU913" s="3">
        <v>1.8279007636671299E-2</v>
      </c>
      <c r="FV913" s="3">
        <v>1.0417937612444439E-2</v>
      </c>
      <c r="FW913" s="3">
        <v>5.2628295436785572E-3</v>
      </c>
      <c r="FX913" s="3">
        <v>2.3107505677429437E-3</v>
      </c>
      <c r="FY913" s="3">
        <v>8.7055216889147656E-4</v>
      </c>
      <c r="FZ913" s="3">
        <v>2.676773808907512E-4</v>
      </c>
      <c r="GA913" s="3">
        <v>6.1704989842935947E-5</v>
      </c>
      <c r="GB913" s="3">
        <v>8.9478405771241405E-6</v>
      </c>
      <c r="GC913" s="3">
        <v>0</v>
      </c>
      <c r="GD913" s="3">
        <v>0</v>
      </c>
      <c r="GE913" s="3">
        <v>0</v>
      </c>
      <c r="GF913" s="3">
        <v>0</v>
      </c>
      <c r="GG913" s="3">
        <v>0</v>
      </c>
      <c r="GH913" s="3">
        <v>0</v>
      </c>
      <c r="GI913" s="3">
        <v>0</v>
      </c>
      <c r="GJ913" s="3">
        <v>0</v>
      </c>
      <c r="GK913" s="3">
        <v>0</v>
      </c>
      <c r="GL913" s="3">
        <v>0</v>
      </c>
      <c r="GM913" s="3">
        <v>0</v>
      </c>
      <c r="GN913" s="3">
        <v>0</v>
      </c>
      <c r="GO913" s="3">
        <v>0</v>
      </c>
      <c r="GP913" s="3">
        <v>0</v>
      </c>
      <c r="GQ913" s="3">
        <v>0</v>
      </c>
      <c r="GR913" s="3">
        <v>0</v>
      </c>
      <c r="GS913" s="3">
        <v>0</v>
      </c>
      <c r="GT913" s="3">
        <v>0</v>
      </c>
      <c r="GU913" s="3">
        <v>0</v>
      </c>
      <c r="GV913" s="3">
        <v>0</v>
      </c>
      <c r="GW913" s="3">
        <v>0</v>
      </c>
      <c r="GX913" s="3">
        <v>0</v>
      </c>
      <c r="GY913" s="3">
        <v>0</v>
      </c>
      <c r="GZ913" s="3">
        <v>0</v>
      </c>
      <c r="HA913" s="3">
        <v>0</v>
      </c>
      <c r="HB913">
        <f t="shared" si="5360"/>
        <v>36</v>
      </c>
      <c r="HC913">
        <f t="shared" si="5364"/>
        <v>0.43230704837493317</v>
      </c>
      <c r="HD913">
        <f>IF(H913&gt;=$F$3,IF(HB913&lt;50,HC913*VLOOKUP(H913,Ret!$A$2:$AZ$27,HB913+2),HC913),0)</f>
        <v>3.6313792063494388E-2</v>
      </c>
      <c r="HE913">
        <f>IF(H913&lt;$F$3,HC913*VLOOKUP(H913,Withd!$A$2:$AZ$57,HB913+2),0)</f>
        <v>0</v>
      </c>
      <c r="HF913">
        <f>IF(HC913=HD913,0,HC913*VLOOKUP(H913,Mort!$A$2:$E$115,IF(HF912/HC912=VLOOKUP(H912,Mort!$A$2:$E$115,2),2,3)))</f>
        <v>7.5221426417238369E-4</v>
      </c>
      <c r="HH913">
        <f t="shared" ref="HH913:HI913" si="5407">HH912+1</f>
        <v>47</v>
      </c>
      <c r="HI913">
        <f t="shared" si="5407"/>
        <v>24</v>
      </c>
      <c r="HJ913">
        <f t="shared" si="5358"/>
        <v>0.18223713758503368</v>
      </c>
      <c r="HK913">
        <f>IF(HH913&gt;=$F$3,IF(HI913&lt;50,HJ913*VLOOKUP(HH913,Ret!$A$2:$AZ$27,HI913+2),HJ913),0)</f>
        <v>0</v>
      </c>
      <c r="HL913">
        <f>IF(HH913&lt;$F$3,HJ913*VLOOKUP(HH913,Withd!$A$2:$AZ$57,HI913+2),0)</f>
        <v>3.8087561755272038E-3</v>
      </c>
      <c r="HM913">
        <f>IF(HJ913=HK913,0,HJ913*VLOOKUP(HH913,Mort!$A$2:$E$115,IF(HM912/HJ912=VLOOKUP(HH912,Mort!$A$2:$E$115,2),2,3)))</f>
        <v>1.5125682419557795E-4</v>
      </c>
      <c r="HN913">
        <f>HN912/(1+Assumptions!$C$9)</f>
        <v>0.66348194842044561</v>
      </c>
      <c r="HO913">
        <f>HO912*(1+Assumptions!$C$10)</f>
        <v>1.4216433687378112</v>
      </c>
      <c r="HQ913">
        <f>HQ912/(1.01+Assumptions!$C$9)</f>
        <v>0.59707088046660772</v>
      </c>
      <c r="HR913">
        <f>HR912/(0.99+Assumptions!$C$9)</f>
        <v>0.73803292809456145</v>
      </c>
    </row>
    <row r="914" spans="2:226" x14ac:dyDescent="0.25">
      <c r="B914">
        <f t="shared" ref="B914:C914" si="5408">B913+1</f>
        <v>2059</v>
      </c>
      <c r="C914">
        <f t="shared" si="5408"/>
        <v>76</v>
      </c>
      <c r="D914">
        <f>IF(D913=0, 0, D913*(1-VLOOKUP(C913,Mort!$A$2:$E$111,IF(D913/D912=1-VLOOKUP(C912,Mort!$A$2:$E$111,4),4,5))))</f>
        <v>0.83526725122461942</v>
      </c>
      <c r="E914" s="3">
        <f>IF(C914&lt;65,Assumptions!$C$6,Assumptions!$C$7)*(1+Assumptions!$C$8)^(B914-$J$3)</f>
        <v>35730.356924378415</v>
      </c>
      <c r="F914" s="3">
        <f t="shared" si="5356"/>
        <v>29844.400000000001</v>
      </c>
      <c r="H914">
        <f t="shared" si="5363"/>
        <v>60</v>
      </c>
      <c r="I914" s="5">
        <v>256557.80856049995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38858.47</v>
      </c>
      <c r="AJ914" s="5">
        <v>40810.379999999997</v>
      </c>
      <c r="AK914" s="5">
        <v>42854.32</v>
      </c>
      <c r="AL914" s="5">
        <v>44987.06</v>
      </c>
      <c r="AM914" s="5">
        <v>19443.14</v>
      </c>
      <c r="AN914" s="5">
        <v>20391.900000000001</v>
      </c>
      <c r="AO914" s="5">
        <v>21374.05</v>
      </c>
      <c r="AP914" s="5">
        <v>22387.040000000001</v>
      </c>
      <c r="AQ914" s="5">
        <v>23428.19</v>
      </c>
      <c r="AR914" s="5">
        <v>24495.040000000001</v>
      </c>
      <c r="AS914" s="5">
        <v>25585.65</v>
      </c>
      <c r="AT914" s="5">
        <v>26695.4</v>
      </c>
      <c r="AU914" s="5">
        <v>27817.23</v>
      </c>
      <c r="AV914" s="5">
        <v>28942.78</v>
      </c>
      <c r="AW914" s="5">
        <v>30063.48</v>
      </c>
      <c r="AX914" s="5">
        <v>31170.81</v>
      </c>
      <c r="AY914" s="5">
        <v>32254.79</v>
      </c>
      <c r="AZ914" s="5">
        <v>33304.33</v>
      </c>
      <c r="BA914" s="5">
        <v>34307.56</v>
      </c>
      <c r="BB914" s="5">
        <v>35249.440000000002</v>
      </c>
      <c r="BC914" s="5">
        <v>36108.959999999999</v>
      </c>
      <c r="BD914" s="5">
        <v>36859.15</v>
      </c>
      <c r="BE914" s="5">
        <v>37468.99</v>
      </c>
      <c r="BF914" s="5">
        <v>37907.089999999997</v>
      </c>
      <c r="BG914" s="5">
        <v>38138.35</v>
      </c>
      <c r="BH914" s="5">
        <v>38126.39</v>
      </c>
      <c r="BI914" s="5">
        <v>37835.68</v>
      </c>
      <c r="BJ914" s="5">
        <v>37233.050000000003</v>
      </c>
      <c r="BK914" s="5">
        <v>36291.99</v>
      </c>
      <c r="BL914" s="5">
        <v>34995.660000000003</v>
      </c>
      <c r="BM914" s="5">
        <v>33270.1</v>
      </c>
      <c r="BN914" s="5">
        <v>31130.15</v>
      </c>
      <c r="BO914" s="5">
        <v>28616.81</v>
      </c>
      <c r="BP914" s="5">
        <v>25792.85</v>
      </c>
      <c r="BQ914" s="5">
        <v>22738.17</v>
      </c>
      <c r="BR914" s="5">
        <v>19553.48</v>
      </c>
      <c r="BS914" s="5">
        <v>16362.45</v>
      </c>
      <c r="BT914" s="5">
        <v>13299.29</v>
      </c>
      <c r="BU914" s="5">
        <v>10558.28</v>
      </c>
      <c r="BV914" s="5">
        <v>8133.35</v>
      </c>
      <c r="BW914" s="5">
        <v>6005.02</v>
      </c>
      <c r="BX914" s="5">
        <v>4207.84</v>
      </c>
      <c r="BY914" s="5">
        <v>2784.22</v>
      </c>
      <c r="BZ914" s="5">
        <v>1674.12</v>
      </c>
      <c r="CA914" s="5">
        <v>892.23</v>
      </c>
      <c r="CB914" s="5">
        <v>413.3</v>
      </c>
      <c r="CC914" s="5">
        <v>164.27</v>
      </c>
      <c r="CD914" s="5">
        <v>53.29</v>
      </c>
      <c r="CE914" s="5">
        <v>12.96</v>
      </c>
      <c r="CF914" s="5">
        <v>1.98</v>
      </c>
      <c r="CG914" s="5">
        <v>0</v>
      </c>
      <c r="CH914" s="5">
        <v>0</v>
      </c>
      <c r="CI914" s="5">
        <v>0</v>
      </c>
      <c r="CJ914" s="5">
        <v>0</v>
      </c>
      <c r="CK914" s="5">
        <v>0</v>
      </c>
      <c r="CL914" s="5">
        <v>0</v>
      </c>
      <c r="CM914" s="5">
        <v>0</v>
      </c>
      <c r="CN914" s="5">
        <v>0</v>
      </c>
      <c r="CO914" s="5">
        <v>0</v>
      </c>
      <c r="CP914" s="5">
        <v>0</v>
      </c>
      <c r="CQ914" s="5">
        <v>0</v>
      </c>
      <c r="CR914" s="5">
        <v>0</v>
      </c>
      <c r="CS914" s="5">
        <v>0</v>
      </c>
      <c r="CT914" s="5">
        <v>0</v>
      </c>
      <c r="CU914" s="5">
        <v>0</v>
      </c>
      <c r="CV914" s="5">
        <v>0</v>
      </c>
      <c r="CW914" s="5">
        <v>0</v>
      </c>
      <c r="CX914" s="5">
        <v>0</v>
      </c>
      <c r="CY914" s="5">
        <v>0</v>
      </c>
      <c r="CZ914" s="5">
        <v>0</v>
      </c>
      <c r="DA914" s="5">
        <v>0</v>
      </c>
      <c r="DB914" s="5">
        <v>0</v>
      </c>
      <c r="DC914" s="5">
        <v>0</v>
      </c>
      <c r="DD914" s="5">
        <v>0</v>
      </c>
      <c r="DE914" s="5">
        <v>0</v>
      </c>
      <c r="DF914" s="3">
        <v>0</v>
      </c>
      <c r="DG914" s="3">
        <v>0</v>
      </c>
      <c r="DH914" s="3">
        <v>0</v>
      </c>
      <c r="DI914" s="3">
        <v>0</v>
      </c>
      <c r="DJ914" s="3">
        <v>0</v>
      </c>
      <c r="DK914" s="3">
        <v>0</v>
      </c>
      <c r="DL914" s="3">
        <v>0</v>
      </c>
      <c r="DM914" s="3">
        <v>0</v>
      </c>
      <c r="DN914" s="3">
        <v>0</v>
      </c>
      <c r="DO914" s="3">
        <v>0</v>
      </c>
      <c r="DP914" s="3">
        <v>0</v>
      </c>
      <c r="DQ914" s="3">
        <v>0</v>
      </c>
      <c r="DR914" s="3">
        <v>0</v>
      </c>
      <c r="DS914" s="3">
        <v>0</v>
      </c>
      <c r="DT914" s="3">
        <v>0</v>
      </c>
      <c r="DU914" s="3">
        <v>0</v>
      </c>
      <c r="DV914" s="3">
        <v>0</v>
      </c>
      <c r="DW914" s="3">
        <v>0</v>
      </c>
      <c r="DX914" s="3">
        <v>0</v>
      </c>
      <c r="DY914" s="3">
        <v>0</v>
      </c>
      <c r="DZ914" s="3">
        <v>0</v>
      </c>
      <c r="EA914" s="3">
        <v>0</v>
      </c>
      <c r="EB914" s="3">
        <v>0</v>
      </c>
      <c r="EC914" s="3">
        <v>0</v>
      </c>
      <c r="ED914" s="3">
        <v>0</v>
      </c>
      <c r="EE914" s="3">
        <v>1</v>
      </c>
      <c r="EF914" s="3">
        <v>0.99548000000000003</v>
      </c>
      <c r="EG914" s="3">
        <v>0.99084106319999998</v>
      </c>
      <c r="EH914" s="3">
        <v>0.985926491526528</v>
      </c>
      <c r="EI914" s="3">
        <v>0.98063206626703059</v>
      </c>
      <c r="EJ914" s="3">
        <v>0.9748659497173805</v>
      </c>
      <c r="EK914" s="3">
        <v>0.96854881836321183</v>
      </c>
      <c r="EL914" s="3">
        <v>0.96156558138281301</v>
      </c>
      <c r="EM914" s="3">
        <v>0.95382497845268133</v>
      </c>
      <c r="EN914" s="3">
        <v>0.94526916839596076</v>
      </c>
      <c r="EO914" s="3">
        <v>0.93588264555378886</v>
      </c>
      <c r="EP914" s="3">
        <v>0.92556921879978604</v>
      </c>
      <c r="EQ914" s="3">
        <v>0.91418471740854867</v>
      </c>
      <c r="ER914" s="3">
        <v>0.90158725200265888</v>
      </c>
      <c r="ES914" s="3">
        <v>0.8876757607042578</v>
      </c>
      <c r="ET914" s="3">
        <v>0.87238998410493052</v>
      </c>
      <c r="EU914" s="3">
        <v>0.85566626810963897</v>
      </c>
      <c r="EV914" s="3">
        <v>0.83744913326158477</v>
      </c>
      <c r="EW914" s="3">
        <v>0.81770208269927658</v>
      </c>
      <c r="EX914" s="3">
        <v>0.79635188131999846</v>
      </c>
      <c r="EY914" s="3">
        <v>0.7732417497240921</v>
      </c>
      <c r="EZ914" s="3">
        <v>0.7481577873630425</v>
      </c>
      <c r="FA914" s="3">
        <v>0.72088743601365957</v>
      </c>
      <c r="FB914" s="3">
        <v>0.69129500676529887</v>
      </c>
      <c r="FC914" s="3">
        <v>0.65925348320172728</v>
      </c>
      <c r="FD914" s="3">
        <v>0.62468882307746076</v>
      </c>
      <c r="FE914" s="3">
        <v>0.58760729453958271</v>
      </c>
      <c r="FF914" s="3">
        <v>0.5481024561276866</v>
      </c>
      <c r="FG914" s="3">
        <v>0.50639734024093097</v>
      </c>
      <c r="FH914" s="3">
        <v>0.46285223295361333</v>
      </c>
      <c r="FI914" s="3">
        <v>0.41709003268148959</v>
      </c>
      <c r="FJ914" s="3">
        <v>0.36991714998521313</v>
      </c>
      <c r="FK914" s="3">
        <v>0.32232360946811561</v>
      </c>
      <c r="FL914" s="3">
        <v>0.27537072927689521</v>
      </c>
      <c r="FM914" s="3">
        <v>0.2301025350910664</v>
      </c>
      <c r="FN914" s="3">
        <v>0.18755887737807914</v>
      </c>
      <c r="FO914" s="3">
        <v>0.14876795035874482</v>
      </c>
      <c r="FP914" s="3">
        <v>0.11461380431538419</v>
      </c>
      <c r="FQ914" s="3">
        <v>8.6248033885369765E-2</v>
      </c>
      <c r="FR914" s="3">
        <v>6.2975726902080434E-2</v>
      </c>
      <c r="FS914" s="3">
        <v>4.4072302957882947E-2</v>
      </c>
      <c r="FT914" s="3">
        <v>2.9272382901596276E-2</v>
      </c>
      <c r="FU914" s="3">
        <v>1.8359053108223156E-2</v>
      </c>
      <c r="FV914" s="3">
        <v>1.0463558728500705E-2</v>
      </c>
      <c r="FW914" s="3">
        <v>5.2858759628767018E-3</v>
      </c>
      <c r="FX914" s="3">
        <v>2.3208695590202734E-3</v>
      </c>
      <c r="FY914" s="3">
        <v>8.743643976652977E-4</v>
      </c>
      <c r="FZ914" s="3">
        <v>2.6884956499412569E-4</v>
      </c>
      <c r="GA914" s="3">
        <v>6.1975201722445838E-5</v>
      </c>
      <c r="GB914" s="3">
        <v>8.9870240017718687E-6</v>
      </c>
      <c r="GC914" s="3">
        <v>0</v>
      </c>
      <c r="GD914" s="3">
        <v>0</v>
      </c>
      <c r="GE914" s="3">
        <v>0</v>
      </c>
      <c r="GF914" s="3">
        <v>0</v>
      </c>
      <c r="GG914" s="3">
        <v>0</v>
      </c>
      <c r="GH914" s="3">
        <v>0</v>
      </c>
      <c r="GI914" s="3">
        <v>0</v>
      </c>
      <c r="GJ914" s="3">
        <v>0</v>
      </c>
      <c r="GK914" s="3">
        <v>0</v>
      </c>
      <c r="GL914" s="3">
        <v>0</v>
      </c>
      <c r="GM914" s="3">
        <v>0</v>
      </c>
      <c r="GN914" s="3">
        <v>0</v>
      </c>
      <c r="GO914" s="3">
        <v>0</v>
      </c>
      <c r="GP914" s="3">
        <v>0</v>
      </c>
      <c r="GQ914" s="3">
        <v>0</v>
      </c>
      <c r="GR914" s="3">
        <v>0</v>
      </c>
      <c r="GS914" s="3">
        <v>0</v>
      </c>
      <c r="GT914" s="3">
        <v>0</v>
      </c>
      <c r="GU914" s="3">
        <v>0</v>
      </c>
      <c r="GV914" s="3">
        <v>0</v>
      </c>
      <c r="GW914" s="3">
        <v>0</v>
      </c>
      <c r="GX914" s="3">
        <v>0</v>
      </c>
      <c r="GY914" s="3">
        <v>0</v>
      </c>
      <c r="GZ914" s="3">
        <v>0</v>
      </c>
      <c r="HA914" s="3">
        <v>0</v>
      </c>
      <c r="HB914">
        <f t="shared" si="5360"/>
        <v>37</v>
      </c>
      <c r="HC914">
        <f t="shared" si="5364"/>
        <v>0.3952410420472664</v>
      </c>
      <c r="HD914">
        <f>IF(H914&gt;=$F$3,IF(HB914&lt;50,HC914*VLOOKUP(H914,Ret!$A$2:$AZ$27,HB914+2),HC914),0)</f>
        <v>5.7705192138900893E-2</v>
      </c>
      <c r="HE914">
        <f>IF(H914&lt;$F$3,HC914*VLOOKUP(H914,Withd!$A$2:$AZ$57,HB914+2),0)</f>
        <v>0</v>
      </c>
      <c r="HF914">
        <f>IF(HC914=HD914,0,HC914*VLOOKUP(H914,Mort!$A$2:$E$115,IF(HF913/HC913=VLOOKUP(H913,Mort!$A$2:$E$115,2),2,3)))</f>
        <v>7.1933869652602482E-4</v>
      </c>
      <c r="HH914">
        <f t="shared" ref="HH914:HI914" si="5409">HH913+1</f>
        <v>48</v>
      </c>
      <c r="HI914">
        <f t="shared" si="5409"/>
        <v>25</v>
      </c>
      <c r="HJ914">
        <f t="shared" si="5358"/>
        <v>0.17827712458531089</v>
      </c>
      <c r="HK914">
        <f>IF(HH914&gt;=$F$3,IF(HI914&lt;50,HJ914*VLOOKUP(HH914,Ret!$A$2:$AZ$27,HI914+2),HJ914),0)</f>
        <v>0</v>
      </c>
      <c r="HL914">
        <f>IF(HH914&lt;$F$3,HJ914*VLOOKUP(HH914,Withd!$A$2:$AZ$57,HI914+2),0)</f>
        <v>3.1911605300770649E-3</v>
      </c>
      <c r="HM914">
        <f>IF(HJ914=HK914,0,HJ914*VLOOKUP(HH914,Mort!$A$2:$E$115,IF(HM913/HJ913=VLOOKUP(HH913,Mort!$A$2:$E$115,2),2,3)))</f>
        <v>1.5866664088092669E-4</v>
      </c>
      <c r="HN914">
        <f>HN913/(1+Assumptions!$C$9)</f>
        <v>0.63919262853607473</v>
      </c>
      <c r="HO914">
        <f>HO913*(1+Assumptions!$C$10)</f>
        <v>1.4678467782217899</v>
      </c>
      <c r="HQ914">
        <f>HQ913/(1.01+Assumptions!$C$9)</f>
        <v>0.56972412258264093</v>
      </c>
      <c r="HR914">
        <f>HR913/(0.99+Assumptions!$C$9)</f>
        <v>0.71793086390521543</v>
      </c>
    </row>
    <row r="915" spans="2:226" x14ac:dyDescent="0.25">
      <c r="B915">
        <f t="shared" ref="B915:C915" si="5410">B914+1</f>
        <v>2060</v>
      </c>
      <c r="C915">
        <f t="shared" si="5410"/>
        <v>77</v>
      </c>
      <c r="D915">
        <f>IF(D914=0, 0, D914*(1-VLOOKUP(C914,Mort!$A$2:$E$111,IF(D914/D913=1-VLOOKUP(C913,Mort!$A$2:$E$111,4),4,5))))</f>
        <v>0.81925517801864345</v>
      </c>
      <c r="E915" s="3">
        <f>IF(C915&lt;65,Assumptions!$C$6,Assumptions!$C$7)*(1+Assumptions!$C$8)^(B915-$J$3)</f>
        <v>37695.526555219221</v>
      </c>
      <c r="F915" s="3">
        <f t="shared" si="5356"/>
        <v>30882.26</v>
      </c>
      <c r="H915">
        <f t="shared" si="5363"/>
        <v>61</v>
      </c>
      <c r="I915" s="5">
        <v>242358.17671951625</v>
      </c>
      <c r="J915" s="5">
        <v>0</v>
      </c>
      <c r="K915" s="5">
        <v>0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  <c r="Y915" s="5">
        <v>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>
        <v>0</v>
      </c>
      <c r="AI915" s="5">
        <v>0</v>
      </c>
      <c r="AJ915" s="5">
        <v>40995.68</v>
      </c>
      <c r="AK915" s="5">
        <v>43048.9</v>
      </c>
      <c r="AL915" s="5">
        <v>45191.32</v>
      </c>
      <c r="AM915" s="5">
        <v>19531.419999999998</v>
      </c>
      <c r="AN915" s="5">
        <v>20484.490000000002</v>
      </c>
      <c r="AO915" s="5">
        <v>21471.1</v>
      </c>
      <c r="AP915" s="5">
        <v>22488.68</v>
      </c>
      <c r="AQ915" s="5">
        <v>23534.57</v>
      </c>
      <c r="AR915" s="5">
        <v>24606.26</v>
      </c>
      <c r="AS915" s="5">
        <v>25701.82</v>
      </c>
      <c r="AT915" s="5">
        <v>26816.61</v>
      </c>
      <c r="AU915" s="5">
        <v>27943.54</v>
      </c>
      <c r="AV915" s="5">
        <v>29074.19</v>
      </c>
      <c r="AW915" s="5">
        <v>30199.98</v>
      </c>
      <c r="AX915" s="5">
        <v>31312.34</v>
      </c>
      <c r="AY915" s="5">
        <v>32401.24</v>
      </c>
      <c r="AZ915" s="5">
        <v>33455.550000000003</v>
      </c>
      <c r="BA915" s="5">
        <v>34463.33</v>
      </c>
      <c r="BB915" s="5">
        <v>35409.49</v>
      </c>
      <c r="BC915" s="5">
        <v>36272.910000000003</v>
      </c>
      <c r="BD915" s="5">
        <v>37026.51</v>
      </c>
      <c r="BE915" s="5">
        <v>37639.120000000003</v>
      </c>
      <c r="BF915" s="5">
        <v>38079.21</v>
      </c>
      <c r="BG915" s="5">
        <v>38311.519999999997</v>
      </c>
      <c r="BH915" s="5">
        <v>38299.5</v>
      </c>
      <c r="BI915" s="5">
        <v>38007.480000000003</v>
      </c>
      <c r="BJ915" s="5">
        <v>37402.11</v>
      </c>
      <c r="BK915" s="5">
        <v>36456.769999999997</v>
      </c>
      <c r="BL915" s="5">
        <v>35154.559999999998</v>
      </c>
      <c r="BM915" s="5">
        <v>33421.160000000003</v>
      </c>
      <c r="BN915" s="5">
        <v>31271.49</v>
      </c>
      <c r="BO915" s="5">
        <v>28746.75</v>
      </c>
      <c r="BP915" s="5">
        <v>25909.97</v>
      </c>
      <c r="BQ915" s="5">
        <v>22841.41</v>
      </c>
      <c r="BR915" s="5">
        <v>19642.27</v>
      </c>
      <c r="BS915" s="5">
        <v>16436.75</v>
      </c>
      <c r="BT915" s="5">
        <v>13359.67</v>
      </c>
      <c r="BU915" s="5">
        <v>10606.22</v>
      </c>
      <c r="BV915" s="5">
        <v>8170.28</v>
      </c>
      <c r="BW915" s="5">
        <v>6032.29</v>
      </c>
      <c r="BX915" s="5">
        <v>4226.95</v>
      </c>
      <c r="BY915" s="5">
        <v>2796.86</v>
      </c>
      <c r="BZ915" s="5">
        <v>1681.72</v>
      </c>
      <c r="CA915" s="5">
        <v>896.28</v>
      </c>
      <c r="CB915" s="5">
        <v>415.17</v>
      </c>
      <c r="CC915" s="5">
        <v>165.02</v>
      </c>
      <c r="CD915" s="5">
        <v>53.53</v>
      </c>
      <c r="CE915" s="5">
        <v>13.02</v>
      </c>
      <c r="CF915" s="5">
        <v>1.99</v>
      </c>
      <c r="CG915" s="5">
        <v>0</v>
      </c>
      <c r="CH915" s="5">
        <v>0</v>
      </c>
      <c r="CI915" s="5">
        <v>0</v>
      </c>
      <c r="CJ915" s="5">
        <v>0</v>
      </c>
      <c r="CK915" s="5">
        <v>0</v>
      </c>
      <c r="CL915" s="5">
        <v>0</v>
      </c>
      <c r="CM915" s="5">
        <v>0</v>
      </c>
      <c r="CN915" s="5">
        <v>0</v>
      </c>
      <c r="CO915" s="5">
        <v>0</v>
      </c>
      <c r="CP915" s="5">
        <v>0</v>
      </c>
      <c r="CQ915" s="5">
        <v>0</v>
      </c>
      <c r="CR915" s="5">
        <v>0</v>
      </c>
      <c r="CS915" s="5">
        <v>0</v>
      </c>
      <c r="CT915" s="5">
        <v>0</v>
      </c>
      <c r="CU915" s="5">
        <v>0</v>
      </c>
      <c r="CV915" s="5">
        <v>0</v>
      </c>
      <c r="CW915" s="5">
        <v>0</v>
      </c>
      <c r="CX915" s="5">
        <v>0</v>
      </c>
      <c r="CY915" s="5">
        <v>0</v>
      </c>
      <c r="CZ915" s="5">
        <v>0</v>
      </c>
      <c r="DA915" s="5">
        <v>0</v>
      </c>
      <c r="DB915" s="5">
        <v>0</v>
      </c>
      <c r="DC915" s="5">
        <v>0</v>
      </c>
      <c r="DD915" s="5">
        <v>0</v>
      </c>
      <c r="DE915" s="5">
        <v>0</v>
      </c>
      <c r="DF915" s="3">
        <v>0</v>
      </c>
      <c r="DG915" s="3">
        <v>0</v>
      </c>
      <c r="DH915" s="3">
        <v>0</v>
      </c>
      <c r="DI915" s="3">
        <v>0</v>
      </c>
      <c r="DJ915" s="3">
        <v>0</v>
      </c>
      <c r="DK915" s="3">
        <v>0</v>
      </c>
      <c r="DL915" s="3">
        <v>0</v>
      </c>
      <c r="DM915" s="3">
        <v>0</v>
      </c>
      <c r="DN915" s="3">
        <v>0</v>
      </c>
      <c r="DO915" s="3">
        <v>0</v>
      </c>
      <c r="DP915" s="3">
        <v>0</v>
      </c>
      <c r="DQ915" s="3">
        <v>0</v>
      </c>
      <c r="DR915" s="3">
        <v>0</v>
      </c>
      <c r="DS915" s="3">
        <v>0</v>
      </c>
      <c r="DT915" s="3">
        <v>0</v>
      </c>
      <c r="DU915" s="3">
        <v>0</v>
      </c>
      <c r="DV915" s="3">
        <v>0</v>
      </c>
      <c r="DW915" s="3">
        <v>0</v>
      </c>
      <c r="DX915" s="3">
        <v>0</v>
      </c>
      <c r="DY915" s="3">
        <v>0</v>
      </c>
      <c r="DZ915" s="3">
        <v>0</v>
      </c>
      <c r="EA915" s="3">
        <v>0</v>
      </c>
      <c r="EB915" s="3">
        <v>0</v>
      </c>
      <c r="EC915" s="3">
        <v>0</v>
      </c>
      <c r="ED915" s="3">
        <v>0</v>
      </c>
      <c r="EE915" s="3">
        <v>0</v>
      </c>
      <c r="EF915" s="3">
        <v>1</v>
      </c>
      <c r="EG915" s="3">
        <v>0.99534</v>
      </c>
      <c r="EH915" s="3">
        <v>0.9904031136</v>
      </c>
      <c r="EI915" s="3">
        <v>0.98508464887996805</v>
      </c>
      <c r="EJ915" s="3">
        <v>0.97929235114455382</v>
      </c>
      <c r="EK915" s="3">
        <v>0.97294653670913711</v>
      </c>
      <c r="EL915" s="3">
        <v>0.96593159217946423</v>
      </c>
      <c r="EM915" s="3">
        <v>0.9581558428624195</v>
      </c>
      <c r="EN915" s="3">
        <v>0.94956118495194353</v>
      </c>
      <c r="EO915" s="3">
        <v>0.94013204238537074</v>
      </c>
      <c r="EP915" s="3">
        <v>0.92977178727828391</v>
      </c>
      <c r="EQ915" s="3">
        <v>0.91833559429476108</v>
      </c>
      <c r="ER915" s="3">
        <v>0.90568092980537929</v>
      </c>
      <c r="ES915" s="3">
        <v>0.89170627305848227</v>
      </c>
      <c r="ET915" s="3">
        <v>0.87635109103641518</v>
      </c>
      <c r="EU915" s="3">
        <v>0.85955144062124711</v>
      </c>
      <c r="EV915" s="3">
        <v>0.84125159045042075</v>
      </c>
      <c r="EW915" s="3">
        <v>0.82141487794759982</v>
      </c>
      <c r="EX915" s="3">
        <v>0.79996773548438804</v>
      </c>
      <c r="EY915" s="3">
        <v>0.77675267180063101</v>
      </c>
      <c r="EZ915" s="3">
        <v>0.75155481512741851</v>
      </c>
      <c r="FA915" s="3">
        <v>0.72416064211602416</v>
      </c>
      <c r="FB915" s="3">
        <v>0.69443384775716133</v>
      </c>
      <c r="FC915" s="3">
        <v>0.66224683891361691</v>
      </c>
      <c r="FD915" s="3">
        <v>0.62752523714937603</v>
      </c>
      <c r="FE915" s="3">
        <v>0.5902753390721891</v>
      </c>
      <c r="FF915" s="3">
        <v>0.55059112802636578</v>
      </c>
      <c r="FG915" s="3">
        <v>0.50869664909483958</v>
      </c>
      <c r="FH915" s="3">
        <v>0.46495382423917431</v>
      </c>
      <c r="FI915" s="3">
        <v>0.41898383963664715</v>
      </c>
      <c r="FJ915" s="3">
        <v>0.37159676737374236</v>
      </c>
      <c r="FK915" s="3">
        <v>0.32378712728343667</v>
      </c>
      <c r="FL915" s="3">
        <v>0.27662105645205848</v>
      </c>
      <c r="FM915" s="3">
        <v>0.23114732098190457</v>
      </c>
      <c r="FN915" s="3">
        <v>0.18841049280556024</v>
      </c>
      <c r="FO915" s="3">
        <v>0.14944343468351426</v>
      </c>
      <c r="FP915" s="3">
        <v>0.11513421094887305</v>
      </c>
      <c r="FQ915" s="3">
        <v>8.663964508113646E-2</v>
      </c>
      <c r="FR915" s="3">
        <v>6.3261669648893404E-2</v>
      </c>
      <c r="FS915" s="3">
        <v>4.4272414270385065E-2</v>
      </c>
      <c r="FT915" s="3">
        <v>2.9405294834247059E-2</v>
      </c>
      <c r="FU915" s="3">
        <v>1.8442412814143071E-2</v>
      </c>
      <c r="FV915" s="3">
        <v>1.0511068759292702E-2</v>
      </c>
      <c r="FW915" s="3">
        <v>5.3098766051318941E-3</v>
      </c>
      <c r="FX915" s="3">
        <v>2.3314075210152606E-3</v>
      </c>
      <c r="FY915" s="3">
        <v>8.7833446946728919E-4</v>
      </c>
      <c r="FZ915" s="3">
        <v>2.7007028267180206E-4</v>
      </c>
      <c r="GA915" s="3">
        <v>6.2256601561503798E-5</v>
      </c>
      <c r="GB915" s="3">
        <v>9.0278297924336638E-6</v>
      </c>
      <c r="GC915" s="3">
        <v>0</v>
      </c>
      <c r="GD915" s="3">
        <v>0</v>
      </c>
      <c r="GE915" s="3">
        <v>0</v>
      </c>
      <c r="GF915" s="3">
        <v>0</v>
      </c>
      <c r="GG915" s="3">
        <v>0</v>
      </c>
      <c r="GH915" s="3">
        <v>0</v>
      </c>
      <c r="GI915" s="3">
        <v>0</v>
      </c>
      <c r="GJ915" s="3">
        <v>0</v>
      </c>
      <c r="GK915" s="3">
        <v>0</v>
      </c>
      <c r="GL915" s="3">
        <v>0</v>
      </c>
      <c r="GM915" s="3">
        <v>0</v>
      </c>
      <c r="GN915" s="3">
        <v>0</v>
      </c>
      <c r="GO915" s="3">
        <v>0</v>
      </c>
      <c r="GP915" s="3">
        <v>0</v>
      </c>
      <c r="GQ915" s="3">
        <v>0</v>
      </c>
      <c r="GR915" s="3">
        <v>0</v>
      </c>
      <c r="GS915" s="3">
        <v>0</v>
      </c>
      <c r="GT915" s="3">
        <v>0</v>
      </c>
      <c r="GU915" s="3">
        <v>0</v>
      </c>
      <c r="GV915" s="3">
        <v>0</v>
      </c>
      <c r="GW915" s="3">
        <v>0</v>
      </c>
      <c r="GX915" s="3">
        <v>0</v>
      </c>
      <c r="GY915" s="3">
        <v>0</v>
      </c>
      <c r="GZ915" s="3">
        <v>0</v>
      </c>
      <c r="HA915" s="3">
        <v>0</v>
      </c>
      <c r="HB915">
        <f t="shared" si="5360"/>
        <v>38</v>
      </c>
      <c r="HC915">
        <f t="shared" si="5364"/>
        <v>0.33681651121183948</v>
      </c>
      <c r="HD915">
        <f>IF(H915&gt;=$F$3,IF(HB915&lt;50,HC915*VLOOKUP(H915,Ret!$A$2:$AZ$27,HB915+2),HC915),0)</f>
        <v>6.2984687596613978E-2</v>
      </c>
      <c r="HE915">
        <f>IF(H915&lt;$F$3,HC915*VLOOKUP(H915,Withd!$A$2:$AZ$57,HB915+2),0)</f>
        <v>0</v>
      </c>
      <c r="HF915">
        <f>IF(HC915=HD915,0,HC915*VLOOKUP(H915,Mort!$A$2:$E$115,IF(HF914/HC914=VLOOKUP(H914,Mort!$A$2:$E$115,2),2,3)))</f>
        <v>6.6016036197520537E-4</v>
      </c>
      <c r="HH915">
        <f t="shared" ref="HH915:HI915" si="5411">HH914+1</f>
        <v>49</v>
      </c>
      <c r="HI915">
        <f t="shared" si="5411"/>
        <v>26</v>
      </c>
      <c r="HJ915">
        <f t="shared" si="5358"/>
        <v>0.17492729741435289</v>
      </c>
      <c r="HK915">
        <f>IF(HH915&gt;=$F$3,IF(HI915&lt;50,HJ915*VLOOKUP(HH915,Ret!$A$2:$AZ$27,HI915+2),HJ915),0)</f>
        <v>0</v>
      </c>
      <c r="HL915">
        <f>IF(HH915&lt;$F$3,HJ915*VLOOKUP(HH915,Withd!$A$2:$AZ$57,HI915+2),0)</f>
        <v>2.6239094612152932E-3</v>
      </c>
      <c r="HM915">
        <f>IF(HJ915=HK915,0,HJ915*VLOOKUP(HH915,Mort!$A$2:$E$115,IF(HM914/HJ914=VLOOKUP(HH914,Mort!$A$2:$E$115,2),2,3)))</f>
        <v>1.6443165956949173E-4</v>
      </c>
      <c r="HN915">
        <f>HN914/(1+Assumptions!$C$9)</f>
        <v>0.61579251304053439</v>
      </c>
      <c r="HO915">
        <f>HO914*(1+Assumptions!$C$10)</f>
        <v>1.5155517985139979</v>
      </c>
      <c r="HQ915">
        <f>HQ914/(1.01+Assumptions!$C$9)</f>
        <v>0.54362988796053524</v>
      </c>
      <c r="HR915">
        <f>HR914/(0.99+Assumptions!$C$9)</f>
        <v>0.69837632675604611</v>
      </c>
    </row>
    <row r="916" spans="2:226" x14ac:dyDescent="0.25">
      <c r="B916">
        <f t="shared" ref="B916:C916" si="5412">B915+1</f>
        <v>2061</v>
      </c>
      <c r="C916">
        <f t="shared" si="5412"/>
        <v>78</v>
      </c>
      <c r="D916">
        <f>IF(D915=0, 0, D915*(1-VLOOKUP(C915,Mort!$A$2:$E$111,IF(D915/D914=1-VLOOKUP(C914,Mort!$A$2:$E$111,4),4,5))))</f>
        <v>0.80181323527862647</v>
      </c>
      <c r="E916" s="3">
        <f>IF(C916&lt;65,Assumptions!$C$6,Assumptions!$C$7)*(1+Assumptions!$C$8)^(B916-$J$3)</f>
        <v>39768.780515756276</v>
      </c>
      <c r="F916" s="3">
        <f t="shared" si="5356"/>
        <v>31887.13</v>
      </c>
      <c r="H916">
        <f t="shared" si="5363"/>
        <v>62</v>
      </c>
      <c r="I916" s="5">
        <v>227874.49481192697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5">
        <v>0</v>
      </c>
      <c r="AK916" s="5">
        <v>43250.45</v>
      </c>
      <c r="AL916" s="5">
        <v>45402.9</v>
      </c>
      <c r="AM916" s="5">
        <v>19622.86</v>
      </c>
      <c r="AN916" s="5">
        <v>20580.39</v>
      </c>
      <c r="AO916" s="5">
        <v>21571.62</v>
      </c>
      <c r="AP916" s="5">
        <v>22593.97</v>
      </c>
      <c r="AQ916" s="5">
        <v>23644.76</v>
      </c>
      <c r="AR916" s="5">
        <v>24721.46</v>
      </c>
      <c r="AS916" s="5">
        <v>25822.15</v>
      </c>
      <c r="AT916" s="5">
        <v>26942.16</v>
      </c>
      <c r="AU916" s="5">
        <v>28074.36</v>
      </c>
      <c r="AV916" s="5">
        <v>29210.31</v>
      </c>
      <c r="AW916" s="5">
        <v>30341.38</v>
      </c>
      <c r="AX916" s="5">
        <v>31458.94</v>
      </c>
      <c r="AY916" s="5">
        <v>32552.94</v>
      </c>
      <c r="AZ916" s="5">
        <v>33612.18</v>
      </c>
      <c r="BA916" s="5">
        <v>34624.69</v>
      </c>
      <c r="BB916" s="5">
        <v>35575.269999999997</v>
      </c>
      <c r="BC916" s="5">
        <v>36442.730000000003</v>
      </c>
      <c r="BD916" s="5">
        <v>37199.86</v>
      </c>
      <c r="BE916" s="5">
        <v>37815.339999999997</v>
      </c>
      <c r="BF916" s="5">
        <v>38257.49</v>
      </c>
      <c r="BG916" s="5">
        <v>38490.89</v>
      </c>
      <c r="BH916" s="5">
        <v>38478.82</v>
      </c>
      <c r="BI916" s="5">
        <v>38185.42</v>
      </c>
      <c r="BJ916" s="5">
        <v>37577.22</v>
      </c>
      <c r="BK916" s="5">
        <v>36627.46</v>
      </c>
      <c r="BL916" s="5">
        <v>35319.14</v>
      </c>
      <c r="BM916" s="5">
        <v>33577.629999999997</v>
      </c>
      <c r="BN916" s="5">
        <v>31417.9</v>
      </c>
      <c r="BO916" s="5">
        <v>28881.34</v>
      </c>
      <c r="BP916" s="5">
        <v>26031.27</v>
      </c>
      <c r="BQ916" s="5">
        <v>22948.35</v>
      </c>
      <c r="BR916" s="5">
        <v>19734.23</v>
      </c>
      <c r="BS916" s="5">
        <v>16513.7</v>
      </c>
      <c r="BT916" s="5">
        <v>13422.22</v>
      </c>
      <c r="BU916" s="5">
        <v>10655.88</v>
      </c>
      <c r="BV916" s="5">
        <v>8208.5300000000007</v>
      </c>
      <c r="BW916" s="5">
        <v>6060.53</v>
      </c>
      <c r="BX916" s="5">
        <v>4246.74</v>
      </c>
      <c r="BY916" s="5">
        <v>2809.96</v>
      </c>
      <c r="BZ916" s="5">
        <v>1689.59</v>
      </c>
      <c r="CA916" s="5">
        <v>900.47</v>
      </c>
      <c r="CB916" s="5">
        <v>417.12</v>
      </c>
      <c r="CC916" s="5">
        <v>165.79</v>
      </c>
      <c r="CD916" s="5">
        <v>53.78</v>
      </c>
      <c r="CE916" s="5">
        <v>13.08</v>
      </c>
      <c r="CF916" s="5">
        <v>2</v>
      </c>
      <c r="CG916" s="5">
        <v>0</v>
      </c>
      <c r="CH916" s="5">
        <v>0</v>
      </c>
      <c r="CI916" s="5">
        <v>0</v>
      </c>
      <c r="CJ916" s="5">
        <v>0</v>
      </c>
      <c r="CK916" s="5">
        <v>0</v>
      </c>
      <c r="CL916" s="5">
        <v>0</v>
      </c>
      <c r="CM916" s="5">
        <v>0</v>
      </c>
      <c r="CN916" s="5">
        <v>0</v>
      </c>
      <c r="CO916" s="5">
        <v>0</v>
      </c>
      <c r="CP916" s="5">
        <v>0</v>
      </c>
      <c r="CQ916" s="5">
        <v>0</v>
      </c>
      <c r="CR916" s="5">
        <v>0</v>
      </c>
      <c r="CS916" s="5">
        <v>0</v>
      </c>
      <c r="CT916" s="5">
        <v>0</v>
      </c>
      <c r="CU916" s="5">
        <v>0</v>
      </c>
      <c r="CV916" s="5">
        <v>0</v>
      </c>
      <c r="CW916" s="5">
        <v>0</v>
      </c>
      <c r="CX916" s="5">
        <v>0</v>
      </c>
      <c r="CY916" s="5">
        <v>0</v>
      </c>
      <c r="CZ916" s="5">
        <v>0</v>
      </c>
      <c r="DA916" s="5">
        <v>0</v>
      </c>
      <c r="DB916" s="5">
        <v>0</v>
      </c>
      <c r="DC916" s="5">
        <v>0</v>
      </c>
      <c r="DD916" s="5">
        <v>0</v>
      </c>
      <c r="DE916" s="5">
        <v>0</v>
      </c>
      <c r="DF916" s="3">
        <v>0</v>
      </c>
      <c r="DG916" s="3">
        <v>0</v>
      </c>
      <c r="DH916" s="3">
        <v>0</v>
      </c>
      <c r="DI916" s="3">
        <v>0</v>
      </c>
      <c r="DJ916" s="3">
        <v>0</v>
      </c>
      <c r="DK916" s="3">
        <v>0</v>
      </c>
      <c r="DL916" s="3">
        <v>0</v>
      </c>
      <c r="DM916" s="3">
        <v>0</v>
      </c>
      <c r="DN916" s="3">
        <v>0</v>
      </c>
      <c r="DO916" s="3">
        <v>0</v>
      </c>
      <c r="DP916" s="3">
        <v>0</v>
      </c>
      <c r="DQ916" s="3">
        <v>0</v>
      </c>
      <c r="DR916" s="3">
        <v>0</v>
      </c>
      <c r="DS916" s="3">
        <v>0</v>
      </c>
      <c r="DT916" s="3">
        <v>0</v>
      </c>
      <c r="DU916" s="3">
        <v>0</v>
      </c>
      <c r="DV916" s="3">
        <v>0</v>
      </c>
      <c r="DW916" s="3">
        <v>0</v>
      </c>
      <c r="DX916" s="3">
        <v>0</v>
      </c>
      <c r="DY916" s="3">
        <v>0</v>
      </c>
      <c r="DZ916" s="3">
        <v>0</v>
      </c>
      <c r="EA916" s="3">
        <v>0</v>
      </c>
      <c r="EB916" s="3">
        <v>0</v>
      </c>
      <c r="EC916" s="3">
        <v>0</v>
      </c>
      <c r="ED916" s="3">
        <v>0</v>
      </c>
      <c r="EE916" s="3">
        <v>0</v>
      </c>
      <c r="EF916" s="3">
        <v>0</v>
      </c>
      <c r="EG916" s="3">
        <v>1</v>
      </c>
      <c r="EH916" s="3">
        <v>0.99504000000000004</v>
      </c>
      <c r="EI916" s="3">
        <v>0.98969663520000006</v>
      </c>
      <c r="EJ916" s="3">
        <v>0.98387721898502412</v>
      </c>
      <c r="EK916" s="3">
        <v>0.97750169460600111</v>
      </c>
      <c r="EL916" s="3">
        <v>0.97045390738789183</v>
      </c>
      <c r="EM916" s="3">
        <v>0.96264175343341929</v>
      </c>
      <c r="EN916" s="3">
        <v>0.95400685690512144</v>
      </c>
      <c r="EO916" s="3">
        <v>0.94453356881605355</v>
      </c>
      <c r="EP916" s="3">
        <v>0.93412480888770066</v>
      </c>
      <c r="EQ916" s="3">
        <v>0.92263507373838194</v>
      </c>
      <c r="ER916" s="3">
        <v>0.90992116242226706</v>
      </c>
      <c r="ES916" s="3">
        <v>0.89588107888609148</v>
      </c>
      <c r="ET916" s="3">
        <v>0.88045400670767293</v>
      </c>
      <c r="EU916" s="3">
        <v>0.86357570339908685</v>
      </c>
      <c r="EV916" s="3">
        <v>0.84519017667372021</v>
      </c>
      <c r="EW916" s="3">
        <v>0.82526059230775384</v>
      </c>
      <c r="EX916" s="3">
        <v>0.80371303824259843</v>
      </c>
      <c r="EY916" s="3">
        <v>0.78038928587279821</v>
      </c>
      <c r="EZ916" s="3">
        <v>0.75507345743908461</v>
      </c>
      <c r="FA916" s="3">
        <v>0.72755102991542997</v>
      </c>
      <c r="FB916" s="3">
        <v>0.6976850601374015</v>
      </c>
      <c r="FC916" s="3">
        <v>0.66534735760003294</v>
      </c>
      <c r="FD916" s="3">
        <v>0.63046319564106323</v>
      </c>
      <c r="FE916" s="3">
        <v>0.59303890034780971</v>
      </c>
      <c r="FF916" s="3">
        <v>0.5531688950774265</v>
      </c>
      <c r="FG916" s="3">
        <v>0.51107827385098514</v>
      </c>
      <c r="FH916" s="3">
        <v>0.46713065308253893</v>
      </c>
      <c r="FI916" s="3">
        <v>0.4209454454122683</v>
      </c>
      <c r="FJ916" s="3">
        <v>0.37333651553614078</v>
      </c>
      <c r="FK916" s="3">
        <v>0.32530303944726091</v>
      </c>
      <c r="FL916" s="3">
        <v>0.27791614569097844</v>
      </c>
      <c r="FM916" s="3">
        <v>0.23222951050083848</v>
      </c>
      <c r="FN916" s="3">
        <v>0.18929259630433845</v>
      </c>
      <c r="FO916" s="3">
        <v>0.15014310153667518</v>
      </c>
      <c r="FP916" s="3">
        <v>0.11567324828588529</v>
      </c>
      <c r="FQ916" s="3">
        <v>8.7045276067611546E-2</v>
      </c>
      <c r="FR916" s="3">
        <v>6.3557849226287919E-2</v>
      </c>
      <c r="FS916" s="3">
        <v>4.4479689624033071E-2</v>
      </c>
      <c r="FT916" s="3">
        <v>2.9542965051386528E-2</v>
      </c>
      <c r="FU916" s="3">
        <v>1.8528756820928603E-2</v>
      </c>
      <c r="FV916" s="3">
        <v>1.0560279662520048E-2</v>
      </c>
      <c r="FW916" s="3">
        <v>5.3347364771152523E-3</v>
      </c>
      <c r="FX916" s="3">
        <v>2.3423227450069936E-3</v>
      </c>
      <c r="FY916" s="3">
        <v>8.8244667095393472E-4</v>
      </c>
      <c r="FZ916" s="3">
        <v>2.7133470238491583E-4</v>
      </c>
      <c r="GA916" s="3">
        <v>6.2548075593770784E-5</v>
      </c>
      <c r="GB916" s="3">
        <v>9.0700964418526995E-6</v>
      </c>
      <c r="GC916" s="3">
        <v>0</v>
      </c>
      <c r="GD916" s="3">
        <v>0</v>
      </c>
      <c r="GE916" s="3">
        <v>0</v>
      </c>
      <c r="GF916" s="3">
        <v>0</v>
      </c>
      <c r="GG916" s="3">
        <v>0</v>
      </c>
      <c r="GH916" s="3">
        <v>0</v>
      </c>
      <c r="GI916" s="3">
        <v>0</v>
      </c>
      <c r="GJ916" s="3">
        <v>0</v>
      </c>
      <c r="GK916" s="3">
        <v>0</v>
      </c>
      <c r="GL916" s="3">
        <v>0</v>
      </c>
      <c r="GM916" s="3">
        <v>0</v>
      </c>
      <c r="GN916" s="3">
        <v>0</v>
      </c>
      <c r="GO916" s="3">
        <v>0</v>
      </c>
      <c r="GP916" s="3">
        <v>0</v>
      </c>
      <c r="GQ916" s="3">
        <v>0</v>
      </c>
      <c r="GR916" s="3">
        <v>0</v>
      </c>
      <c r="GS916" s="3">
        <v>0</v>
      </c>
      <c r="GT916" s="3">
        <v>0</v>
      </c>
      <c r="GU916" s="3">
        <v>0</v>
      </c>
      <c r="GV916" s="3">
        <v>0</v>
      </c>
      <c r="GW916" s="3">
        <v>0</v>
      </c>
      <c r="GX916" s="3">
        <v>0</v>
      </c>
      <c r="GY916" s="3">
        <v>0</v>
      </c>
      <c r="GZ916" s="3">
        <v>0</v>
      </c>
      <c r="HA916" s="3">
        <v>0</v>
      </c>
      <c r="HB916">
        <f t="shared" si="5360"/>
        <v>39</v>
      </c>
      <c r="HC916">
        <f t="shared" si="5364"/>
        <v>0.27317166325325032</v>
      </c>
      <c r="HD916">
        <f>IF(H916&gt;=$F$3,IF(HB916&lt;50,HC916*VLOOKUP(H916,Ret!$A$2:$AZ$27,HB916+2),HC916),0)</f>
        <v>8.6322245588027105E-2</v>
      </c>
      <c r="HE916">
        <f>IF(H916&lt;$F$3,HC916*VLOOKUP(H916,Withd!$A$2:$AZ$57,HB916+2),0)</f>
        <v>0</v>
      </c>
      <c r="HF916">
        <f>IF(HC916=HD916,0,HC916*VLOOKUP(H916,Mort!$A$2:$E$115,IF(HF915/HC915=VLOOKUP(H915,Mort!$A$2:$E$115,2),2,3)))</f>
        <v>5.6819705956676059E-4</v>
      </c>
      <c r="HH916">
        <f t="shared" ref="HH916:HI916" si="5413">HH915+1</f>
        <v>50</v>
      </c>
      <c r="HI916">
        <f t="shared" si="5413"/>
        <v>27</v>
      </c>
      <c r="HJ916">
        <f t="shared" si="5358"/>
        <v>0.1721389562935681</v>
      </c>
      <c r="HK916">
        <f>IF(HH916&gt;=$F$3,IF(HI916&lt;50,HJ916*VLOOKUP(HH916,Ret!$A$2:$AZ$27,HI916+2),HJ916),0)</f>
        <v>3.4427791258713619E-3</v>
      </c>
      <c r="HL916">
        <f>IF(HH916&lt;$F$3,HJ916*VLOOKUP(HH916,Withd!$A$2:$AZ$57,HI916+2),0)</f>
        <v>0</v>
      </c>
      <c r="HM916">
        <f>IF(HJ916=HK916,0,HJ916*VLOOKUP(HH916,Mort!$A$2:$E$115,IF(HM915/HJ915=VLOOKUP(HH915,Mort!$A$2:$E$115,2),2,3)))</f>
        <v>1.7213895629356811E-4</v>
      </c>
      <c r="HN916">
        <f>HN915/(1+Assumptions!$C$9)</f>
        <v>0.59324904917199839</v>
      </c>
      <c r="HO916">
        <f>HO915*(1+Assumptions!$C$10)</f>
        <v>1.5648072319657027</v>
      </c>
      <c r="HQ916">
        <f>HQ915/(1.01+Assumptions!$C$9)</f>
        <v>0.51873080912264813</v>
      </c>
      <c r="HR916">
        <f>HR915/(0.99+Assumptions!$C$9)</f>
        <v>0.67935440345918885</v>
      </c>
    </row>
    <row r="917" spans="2:226" x14ac:dyDescent="0.25">
      <c r="B917">
        <f t="shared" ref="B917:C917" si="5414">B916+1</f>
        <v>2062</v>
      </c>
      <c r="C917">
        <f t="shared" si="5414"/>
        <v>79</v>
      </c>
      <c r="D917">
        <f>IF(D916=0, 0, D916*(1-VLOOKUP(C916,Mort!$A$2:$E$111,IF(D916/D915=1-VLOOKUP(C915,Mort!$A$2:$E$111,4),4,5))))</f>
        <v>0.7829064791907564</v>
      </c>
      <c r="E917" s="3">
        <f>IF(C917&lt;65,Assumptions!$C$6,Assumptions!$C$7)*(1+Assumptions!$C$8)^(B917-$J$3)</f>
        <v>41956.063444122869</v>
      </c>
      <c r="F917" s="3">
        <f t="shared" si="5356"/>
        <v>32847.67</v>
      </c>
      <c r="H917">
        <f t="shared" si="5363"/>
        <v>63</v>
      </c>
      <c r="I917" s="5">
        <v>213131.44883402204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5">
        <v>0</v>
      </c>
      <c r="AK917" s="5">
        <v>0</v>
      </c>
      <c r="AL917" s="5">
        <v>45629.22</v>
      </c>
      <c r="AM917" s="5">
        <v>19720.68</v>
      </c>
      <c r="AN917" s="5">
        <v>20682.98</v>
      </c>
      <c r="AO917" s="5">
        <v>21679.15</v>
      </c>
      <c r="AP917" s="5">
        <v>22706.6</v>
      </c>
      <c r="AQ917" s="5">
        <v>23762.62</v>
      </c>
      <c r="AR917" s="5">
        <v>24844.69</v>
      </c>
      <c r="AS917" s="5">
        <v>25950.87</v>
      </c>
      <c r="AT917" s="5">
        <v>27076.46</v>
      </c>
      <c r="AU917" s="5">
        <v>28214.31</v>
      </c>
      <c r="AV917" s="5">
        <v>29355.919999999998</v>
      </c>
      <c r="AW917" s="5">
        <v>30492.62</v>
      </c>
      <c r="AX917" s="5">
        <v>31615.75</v>
      </c>
      <c r="AY917" s="5">
        <v>32715.21</v>
      </c>
      <c r="AZ917" s="5">
        <v>33779.730000000003</v>
      </c>
      <c r="BA917" s="5">
        <v>34797.279999999999</v>
      </c>
      <c r="BB917" s="5">
        <v>35752.6</v>
      </c>
      <c r="BC917" s="5">
        <v>36624.39</v>
      </c>
      <c r="BD917" s="5">
        <v>37385.29</v>
      </c>
      <c r="BE917" s="5">
        <v>38003.839999999997</v>
      </c>
      <c r="BF917" s="5">
        <v>38448.19</v>
      </c>
      <c r="BG917" s="5">
        <v>38682.75</v>
      </c>
      <c r="BH917" s="5">
        <v>38670.620000000003</v>
      </c>
      <c r="BI917" s="5">
        <v>38375.769999999997</v>
      </c>
      <c r="BJ917" s="5">
        <v>37764.53</v>
      </c>
      <c r="BK917" s="5">
        <v>36810.03</v>
      </c>
      <c r="BL917" s="5">
        <v>35495.199999999997</v>
      </c>
      <c r="BM917" s="5">
        <v>33745.01</v>
      </c>
      <c r="BN917" s="5">
        <v>31574.51</v>
      </c>
      <c r="BO917" s="5">
        <v>29025.3</v>
      </c>
      <c r="BP917" s="5">
        <v>26161.03</v>
      </c>
      <c r="BQ917" s="5">
        <v>23062.74</v>
      </c>
      <c r="BR917" s="5">
        <v>19832.599999999999</v>
      </c>
      <c r="BS917" s="5">
        <v>16596.02</v>
      </c>
      <c r="BT917" s="5">
        <v>13489.13</v>
      </c>
      <c r="BU917" s="5">
        <v>10708.99</v>
      </c>
      <c r="BV917" s="5">
        <v>8249.4500000000007</v>
      </c>
      <c r="BW917" s="5">
        <v>6090.74</v>
      </c>
      <c r="BX917" s="5">
        <v>4267.91</v>
      </c>
      <c r="BY917" s="5">
        <v>2823.97</v>
      </c>
      <c r="BZ917" s="5">
        <v>1698.01</v>
      </c>
      <c r="CA917" s="5">
        <v>904.96</v>
      </c>
      <c r="CB917" s="5">
        <v>419.2</v>
      </c>
      <c r="CC917" s="5">
        <v>166.61</v>
      </c>
      <c r="CD917" s="5">
        <v>54.05</v>
      </c>
      <c r="CE917" s="5">
        <v>13.14</v>
      </c>
      <c r="CF917" s="5">
        <v>2.0099999999999998</v>
      </c>
      <c r="CG917" s="5">
        <v>0</v>
      </c>
      <c r="CH917" s="5">
        <v>0</v>
      </c>
      <c r="CI917" s="5">
        <v>0</v>
      </c>
      <c r="CJ917" s="5">
        <v>0</v>
      </c>
      <c r="CK917" s="5">
        <v>0</v>
      </c>
      <c r="CL917" s="5">
        <v>0</v>
      </c>
      <c r="CM917" s="5">
        <v>0</v>
      </c>
      <c r="CN917" s="5">
        <v>0</v>
      </c>
      <c r="CO917" s="5">
        <v>0</v>
      </c>
      <c r="CP917" s="5">
        <v>0</v>
      </c>
      <c r="CQ917" s="5">
        <v>0</v>
      </c>
      <c r="CR917" s="5">
        <v>0</v>
      </c>
      <c r="CS917" s="5">
        <v>0</v>
      </c>
      <c r="CT917" s="5">
        <v>0</v>
      </c>
      <c r="CU917" s="5">
        <v>0</v>
      </c>
      <c r="CV917" s="5">
        <v>0</v>
      </c>
      <c r="CW917" s="5">
        <v>0</v>
      </c>
      <c r="CX917" s="5">
        <v>0</v>
      </c>
      <c r="CY917" s="5">
        <v>0</v>
      </c>
      <c r="CZ917" s="5">
        <v>0</v>
      </c>
      <c r="DA917" s="5">
        <v>0</v>
      </c>
      <c r="DB917" s="5">
        <v>0</v>
      </c>
      <c r="DC917" s="5">
        <v>0</v>
      </c>
      <c r="DD917" s="5">
        <v>0</v>
      </c>
      <c r="DE917" s="5">
        <v>0</v>
      </c>
      <c r="DF917" s="3">
        <v>0</v>
      </c>
      <c r="DG917" s="3">
        <v>0</v>
      </c>
      <c r="DH917" s="3">
        <v>0</v>
      </c>
      <c r="DI917" s="3">
        <v>0</v>
      </c>
      <c r="DJ917" s="3">
        <v>0</v>
      </c>
      <c r="DK917" s="3">
        <v>0</v>
      </c>
      <c r="DL917" s="3">
        <v>0</v>
      </c>
      <c r="DM917" s="3">
        <v>0</v>
      </c>
      <c r="DN917" s="3">
        <v>0</v>
      </c>
      <c r="DO917" s="3">
        <v>0</v>
      </c>
      <c r="DP917" s="3">
        <v>0</v>
      </c>
      <c r="DQ917" s="3">
        <v>0</v>
      </c>
      <c r="DR917" s="3">
        <v>0</v>
      </c>
      <c r="DS917" s="3">
        <v>0</v>
      </c>
      <c r="DT917" s="3">
        <v>0</v>
      </c>
      <c r="DU917" s="3">
        <v>0</v>
      </c>
      <c r="DV917" s="3">
        <v>0</v>
      </c>
      <c r="DW917" s="3">
        <v>0</v>
      </c>
      <c r="DX917" s="3">
        <v>0</v>
      </c>
      <c r="DY917" s="3">
        <v>0</v>
      </c>
      <c r="DZ917" s="3">
        <v>0</v>
      </c>
      <c r="EA917" s="3">
        <v>0</v>
      </c>
      <c r="EB917" s="3">
        <v>0</v>
      </c>
      <c r="EC917" s="3">
        <v>0</v>
      </c>
      <c r="ED917" s="3">
        <v>0</v>
      </c>
      <c r="EE917" s="3">
        <v>0</v>
      </c>
      <c r="EF917" s="3">
        <v>0</v>
      </c>
      <c r="EG917" s="3">
        <v>0</v>
      </c>
      <c r="EH917" s="3">
        <v>1</v>
      </c>
      <c r="EI917" s="3">
        <v>0.99463000000000001</v>
      </c>
      <c r="EJ917" s="3">
        <v>0.98878157560000002</v>
      </c>
      <c r="EK917" s="3">
        <v>0.98237427099011199</v>
      </c>
      <c r="EL917" s="3">
        <v>0.97529135249627319</v>
      </c>
      <c r="EM917" s="3">
        <v>0.9674402571086782</v>
      </c>
      <c r="EN917" s="3">
        <v>0.95876231800241329</v>
      </c>
      <c r="EO917" s="3">
        <v>0.94924180818464932</v>
      </c>
      <c r="EP917" s="3">
        <v>0.93878116345845442</v>
      </c>
      <c r="EQ917" s="3">
        <v>0.92723415514791541</v>
      </c>
      <c r="ER917" s="3">
        <v>0.91445686848997709</v>
      </c>
      <c r="ES917" s="3">
        <v>0.90034679900917669</v>
      </c>
      <c r="ET917" s="3">
        <v>0.88484282713023865</v>
      </c>
      <c r="EU917" s="3">
        <v>0.86788039013415197</v>
      </c>
      <c r="EV917" s="3">
        <v>0.84940321662819585</v>
      </c>
      <c r="EW917" s="3">
        <v>0.829374288780103</v>
      </c>
      <c r="EX917" s="3">
        <v>0.80771932610005459</v>
      </c>
      <c r="EY917" s="3">
        <v>0.78427931125663097</v>
      </c>
      <c r="EZ917" s="3">
        <v>0.75883729039946579</v>
      </c>
      <c r="FA917" s="3">
        <v>0.73117767116440524</v>
      </c>
      <c r="FB917" s="3">
        <v>0.70116282776310634</v>
      </c>
      <c r="FC917" s="3">
        <v>0.66866393069628638</v>
      </c>
      <c r="FD917" s="3">
        <v>0.63360588080988012</v>
      </c>
      <c r="FE917" s="3">
        <v>0.59599503572500567</v>
      </c>
      <c r="FF917" s="3">
        <v>0.55592628947321354</v>
      </c>
      <c r="FG917" s="3">
        <v>0.51362585810719674</v>
      </c>
      <c r="FH917" s="3">
        <v>0.4694591705685589</v>
      </c>
      <c r="FI917" s="3">
        <v>0.42304374237444548</v>
      </c>
      <c r="FJ917" s="3">
        <v>0.37519749511189571</v>
      </c>
      <c r="FK917" s="3">
        <v>0.32692458539079922</v>
      </c>
      <c r="FL917" s="3">
        <v>0.27930148103692148</v>
      </c>
      <c r="FM917" s="3">
        <v>0.23338711056926195</v>
      </c>
      <c r="FN917" s="3">
        <v>0.1902361676961111</v>
      </c>
      <c r="FO917" s="3">
        <v>0.1508915234932014</v>
      </c>
      <c r="FP917" s="3">
        <v>0.11624984752963222</v>
      </c>
      <c r="FQ917" s="3">
        <v>8.7479172764523536E-2</v>
      </c>
      <c r="FR917" s="3">
        <v>6.387466757747215E-2</v>
      </c>
      <c r="FS917" s="3">
        <v>4.470140861074233E-2</v>
      </c>
      <c r="FT917" s="3">
        <v>2.9690228585168951E-2</v>
      </c>
      <c r="FU917" s="3">
        <v>1.8621117564046264E-2</v>
      </c>
      <c r="FV917" s="3">
        <v>1.0612919744452528E-2</v>
      </c>
      <c r="FW917" s="3">
        <v>5.3613286673050839E-3</v>
      </c>
      <c r="FX917" s="3">
        <v>2.3539985779536428E-3</v>
      </c>
      <c r="FY917" s="3">
        <v>8.868454242582553E-4</v>
      </c>
      <c r="FZ917" s="3">
        <v>2.7268723105092831E-4</v>
      </c>
      <c r="GA917" s="3">
        <v>6.2859860501859982E-5</v>
      </c>
      <c r="GB917" s="3">
        <v>9.1153083713747136E-6</v>
      </c>
      <c r="GC917" s="3">
        <v>0</v>
      </c>
      <c r="GD917" s="3">
        <v>0</v>
      </c>
      <c r="GE917" s="3">
        <v>0</v>
      </c>
      <c r="GF917" s="3">
        <v>0</v>
      </c>
      <c r="GG917" s="3">
        <v>0</v>
      </c>
      <c r="GH917" s="3">
        <v>0</v>
      </c>
      <c r="GI917" s="3">
        <v>0</v>
      </c>
      <c r="GJ917" s="3">
        <v>0</v>
      </c>
      <c r="GK917" s="3">
        <v>0</v>
      </c>
      <c r="GL917" s="3">
        <v>0</v>
      </c>
      <c r="GM917" s="3">
        <v>0</v>
      </c>
      <c r="GN917" s="3">
        <v>0</v>
      </c>
      <c r="GO917" s="3">
        <v>0</v>
      </c>
      <c r="GP917" s="3">
        <v>0</v>
      </c>
      <c r="GQ917" s="3">
        <v>0</v>
      </c>
      <c r="GR917" s="3">
        <v>0</v>
      </c>
      <c r="GS917" s="3">
        <v>0</v>
      </c>
      <c r="GT917" s="3">
        <v>0</v>
      </c>
      <c r="GU917" s="3">
        <v>0</v>
      </c>
      <c r="GV917" s="3">
        <v>0</v>
      </c>
      <c r="GW917" s="3">
        <v>0</v>
      </c>
      <c r="GX917" s="3">
        <v>0</v>
      </c>
      <c r="GY917" s="3">
        <v>0</v>
      </c>
      <c r="GZ917" s="3">
        <v>0</v>
      </c>
      <c r="HA917" s="3">
        <v>0</v>
      </c>
      <c r="HB917">
        <f t="shared" si="5360"/>
        <v>40</v>
      </c>
      <c r="HC917">
        <f t="shared" si="5364"/>
        <v>0.18628122060565647</v>
      </c>
      <c r="HD917">
        <f>IF(H917&gt;=$F$3,IF(HB917&lt;50,HC917*VLOOKUP(H917,Ret!$A$2:$AZ$27,HB917+2),HC917),0)</f>
        <v>6.1286521579260983E-2</v>
      </c>
      <c r="HE917">
        <f>IF(H917&lt;$F$3,HC917*VLOOKUP(H917,Withd!$A$2:$AZ$57,HB917+2),0)</f>
        <v>0</v>
      </c>
      <c r="HF917">
        <f>IF(HC917=HD917,0,HC917*VLOOKUP(H917,Mort!$A$2:$E$115,IF(HF916/HC916=VLOOKUP(H916,Mort!$A$2:$E$115,2),2,3)))</f>
        <v>4.19132746362727E-4</v>
      </c>
      <c r="HH917">
        <f t="shared" ref="HH917:HI917" si="5415">HH916+1</f>
        <v>51</v>
      </c>
      <c r="HI917">
        <f t="shared" si="5415"/>
        <v>28</v>
      </c>
      <c r="HJ917">
        <f t="shared" si="5358"/>
        <v>0.16852403821140319</v>
      </c>
      <c r="HK917">
        <f>IF(HH917&gt;=$F$3,IF(HI917&lt;50,HJ917*VLOOKUP(HH917,Ret!$A$2:$AZ$27,HI917+2),HJ917),0)</f>
        <v>3.0334326878052572E-3</v>
      </c>
      <c r="HL917">
        <f>IF(HH917&lt;$F$3,HJ917*VLOOKUP(HH917,Withd!$A$2:$AZ$57,HI917+2),0)</f>
        <v>0</v>
      </c>
      <c r="HM917">
        <f>IF(HJ917=HK917,0,HJ917*VLOOKUP(HH917,Mort!$A$2:$E$115,IF(HM916/HJ916=VLOOKUP(HH916,Mort!$A$2:$E$115,2),2,3)))</f>
        <v>1.8200596126831544E-4</v>
      </c>
      <c r="HN917">
        <f>HN916/(1+Assumptions!$C$9)</f>
        <v>0.57153087588824503</v>
      </c>
      <c r="HO917">
        <f>HO916*(1+Assumptions!$C$10)</f>
        <v>1.615663467004588</v>
      </c>
      <c r="HQ917">
        <f>HQ916/(1.01+Assumptions!$C$9)</f>
        <v>0.49497214610939705</v>
      </c>
      <c r="HR917">
        <f>HR916/(0.99+Assumptions!$C$9)</f>
        <v>0.66085058702255728</v>
      </c>
    </row>
    <row r="918" spans="2:226" x14ac:dyDescent="0.25">
      <c r="B918">
        <f t="shared" ref="B918:C918" si="5416">B917+1</f>
        <v>2063</v>
      </c>
      <c r="C918">
        <f t="shared" si="5416"/>
        <v>80</v>
      </c>
      <c r="D918">
        <f>IF(D917=0, 0, D917*(1-VLOOKUP(C917,Mort!$A$2:$E$111,IF(D917/D916=1-VLOOKUP(C916,Mort!$A$2:$E$111,4),4,5))))</f>
        <v>0.76246479101908582</v>
      </c>
      <c r="E918" s="3">
        <f>IF(C918&lt;65,Assumptions!$C$6,Assumptions!$C$7)*(1+Assumptions!$C$8)^(B918-$J$3)</f>
        <v>44263.646933549629</v>
      </c>
      <c r="F918" s="3">
        <f t="shared" si="5356"/>
        <v>33749.47</v>
      </c>
      <c r="H918">
        <f t="shared" si="5363"/>
        <v>64</v>
      </c>
      <c r="I918" s="5">
        <v>198136.48951584767</v>
      </c>
      <c r="J918" s="5">
        <v>0</v>
      </c>
      <c r="K918" s="5">
        <v>0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0</v>
      </c>
      <c r="X918" s="5">
        <v>0</v>
      </c>
      <c r="Y918" s="5">
        <v>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>
        <v>0</v>
      </c>
      <c r="AI918" s="5">
        <v>0</v>
      </c>
      <c r="AJ918" s="5">
        <v>0</v>
      </c>
      <c r="AK918" s="5">
        <v>0</v>
      </c>
      <c r="AL918" s="5">
        <v>0</v>
      </c>
      <c r="AM918" s="5">
        <v>19827.150000000001</v>
      </c>
      <c r="AN918" s="5">
        <v>20794.650000000001</v>
      </c>
      <c r="AO918" s="5">
        <v>21796.19</v>
      </c>
      <c r="AP918" s="5">
        <v>22829.19</v>
      </c>
      <c r="AQ918" s="5">
        <v>23890.91</v>
      </c>
      <c r="AR918" s="5">
        <v>24978.82</v>
      </c>
      <c r="AS918" s="5">
        <v>26090.98</v>
      </c>
      <c r="AT918" s="5">
        <v>27222.65</v>
      </c>
      <c r="AU918" s="5">
        <v>28366.639999999999</v>
      </c>
      <c r="AV918" s="5">
        <v>29514.41</v>
      </c>
      <c r="AW918" s="5">
        <v>30657.25</v>
      </c>
      <c r="AX918" s="5">
        <v>31786.44</v>
      </c>
      <c r="AY918" s="5">
        <v>32891.839999999997</v>
      </c>
      <c r="AZ918" s="5">
        <v>33962.11</v>
      </c>
      <c r="BA918" s="5">
        <v>34985.15</v>
      </c>
      <c r="BB918" s="5">
        <v>35945.629999999997</v>
      </c>
      <c r="BC918" s="5">
        <v>36822.129999999997</v>
      </c>
      <c r="BD918" s="5">
        <v>37587.129999999997</v>
      </c>
      <c r="BE918" s="5">
        <v>38209.019999999997</v>
      </c>
      <c r="BF918" s="5">
        <v>38655.769999999997</v>
      </c>
      <c r="BG918" s="5">
        <v>38891.599999999999</v>
      </c>
      <c r="BH918" s="5">
        <v>38879.4</v>
      </c>
      <c r="BI918" s="5">
        <v>38582.959999999999</v>
      </c>
      <c r="BJ918" s="5">
        <v>37968.42</v>
      </c>
      <c r="BK918" s="5">
        <v>37008.769999999997</v>
      </c>
      <c r="BL918" s="5">
        <v>35686.839999999997</v>
      </c>
      <c r="BM918" s="5">
        <v>33927.199999999997</v>
      </c>
      <c r="BN918" s="5">
        <v>31744.98</v>
      </c>
      <c r="BO918" s="5">
        <v>29182.01</v>
      </c>
      <c r="BP918" s="5">
        <v>26302.27</v>
      </c>
      <c r="BQ918" s="5">
        <v>23187.26</v>
      </c>
      <c r="BR918" s="5">
        <v>19939.68</v>
      </c>
      <c r="BS918" s="5">
        <v>16685.62</v>
      </c>
      <c r="BT918" s="5">
        <v>13561.96</v>
      </c>
      <c r="BU918" s="5">
        <v>10766.81</v>
      </c>
      <c r="BV918" s="5">
        <v>8293.99</v>
      </c>
      <c r="BW918" s="5">
        <v>6123.62</v>
      </c>
      <c r="BX918" s="5">
        <v>4290.95</v>
      </c>
      <c r="BY918" s="5">
        <v>2839.21</v>
      </c>
      <c r="BZ918" s="5">
        <v>1707.18</v>
      </c>
      <c r="CA918" s="5">
        <v>909.85</v>
      </c>
      <c r="CB918" s="5">
        <v>421.46</v>
      </c>
      <c r="CC918" s="5">
        <v>167.51</v>
      </c>
      <c r="CD918" s="5">
        <v>54.34</v>
      </c>
      <c r="CE918" s="5">
        <v>13.22</v>
      </c>
      <c r="CF918" s="5">
        <v>2.02</v>
      </c>
      <c r="CG918" s="5">
        <v>0</v>
      </c>
      <c r="CH918" s="5">
        <v>0</v>
      </c>
      <c r="CI918" s="5">
        <v>0</v>
      </c>
      <c r="CJ918" s="5">
        <v>0</v>
      </c>
      <c r="CK918" s="5">
        <v>0</v>
      </c>
      <c r="CL918" s="5">
        <v>0</v>
      </c>
      <c r="CM918" s="5">
        <v>0</v>
      </c>
      <c r="CN918" s="5">
        <v>0</v>
      </c>
      <c r="CO918" s="5">
        <v>0</v>
      </c>
      <c r="CP918" s="5">
        <v>0</v>
      </c>
      <c r="CQ918" s="5">
        <v>0</v>
      </c>
      <c r="CR918" s="5">
        <v>0</v>
      </c>
      <c r="CS918" s="5">
        <v>0</v>
      </c>
      <c r="CT918" s="5">
        <v>0</v>
      </c>
      <c r="CU918" s="5">
        <v>0</v>
      </c>
      <c r="CV918" s="5">
        <v>0</v>
      </c>
      <c r="CW918" s="5">
        <v>0</v>
      </c>
      <c r="CX918" s="5">
        <v>0</v>
      </c>
      <c r="CY918" s="5">
        <v>0</v>
      </c>
      <c r="CZ918" s="5">
        <v>0</v>
      </c>
      <c r="DA918" s="5">
        <v>0</v>
      </c>
      <c r="DB918" s="5">
        <v>0</v>
      </c>
      <c r="DC918" s="5">
        <v>0</v>
      </c>
      <c r="DD918" s="5">
        <v>0</v>
      </c>
      <c r="DE918" s="5">
        <v>0</v>
      </c>
      <c r="DF918" s="3">
        <v>0</v>
      </c>
      <c r="DG918" s="3">
        <v>0</v>
      </c>
      <c r="DH918" s="3">
        <v>0</v>
      </c>
      <c r="DI918" s="3">
        <v>0</v>
      </c>
      <c r="DJ918" s="3">
        <v>0</v>
      </c>
      <c r="DK918" s="3">
        <v>0</v>
      </c>
      <c r="DL918" s="3">
        <v>0</v>
      </c>
      <c r="DM918" s="3">
        <v>0</v>
      </c>
      <c r="DN918" s="3">
        <v>0</v>
      </c>
      <c r="DO918" s="3">
        <v>0</v>
      </c>
      <c r="DP918" s="3">
        <v>0</v>
      </c>
      <c r="DQ918" s="3">
        <v>0</v>
      </c>
      <c r="DR918" s="3">
        <v>0</v>
      </c>
      <c r="DS918" s="3">
        <v>0</v>
      </c>
      <c r="DT918" s="3">
        <v>0</v>
      </c>
      <c r="DU918" s="3">
        <v>0</v>
      </c>
      <c r="DV918" s="3">
        <v>0</v>
      </c>
      <c r="DW918" s="3">
        <v>0</v>
      </c>
      <c r="DX918" s="3">
        <v>0</v>
      </c>
      <c r="DY918" s="3">
        <v>0</v>
      </c>
      <c r="DZ918" s="3">
        <v>0</v>
      </c>
      <c r="EA918" s="3">
        <v>0</v>
      </c>
      <c r="EB918" s="3">
        <v>0</v>
      </c>
      <c r="EC918" s="3">
        <v>0</v>
      </c>
      <c r="ED918" s="3">
        <v>0</v>
      </c>
      <c r="EE918" s="3">
        <v>0</v>
      </c>
      <c r="EF918" s="3">
        <v>0</v>
      </c>
      <c r="EG918" s="3">
        <v>0</v>
      </c>
      <c r="EH918" s="3">
        <v>0</v>
      </c>
      <c r="EI918" s="3">
        <v>1</v>
      </c>
      <c r="EJ918" s="3">
        <v>0.99412</v>
      </c>
      <c r="EK918" s="3">
        <v>0.98767810239999998</v>
      </c>
      <c r="EL918" s="3">
        <v>0.98055694328169596</v>
      </c>
      <c r="EM918" s="3">
        <v>0.97266345988827829</v>
      </c>
      <c r="EN918" s="3">
        <v>0.96393866865308042</v>
      </c>
      <c r="EO918" s="3">
        <v>0.95436675767335533</v>
      </c>
      <c r="EP918" s="3">
        <v>0.9438496360037949</v>
      </c>
      <c r="EQ918" s="3">
        <v>0.93224028548094828</v>
      </c>
      <c r="ER918" s="3">
        <v>0.91939401434702084</v>
      </c>
      <c r="ES918" s="3">
        <v>0.90520776470564623</v>
      </c>
      <c r="ET918" s="3">
        <v>0.88962008699741502</v>
      </c>
      <c r="EU918" s="3">
        <v>0.87256606992967456</v>
      </c>
      <c r="EV918" s="3">
        <v>0.85398913830087175</v>
      </c>
      <c r="EW918" s="3">
        <v>0.83385207441973719</v>
      </c>
      <c r="EX918" s="3">
        <v>0.8120801967566379</v>
      </c>
      <c r="EY918" s="3">
        <v>0.78851362944676018</v>
      </c>
      <c r="EZ918" s="3">
        <v>0.76293424730750725</v>
      </c>
      <c r="FA918" s="3">
        <v>0.73512529399314863</v>
      </c>
      <c r="FB918" s="3">
        <v>0.70494840067472986</v>
      </c>
      <c r="FC918" s="3">
        <v>0.67227404230345611</v>
      </c>
      <c r="FD918" s="3">
        <v>0.63702671426548596</v>
      </c>
      <c r="FE918" s="3">
        <v>0.59921280850668679</v>
      </c>
      <c r="FF918" s="3">
        <v>0.55892773139078222</v>
      </c>
      <c r="FG918" s="3">
        <v>0.5163989203092576</v>
      </c>
      <c r="FH918" s="3">
        <v>0.47199377715186452</v>
      </c>
      <c r="FI918" s="3">
        <v>0.42532775240485965</v>
      </c>
      <c r="FJ918" s="3">
        <v>0.37722318360787005</v>
      </c>
      <c r="FK918" s="3">
        <v>0.3286896488048815</v>
      </c>
      <c r="FL918" s="3">
        <v>0.28080942766347444</v>
      </c>
      <c r="FM918" s="3">
        <v>0.23464716584987586</v>
      </c>
      <c r="FN918" s="3">
        <v>0.19126325135589231</v>
      </c>
      <c r="FO918" s="3">
        <v>0.15170618571046665</v>
      </c>
      <c r="FP918" s="3">
        <v>0.11687747959505772</v>
      </c>
      <c r="FQ918" s="3">
        <v>8.7951472170076886E-2</v>
      </c>
      <c r="FR918" s="3">
        <v>6.4219526434425037E-2</v>
      </c>
      <c r="FS918" s="3">
        <v>4.4942751184603669E-2</v>
      </c>
      <c r="FT918" s="3">
        <v>2.9850525909301914E-2</v>
      </c>
      <c r="FU918" s="3">
        <v>1.8721652839795978E-2</v>
      </c>
      <c r="FV918" s="3">
        <v>1.0670218819513319E-2</v>
      </c>
      <c r="FW918" s="3">
        <v>5.3902744410535431E-3</v>
      </c>
      <c r="FX918" s="3">
        <v>2.3667077988333788E-3</v>
      </c>
      <c r="FY918" s="3">
        <v>8.9163349613248706E-4</v>
      </c>
      <c r="FZ918" s="3">
        <v>2.7415946739081708E-4</v>
      </c>
      <c r="GA918" s="3">
        <v>6.3199240422931132E-5</v>
      </c>
      <c r="GB918" s="3">
        <v>9.1645218537292416E-6</v>
      </c>
      <c r="GC918" s="3">
        <v>0</v>
      </c>
      <c r="GD918" s="3">
        <v>0</v>
      </c>
      <c r="GE918" s="3">
        <v>0</v>
      </c>
      <c r="GF918" s="3">
        <v>0</v>
      </c>
      <c r="GG918" s="3">
        <v>0</v>
      </c>
      <c r="GH918" s="3">
        <v>0</v>
      </c>
      <c r="GI918" s="3">
        <v>0</v>
      </c>
      <c r="GJ918" s="3">
        <v>0</v>
      </c>
      <c r="GK918" s="3">
        <v>0</v>
      </c>
      <c r="GL918" s="3">
        <v>0</v>
      </c>
      <c r="GM918" s="3">
        <v>0</v>
      </c>
      <c r="GN918" s="3">
        <v>0</v>
      </c>
      <c r="GO918" s="3">
        <v>0</v>
      </c>
      <c r="GP918" s="3">
        <v>0</v>
      </c>
      <c r="GQ918" s="3">
        <v>0</v>
      </c>
      <c r="GR918" s="3">
        <v>0</v>
      </c>
      <c r="GS918" s="3">
        <v>0</v>
      </c>
      <c r="GT918" s="3">
        <v>0</v>
      </c>
      <c r="GU918" s="3">
        <v>0</v>
      </c>
      <c r="GV918" s="3">
        <v>0</v>
      </c>
      <c r="GW918" s="3">
        <v>0</v>
      </c>
      <c r="GX918" s="3">
        <v>0</v>
      </c>
      <c r="GY918" s="3">
        <v>0</v>
      </c>
      <c r="GZ918" s="3">
        <v>0</v>
      </c>
      <c r="HA918" s="3">
        <v>0</v>
      </c>
      <c r="HB918">
        <f t="shared" si="5360"/>
        <v>41</v>
      </c>
      <c r="HC918">
        <f t="shared" si="5364"/>
        <v>0.12457556628003276</v>
      </c>
      <c r="HD918">
        <f>IF(H918&gt;=$F$3,IF(HB918&lt;50,HC918*VLOOKUP(H918,Ret!$A$2:$AZ$27,HB918+2),HC918),0)</f>
        <v>3.8244698847970056E-2</v>
      </c>
      <c r="HE918">
        <f>IF(H918&lt;$F$3,HC918*VLOOKUP(H918,Withd!$A$2:$AZ$57,HB918+2),0)</f>
        <v>0</v>
      </c>
      <c r="HF918">
        <f>IF(HC918=HD918,0,HC918*VLOOKUP(H918,Mort!$A$2:$E$115,IF(HF917/HC917=VLOOKUP(H917,Mort!$A$2:$E$115,2),2,3)))</f>
        <v>3.002271147348789E-4</v>
      </c>
      <c r="HH918">
        <f t="shared" ref="HH918:HI918" si="5417">HH917+1</f>
        <v>52</v>
      </c>
      <c r="HI918">
        <f t="shared" si="5417"/>
        <v>29</v>
      </c>
      <c r="HJ918">
        <f t="shared" si="5358"/>
        <v>0.1653085995623296</v>
      </c>
      <c r="HK918">
        <f>IF(HH918&gt;=$F$3,IF(HI918&lt;50,HJ918*VLOOKUP(HH918,Ret!$A$2:$AZ$27,HI918+2),HJ918),0)</f>
        <v>3.9674063894959101E-3</v>
      </c>
      <c r="HL918">
        <f>IF(HH918&lt;$F$3,HJ918*VLOOKUP(HH918,Withd!$A$2:$AZ$57,HI918+2),0)</f>
        <v>0</v>
      </c>
      <c r="HM918">
        <f>IF(HJ918=HK918,0,HJ918*VLOOKUP(HH918,Mort!$A$2:$E$115,IF(HM917/HJ917=VLOOKUP(HH917,Mort!$A$2:$E$115,2),2,3)))</f>
        <v>1.9506414748354895E-4</v>
      </c>
      <c r="HN918">
        <f>HN917/(1+Assumptions!$C$9)</f>
        <v>0.55060778023915702</v>
      </c>
      <c r="HO918">
        <f>HO917*(1+Assumptions!$C$10)</f>
        <v>1.6681725296822369</v>
      </c>
      <c r="HQ918">
        <f>HQ917/(1.01+Assumptions!$C$9)</f>
        <v>0.47230166613492081</v>
      </c>
      <c r="HR918">
        <f>HR917/(0.99+Assumptions!$C$9)</f>
        <v>0.64285076558614518</v>
      </c>
    </row>
    <row r="919" spans="2:226" x14ac:dyDescent="0.25">
      <c r="B919">
        <f t="shared" ref="B919:C919" si="5418">B918+1</f>
        <v>2064</v>
      </c>
      <c r="C919">
        <f t="shared" si="5418"/>
        <v>81</v>
      </c>
      <c r="D919">
        <f>IF(D918=0, 0, D918*(1-VLOOKUP(C918,Mort!$A$2:$E$111,IF(D918/D917=1-VLOOKUP(C917,Mort!$A$2:$E$111,4),4,5))))</f>
        <v>0.74033806278371195</v>
      </c>
      <c r="E919" s="3">
        <f>IF(C919&lt;65,Assumptions!$C$6,Assumptions!$C$7)*(1+Assumptions!$C$8)^(B919-$J$3)</f>
        <v>46698.147514894852</v>
      </c>
      <c r="F919" s="3">
        <f t="shared" si="5356"/>
        <v>34572.42</v>
      </c>
      <c r="H919">
        <f t="shared" si="5363"/>
        <v>65</v>
      </c>
      <c r="I919" s="5">
        <v>192546.06076456822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5">
        <v>0</v>
      </c>
      <c r="AK919" s="5">
        <v>0</v>
      </c>
      <c r="AL919" s="5">
        <v>0</v>
      </c>
      <c r="AM919" s="5">
        <v>0</v>
      </c>
      <c r="AN919" s="5">
        <v>20917.64</v>
      </c>
      <c r="AO919" s="5">
        <v>21925.11</v>
      </c>
      <c r="AP919" s="5">
        <v>22964.22</v>
      </c>
      <c r="AQ919" s="5">
        <v>24032.22</v>
      </c>
      <c r="AR919" s="5">
        <v>25126.57</v>
      </c>
      <c r="AS919" s="5">
        <v>26245.3</v>
      </c>
      <c r="AT919" s="5">
        <v>27383.66</v>
      </c>
      <c r="AU919" s="5">
        <v>28534.42</v>
      </c>
      <c r="AV919" s="5">
        <v>29688.98</v>
      </c>
      <c r="AW919" s="5">
        <v>30838.58</v>
      </c>
      <c r="AX919" s="5">
        <v>31974.45</v>
      </c>
      <c r="AY919" s="5">
        <v>33086.39</v>
      </c>
      <c r="AZ919" s="5">
        <v>34162.980000000003</v>
      </c>
      <c r="BA919" s="5">
        <v>35192.080000000002</v>
      </c>
      <c r="BB919" s="5">
        <v>36158.239999999998</v>
      </c>
      <c r="BC919" s="5">
        <v>37039.919999999998</v>
      </c>
      <c r="BD919" s="5">
        <v>37809.449999999997</v>
      </c>
      <c r="BE919" s="5">
        <v>38435.019999999997</v>
      </c>
      <c r="BF919" s="5">
        <v>38884.410000000003</v>
      </c>
      <c r="BG919" s="5">
        <v>39121.64</v>
      </c>
      <c r="BH919" s="5">
        <v>39109.370000000003</v>
      </c>
      <c r="BI919" s="5">
        <v>38811.17</v>
      </c>
      <c r="BJ919" s="5">
        <v>38193</v>
      </c>
      <c r="BK919" s="5">
        <v>37227.67</v>
      </c>
      <c r="BL919" s="5">
        <v>35897.919999999998</v>
      </c>
      <c r="BM919" s="5">
        <v>34127.870000000003</v>
      </c>
      <c r="BN919" s="5">
        <v>31932.75</v>
      </c>
      <c r="BO919" s="5">
        <v>29354.61</v>
      </c>
      <c r="BP919" s="5">
        <v>26457.85</v>
      </c>
      <c r="BQ919" s="5">
        <v>23324.41</v>
      </c>
      <c r="BR919" s="5">
        <v>20057.61</v>
      </c>
      <c r="BS919" s="5">
        <v>16784.310000000001</v>
      </c>
      <c r="BT919" s="5">
        <v>13642.17</v>
      </c>
      <c r="BU919" s="5">
        <v>10830.49</v>
      </c>
      <c r="BV919" s="5">
        <v>8343.0499999999993</v>
      </c>
      <c r="BW919" s="5">
        <v>6159.84</v>
      </c>
      <c r="BX919" s="5">
        <v>4316.33</v>
      </c>
      <c r="BY919" s="5">
        <v>2856.01</v>
      </c>
      <c r="BZ919" s="5">
        <v>1717.28</v>
      </c>
      <c r="CA919" s="5">
        <v>915.23</v>
      </c>
      <c r="CB919" s="5">
        <v>423.95</v>
      </c>
      <c r="CC919" s="5">
        <v>168.5</v>
      </c>
      <c r="CD919" s="5">
        <v>54.66</v>
      </c>
      <c r="CE919" s="5">
        <v>13.29</v>
      </c>
      <c r="CF919" s="5">
        <v>2.0299999999999998</v>
      </c>
      <c r="CG919" s="5">
        <v>0</v>
      </c>
      <c r="CH919" s="5">
        <v>0</v>
      </c>
      <c r="CI919" s="5">
        <v>0</v>
      </c>
      <c r="CJ919" s="5">
        <v>0</v>
      </c>
      <c r="CK919" s="5">
        <v>0</v>
      </c>
      <c r="CL919" s="5">
        <v>0</v>
      </c>
      <c r="CM919" s="5">
        <v>0</v>
      </c>
      <c r="CN919" s="5">
        <v>0</v>
      </c>
      <c r="CO919" s="5">
        <v>0</v>
      </c>
      <c r="CP919" s="5">
        <v>0</v>
      </c>
      <c r="CQ919" s="5">
        <v>0</v>
      </c>
      <c r="CR919" s="5">
        <v>0</v>
      </c>
      <c r="CS919" s="5">
        <v>0</v>
      </c>
      <c r="CT919" s="5">
        <v>0</v>
      </c>
      <c r="CU919" s="5">
        <v>0</v>
      </c>
      <c r="CV919" s="5">
        <v>0</v>
      </c>
      <c r="CW919" s="5">
        <v>0</v>
      </c>
      <c r="CX919" s="5">
        <v>0</v>
      </c>
      <c r="CY919" s="5">
        <v>0</v>
      </c>
      <c r="CZ919" s="5">
        <v>0</v>
      </c>
      <c r="DA919" s="5">
        <v>0</v>
      </c>
      <c r="DB919" s="5">
        <v>0</v>
      </c>
      <c r="DC919" s="5">
        <v>0</v>
      </c>
      <c r="DD919" s="5">
        <v>0</v>
      </c>
      <c r="DE919" s="5">
        <v>0</v>
      </c>
      <c r="DF919" s="3">
        <v>0</v>
      </c>
      <c r="DG919" s="3">
        <v>0</v>
      </c>
      <c r="DH919" s="3">
        <v>0</v>
      </c>
      <c r="DI919" s="3">
        <v>0</v>
      </c>
      <c r="DJ919" s="3">
        <v>0</v>
      </c>
      <c r="DK919" s="3">
        <v>0</v>
      </c>
      <c r="DL919" s="3">
        <v>0</v>
      </c>
      <c r="DM919" s="3">
        <v>0</v>
      </c>
      <c r="DN919" s="3">
        <v>0</v>
      </c>
      <c r="DO919" s="3">
        <v>0</v>
      </c>
      <c r="DP919" s="3">
        <v>0</v>
      </c>
      <c r="DQ919" s="3">
        <v>0</v>
      </c>
      <c r="DR919" s="3">
        <v>0</v>
      </c>
      <c r="DS919" s="3">
        <v>0</v>
      </c>
      <c r="DT919" s="3">
        <v>0</v>
      </c>
      <c r="DU919" s="3">
        <v>0</v>
      </c>
      <c r="DV919" s="3">
        <v>0</v>
      </c>
      <c r="DW919" s="3">
        <v>0</v>
      </c>
      <c r="DX919" s="3">
        <v>0</v>
      </c>
      <c r="DY919" s="3">
        <v>0</v>
      </c>
      <c r="DZ919" s="3">
        <v>0</v>
      </c>
      <c r="EA919" s="3">
        <v>0</v>
      </c>
      <c r="EB919" s="3">
        <v>0</v>
      </c>
      <c r="EC919" s="3">
        <v>0</v>
      </c>
      <c r="ED919" s="3">
        <v>0</v>
      </c>
      <c r="EE919" s="3">
        <v>0</v>
      </c>
      <c r="EF919" s="3">
        <v>0</v>
      </c>
      <c r="EG919" s="3">
        <v>0</v>
      </c>
      <c r="EH919" s="3">
        <v>0</v>
      </c>
      <c r="EI919" s="3">
        <v>0</v>
      </c>
      <c r="EJ919" s="3">
        <v>1</v>
      </c>
      <c r="EK919" s="3">
        <v>0.99351999999999996</v>
      </c>
      <c r="EL919" s="3">
        <v>0.98635672079999992</v>
      </c>
      <c r="EM919" s="3">
        <v>0.97841654919755994</v>
      </c>
      <c r="EN919" s="3">
        <v>0.96964015275125781</v>
      </c>
      <c r="EO919" s="3">
        <v>0.96001162603443779</v>
      </c>
      <c r="EP919" s="3">
        <v>0.94943229791553829</v>
      </c>
      <c r="EQ919" s="3">
        <v>0.93775428065117716</v>
      </c>
      <c r="ER919" s="3">
        <v>0.92483202666380393</v>
      </c>
      <c r="ES919" s="3">
        <v>0.91056186849238141</v>
      </c>
      <c r="ET919" s="3">
        <v>0.89488199311694261</v>
      </c>
      <c r="EU919" s="3">
        <v>0.87772710530889075</v>
      </c>
      <c r="EV919" s="3">
        <v>0.85904029523686443</v>
      </c>
      <c r="EW919" s="3">
        <v>0.83878412507517908</v>
      </c>
      <c r="EX919" s="3">
        <v>0.81688347156946617</v>
      </c>
      <c r="EY919" s="3">
        <v>0.79317751322452024</v>
      </c>
      <c r="EZ919" s="3">
        <v>0.76744683469551678</v>
      </c>
      <c r="FA919" s="3">
        <v>0.73947339757086517</v>
      </c>
      <c r="FB919" s="3">
        <v>0.7091180146005811</v>
      </c>
      <c r="FC919" s="3">
        <v>0.67625039462384418</v>
      </c>
      <c r="FD919" s="3">
        <v>0.64079458643371601</v>
      </c>
      <c r="FE919" s="3">
        <v>0.60275701978301066</v>
      </c>
      <c r="FF919" s="3">
        <v>0.5622336653429989</v>
      </c>
      <c r="FG919" s="3">
        <v>0.51945330574705006</v>
      </c>
      <c r="FH919" s="3">
        <v>0.47478551598586122</v>
      </c>
      <c r="FI919" s="3">
        <v>0.42784347202033912</v>
      </c>
      <c r="FJ919" s="3">
        <v>0.37945437533483878</v>
      </c>
      <c r="FK919" s="3">
        <v>0.33063377540425842</v>
      </c>
      <c r="FL919" s="3">
        <v>0.28247035334112008</v>
      </c>
      <c r="FM919" s="3">
        <v>0.23603505195537333</v>
      </c>
      <c r="FN919" s="3">
        <v>0.19239453119934435</v>
      </c>
      <c r="FO919" s="3">
        <v>0.15260349425669595</v>
      </c>
      <c r="FP919" s="3">
        <v>0.11756878404524369</v>
      </c>
      <c r="FQ919" s="3">
        <v>8.8471685681886333E-2</v>
      </c>
      <c r="FR919" s="3">
        <v>6.4599370734342937E-2</v>
      </c>
      <c r="FS919" s="3">
        <v>4.5208577621015211E-2</v>
      </c>
      <c r="FT919" s="3">
        <v>3.0027085170102094E-2</v>
      </c>
      <c r="FU919" s="3">
        <v>1.8832387276984632E-2</v>
      </c>
      <c r="FV919" s="3">
        <v>1.0733330804644621E-2</v>
      </c>
      <c r="FW919" s="3">
        <v>5.422156722582323E-3</v>
      </c>
      <c r="FX919" s="3">
        <v>2.3807063521842204E-3</v>
      </c>
      <c r="FY919" s="3">
        <v>8.969073111218831E-4</v>
      </c>
      <c r="FZ919" s="3">
        <v>2.7578106002375659E-4</v>
      </c>
      <c r="GA919" s="3">
        <v>6.3573049956676351E-5</v>
      </c>
      <c r="GB919" s="3">
        <v>9.2187279742176353E-6</v>
      </c>
      <c r="GC919" s="3">
        <v>0</v>
      </c>
      <c r="GD919" s="3">
        <v>0</v>
      </c>
      <c r="GE919" s="3">
        <v>0</v>
      </c>
      <c r="GF919" s="3">
        <v>0</v>
      </c>
      <c r="GG919" s="3">
        <v>0</v>
      </c>
      <c r="GH919" s="3">
        <v>0</v>
      </c>
      <c r="GI919" s="3">
        <v>0</v>
      </c>
      <c r="GJ919" s="3">
        <v>0</v>
      </c>
      <c r="GK919" s="3">
        <v>0</v>
      </c>
      <c r="GL919" s="3">
        <v>0</v>
      </c>
      <c r="GM919" s="3">
        <v>0</v>
      </c>
      <c r="GN919" s="3">
        <v>0</v>
      </c>
      <c r="GO919" s="3">
        <v>0</v>
      </c>
      <c r="GP919" s="3">
        <v>0</v>
      </c>
      <c r="GQ919" s="3">
        <v>0</v>
      </c>
      <c r="GR919" s="3">
        <v>0</v>
      </c>
      <c r="GS919" s="3">
        <v>0</v>
      </c>
      <c r="GT919" s="3">
        <v>0</v>
      </c>
      <c r="GU919" s="3">
        <v>0</v>
      </c>
      <c r="GV919" s="3">
        <v>0</v>
      </c>
      <c r="GW919" s="3">
        <v>0</v>
      </c>
      <c r="GX919" s="3">
        <v>0</v>
      </c>
      <c r="GY919" s="3">
        <v>0</v>
      </c>
      <c r="GZ919" s="3">
        <v>0</v>
      </c>
      <c r="HA919" s="3">
        <v>0</v>
      </c>
      <c r="HB919">
        <f t="shared" si="5360"/>
        <v>42</v>
      </c>
      <c r="HC919">
        <f t="shared" si="5364"/>
        <v>8.6030640317327822E-2</v>
      </c>
      <c r="HD919">
        <f>IF(H919&gt;=$F$3,IF(HB919&lt;50,HC919*VLOOKUP(H919,Ret!$A$2:$AZ$27,HB919+2),HC919),0)</f>
        <v>3.4842409328517773E-2</v>
      </c>
      <c r="HE919">
        <f>IF(H919&lt;$F$3,HC919*VLOOKUP(H919,Withd!$A$2:$AZ$57,HB919+2),0)</f>
        <v>0</v>
      </c>
      <c r="HF919">
        <f>IF(HC919=HD919,0,HC919*VLOOKUP(H919,Mort!$A$2:$E$115,IF(HF918/HC918=VLOOKUP(H918,Mort!$A$2:$E$115,2),2,3)))</f>
        <v>2.2109874561553248E-4</v>
      </c>
      <c r="HH919">
        <f t="shared" ref="HH919:HI919" si="5419">HH918+1</f>
        <v>53</v>
      </c>
      <c r="HI919">
        <f t="shared" si="5419"/>
        <v>30</v>
      </c>
      <c r="HJ919">
        <f t="shared" si="5358"/>
        <v>0.16114612902535014</v>
      </c>
      <c r="HK919">
        <f>IF(HH919&gt;=$F$3,IF(HI919&lt;50,HJ919*VLOOKUP(HH919,Ret!$A$2:$AZ$27,HI919+2),HJ919),0)</f>
        <v>3.3840687095323531E-3</v>
      </c>
      <c r="HL919">
        <f>IF(HH919&lt;$F$3,HJ919*VLOOKUP(HH919,Withd!$A$2:$AZ$57,HI919+2),0)</f>
        <v>0</v>
      </c>
      <c r="HM919">
        <f>IF(HJ919=HK919,0,HJ919*VLOOKUP(HH919,Mort!$A$2:$E$115,IF(HM918/HJ918=VLOOKUP(HH918,Mort!$A$2:$E$115,2),2,3)))</f>
        <v>2.0304412257194119E-4</v>
      </c>
      <c r="HN919">
        <f>HN918/(1+Assumptions!$C$9)</f>
        <v>0.53045065533637481</v>
      </c>
      <c r="HO919">
        <f>HO918*(1+Assumptions!$C$10)</f>
        <v>1.7223881368969096</v>
      </c>
      <c r="HQ919">
        <f>HQ918/(1.01+Assumptions!$C$9)</f>
        <v>0.4506695287546954</v>
      </c>
      <c r="HR919">
        <f>HR918/(0.99+Assumptions!$C$9)</f>
        <v>0.62534121165967427</v>
      </c>
    </row>
    <row r="920" spans="2:226" x14ac:dyDescent="0.25">
      <c r="B920">
        <f t="shared" ref="B920:C920" si="5420">B919+1</f>
        <v>2065</v>
      </c>
      <c r="C920">
        <f t="shared" si="5420"/>
        <v>82</v>
      </c>
      <c r="D920">
        <f>IF(D919=0, 0, D919*(1-VLOOKUP(C919,Mort!$A$2:$E$111,IF(D919/D918=1-VLOOKUP(C918,Mort!$A$2:$E$111,4),4,5))))</f>
        <v>0.71632149602700834</v>
      </c>
      <c r="E920" s="3">
        <f>IF(C920&lt;65,Assumptions!$C$6,Assumptions!$C$7)*(1+Assumptions!$C$8)^(B920-$J$3)</f>
        <v>49266.545628214073</v>
      </c>
      <c r="F920" s="3">
        <f t="shared" si="5356"/>
        <v>35290.69</v>
      </c>
      <c r="H920">
        <f t="shared" si="5363"/>
        <v>66</v>
      </c>
      <c r="I920" s="5">
        <v>186924.63561745163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5">
        <v>0</v>
      </c>
      <c r="AK920" s="5">
        <v>0</v>
      </c>
      <c r="AL920" s="5">
        <v>0</v>
      </c>
      <c r="AM920" s="5">
        <v>0</v>
      </c>
      <c r="AN920" s="5">
        <v>0</v>
      </c>
      <c r="AO920" s="5">
        <v>22068.11</v>
      </c>
      <c r="AP920" s="5">
        <v>23114</v>
      </c>
      <c r="AQ920" s="5">
        <v>24188.97</v>
      </c>
      <c r="AR920" s="5">
        <v>25290.45</v>
      </c>
      <c r="AS920" s="5">
        <v>26416.48</v>
      </c>
      <c r="AT920" s="5">
        <v>27562.26</v>
      </c>
      <c r="AU920" s="5">
        <v>28720.53</v>
      </c>
      <c r="AV920" s="5">
        <v>29882.62</v>
      </c>
      <c r="AW920" s="5">
        <v>31039.72</v>
      </c>
      <c r="AX920" s="5">
        <v>32183</v>
      </c>
      <c r="AY920" s="5">
        <v>33302.18</v>
      </c>
      <c r="AZ920" s="5">
        <v>34385.800000000003</v>
      </c>
      <c r="BA920" s="5">
        <v>35421.61</v>
      </c>
      <c r="BB920" s="5">
        <v>36394.080000000002</v>
      </c>
      <c r="BC920" s="5">
        <v>37281.5</v>
      </c>
      <c r="BD920" s="5">
        <v>38056.06</v>
      </c>
      <c r="BE920" s="5">
        <v>38685.699999999997</v>
      </c>
      <c r="BF920" s="5">
        <v>39138.03</v>
      </c>
      <c r="BG920" s="5">
        <v>39376.800000000003</v>
      </c>
      <c r="BH920" s="5">
        <v>39364.449999999997</v>
      </c>
      <c r="BI920" s="5">
        <v>39064.300000000003</v>
      </c>
      <c r="BJ920" s="5">
        <v>38442.1</v>
      </c>
      <c r="BK920" s="5">
        <v>37470.480000000003</v>
      </c>
      <c r="BL920" s="5">
        <v>36132.050000000003</v>
      </c>
      <c r="BM920" s="5">
        <v>34350.46</v>
      </c>
      <c r="BN920" s="5">
        <v>32141.02</v>
      </c>
      <c r="BO920" s="5">
        <v>29546.07</v>
      </c>
      <c r="BP920" s="5">
        <v>26630.41</v>
      </c>
      <c r="BQ920" s="5">
        <v>23476.53</v>
      </c>
      <c r="BR920" s="5">
        <v>20188.439999999999</v>
      </c>
      <c r="BS920" s="5">
        <v>16893.78</v>
      </c>
      <c r="BT920" s="5">
        <v>13731.15</v>
      </c>
      <c r="BU920" s="5">
        <v>10901.13</v>
      </c>
      <c r="BV920" s="5">
        <v>8397.4599999999991</v>
      </c>
      <c r="BW920" s="5">
        <v>6200.02</v>
      </c>
      <c r="BX920" s="5">
        <v>4344.4799999999996</v>
      </c>
      <c r="BY920" s="5">
        <v>2874.63</v>
      </c>
      <c r="BZ920" s="5">
        <v>1728.48</v>
      </c>
      <c r="CA920" s="5">
        <v>921.2</v>
      </c>
      <c r="CB920" s="5">
        <v>426.72</v>
      </c>
      <c r="CC920" s="5">
        <v>169.6</v>
      </c>
      <c r="CD920" s="5">
        <v>55.02</v>
      </c>
      <c r="CE920" s="5">
        <v>13.38</v>
      </c>
      <c r="CF920" s="5">
        <v>2.0499999999999998</v>
      </c>
      <c r="CG920" s="5">
        <v>0</v>
      </c>
      <c r="CH920" s="5">
        <v>0</v>
      </c>
      <c r="CI920" s="5">
        <v>0</v>
      </c>
      <c r="CJ920" s="5">
        <v>0</v>
      </c>
      <c r="CK920" s="5">
        <v>0</v>
      </c>
      <c r="CL920" s="5">
        <v>0</v>
      </c>
      <c r="CM920" s="5">
        <v>0</v>
      </c>
      <c r="CN920" s="5">
        <v>0</v>
      </c>
      <c r="CO920" s="5">
        <v>0</v>
      </c>
      <c r="CP920" s="5">
        <v>0</v>
      </c>
      <c r="CQ920" s="5">
        <v>0</v>
      </c>
      <c r="CR920" s="5">
        <v>0</v>
      </c>
      <c r="CS920" s="5">
        <v>0</v>
      </c>
      <c r="CT920" s="5">
        <v>0</v>
      </c>
      <c r="CU920" s="5">
        <v>0</v>
      </c>
      <c r="CV920" s="5">
        <v>0</v>
      </c>
      <c r="CW920" s="5">
        <v>0</v>
      </c>
      <c r="CX920" s="5">
        <v>0</v>
      </c>
      <c r="CY920" s="5">
        <v>0</v>
      </c>
      <c r="CZ920" s="5">
        <v>0</v>
      </c>
      <c r="DA920" s="5">
        <v>0</v>
      </c>
      <c r="DB920" s="5">
        <v>0</v>
      </c>
      <c r="DC920" s="5">
        <v>0</v>
      </c>
      <c r="DD920" s="5">
        <v>0</v>
      </c>
      <c r="DE920" s="5">
        <v>0</v>
      </c>
      <c r="DF920" s="3">
        <v>0</v>
      </c>
      <c r="DG920" s="3">
        <v>0</v>
      </c>
      <c r="DH920" s="3">
        <v>0</v>
      </c>
      <c r="DI920" s="3">
        <v>0</v>
      </c>
      <c r="DJ920" s="3">
        <v>0</v>
      </c>
      <c r="DK920" s="3">
        <v>0</v>
      </c>
      <c r="DL920" s="3">
        <v>0</v>
      </c>
      <c r="DM920" s="3">
        <v>0</v>
      </c>
      <c r="DN920" s="3">
        <v>0</v>
      </c>
      <c r="DO920" s="3">
        <v>0</v>
      </c>
      <c r="DP920" s="3">
        <v>0</v>
      </c>
      <c r="DQ920" s="3">
        <v>0</v>
      </c>
      <c r="DR920" s="3">
        <v>0</v>
      </c>
      <c r="DS920" s="3">
        <v>0</v>
      </c>
      <c r="DT920" s="3">
        <v>0</v>
      </c>
      <c r="DU920" s="3">
        <v>0</v>
      </c>
      <c r="DV920" s="3">
        <v>0</v>
      </c>
      <c r="DW920" s="3">
        <v>0</v>
      </c>
      <c r="DX920" s="3">
        <v>0</v>
      </c>
      <c r="DY920" s="3">
        <v>0</v>
      </c>
      <c r="DZ920" s="3">
        <v>0</v>
      </c>
      <c r="EA920" s="3">
        <v>0</v>
      </c>
      <c r="EB920" s="3">
        <v>0</v>
      </c>
      <c r="EC920" s="3">
        <v>0</v>
      </c>
      <c r="ED920" s="3">
        <v>0</v>
      </c>
      <c r="EE920" s="3">
        <v>0</v>
      </c>
      <c r="EF920" s="3">
        <v>0</v>
      </c>
      <c r="EG920" s="3">
        <v>0</v>
      </c>
      <c r="EH920" s="3">
        <v>0</v>
      </c>
      <c r="EI920" s="3">
        <v>0</v>
      </c>
      <c r="EJ920" s="3">
        <v>0</v>
      </c>
      <c r="EK920" s="3">
        <v>1</v>
      </c>
      <c r="EL920" s="3">
        <v>0.99278999999999995</v>
      </c>
      <c r="EM920" s="3">
        <v>0.98479804049999997</v>
      </c>
      <c r="EN920" s="3">
        <v>0.97596440207671498</v>
      </c>
      <c r="EO920" s="3">
        <v>0.96627307556409325</v>
      </c>
      <c r="EP920" s="3">
        <v>0.95562474627137695</v>
      </c>
      <c r="EQ920" s="3">
        <v>0.94387056189223906</v>
      </c>
      <c r="ER920" s="3">
        <v>0.93086402554936398</v>
      </c>
      <c r="ES920" s="3">
        <v>0.91650079363513726</v>
      </c>
      <c r="ET920" s="3">
        <v>0.90071864996874018</v>
      </c>
      <c r="EU920" s="3">
        <v>0.88345187344883946</v>
      </c>
      <c r="EV920" s="3">
        <v>0.86464318306311361</v>
      </c>
      <c r="EW920" s="3">
        <v>0.84425489680648536</v>
      </c>
      <c r="EX920" s="3">
        <v>0.82221140145086802</v>
      </c>
      <c r="EY920" s="3">
        <v>0.79835082658076384</v>
      </c>
      <c r="EZ920" s="3">
        <v>0.77245232576648382</v>
      </c>
      <c r="FA920" s="3">
        <v>0.74429643849229554</v>
      </c>
      <c r="FB920" s="3">
        <v>0.71374306969218682</v>
      </c>
      <c r="FC920" s="3">
        <v>0.680661078411954</v>
      </c>
      <c r="FD920" s="3">
        <v>0.64497401807081522</v>
      </c>
      <c r="FE920" s="3">
        <v>0.60668836035813167</v>
      </c>
      <c r="FF920" s="3">
        <v>0.56590070189125452</v>
      </c>
      <c r="FG920" s="3">
        <v>0.52284131748434892</v>
      </c>
      <c r="FH920" s="3">
        <v>0.47788219259386977</v>
      </c>
      <c r="FI920" s="3">
        <v>0.43063398021211385</v>
      </c>
      <c r="FJ920" s="3">
        <v>0.38192927705012381</v>
      </c>
      <c r="FK920" s="3">
        <v>0.33279025626485487</v>
      </c>
      <c r="FL920" s="3">
        <v>0.28431269963475347</v>
      </c>
      <c r="FM920" s="3">
        <v>0.23757453494179634</v>
      </c>
      <c r="FN920" s="3">
        <v>0.19364937917640762</v>
      </c>
      <c r="FO920" s="3">
        <v>0.15359881457514299</v>
      </c>
      <c r="FP920" s="3">
        <v>0.11833559872498166</v>
      </c>
      <c r="FQ920" s="3">
        <v>8.9048721396535954E-2</v>
      </c>
      <c r="FR920" s="3">
        <v>6.502070490210865E-2</v>
      </c>
      <c r="FS920" s="3">
        <v>4.5503439911642692E-2</v>
      </c>
      <c r="FT920" s="3">
        <v>3.022292975491396E-2</v>
      </c>
      <c r="FU920" s="3">
        <v>1.8955217083686939E-2</v>
      </c>
      <c r="FV920" s="3">
        <v>1.0803336424676534E-2</v>
      </c>
      <c r="FW920" s="3">
        <v>5.4575214616538444E-3</v>
      </c>
      <c r="FX920" s="3">
        <v>2.3962339481683531E-3</v>
      </c>
      <c r="FY920" s="3">
        <v>9.0275717763294526E-4</v>
      </c>
      <c r="FZ920" s="3">
        <v>2.7757977697857801E-4</v>
      </c>
      <c r="GA920" s="3">
        <v>6.3987690189101789E-5</v>
      </c>
      <c r="GB920" s="3">
        <v>9.2788549543216481E-6</v>
      </c>
      <c r="GC920" s="3">
        <v>0</v>
      </c>
      <c r="GD920" s="3">
        <v>0</v>
      </c>
      <c r="GE920" s="3">
        <v>0</v>
      </c>
      <c r="GF920" s="3">
        <v>0</v>
      </c>
      <c r="GG920" s="3">
        <v>0</v>
      </c>
      <c r="GH920" s="3">
        <v>0</v>
      </c>
      <c r="GI920" s="3">
        <v>0</v>
      </c>
      <c r="GJ920" s="3">
        <v>0</v>
      </c>
      <c r="GK920" s="3">
        <v>0</v>
      </c>
      <c r="GL920" s="3">
        <v>0</v>
      </c>
      <c r="GM920" s="3">
        <v>0</v>
      </c>
      <c r="GN920" s="3">
        <v>0</v>
      </c>
      <c r="GO920" s="3">
        <v>0</v>
      </c>
      <c r="GP920" s="3">
        <v>0</v>
      </c>
      <c r="GQ920" s="3">
        <v>0</v>
      </c>
      <c r="GR920" s="3">
        <v>0</v>
      </c>
      <c r="GS920" s="3">
        <v>0</v>
      </c>
      <c r="GT920" s="3">
        <v>0</v>
      </c>
      <c r="GU920" s="3">
        <v>0</v>
      </c>
      <c r="GV920" s="3">
        <v>0</v>
      </c>
      <c r="GW920" s="3">
        <v>0</v>
      </c>
      <c r="GX920" s="3">
        <v>0</v>
      </c>
      <c r="GY920" s="3">
        <v>0</v>
      </c>
      <c r="GZ920" s="3">
        <v>0</v>
      </c>
      <c r="HA920" s="3">
        <v>0</v>
      </c>
      <c r="HB920">
        <f t="shared" si="5360"/>
        <v>43</v>
      </c>
      <c r="HC920">
        <f t="shared" si="5364"/>
        <v>5.0967132243194518E-2</v>
      </c>
      <c r="HD920">
        <f>IF(H920&gt;=$F$3,IF(HB920&lt;50,HC920*VLOOKUP(H920,Ret!$A$2:$AZ$27,HB920+2),HC920),0)</f>
        <v>1.5544975334174328E-2</v>
      </c>
      <c r="HE920">
        <f>IF(H920&lt;$F$3,HC920*VLOOKUP(H920,Withd!$A$2:$AZ$57,HB920+2),0)</f>
        <v>0</v>
      </c>
      <c r="HF920">
        <f>IF(HC920=HD920,0,HC920*VLOOKUP(H920,Mort!$A$2:$E$115,IF(HF919/HC919=VLOOKUP(H919,Mort!$A$2:$E$115,2),2,3)))</f>
        <v>1.4219829895851271E-4</v>
      </c>
      <c r="HH920">
        <f t="shared" ref="HH920:HI920" si="5421">HH919+1</f>
        <v>54</v>
      </c>
      <c r="HI920">
        <f t="shared" si="5421"/>
        <v>31</v>
      </c>
      <c r="HJ920">
        <f t="shared" si="5358"/>
        <v>0.15755901619324586</v>
      </c>
      <c r="HK920">
        <f>IF(HH920&gt;=$F$3,IF(HI920&lt;50,HJ920*VLOOKUP(HH920,Ret!$A$2:$AZ$27,HI920+2),HJ920),0)</f>
        <v>5.0418885181838678E-3</v>
      </c>
      <c r="HL920">
        <f>IF(HH920&lt;$F$3,HJ920*VLOOKUP(HH920,Withd!$A$2:$AZ$57,HI920+2),0)</f>
        <v>0</v>
      </c>
      <c r="HM920">
        <f>IF(HJ920=HK920,0,HJ920*VLOOKUP(HH920,Mort!$A$2:$E$115,IF(HM919/HJ919=VLOOKUP(HH919,Mort!$A$2:$E$115,2),2,3)))</f>
        <v>2.0797790137508452E-4</v>
      </c>
      <c r="HN920">
        <f>HN919/(1+Assumptions!$C$9)</f>
        <v>0.51103145986163279</v>
      </c>
      <c r="HO920">
        <f>HO919*(1+Assumptions!$C$10)</f>
        <v>1.7783657513460591</v>
      </c>
      <c r="HQ920">
        <f>HQ919/(1.01+Assumptions!$C$9)</f>
        <v>0.43002817629264828</v>
      </c>
      <c r="HR920">
        <f>HR919/(0.99+Assumptions!$C$9)</f>
        <v>0.60830857165337959</v>
      </c>
    </row>
    <row r="921" spans="2:226" x14ac:dyDescent="0.25">
      <c r="B921">
        <f t="shared" ref="B921:C921" si="5422">B920+1</f>
        <v>2066</v>
      </c>
      <c r="C921">
        <f t="shared" si="5422"/>
        <v>83</v>
      </c>
      <c r="D921">
        <f>IF(D920=0, 0, D920*(1-VLOOKUP(C920,Mort!$A$2:$E$111,IF(D920/D919=1-VLOOKUP(C919,Mort!$A$2:$E$111,4),4,5))))</f>
        <v>0.69021157749682394</v>
      </c>
      <c r="E921" s="3">
        <f>IF(C921&lt;65,Assumptions!$C$6,Assumptions!$C$7)*(1+Assumptions!$C$8)^(B921-$J$3)</f>
        <v>51976.205637765845</v>
      </c>
      <c r="F921" s="3">
        <f t="shared" si="5356"/>
        <v>35874.58</v>
      </c>
      <c r="H921">
        <f t="shared" si="5363"/>
        <v>67</v>
      </c>
      <c r="I921" s="5">
        <v>181287.12258532489</v>
      </c>
      <c r="J921" s="5">
        <v>0</v>
      </c>
      <c r="K921" s="5">
        <v>0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5">
        <v>0</v>
      </c>
      <c r="V921" s="5">
        <v>0</v>
      </c>
      <c r="W921" s="5">
        <v>0</v>
      </c>
      <c r="X921" s="5">
        <v>0</v>
      </c>
      <c r="Y921" s="5">
        <v>0</v>
      </c>
      <c r="Z921" s="5">
        <v>0</v>
      </c>
      <c r="AA921" s="5">
        <v>0</v>
      </c>
      <c r="AB921" s="5">
        <v>0</v>
      </c>
      <c r="AC921" s="5">
        <v>0</v>
      </c>
      <c r="AD921" s="5">
        <v>0</v>
      </c>
      <c r="AE921" s="5">
        <v>0</v>
      </c>
      <c r="AF921" s="5">
        <v>0</v>
      </c>
      <c r="AG921" s="5">
        <v>0</v>
      </c>
      <c r="AH921" s="5">
        <v>0</v>
      </c>
      <c r="AI921" s="5">
        <v>0</v>
      </c>
      <c r="AJ921" s="5">
        <v>0</v>
      </c>
      <c r="AK921" s="5">
        <v>0</v>
      </c>
      <c r="AL921" s="5">
        <v>0</v>
      </c>
      <c r="AM921" s="5">
        <v>0</v>
      </c>
      <c r="AN921" s="5">
        <v>0</v>
      </c>
      <c r="AO921" s="5">
        <v>0</v>
      </c>
      <c r="AP921" s="5">
        <v>23281.86</v>
      </c>
      <c r="AQ921" s="5">
        <v>24364.639999999999</v>
      </c>
      <c r="AR921" s="5">
        <v>25474.12</v>
      </c>
      <c r="AS921" s="5">
        <v>26608.33</v>
      </c>
      <c r="AT921" s="5">
        <v>27762.43</v>
      </c>
      <c r="AU921" s="5">
        <v>28929.11</v>
      </c>
      <c r="AV921" s="5">
        <v>30099.64</v>
      </c>
      <c r="AW921" s="5">
        <v>31265.14</v>
      </c>
      <c r="AX921" s="5">
        <v>32416.720000000001</v>
      </c>
      <c r="AY921" s="5">
        <v>33544.04</v>
      </c>
      <c r="AZ921" s="5">
        <v>34635.53</v>
      </c>
      <c r="BA921" s="5">
        <v>35678.86</v>
      </c>
      <c r="BB921" s="5">
        <v>36658.379999999997</v>
      </c>
      <c r="BC921" s="5">
        <v>37552.26</v>
      </c>
      <c r="BD921" s="5">
        <v>38332.43</v>
      </c>
      <c r="BE921" s="5">
        <v>38966.65</v>
      </c>
      <c r="BF921" s="5">
        <v>39422.26</v>
      </c>
      <c r="BG921" s="5">
        <v>39662.769999999997</v>
      </c>
      <c r="BH921" s="5">
        <v>39650.33</v>
      </c>
      <c r="BI921" s="5">
        <v>39348</v>
      </c>
      <c r="BJ921" s="5">
        <v>38721.279999999999</v>
      </c>
      <c r="BK921" s="5">
        <v>37742.6</v>
      </c>
      <c r="BL921" s="5">
        <v>36394.46</v>
      </c>
      <c r="BM921" s="5">
        <v>34599.919999999998</v>
      </c>
      <c r="BN921" s="5">
        <v>32374.44</v>
      </c>
      <c r="BO921" s="5">
        <v>29760.65</v>
      </c>
      <c r="BP921" s="5">
        <v>26823.81</v>
      </c>
      <c r="BQ921" s="5">
        <v>23647.03</v>
      </c>
      <c r="BR921" s="5">
        <v>20335.05</v>
      </c>
      <c r="BS921" s="5">
        <v>17016.47</v>
      </c>
      <c r="BT921" s="5">
        <v>13830.87</v>
      </c>
      <c r="BU921" s="5">
        <v>10980.3</v>
      </c>
      <c r="BV921" s="5">
        <v>8458.4500000000007</v>
      </c>
      <c r="BW921" s="5">
        <v>6245.05</v>
      </c>
      <c r="BX921" s="5">
        <v>4376.03</v>
      </c>
      <c r="BY921" s="5">
        <v>2895.51</v>
      </c>
      <c r="BZ921" s="5">
        <v>1741.03</v>
      </c>
      <c r="CA921" s="5">
        <v>927.89</v>
      </c>
      <c r="CB921" s="5">
        <v>429.82</v>
      </c>
      <c r="CC921" s="5">
        <v>170.84</v>
      </c>
      <c r="CD921" s="5">
        <v>55.42</v>
      </c>
      <c r="CE921" s="5">
        <v>13.48</v>
      </c>
      <c r="CF921" s="5">
        <v>2.06</v>
      </c>
      <c r="CG921" s="5">
        <v>0</v>
      </c>
      <c r="CH921" s="5">
        <v>0</v>
      </c>
      <c r="CI921" s="5">
        <v>0</v>
      </c>
      <c r="CJ921" s="5">
        <v>0</v>
      </c>
      <c r="CK921" s="5">
        <v>0</v>
      </c>
      <c r="CL921" s="5">
        <v>0</v>
      </c>
      <c r="CM921" s="5">
        <v>0</v>
      </c>
      <c r="CN921" s="5">
        <v>0</v>
      </c>
      <c r="CO921" s="5">
        <v>0</v>
      </c>
      <c r="CP921" s="5">
        <v>0</v>
      </c>
      <c r="CQ921" s="5">
        <v>0</v>
      </c>
      <c r="CR921" s="5">
        <v>0</v>
      </c>
      <c r="CS921" s="5">
        <v>0</v>
      </c>
      <c r="CT921" s="5">
        <v>0</v>
      </c>
      <c r="CU921" s="5">
        <v>0</v>
      </c>
      <c r="CV921" s="5">
        <v>0</v>
      </c>
      <c r="CW921" s="5">
        <v>0</v>
      </c>
      <c r="CX921" s="5">
        <v>0</v>
      </c>
      <c r="CY921" s="5">
        <v>0</v>
      </c>
      <c r="CZ921" s="5">
        <v>0</v>
      </c>
      <c r="DA921" s="5">
        <v>0</v>
      </c>
      <c r="DB921" s="5">
        <v>0</v>
      </c>
      <c r="DC921" s="5">
        <v>0</v>
      </c>
      <c r="DD921" s="5">
        <v>0</v>
      </c>
      <c r="DE921" s="5">
        <v>0</v>
      </c>
      <c r="DF921" s="3">
        <v>0</v>
      </c>
      <c r="DG921" s="3">
        <v>0</v>
      </c>
      <c r="DH921" s="3">
        <v>0</v>
      </c>
      <c r="DI921" s="3">
        <v>0</v>
      </c>
      <c r="DJ921" s="3">
        <v>0</v>
      </c>
      <c r="DK921" s="3">
        <v>0</v>
      </c>
      <c r="DL921" s="3">
        <v>0</v>
      </c>
      <c r="DM921" s="3">
        <v>0</v>
      </c>
      <c r="DN921" s="3">
        <v>0</v>
      </c>
      <c r="DO921" s="3">
        <v>0</v>
      </c>
      <c r="DP921" s="3">
        <v>0</v>
      </c>
      <c r="DQ921" s="3">
        <v>0</v>
      </c>
      <c r="DR921" s="3">
        <v>0</v>
      </c>
      <c r="DS921" s="3">
        <v>0</v>
      </c>
      <c r="DT921" s="3">
        <v>0</v>
      </c>
      <c r="DU921" s="3">
        <v>0</v>
      </c>
      <c r="DV921" s="3">
        <v>0</v>
      </c>
      <c r="DW921" s="3">
        <v>0</v>
      </c>
      <c r="DX921" s="3">
        <v>0</v>
      </c>
      <c r="DY921" s="3">
        <v>0</v>
      </c>
      <c r="DZ921" s="3">
        <v>0</v>
      </c>
      <c r="EA921" s="3">
        <v>0</v>
      </c>
      <c r="EB921" s="3">
        <v>0</v>
      </c>
      <c r="EC921" s="3">
        <v>0</v>
      </c>
      <c r="ED921" s="3">
        <v>0</v>
      </c>
      <c r="EE921" s="3">
        <v>0</v>
      </c>
      <c r="EF921" s="3">
        <v>0</v>
      </c>
      <c r="EG921" s="3">
        <v>0</v>
      </c>
      <c r="EH921" s="3">
        <v>0</v>
      </c>
      <c r="EI921" s="3">
        <v>0</v>
      </c>
      <c r="EJ921" s="3">
        <v>0</v>
      </c>
      <c r="EK921" s="3">
        <v>0</v>
      </c>
      <c r="EL921" s="3">
        <v>1</v>
      </c>
      <c r="EM921" s="3">
        <v>0.99195</v>
      </c>
      <c r="EN921" s="3">
        <v>0.98305220849999997</v>
      </c>
      <c r="EO921" s="3">
        <v>0.97329050006959494</v>
      </c>
      <c r="EP921" s="3">
        <v>0.96256483875882792</v>
      </c>
      <c r="EQ921" s="3">
        <v>0.95072529124209437</v>
      </c>
      <c r="ER921" s="3">
        <v>0.93762429672877834</v>
      </c>
      <c r="ES921" s="3">
        <v>0.9231567538302532</v>
      </c>
      <c r="ET921" s="3">
        <v>0.90725999452929618</v>
      </c>
      <c r="EU921" s="3">
        <v>0.88986782043416957</v>
      </c>
      <c r="EV921" s="3">
        <v>0.87092253453712609</v>
      </c>
      <c r="EW921" s="3">
        <v>0.85038618117274067</v>
      </c>
      <c r="EX921" s="3">
        <v>0.82818259798232041</v>
      </c>
      <c r="EY921" s="3">
        <v>0.8041487389888734</v>
      </c>
      <c r="EZ921" s="3">
        <v>0.77806215389607436</v>
      </c>
      <c r="FA921" s="3">
        <v>0.74970178838656243</v>
      </c>
      <c r="FB921" s="3">
        <v>0.71892652997329398</v>
      </c>
      <c r="FC921" s="3">
        <v>0.68560428530903184</v>
      </c>
      <c r="FD921" s="3">
        <v>0.64965805263027931</v>
      </c>
      <c r="FE921" s="3">
        <v>0.61109435062614592</v>
      </c>
      <c r="FF921" s="3">
        <v>0.57001047743355016</v>
      </c>
      <c r="FG921" s="3">
        <v>0.52663838020563136</v>
      </c>
      <c r="FH921" s="3">
        <v>0.48135274589174909</v>
      </c>
      <c r="FI921" s="3">
        <v>0.43376139990543183</v>
      </c>
      <c r="FJ921" s="3">
        <v>0.38470298557612748</v>
      </c>
      <c r="FK921" s="3">
        <v>0.33520709945190291</v>
      </c>
      <c r="FL921" s="3">
        <v>0.28637748127474422</v>
      </c>
      <c r="FM921" s="3">
        <v>0.239299887127989</v>
      </c>
      <c r="FN921" s="3">
        <v>0.1950557309968951</v>
      </c>
      <c r="FO921" s="3">
        <v>0.15471430471211725</v>
      </c>
      <c r="FP921" s="3">
        <v>0.11919499463630936</v>
      </c>
      <c r="FQ921" s="3">
        <v>8.9695425413769167E-2</v>
      </c>
      <c r="FR921" s="3">
        <v>6.5492908774371833E-2</v>
      </c>
      <c r="FS921" s="3">
        <v>4.5833902347568636E-2</v>
      </c>
      <c r="FT921" s="3">
        <v>3.0442419600231616E-2</v>
      </c>
      <c r="FU921" s="3">
        <v>1.9092876724873267E-2</v>
      </c>
      <c r="FV921" s="3">
        <v>1.0881794160574269E-2</v>
      </c>
      <c r="FW921" s="3">
        <v>5.4971559560973039E-3</v>
      </c>
      <c r="FX921" s="3">
        <v>2.4136362656436432E-3</v>
      </c>
      <c r="FY921" s="3">
        <v>9.0931332671858602E-4</v>
      </c>
      <c r="FZ921" s="3">
        <v>2.7959566169943081E-4</v>
      </c>
      <c r="GA921" s="3">
        <v>6.445239193495278E-5</v>
      </c>
      <c r="GB921" s="3">
        <v>9.3462413544875008E-6</v>
      </c>
      <c r="GC921" s="3">
        <v>0</v>
      </c>
      <c r="GD921" s="3">
        <v>0</v>
      </c>
      <c r="GE921" s="3">
        <v>0</v>
      </c>
      <c r="GF921" s="3">
        <v>0</v>
      </c>
      <c r="GG921" s="3">
        <v>0</v>
      </c>
      <c r="GH921" s="3">
        <v>0</v>
      </c>
      <c r="GI921" s="3">
        <v>0</v>
      </c>
      <c r="GJ921" s="3">
        <v>0</v>
      </c>
      <c r="GK921" s="3">
        <v>0</v>
      </c>
      <c r="GL921" s="3">
        <v>0</v>
      </c>
      <c r="GM921" s="3">
        <v>0</v>
      </c>
      <c r="GN921" s="3">
        <v>0</v>
      </c>
      <c r="GO921" s="3">
        <v>0</v>
      </c>
      <c r="GP921" s="3">
        <v>0</v>
      </c>
      <c r="GQ921" s="3">
        <v>0</v>
      </c>
      <c r="GR921" s="3">
        <v>0</v>
      </c>
      <c r="GS921" s="3">
        <v>0</v>
      </c>
      <c r="GT921" s="3">
        <v>0</v>
      </c>
      <c r="GU921" s="3">
        <v>0</v>
      </c>
      <c r="GV921" s="3">
        <v>0</v>
      </c>
      <c r="GW921" s="3">
        <v>0</v>
      </c>
      <c r="GX921" s="3">
        <v>0</v>
      </c>
      <c r="GY921" s="3">
        <v>0</v>
      </c>
      <c r="GZ921" s="3">
        <v>0</v>
      </c>
      <c r="HA921" s="3">
        <v>0</v>
      </c>
      <c r="HB921">
        <f t="shared" si="5360"/>
        <v>44</v>
      </c>
      <c r="HC921">
        <f t="shared" si="5364"/>
        <v>3.5279958610061675E-2</v>
      </c>
      <c r="HD921">
        <f>IF(H921&gt;=$F$3,IF(HB921&lt;50,HC921*VLOOKUP(H921,Ret!$A$2:$AZ$27,HB921+2),HC921),0)</f>
        <v>1.3406384271823437E-2</v>
      </c>
      <c r="HE921">
        <f>IF(H921&lt;$F$3,HC921*VLOOKUP(H921,Withd!$A$2:$AZ$57,HB921+2),0)</f>
        <v>0</v>
      </c>
      <c r="HF921">
        <f>IF(HC921=HD921,0,HC921*VLOOKUP(H921,Mort!$A$2:$E$115,IF(HF920/HC920=VLOOKUP(H920,Mort!$A$2:$E$115,2),2,3)))</f>
        <v>1.0619267541628565E-4</v>
      </c>
      <c r="HH921">
        <f t="shared" ref="HH921:HI921" si="5423">HH920+1</f>
        <v>55</v>
      </c>
      <c r="HI921">
        <f t="shared" si="5423"/>
        <v>32</v>
      </c>
      <c r="HJ921">
        <f t="shared" si="5358"/>
        <v>0.1523091497736869</v>
      </c>
      <c r="HK921">
        <f>IF(HH921&gt;=$F$3,IF(HI921&lt;50,HJ921*VLOOKUP(HH921,Ret!$A$2:$AZ$27,HI921+2),HJ921),0)</f>
        <v>7.9200757882317181E-3</v>
      </c>
      <c r="HL921">
        <f>IF(HH921&lt;$F$3,HJ921*VLOOKUP(HH921,Withd!$A$2:$AZ$57,HI921+2),0)</f>
        <v>0</v>
      </c>
      <c r="HM921">
        <f>IF(HJ921=HK921,0,HJ921*VLOOKUP(HH921,Mort!$A$2:$E$115,IF(HM920/HJ920=VLOOKUP(HH920,Mort!$A$2:$E$115,2),2,3)))</f>
        <v>2.1018662668768792E-4</v>
      </c>
      <c r="HN921">
        <f>HN920/(1+Assumptions!$C$9)</f>
        <v>0.49232317905744966</v>
      </c>
      <c r="HO921">
        <f>HO920*(1+Assumptions!$C$10)</f>
        <v>1.836162638264806</v>
      </c>
      <c r="HQ921">
        <f>HQ920/(1.01+Assumptions!$C$9)</f>
        <v>0.41033222928687813</v>
      </c>
      <c r="HR921">
        <f>HR920/(0.99+Assumptions!$C$9)</f>
        <v>0.59173985569394905</v>
      </c>
    </row>
    <row r="922" spans="2:226" x14ac:dyDescent="0.25">
      <c r="B922">
        <f t="shared" ref="B922:C922" si="5424">B921+1</f>
        <v>2067</v>
      </c>
      <c r="C922">
        <f t="shared" si="5424"/>
        <v>84</v>
      </c>
      <c r="D922">
        <f>IF(D921=0, 0, D921*(1-VLOOKUP(C921,Mort!$A$2:$E$111,IF(D921/D920=1-VLOOKUP(C920,Mort!$A$2:$E$111,4),4,5))))</f>
        <v>0.66187839224057932</v>
      </c>
      <c r="E922" s="3">
        <f>IF(C922&lt;65,Assumptions!$C$6,Assumptions!$C$7)*(1+Assumptions!$C$8)^(B922-$J$3)</f>
        <v>54834.896947842957</v>
      </c>
      <c r="F922" s="3">
        <f t="shared" si="5356"/>
        <v>36294.03</v>
      </c>
      <c r="H922">
        <f t="shared" si="5363"/>
        <v>68</v>
      </c>
      <c r="I922" s="5">
        <v>175642.70525300398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5">
        <v>0</v>
      </c>
      <c r="AK922" s="5">
        <v>0</v>
      </c>
      <c r="AL922" s="5">
        <v>0</v>
      </c>
      <c r="AM922" s="5">
        <v>0</v>
      </c>
      <c r="AN922" s="5">
        <v>0</v>
      </c>
      <c r="AO922" s="5">
        <v>0</v>
      </c>
      <c r="AP922" s="5">
        <v>0</v>
      </c>
      <c r="AQ922" s="5">
        <v>24562.36</v>
      </c>
      <c r="AR922" s="5">
        <v>25680.85</v>
      </c>
      <c r="AS922" s="5">
        <v>26824.26</v>
      </c>
      <c r="AT922" s="5">
        <v>27987.73</v>
      </c>
      <c r="AU922" s="5">
        <v>29163.88</v>
      </c>
      <c r="AV922" s="5">
        <v>30343.91</v>
      </c>
      <c r="AW922" s="5">
        <v>31518.86</v>
      </c>
      <c r="AX922" s="5">
        <v>32679.8</v>
      </c>
      <c r="AY922" s="5">
        <v>33816.26</v>
      </c>
      <c r="AZ922" s="5">
        <v>34916.61</v>
      </c>
      <c r="BA922" s="5">
        <v>35968.400000000001</v>
      </c>
      <c r="BB922" s="5">
        <v>36955.879999999997</v>
      </c>
      <c r="BC922" s="5">
        <v>37857.01</v>
      </c>
      <c r="BD922" s="5">
        <v>38643.51</v>
      </c>
      <c r="BE922" s="5">
        <v>39282.879999999997</v>
      </c>
      <c r="BF922" s="5">
        <v>39742.19</v>
      </c>
      <c r="BG922" s="5">
        <v>39984.639999999999</v>
      </c>
      <c r="BH922" s="5">
        <v>39972.1</v>
      </c>
      <c r="BI922" s="5">
        <v>39667.32</v>
      </c>
      <c r="BJ922" s="5">
        <v>39035.519999999997</v>
      </c>
      <c r="BK922" s="5">
        <v>38048.9</v>
      </c>
      <c r="BL922" s="5">
        <v>36689.81</v>
      </c>
      <c r="BM922" s="5">
        <v>34880.71</v>
      </c>
      <c r="BN922" s="5">
        <v>32637.17</v>
      </c>
      <c r="BO922" s="5">
        <v>30002.16</v>
      </c>
      <c r="BP922" s="5">
        <v>27041.5</v>
      </c>
      <c r="BQ922" s="5">
        <v>23838.93</v>
      </c>
      <c r="BR922" s="5">
        <v>20500.080000000002</v>
      </c>
      <c r="BS922" s="5">
        <v>17154.560000000001</v>
      </c>
      <c r="BT922" s="5">
        <v>13943.11</v>
      </c>
      <c r="BU922" s="5">
        <v>11069.41</v>
      </c>
      <c r="BV922" s="5">
        <v>8527.09</v>
      </c>
      <c r="BW922" s="5">
        <v>6295.73</v>
      </c>
      <c r="BX922" s="5">
        <v>4411.54</v>
      </c>
      <c r="BY922" s="5">
        <v>2919.01</v>
      </c>
      <c r="BZ922" s="5">
        <v>1755.16</v>
      </c>
      <c r="CA922" s="5">
        <v>935.42</v>
      </c>
      <c r="CB922" s="5">
        <v>433.3</v>
      </c>
      <c r="CC922" s="5">
        <v>172.22</v>
      </c>
      <c r="CD922" s="5">
        <v>55.87</v>
      </c>
      <c r="CE922" s="5">
        <v>13.59</v>
      </c>
      <c r="CF922" s="5">
        <v>2.08</v>
      </c>
      <c r="CG922" s="5">
        <v>0</v>
      </c>
      <c r="CH922" s="5">
        <v>0</v>
      </c>
      <c r="CI922" s="5">
        <v>0</v>
      </c>
      <c r="CJ922" s="5">
        <v>0</v>
      </c>
      <c r="CK922" s="5">
        <v>0</v>
      </c>
      <c r="CL922" s="5">
        <v>0</v>
      </c>
      <c r="CM922" s="5">
        <v>0</v>
      </c>
      <c r="CN922" s="5">
        <v>0</v>
      </c>
      <c r="CO922" s="5">
        <v>0</v>
      </c>
      <c r="CP922" s="5">
        <v>0</v>
      </c>
      <c r="CQ922" s="5">
        <v>0</v>
      </c>
      <c r="CR922" s="5">
        <v>0</v>
      </c>
      <c r="CS922" s="5">
        <v>0</v>
      </c>
      <c r="CT922" s="5">
        <v>0</v>
      </c>
      <c r="CU922" s="5">
        <v>0</v>
      </c>
      <c r="CV922" s="5">
        <v>0</v>
      </c>
      <c r="CW922" s="5">
        <v>0</v>
      </c>
      <c r="CX922" s="5">
        <v>0</v>
      </c>
      <c r="CY922" s="5">
        <v>0</v>
      </c>
      <c r="CZ922" s="5">
        <v>0</v>
      </c>
      <c r="DA922" s="5">
        <v>0</v>
      </c>
      <c r="DB922" s="5">
        <v>0</v>
      </c>
      <c r="DC922" s="5">
        <v>0</v>
      </c>
      <c r="DD922" s="5">
        <v>0</v>
      </c>
      <c r="DE922" s="5">
        <v>0</v>
      </c>
      <c r="DF922" s="3">
        <v>0</v>
      </c>
      <c r="DG922" s="3">
        <v>0</v>
      </c>
      <c r="DH922" s="3">
        <v>0</v>
      </c>
      <c r="DI922" s="3">
        <v>0</v>
      </c>
      <c r="DJ922" s="3">
        <v>0</v>
      </c>
      <c r="DK922" s="3">
        <v>0</v>
      </c>
      <c r="DL922" s="3">
        <v>0</v>
      </c>
      <c r="DM922" s="3">
        <v>0</v>
      </c>
      <c r="DN922" s="3">
        <v>0</v>
      </c>
      <c r="DO922" s="3">
        <v>0</v>
      </c>
      <c r="DP922" s="3">
        <v>0</v>
      </c>
      <c r="DQ922" s="3">
        <v>0</v>
      </c>
      <c r="DR922" s="3">
        <v>0</v>
      </c>
      <c r="DS922" s="3">
        <v>0</v>
      </c>
      <c r="DT922" s="3">
        <v>0</v>
      </c>
      <c r="DU922" s="3">
        <v>0</v>
      </c>
      <c r="DV922" s="3">
        <v>0</v>
      </c>
      <c r="DW922" s="3">
        <v>0</v>
      </c>
      <c r="DX922" s="3">
        <v>0</v>
      </c>
      <c r="DY922" s="3">
        <v>0</v>
      </c>
      <c r="DZ922" s="3">
        <v>0</v>
      </c>
      <c r="EA922" s="3">
        <v>0</v>
      </c>
      <c r="EB922" s="3">
        <v>0</v>
      </c>
      <c r="EC922" s="3">
        <v>0</v>
      </c>
      <c r="ED922" s="3">
        <v>0</v>
      </c>
      <c r="EE922" s="3">
        <v>0</v>
      </c>
      <c r="EF922" s="3">
        <v>0</v>
      </c>
      <c r="EG922" s="3">
        <v>0</v>
      </c>
      <c r="EH922" s="3">
        <v>0</v>
      </c>
      <c r="EI922" s="3">
        <v>0</v>
      </c>
      <c r="EJ922" s="3">
        <v>0</v>
      </c>
      <c r="EK922" s="3">
        <v>0</v>
      </c>
      <c r="EL922" s="3">
        <v>0</v>
      </c>
      <c r="EM922" s="3">
        <v>1</v>
      </c>
      <c r="EN922" s="3">
        <v>0.99102999999999997</v>
      </c>
      <c r="EO922" s="3">
        <v>0.98118907209999995</v>
      </c>
      <c r="EP922" s="3">
        <v>0.97037636852545794</v>
      </c>
      <c r="EQ922" s="3">
        <v>0.95844073919259487</v>
      </c>
      <c r="ER922" s="3">
        <v>0.94523342580652092</v>
      </c>
      <c r="ES922" s="3">
        <v>0.93064847404632622</v>
      </c>
      <c r="ET922" s="3">
        <v>0.91462270732324846</v>
      </c>
      <c r="EU922" s="3">
        <v>0.89708939002386179</v>
      </c>
      <c r="EV922" s="3">
        <v>0.87799035691025373</v>
      </c>
      <c r="EW922" s="3">
        <v>0.85728734429430986</v>
      </c>
      <c r="EX922" s="3">
        <v>0.83490357173478547</v>
      </c>
      <c r="EY922" s="3">
        <v>0.81067467008304195</v>
      </c>
      <c r="EZ922" s="3">
        <v>0.78437638378554808</v>
      </c>
      <c r="FA922" s="3">
        <v>0.75578586459656483</v>
      </c>
      <c r="FB922" s="3">
        <v>0.72476085485487585</v>
      </c>
      <c r="FC922" s="3">
        <v>0.69116818923235235</v>
      </c>
      <c r="FD922" s="3">
        <v>0.65493024107090014</v>
      </c>
      <c r="FE922" s="3">
        <v>0.61605358196093152</v>
      </c>
      <c r="FF922" s="3">
        <v>0.57463629964569807</v>
      </c>
      <c r="FG922" s="3">
        <v>0.53091222360565693</v>
      </c>
      <c r="FH922" s="3">
        <v>0.4852590814978065</v>
      </c>
      <c r="FI922" s="3">
        <v>0.43728151611011834</v>
      </c>
      <c r="FJ922" s="3">
        <v>0.38782497663806398</v>
      </c>
      <c r="FK922" s="3">
        <v>0.33792741514381069</v>
      </c>
      <c r="FL922" s="3">
        <v>0.28870152857981179</v>
      </c>
      <c r="FM922" s="3">
        <v>0.24124188429657653</v>
      </c>
      <c r="FN922" s="3">
        <v>0.19663867230898249</v>
      </c>
      <c r="FO922" s="3">
        <v>0.15596986210203873</v>
      </c>
      <c r="FP922" s="3">
        <v>0.12016230116065267</v>
      </c>
      <c r="FQ922" s="3">
        <v>9.042333324640274E-2</v>
      </c>
      <c r="FR922" s="3">
        <v>6.602440523652589E-2</v>
      </c>
      <c r="FS922" s="3">
        <v>4.6205859516677911E-2</v>
      </c>
      <c r="FT922" s="3">
        <v>3.0689469832382306E-2</v>
      </c>
      <c r="FU922" s="3">
        <v>1.9247821689473536E-2</v>
      </c>
      <c r="FV922" s="3">
        <v>1.0970103493698547E-2</v>
      </c>
      <c r="FW922" s="3">
        <v>5.5417671819116953E-3</v>
      </c>
      <c r="FX922" s="3">
        <v>2.4332237165619677E-3</v>
      </c>
      <c r="FY922" s="3">
        <v>9.166927029775556E-4</v>
      </c>
      <c r="FZ922" s="3">
        <v>2.8186467231153879E-4</v>
      </c>
      <c r="GA922" s="3">
        <v>6.497544426125591E-5</v>
      </c>
      <c r="GB922" s="3">
        <v>9.4220891723247169E-6</v>
      </c>
      <c r="GC922" s="3">
        <v>0</v>
      </c>
      <c r="GD922" s="3">
        <v>0</v>
      </c>
      <c r="GE922" s="3">
        <v>0</v>
      </c>
      <c r="GF922" s="3">
        <v>0</v>
      </c>
      <c r="GG922" s="3">
        <v>0</v>
      </c>
      <c r="GH922" s="3">
        <v>0</v>
      </c>
      <c r="GI922" s="3">
        <v>0</v>
      </c>
      <c r="GJ922" s="3">
        <v>0</v>
      </c>
      <c r="GK922" s="3">
        <v>0</v>
      </c>
      <c r="GL922" s="3">
        <v>0</v>
      </c>
      <c r="GM922" s="3">
        <v>0</v>
      </c>
      <c r="GN922" s="3">
        <v>0</v>
      </c>
      <c r="GO922" s="3">
        <v>0</v>
      </c>
      <c r="GP922" s="3">
        <v>0</v>
      </c>
      <c r="GQ922" s="3">
        <v>0</v>
      </c>
      <c r="GR922" s="3">
        <v>0</v>
      </c>
      <c r="GS922" s="3">
        <v>0</v>
      </c>
      <c r="GT922" s="3">
        <v>0</v>
      </c>
      <c r="GU922" s="3">
        <v>0</v>
      </c>
      <c r="GV922" s="3">
        <v>0</v>
      </c>
      <c r="GW922" s="3">
        <v>0</v>
      </c>
      <c r="GX922" s="3">
        <v>0</v>
      </c>
      <c r="GY922" s="3">
        <v>0</v>
      </c>
      <c r="GZ922" s="3">
        <v>0</v>
      </c>
      <c r="HA922" s="3">
        <v>0</v>
      </c>
      <c r="HB922">
        <f t="shared" si="5360"/>
        <v>45</v>
      </c>
      <c r="HC922">
        <f t="shared" si="5364"/>
        <v>2.1767381662821949E-2</v>
      </c>
      <c r="HD922">
        <f>IF(H922&gt;=$F$3,IF(HB922&lt;50,HC922*VLOOKUP(H922,Ret!$A$2:$AZ$27,HB922+2),HC922),0)</f>
        <v>6.0077973389388584E-3</v>
      </c>
      <c r="HE922">
        <f>IF(H922&lt;$F$3,HC922*VLOOKUP(H922,Withd!$A$2:$AZ$57,HB922+2),0)</f>
        <v>0</v>
      </c>
      <c r="HF922">
        <f>IF(HC922=HD922,0,HC922*VLOOKUP(H922,Mort!$A$2:$E$115,IF(HF921/HC921=VLOOKUP(H921,Mort!$A$2:$E$115,2),2,3)))</f>
        <v>7.0308642770914895E-5</v>
      </c>
      <c r="HH922">
        <f t="shared" ref="HH922:HI922" si="5425">HH921+1</f>
        <v>56</v>
      </c>
      <c r="HI922">
        <f t="shared" si="5425"/>
        <v>33</v>
      </c>
      <c r="HJ922">
        <f t="shared" si="5358"/>
        <v>0.14417888735876749</v>
      </c>
      <c r="HK922">
        <f>IF(HH922&gt;=$F$3,IF(HI922&lt;50,HJ922*VLOOKUP(HH922,Ret!$A$2:$AZ$27,HI922+2),HJ922),0)</f>
        <v>6.1996921564270021E-3</v>
      </c>
      <c r="HL922">
        <f>IF(HH922&lt;$F$3,HJ922*VLOOKUP(HH922,Withd!$A$2:$AZ$57,HI922+2),0)</f>
        <v>0</v>
      </c>
      <c r="HM922">
        <f>IF(HJ922=HK922,0,HJ922*VLOOKUP(HH922,Mort!$A$2:$E$115,IF(HM921/HJ921=VLOOKUP(HH921,Mort!$A$2:$E$115,2),2,3)))</f>
        <v>2.1338475329097588E-4</v>
      </c>
      <c r="HN922">
        <f>HN921/(1+Assumptions!$C$9)</f>
        <v>0.47429978714590526</v>
      </c>
      <c r="HO922">
        <f>HO921*(1+Assumptions!$C$10)</f>
        <v>1.8958379240084122</v>
      </c>
      <c r="HQ922">
        <f>HQ921/(1.01+Assumptions!$C$9)</f>
        <v>0.39153838672412034</v>
      </c>
      <c r="HR922">
        <f>HR921/(0.99+Assumptions!$C$9)</f>
        <v>0.57562242771784922</v>
      </c>
    </row>
    <row r="923" spans="2:226" x14ac:dyDescent="0.25">
      <c r="B923">
        <f t="shared" ref="B923:C923" si="5426">B922+1</f>
        <v>2068</v>
      </c>
      <c r="C923">
        <f t="shared" si="5426"/>
        <v>85</v>
      </c>
      <c r="D923">
        <f>IF(D922=0, 0, D922*(1-VLOOKUP(C922,Mort!$A$2:$E$111,IF(D922/D921=1-VLOOKUP(C921,Mort!$A$2:$E$111,4),4,5))))</f>
        <v>0.63120032876022847</v>
      </c>
      <c r="E923" s="3">
        <f>IF(C923&lt;65,Assumptions!$C$6,Assumptions!$C$7)*(1+Assumptions!$C$8)^(B923-$J$3)</f>
        <v>57850.816279974322</v>
      </c>
      <c r="F923" s="3">
        <f t="shared" si="5356"/>
        <v>36515.449999999997</v>
      </c>
      <c r="H923">
        <f t="shared" si="5363"/>
        <v>69</v>
      </c>
      <c r="I923" s="5">
        <v>169993.6103077546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5">
        <v>0</v>
      </c>
      <c r="AK923" s="5">
        <v>0</v>
      </c>
      <c r="AL923" s="5">
        <v>0</v>
      </c>
      <c r="AM923" s="5">
        <v>0</v>
      </c>
      <c r="AN923" s="5">
        <v>0</v>
      </c>
      <c r="AO923" s="5">
        <v>0</v>
      </c>
      <c r="AP923" s="5">
        <v>0</v>
      </c>
      <c r="AQ923" s="5">
        <v>0</v>
      </c>
      <c r="AR923" s="5">
        <v>25913.29</v>
      </c>
      <c r="AS923" s="5">
        <v>27067.05</v>
      </c>
      <c r="AT923" s="5">
        <v>28241.06</v>
      </c>
      <c r="AU923" s="5">
        <v>29427.84</v>
      </c>
      <c r="AV923" s="5">
        <v>30618.560000000001</v>
      </c>
      <c r="AW923" s="5">
        <v>31804.15</v>
      </c>
      <c r="AX923" s="5">
        <v>32975.589999999997</v>
      </c>
      <c r="AY923" s="5">
        <v>34122.33</v>
      </c>
      <c r="AZ923" s="5">
        <v>35232.639999999999</v>
      </c>
      <c r="BA923" s="5">
        <v>36293.96</v>
      </c>
      <c r="BB923" s="5">
        <v>37290.370000000003</v>
      </c>
      <c r="BC923" s="5">
        <v>38199.660000000003</v>
      </c>
      <c r="BD923" s="5">
        <v>38993.279999999999</v>
      </c>
      <c r="BE923" s="5">
        <v>39638.44</v>
      </c>
      <c r="BF923" s="5">
        <v>40101.9</v>
      </c>
      <c r="BG923" s="5">
        <v>40346.550000000003</v>
      </c>
      <c r="BH923" s="5">
        <v>40333.9</v>
      </c>
      <c r="BI923" s="5">
        <v>40026.36</v>
      </c>
      <c r="BJ923" s="5">
        <v>39388.83</v>
      </c>
      <c r="BK923" s="5">
        <v>38393.279999999999</v>
      </c>
      <c r="BL923" s="5">
        <v>37021.9</v>
      </c>
      <c r="BM923" s="5">
        <v>35196.43</v>
      </c>
      <c r="BN923" s="5">
        <v>32932.57</v>
      </c>
      <c r="BO923" s="5">
        <v>30273.72</v>
      </c>
      <c r="BP923" s="5">
        <v>27286.25</v>
      </c>
      <c r="BQ923" s="5">
        <v>24054.7</v>
      </c>
      <c r="BR923" s="5">
        <v>20685.63</v>
      </c>
      <c r="BS923" s="5">
        <v>17309.830000000002</v>
      </c>
      <c r="BT923" s="5">
        <v>14069.31</v>
      </c>
      <c r="BU923" s="5">
        <v>11169.6</v>
      </c>
      <c r="BV923" s="5">
        <v>8604.27</v>
      </c>
      <c r="BW923" s="5">
        <v>6352.71</v>
      </c>
      <c r="BX923" s="5">
        <v>4451.47</v>
      </c>
      <c r="BY923" s="5">
        <v>2945.43</v>
      </c>
      <c r="BZ923" s="5">
        <v>1771.05</v>
      </c>
      <c r="CA923" s="5">
        <v>943.89</v>
      </c>
      <c r="CB923" s="5">
        <v>437.23</v>
      </c>
      <c r="CC923" s="5">
        <v>173.78</v>
      </c>
      <c r="CD923" s="5">
        <v>56.37</v>
      </c>
      <c r="CE923" s="5">
        <v>13.71</v>
      </c>
      <c r="CF923" s="5">
        <v>2.1</v>
      </c>
      <c r="CG923" s="5">
        <v>0</v>
      </c>
      <c r="CH923" s="5">
        <v>0</v>
      </c>
      <c r="CI923" s="5">
        <v>0</v>
      </c>
      <c r="CJ923" s="5">
        <v>0</v>
      </c>
      <c r="CK923" s="5">
        <v>0</v>
      </c>
      <c r="CL923" s="5">
        <v>0</v>
      </c>
      <c r="CM923" s="5">
        <v>0</v>
      </c>
      <c r="CN923" s="5">
        <v>0</v>
      </c>
      <c r="CO923" s="5">
        <v>0</v>
      </c>
      <c r="CP923" s="5">
        <v>0</v>
      </c>
      <c r="CQ923" s="5">
        <v>0</v>
      </c>
      <c r="CR923" s="5">
        <v>0</v>
      </c>
      <c r="CS923" s="5">
        <v>0</v>
      </c>
      <c r="CT923" s="5">
        <v>0</v>
      </c>
      <c r="CU923" s="5">
        <v>0</v>
      </c>
      <c r="CV923" s="5">
        <v>0</v>
      </c>
      <c r="CW923" s="5">
        <v>0</v>
      </c>
      <c r="CX923" s="5">
        <v>0</v>
      </c>
      <c r="CY923" s="5">
        <v>0</v>
      </c>
      <c r="CZ923" s="5">
        <v>0</v>
      </c>
      <c r="DA923" s="5">
        <v>0</v>
      </c>
      <c r="DB923" s="5">
        <v>0</v>
      </c>
      <c r="DC923" s="5">
        <v>0</v>
      </c>
      <c r="DD923" s="5">
        <v>0</v>
      </c>
      <c r="DE923" s="5">
        <v>0</v>
      </c>
      <c r="DF923" s="3">
        <v>0</v>
      </c>
      <c r="DG923" s="3">
        <v>0</v>
      </c>
      <c r="DH923" s="3">
        <v>0</v>
      </c>
      <c r="DI923" s="3">
        <v>0</v>
      </c>
      <c r="DJ923" s="3">
        <v>0</v>
      </c>
      <c r="DK923" s="3">
        <v>0</v>
      </c>
      <c r="DL923" s="3">
        <v>0</v>
      </c>
      <c r="DM923" s="3">
        <v>0</v>
      </c>
      <c r="DN923" s="3">
        <v>0</v>
      </c>
      <c r="DO923" s="3">
        <v>0</v>
      </c>
      <c r="DP923" s="3">
        <v>0</v>
      </c>
      <c r="DQ923" s="3">
        <v>0</v>
      </c>
      <c r="DR923" s="3">
        <v>0</v>
      </c>
      <c r="DS923" s="3">
        <v>0</v>
      </c>
      <c r="DT923" s="3">
        <v>0</v>
      </c>
      <c r="DU923" s="3">
        <v>0</v>
      </c>
      <c r="DV923" s="3">
        <v>0</v>
      </c>
      <c r="DW923" s="3">
        <v>0</v>
      </c>
      <c r="DX923" s="3">
        <v>0</v>
      </c>
      <c r="DY923" s="3">
        <v>0</v>
      </c>
      <c r="DZ923" s="3">
        <v>0</v>
      </c>
      <c r="EA923" s="3">
        <v>0</v>
      </c>
      <c r="EB923" s="3">
        <v>0</v>
      </c>
      <c r="EC923" s="3">
        <v>0</v>
      </c>
      <c r="ED923" s="3">
        <v>0</v>
      </c>
      <c r="EE923" s="3">
        <v>0</v>
      </c>
      <c r="EF923" s="3">
        <v>0</v>
      </c>
      <c r="EG923" s="3">
        <v>0</v>
      </c>
      <c r="EH923" s="3">
        <v>0</v>
      </c>
      <c r="EI923" s="3">
        <v>0</v>
      </c>
      <c r="EJ923" s="3">
        <v>0</v>
      </c>
      <c r="EK923" s="3">
        <v>0</v>
      </c>
      <c r="EL923" s="3">
        <v>0</v>
      </c>
      <c r="EM923" s="3">
        <v>0</v>
      </c>
      <c r="EN923" s="3">
        <v>1</v>
      </c>
      <c r="EO923" s="3">
        <v>0.99007000000000001</v>
      </c>
      <c r="EP923" s="3">
        <v>0.97915942859999994</v>
      </c>
      <c r="EQ923" s="3">
        <v>0.96711576762821994</v>
      </c>
      <c r="ER923" s="3">
        <v>0.95378891235030305</v>
      </c>
      <c r="ES923" s="3">
        <v>0.93907194943273786</v>
      </c>
      <c r="ET923" s="3">
        <v>0.92290113046350608</v>
      </c>
      <c r="EU923" s="3">
        <v>0.90520911579252061</v>
      </c>
      <c r="EV923" s="3">
        <v>0.88593721371729783</v>
      </c>
      <c r="EW923" s="3">
        <v>0.86504681421784391</v>
      </c>
      <c r="EX923" s="3">
        <v>0.84246044189861602</v>
      </c>
      <c r="EY923" s="3">
        <v>0.81801223987471816</v>
      </c>
      <c r="EZ923" s="3">
        <v>0.79147592281318224</v>
      </c>
      <c r="FA923" s="3">
        <v>0.76262662542664172</v>
      </c>
      <c r="FB923" s="3">
        <v>0.731320802452878</v>
      </c>
      <c r="FC923" s="3">
        <v>0.69742408325918714</v>
      </c>
      <c r="FD923" s="3">
        <v>0.66085813857390796</v>
      </c>
      <c r="FE923" s="3">
        <v>0.62162959946816077</v>
      </c>
      <c r="FF923" s="3">
        <v>0.57983744149591632</v>
      </c>
      <c r="FG923" s="3">
        <v>0.53571761057249201</v>
      </c>
      <c r="FH923" s="3">
        <v>0.48965125323936343</v>
      </c>
      <c r="FI923" s="3">
        <v>0.44123943383158754</v>
      </c>
      <c r="FJ923" s="3">
        <v>0.39133525386523499</v>
      </c>
      <c r="FK923" s="3">
        <v>0.34098606010293386</v>
      </c>
      <c r="FL923" s="3">
        <v>0.2913146207277395</v>
      </c>
      <c r="FM923" s="3">
        <v>0.2434254102263064</v>
      </c>
      <c r="FN923" s="3">
        <v>0.19841848612956461</v>
      </c>
      <c r="FO923" s="3">
        <v>0.15738157482824805</v>
      </c>
      <c r="FP923" s="3">
        <v>0.12124991287917886</v>
      </c>
      <c r="FQ923" s="3">
        <v>9.1241771940710883E-2</v>
      </c>
      <c r="FR923" s="3">
        <v>6.6622004617948871E-2</v>
      </c>
      <c r="FS923" s="3">
        <v>4.6624077491779152E-2</v>
      </c>
      <c r="FT923" s="3">
        <v>3.0967246029264799E-2</v>
      </c>
      <c r="FU923" s="3">
        <v>1.9422037364634298E-2</v>
      </c>
      <c r="FV923" s="3">
        <v>1.1069395975599671E-2</v>
      </c>
      <c r="FW923" s="3">
        <v>5.5919267649936861E-3</v>
      </c>
      <c r="FX923" s="3">
        <v>2.4552472847057774E-3</v>
      </c>
      <c r="FY923" s="3">
        <v>9.2498986204005455E-4</v>
      </c>
      <c r="FZ923" s="3">
        <v>2.8441588278007597E-4</v>
      </c>
      <c r="GA923" s="3">
        <v>6.5563549298463102E-5</v>
      </c>
      <c r="GB923" s="3">
        <v>9.5073702837701331E-6</v>
      </c>
      <c r="GC923" s="3">
        <v>0</v>
      </c>
      <c r="GD923" s="3">
        <v>0</v>
      </c>
      <c r="GE923" s="3">
        <v>0</v>
      </c>
      <c r="GF923" s="3">
        <v>0</v>
      </c>
      <c r="GG923" s="3">
        <v>0</v>
      </c>
      <c r="GH923" s="3">
        <v>0</v>
      </c>
      <c r="GI923" s="3">
        <v>0</v>
      </c>
      <c r="GJ923" s="3">
        <v>0</v>
      </c>
      <c r="GK923" s="3">
        <v>0</v>
      </c>
      <c r="GL923" s="3">
        <v>0</v>
      </c>
      <c r="GM923" s="3">
        <v>0</v>
      </c>
      <c r="GN923" s="3">
        <v>0</v>
      </c>
      <c r="GO923" s="3">
        <v>0</v>
      </c>
      <c r="GP923" s="3">
        <v>0</v>
      </c>
      <c r="GQ923" s="3">
        <v>0</v>
      </c>
      <c r="GR923" s="3">
        <v>0</v>
      </c>
      <c r="GS923" s="3">
        <v>0</v>
      </c>
      <c r="GT923" s="3">
        <v>0</v>
      </c>
      <c r="GU923" s="3">
        <v>0</v>
      </c>
      <c r="GV923" s="3">
        <v>0</v>
      </c>
      <c r="GW923" s="3">
        <v>0</v>
      </c>
      <c r="GX923" s="3">
        <v>0</v>
      </c>
      <c r="GY923" s="3">
        <v>0</v>
      </c>
      <c r="GZ923" s="3">
        <v>0</v>
      </c>
      <c r="HA923" s="3">
        <v>0</v>
      </c>
      <c r="HB923">
        <f t="shared" si="5360"/>
        <v>46</v>
      </c>
      <c r="HC923">
        <f t="shared" si="5364"/>
        <v>1.5689275681112176E-2</v>
      </c>
      <c r="HD923">
        <f>IF(H923&gt;=$F$3,IF(HB923&lt;50,HC923*VLOOKUP(H923,Ret!$A$2:$AZ$27,HB923+2),HC923),0)</f>
        <v>4.6126470502469794E-3</v>
      </c>
      <c r="HE923">
        <f>IF(H923&lt;$F$3,HC923*VLOOKUP(H923,Withd!$A$2:$AZ$57,HB923+2),0)</f>
        <v>0</v>
      </c>
      <c r="HF923">
        <f>IF(HC923=HD923,0,HC923*VLOOKUP(H923,Mort!$A$2:$E$115,IF(HF922/HC922=VLOOKUP(H922,Mort!$A$2:$E$115,2),2,3)))</f>
        <v>5.4128001099837006E-5</v>
      </c>
      <c r="HH923">
        <f t="shared" ref="HH923:HI923" si="5427">HH922+1</f>
        <v>57</v>
      </c>
      <c r="HI923">
        <f t="shared" si="5427"/>
        <v>34</v>
      </c>
      <c r="HJ923">
        <f t="shared" si="5358"/>
        <v>0.13776581044904954</v>
      </c>
      <c r="HK923">
        <f>IF(HH923&gt;=$F$3,IF(HI923&lt;50,HJ923*VLOOKUP(HH923,Ret!$A$2:$AZ$27,HI923+2),HJ923),0)</f>
        <v>7.9904170060448743E-3</v>
      </c>
      <c r="HL923">
        <f>IF(HH923&lt;$F$3,HJ923*VLOOKUP(HH923,Withd!$A$2:$AZ$57,HI923+2),0)</f>
        <v>0</v>
      </c>
      <c r="HM923">
        <f>IF(HJ923=HK923,0,HJ923*VLOOKUP(HH923,Mort!$A$2:$E$115,IF(HM922/HJ922=VLOOKUP(HH922,Mort!$A$2:$E$115,2),2,3)))</f>
        <v>2.1629232240500778E-4</v>
      </c>
      <c r="HN923">
        <f>HN922/(1+Assumptions!$C$9)</f>
        <v>0.4569362111232228</v>
      </c>
      <c r="HO923">
        <f>HO922*(1+Assumptions!$C$10)</f>
        <v>1.9574526565386856</v>
      </c>
      <c r="HQ923">
        <f>HQ922/(1.01+Assumptions!$C$9)</f>
        <v>0.37360533084362624</v>
      </c>
      <c r="HR923">
        <f>HR922/(0.99+Assumptions!$C$9)</f>
        <v>0.55994399583448362</v>
      </c>
    </row>
    <row r="924" spans="2:226" x14ac:dyDescent="0.25">
      <c r="B924">
        <f t="shared" ref="B924:C924" si="5428">B923+1</f>
        <v>2069</v>
      </c>
      <c r="C924">
        <f t="shared" si="5428"/>
        <v>86</v>
      </c>
      <c r="D924">
        <f>IF(D923=0, 0, D923*(1-VLOOKUP(C923,Mort!$A$2:$E$111,IF(D923/D922=1-VLOOKUP(C922,Mort!$A$2:$E$111,4),4,5))))</f>
        <v>0.59810649552332973</v>
      </c>
      <c r="E924" s="3">
        <f>IF(C924&lt;65,Assumptions!$C$6,Assumptions!$C$7)*(1+Assumptions!$C$8)^(B924-$J$3)</f>
        <v>61032.611175372906</v>
      </c>
      <c r="F924" s="3">
        <f t="shared" si="5356"/>
        <v>36504</v>
      </c>
      <c r="H924">
        <f t="shared" si="5363"/>
        <v>70</v>
      </c>
      <c r="I924" s="5">
        <v>164334.01725043691</v>
      </c>
      <c r="J924" s="5">
        <v>0</v>
      </c>
      <c r="K924" s="5">
        <v>0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0</v>
      </c>
      <c r="X924" s="5">
        <v>0</v>
      </c>
      <c r="Y924" s="5">
        <v>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>
        <v>0</v>
      </c>
      <c r="AI924" s="5">
        <v>0</v>
      </c>
      <c r="AJ924" s="5">
        <v>0</v>
      </c>
      <c r="AK924" s="5">
        <v>0</v>
      </c>
      <c r="AL924" s="5">
        <v>0</v>
      </c>
      <c r="AM924" s="5">
        <v>0</v>
      </c>
      <c r="AN924" s="5">
        <v>0</v>
      </c>
      <c r="AO924" s="5">
        <v>0</v>
      </c>
      <c r="AP924" s="5">
        <v>0</v>
      </c>
      <c r="AQ924" s="5">
        <v>0</v>
      </c>
      <c r="AR924" s="5">
        <v>0</v>
      </c>
      <c r="AS924" s="5">
        <v>27338.52</v>
      </c>
      <c r="AT924" s="5">
        <v>28524.3</v>
      </c>
      <c r="AU924" s="5">
        <v>29722.99</v>
      </c>
      <c r="AV924" s="5">
        <v>30925.65</v>
      </c>
      <c r="AW924" s="5">
        <v>32123.13</v>
      </c>
      <c r="AX924" s="5">
        <v>33306.32</v>
      </c>
      <c r="AY924" s="5">
        <v>34464.57</v>
      </c>
      <c r="AZ924" s="5">
        <v>35586.01</v>
      </c>
      <c r="BA924" s="5">
        <v>36657.97</v>
      </c>
      <c r="BB924" s="5">
        <v>37664.379999999997</v>
      </c>
      <c r="BC924" s="5">
        <v>38582.78</v>
      </c>
      <c r="BD924" s="5">
        <v>39384.370000000003</v>
      </c>
      <c r="BE924" s="5">
        <v>40036</v>
      </c>
      <c r="BF924" s="5">
        <v>40504.11</v>
      </c>
      <c r="BG924" s="5">
        <v>40751.21</v>
      </c>
      <c r="BH924" s="5">
        <v>40738.43</v>
      </c>
      <c r="BI924" s="5">
        <v>40427.81</v>
      </c>
      <c r="BJ924" s="5">
        <v>39783.89</v>
      </c>
      <c r="BK924" s="5">
        <v>38778.35</v>
      </c>
      <c r="BL924" s="5">
        <v>37393.21</v>
      </c>
      <c r="BM924" s="5">
        <v>35549.43</v>
      </c>
      <c r="BN924" s="5">
        <v>33262.870000000003</v>
      </c>
      <c r="BO924" s="5">
        <v>30577.35</v>
      </c>
      <c r="BP924" s="5">
        <v>27559.919999999998</v>
      </c>
      <c r="BQ924" s="5">
        <v>24295.96</v>
      </c>
      <c r="BR924" s="5">
        <v>20893.09</v>
      </c>
      <c r="BS924" s="5">
        <v>17483.439999999999</v>
      </c>
      <c r="BT924" s="5">
        <v>14210.42</v>
      </c>
      <c r="BU924" s="5">
        <v>11281.63</v>
      </c>
      <c r="BV924" s="5">
        <v>8690.57</v>
      </c>
      <c r="BW924" s="5">
        <v>6416.43</v>
      </c>
      <c r="BX924" s="5">
        <v>4496.12</v>
      </c>
      <c r="BY924" s="5">
        <v>2974.97</v>
      </c>
      <c r="BZ924" s="5">
        <v>1788.81</v>
      </c>
      <c r="CA924" s="5">
        <v>953.35</v>
      </c>
      <c r="CB924" s="5">
        <v>441.61</v>
      </c>
      <c r="CC924" s="5">
        <v>175.52</v>
      </c>
      <c r="CD924" s="5">
        <v>56.94</v>
      </c>
      <c r="CE924" s="5">
        <v>13.85</v>
      </c>
      <c r="CF924" s="5">
        <v>2.12</v>
      </c>
      <c r="CG924" s="5">
        <v>0</v>
      </c>
      <c r="CH924" s="5">
        <v>0</v>
      </c>
      <c r="CI924" s="5">
        <v>0</v>
      </c>
      <c r="CJ924" s="5">
        <v>0</v>
      </c>
      <c r="CK924" s="5">
        <v>0</v>
      </c>
      <c r="CL924" s="5">
        <v>0</v>
      </c>
      <c r="CM924" s="5">
        <v>0</v>
      </c>
      <c r="CN924" s="5">
        <v>0</v>
      </c>
      <c r="CO924" s="5">
        <v>0</v>
      </c>
      <c r="CP924" s="5">
        <v>0</v>
      </c>
      <c r="CQ924" s="5">
        <v>0</v>
      </c>
      <c r="CR924" s="5">
        <v>0</v>
      </c>
      <c r="CS924" s="5">
        <v>0</v>
      </c>
      <c r="CT924" s="5">
        <v>0</v>
      </c>
      <c r="CU924" s="5">
        <v>0</v>
      </c>
      <c r="CV924" s="5">
        <v>0</v>
      </c>
      <c r="CW924" s="5">
        <v>0</v>
      </c>
      <c r="CX924" s="5">
        <v>0</v>
      </c>
      <c r="CY924" s="5">
        <v>0</v>
      </c>
      <c r="CZ924" s="5">
        <v>0</v>
      </c>
      <c r="DA924" s="5">
        <v>0</v>
      </c>
      <c r="DB924" s="5">
        <v>0</v>
      </c>
      <c r="DC924" s="5">
        <v>0</v>
      </c>
      <c r="DD924" s="5">
        <v>0</v>
      </c>
      <c r="DE924" s="5">
        <v>0</v>
      </c>
      <c r="DF924" s="3">
        <v>0</v>
      </c>
      <c r="DG924" s="3">
        <v>0</v>
      </c>
      <c r="DH924" s="3">
        <v>0</v>
      </c>
      <c r="DI924" s="3">
        <v>0</v>
      </c>
      <c r="DJ924" s="3">
        <v>0</v>
      </c>
      <c r="DK924" s="3">
        <v>0</v>
      </c>
      <c r="DL924" s="3">
        <v>0</v>
      </c>
      <c r="DM924" s="3">
        <v>0</v>
      </c>
      <c r="DN924" s="3">
        <v>0</v>
      </c>
      <c r="DO924" s="3">
        <v>0</v>
      </c>
      <c r="DP924" s="3">
        <v>0</v>
      </c>
      <c r="DQ924" s="3">
        <v>0</v>
      </c>
      <c r="DR924" s="3">
        <v>0</v>
      </c>
      <c r="DS924" s="3">
        <v>0</v>
      </c>
      <c r="DT924" s="3">
        <v>0</v>
      </c>
      <c r="DU924" s="3">
        <v>0</v>
      </c>
      <c r="DV924" s="3">
        <v>0</v>
      </c>
      <c r="DW924" s="3">
        <v>0</v>
      </c>
      <c r="DX924" s="3">
        <v>0</v>
      </c>
      <c r="DY924" s="3">
        <v>0</v>
      </c>
      <c r="DZ924" s="3">
        <v>0</v>
      </c>
      <c r="EA924" s="3">
        <v>0</v>
      </c>
      <c r="EB924" s="3">
        <v>0</v>
      </c>
      <c r="EC924" s="3">
        <v>0</v>
      </c>
      <c r="ED924" s="3">
        <v>0</v>
      </c>
      <c r="EE924" s="3">
        <v>0</v>
      </c>
      <c r="EF924" s="3">
        <v>0</v>
      </c>
      <c r="EG924" s="3">
        <v>0</v>
      </c>
      <c r="EH924" s="3">
        <v>0</v>
      </c>
      <c r="EI924" s="3">
        <v>0</v>
      </c>
      <c r="EJ924" s="3">
        <v>0</v>
      </c>
      <c r="EK924" s="3">
        <v>0</v>
      </c>
      <c r="EL924" s="3">
        <v>0</v>
      </c>
      <c r="EM924" s="3">
        <v>0</v>
      </c>
      <c r="EN924" s="3">
        <v>0</v>
      </c>
      <c r="EO924" s="3">
        <v>1</v>
      </c>
      <c r="EP924" s="3">
        <v>0.98897999999999997</v>
      </c>
      <c r="EQ924" s="3">
        <v>0.97681554599999998</v>
      </c>
      <c r="ER924" s="3">
        <v>0.96335502777611992</v>
      </c>
      <c r="ES924" s="3">
        <v>0.94849045969753432</v>
      </c>
      <c r="ET924" s="3">
        <v>0.93215745398154282</v>
      </c>
      <c r="EU924" s="3">
        <v>0.91428799558871665</v>
      </c>
      <c r="EV924" s="3">
        <v>0.89482280416263282</v>
      </c>
      <c r="EW924" s="3">
        <v>0.87372288244047791</v>
      </c>
      <c r="EX924" s="3">
        <v>0.85090997797995704</v>
      </c>
      <c r="EY924" s="3">
        <v>0.82621657041897867</v>
      </c>
      <c r="EZ924" s="3">
        <v>0.79941410487458697</v>
      </c>
      <c r="FA924" s="3">
        <v>0.77027546075190834</v>
      </c>
      <c r="FB924" s="3">
        <v>0.73865565308804249</v>
      </c>
      <c r="FC924" s="3">
        <v>0.70441896356741174</v>
      </c>
      <c r="FD924" s="3">
        <v>0.66748627730757237</v>
      </c>
      <c r="FE924" s="3">
        <v>0.62786429188659487</v>
      </c>
      <c r="FF924" s="3">
        <v>0.58565297554305906</v>
      </c>
      <c r="FG924" s="3">
        <v>0.54109064063398771</v>
      </c>
      <c r="FH924" s="3">
        <v>0.4945622564458711</v>
      </c>
      <c r="FI924" s="3">
        <v>0.44566488615106781</v>
      </c>
      <c r="FJ924" s="3">
        <v>0.39526018752738207</v>
      </c>
      <c r="FK924" s="3">
        <v>0.3444060118001091</v>
      </c>
      <c r="FL924" s="3">
        <v>0.29423638806118724</v>
      </c>
      <c r="FM924" s="3">
        <v>0.24586686822780865</v>
      </c>
      <c r="FN924" s="3">
        <v>0.20040854296116911</v>
      </c>
      <c r="FO924" s="3">
        <v>0.15896004810594011</v>
      </c>
      <c r="FP924" s="3">
        <v>0.12246600026177838</v>
      </c>
      <c r="FQ924" s="3">
        <v>9.2156889856990845E-2</v>
      </c>
      <c r="FR924" s="3">
        <v>6.7290196266879002E-2</v>
      </c>
      <c r="FS924" s="3">
        <v>4.7091698053449926E-2</v>
      </c>
      <c r="FT924" s="3">
        <v>3.1277834930120908E-2</v>
      </c>
      <c r="FU924" s="3">
        <v>1.9616832511473233E-2</v>
      </c>
      <c r="FV924" s="3">
        <v>1.1180417521589055E-2</v>
      </c>
      <c r="FW924" s="3">
        <v>5.6480115193811428E-3</v>
      </c>
      <c r="FX924" s="3">
        <v>2.479872417814678E-3</v>
      </c>
      <c r="FY924" s="3">
        <v>9.3426713468750173E-4</v>
      </c>
      <c r="FZ924" s="3">
        <v>2.8726845857371299E-4</v>
      </c>
      <c r="GA924" s="3">
        <v>6.6221125070412308E-5</v>
      </c>
      <c r="GB924" s="3">
        <v>9.6027253464604876E-6</v>
      </c>
      <c r="GC924" s="3">
        <v>0</v>
      </c>
      <c r="GD924" s="3">
        <v>0</v>
      </c>
      <c r="GE924" s="3">
        <v>0</v>
      </c>
      <c r="GF924" s="3">
        <v>0</v>
      </c>
      <c r="GG924" s="3">
        <v>0</v>
      </c>
      <c r="GH924" s="3">
        <v>0</v>
      </c>
      <c r="GI924" s="3">
        <v>0</v>
      </c>
      <c r="GJ924" s="3">
        <v>0</v>
      </c>
      <c r="GK924" s="3">
        <v>0</v>
      </c>
      <c r="GL924" s="3">
        <v>0</v>
      </c>
      <c r="GM924" s="3">
        <v>0</v>
      </c>
      <c r="GN924" s="3">
        <v>0</v>
      </c>
      <c r="GO924" s="3">
        <v>0</v>
      </c>
      <c r="GP924" s="3">
        <v>0</v>
      </c>
      <c r="GQ924" s="3">
        <v>0</v>
      </c>
      <c r="GR924" s="3">
        <v>0</v>
      </c>
      <c r="GS924" s="3">
        <v>0</v>
      </c>
      <c r="GT924" s="3">
        <v>0</v>
      </c>
      <c r="GU924" s="3">
        <v>0</v>
      </c>
      <c r="GV924" s="3">
        <v>0</v>
      </c>
      <c r="GW924" s="3">
        <v>0</v>
      </c>
      <c r="GX924" s="3">
        <v>0</v>
      </c>
      <c r="GY924" s="3">
        <v>0</v>
      </c>
      <c r="GZ924" s="3">
        <v>0</v>
      </c>
      <c r="HA924" s="3">
        <v>0</v>
      </c>
      <c r="HB924">
        <f t="shared" si="5360"/>
        <v>47</v>
      </c>
      <c r="HC924">
        <f t="shared" si="5364"/>
        <v>1.1022500629765359E-2</v>
      </c>
      <c r="HD924">
        <f>IF(H924&gt;=$F$3,IF(HB924&lt;50,HC924*VLOOKUP(H924,Ret!$A$2:$AZ$27,HB924+2),HC924),0)</f>
        <v>3.4500426971165576E-3</v>
      </c>
      <c r="HE924">
        <f>IF(H924&lt;$F$3,HC924*VLOOKUP(H924,Withd!$A$2:$AZ$57,HB924+2),0)</f>
        <v>0</v>
      </c>
      <c r="HF924">
        <f>IF(HC924=HD924,0,HC924*VLOOKUP(H924,Mort!$A$2:$E$115,IF(HF923/HC923=VLOOKUP(H923,Mort!$A$2:$E$115,2),2,3)))</f>
        <v>4.0452577311238865E-5</v>
      </c>
      <c r="HH924">
        <f t="shared" ref="HH924:HI924" si="5429">HH923+1</f>
        <v>58</v>
      </c>
      <c r="HI924">
        <f t="shared" si="5429"/>
        <v>35</v>
      </c>
      <c r="HJ924">
        <f t="shared" si="5358"/>
        <v>0.12955910112059965</v>
      </c>
      <c r="HK924">
        <f>IF(HH924&gt;=$F$3,IF(HI924&lt;50,HJ924*VLOOKUP(HH924,Ret!$A$2:$AZ$27,HI924+2),HJ924),0)</f>
        <v>8.6804597750801769E-3</v>
      </c>
      <c r="HL924">
        <f>IF(HH924&lt;$F$3,HJ924*VLOOKUP(HH924,Withd!$A$2:$AZ$57,HI924+2),0)</f>
        <v>0</v>
      </c>
      <c r="HM924">
        <f>IF(HJ924=HK924,0,HJ924*VLOOKUP(HH924,Mort!$A$2:$E$115,IF(HM923/HJ923=VLOOKUP(HH923,Mort!$A$2:$E$115,2),2,3)))</f>
        <v>2.1506810786019542E-4</v>
      </c>
      <c r="HN924">
        <f>HN923/(1+Assumptions!$C$9)</f>
        <v>0.44020829587979071</v>
      </c>
      <c r="HO924">
        <f>HO923*(1+Assumptions!$C$10)</f>
        <v>2.0210698678761929</v>
      </c>
      <c r="HQ924">
        <f>HQ923/(1.01+Assumptions!$C$9)</f>
        <v>0.35649363630117004</v>
      </c>
      <c r="HR924">
        <f>HR923/(0.99+Assumptions!$C$9)</f>
        <v>0.54469260295183231</v>
      </c>
    </row>
    <row r="925" spans="2:226" x14ac:dyDescent="0.25">
      <c r="B925">
        <f t="shared" ref="B925:C925" si="5430">B924+1</f>
        <v>2070</v>
      </c>
      <c r="C925">
        <f t="shared" si="5430"/>
        <v>87</v>
      </c>
      <c r="D925">
        <f>IF(D924=0, 0, D924*(1-VLOOKUP(C924,Mort!$A$2:$E$111,IF(D924/D923=1-VLOOKUP(C923,Mort!$A$2:$E$111,4),4,5))))</f>
        <v>0.56260289394906493</v>
      </c>
      <c r="E925" s="3">
        <f>IF(C925&lt;65,Assumptions!$C$6,Assumptions!$C$7)*(1+Assumptions!$C$8)^(B925-$J$3)</f>
        <v>64389.404790018416</v>
      </c>
      <c r="F925" s="3">
        <f t="shared" si="5356"/>
        <v>36225.67</v>
      </c>
      <c r="H925">
        <f t="shared" si="5363"/>
        <v>71</v>
      </c>
      <c r="I925" s="5">
        <v>158671.73965506902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5">
        <v>0</v>
      </c>
      <c r="AK925" s="5">
        <v>0</v>
      </c>
      <c r="AL925" s="5">
        <v>0</v>
      </c>
      <c r="AM925" s="5">
        <v>0</v>
      </c>
      <c r="AN925" s="5">
        <v>0</v>
      </c>
      <c r="AO925" s="5">
        <v>0</v>
      </c>
      <c r="AP925" s="5">
        <v>0</v>
      </c>
      <c r="AQ925" s="5">
        <v>0</v>
      </c>
      <c r="AR925" s="5">
        <v>0</v>
      </c>
      <c r="AS925" s="5">
        <v>0</v>
      </c>
      <c r="AT925" s="5">
        <v>28842.14</v>
      </c>
      <c r="AU925" s="5">
        <v>30054.19</v>
      </c>
      <c r="AV925" s="5">
        <v>31270.25</v>
      </c>
      <c r="AW925" s="5">
        <v>32481.07</v>
      </c>
      <c r="AX925" s="5">
        <v>33677.440000000002</v>
      </c>
      <c r="AY925" s="5">
        <v>34848.6</v>
      </c>
      <c r="AZ925" s="5">
        <v>35982.54</v>
      </c>
      <c r="BA925" s="5">
        <v>37066.44</v>
      </c>
      <c r="BB925" s="5">
        <v>38084.07</v>
      </c>
      <c r="BC925" s="5">
        <v>39012.699999999997</v>
      </c>
      <c r="BD925" s="5">
        <v>39823.22</v>
      </c>
      <c r="BE925" s="5">
        <v>40482.11</v>
      </c>
      <c r="BF925" s="5">
        <v>40955.440000000002</v>
      </c>
      <c r="BG925" s="5">
        <v>41205.29</v>
      </c>
      <c r="BH925" s="5">
        <v>41192.370000000003</v>
      </c>
      <c r="BI925" s="5">
        <v>40878.29</v>
      </c>
      <c r="BJ925" s="5">
        <v>40227.19</v>
      </c>
      <c r="BK925" s="5">
        <v>39210.449999999997</v>
      </c>
      <c r="BL925" s="5">
        <v>37809.879999999997</v>
      </c>
      <c r="BM925" s="5">
        <v>35945.550000000003</v>
      </c>
      <c r="BN925" s="5">
        <v>33633.519999999997</v>
      </c>
      <c r="BO925" s="5">
        <v>30918.07</v>
      </c>
      <c r="BP925" s="5">
        <v>27867.02</v>
      </c>
      <c r="BQ925" s="5">
        <v>24566.69</v>
      </c>
      <c r="BR925" s="5">
        <v>21125.9</v>
      </c>
      <c r="BS925" s="5">
        <v>17678.259999999998</v>
      </c>
      <c r="BT925" s="5">
        <v>14368.77</v>
      </c>
      <c r="BU925" s="5">
        <v>11407.34</v>
      </c>
      <c r="BV925" s="5">
        <v>8787.41</v>
      </c>
      <c r="BW925" s="5">
        <v>6487.92</v>
      </c>
      <c r="BX925" s="5">
        <v>4546.22</v>
      </c>
      <c r="BY925" s="5">
        <v>3008.12</v>
      </c>
      <c r="BZ925" s="5">
        <v>1808.74</v>
      </c>
      <c r="CA925" s="5">
        <v>963.98</v>
      </c>
      <c r="CB925" s="5">
        <v>446.53</v>
      </c>
      <c r="CC925" s="5">
        <v>177.48</v>
      </c>
      <c r="CD925" s="5">
        <v>57.57</v>
      </c>
      <c r="CE925" s="5">
        <v>14</v>
      </c>
      <c r="CF925" s="5">
        <v>2.14</v>
      </c>
      <c r="CG925" s="5">
        <v>0</v>
      </c>
      <c r="CH925" s="5">
        <v>0</v>
      </c>
      <c r="CI925" s="5">
        <v>0</v>
      </c>
      <c r="CJ925" s="5">
        <v>0</v>
      </c>
      <c r="CK925" s="5">
        <v>0</v>
      </c>
      <c r="CL925" s="5">
        <v>0</v>
      </c>
      <c r="CM925" s="5">
        <v>0</v>
      </c>
      <c r="CN925" s="5">
        <v>0</v>
      </c>
      <c r="CO925" s="5">
        <v>0</v>
      </c>
      <c r="CP925" s="5">
        <v>0</v>
      </c>
      <c r="CQ925" s="5">
        <v>0</v>
      </c>
      <c r="CR925" s="5">
        <v>0</v>
      </c>
      <c r="CS925" s="5">
        <v>0</v>
      </c>
      <c r="CT925" s="5">
        <v>0</v>
      </c>
      <c r="CU925" s="5">
        <v>0</v>
      </c>
      <c r="CV925" s="5">
        <v>0</v>
      </c>
      <c r="CW925" s="5">
        <v>0</v>
      </c>
      <c r="CX925" s="5">
        <v>0</v>
      </c>
      <c r="CY925" s="5">
        <v>0</v>
      </c>
      <c r="CZ925" s="5">
        <v>0</v>
      </c>
      <c r="DA925" s="5">
        <v>0</v>
      </c>
      <c r="DB925" s="5">
        <v>0</v>
      </c>
      <c r="DC925" s="5">
        <v>0</v>
      </c>
      <c r="DD925" s="5">
        <v>0</v>
      </c>
      <c r="DE925" s="5">
        <v>0</v>
      </c>
      <c r="DF925" s="3">
        <v>0</v>
      </c>
      <c r="DG925" s="3">
        <v>0</v>
      </c>
      <c r="DH925" s="3">
        <v>0</v>
      </c>
      <c r="DI925" s="3">
        <v>0</v>
      </c>
      <c r="DJ925" s="3">
        <v>0</v>
      </c>
      <c r="DK925" s="3">
        <v>0</v>
      </c>
      <c r="DL925" s="3">
        <v>0</v>
      </c>
      <c r="DM925" s="3">
        <v>0</v>
      </c>
      <c r="DN925" s="3">
        <v>0</v>
      </c>
      <c r="DO925" s="3">
        <v>0</v>
      </c>
      <c r="DP925" s="3">
        <v>0</v>
      </c>
      <c r="DQ925" s="3">
        <v>0</v>
      </c>
      <c r="DR925" s="3">
        <v>0</v>
      </c>
      <c r="DS925" s="3">
        <v>0</v>
      </c>
      <c r="DT925" s="3">
        <v>0</v>
      </c>
      <c r="DU925" s="3">
        <v>0</v>
      </c>
      <c r="DV925" s="3">
        <v>0</v>
      </c>
      <c r="DW925" s="3">
        <v>0</v>
      </c>
      <c r="DX925" s="3">
        <v>0</v>
      </c>
      <c r="DY925" s="3">
        <v>0</v>
      </c>
      <c r="DZ925" s="3">
        <v>0</v>
      </c>
      <c r="EA925" s="3">
        <v>0</v>
      </c>
      <c r="EB925" s="3">
        <v>0</v>
      </c>
      <c r="EC925" s="3">
        <v>0</v>
      </c>
      <c r="ED925" s="3">
        <v>0</v>
      </c>
      <c r="EE925" s="3">
        <v>0</v>
      </c>
      <c r="EF925" s="3">
        <v>0</v>
      </c>
      <c r="EG925" s="3">
        <v>0</v>
      </c>
      <c r="EH925" s="3">
        <v>0</v>
      </c>
      <c r="EI925" s="3">
        <v>0</v>
      </c>
      <c r="EJ925" s="3">
        <v>0</v>
      </c>
      <c r="EK925" s="3">
        <v>0</v>
      </c>
      <c r="EL925" s="3">
        <v>0</v>
      </c>
      <c r="EM925" s="3">
        <v>0</v>
      </c>
      <c r="EN925" s="3">
        <v>0</v>
      </c>
      <c r="EO925" s="3">
        <v>0</v>
      </c>
      <c r="EP925" s="3">
        <v>1</v>
      </c>
      <c r="EQ925" s="3">
        <v>0.98770000000000002</v>
      </c>
      <c r="ER925" s="3">
        <v>0.974089494</v>
      </c>
      <c r="ES925" s="3">
        <v>0.95905929310757998</v>
      </c>
      <c r="ET925" s="3">
        <v>0.94254429208026747</v>
      </c>
      <c r="EU925" s="3">
        <v>0.92447571800108874</v>
      </c>
      <c r="EV925" s="3">
        <v>0.90479362996484558</v>
      </c>
      <c r="EW925" s="3">
        <v>0.88345859617027445</v>
      </c>
      <c r="EX925" s="3">
        <v>0.86039149222426858</v>
      </c>
      <c r="EY925" s="3">
        <v>0.83542293111992028</v>
      </c>
      <c r="EZ925" s="3">
        <v>0.80832181123439006</v>
      </c>
      <c r="FA925" s="3">
        <v>0.77885848121489654</v>
      </c>
      <c r="FB925" s="3">
        <v>0.74688634056102499</v>
      </c>
      <c r="FC925" s="3">
        <v>0.71226815867602145</v>
      </c>
      <c r="FD925" s="3">
        <v>0.67492393911663762</v>
      </c>
      <c r="FE925" s="3">
        <v>0.63486045409067404</v>
      </c>
      <c r="FF925" s="3">
        <v>0.59217878576215799</v>
      </c>
      <c r="FG925" s="3">
        <v>0.54711990195351534</v>
      </c>
      <c r="FH925" s="3">
        <v>0.50007306158453257</v>
      </c>
      <c r="FI925" s="3">
        <v>0.45063083798566983</v>
      </c>
      <c r="FJ925" s="3">
        <v>0.39966449020949057</v>
      </c>
      <c r="FK925" s="3">
        <v>0.3482436568991375</v>
      </c>
      <c r="FL925" s="3">
        <v>0.29751500339864018</v>
      </c>
      <c r="FM925" s="3">
        <v>0.24860651198993772</v>
      </c>
      <c r="FN925" s="3">
        <v>0.20264165398811812</v>
      </c>
      <c r="FO925" s="3">
        <v>0.16073130711029554</v>
      </c>
      <c r="FP925" s="3">
        <v>0.12383061362391388</v>
      </c>
      <c r="FQ925" s="3">
        <v>9.3183775058131441E-2</v>
      </c>
      <c r="FR925" s="3">
        <v>6.8039997034195832E-2</v>
      </c>
      <c r="FS925" s="3">
        <v>4.7616431124441264E-2</v>
      </c>
      <c r="FT925" s="3">
        <v>3.1626357388542643E-2</v>
      </c>
      <c r="FU925" s="3">
        <v>1.9835418826946179E-2</v>
      </c>
      <c r="FV925" s="3">
        <v>1.1304998606229705E-2</v>
      </c>
      <c r="FW925" s="3">
        <v>5.7109461459090606E-3</v>
      </c>
      <c r="FX925" s="3">
        <v>2.5075051242842909E-3</v>
      </c>
      <c r="FY925" s="3">
        <v>9.4467748052286368E-4</v>
      </c>
      <c r="FZ925" s="3">
        <v>2.9046943171117008E-4</v>
      </c>
      <c r="GA925" s="3">
        <v>6.6959013398058915E-5</v>
      </c>
      <c r="GB925" s="3">
        <v>9.7097265328525205E-6</v>
      </c>
      <c r="GC925" s="3">
        <v>0</v>
      </c>
      <c r="GD925" s="3">
        <v>0</v>
      </c>
      <c r="GE925" s="3">
        <v>0</v>
      </c>
      <c r="GF925" s="3">
        <v>0</v>
      </c>
      <c r="GG925" s="3">
        <v>0</v>
      </c>
      <c r="GH925" s="3">
        <v>0</v>
      </c>
      <c r="GI925" s="3">
        <v>0</v>
      </c>
      <c r="GJ925" s="3">
        <v>0</v>
      </c>
      <c r="GK925" s="3">
        <v>0</v>
      </c>
      <c r="GL925" s="3">
        <v>0</v>
      </c>
      <c r="GM925" s="3">
        <v>0</v>
      </c>
      <c r="GN925" s="3">
        <v>0</v>
      </c>
      <c r="GO925" s="3">
        <v>0</v>
      </c>
      <c r="GP925" s="3">
        <v>0</v>
      </c>
      <c r="GQ925" s="3">
        <v>0</v>
      </c>
      <c r="GR925" s="3">
        <v>0</v>
      </c>
      <c r="GS925" s="3">
        <v>0</v>
      </c>
      <c r="GT925" s="3">
        <v>0</v>
      </c>
      <c r="GU925" s="3">
        <v>0</v>
      </c>
      <c r="GV925" s="3">
        <v>0</v>
      </c>
      <c r="GW925" s="3">
        <v>0</v>
      </c>
      <c r="GX925" s="3">
        <v>0</v>
      </c>
      <c r="GY925" s="3">
        <v>0</v>
      </c>
      <c r="GZ925" s="3">
        <v>0</v>
      </c>
      <c r="HA925" s="3">
        <v>0</v>
      </c>
      <c r="HB925">
        <f t="shared" si="5360"/>
        <v>48</v>
      </c>
      <c r="HC925">
        <f t="shared" si="5364"/>
        <v>7.5320053553375628E-3</v>
      </c>
      <c r="HD925">
        <f>IF(H925&gt;=$F$3,IF(HB925&lt;50,HC925*VLOOKUP(H925,Ret!$A$2:$AZ$27,HB925+2),HC925),0)</f>
        <v>1.9809174084537791E-3</v>
      </c>
      <c r="HE925">
        <f>IF(H925&lt;$F$3,HC925*VLOOKUP(H925,Withd!$A$2:$AZ$57,HB925+2),0)</f>
        <v>0</v>
      </c>
      <c r="HF925">
        <f>IF(HC925=HD925,0,HC925*VLOOKUP(H925,Mort!$A$2:$E$115,IF(HF924/HC924=VLOOKUP(H924,Mort!$A$2:$E$115,2),2,3)))</f>
        <v>2.9525460992923247E-5</v>
      </c>
      <c r="HH925">
        <f t="shared" ref="HH925:HI925" si="5431">HH924+1</f>
        <v>59</v>
      </c>
      <c r="HI925">
        <f t="shared" si="5431"/>
        <v>36</v>
      </c>
      <c r="HJ925">
        <f t="shared" si="5358"/>
        <v>0.12066357323765928</v>
      </c>
      <c r="HK925">
        <f>IF(HH925&gt;=$F$3,IF(HI925&lt;50,HJ925*VLOOKUP(HH925,Ret!$A$2:$AZ$27,HI925+2),HJ925),0)</f>
        <v>1.013574015196338E-2</v>
      </c>
      <c r="HL925">
        <f>IF(HH925&lt;$F$3,HJ925*VLOOKUP(HH925,Withd!$A$2:$AZ$57,HI925+2),0)</f>
        <v>0</v>
      </c>
      <c r="HM925">
        <f>IF(HJ925=HK925,0,HJ925*VLOOKUP(HH925,Mort!$A$2:$E$115,IF(HM924/HJ924=VLOOKUP(HH924,Mort!$A$2:$E$115,2),2,3)))</f>
        <v>2.0995461743352715E-4</v>
      </c>
      <c r="HN925">
        <f>HN924/(1+Assumptions!$C$9)</f>
        <v>0.42409277059710088</v>
      </c>
      <c r="HO925">
        <f>HO924*(1+Assumptions!$C$10)</f>
        <v>2.0867546385821689</v>
      </c>
      <c r="HQ925">
        <f>HQ924/(1.01+Assumptions!$C$9)</f>
        <v>0.34016568349348286</v>
      </c>
      <c r="HR925">
        <f>HR924/(0.99+Assumptions!$C$9)</f>
        <v>0.52985661765742442</v>
      </c>
    </row>
    <row r="926" spans="2:226" x14ac:dyDescent="0.25">
      <c r="B926">
        <f t="shared" ref="B926:C926" si="5432">B925+1</f>
        <v>2071</v>
      </c>
      <c r="C926">
        <f t="shared" si="5432"/>
        <v>88</v>
      </c>
      <c r="D926">
        <f>IF(D925=0, 0, D925*(1-VLOOKUP(C925,Mort!$A$2:$E$111,IF(D925/D924=1-VLOOKUP(C924,Mort!$A$2:$E$111,4),4,5))))</f>
        <v>0.5247791013888693</v>
      </c>
      <c r="E926" s="3">
        <f>IF(C926&lt;65,Assumptions!$C$6,Assumptions!$C$7)*(1+Assumptions!$C$8)^(B926-$J$3)</f>
        <v>67930.822053469426</v>
      </c>
      <c r="F926" s="3">
        <f t="shared" si="5356"/>
        <v>35648.68</v>
      </c>
      <c r="H926">
        <f t="shared" si="5363"/>
        <v>72</v>
      </c>
      <c r="I926" s="5">
        <v>153021.69307786209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5">
        <v>0</v>
      </c>
      <c r="AK926" s="5">
        <v>0</v>
      </c>
      <c r="AL926" s="5">
        <v>0</v>
      </c>
      <c r="AM926" s="5">
        <v>0</v>
      </c>
      <c r="AN926" s="5">
        <v>0</v>
      </c>
      <c r="AO926" s="5">
        <v>0</v>
      </c>
      <c r="AP926" s="5">
        <v>0</v>
      </c>
      <c r="AQ926" s="5">
        <v>0</v>
      </c>
      <c r="AR926" s="5">
        <v>0</v>
      </c>
      <c r="AS926" s="5">
        <v>0</v>
      </c>
      <c r="AT926" s="5">
        <v>0</v>
      </c>
      <c r="AU926" s="5">
        <v>30428.46</v>
      </c>
      <c r="AV926" s="5">
        <v>31659.66</v>
      </c>
      <c r="AW926" s="5">
        <v>32885.56</v>
      </c>
      <c r="AX926" s="5">
        <v>34096.839999999997</v>
      </c>
      <c r="AY926" s="5">
        <v>35282.57</v>
      </c>
      <c r="AZ926" s="5">
        <v>36430.639999999999</v>
      </c>
      <c r="BA926" s="5">
        <v>37528.04</v>
      </c>
      <c r="BB926" s="5">
        <v>38558.33</v>
      </c>
      <c r="BC926" s="5">
        <v>39498.54</v>
      </c>
      <c r="BD926" s="5">
        <v>40319.15</v>
      </c>
      <c r="BE926" s="5">
        <v>40986.239999999998</v>
      </c>
      <c r="BF926" s="5">
        <v>41465.46</v>
      </c>
      <c r="BG926" s="5">
        <v>41718.43</v>
      </c>
      <c r="BH926" s="5">
        <v>41705.35</v>
      </c>
      <c r="BI926" s="5">
        <v>41387.35</v>
      </c>
      <c r="BJ926" s="5">
        <v>40728.15</v>
      </c>
      <c r="BK926" s="5">
        <v>39698.75</v>
      </c>
      <c r="BL926" s="5">
        <v>38280.730000000003</v>
      </c>
      <c r="BM926" s="5">
        <v>36393.19</v>
      </c>
      <c r="BN926" s="5">
        <v>34052.36</v>
      </c>
      <c r="BO926" s="5">
        <v>31303.1</v>
      </c>
      <c r="BP926" s="5">
        <v>28214.05</v>
      </c>
      <c r="BQ926" s="5">
        <v>24872.62</v>
      </c>
      <c r="BR926" s="5">
        <v>21388.99</v>
      </c>
      <c r="BS926" s="5">
        <v>17898.41</v>
      </c>
      <c r="BT926" s="5">
        <v>14547.7</v>
      </c>
      <c r="BU926" s="5">
        <v>11549.39</v>
      </c>
      <c r="BV926" s="5">
        <v>8896.84</v>
      </c>
      <c r="BW926" s="5">
        <v>6568.72</v>
      </c>
      <c r="BX926" s="5">
        <v>4602.84</v>
      </c>
      <c r="BY926" s="5">
        <v>3045.58</v>
      </c>
      <c r="BZ926" s="5">
        <v>1831.27</v>
      </c>
      <c r="CA926" s="5">
        <v>975.98</v>
      </c>
      <c r="CB926" s="5">
        <v>452.09</v>
      </c>
      <c r="CC926" s="5">
        <v>179.69</v>
      </c>
      <c r="CD926" s="5">
        <v>58.29</v>
      </c>
      <c r="CE926" s="5">
        <v>14.18</v>
      </c>
      <c r="CF926" s="5">
        <v>2.17</v>
      </c>
      <c r="CG926" s="5">
        <v>0</v>
      </c>
      <c r="CH926" s="5">
        <v>0</v>
      </c>
      <c r="CI926" s="5">
        <v>0</v>
      </c>
      <c r="CJ926" s="5">
        <v>0</v>
      </c>
      <c r="CK926" s="5">
        <v>0</v>
      </c>
      <c r="CL926" s="5">
        <v>0</v>
      </c>
      <c r="CM926" s="5">
        <v>0</v>
      </c>
      <c r="CN926" s="5">
        <v>0</v>
      </c>
      <c r="CO926" s="5">
        <v>0</v>
      </c>
      <c r="CP926" s="5">
        <v>0</v>
      </c>
      <c r="CQ926" s="5">
        <v>0</v>
      </c>
      <c r="CR926" s="5">
        <v>0</v>
      </c>
      <c r="CS926" s="5">
        <v>0</v>
      </c>
      <c r="CT926" s="5">
        <v>0</v>
      </c>
      <c r="CU926" s="5">
        <v>0</v>
      </c>
      <c r="CV926" s="5">
        <v>0</v>
      </c>
      <c r="CW926" s="5">
        <v>0</v>
      </c>
      <c r="CX926" s="5">
        <v>0</v>
      </c>
      <c r="CY926" s="5">
        <v>0</v>
      </c>
      <c r="CZ926" s="5">
        <v>0</v>
      </c>
      <c r="DA926" s="5">
        <v>0</v>
      </c>
      <c r="DB926" s="5">
        <v>0</v>
      </c>
      <c r="DC926" s="5">
        <v>0</v>
      </c>
      <c r="DD926" s="5">
        <v>0</v>
      </c>
      <c r="DE926" s="5">
        <v>0</v>
      </c>
      <c r="DF926" s="3">
        <v>0</v>
      </c>
      <c r="DG926" s="3">
        <v>0</v>
      </c>
      <c r="DH926" s="3">
        <v>0</v>
      </c>
      <c r="DI926" s="3">
        <v>0</v>
      </c>
      <c r="DJ926" s="3">
        <v>0</v>
      </c>
      <c r="DK926" s="3">
        <v>0</v>
      </c>
      <c r="DL926" s="3">
        <v>0</v>
      </c>
      <c r="DM926" s="3">
        <v>0</v>
      </c>
      <c r="DN926" s="3">
        <v>0</v>
      </c>
      <c r="DO926" s="3">
        <v>0</v>
      </c>
      <c r="DP926" s="3">
        <v>0</v>
      </c>
      <c r="DQ926" s="3">
        <v>0</v>
      </c>
      <c r="DR926" s="3">
        <v>0</v>
      </c>
      <c r="DS926" s="3">
        <v>0</v>
      </c>
      <c r="DT926" s="3">
        <v>0</v>
      </c>
      <c r="DU926" s="3">
        <v>0</v>
      </c>
      <c r="DV926" s="3">
        <v>0</v>
      </c>
      <c r="DW926" s="3">
        <v>0</v>
      </c>
      <c r="DX926" s="3">
        <v>0</v>
      </c>
      <c r="DY926" s="3">
        <v>0</v>
      </c>
      <c r="DZ926" s="3">
        <v>0</v>
      </c>
      <c r="EA926" s="3">
        <v>0</v>
      </c>
      <c r="EB926" s="3">
        <v>0</v>
      </c>
      <c r="EC926" s="3">
        <v>0</v>
      </c>
      <c r="ED926" s="3">
        <v>0</v>
      </c>
      <c r="EE926" s="3">
        <v>0</v>
      </c>
      <c r="EF926" s="3">
        <v>0</v>
      </c>
      <c r="EG926" s="3">
        <v>0</v>
      </c>
      <c r="EH926" s="3">
        <v>0</v>
      </c>
      <c r="EI926" s="3">
        <v>0</v>
      </c>
      <c r="EJ926" s="3">
        <v>0</v>
      </c>
      <c r="EK926" s="3">
        <v>0</v>
      </c>
      <c r="EL926" s="3">
        <v>0</v>
      </c>
      <c r="EM926" s="3">
        <v>0</v>
      </c>
      <c r="EN926" s="3">
        <v>0</v>
      </c>
      <c r="EO926" s="3">
        <v>0</v>
      </c>
      <c r="EP926" s="3">
        <v>0</v>
      </c>
      <c r="EQ926" s="3">
        <v>1</v>
      </c>
      <c r="ER926" s="3">
        <v>0.98621999999999999</v>
      </c>
      <c r="ES926" s="3">
        <v>0.97100262539999993</v>
      </c>
      <c r="ET926" s="3">
        <v>0.95428196019061196</v>
      </c>
      <c r="EU926" s="3">
        <v>0.93598837501375787</v>
      </c>
      <c r="EV926" s="3">
        <v>0.91606118250971491</v>
      </c>
      <c r="EW926" s="3">
        <v>0.89446045982613576</v>
      </c>
      <c r="EX926" s="3">
        <v>0.87110609722007537</v>
      </c>
      <c r="EY926" s="3">
        <v>0.84582659827874873</v>
      </c>
      <c r="EZ926" s="3">
        <v>0.81838798343058605</v>
      </c>
      <c r="FA926" s="3">
        <v>0.78855774143454116</v>
      </c>
      <c r="FB926" s="3">
        <v>0.75618744614865319</v>
      </c>
      <c r="FC926" s="3">
        <v>0.72113815801966308</v>
      </c>
      <c r="FD926" s="3">
        <v>0.68332888439469219</v>
      </c>
      <c r="FE926" s="3">
        <v>0.64276648181702334</v>
      </c>
      <c r="FF926" s="3">
        <v>0.59955329124446488</v>
      </c>
      <c r="FG926" s="3">
        <v>0.55393328131367359</v>
      </c>
      <c r="FH926" s="3">
        <v>0.50630055845351074</v>
      </c>
      <c r="FI926" s="3">
        <v>0.45624262223921214</v>
      </c>
      <c r="FJ926" s="3">
        <v>0.40464158166395725</v>
      </c>
      <c r="FK926" s="3">
        <v>0.35258039576707251</v>
      </c>
      <c r="FL926" s="3">
        <v>0.30122000951568306</v>
      </c>
      <c r="FM926" s="3">
        <v>0.25170245215139991</v>
      </c>
      <c r="FN926" s="3">
        <v>0.20516518577312759</v>
      </c>
      <c r="FO926" s="3">
        <v>0.16273292205152934</v>
      </c>
      <c r="FP926" s="3">
        <v>0.12537269780693924</v>
      </c>
      <c r="FQ926" s="3">
        <v>9.4344208826699846E-2</v>
      </c>
      <c r="FR926" s="3">
        <v>6.8887310958991421E-2</v>
      </c>
      <c r="FS926" s="3">
        <v>4.8209406828430966E-2</v>
      </c>
      <c r="FT926" s="3">
        <v>3.2020205921375569E-2</v>
      </c>
      <c r="FU926" s="3">
        <v>2.0082432749768332E-2</v>
      </c>
      <c r="FV926" s="3">
        <v>1.1445781721402964E-2</v>
      </c>
      <c r="FW926" s="3">
        <v>5.7820655522011349E-3</v>
      </c>
      <c r="FX926" s="3">
        <v>2.5387315220049521E-3</v>
      </c>
      <c r="FY926" s="3">
        <v>9.5644171360014559E-4</v>
      </c>
      <c r="FZ926" s="3">
        <v>2.9408669809777272E-4</v>
      </c>
      <c r="GA926" s="3">
        <v>6.7792865645498551E-5</v>
      </c>
      <c r="GB926" s="3">
        <v>9.8306434472537432E-6</v>
      </c>
      <c r="GC926" s="3">
        <v>0</v>
      </c>
      <c r="GD926" s="3">
        <v>0</v>
      </c>
      <c r="GE926" s="3">
        <v>0</v>
      </c>
      <c r="GF926" s="3">
        <v>0</v>
      </c>
      <c r="GG926" s="3">
        <v>0</v>
      </c>
      <c r="GH926" s="3">
        <v>0</v>
      </c>
      <c r="GI926" s="3">
        <v>0</v>
      </c>
      <c r="GJ926" s="3">
        <v>0</v>
      </c>
      <c r="GK926" s="3">
        <v>0</v>
      </c>
      <c r="GL926" s="3">
        <v>0</v>
      </c>
      <c r="GM926" s="3">
        <v>0</v>
      </c>
      <c r="GN926" s="3">
        <v>0</v>
      </c>
      <c r="GO926" s="3">
        <v>0</v>
      </c>
      <c r="GP926" s="3">
        <v>0</v>
      </c>
      <c r="GQ926" s="3">
        <v>0</v>
      </c>
      <c r="GR926" s="3">
        <v>0</v>
      </c>
      <c r="GS926" s="3">
        <v>0</v>
      </c>
      <c r="GT926" s="3">
        <v>0</v>
      </c>
      <c r="GU926" s="3">
        <v>0</v>
      </c>
      <c r="GV926" s="3">
        <v>0</v>
      </c>
      <c r="GW926" s="3">
        <v>0</v>
      </c>
      <c r="GX926" s="3">
        <v>0</v>
      </c>
      <c r="GY926" s="3">
        <v>0</v>
      </c>
      <c r="GZ926" s="3">
        <v>0</v>
      </c>
      <c r="HA926" s="3">
        <v>0</v>
      </c>
      <c r="HB926">
        <f t="shared" si="5360"/>
        <v>49</v>
      </c>
      <c r="HC926">
        <f t="shared" si="5364"/>
        <v>5.5215624858908604E-3</v>
      </c>
      <c r="HD926">
        <f>IF(H926&gt;=$F$3,IF(HB926&lt;50,HC926*VLOOKUP(H926,Ret!$A$2:$AZ$27,HB926+2),HC926),0)</f>
        <v>1.5902099959365676E-3</v>
      </c>
      <c r="HE926">
        <f>IF(H926&lt;$F$3,HC926*VLOOKUP(H926,Withd!$A$2:$AZ$57,HB926+2),0)</f>
        <v>0</v>
      </c>
      <c r="HF926">
        <f>IF(HC926=HD926,0,HC926*VLOOKUP(H926,Mort!$A$2:$E$115,IF(HF925/HC925=VLOOKUP(H925,Mort!$A$2:$E$115,2),2,3)))</f>
        <v>2.3135346815882705E-5</v>
      </c>
      <c r="HH926">
        <f t="shared" ref="HH926:HI926" si="5433">HH925+1</f>
        <v>60</v>
      </c>
      <c r="HI926">
        <f t="shared" si="5433"/>
        <v>37</v>
      </c>
      <c r="HJ926">
        <f t="shared" si="5358"/>
        <v>0.11031787846826237</v>
      </c>
      <c r="HK926">
        <f>IF(HH926&gt;=$F$3,IF(HI926&lt;50,HJ926*VLOOKUP(HH926,Ret!$A$2:$AZ$27,HI926+2),HJ926),0)</f>
        <v>1.6106410256366305E-2</v>
      </c>
      <c r="HL926">
        <f>IF(HH926&lt;$F$3,HJ926*VLOOKUP(HH926,Withd!$A$2:$AZ$57,HI926+2),0)</f>
        <v>0</v>
      </c>
      <c r="HM926">
        <f>IF(HJ926=HK926,0,HJ926*VLOOKUP(HH926,Mort!$A$2:$E$115,IF(HM925/HJ925=VLOOKUP(HH925,Mort!$A$2:$E$115,2),2,3)))</f>
        <v>2.0077853881223751E-4</v>
      </c>
      <c r="HN926">
        <f>HN925/(1+Assumptions!$C$9)</f>
        <v>0.40856721637485632</v>
      </c>
      <c r="HO926">
        <f>HO925*(1+Assumptions!$C$10)</f>
        <v>2.1545741643360894</v>
      </c>
      <c r="HQ926">
        <f>HQ925/(1.01+Assumptions!$C$9)</f>
        <v>0.32458557585255998</v>
      </c>
      <c r="HR926">
        <f>HR925/(0.99+Assumptions!$C$9)</f>
        <v>0.51542472534768913</v>
      </c>
    </row>
    <row r="927" spans="2:226" x14ac:dyDescent="0.25">
      <c r="B927">
        <f t="shared" ref="B927:C927" si="5434">B926+1</f>
        <v>2072</v>
      </c>
      <c r="C927">
        <f t="shared" si="5434"/>
        <v>89</v>
      </c>
      <c r="D927">
        <f>IF(D926=0, 0, D926*(1-VLOOKUP(C926,Mort!$A$2:$E$111,IF(D926/D925=1-VLOOKUP(C925,Mort!$A$2:$E$111,4),4,5))))</f>
        <v>0.48484865956419021</v>
      </c>
      <c r="E927" s="3">
        <f>IF(C927&lt;65,Assumptions!$C$6,Assumptions!$C$7)*(1+Assumptions!$C$8)^(B927-$J$3)</f>
        <v>71667.017266410243</v>
      </c>
      <c r="F927" s="3">
        <f t="shared" si="5356"/>
        <v>34747.660000000003</v>
      </c>
      <c r="H927">
        <f t="shared" si="5363"/>
        <v>73</v>
      </c>
      <c r="I927" s="5">
        <v>147397.24623906935</v>
      </c>
      <c r="J927" s="5">
        <v>0</v>
      </c>
      <c r="K927" s="5">
        <v>0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0</v>
      </c>
      <c r="X927" s="5">
        <v>0</v>
      </c>
      <c r="Y927" s="5">
        <v>0</v>
      </c>
      <c r="Z927" s="5">
        <v>0</v>
      </c>
      <c r="AA927" s="5">
        <v>0</v>
      </c>
      <c r="AB927" s="5">
        <v>0</v>
      </c>
      <c r="AC927" s="5">
        <v>0</v>
      </c>
      <c r="AD927" s="5">
        <v>0</v>
      </c>
      <c r="AE927" s="5">
        <v>0</v>
      </c>
      <c r="AF927" s="5">
        <v>0</v>
      </c>
      <c r="AG927" s="5">
        <v>0</v>
      </c>
      <c r="AH927" s="5">
        <v>0</v>
      </c>
      <c r="AI927" s="5">
        <v>0</v>
      </c>
      <c r="AJ927" s="5">
        <v>0</v>
      </c>
      <c r="AK927" s="5">
        <v>0</v>
      </c>
      <c r="AL927" s="5">
        <v>0</v>
      </c>
      <c r="AM927" s="5">
        <v>0</v>
      </c>
      <c r="AN927" s="5">
        <v>0</v>
      </c>
      <c r="AO927" s="5">
        <v>0</v>
      </c>
      <c r="AP927" s="5">
        <v>0</v>
      </c>
      <c r="AQ927" s="5">
        <v>0</v>
      </c>
      <c r="AR927" s="5">
        <v>0</v>
      </c>
      <c r="AS927" s="5">
        <v>0</v>
      </c>
      <c r="AT927" s="5">
        <v>0</v>
      </c>
      <c r="AU927" s="5">
        <v>0</v>
      </c>
      <c r="AV927" s="5">
        <v>32102.03</v>
      </c>
      <c r="AW927" s="5">
        <v>33345.06</v>
      </c>
      <c r="AX927" s="5">
        <v>34573.25</v>
      </c>
      <c r="AY927" s="5">
        <v>35775.56</v>
      </c>
      <c r="AZ927" s="5">
        <v>36939.660000000003</v>
      </c>
      <c r="BA927" s="5">
        <v>38052.400000000001</v>
      </c>
      <c r="BB927" s="5">
        <v>39097.089999999997</v>
      </c>
      <c r="BC927" s="5">
        <v>40050.43</v>
      </c>
      <c r="BD927" s="5">
        <v>40882.51</v>
      </c>
      <c r="BE927" s="5">
        <v>41558.92</v>
      </c>
      <c r="BF927" s="5">
        <v>42044.84</v>
      </c>
      <c r="BG927" s="5">
        <v>42301.34</v>
      </c>
      <c r="BH927" s="5">
        <v>42288.08</v>
      </c>
      <c r="BI927" s="5">
        <v>41965.64</v>
      </c>
      <c r="BJ927" s="5">
        <v>41297.22</v>
      </c>
      <c r="BK927" s="5">
        <v>40253.440000000002</v>
      </c>
      <c r="BL927" s="5">
        <v>38815.61</v>
      </c>
      <c r="BM927" s="5">
        <v>36901.69</v>
      </c>
      <c r="BN927" s="5">
        <v>34528.160000000003</v>
      </c>
      <c r="BO927" s="5">
        <v>31740.48</v>
      </c>
      <c r="BP927" s="5">
        <v>28608.27</v>
      </c>
      <c r="BQ927" s="5">
        <v>25220.15</v>
      </c>
      <c r="BR927" s="5">
        <v>21687.85</v>
      </c>
      <c r="BS927" s="5">
        <v>18148.5</v>
      </c>
      <c r="BT927" s="5">
        <v>14750.97</v>
      </c>
      <c r="BU927" s="5">
        <v>11710.77</v>
      </c>
      <c r="BV927" s="5">
        <v>9021.15</v>
      </c>
      <c r="BW927" s="5">
        <v>6660.5</v>
      </c>
      <c r="BX927" s="5">
        <v>4667.1499999999996</v>
      </c>
      <c r="BY927" s="5">
        <v>3088.14</v>
      </c>
      <c r="BZ927" s="5">
        <v>1856.85</v>
      </c>
      <c r="CA927" s="5">
        <v>989.62</v>
      </c>
      <c r="CB927" s="5">
        <v>458.41</v>
      </c>
      <c r="CC927" s="5">
        <v>182.2</v>
      </c>
      <c r="CD927" s="5">
        <v>59.1</v>
      </c>
      <c r="CE927" s="5">
        <v>14.37</v>
      </c>
      <c r="CF927" s="5">
        <v>2.2000000000000002</v>
      </c>
      <c r="CG927" s="5">
        <v>0</v>
      </c>
      <c r="CH927" s="5">
        <v>0</v>
      </c>
      <c r="CI927" s="5">
        <v>0</v>
      </c>
      <c r="CJ927" s="5">
        <v>0</v>
      </c>
      <c r="CK927" s="5">
        <v>0</v>
      </c>
      <c r="CL927" s="5">
        <v>0</v>
      </c>
      <c r="CM927" s="5">
        <v>0</v>
      </c>
      <c r="CN927" s="5">
        <v>0</v>
      </c>
      <c r="CO927" s="5">
        <v>0</v>
      </c>
      <c r="CP927" s="5">
        <v>0</v>
      </c>
      <c r="CQ927" s="5">
        <v>0</v>
      </c>
      <c r="CR927" s="5">
        <v>0</v>
      </c>
      <c r="CS927" s="5">
        <v>0</v>
      </c>
      <c r="CT927" s="5">
        <v>0</v>
      </c>
      <c r="CU927" s="5">
        <v>0</v>
      </c>
      <c r="CV927" s="5">
        <v>0</v>
      </c>
      <c r="CW927" s="5">
        <v>0</v>
      </c>
      <c r="CX927" s="5">
        <v>0</v>
      </c>
      <c r="CY927" s="5">
        <v>0</v>
      </c>
      <c r="CZ927" s="5">
        <v>0</v>
      </c>
      <c r="DA927" s="5">
        <v>0</v>
      </c>
      <c r="DB927" s="5">
        <v>0</v>
      </c>
      <c r="DC927" s="5">
        <v>0</v>
      </c>
      <c r="DD927" s="5">
        <v>0</v>
      </c>
      <c r="DE927" s="5">
        <v>0</v>
      </c>
      <c r="DF927" s="3">
        <v>0</v>
      </c>
      <c r="DG927" s="3">
        <v>0</v>
      </c>
      <c r="DH927" s="3">
        <v>0</v>
      </c>
      <c r="DI927" s="3">
        <v>0</v>
      </c>
      <c r="DJ927" s="3">
        <v>0</v>
      </c>
      <c r="DK927" s="3">
        <v>0</v>
      </c>
      <c r="DL927" s="3">
        <v>0</v>
      </c>
      <c r="DM927" s="3">
        <v>0</v>
      </c>
      <c r="DN927" s="3">
        <v>0</v>
      </c>
      <c r="DO927" s="3">
        <v>0</v>
      </c>
      <c r="DP927" s="3">
        <v>0</v>
      </c>
      <c r="DQ927" s="3">
        <v>0</v>
      </c>
      <c r="DR927" s="3">
        <v>0</v>
      </c>
      <c r="DS927" s="3">
        <v>0</v>
      </c>
      <c r="DT927" s="3">
        <v>0</v>
      </c>
      <c r="DU927" s="3">
        <v>0</v>
      </c>
      <c r="DV927" s="3">
        <v>0</v>
      </c>
      <c r="DW927" s="3">
        <v>0</v>
      </c>
      <c r="DX927" s="3">
        <v>0</v>
      </c>
      <c r="DY927" s="3">
        <v>0</v>
      </c>
      <c r="DZ927" s="3">
        <v>0</v>
      </c>
      <c r="EA927" s="3">
        <v>0</v>
      </c>
      <c r="EB927" s="3">
        <v>0</v>
      </c>
      <c r="EC927" s="3">
        <v>0</v>
      </c>
      <c r="ED927" s="3">
        <v>0</v>
      </c>
      <c r="EE927" s="3">
        <v>0</v>
      </c>
      <c r="EF927" s="3">
        <v>0</v>
      </c>
      <c r="EG927" s="3">
        <v>0</v>
      </c>
      <c r="EH927" s="3">
        <v>0</v>
      </c>
      <c r="EI927" s="3">
        <v>0</v>
      </c>
      <c r="EJ927" s="3">
        <v>0</v>
      </c>
      <c r="EK927" s="3">
        <v>0</v>
      </c>
      <c r="EL927" s="3">
        <v>0</v>
      </c>
      <c r="EM927" s="3">
        <v>0</v>
      </c>
      <c r="EN927" s="3">
        <v>0</v>
      </c>
      <c r="EO927" s="3">
        <v>0</v>
      </c>
      <c r="EP927" s="3">
        <v>0</v>
      </c>
      <c r="EQ927" s="3">
        <v>0</v>
      </c>
      <c r="ER927" s="3">
        <v>1</v>
      </c>
      <c r="ES927" s="3">
        <v>0.98456999999999995</v>
      </c>
      <c r="ET927" s="3">
        <v>0.9676157045999999</v>
      </c>
      <c r="EU927" s="3">
        <v>0.94906651154281785</v>
      </c>
      <c r="EV927" s="3">
        <v>0.92886088551207124</v>
      </c>
      <c r="EW927" s="3">
        <v>0.90695834583169654</v>
      </c>
      <c r="EX927" s="3">
        <v>0.88327766342203096</v>
      </c>
      <c r="EY927" s="3">
        <v>0.85764494562952354</v>
      </c>
      <c r="EZ927" s="3">
        <v>0.82982294359330178</v>
      </c>
      <c r="FA927" s="3">
        <v>0.79957589729932599</v>
      </c>
      <c r="FB927" s="3">
        <v>0.7667533067151886</v>
      </c>
      <c r="FC927" s="3">
        <v>0.73121429094893964</v>
      </c>
      <c r="FD927" s="3">
        <v>0.69287672567448677</v>
      </c>
      <c r="FE927" s="3">
        <v>0.65174756323844929</v>
      </c>
      <c r="FF927" s="3">
        <v>0.60793057456192834</v>
      </c>
      <c r="FG927" s="3">
        <v>0.56167313714351119</v>
      </c>
      <c r="FH927" s="3">
        <v>0.51337486408054067</v>
      </c>
      <c r="FI927" s="3">
        <v>0.46261749126889762</v>
      </c>
      <c r="FJ927" s="3">
        <v>0.41029545300638531</v>
      </c>
      <c r="FK927" s="3">
        <v>0.35750684002258376</v>
      </c>
      <c r="FL927" s="3">
        <v>0.30542881863649401</v>
      </c>
      <c r="FM927" s="3">
        <v>0.25521937514084075</v>
      </c>
      <c r="FN927" s="3">
        <v>0.20803186487105071</v>
      </c>
      <c r="FO927" s="3">
        <v>0.16500671457842001</v>
      </c>
      <c r="FP927" s="3">
        <v>0.12712447304550634</v>
      </c>
      <c r="FQ927" s="3">
        <v>9.566243721147398E-2</v>
      </c>
      <c r="FR927" s="3">
        <v>6.984984177870196E-2</v>
      </c>
      <c r="FS927" s="3">
        <v>4.8883014771988989E-2</v>
      </c>
      <c r="FT927" s="3">
        <v>3.2467609581407368E-2</v>
      </c>
      <c r="FU927" s="3">
        <v>2.0363035377267077E-2</v>
      </c>
      <c r="FV927" s="3">
        <v>1.1605708382919598E-2</v>
      </c>
      <c r="FW927" s="3">
        <v>5.8628557037994937E-3</v>
      </c>
      <c r="FX927" s="3">
        <v>2.5742040538672436E-3</v>
      </c>
      <c r="FY927" s="3">
        <v>9.6980563525394527E-4</v>
      </c>
      <c r="FZ927" s="3">
        <v>2.9819583672788307E-4</v>
      </c>
      <c r="GA927" s="3">
        <v>6.874010428251159E-5</v>
      </c>
      <c r="GB927" s="3">
        <v>9.9680025220070038E-6</v>
      </c>
      <c r="GC927" s="3">
        <v>0</v>
      </c>
      <c r="GD927" s="3">
        <v>0</v>
      </c>
      <c r="GE927" s="3">
        <v>0</v>
      </c>
      <c r="GF927" s="3">
        <v>0</v>
      </c>
      <c r="GG927" s="3">
        <v>0</v>
      </c>
      <c r="GH927" s="3">
        <v>0</v>
      </c>
      <c r="GI927" s="3">
        <v>0</v>
      </c>
      <c r="GJ927" s="3">
        <v>0</v>
      </c>
      <c r="GK927" s="3">
        <v>0</v>
      </c>
      <c r="GL927" s="3">
        <v>0</v>
      </c>
      <c r="GM927" s="3">
        <v>0</v>
      </c>
      <c r="GN927" s="3">
        <v>0</v>
      </c>
      <c r="GO927" s="3">
        <v>0</v>
      </c>
      <c r="GP927" s="3">
        <v>0</v>
      </c>
      <c r="GQ927" s="3">
        <v>0</v>
      </c>
      <c r="GR927" s="3">
        <v>0</v>
      </c>
      <c r="GS927" s="3">
        <v>0</v>
      </c>
      <c r="GT927" s="3">
        <v>0</v>
      </c>
      <c r="GU927" s="3">
        <v>0</v>
      </c>
      <c r="GV927" s="3">
        <v>0</v>
      </c>
      <c r="GW927" s="3">
        <v>0</v>
      </c>
      <c r="GX927" s="3">
        <v>0</v>
      </c>
      <c r="GY927" s="3">
        <v>0</v>
      </c>
      <c r="GZ927" s="3">
        <v>0</v>
      </c>
      <c r="HA927" s="3">
        <v>0</v>
      </c>
      <c r="HB927">
        <f t="shared" si="5360"/>
        <v>50</v>
      </c>
      <c r="HC927">
        <f t="shared" si="5364"/>
        <v>3.9082171431384103E-3</v>
      </c>
      <c r="HD927">
        <f>IF(H927&gt;=$F$3,IF(HB927&lt;50,HC927*VLOOKUP(H927,Ret!$A$2:$AZ$27,HB927+2),HC927),0)</f>
        <v>3.9082171431384103E-3</v>
      </c>
      <c r="HE927">
        <f>IF(H927&lt;$F$3,HC927*VLOOKUP(H927,Withd!$A$2:$AZ$57,HB927+2),0)</f>
        <v>0</v>
      </c>
      <c r="HF927">
        <f>IF(HC927=HD927,0,HC927*VLOOKUP(H927,Mort!$A$2:$E$115,IF(HF926/HC926=VLOOKUP(H926,Mort!$A$2:$E$115,2),2,3)))</f>
        <v>0</v>
      </c>
      <c r="HH927">
        <f t="shared" ref="HH927:HI927" si="5435">HH926+1</f>
        <v>61</v>
      </c>
      <c r="HI927">
        <f t="shared" si="5435"/>
        <v>38</v>
      </c>
      <c r="HJ927">
        <f t="shared" si="5358"/>
        <v>9.4010689673083819E-2</v>
      </c>
      <c r="HK927">
        <f>IF(HH927&gt;=$F$3,IF(HI927&lt;50,HJ927*VLOOKUP(HH927,Ret!$A$2:$AZ$27,HI927+2),HJ927),0)</f>
        <v>1.7579998968866674E-2</v>
      </c>
      <c r="HL927">
        <f>IF(HH927&lt;$F$3,HJ927*VLOOKUP(HH927,Withd!$A$2:$AZ$57,HI927+2),0)</f>
        <v>0</v>
      </c>
      <c r="HM927">
        <f>IF(HJ927=HK927,0,HJ927*VLOOKUP(HH927,Mort!$A$2:$E$115,IF(HM926/HJ926=VLOOKUP(HH926,Mort!$A$2:$E$115,2),2,3)))</f>
        <v>1.8426095175924428E-4</v>
      </c>
      <c r="HN927">
        <f>HN926/(1+Assumptions!$C$9)</f>
        <v>0.39361003504321418</v>
      </c>
      <c r="HO927">
        <f>HO926*(1+Assumptions!$C$10)</f>
        <v>2.2245978246770122</v>
      </c>
      <c r="HQ927">
        <f>HQ926/(1.01+Assumptions!$C$9)</f>
        <v>0.30971906092801521</v>
      </c>
      <c r="HR927">
        <f>HR926/(0.99+Assumptions!$C$9)</f>
        <v>0.50138591959891943</v>
      </c>
    </row>
    <row r="928" spans="2:226" x14ac:dyDescent="0.25">
      <c r="B928">
        <f t="shared" ref="B928:C928" si="5436">B927+1</f>
        <v>2073</v>
      </c>
      <c r="C928">
        <f t="shared" si="5436"/>
        <v>90</v>
      </c>
      <c r="D928">
        <f>IF(D927=0, 0, D927*(1-VLOOKUP(C927,Mort!$A$2:$E$111,IF(D927/D926=1-VLOOKUP(C926,Mort!$A$2:$E$111,4),4,5))))</f>
        <v>0.44315652332826549</v>
      </c>
      <c r="E928" s="3">
        <f>IF(C928&lt;65,Assumptions!$C$6,Assumptions!$C$7)*(1+Assumptions!$C$8)^(B928-$J$3)</f>
        <v>75608.7032160628</v>
      </c>
      <c r="F928" s="3">
        <f t="shared" si="5356"/>
        <v>33506.49</v>
      </c>
      <c r="H928">
        <f t="shared" si="5363"/>
        <v>74</v>
      </c>
      <c r="I928" s="5">
        <v>141804.33428069731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s="5">
        <v>0</v>
      </c>
      <c r="AP928" s="5">
        <v>0</v>
      </c>
      <c r="AQ928" s="5">
        <v>0</v>
      </c>
      <c r="AR928" s="5">
        <v>0</v>
      </c>
      <c r="AS928" s="5">
        <v>0</v>
      </c>
      <c r="AT928" s="5">
        <v>0</v>
      </c>
      <c r="AU928" s="5">
        <v>0</v>
      </c>
      <c r="AV928" s="5">
        <v>0</v>
      </c>
      <c r="AW928" s="5">
        <v>33867.64</v>
      </c>
      <c r="AX928" s="5">
        <v>35115.08</v>
      </c>
      <c r="AY928" s="5">
        <v>36336.230000000003</v>
      </c>
      <c r="AZ928" s="5">
        <v>37518.58</v>
      </c>
      <c r="BA928" s="5">
        <v>38648.75</v>
      </c>
      <c r="BB928" s="5">
        <v>39709.81</v>
      </c>
      <c r="BC928" s="5">
        <v>40678.089999999997</v>
      </c>
      <c r="BD928" s="5">
        <v>41523.21</v>
      </c>
      <c r="BE928" s="5">
        <v>42210.23</v>
      </c>
      <c r="BF928" s="5">
        <v>42703.76</v>
      </c>
      <c r="BG928" s="5">
        <v>42964.28</v>
      </c>
      <c r="BH928" s="5">
        <v>42950.81</v>
      </c>
      <c r="BI928" s="5">
        <v>42623.32</v>
      </c>
      <c r="BJ928" s="5">
        <v>41944.43</v>
      </c>
      <c r="BK928" s="5">
        <v>40884.28</v>
      </c>
      <c r="BL928" s="5">
        <v>39423.919999999998</v>
      </c>
      <c r="BM928" s="5">
        <v>37480.01</v>
      </c>
      <c r="BN928" s="5">
        <v>35069.279999999999</v>
      </c>
      <c r="BO928" s="5">
        <v>32237.91</v>
      </c>
      <c r="BP928" s="5">
        <v>29056.62</v>
      </c>
      <c r="BQ928" s="5">
        <v>25615.4</v>
      </c>
      <c r="BR928" s="5">
        <v>22027.73</v>
      </c>
      <c r="BS928" s="5">
        <v>18432.919999999998</v>
      </c>
      <c r="BT928" s="5">
        <v>14982.15</v>
      </c>
      <c r="BU928" s="5">
        <v>11894.3</v>
      </c>
      <c r="BV928" s="5">
        <v>9162.5300000000007</v>
      </c>
      <c r="BW928" s="5">
        <v>6764.88</v>
      </c>
      <c r="BX928" s="5">
        <v>4740.29</v>
      </c>
      <c r="BY928" s="5">
        <v>3136.53</v>
      </c>
      <c r="BZ928" s="5">
        <v>1885.95</v>
      </c>
      <c r="CA928" s="5">
        <v>1005.13</v>
      </c>
      <c r="CB928" s="5">
        <v>465.59</v>
      </c>
      <c r="CC928" s="5">
        <v>185.06</v>
      </c>
      <c r="CD928" s="5">
        <v>60.03</v>
      </c>
      <c r="CE928" s="5">
        <v>14.6</v>
      </c>
      <c r="CF928" s="5">
        <v>2.23</v>
      </c>
      <c r="CG928" s="5">
        <v>0</v>
      </c>
      <c r="CH928" s="5">
        <v>0</v>
      </c>
      <c r="CI928" s="5">
        <v>0</v>
      </c>
      <c r="CJ928" s="5">
        <v>0</v>
      </c>
      <c r="CK928" s="5">
        <v>0</v>
      </c>
      <c r="CL928" s="5">
        <v>0</v>
      </c>
      <c r="CM928" s="5">
        <v>0</v>
      </c>
      <c r="CN928" s="5">
        <v>0</v>
      </c>
      <c r="CO928" s="5">
        <v>0</v>
      </c>
      <c r="CP928" s="5">
        <v>0</v>
      </c>
      <c r="CQ928" s="5">
        <v>0</v>
      </c>
      <c r="CR928" s="5">
        <v>0</v>
      </c>
      <c r="CS928" s="5">
        <v>0</v>
      </c>
      <c r="CT928" s="5">
        <v>0</v>
      </c>
      <c r="CU928" s="5">
        <v>0</v>
      </c>
      <c r="CV928" s="5">
        <v>0</v>
      </c>
      <c r="CW928" s="5">
        <v>0</v>
      </c>
      <c r="CX928" s="5">
        <v>0</v>
      </c>
      <c r="CY928" s="5">
        <v>0</v>
      </c>
      <c r="CZ928" s="5">
        <v>0</v>
      </c>
      <c r="DA928" s="5">
        <v>0</v>
      </c>
      <c r="DB928" s="5">
        <v>0</v>
      </c>
      <c r="DC928" s="5">
        <v>0</v>
      </c>
      <c r="DD928" s="5">
        <v>0</v>
      </c>
      <c r="DE928" s="5">
        <v>0</v>
      </c>
      <c r="DF928" s="3">
        <v>0</v>
      </c>
      <c r="DG928" s="3">
        <v>0</v>
      </c>
      <c r="DH928" s="3">
        <v>0</v>
      </c>
      <c r="DI928" s="3">
        <v>0</v>
      </c>
      <c r="DJ928" s="3">
        <v>0</v>
      </c>
      <c r="DK928" s="3">
        <v>0</v>
      </c>
      <c r="DL928" s="3">
        <v>0</v>
      </c>
      <c r="DM928" s="3">
        <v>0</v>
      </c>
      <c r="DN928" s="3">
        <v>0</v>
      </c>
      <c r="DO928" s="3">
        <v>0</v>
      </c>
      <c r="DP928" s="3">
        <v>0</v>
      </c>
      <c r="DQ928" s="3">
        <v>0</v>
      </c>
      <c r="DR928" s="3">
        <v>0</v>
      </c>
      <c r="DS928" s="3">
        <v>0</v>
      </c>
      <c r="DT928" s="3">
        <v>0</v>
      </c>
      <c r="DU928" s="3">
        <v>0</v>
      </c>
      <c r="DV928" s="3">
        <v>0</v>
      </c>
      <c r="DW928" s="3">
        <v>0</v>
      </c>
      <c r="DX928" s="3">
        <v>0</v>
      </c>
      <c r="DY928" s="3">
        <v>0</v>
      </c>
      <c r="DZ928" s="3">
        <v>0</v>
      </c>
      <c r="EA928" s="3">
        <v>0</v>
      </c>
      <c r="EB928" s="3">
        <v>0</v>
      </c>
      <c r="EC928" s="3">
        <v>0</v>
      </c>
      <c r="ED928" s="3">
        <v>0</v>
      </c>
      <c r="EE928" s="3">
        <v>0</v>
      </c>
      <c r="EF928" s="3">
        <v>0</v>
      </c>
      <c r="EG928" s="3">
        <v>0</v>
      </c>
      <c r="EH928" s="3">
        <v>0</v>
      </c>
      <c r="EI928" s="3">
        <v>0</v>
      </c>
      <c r="EJ928" s="3">
        <v>0</v>
      </c>
      <c r="EK928" s="3">
        <v>0</v>
      </c>
      <c r="EL928" s="3">
        <v>0</v>
      </c>
      <c r="EM928" s="3">
        <v>0</v>
      </c>
      <c r="EN928" s="3">
        <v>0</v>
      </c>
      <c r="EO928" s="3">
        <v>0</v>
      </c>
      <c r="EP928" s="3">
        <v>0</v>
      </c>
      <c r="EQ928" s="3">
        <v>0</v>
      </c>
      <c r="ER928" s="3">
        <v>0</v>
      </c>
      <c r="ES928" s="3">
        <v>1</v>
      </c>
      <c r="ET928" s="3">
        <v>0.98277999999999999</v>
      </c>
      <c r="EU928" s="3">
        <v>0.96394010739999991</v>
      </c>
      <c r="EV928" s="3">
        <v>0.94341782251345385</v>
      </c>
      <c r="EW928" s="3">
        <v>0.92117203025858652</v>
      </c>
      <c r="EX928" s="3">
        <v>0.8971202285485349</v>
      </c>
      <c r="EY928" s="3">
        <v>0.87108579951605636</v>
      </c>
      <c r="EZ928" s="3">
        <v>0.84282777617975546</v>
      </c>
      <c r="FA928" s="3">
        <v>0.81210670373800342</v>
      </c>
      <c r="FB928" s="3">
        <v>0.77876972354955831</v>
      </c>
      <c r="FC928" s="3">
        <v>0.74267374686303633</v>
      </c>
      <c r="FD928" s="3">
        <v>0.70373536231500733</v>
      </c>
      <c r="FE928" s="3">
        <v>0.66196163120798857</v>
      </c>
      <c r="FF928" s="3">
        <v>0.61745795074187548</v>
      </c>
      <c r="FG928" s="3">
        <v>0.57047557526992621</v>
      </c>
      <c r="FH928" s="3">
        <v>0.5214203805524652</v>
      </c>
      <c r="FI928" s="3">
        <v>0.46986754752724297</v>
      </c>
      <c r="FJ928" s="3">
        <v>0.41672552790191181</v>
      </c>
      <c r="FK928" s="3">
        <v>0.36310962148205184</v>
      </c>
      <c r="FL928" s="3">
        <v>0.31021544292076136</v>
      </c>
      <c r="FM928" s="3">
        <v>0.25921912625901739</v>
      </c>
      <c r="FN928" s="3">
        <v>0.21129210200498766</v>
      </c>
      <c r="FO928" s="3">
        <v>0.16759266946831611</v>
      </c>
      <c r="FP928" s="3">
        <v>0.12911674441178009</v>
      </c>
      <c r="FQ928" s="3">
        <v>9.7161641337308632E-2</v>
      </c>
      <c r="FR928" s="3">
        <v>7.0944515655262649E-2</v>
      </c>
      <c r="FS928" s="3">
        <v>4.9649100391022459E-2</v>
      </c>
      <c r="FT928" s="3">
        <v>3.2976435988713207E-2</v>
      </c>
      <c r="FU928" s="3">
        <v>2.0682161123401151E-2</v>
      </c>
      <c r="FV928" s="3">
        <v>1.1787590910671253E-2</v>
      </c>
      <c r="FW928" s="3">
        <v>5.9547373003437966E-3</v>
      </c>
      <c r="FX928" s="3">
        <v>2.6145465064619506E-3</v>
      </c>
      <c r="FY928" s="3">
        <v>9.8500425084447523E-4</v>
      </c>
      <c r="FZ928" s="3">
        <v>3.0286910704965922E-4</v>
      </c>
      <c r="GA928" s="3">
        <v>6.9817386557087432E-5</v>
      </c>
      <c r="GB928" s="3">
        <v>1.0124219224643247E-5</v>
      </c>
      <c r="GC928" s="3">
        <v>0</v>
      </c>
      <c r="GD928" s="3">
        <v>0</v>
      </c>
      <c r="GE928" s="3">
        <v>0</v>
      </c>
      <c r="GF928" s="3">
        <v>0</v>
      </c>
      <c r="GG928" s="3">
        <v>0</v>
      </c>
      <c r="GH928" s="3">
        <v>0</v>
      </c>
      <c r="GI928" s="3">
        <v>0</v>
      </c>
      <c r="GJ928" s="3">
        <v>0</v>
      </c>
      <c r="GK928" s="3">
        <v>0</v>
      </c>
      <c r="GL928" s="3">
        <v>0</v>
      </c>
      <c r="GM928" s="3">
        <v>0</v>
      </c>
      <c r="GN928" s="3">
        <v>0</v>
      </c>
      <c r="GO928" s="3">
        <v>0</v>
      </c>
      <c r="GP928" s="3">
        <v>0</v>
      </c>
      <c r="GQ928" s="3">
        <v>0</v>
      </c>
      <c r="GR928" s="3">
        <v>0</v>
      </c>
      <c r="GS928" s="3">
        <v>0</v>
      </c>
      <c r="GT928" s="3">
        <v>0</v>
      </c>
      <c r="GU928" s="3">
        <v>0</v>
      </c>
      <c r="GV928" s="3">
        <v>0</v>
      </c>
      <c r="GW928" s="3">
        <v>0</v>
      </c>
      <c r="GX928" s="3">
        <v>0</v>
      </c>
      <c r="GY928" s="3">
        <v>0</v>
      </c>
      <c r="GZ928" s="3">
        <v>0</v>
      </c>
      <c r="HA928" s="3">
        <v>0</v>
      </c>
      <c r="HB928">
        <f t="shared" si="5360"/>
        <v>51</v>
      </c>
      <c r="HC928">
        <f t="shared" si="5364"/>
        <v>0</v>
      </c>
      <c r="HD928">
        <f>IF(H928&gt;=$F$3,IF(HB928&lt;50,HC928*VLOOKUP(H928,Ret!$A$2:$AZ$27,HB928+2),HC928),0)</f>
        <v>0</v>
      </c>
      <c r="HE928">
        <f>IF(H928&lt;$F$3,HC928*VLOOKUP(H928,Withd!$A$2:$AZ$57,HB928+2),0)</f>
        <v>0</v>
      </c>
      <c r="HF928">
        <f>IF(HC928=HD928,0,HC928*VLOOKUP(H928,Mort!$A$2:$E$115,IF(HF927/HC927=VLOOKUP(H927,Mort!$A$2:$E$115,2),2,3)))</f>
        <v>0</v>
      </c>
      <c r="HH928">
        <f t="shared" ref="HH928:HI928" si="5437">HH927+1</f>
        <v>62</v>
      </c>
      <c r="HI928">
        <f t="shared" si="5437"/>
        <v>39</v>
      </c>
      <c r="HJ928">
        <f t="shared" si="5358"/>
        <v>7.6246429752457906E-2</v>
      </c>
      <c r="HK928">
        <f>IF(HH928&gt;=$F$3,IF(HI928&lt;50,HJ928*VLOOKUP(HH928,Ret!$A$2:$AZ$27,HI928+2),HJ928),0)</f>
        <v>2.40938718017767E-2</v>
      </c>
      <c r="HL928">
        <f>IF(HH928&lt;$F$3,HJ928*VLOOKUP(HH928,Withd!$A$2:$AZ$57,HI928+2),0)</f>
        <v>0</v>
      </c>
      <c r="HM928">
        <f>IF(HJ928=HK928,0,HJ928*VLOOKUP(HH928,Mort!$A$2:$E$115,IF(HM927/HJ927=VLOOKUP(HH927,Mort!$A$2:$E$115,2),2,3)))</f>
        <v>1.5859257388511243E-4</v>
      </c>
      <c r="HN928">
        <f>HN927/(1+Assumptions!$C$9)</f>
        <v>0.37920041911677665</v>
      </c>
      <c r="HO928">
        <f>HO927*(1+Assumptions!$C$10)</f>
        <v>2.2968972539790151</v>
      </c>
      <c r="HQ928">
        <f>HQ927/(1.01+Assumptions!$C$9)</f>
        <v>0.29553345508398399</v>
      </c>
      <c r="HR928">
        <f>HR927/(0.99+Assumptions!$C$9)</f>
        <v>0.48772949377326791</v>
      </c>
    </row>
    <row r="929" spans="2:226" x14ac:dyDescent="0.25">
      <c r="B929">
        <f t="shared" ref="B929:C929" si="5438">B928+1</f>
        <v>2074</v>
      </c>
      <c r="C929">
        <f t="shared" si="5438"/>
        <v>91</v>
      </c>
      <c r="D929">
        <f>IF(D928=0, 0, D928*(1-VLOOKUP(C928,Mort!$A$2:$E$111,IF(D928/D927=1-VLOOKUP(C927,Mort!$A$2:$E$111,4),4,5))))</f>
        <v>0.39934163786679988</v>
      </c>
      <c r="E929" s="3">
        <f>IF(C929&lt;65,Assumptions!$C$6,Assumptions!$C$7)*(1+Assumptions!$C$8)^(B929-$J$3)</f>
        <v>79767.181892946246</v>
      </c>
      <c r="F929" s="3">
        <f t="shared" si="5356"/>
        <v>31854.36</v>
      </c>
      <c r="H929">
        <f t="shared" si="5363"/>
        <v>75</v>
      </c>
      <c r="I929" s="5">
        <v>136242.02826801312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5">
        <v>0</v>
      </c>
      <c r="AK929" s="5">
        <v>0</v>
      </c>
      <c r="AL929" s="5">
        <v>0</v>
      </c>
      <c r="AM929" s="5">
        <v>0</v>
      </c>
      <c r="AN929" s="5">
        <v>0</v>
      </c>
      <c r="AO929" s="5">
        <v>0</v>
      </c>
      <c r="AP929" s="5">
        <v>0</v>
      </c>
      <c r="AQ929" s="5">
        <v>0</v>
      </c>
      <c r="AR929" s="5">
        <v>0</v>
      </c>
      <c r="AS929" s="5">
        <v>0</v>
      </c>
      <c r="AT929" s="5">
        <v>0</v>
      </c>
      <c r="AU929" s="5">
        <v>0</v>
      </c>
      <c r="AV929" s="5">
        <v>0</v>
      </c>
      <c r="AW929" s="5">
        <v>0</v>
      </c>
      <c r="AX929" s="5">
        <v>35730.36</v>
      </c>
      <c r="AY929" s="5">
        <v>36972.9</v>
      </c>
      <c r="AZ929" s="5">
        <v>38175.97</v>
      </c>
      <c r="BA929" s="5">
        <v>39325.94</v>
      </c>
      <c r="BB929" s="5">
        <v>40405.599999999999</v>
      </c>
      <c r="BC929" s="5">
        <v>41390.839999999997</v>
      </c>
      <c r="BD929" s="5">
        <v>42250.77</v>
      </c>
      <c r="BE929" s="5">
        <v>42949.82</v>
      </c>
      <c r="BF929" s="5">
        <v>43452</v>
      </c>
      <c r="BG929" s="5">
        <v>43717.09</v>
      </c>
      <c r="BH929" s="5">
        <v>43703.38</v>
      </c>
      <c r="BI929" s="5">
        <v>43370.15</v>
      </c>
      <c r="BJ929" s="5">
        <v>42679.360000000001</v>
      </c>
      <c r="BK929" s="5">
        <v>41600.65</v>
      </c>
      <c r="BL929" s="5">
        <v>40114.69</v>
      </c>
      <c r="BM929" s="5">
        <v>38136.720000000001</v>
      </c>
      <c r="BN929" s="5">
        <v>35683.75</v>
      </c>
      <c r="BO929" s="5">
        <v>32802.78</v>
      </c>
      <c r="BP929" s="5">
        <v>29565.74</v>
      </c>
      <c r="BQ929" s="5">
        <v>26064.23</v>
      </c>
      <c r="BR929" s="5">
        <v>22413.7</v>
      </c>
      <c r="BS929" s="5">
        <v>18755.89</v>
      </c>
      <c r="BT929" s="5">
        <v>15244.66</v>
      </c>
      <c r="BU929" s="5">
        <v>12102.71</v>
      </c>
      <c r="BV929" s="5">
        <v>9323.07</v>
      </c>
      <c r="BW929" s="5">
        <v>6883.41</v>
      </c>
      <c r="BX929" s="5">
        <v>4823.3500000000004</v>
      </c>
      <c r="BY929" s="5">
        <v>3191.49</v>
      </c>
      <c r="BZ929" s="5">
        <v>1919</v>
      </c>
      <c r="CA929" s="5">
        <v>1022.74</v>
      </c>
      <c r="CB929" s="5">
        <v>473.75</v>
      </c>
      <c r="CC929" s="5">
        <v>188.3</v>
      </c>
      <c r="CD929" s="5">
        <v>61.08</v>
      </c>
      <c r="CE929" s="5">
        <v>14.86</v>
      </c>
      <c r="CF929" s="5">
        <v>2.27</v>
      </c>
      <c r="CG929" s="5">
        <v>0</v>
      </c>
      <c r="CH929" s="5">
        <v>0</v>
      </c>
      <c r="CI929" s="5">
        <v>0</v>
      </c>
      <c r="CJ929" s="5">
        <v>0</v>
      </c>
      <c r="CK929" s="5">
        <v>0</v>
      </c>
      <c r="CL929" s="5">
        <v>0</v>
      </c>
      <c r="CM929" s="5">
        <v>0</v>
      </c>
      <c r="CN929" s="5">
        <v>0</v>
      </c>
      <c r="CO929" s="5">
        <v>0</v>
      </c>
      <c r="CP929" s="5">
        <v>0</v>
      </c>
      <c r="CQ929" s="5">
        <v>0</v>
      </c>
      <c r="CR929" s="5">
        <v>0</v>
      </c>
      <c r="CS929" s="5">
        <v>0</v>
      </c>
      <c r="CT929" s="5">
        <v>0</v>
      </c>
      <c r="CU929" s="5">
        <v>0</v>
      </c>
      <c r="CV929" s="5">
        <v>0</v>
      </c>
      <c r="CW929" s="5">
        <v>0</v>
      </c>
      <c r="CX929" s="5">
        <v>0</v>
      </c>
      <c r="CY929" s="5">
        <v>0</v>
      </c>
      <c r="CZ929" s="5">
        <v>0</v>
      </c>
      <c r="DA929" s="5">
        <v>0</v>
      </c>
      <c r="DB929" s="5">
        <v>0</v>
      </c>
      <c r="DC929" s="5">
        <v>0</v>
      </c>
      <c r="DD929" s="5">
        <v>0</v>
      </c>
      <c r="DE929" s="5">
        <v>0</v>
      </c>
      <c r="DF929" s="3">
        <v>0</v>
      </c>
      <c r="DG929" s="3">
        <v>0</v>
      </c>
      <c r="DH929" s="3">
        <v>0</v>
      </c>
      <c r="DI929" s="3">
        <v>0</v>
      </c>
      <c r="DJ929" s="3">
        <v>0</v>
      </c>
      <c r="DK929" s="3">
        <v>0</v>
      </c>
      <c r="DL929" s="3">
        <v>0</v>
      </c>
      <c r="DM929" s="3">
        <v>0</v>
      </c>
      <c r="DN929" s="3">
        <v>0</v>
      </c>
      <c r="DO929" s="3">
        <v>0</v>
      </c>
      <c r="DP929" s="3">
        <v>0</v>
      </c>
      <c r="DQ929" s="3">
        <v>0</v>
      </c>
      <c r="DR929" s="3">
        <v>0</v>
      </c>
      <c r="DS929" s="3">
        <v>0</v>
      </c>
      <c r="DT929" s="3">
        <v>0</v>
      </c>
      <c r="DU929" s="3">
        <v>0</v>
      </c>
      <c r="DV929" s="3">
        <v>0</v>
      </c>
      <c r="DW929" s="3">
        <v>0</v>
      </c>
      <c r="DX929" s="3">
        <v>0</v>
      </c>
      <c r="DY929" s="3">
        <v>0</v>
      </c>
      <c r="DZ929" s="3">
        <v>0</v>
      </c>
      <c r="EA929" s="3">
        <v>0</v>
      </c>
      <c r="EB929" s="3">
        <v>0</v>
      </c>
      <c r="EC929" s="3">
        <v>0</v>
      </c>
      <c r="ED929" s="3">
        <v>0</v>
      </c>
      <c r="EE929" s="3">
        <v>0</v>
      </c>
      <c r="EF929" s="3">
        <v>0</v>
      </c>
      <c r="EG929" s="3">
        <v>0</v>
      </c>
      <c r="EH929" s="3">
        <v>0</v>
      </c>
      <c r="EI929" s="3">
        <v>0</v>
      </c>
      <c r="EJ929" s="3">
        <v>0</v>
      </c>
      <c r="EK929" s="3">
        <v>0</v>
      </c>
      <c r="EL929" s="3">
        <v>0</v>
      </c>
      <c r="EM929" s="3">
        <v>0</v>
      </c>
      <c r="EN929" s="3">
        <v>0</v>
      </c>
      <c r="EO929" s="3">
        <v>0</v>
      </c>
      <c r="EP929" s="3">
        <v>0</v>
      </c>
      <c r="EQ929" s="3">
        <v>0</v>
      </c>
      <c r="ER929" s="3">
        <v>0</v>
      </c>
      <c r="ES929" s="3">
        <v>0</v>
      </c>
      <c r="ET929" s="3">
        <v>1</v>
      </c>
      <c r="EU929" s="3">
        <v>0.98082999999999998</v>
      </c>
      <c r="EV929" s="3">
        <v>0.95994812929999995</v>
      </c>
      <c r="EW929" s="3">
        <v>0.93731255241110589</v>
      </c>
      <c r="EX929" s="3">
        <v>0.91283932166765192</v>
      </c>
      <c r="EY929" s="3">
        <v>0.88634872455285663</v>
      </c>
      <c r="EZ929" s="3">
        <v>0.85759557192836189</v>
      </c>
      <c r="FA929" s="3">
        <v>0.82633621333157314</v>
      </c>
      <c r="FB929" s="3">
        <v>0.79241511177431201</v>
      </c>
      <c r="FC929" s="3">
        <v>0.75568667134357259</v>
      </c>
      <c r="FD929" s="3">
        <v>0.7160660191650291</v>
      </c>
      <c r="FE929" s="3">
        <v>0.67356034026739298</v>
      </c>
      <c r="FF929" s="3">
        <v>0.62827687859121617</v>
      </c>
      <c r="FG929" s="3">
        <v>0.58047129089921057</v>
      </c>
      <c r="FH929" s="3">
        <v>0.53055656459478739</v>
      </c>
      <c r="FI929" s="3">
        <v>0.47810043705330074</v>
      </c>
      <c r="FJ929" s="3">
        <v>0.42402727762257242</v>
      </c>
      <c r="FK929" s="3">
        <v>0.36947192808365226</v>
      </c>
      <c r="FL929" s="3">
        <v>0.31565095231970663</v>
      </c>
      <c r="FM929" s="3">
        <v>0.26376109226787003</v>
      </c>
      <c r="FN929" s="3">
        <v>0.21499430391846355</v>
      </c>
      <c r="FO929" s="3">
        <v>0.17052918198204692</v>
      </c>
      <c r="FP929" s="3">
        <v>0.13137909238260859</v>
      </c>
      <c r="FQ929" s="3">
        <v>9.8864080808836782E-2</v>
      </c>
      <c r="FR929" s="3">
        <v>7.2187585884188346E-2</v>
      </c>
      <c r="FS929" s="3">
        <v>5.0519038229331528E-2</v>
      </c>
      <c r="FT929" s="3">
        <v>3.3554240001539712E-2</v>
      </c>
      <c r="FU929" s="3">
        <v>2.104454824416568E-2</v>
      </c>
      <c r="FV929" s="3">
        <v>1.1994129826279789E-2</v>
      </c>
      <c r="FW929" s="3">
        <v>6.0590745643417611E-3</v>
      </c>
      <c r="FX929" s="3">
        <v>2.6603578689655366E-3</v>
      </c>
      <c r="FY929" s="3">
        <v>1.0022632235540761E-3</v>
      </c>
      <c r="FZ929" s="3">
        <v>3.0817589597840729E-4</v>
      </c>
      <c r="GA929" s="3">
        <v>7.1040707540942431E-5</v>
      </c>
      <c r="GB929" s="3">
        <v>1.0301613000512061E-5</v>
      </c>
      <c r="GC929" s="3">
        <v>0</v>
      </c>
      <c r="GD929" s="3">
        <v>0</v>
      </c>
      <c r="GE929" s="3">
        <v>0</v>
      </c>
      <c r="GF929" s="3">
        <v>0</v>
      </c>
      <c r="GG929" s="3">
        <v>0</v>
      </c>
      <c r="GH929" s="3">
        <v>0</v>
      </c>
      <c r="GI929" s="3">
        <v>0</v>
      </c>
      <c r="GJ929" s="3">
        <v>0</v>
      </c>
      <c r="GK929" s="3">
        <v>0</v>
      </c>
      <c r="GL929" s="3">
        <v>0</v>
      </c>
      <c r="GM929" s="3">
        <v>0</v>
      </c>
      <c r="GN929" s="3">
        <v>0</v>
      </c>
      <c r="GO929" s="3">
        <v>0</v>
      </c>
      <c r="GP929" s="3">
        <v>0</v>
      </c>
      <c r="GQ929" s="3">
        <v>0</v>
      </c>
      <c r="GR929" s="3">
        <v>0</v>
      </c>
      <c r="GS929" s="3">
        <v>0</v>
      </c>
      <c r="GT929" s="3">
        <v>0</v>
      </c>
      <c r="GU929" s="3">
        <v>0</v>
      </c>
      <c r="GV929" s="3">
        <v>0</v>
      </c>
      <c r="GW929" s="3">
        <v>0</v>
      </c>
      <c r="GX929" s="3">
        <v>0</v>
      </c>
      <c r="GY929" s="3">
        <v>0</v>
      </c>
      <c r="GZ929" s="3">
        <v>0</v>
      </c>
      <c r="HA929" s="3">
        <v>0</v>
      </c>
      <c r="HB929">
        <f t="shared" si="5360"/>
        <v>52</v>
      </c>
      <c r="HC929">
        <f t="shared" si="5364"/>
        <v>0</v>
      </c>
      <c r="HD929">
        <f>IF(H929&gt;=$F$3,IF(HB929&lt;50,HC929*VLOOKUP(H929,Ret!$A$2:$AZ$27,HB929+2),HC929),0)</f>
        <v>0</v>
      </c>
      <c r="HE929">
        <f>IF(H929&lt;$F$3,HC929*VLOOKUP(H929,Withd!$A$2:$AZ$57,HB929+2),0)</f>
        <v>0</v>
      </c>
      <c r="HF929">
        <f>IF(HC929=HD929,0,HC929*VLOOKUP(H929,Mort!$A$2:$E$115,IF(HF928/HC928=VLOOKUP(H928,Mort!$A$2:$E$115,2),2,3)))</f>
        <v>0</v>
      </c>
      <c r="HH929">
        <f t="shared" ref="HH929:HI929" si="5439">HH928+1</f>
        <v>63</v>
      </c>
      <c r="HI929">
        <f t="shared" si="5439"/>
        <v>40</v>
      </c>
      <c r="HJ929">
        <f t="shared" si="5358"/>
        <v>5.199396537679609E-2</v>
      </c>
      <c r="HK929">
        <f>IF(HH929&gt;=$F$3,IF(HI929&lt;50,HJ929*VLOOKUP(HH929,Ret!$A$2:$AZ$27,HI929+2),HJ929),0)</f>
        <v>1.7106014608965915E-2</v>
      </c>
      <c r="HL929">
        <f>IF(HH929&lt;$F$3,HJ929*VLOOKUP(HH929,Withd!$A$2:$AZ$57,HI929+2),0)</f>
        <v>0</v>
      </c>
      <c r="HM929">
        <f>IF(HJ929=HK929,0,HJ929*VLOOKUP(HH929,Mort!$A$2:$E$115,IF(HM928/HJ928=VLOOKUP(HH928,Mort!$A$2:$E$115,2),2,3)))</f>
        <v>1.1698642209779119E-4</v>
      </c>
      <c r="HN929">
        <f>HN928/(1+Assumptions!$C$9)</f>
        <v>0.36531832284853238</v>
      </c>
      <c r="HO929">
        <f>HO928*(1+Assumptions!$C$10)</f>
        <v>2.3715464147333329</v>
      </c>
      <c r="HQ929">
        <f>HQ928/(1.01+Assumptions!$C$9)</f>
        <v>0.28199757164502287</v>
      </c>
      <c r="HR929">
        <f>HR928/(0.99+Assumptions!$C$9)</f>
        <v>0.47444503285337342</v>
      </c>
    </row>
    <row r="930" spans="2:226" x14ac:dyDescent="0.25">
      <c r="B930">
        <f t="shared" ref="B930:C930" si="5440">B929+1</f>
        <v>2075</v>
      </c>
      <c r="C930">
        <f t="shared" si="5440"/>
        <v>92</v>
      </c>
      <c r="D930">
        <f>IF(D929=0, 0, D929*(1-VLOOKUP(C929,Mort!$A$2:$E$111,IF(D929/D928=1-VLOOKUP(C928,Mort!$A$2:$E$111,4),4,5))))</f>
        <v>0.35417609862406485</v>
      </c>
      <c r="E930" s="3">
        <f>IF(C930&lt;65,Assumptions!$C$6,Assumptions!$C$7)*(1+Assumptions!$C$8)^(B930-$J$3)</f>
        <v>84154.37689705829</v>
      </c>
      <c r="F930" s="3">
        <f t="shared" si="5356"/>
        <v>29805.47</v>
      </c>
      <c r="H930">
        <f t="shared" si="5363"/>
        <v>76</v>
      </c>
      <c r="I930" s="5">
        <v>130709.82798126133</v>
      </c>
      <c r="J930" s="5">
        <v>0</v>
      </c>
      <c r="K930" s="5">
        <v>0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0</v>
      </c>
      <c r="X930" s="5">
        <v>0</v>
      </c>
      <c r="Y930" s="5">
        <v>0</v>
      </c>
      <c r="Z930" s="5">
        <v>0</v>
      </c>
      <c r="AA930" s="5">
        <v>0</v>
      </c>
      <c r="AB930" s="5">
        <v>0</v>
      </c>
      <c r="AC930" s="5">
        <v>0</v>
      </c>
      <c r="AD930" s="5">
        <v>0</v>
      </c>
      <c r="AE930" s="5">
        <v>0</v>
      </c>
      <c r="AF930" s="5">
        <v>0</v>
      </c>
      <c r="AG930" s="5">
        <v>0</v>
      </c>
      <c r="AH930" s="5">
        <v>0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s="5">
        <v>0</v>
      </c>
      <c r="AP930" s="5">
        <v>0</v>
      </c>
      <c r="AQ930" s="5">
        <v>0</v>
      </c>
      <c r="AR930" s="5">
        <v>0</v>
      </c>
      <c r="AS930" s="5">
        <v>0</v>
      </c>
      <c r="AT930" s="5">
        <v>0</v>
      </c>
      <c r="AU930" s="5">
        <v>0</v>
      </c>
      <c r="AV930" s="5">
        <v>0</v>
      </c>
      <c r="AW930" s="5">
        <v>0</v>
      </c>
      <c r="AX930" s="5">
        <v>0</v>
      </c>
      <c r="AY930" s="5">
        <v>37695.53</v>
      </c>
      <c r="AZ930" s="5">
        <v>38922.1</v>
      </c>
      <c r="BA930" s="5">
        <v>40094.559999999998</v>
      </c>
      <c r="BB930" s="5">
        <v>41195.31</v>
      </c>
      <c r="BC930" s="5">
        <v>42199.81</v>
      </c>
      <c r="BD930" s="5">
        <v>43076.55</v>
      </c>
      <c r="BE930" s="5">
        <v>43789.26</v>
      </c>
      <c r="BF930" s="5">
        <v>44301.26</v>
      </c>
      <c r="BG930" s="5">
        <v>44571.53</v>
      </c>
      <c r="BH930" s="5">
        <v>44557.55</v>
      </c>
      <c r="BI930" s="5">
        <v>44217.8</v>
      </c>
      <c r="BJ930" s="5">
        <v>43513.52</v>
      </c>
      <c r="BK930" s="5">
        <v>42413.72</v>
      </c>
      <c r="BL930" s="5">
        <v>40898.720000000001</v>
      </c>
      <c r="BM930" s="5">
        <v>38882.089999999997</v>
      </c>
      <c r="BN930" s="5">
        <v>36381.18</v>
      </c>
      <c r="BO930" s="5">
        <v>33443.9</v>
      </c>
      <c r="BP930" s="5">
        <v>30143.59</v>
      </c>
      <c r="BQ930" s="5">
        <v>26573.64</v>
      </c>
      <c r="BR930" s="5">
        <v>22851.77</v>
      </c>
      <c r="BS930" s="5">
        <v>19122.47</v>
      </c>
      <c r="BT930" s="5">
        <v>15542.61</v>
      </c>
      <c r="BU930" s="5">
        <v>12339.25</v>
      </c>
      <c r="BV930" s="5">
        <v>9505.2900000000009</v>
      </c>
      <c r="BW930" s="5">
        <v>7017.95</v>
      </c>
      <c r="BX930" s="5">
        <v>4917.62</v>
      </c>
      <c r="BY930" s="5">
        <v>3253.87</v>
      </c>
      <c r="BZ930" s="5">
        <v>1956.51</v>
      </c>
      <c r="CA930" s="5">
        <v>1042.73</v>
      </c>
      <c r="CB930" s="5">
        <v>483.01</v>
      </c>
      <c r="CC930" s="5">
        <v>191.98</v>
      </c>
      <c r="CD930" s="5">
        <v>62.28</v>
      </c>
      <c r="CE930" s="5">
        <v>15.15</v>
      </c>
      <c r="CF930" s="5">
        <v>2.3199999999999998</v>
      </c>
      <c r="CG930" s="5">
        <v>0</v>
      </c>
      <c r="CH930" s="5">
        <v>0</v>
      </c>
      <c r="CI930" s="5">
        <v>0</v>
      </c>
      <c r="CJ930" s="5">
        <v>0</v>
      </c>
      <c r="CK930" s="5">
        <v>0</v>
      </c>
      <c r="CL930" s="5">
        <v>0</v>
      </c>
      <c r="CM930" s="5">
        <v>0</v>
      </c>
      <c r="CN930" s="5">
        <v>0</v>
      </c>
      <c r="CO930" s="5">
        <v>0</v>
      </c>
      <c r="CP930" s="5">
        <v>0</v>
      </c>
      <c r="CQ930" s="5">
        <v>0</v>
      </c>
      <c r="CR930" s="5">
        <v>0</v>
      </c>
      <c r="CS930" s="5">
        <v>0</v>
      </c>
      <c r="CT930" s="5">
        <v>0</v>
      </c>
      <c r="CU930" s="5">
        <v>0</v>
      </c>
      <c r="CV930" s="5">
        <v>0</v>
      </c>
      <c r="CW930" s="5">
        <v>0</v>
      </c>
      <c r="CX930" s="5">
        <v>0</v>
      </c>
      <c r="CY930" s="5">
        <v>0</v>
      </c>
      <c r="CZ930" s="5">
        <v>0</v>
      </c>
      <c r="DA930" s="5">
        <v>0</v>
      </c>
      <c r="DB930" s="5">
        <v>0</v>
      </c>
      <c r="DC930" s="5">
        <v>0</v>
      </c>
      <c r="DD930" s="5">
        <v>0</v>
      </c>
      <c r="DE930" s="5">
        <v>0</v>
      </c>
      <c r="DF930" s="3">
        <v>0</v>
      </c>
      <c r="DG930" s="3">
        <v>0</v>
      </c>
      <c r="DH930" s="3">
        <v>0</v>
      </c>
      <c r="DI930" s="3">
        <v>0</v>
      </c>
      <c r="DJ930" s="3">
        <v>0</v>
      </c>
      <c r="DK930" s="3">
        <v>0</v>
      </c>
      <c r="DL930" s="3">
        <v>0</v>
      </c>
      <c r="DM930" s="3">
        <v>0</v>
      </c>
      <c r="DN930" s="3">
        <v>0</v>
      </c>
      <c r="DO930" s="3">
        <v>0</v>
      </c>
      <c r="DP930" s="3">
        <v>0</v>
      </c>
      <c r="DQ930" s="3">
        <v>0</v>
      </c>
      <c r="DR930" s="3">
        <v>0</v>
      </c>
      <c r="DS930" s="3">
        <v>0</v>
      </c>
      <c r="DT930" s="3">
        <v>0</v>
      </c>
      <c r="DU930" s="3">
        <v>0</v>
      </c>
      <c r="DV930" s="3">
        <v>0</v>
      </c>
      <c r="DW930" s="3">
        <v>0</v>
      </c>
      <c r="DX930" s="3">
        <v>0</v>
      </c>
      <c r="DY930" s="3">
        <v>0</v>
      </c>
      <c r="DZ930" s="3">
        <v>0</v>
      </c>
      <c r="EA930" s="3">
        <v>0</v>
      </c>
      <c r="EB930" s="3">
        <v>0</v>
      </c>
      <c r="EC930" s="3">
        <v>0</v>
      </c>
      <c r="ED930" s="3">
        <v>0</v>
      </c>
      <c r="EE930" s="3">
        <v>0</v>
      </c>
      <c r="EF930" s="3">
        <v>0</v>
      </c>
      <c r="EG930" s="3">
        <v>0</v>
      </c>
      <c r="EH930" s="3">
        <v>0</v>
      </c>
      <c r="EI930" s="3">
        <v>0</v>
      </c>
      <c r="EJ930" s="3">
        <v>0</v>
      </c>
      <c r="EK930" s="3">
        <v>0</v>
      </c>
      <c r="EL930" s="3">
        <v>0</v>
      </c>
      <c r="EM930" s="3">
        <v>0</v>
      </c>
      <c r="EN930" s="3">
        <v>0</v>
      </c>
      <c r="EO930" s="3">
        <v>0</v>
      </c>
      <c r="EP930" s="3">
        <v>0</v>
      </c>
      <c r="EQ930" s="3">
        <v>0</v>
      </c>
      <c r="ER930" s="3">
        <v>0</v>
      </c>
      <c r="ES930" s="3">
        <v>0</v>
      </c>
      <c r="ET930" s="3">
        <v>0</v>
      </c>
      <c r="EU930" s="3">
        <v>1</v>
      </c>
      <c r="EV930" s="3">
        <v>0.97870999999999997</v>
      </c>
      <c r="EW930" s="3">
        <v>0.95563201819999988</v>
      </c>
      <c r="EX930" s="3">
        <v>0.93068046620479794</v>
      </c>
      <c r="EY930" s="3">
        <v>0.90367211907553469</v>
      </c>
      <c r="EZ930" s="3">
        <v>0.87435699553272428</v>
      </c>
      <c r="FA930" s="3">
        <v>0.84248668304555652</v>
      </c>
      <c r="FB930" s="3">
        <v>0.80790260470653641</v>
      </c>
      <c r="FC930" s="3">
        <v>0.7704563189783884</v>
      </c>
      <c r="FD930" s="3">
        <v>0.7300612941743515</v>
      </c>
      <c r="FE930" s="3">
        <v>0.68672485575216202</v>
      </c>
      <c r="FF930" s="3">
        <v>0.64055634369994419</v>
      </c>
      <c r="FG930" s="3">
        <v>0.59181641150781539</v>
      </c>
      <c r="FH930" s="3">
        <v>0.54092611828225834</v>
      </c>
      <c r="FI930" s="3">
        <v>0.48744475296769146</v>
      </c>
      <c r="FJ930" s="3">
        <v>0.43231475140704556</v>
      </c>
      <c r="FK930" s="3">
        <v>0.37669313549101507</v>
      </c>
      <c r="FL930" s="3">
        <v>0.32182024644403895</v>
      </c>
      <c r="FM930" s="3">
        <v>0.26891621613110339</v>
      </c>
      <c r="FN930" s="3">
        <v>0.21919629693062367</v>
      </c>
      <c r="FO930" s="3">
        <v>0.17386211879943209</v>
      </c>
      <c r="FP930" s="3">
        <v>0.13394685356545846</v>
      </c>
      <c r="FQ930" s="3">
        <v>0.10079634677654314</v>
      </c>
      <c r="FR930" s="3">
        <v>7.3598468525828506E-2</v>
      </c>
      <c r="FS930" s="3">
        <v>5.1506416228430559E-2</v>
      </c>
      <c r="FT930" s="3">
        <v>3.4210046594761297E-2</v>
      </c>
      <c r="FU930" s="3">
        <v>2.1455857023302393E-2</v>
      </c>
      <c r="FV930" s="3">
        <v>1.2228551151860965E-2</v>
      </c>
      <c r="FW930" s="3">
        <v>6.1774971853856041E-3</v>
      </c>
      <c r="FX930" s="3">
        <v>2.712353689187257E-3</v>
      </c>
      <c r="FY930" s="3">
        <v>1.0218521288644072E-3</v>
      </c>
      <c r="FZ930" s="3">
        <v>3.141990925832279E-4</v>
      </c>
      <c r="GA930" s="3">
        <v>7.2429174822285684E-5</v>
      </c>
      <c r="GB930" s="3">
        <v>1.0502954640979645E-5</v>
      </c>
      <c r="GC930" s="3">
        <v>0</v>
      </c>
      <c r="GD930" s="3">
        <v>0</v>
      </c>
      <c r="GE930" s="3">
        <v>0</v>
      </c>
      <c r="GF930" s="3">
        <v>0</v>
      </c>
      <c r="GG930" s="3">
        <v>0</v>
      </c>
      <c r="GH930" s="3">
        <v>0</v>
      </c>
      <c r="GI930" s="3">
        <v>0</v>
      </c>
      <c r="GJ930" s="3">
        <v>0</v>
      </c>
      <c r="GK930" s="3">
        <v>0</v>
      </c>
      <c r="GL930" s="3">
        <v>0</v>
      </c>
      <c r="GM930" s="3">
        <v>0</v>
      </c>
      <c r="GN930" s="3">
        <v>0</v>
      </c>
      <c r="GO930" s="3">
        <v>0</v>
      </c>
      <c r="GP930" s="3">
        <v>0</v>
      </c>
      <c r="GQ930" s="3">
        <v>0</v>
      </c>
      <c r="GR930" s="3">
        <v>0</v>
      </c>
      <c r="GS930" s="3">
        <v>0</v>
      </c>
      <c r="GT930" s="3">
        <v>0</v>
      </c>
      <c r="GU930" s="3">
        <v>0</v>
      </c>
      <c r="GV930" s="3">
        <v>0</v>
      </c>
      <c r="GW930" s="3">
        <v>0</v>
      </c>
      <c r="GX930" s="3">
        <v>0</v>
      </c>
      <c r="GY930" s="3">
        <v>0</v>
      </c>
      <c r="GZ930" s="3">
        <v>0</v>
      </c>
      <c r="HA930" s="3">
        <v>0</v>
      </c>
      <c r="HB930">
        <f t="shared" si="5360"/>
        <v>53</v>
      </c>
      <c r="HC930">
        <f t="shared" si="5364"/>
        <v>0</v>
      </c>
      <c r="HD930">
        <f>IF(H930&gt;=$F$3,IF(HB930&lt;50,HC930*VLOOKUP(H930,Ret!$A$2:$AZ$27,HB930+2),HC930),0)</f>
        <v>0</v>
      </c>
      <c r="HE930">
        <f>IF(H930&lt;$F$3,HC930*VLOOKUP(H930,Withd!$A$2:$AZ$57,HB930+2),0)</f>
        <v>0</v>
      </c>
      <c r="HF930">
        <f>IF(HC930=HD930,0,HC930*VLOOKUP(H930,Mort!$A$2:$E$115,IF(HF929/HC929=VLOOKUP(H929,Mort!$A$2:$E$115,2),2,3)))</f>
        <v>0</v>
      </c>
      <c r="HH930">
        <f t="shared" ref="HH930:HI930" si="5441">HH929+1</f>
        <v>64</v>
      </c>
      <c r="HI930">
        <f t="shared" si="5441"/>
        <v>41</v>
      </c>
      <c r="HJ930">
        <f t="shared" si="5358"/>
        <v>3.4770964345732382E-2</v>
      </c>
      <c r="HK930">
        <f>IF(HH930&gt;=$F$3,IF(HI930&lt;50,HJ930*VLOOKUP(HH930,Ret!$A$2:$AZ$27,HI930+2),HJ930),0)</f>
        <v>1.0674686054139841E-2</v>
      </c>
      <c r="HL930">
        <f>IF(HH930&lt;$F$3,HJ930*VLOOKUP(HH930,Withd!$A$2:$AZ$57,HI930+2),0)</f>
        <v>0</v>
      </c>
      <c r="HM930">
        <f>IF(HJ930=HK930,0,HJ930*VLOOKUP(HH930,Mort!$A$2:$E$115,IF(HM929/HJ929=VLOOKUP(HH929,Mort!$A$2:$E$115,2),2,3)))</f>
        <v>8.3798024073215033E-5</v>
      </c>
      <c r="HN930">
        <f>HN929/(1+Assumptions!$C$9)</f>
        <v>0.35194443434348011</v>
      </c>
      <c r="HO930">
        <f>HO929*(1+Assumptions!$C$10)</f>
        <v>2.4486216732121662</v>
      </c>
      <c r="HQ930">
        <f>HQ929/(1.01+Assumptions!$C$9)</f>
        <v>0.2690816523330371</v>
      </c>
      <c r="HR930">
        <f>HR929/(0.99+Assumptions!$C$9)</f>
        <v>0.4615224054993905</v>
      </c>
    </row>
    <row r="931" spans="2:226" x14ac:dyDescent="0.25">
      <c r="B931">
        <f t="shared" ref="B931:C931" si="5442">B930+1</f>
        <v>2076</v>
      </c>
      <c r="C931">
        <f t="shared" si="5442"/>
        <v>93</v>
      </c>
      <c r="D931">
        <f>IF(D930=0, 0, D930*(1-VLOOKUP(C930,Mort!$A$2:$E$111,IF(D930/D929=1-VLOOKUP(C929,Mort!$A$2:$E$111,4),4,5))))</f>
        <v>0.30860780177509267</v>
      </c>
      <c r="E931" s="3">
        <f>IF(C931&lt;65,Assumptions!$C$6,Assumptions!$C$7)*(1+Assumptions!$C$8)^(B931-$J$3)</f>
        <v>88782.867626396503</v>
      </c>
      <c r="F931" s="3">
        <f t="shared" si="5356"/>
        <v>27399.09</v>
      </c>
      <c r="H931">
        <f t="shared" si="5363"/>
        <v>77</v>
      </c>
      <c r="I931" s="5">
        <v>125205.90511307126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s="5">
        <v>0</v>
      </c>
      <c r="AP931" s="5">
        <v>0</v>
      </c>
      <c r="AQ931" s="5">
        <v>0</v>
      </c>
      <c r="AR931" s="5">
        <v>0</v>
      </c>
      <c r="AS931" s="5">
        <v>0</v>
      </c>
      <c r="AT931" s="5">
        <v>0</v>
      </c>
      <c r="AU931" s="5">
        <v>0</v>
      </c>
      <c r="AV931" s="5">
        <v>0</v>
      </c>
      <c r="AW931" s="5">
        <v>0</v>
      </c>
      <c r="AX931" s="5">
        <v>0</v>
      </c>
      <c r="AY931" s="5">
        <v>0</v>
      </c>
      <c r="AZ931" s="5">
        <v>39768.78</v>
      </c>
      <c r="BA931" s="5">
        <v>40966.74</v>
      </c>
      <c r="BB931" s="5">
        <v>42091.44</v>
      </c>
      <c r="BC931" s="5">
        <v>43117.79</v>
      </c>
      <c r="BD931" s="5">
        <v>44013.599999999999</v>
      </c>
      <c r="BE931" s="5">
        <v>44741.81</v>
      </c>
      <c r="BF931" s="5">
        <v>45264.95</v>
      </c>
      <c r="BG931" s="5">
        <v>45541.1</v>
      </c>
      <c r="BH931" s="5">
        <v>45526.81</v>
      </c>
      <c r="BI931" s="5">
        <v>45179.68</v>
      </c>
      <c r="BJ931" s="5">
        <v>44460.07</v>
      </c>
      <c r="BK931" s="5">
        <v>43336.35</v>
      </c>
      <c r="BL931" s="5">
        <v>41788.400000000001</v>
      </c>
      <c r="BM931" s="5">
        <v>39727.9</v>
      </c>
      <c r="BN931" s="5">
        <v>37172.58</v>
      </c>
      <c r="BO931" s="5">
        <v>34171.410000000003</v>
      </c>
      <c r="BP931" s="5">
        <v>30799.31</v>
      </c>
      <c r="BQ931" s="5">
        <v>27151.7</v>
      </c>
      <c r="BR931" s="5">
        <v>23348.86</v>
      </c>
      <c r="BS931" s="5">
        <v>19538.439999999999</v>
      </c>
      <c r="BT931" s="5">
        <v>15880.71</v>
      </c>
      <c r="BU931" s="5">
        <v>12607.67</v>
      </c>
      <c r="BV931" s="5">
        <v>9712.06</v>
      </c>
      <c r="BW931" s="5">
        <v>7170.61</v>
      </c>
      <c r="BX931" s="5">
        <v>5024.59</v>
      </c>
      <c r="BY931" s="5">
        <v>3324.65</v>
      </c>
      <c r="BZ931" s="5">
        <v>1999.07</v>
      </c>
      <c r="CA931" s="5">
        <v>1065.4100000000001</v>
      </c>
      <c r="CB931" s="5">
        <v>493.52</v>
      </c>
      <c r="CC931" s="5">
        <v>196.15</v>
      </c>
      <c r="CD931" s="5">
        <v>63.63</v>
      </c>
      <c r="CE931" s="5">
        <v>15.47</v>
      </c>
      <c r="CF931" s="5">
        <v>2.37</v>
      </c>
      <c r="CG931" s="5">
        <v>0</v>
      </c>
      <c r="CH931" s="5">
        <v>0</v>
      </c>
      <c r="CI931" s="5">
        <v>0</v>
      </c>
      <c r="CJ931" s="5">
        <v>0</v>
      </c>
      <c r="CK931" s="5">
        <v>0</v>
      </c>
      <c r="CL931" s="5">
        <v>0</v>
      </c>
      <c r="CM931" s="5">
        <v>0</v>
      </c>
      <c r="CN931" s="5">
        <v>0</v>
      </c>
      <c r="CO931" s="5">
        <v>0</v>
      </c>
      <c r="CP931" s="5">
        <v>0</v>
      </c>
      <c r="CQ931" s="5">
        <v>0</v>
      </c>
      <c r="CR931" s="5">
        <v>0</v>
      </c>
      <c r="CS931" s="5">
        <v>0</v>
      </c>
      <c r="CT931" s="5">
        <v>0</v>
      </c>
      <c r="CU931" s="5">
        <v>0</v>
      </c>
      <c r="CV931" s="5">
        <v>0</v>
      </c>
      <c r="CW931" s="5">
        <v>0</v>
      </c>
      <c r="CX931" s="5">
        <v>0</v>
      </c>
      <c r="CY931" s="5">
        <v>0</v>
      </c>
      <c r="CZ931" s="5">
        <v>0</v>
      </c>
      <c r="DA931" s="5">
        <v>0</v>
      </c>
      <c r="DB931" s="5">
        <v>0</v>
      </c>
      <c r="DC931" s="5">
        <v>0</v>
      </c>
      <c r="DD931" s="5">
        <v>0</v>
      </c>
      <c r="DE931" s="5">
        <v>0</v>
      </c>
      <c r="DF931" s="3">
        <v>0</v>
      </c>
      <c r="DG931" s="3">
        <v>0</v>
      </c>
      <c r="DH931" s="3">
        <v>0</v>
      </c>
      <c r="DI931" s="3">
        <v>0</v>
      </c>
      <c r="DJ931" s="3">
        <v>0</v>
      </c>
      <c r="DK931" s="3">
        <v>0</v>
      </c>
      <c r="DL931" s="3">
        <v>0</v>
      </c>
      <c r="DM931" s="3">
        <v>0</v>
      </c>
      <c r="DN931" s="3">
        <v>0</v>
      </c>
      <c r="DO931" s="3">
        <v>0</v>
      </c>
      <c r="DP931" s="3">
        <v>0</v>
      </c>
      <c r="DQ931" s="3">
        <v>0</v>
      </c>
      <c r="DR931" s="3">
        <v>0</v>
      </c>
      <c r="DS931" s="3">
        <v>0</v>
      </c>
      <c r="DT931" s="3">
        <v>0</v>
      </c>
      <c r="DU931" s="3">
        <v>0</v>
      </c>
      <c r="DV931" s="3">
        <v>0</v>
      </c>
      <c r="DW931" s="3">
        <v>0</v>
      </c>
      <c r="DX931" s="3">
        <v>0</v>
      </c>
      <c r="DY931" s="3">
        <v>0</v>
      </c>
      <c r="DZ931" s="3">
        <v>0</v>
      </c>
      <c r="EA931" s="3">
        <v>0</v>
      </c>
      <c r="EB931" s="3">
        <v>0</v>
      </c>
      <c r="EC931" s="3">
        <v>0</v>
      </c>
      <c r="ED931" s="3">
        <v>0</v>
      </c>
      <c r="EE931" s="3">
        <v>0</v>
      </c>
      <c r="EF931" s="3">
        <v>0</v>
      </c>
      <c r="EG931" s="3">
        <v>0</v>
      </c>
      <c r="EH931" s="3">
        <v>0</v>
      </c>
      <c r="EI931" s="3">
        <v>0</v>
      </c>
      <c r="EJ931" s="3">
        <v>0</v>
      </c>
      <c r="EK931" s="3">
        <v>0</v>
      </c>
      <c r="EL931" s="3">
        <v>0</v>
      </c>
      <c r="EM931" s="3">
        <v>0</v>
      </c>
      <c r="EN931" s="3">
        <v>0</v>
      </c>
      <c r="EO931" s="3">
        <v>0</v>
      </c>
      <c r="EP931" s="3">
        <v>0</v>
      </c>
      <c r="EQ931" s="3">
        <v>0</v>
      </c>
      <c r="ER931" s="3">
        <v>0</v>
      </c>
      <c r="ES931" s="3">
        <v>0</v>
      </c>
      <c r="ET931" s="3">
        <v>0</v>
      </c>
      <c r="EU931" s="3">
        <v>0</v>
      </c>
      <c r="EV931" s="3">
        <v>1</v>
      </c>
      <c r="EW931" s="3">
        <v>0.97641999999999995</v>
      </c>
      <c r="EX931" s="3">
        <v>0.95092567380000004</v>
      </c>
      <c r="EY931" s="3">
        <v>0.92332981074632403</v>
      </c>
      <c r="EZ931" s="3">
        <v>0.89337699168571327</v>
      </c>
      <c r="FA931" s="3">
        <v>0.86081340033876907</v>
      </c>
      <c r="FB931" s="3">
        <v>0.82547701025486253</v>
      </c>
      <c r="FC931" s="3">
        <v>0.78721615082954965</v>
      </c>
      <c r="FD931" s="3">
        <v>0.74594240804155643</v>
      </c>
      <c r="FE931" s="3">
        <v>0.70166326670020962</v>
      </c>
      <c r="FF931" s="3">
        <v>0.65449044527995448</v>
      </c>
      <c r="FG931" s="3">
        <v>0.60469026729860276</v>
      </c>
      <c r="FH931" s="3">
        <v>0.55269295121359585</v>
      </c>
      <c r="FI931" s="3">
        <v>0.49804819912710763</v>
      </c>
      <c r="FJ931" s="3">
        <v>0.44171894780583176</v>
      </c>
      <c r="FK931" s="3">
        <v>0.38488738798113348</v>
      </c>
      <c r="FL931" s="3">
        <v>0.32882084217392177</v>
      </c>
      <c r="FM931" s="3">
        <v>0.27476598392895074</v>
      </c>
      <c r="FN931" s="3">
        <v>0.22396450116032704</v>
      </c>
      <c r="FO931" s="3">
        <v>0.17764416303034819</v>
      </c>
      <c r="FP931" s="3">
        <v>0.13686061608184086</v>
      </c>
      <c r="FQ931" s="3">
        <v>0.10298898220774606</v>
      </c>
      <c r="FR931" s="3">
        <v>7.5199465138629948E-2</v>
      </c>
      <c r="FS931" s="3">
        <v>5.2626841687967392E-2</v>
      </c>
      <c r="FT931" s="3">
        <v>3.4954221980731066E-2</v>
      </c>
      <c r="FU931" s="3">
        <v>2.1922588941874911E-2</v>
      </c>
      <c r="FV931" s="3">
        <v>1.2494560341532186E-2</v>
      </c>
      <c r="FW931" s="3">
        <v>6.3118770477318146E-3</v>
      </c>
      <c r="FX931" s="3">
        <v>2.7713558553476075E-3</v>
      </c>
      <c r="FY931" s="3">
        <v>1.0440806049436576E-3</v>
      </c>
      <c r="FZ931" s="3">
        <v>3.210339044080758E-4</v>
      </c>
      <c r="GA931" s="3">
        <v>7.4004735644149619E-5</v>
      </c>
      <c r="GB931" s="3">
        <v>1.0731426715758134E-5</v>
      </c>
      <c r="GC931" s="3">
        <v>0</v>
      </c>
      <c r="GD931" s="3">
        <v>0</v>
      </c>
      <c r="GE931" s="3">
        <v>0</v>
      </c>
      <c r="GF931" s="3">
        <v>0</v>
      </c>
      <c r="GG931" s="3">
        <v>0</v>
      </c>
      <c r="GH931" s="3">
        <v>0</v>
      </c>
      <c r="GI931" s="3">
        <v>0</v>
      </c>
      <c r="GJ931" s="3">
        <v>0</v>
      </c>
      <c r="GK931" s="3">
        <v>0</v>
      </c>
      <c r="GL931" s="3">
        <v>0</v>
      </c>
      <c r="GM931" s="3">
        <v>0</v>
      </c>
      <c r="GN931" s="3">
        <v>0</v>
      </c>
      <c r="GO931" s="3">
        <v>0</v>
      </c>
      <c r="GP931" s="3">
        <v>0</v>
      </c>
      <c r="GQ931" s="3">
        <v>0</v>
      </c>
      <c r="GR931" s="3">
        <v>0</v>
      </c>
      <c r="GS931" s="3">
        <v>0</v>
      </c>
      <c r="GT931" s="3">
        <v>0</v>
      </c>
      <c r="GU931" s="3">
        <v>0</v>
      </c>
      <c r="GV931" s="3">
        <v>0</v>
      </c>
      <c r="GW931" s="3">
        <v>0</v>
      </c>
      <c r="GX931" s="3">
        <v>0</v>
      </c>
      <c r="GY931" s="3">
        <v>0</v>
      </c>
      <c r="GZ931" s="3">
        <v>0</v>
      </c>
      <c r="HA931" s="3">
        <v>0</v>
      </c>
      <c r="HB931">
        <f t="shared" si="5360"/>
        <v>54</v>
      </c>
      <c r="HC931">
        <f t="shared" si="5364"/>
        <v>0</v>
      </c>
      <c r="HD931">
        <f>IF(H931&gt;=$F$3,IF(HB931&lt;50,HC931*VLOOKUP(H931,Ret!$A$2:$AZ$27,HB931+2),HC931),0)</f>
        <v>0</v>
      </c>
      <c r="HE931">
        <f>IF(H931&lt;$F$3,HC931*VLOOKUP(H931,Withd!$A$2:$AZ$57,HB931+2),0)</f>
        <v>0</v>
      </c>
      <c r="HF931">
        <f>IF(HC931=HD931,0,HC931*VLOOKUP(H931,Mort!$A$2:$E$115,IF(HF930/HC930=VLOOKUP(H930,Mort!$A$2:$E$115,2),2,3)))</f>
        <v>0</v>
      </c>
      <c r="HH931">
        <f t="shared" ref="HH931:HI931" si="5443">HH930+1</f>
        <v>65</v>
      </c>
      <c r="HI931">
        <f t="shared" si="5443"/>
        <v>42</v>
      </c>
      <c r="HJ931">
        <f t="shared" si="5358"/>
        <v>2.4012480267519325E-2</v>
      </c>
      <c r="HK931">
        <f>IF(HH931&gt;=$F$3,IF(HI931&lt;50,HJ931*VLOOKUP(HH931,Ret!$A$2:$AZ$27,HI931+2),HJ931),0)</f>
        <v>9.725054508345328E-3</v>
      </c>
      <c r="HL931">
        <f>IF(HH931&lt;$F$3,HJ931*VLOOKUP(HH931,Withd!$A$2:$AZ$57,HI931+2),0)</f>
        <v>0</v>
      </c>
      <c r="HM931">
        <f>IF(HJ931=HK931,0,HJ931*VLOOKUP(HH931,Mort!$A$2:$E$115,IF(HM930/HJ930=VLOOKUP(HH930,Mort!$A$2:$E$115,2),2,3)))</f>
        <v>6.1712074287524667E-5</v>
      </c>
      <c r="HN931">
        <f>HN930/(1+Assumptions!$C$9)</f>
        <v>0.33906014869314077</v>
      </c>
      <c r="HO931">
        <f>HO930*(1+Assumptions!$C$10)</f>
        <v>2.5282018775915613</v>
      </c>
      <c r="HQ931">
        <f>HQ930/(1.01+Assumptions!$C$9)</f>
        <v>0.25675730184450102</v>
      </c>
      <c r="HR931">
        <f>HR930/(0.99+Assumptions!$C$9)</f>
        <v>0.44895175632236428</v>
      </c>
    </row>
    <row r="932" spans="2:226" x14ac:dyDescent="0.25">
      <c r="B932">
        <f t="shared" ref="B932:C932" si="5444">B931+1</f>
        <v>2077</v>
      </c>
      <c r="C932">
        <f t="shared" si="5444"/>
        <v>94</v>
      </c>
      <c r="D932">
        <f>IF(D931=0, 0, D931*(1-VLOOKUP(C931,Mort!$A$2:$E$111,IF(D931/D930=1-VLOOKUP(C930,Mort!$A$2:$E$111,4),4,5))))</f>
        <v>0.26365290329051494</v>
      </c>
      <c r="E932" s="3">
        <f>IF(C932&lt;65,Assumptions!$C$6,Assumptions!$C$7)*(1+Assumptions!$C$8)^(B932-$J$3)</f>
        <v>93665.925345848314</v>
      </c>
      <c r="F932" s="3">
        <f t="shared" si="5356"/>
        <v>24695.29</v>
      </c>
      <c r="H932">
        <f t="shared" si="5363"/>
        <v>78</v>
      </c>
      <c r="I932" s="5">
        <v>119725.68185344455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s="5">
        <v>0</v>
      </c>
      <c r="AP932" s="5">
        <v>0</v>
      </c>
      <c r="AQ932" s="5">
        <v>0</v>
      </c>
      <c r="AR932" s="5">
        <v>0</v>
      </c>
      <c r="AS932" s="5">
        <v>0</v>
      </c>
      <c r="AT932" s="5">
        <v>0</v>
      </c>
      <c r="AU932" s="5">
        <v>0</v>
      </c>
      <c r="AV932" s="5">
        <v>0</v>
      </c>
      <c r="AW932" s="5">
        <v>0</v>
      </c>
      <c r="AX932" s="5">
        <v>0</v>
      </c>
      <c r="AY932" s="5">
        <v>0</v>
      </c>
      <c r="AZ932" s="5">
        <v>0</v>
      </c>
      <c r="BA932" s="5">
        <v>41956.06</v>
      </c>
      <c r="BB932" s="5">
        <v>43107.92</v>
      </c>
      <c r="BC932" s="5">
        <v>44159.06</v>
      </c>
      <c r="BD932" s="5">
        <v>45076.5</v>
      </c>
      <c r="BE932" s="5">
        <v>45822.3</v>
      </c>
      <c r="BF932" s="5">
        <v>46358.07</v>
      </c>
      <c r="BG932" s="5">
        <v>46640.89</v>
      </c>
      <c r="BH932" s="5">
        <v>46626.26</v>
      </c>
      <c r="BI932" s="5">
        <v>46270.74</v>
      </c>
      <c r="BJ932" s="5">
        <v>45533.760000000002</v>
      </c>
      <c r="BK932" s="5">
        <v>44382.9</v>
      </c>
      <c r="BL932" s="5">
        <v>42797.56</v>
      </c>
      <c r="BM932" s="5">
        <v>40687.31</v>
      </c>
      <c r="BN932" s="5">
        <v>38070.28</v>
      </c>
      <c r="BO932" s="5">
        <v>34996.629999999997</v>
      </c>
      <c r="BP932" s="5">
        <v>31543.09</v>
      </c>
      <c r="BQ932" s="5">
        <v>27807.4</v>
      </c>
      <c r="BR932" s="5">
        <v>23912.720000000001</v>
      </c>
      <c r="BS932" s="5">
        <v>20010.29</v>
      </c>
      <c r="BT932" s="5">
        <v>16264.22</v>
      </c>
      <c r="BU932" s="5">
        <v>12912.13</v>
      </c>
      <c r="BV932" s="5">
        <v>9946.6</v>
      </c>
      <c r="BW932" s="5">
        <v>7343.78</v>
      </c>
      <c r="BX932" s="5">
        <v>5145.93</v>
      </c>
      <c r="BY932" s="5">
        <v>3404.94</v>
      </c>
      <c r="BZ932" s="5">
        <v>2047.34</v>
      </c>
      <c r="CA932" s="5">
        <v>1091.1400000000001</v>
      </c>
      <c r="CB932" s="5">
        <v>505.44</v>
      </c>
      <c r="CC932" s="5">
        <v>200.89</v>
      </c>
      <c r="CD932" s="5">
        <v>65.17</v>
      </c>
      <c r="CE932" s="5">
        <v>15.85</v>
      </c>
      <c r="CF932" s="5">
        <v>2.42</v>
      </c>
      <c r="CG932" s="5">
        <v>0</v>
      </c>
      <c r="CH932" s="5">
        <v>0</v>
      </c>
      <c r="CI932" s="5">
        <v>0</v>
      </c>
      <c r="CJ932" s="5">
        <v>0</v>
      </c>
      <c r="CK932" s="5">
        <v>0</v>
      </c>
      <c r="CL932" s="5">
        <v>0</v>
      </c>
      <c r="CM932" s="5">
        <v>0</v>
      </c>
      <c r="CN932" s="5">
        <v>0</v>
      </c>
      <c r="CO932" s="5">
        <v>0</v>
      </c>
      <c r="CP932" s="5">
        <v>0</v>
      </c>
      <c r="CQ932" s="5">
        <v>0</v>
      </c>
      <c r="CR932" s="5">
        <v>0</v>
      </c>
      <c r="CS932" s="5">
        <v>0</v>
      </c>
      <c r="CT932" s="5">
        <v>0</v>
      </c>
      <c r="CU932" s="5">
        <v>0</v>
      </c>
      <c r="CV932" s="5">
        <v>0</v>
      </c>
      <c r="CW932" s="5">
        <v>0</v>
      </c>
      <c r="CX932" s="5">
        <v>0</v>
      </c>
      <c r="CY932" s="5">
        <v>0</v>
      </c>
      <c r="CZ932" s="5">
        <v>0</v>
      </c>
      <c r="DA932" s="5">
        <v>0</v>
      </c>
      <c r="DB932" s="5">
        <v>0</v>
      </c>
      <c r="DC932" s="5">
        <v>0</v>
      </c>
      <c r="DD932" s="5">
        <v>0</v>
      </c>
      <c r="DE932" s="5">
        <v>0</v>
      </c>
      <c r="DF932" s="3">
        <v>0</v>
      </c>
      <c r="DG932" s="3">
        <v>0</v>
      </c>
      <c r="DH932" s="3">
        <v>0</v>
      </c>
      <c r="DI932" s="3">
        <v>0</v>
      </c>
      <c r="DJ932" s="3">
        <v>0</v>
      </c>
      <c r="DK932" s="3">
        <v>0</v>
      </c>
      <c r="DL932" s="3">
        <v>0</v>
      </c>
      <c r="DM932" s="3">
        <v>0</v>
      </c>
      <c r="DN932" s="3">
        <v>0</v>
      </c>
      <c r="DO932" s="3">
        <v>0</v>
      </c>
      <c r="DP932" s="3">
        <v>0</v>
      </c>
      <c r="DQ932" s="3">
        <v>0</v>
      </c>
      <c r="DR932" s="3">
        <v>0</v>
      </c>
      <c r="DS932" s="3">
        <v>0</v>
      </c>
      <c r="DT932" s="3">
        <v>0</v>
      </c>
      <c r="DU932" s="3">
        <v>0</v>
      </c>
      <c r="DV932" s="3">
        <v>0</v>
      </c>
      <c r="DW932" s="3">
        <v>0</v>
      </c>
      <c r="DX932" s="3">
        <v>0</v>
      </c>
      <c r="DY932" s="3">
        <v>0</v>
      </c>
      <c r="DZ932" s="3">
        <v>0</v>
      </c>
      <c r="EA932" s="3">
        <v>0</v>
      </c>
      <c r="EB932" s="3">
        <v>0</v>
      </c>
      <c r="EC932" s="3">
        <v>0</v>
      </c>
      <c r="ED932" s="3">
        <v>0</v>
      </c>
      <c r="EE932" s="3">
        <v>0</v>
      </c>
      <c r="EF932" s="3">
        <v>0</v>
      </c>
      <c r="EG932" s="3">
        <v>0</v>
      </c>
      <c r="EH932" s="3">
        <v>0</v>
      </c>
      <c r="EI932" s="3">
        <v>0</v>
      </c>
      <c r="EJ932" s="3">
        <v>0</v>
      </c>
      <c r="EK932" s="3">
        <v>0</v>
      </c>
      <c r="EL932" s="3">
        <v>0</v>
      </c>
      <c r="EM932" s="3">
        <v>0</v>
      </c>
      <c r="EN932" s="3">
        <v>0</v>
      </c>
      <c r="EO932" s="3">
        <v>0</v>
      </c>
      <c r="EP932" s="3">
        <v>0</v>
      </c>
      <c r="EQ932" s="3">
        <v>0</v>
      </c>
      <c r="ER932" s="3">
        <v>0</v>
      </c>
      <c r="ES932" s="3">
        <v>0</v>
      </c>
      <c r="ET932" s="3">
        <v>0</v>
      </c>
      <c r="EU932" s="3">
        <v>0</v>
      </c>
      <c r="EV932" s="3">
        <v>0</v>
      </c>
      <c r="EW932" s="3">
        <v>1</v>
      </c>
      <c r="EX932" s="3">
        <v>0.97389000000000003</v>
      </c>
      <c r="EY932" s="3">
        <v>0.94562771219999997</v>
      </c>
      <c r="EZ932" s="3">
        <v>0.9149515492162319</v>
      </c>
      <c r="FA932" s="3">
        <v>0.88160156524730027</v>
      </c>
      <c r="FB932" s="3">
        <v>0.84541182099389856</v>
      </c>
      <c r="FC932" s="3">
        <v>0.80622698309083141</v>
      </c>
      <c r="FD932" s="3">
        <v>0.76395650236737911</v>
      </c>
      <c r="FE932" s="3">
        <v>0.71860804438685155</v>
      </c>
      <c r="FF932" s="3">
        <v>0.6702960255627235</v>
      </c>
      <c r="FG932" s="3">
        <v>0.61929320097765583</v>
      </c>
      <c r="FH932" s="3">
        <v>0.5660401786255872</v>
      </c>
      <c r="FI932" s="3">
        <v>0.51007578616487537</v>
      </c>
      <c r="FJ932" s="3">
        <v>0.45238621474962798</v>
      </c>
      <c r="FK932" s="3">
        <v>0.39418220435994084</v>
      </c>
      <c r="FL932" s="3">
        <v>0.33676168265082829</v>
      </c>
      <c r="FM932" s="3">
        <v>0.28140142963985859</v>
      </c>
      <c r="FN932" s="3">
        <v>0.22937311931374513</v>
      </c>
      <c r="FO932" s="3">
        <v>0.18193417077727636</v>
      </c>
      <c r="FP932" s="3">
        <v>0.14016572385022924</v>
      </c>
      <c r="FQ932" s="3">
        <v>0.10547610885453601</v>
      </c>
      <c r="FR932" s="3">
        <v>7.7015490402316561E-2</v>
      </c>
      <c r="FS932" s="3">
        <v>5.3897750648253195E-2</v>
      </c>
      <c r="FT932" s="3">
        <v>3.5798347003063294E-2</v>
      </c>
      <c r="FU932" s="3">
        <v>2.2452007273381241E-2</v>
      </c>
      <c r="FV932" s="3">
        <v>1.2796297025390905E-2</v>
      </c>
      <c r="FW932" s="3">
        <v>6.4643053683167235E-3</v>
      </c>
      <c r="FX932" s="3">
        <v>2.8382825580668234E-3</v>
      </c>
      <c r="FY932" s="3">
        <v>1.069294570926095E-3</v>
      </c>
      <c r="FZ932" s="3">
        <v>3.2878669466835563E-4</v>
      </c>
      <c r="GA932" s="3">
        <v>7.5791908854949328E-5</v>
      </c>
      <c r="GB932" s="3">
        <v>1.09905847030562E-5</v>
      </c>
      <c r="GC932" s="3">
        <v>0</v>
      </c>
      <c r="GD932" s="3">
        <v>0</v>
      </c>
      <c r="GE932" s="3">
        <v>0</v>
      </c>
      <c r="GF932" s="3">
        <v>0</v>
      </c>
      <c r="GG932" s="3">
        <v>0</v>
      </c>
      <c r="GH932" s="3">
        <v>0</v>
      </c>
      <c r="GI932" s="3">
        <v>0</v>
      </c>
      <c r="GJ932" s="3">
        <v>0</v>
      </c>
      <c r="GK932" s="3">
        <v>0</v>
      </c>
      <c r="GL932" s="3">
        <v>0</v>
      </c>
      <c r="GM932" s="3">
        <v>0</v>
      </c>
      <c r="GN932" s="3">
        <v>0</v>
      </c>
      <c r="GO932" s="3">
        <v>0</v>
      </c>
      <c r="GP932" s="3">
        <v>0</v>
      </c>
      <c r="GQ932" s="3">
        <v>0</v>
      </c>
      <c r="GR932" s="3">
        <v>0</v>
      </c>
      <c r="GS932" s="3">
        <v>0</v>
      </c>
      <c r="GT932" s="3">
        <v>0</v>
      </c>
      <c r="GU932" s="3">
        <v>0</v>
      </c>
      <c r="GV932" s="3">
        <v>0</v>
      </c>
      <c r="GW932" s="3">
        <v>0</v>
      </c>
      <c r="GX932" s="3">
        <v>0</v>
      </c>
      <c r="GY932" s="3">
        <v>0</v>
      </c>
      <c r="GZ932" s="3">
        <v>0</v>
      </c>
      <c r="HA932" s="3">
        <v>0</v>
      </c>
      <c r="HB932">
        <f t="shared" si="5360"/>
        <v>55</v>
      </c>
      <c r="HC932">
        <f t="shared" si="5364"/>
        <v>0</v>
      </c>
      <c r="HD932">
        <f>IF(H932&gt;=$F$3,IF(HB932&lt;50,HC932*VLOOKUP(H932,Ret!$A$2:$AZ$27,HB932+2),HC932),0)</f>
        <v>0</v>
      </c>
      <c r="HE932">
        <f>IF(H932&lt;$F$3,HC932*VLOOKUP(H932,Withd!$A$2:$AZ$57,HB932+2),0)</f>
        <v>0</v>
      </c>
      <c r="HF932">
        <f>IF(HC932=HD932,0,HC932*VLOOKUP(H932,Mort!$A$2:$E$115,IF(HF931/HC931=VLOOKUP(H931,Mort!$A$2:$E$115,2),2,3)))</f>
        <v>0</v>
      </c>
      <c r="HH932">
        <f t="shared" ref="HH932:HI932" si="5445">HH931+1</f>
        <v>66</v>
      </c>
      <c r="HI932">
        <f t="shared" si="5445"/>
        <v>43</v>
      </c>
      <c r="HJ932">
        <f t="shared" si="5358"/>
        <v>1.4225713684886473E-2</v>
      </c>
      <c r="HK932">
        <f>IF(HH932&gt;=$F$3,IF(HI932&lt;50,HJ932*VLOOKUP(HH932,Ret!$A$2:$AZ$27,HI932+2),HJ932),0)</f>
        <v>4.3388426738903739E-3</v>
      </c>
      <c r="HL932">
        <f>IF(HH932&lt;$F$3,HJ932*VLOOKUP(HH932,Withd!$A$2:$AZ$57,HI932+2),0)</f>
        <v>0</v>
      </c>
      <c r="HM932">
        <f>IF(HJ932=HK932,0,HJ932*VLOOKUP(HH932,Mort!$A$2:$E$115,IF(HM931/HJ931=VLOOKUP(HH931,Mort!$A$2:$E$115,2),2,3)))</f>
        <v>3.968974118083326E-5</v>
      </c>
      <c r="HN932">
        <f>HN931/(1+Assumptions!$C$9)</f>
        <v>0.32664754209358454</v>
      </c>
      <c r="HO932">
        <f>HO931*(1+Assumptions!$C$10)</f>
        <v>2.6103684386132868</v>
      </c>
      <c r="HQ932">
        <f>HQ931/(1.01+Assumptions!$C$9)</f>
        <v>0.24499742542414218</v>
      </c>
      <c r="HR932">
        <f>HR931/(0.99+Assumptions!$C$9)</f>
        <v>0.43672349836805863</v>
      </c>
    </row>
    <row r="933" spans="2:226" x14ac:dyDescent="0.25">
      <c r="B933">
        <f t="shared" ref="B933:C933" si="5446">B932+1</f>
        <v>2078</v>
      </c>
      <c r="C933">
        <f t="shared" si="5446"/>
        <v>95</v>
      </c>
      <c r="D933">
        <f>IF(D932=0, 0, D932*(1-VLOOKUP(C932,Mort!$A$2:$E$111,IF(D932/D931=1-VLOOKUP(C931,Mort!$A$2:$E$111,4),4,5))))</f>
        <v>0.22031100251858718</v>
      </c>
      <c r="E933" s="3">
        <f>IF(C933&lt;65,Assumptions!$C$6,Assumptions!$C$7)*(1+Assumptions!$C$8)^(B933-$J$3)</f>
        <v>98817.55123986995</v>
      </c>
      <c r="F933" s="3">
        <f t="shared" si="5356"/>
        <v>21770.59</v>
      </c>
      <c r="H933">
        <f t="shared" si="5363"/>
        <v>79</v>
      </c>
      <c r="I933" s="5">
        <v>114269.93276587046</v>
      </c>
      <c r="J933" s="5">
        <v>0</v>
      </c>
      <c r="K933" s="5">
        <v>0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0</v>
      </c>
      <c r="X933" s="5">
        <v>0</v>
      </c>
      <c r="Y933" s="5">
        <v>0</v>
      </c>
      <c r="Z933" s="5">
        <v>0</v>
      </c>
      <c r="AA933" s="5">
        <v>0</v>
      </c>
      <c r="AB933" s="5">
        <v>0</v>
      </c>
      <c r="AC933" s="5">
        <v>0</v>
      </c>
      <c r="AD933" s="5">
        <v>0</v>
      </c>
      <c r="AE933" s="5">
        <v>0</v>
      </c>
      <c r="AF933" s="5">
        <v>0</v>
      </c>
      <c r="AG933" s="5">
        <v>0</v>
      </c>
      <c r="AH933" s="5">
        <v>0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s="5">
        <v>0</v>
      </c>
      <c r="AP933" s="5">
        <v>0</v>
      </c>
      <c r="AQ933" s="5">
        <v>0</v>
      </c>
      <c r="AR933" s="5">
        <v>0</v>
      </c>
      <c r="AS933" s="5">
        <v>0</v>
      </c>
      <c r="AT933" s="5">
        <v>0</v>
      </c>
      <c r="AU933" s="5">
        <v>0</v>
      </c>
      <c r="AV933" s="5">
        <v>0</v>
      </c>
      <c r="AW933" s="5">
        <v>0</v>
      </c>
      <c r="AX933" s="5">
        <v>0</v>
      </c>
      <c r="AY933" s="5">
        <v>0</v>
      </c>
      <c r="AZ933" s="5">
        <v>0</v>
      </c>
      <c r="BA933" s="5">
        <v>0</v>
      </c>
      <c r="BB933" s="5">
        <v>44263.65</v>
      </c>
      <c r="BC933" s="5">
        <v>45342.97</v>
      </c>
      <c r="BD933" s="5">
        <v>46285</v>
      </c>
      <c r="BE933" s="5">
        <v>47050.8</v>
      </c>
      <c r="BF933" s="5">
        <v>47600.93</v>
      </c>
      <c r="BG933" s="5">
        <v>47891.33</v>
      </c>
      <c r="BH933" s="5">
        <v>47876.31</v>
      </c>
      <c r="BI933" s="5">
        <v>47511.26</v>
      </c>
      <c r="BJ933" s="5">
        <v>46754.52</v>
      </c>
      <c r="BK933" s="5">
        <v>45572.800000000003</v>
      </c>
      <c r="BL933" s="5">
        <v>43944.97</v>
      </c>
      <c r="BM933" s="5">
        <v>41778.14</v>
      </c>
      <c r="BN933" s="5">
        <v>39090.94</v>
      </c>
      <c r="BO933" s="5">
        <v>35934.89</v>
      </c>
      <c r="BP933" s="5">
        <v>32388.77</v>
      </c>
      <c r="BQ933" s="5">
        <v>28552.92</v>
      </c>
      <c r="BR933" s="5">
        <v>24553.83</v>
      </c>
      <c r="BS933" s="5">
        <v>20546.759999999998</v>
      </c>
      <c r="BT933" s="5">
        <v>16700.27</v>
      </c>
      <c r="BU933" s="5">
        <v>13258.31</v>
      </c>
      <c r="BV933" s="5">
        <v>10213.26</v>
      </c>
      <c r="BW933" s="5">
        <v>7540.66</v>
      </c>
      <c r="BX933" s="5">
        <v>5283.9</v>
      </c>
      <c r="BY933" s="5">
        <v>3496.22</v>
      </c>
      <c r="BZ933" s="5">
        <v>2102.23</v>
      </c>
      <c r="CA933" s="5">
        <v>1120.3900000000001</v>
      </c>
      <c r="CB933" s="5">
        <v>518.99</v>
      </c>
      <c r="CC933" s="5">
        <v>206.28</v>
      </c>
      <c r="CD933" s="5">
        <v>66.91</v>
      </c>
      <c r="CE933" s="5">
        <v>16.27</v>
      </c>
      <c r="CF933" s="5">
        <v>2.4900000000000002</v>
      </c>
      <c r="CG933" s="5">
        <v>0</v>
      </c>
      <c r="CH933" s="5">
        <v>0</v>
      </c>
      <c r="CI933" s="5">
        <v>0</v>
      </c>
      <c r="CJ933" s="5">
        <v>0</v>
      </c>
      <c r="CK933" s="5">
        <v>0</v>
      </c>
      <c r="CL933" s="5">
        <v>0</v>
      </c>
      <c r="CM933" s="5">
        <v>0</v>
      </c>
      <c r="CN933" s="5">
        <v>0</v>
      </c>
      <c r="CO933" s="5">
        <v>0</v>
      </c>
      <c r="CP933" s="5">
        <v>0</v>
      </c>
      <c r="CQ933" s="5">
        <v>0</v>
      </c>
      <c r="CR933" s="5">
        <v>0</v>
      </c>
      <c r="CS933" s="5">
        <v>0</v>
      </c>
      <c r="CT933" s="5">
        <v>0</v>
      </c>
      <c r="CU933" s="5">
        <v>0</v>
      </c>
      <c r="CV933" s="5">
        <v>0</v>
      </c>
      <c r="CW933" s="5">
        <v>0</v>
      </c>
      <c r="CX933" s="5">
        <v>0</v>
      </c>
      <c r="CY933" s="5">
        <v>0</v>
      </c>
      <c r="CZ933" s="5">
        <v>0</v>
      </c>
      <c r="DA933" s="5">
        <v>0</v>
      </c>
      <c r="DB933" s="5">
        <v>0</v>
      </c>
      <c r="DC933" s="5">
        <v>0</v>
      </c>
      <c r="DD933" s="5">
        <v>0</v>
      </c>
      <c r="DE933" s="5">
        <v>0</v>
      </c>
      <c r="DF933" s="3">
        <v>0</v>
      </c>
      <c r="DG933" s="3">
        <v>0</v>
      </c>
      <c r="DH933" s="3">
        <v>0</v>
      </c>
      <c r="DI933" s="3">
        <v>0</v>
      </c>
      <c r="DJ933" s="3">
        <v>0</v>
      </c>
      <c r="DK933" s="3">
        <v>0</v>
      </c>
      <c r="DL933" s="3">
        <v>0</v>
      </c>
      <c r="DM933" s="3">
        <v>0</v>
      </c>
      <c r="DN933" s="3">
        <v>0</v>
      </c>
      <c r="DO933" s="3">
        <v>0</v>
      </c>
      <c r="DP933" s="3">
        <v>0</v>
      </c>
      <c r="DQ933" s="3">
        <v>0</v>
      </c>
      <c r="DR933" s="3">
        <v>0</v>
      </c>
      <c r="DS933" s="3">
        <v>0</v>
      </c>
      <c r="DT933" s="3">
        <v>0</v>
      </c>
      <c r="DU933" s="3">
        <v>0</v>
      </c>
      <c r="DV933" s="3">
        <v>0</v>
      </c>
      <c r="DW933" s="3">
        <v>0</v>
      </c>
      <c r="DX933" s="3">
        <v>0</v>
      </c>
      <c r="DY933" s="3">
        <v>0</v>
      </c>
      <c r="DZ933" s="3">
        <v>0</v>
      </c>
      <c r="EA933" s="3">
        <v>0</v>
      </c>
      <c r="EB933" s="3">
        <v>0</v>
      </c>
      <c r="EC933" s="3">
        <v>0</v>
      </c>
      <c r="ED933" s="3">
        <v>0</v>
      </c>
      <c r="EE933" s="3">
        <v>0</v>
      </c>
      <c r="EF933" s="3">
        <v>0</v>
      </c>
      <c r="EG933" s="3">
        <v>0</v>
      </c>
      <c r="EH933" s="3">
        <v>0</v>
      </c>
      <c r="EI933" s="3">
        <v>0</v>
      </c>
      <c r="EJ933" s="3">
        <v>0</v>
      </c>
      <c r="EK933" s="3">
        <v>0</v>
      </c>
      <c r="EL933" s="3">
        <v>0</v>
      </c>
      <c r="EM933" s="3">
        <v>0</v>
      </c>
      <c r="EN933" s="3">
        <v>0</v>
      </c>
      <c r="EO933" s="3">
        <v>0</v>
      </c>
      <c r="EP933" s="3">
        <v>0</v>
      </c>
      <c r="EQ933" s="3">
        <v>0</v>
      </c>
      <c r="ER933" s="3">
        <v>0</v>
      </c>
      <c r="ES933" s="3">
        <v>0</v>
      </c>
      <c r="ET933" s="3">
        <v>0</v>
      </c>
      <c r="EU933" s="3">
        <v>0</v>
      </c>
      <c r="EV933" s="3">
        <v>0</v>
      </c>
      <c r="EW933" s="3">
        <v>0</v>
      </c>
      <c r="EX933" s="3">
        <v>1</v>
      </c>
      <c r="EY933" s="3">
        <v>0.97097999999999995</v>
      </c>
      <c r="EZ933" s="3">
        <v>0.93948140879999997</v>
      </c>
      <c r="FA933" s="3">
        <v>0.90523731144924002</v>
      </c>
      <c r="FB933" s="3">
        <v>0.86807731981424874</v>
      </c>
      <c r="FC933" s="3">
        <v>0.82784193604085832</v>
      </c>
      <c r="FD933" s="3">
        <v>0.78443818333423609</v>
      </c>
      <c r="FE933" s="3">
        <v>0.73787393277151592</v>
      </c>
      <c r="FF933" s="3">
        <v>0.68826666827128691</v>
      </c>
      <c r="FG933" s="3">
        <v>0.63589645748252466</v>
      </c>
      <c r="FH933" s="3">
        <v>0.58121572110360231</v>
      </c>
      <c r="FI933" s="3">
        <v>0.5237509227580891</v>
      </c>
      <c r="FJ933" s="3">
        <v>0.46451469339414925</v>
      </c>
      <c r="FK933" s="3">
        <v>0.40475023294205803</v>
      </c>
      <c r="FL933" s="3">
        <v>0.34579026650938843</v>
      </c>
      <c r="FM933" s="3">
        <v>0.28894580459791008</v>
      </c>
      <c r="FN933" s="3">
        <v>0.2355226147858025</v>
      </c>
      <c r="FO933" s="3">
        <v>0.18681182759580284</v>
      </c>
      <c r="FP933" s="3">
        <v>0.14392356821635843</v>
      </c>
      <c r="FQ933" s="3">
        <v>0.10830392431849188</v>
      </c>
      <c r="FR933" s="3">
        <v>7.9080276419633222E-2</v>
      </c>
      <c r="FS933" s="3">
        <v>5.5342749846751915E-2</v>
      </c>
      <c r="FT933" s="3">
        <v>3.6758101020714161E-2</v>
      </c>
      <c r="FU933" s="3">
        <v>2.3053945798171511E-2</v>
      </c>
      <c r="FV933" s="3">
        <v>1.313936586820987E-2</v>
      </c>
      <c r="FW933" s="3">
        <v>6.6376134556435807E-3</v>
      </c>
      <c r="FX933" s="3">
        <v>2.9143769399694267E-3</v>
      </c>
      <c r="FY933" s="3">
        <v>1.0979623683640817E-3</v>
      </c>
      <c r="FZ933" s="3">
        <v>3.3760146902458781E-4</v>
      </c>
      <c r="GA933" s="3">
        <v>7.7823890639547969E-5</v>
      </c>
      <c r="GB933" s="3">
        <v>1.1285242381640848E-5</v>
      </c>
      <c r="GC933" s="3">
        <v>0</v>
      </c>
      <c r="GD933" s="3">
        <v>0</v>
      </c>
      <c r="GE933" s="3">
        <v>0</v>
      </c>
      <c r="GF933" s="3">
        <v>0</v>
      </c>
      <c r="GG933" s="3">
        <v>0</v>
      </c>
      <c r="GH933" s="3">
        <v>0</v>
      </c>
      <c r="GI933" s="3">
        <v>0</v>
      </c>
      <c r="GJ933" s="3">
        <v>0</v>
      </c>
      <c r="GK933" s="3">
        <v>0</v>
      </c>
      <c r="GL933" s="3">
        <v>0</v>
      </c>
      <c r="GM933" s="3">
        <v>0</v>
      </c>
      <c r="GN933" s="3">
        <v>0</v>
      </c>
      <c r="GO933" s="3">
        <v>0</v>
      </c>
      <c r="GP933" s="3">
        <v>0</v>
      </c>
      <c r="GQ933" s="3">
        <v>0</v>
      </c>
      <c r="GR933" s="3">
        <v>0</v>
      </c>
      <c r="GS933" s="3">
        <v>0</v>
      </c>
      <c r="GT933" s="3">
        <v>0</v>
      </c>
      <c r="GU933" s="3">
        <v>0</v>
      </c>
      <c r="GV933" s="3">
        <v>0</v>
      </c>
      <c r="GW933" s="3">
        <v>0</v>
      </c>
      <c r="GX933" s="3">
        <v>0</v>
      </c>
      <c r="GY933" s="3">
        <v>0</v>
      </c>
      <c r="GZ933" s="3">
        <v>0</v>
      </c>
      <c r="HA933" s="3">
        <v>0</v>
      </c>
      <c r="HB933">
        <f t="shared" si="5360"/>
        <v>56</v>
      </c>
      <c r="HC933">
        <f t="shared" si="5364"/>
        <v>0</v>
      </c>
      <c r="HD933">
        <f>IF(H933&gt;=$F$3,IF(HB933&lt;50,HC933*VLOOKUP(H933,Ret!$A$2:$AZ$27,HB933+2),HC933),0)</f>
        <v>0</v>
      </c>
      <c r="HE933">
        <f>IF(H933&lt;$F$3,HC933*VLOOKUP(H933,Withd!$A$2:$AZ$57,HB933+2),0)</f>
        <v>0</v>
      </c>
      <c r="HF933">
        <f>IF(HC933=HD933,0,HC933*VLOOKUP(H933,Mort!$A$2:$E$115,IF(HF932/HC932=VLOOKUP(H932,Mort!$A$2:$E$115,2),2,3)))</f>
        <v>0</v>
      </c>
      <c r="HH933">
        <f t="shared" ref="HH933:HI933" si="5447">HH932+1</f>
        <v>67</v>
      </c>
      <c r="HI933">
        <f t="shared" si="5447"/>
        <v>44</v>
      </c>
      <c r="HJ933">
        <f t="shared" si="5358"/>
        <v>9.8471812698152656E-3</v>
      </c>
      <c r="HK933">
        <f>IF(HH933&gt;=$F$3,IF(HI933&lt;50,HJ933*VLOOKUP(HH933,Ret!$A$2:$AZ$27,HI933+2),HJ933),0)</f>
        <v>3.7419288825298008E-3</v>
      </c>
      <c r="HL933">
        <f>IF(HH933&lt;$F$3,HJ933*VLOOKUP(HH933,Withd!$A$2:$AZ$57,HI933+2),0)</f>
        <v>0</v>
      </c>
      <c r="HM933">
        <f>IF(HJ933=HK933,0,HJ933*VLOOKUP(HH933,Mort!$A$2:$E$115,IF(HM932/HJ932=VLOOKUP(HH932,Mort!$A$2:$E$115,2),2,3)))</f>
        <v>2.964001562214395E-5</v>
      </c>
      <c r="HN933">
        <f>HN932/(1+Assumptions!$C$9)</f>
        <v>0.31468934691096778</v>
      </c>
      <c r="HO933">
        <f>HO932*(1+Assumptions!$C$10)</f>
        <v>2.6952054128682188</v>
      </c>
      <c r="HQ933">
        <f>HQ932/(1.01+Assumptions!$C$9)</f>
        <v>0.23377616929784559</v>
      </c>
      <c r="HR933">
        <f>HR932/(0.99+Assumptions!$C$9)</f>
        <v>0.42482830580550451</v>
      </c>
    </row>
    <row r="934" spans="2:226" x14ac:dyDescent="0.25">
      <c r="B934">
        <f t="shared" ref="B934:C934" si="5448">B933+1</f>
        <v>2079</v>
      </c>
      <c r="C934">
        <f t="shared" si="5448"/>
        <v>96</v>
      </c>
      <c r="D934">
        <f>IF(D933=0, 0, D933*(1-VLOOKUP(C933,Mort!$A$2:$E$111,IF(D933/D932=1-VLOOKUP(C932,Mort!$A$2:$E$111,4),4,5))))</f>
        <v>0.1795777012629256</v>
      </c>
      <c r="E934" s="3">
        <f>IF(C934&lt;65,Assumptions!$C$6,Assumptions!$C$7)*(1+Assumptions!$C$8)^(B934-$J$3)</f>
        <v>104252.51655806279</v>
      </c>
      <c r="F934" s="3">
        <f t="shared" si="5356"/>
        <v>18721.43</v>
      </c>
      <c r="H934">
        <f t="shared" si="5363"/>
        <v>80</v>
      </c>
      <c r="I934" s="5">
        <v>108851.23781874307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s="5">
        <v>0</v>
      </c>
      <c r="AP934" s="5">
        <v>0</v>
      </c>
      <c r="AQ934" s="5">
        <v>0</v>
      </c>
      <c r="AR934" s="5">
        <v>0</v>
      </c>
      <c r="AS934" s="5">
        <v>0</v>
      </c>
      <c r="AT934" s="5">
        <v>0</v>
      </c>
      <c r="AU934" s="5">
        <v>0</v>
      </c>
      <c r="AV934" s="5">
        <v>0</v>
      </c>
      <c r="AW934" s="5">
        <v>0</v>
      </c>
      <c r="AX934" s="5">
        <v>0</v>
      </c>
      <c r="AY934" s="5">
        <v>0</v>
      </c>
      <c r="AZ934" s="5">
        <v>0</v>
      </c>
      <c r="BA934" s="5">
        <v>0</v>
      </c>
      <c r="BB934" s="5">
        <v>0</v>
      </c>
      <c r="BC934" s="5">
        <v>46698.15</v>
      </c>
      <c r="BD934" s="5">
        <v>47668.34</v>
      </c>
      <c r="BE934" s="5">
        <v>48457.02</v>
      </c>
      <c r="BF934" s="5">
        <v>49023.6</v>
      </c>
      <c r="BG934" s="5">
        <v>49322.68</v>
      </c>
      <c r="BH934" s="5">
        <v>49307.21</v>
      </c>
      <c r="BI934" s="5">
        <v>48931.25</v>
      </c>
      <c r="BJ934" s="5">
        <v>48151.89</v>
      </c>
      <c r="BK934" s="5">
        <v>46934.85</v>
      </c>
      <c r="BL934" s="5">
        <v>45258.36</v>
      </c>
      <c r="BM934" s="5">
        <v>43026.77</v>
      </c>
      <c r="BN934" s="5">
        <v>40259.269999999997</v>
      </c>
      <c r="BO934" s="5">
        <v>37008.879999999997</v>
      </c>
      <c r="BP934" s="5">
        <v>33356.78</v>
      </c>
      <c r="BQ934" s="5">
        <v>29406.29</v>
      </c>
      <c r="BR934" s="5">
        <v>25287.67</v>
      </c>
      <c r="BS934" s="5">
        <v>21160.85</v>
      </c>
      <c r="BT934" s="5">
        <v>17199.39</v>
      </c>
      <c r="BU934" s="5">
        <v>13654.56</v>
      </c>
      <c r="BV934" s="5">
        <v>10518.51</v>
      </c>
      <c r="BW934" s="5">
        <v>7766.03</v>
      </c>
      <c r="BX934" s="5">
        <v>5441.82</v>
      </c>
      <c r="BY934" s="5">
        <v>3600.72</v>
      </c>
      <c r="BZ934" s="5">
        <v>2165.06</v>
      </c>
      <c r="CA934" s="5">
        <v>1153.8800000000001</v>
      </c>
      <c r="CB934" s="5">
        <v>534.5</v>
      </c>
      <c r="CC934" s="5">
        <v>212.44</v>
      </c>
      <c r="CD934" s="5">
        <v>68.91</v>
      </c>
      <c r="CE934" s="5">
        <v>16.760000000000002</v>
      </c>
      <c r="CF934" s="5">
        <v>2.56</v>
      </c>
      <c r="CG934" s="5">
        <v>0</v>
      </c>
      <c r="CH934" s="5">
        <v>0</v>
      </c>
      <c r="CI934" s="5">
        <v>0</v>
      </c>
      <c r="CJ934" s="5">
        <v>0</v>
      </c>
      <c r="CK934" s="5">
        <v>0</v>
      </c>
      <c r="CL934" s="5">
        <v>0</v>
      </c>
      <c r="CM934" s="5">
        <v>0</v>
      </c>
      <c r="CN934" s="5">
        <v>0</v>
      </c>
      <c r="CO934" s="5">
        <v>0</v>
      </c>
      <c r="CP934" s="5">
        <v>0</v>
      </c>
      <c r="CQ934" s="5">
        <v>0</v>
      </c>
      <c r="CR934" s="5">
        <v>0</v>
      </c>
      <c r="CS934" s="5">
        <v>0</v>
      </c>
      <c r="CT934" s="5">
        <v>0</v>
      </c>
      <c r="CU934" s="5">
        <v>0</v>
      </c>
      <c r="CV934" s="5">
        <v>0</v>
      </c>
      <c r="CW934" s="5">
        <v>0</v>
      </c>
      <c r="CX934" s="5">
        <v>0</v>
      </c>
      <c r="CY934" s="5">
        <v>0</v>
      </c>
      <c r="CZ934" s="5">
        <v>0</v>
      </c>
      <c r="DA934" s="5">
        <v>0</v>
      </c>
      <c r="DB934" s="5">
        <v>0</v>
      </c>
      <c r="DC934" s="5">
        <v>0</v>
      </c>
      <c r="DD934" s="5">
        <v>0</v>
      </c>
      <c r="DE934" s="5">
        <v>0</v>
      </c>
      <c r="DF934" s="3">
        <v>0</v>
      </c>
      <c r="DG934" s="3">
        <v>0</v>
      </c>
      <c r="DH934" s="3">
        <v>0</v>
      </c>
      <c r="DI934" s="3">
        <v>0</v>
      </c>
      <c r="DJ934" s="3">
        <v>0</v>
      </c>
      <c r="DK934" s="3">
        <v>0</v>
      </c>
      <c r="DL934" s="3">
        <v>0</v>
      </c>
      <c r="DM934" s="3">
        <v>0</v>
      </c>
      <c r="DN934" s="3">
        <v>0</v>
      </c>
      <c r="DO934" s="3">
        <v>0</v>
      </c>
      <c r="DP934" s="3">
        <v>0</v>
      </c>
      <c r="DQ934" s="3">
        <v>0</v>
      </c>
      <c r="DR934" s="3">
        <v>0</v>
      </c>
      <c r="DS934" s="3">
        <v>0</v>
      </c>
      <c r="DT934" s="3">
        <v>0</v>
      </c>
      <c r="DU934" s="3">
        <v>0</v>
      </c>
      <c r="DV934" s="3">
        <v>0</v>
      </c>
      <c r="DW934" s="3">
        <v>0</v>
      </c>
      <c r="DX934" s="3">
        <v>0</v>
      </c>
      <c r="DY934" s="3">
        <v>0</v>
      </c>
      <c r="DZ934" s="3">
        <v>0</v>
      </c>
      <c r="EA934" s="3">
        <v>0</v>
      </c>
      <c r="EB934" s="3">
        <v>0</v>
      </c>
      <c r="EC934" s="3">
        <v>0</v>
      </c>
      <c r="ED934" s="3">
        <v>0</v>
      </c>
      <c r="EE934" s="3">
        <v>0</v>
      </c>
      <c r="EF934" s="3">
        <v>0</v>
      </c>
      <c r="EG934" s="3">
        <v>0</v>
      </c>
      <c r="EH934" s="3">
        <v>0</v>
      </c>
      <c r="EI934" s="3">
        <v>0</v>
      </c>
      <c r="EJ934" s="3">
        <v>0</v>
      </c>
      <c r="EK934" s="3">
        <v>0</v>
      </c>
      <c r="EL934" s="3">
        <v>0</v>
      </c>
      <c r="EM934" s="3">
        <v>0</v>
      </c>
      <c r="EN934" s="3">
        <v>0</v>
      </c>
      <c r="EO934" s="3">
        <v>0</v>
      </c>
      <c r="EP934" s="3">
        <v>0</v>
      </c>
      <c r="EQ934" s="3">
        <v>0</v>
      </c>
      <c r="ER934" s="3">
        <v>0</v>
      </c>
      <c r="ES934" s="3">
        <v>0</v>
      </c>
      <c r="ET934" s="3">
        <v>0</v>
      </c>
      <c r="EU934" s="3">
        <v>0</v>
      </c>
      <c r="EV934" s="3">
        <v>0</v>
      </c>
      <c r="EW934" s="3">
        <v>0</v>
      </c>
      <c r="EX934" s="3">
        <v>0</v>
      </c>
      <c r="EY934" s="3">
        <v>1</v>
      </c>
      <c r="EZ934" s="3">
        <v>0.96755999999999998</v>
      </c>
      <c r="FA934" s="3">
        <v>0.93229243799999995</v>
      </c>
      <c r="FB934" s="3">
        <v>0.89402183342009989</v>
      </c>
      <c r="FC934" s="3">
        <v>0.85258392144107831</v>
      </c>
      <c r="FD934" s="3">
        <v>0.80788294643992264</v>
      </c>
      <c r="FE934" s="3">
        <v>0.75992701473924884</v>
      </c>
      <c r="FF934" s="3">
        <v>0.70883712153832912</v>
      </c>
      <c r="FG934" s="3">
        <v>0.65490170496047762</v>
      </c>
      <c r="FH934" s="3">
        <v>0.59858670735092612</v>
      </c>
      <c r="FI934" s="3">
        <v>0.53940443959514006</v>
      </c>
      <c r="FJ934" s="3">
        <v>0.47839779747692973</v>
      </c>
      <c r="FK934" s="3">
        <v>0.41684713685354796</v>
      </c>
      <c r="FL934" s="3">
        <v>0.35612501442809164</v>
      </c>
      <c r="FM934" s="3">
        <v>0.29758162330625765</v>
      </c>
      <c r="FN934" s="3">
        <v>0.24256175697316368</v>
      </c>
      <c r="FO934" s="3">
        <v>0.19239513439597397</v>
      </c>
      <c r="FP934" s="3">
        <v>0.14822505944134626</v>
      </c>
      <c r="FQ934" s="3">
        <v>0.11154083948020747</v>
      </c>
      <c r="FR934" s="3">
        <v>8.1443774763263088E-2</v>
      </c>
      <c r="FS934" s="3">
        <v>5.6996796892574406E-2</v>
      </c>
      <c r="FT934" s="3">
        <v>3.7856702528078996E-2</v>
      </c>
      <c r="FU934" s="3">
        <v>2.3742966691560587E-2</v>
      </c>
      <c r="FV934" s="3">
        <v>1.3532066436188041E-2</v>
      </c>
      <c r="FW934" s="3">
        <v>6.8359940015691126E-3</v>
      </c>
      <c r="FX934" s="3">
        <v>3.0014798862689502E-3</v>
      </c>
      <c r="FY934" s="3">
        <v>1.1307775323529641E-3</v>
      </c>
      <c r="FZ934" s="3">
        <v>3.4769147564788936E-4</v>
      </c>
      <c r="GA934" s="3">
        <v>8.0149838966351436E-5</v>
      </c>
      <c r="GB934" s="3">
        <v>1.162252814851062E-5</v>
      </c>
      <c r="GC934" s="3">
        <v>0</v>
      </c>
      <c r="GD934" s="3">
        <v>0</v>
      </c>
      <c r="GE934" s="3">
        <v>0</v>
      </c>
      <c r="GF934" s="3">
        <v>0</v>
      </c>
      <c r="GG934" s="3">
        <v>0</v>
      </c>
      <c r="GH934" s="3">
        <v>0</v>
      </c>
      <c r="GI934" s="3">
        <v>0</v>
      </c>
      <c r="GJ934" s="3">
        <v>0</v>
      </c>
      <c r="GK934" s="3">
        <v>0</v>
      </c>
      <c r="GL934" s="3">
        <v>0</v>
      </c>
      <c r="GM934" s="3">
        <v>0</v>
      </c>
      <c r="GN934" s="3">
        <v>0</v>
      </c>
      <c r="GO934" s="3">
        <v>0</v>
      </c>
      <c r="GP934" s="3">
        <v>0</v>
      </c>
      <c r="GQ934" s="3">
        <v>0</v>
      </c>
      <c r="GR934" s="3">
        <v>0</v>
      </c>
      <c r="GS934" s="3">
        <v>0</v>
      </c>
      <c r="GT934" s="3">
        <v>0</v>
      </c>
      <c r="GU934" s="3">
        <v>0</v>
      </c>
      <c r="GV934" s="3">
        <v>0</v>
      </c>
      <c r="GW934" s="3">
        <v>0</v>
      </c>
      <c r="GX934" s="3">
        <v>0</v>
      </c>
      <c r="GY934" s="3">
        <v>0</v>
      </c>
      <c r="GZ934" s="3">
        <v>0</v>
      </c>
      <c r="HA934" s="3">
        <v>0</v>
      </c>
      <c r="HB934">
        <f t="shared" si="5360"/>
        <v>57</v>
      </c>
      <c r="HC934">
        <f t="shared" si="5364"/>
        <v>0</v>
      </c>
      <c r="HD934">
        <f>IF(H934&gt;=$F$3,IF(HB934&lt;50,HC934*VLOOKUP(H934,Ret!$A$2:$AZ$27,HB934+2),HC934),0)</f>
        <v>0</v>
      </c>
      <c r="HE934">
        <f>IF(H934&lt;$F$3,HC934*VLOOKUP(H934,Withd!$A$2:$AZ$57,HB934+2),0)</f>
        <v>0</v>
      </c>
      <c r="HF934">
        <f>IF(HC934=HD934,0,HC934*VLOOKUP(H934,Mort!$A$2:$E$115,IF(HF933/HC933=VLOOKUP(H933,Mort!$A$2:$E$115,2),2,3)))</f>
        <v>0</v>
      </c>
      <c r="HH934">
        <f t="shared" ref="HH934:HI934" si="5449">HH933+1</f>
        <v>68</v>
      </c>
      <c r="HI934">
        <f t="shared" si="5449"/>
        <v>45</v>
      </c>
      <c r="HJ934">
        <f t="shared" si="5358"/>
        <v>6.0756123716633201E-3</v>
      </c>
      <c r="HK934">
        <f>IF(HH934&gt;=$F$3,IF(HI934&lt;50,HJ934*VLOOKUP(HH934,Ret!$A$2:$AZ$27,HI934+2),HJ934),0)</f>
        <v>1.6768690145790765E-3</v>
      </c>
      <c r="HL934">
        <f>IF(HH934&lt;$F$3,HJ934*VLOOKUP(HH934,Withd!$A$2:$AZ$57,HI934+2),0)</f>
        <v>0</v>
      </c>
      <c r="HM934">
        <f>IF(HJ934=HK934,0,HJ934*VLOOKUP(HH934,Mort!$A$2:$E$115,IF(HM933/HJ933=VLOOKUP(HH933,Mort!$A$2:$E$115,2),2,3)))</f>
        <v>1.9624227960472524E-5</v>
      </c>
      <c r="HN934">
        <f>HN933/(1+Assumptions!$C$9)</f>
        <v>0.3031689276598919</v>
      </c>
      <c r="HO934">
        <f>HO933*(1+Assumptions!$C$10)</f>
        <v>2.7827995887864359</v>
      </c>
      <c r="HQ934">
        <f>HQ933/(1.01+Assumptions!$C$9)</f>
        <v>0.22306886383382213</v>
      </c>
      <c r="HR934">
        <f>HR933/(0.99+Assumptions!$C$9)</f>
        <v>0.41325710681469308</v>
      </c>
    </row>
    <row r="935" spans="2:226" x14ac:dyDescent="0.25">
      <c r="B935">
        <f t="shared" ref="B935:C935" si="5450">B934+1</f>
        <v>2080</v>
      </c>
      <c r="C935">
        <f t="shared" si="5450"/>
        <v>97</v>
      </c>
      <c r="D935">
        <f>IF(D934=0, 0, D934*(1-VLOOKUP(C934,Mort!$A$2:$E$111,IF(D934/D933=1-VLOOKUP(C933,Mort!$A$2:$E$111,4),4,5))))</f>
        <v>0.14243744108772732</v>
      </c>
      <c r="E935" s="3">
        <f>IF(C935&lt;65,Assumptions!$C$6,Assumptions!$C$7)*(1+Assumptions!$C$8)^(B935-$J$3)</f>
        <v>109986.40496875624</v>
      </c>
      <c r="F935" s="3">
        <f t="shared" si="5356"/>
        <v>15666.18</v>
      </c>
      <c r="H935">
        <f t="shared" si="5363"/>
        <v>81</v>
      </c>
      <c r="I935" s="5">
        <v>103490.43031956926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s="5">
        <v>0</v>
      </c>
      <c r="AP935" s="5">
        <v>0</v>
      </c>
      <c r="AQ935" s="5">
        <v>0</v>
      </c>
      <c r="AR935" s="5">
        <v>0</v>
      </c>
      <c r="AS935" s="5">
        <v>0</v>
      </c>
      <c r="AT935" s="5">
        <v>0</v>
      </c>
      <c r="AU935" s="5">
        <v>0</v>
      </c>
      <c r="AV935" s="5">
        <v>0</v>
      </c>
      <c r="AW935" s="5">
        <v>0</v>
      </c>
      <c r="AX935" s="5">
        <v>0</v>
      </c>
      <c r="AY935" s="5">
        <v>0</v>
      </c>
      <c r="AZ935" s="5">
        <v>0</v>
      </c>
      <c r="BA935" s="5">
        <v>0</v>
      </c>
      <c r="BB935" s="5">
        <v>0</v>
      </c>
      <c r="BC935" s="5">
        <v>0</v>
      </c>
      <c r="BD935" s="5">
        <v>49266.55</v>
      </c>
      <c r="BE935" s="5">
        <v>50081.67</v>
      </c>
      <c r="BF935" s="5">
        <v>50667.24</v>
      </c>
      <c r="BG935" s="5">
        <v>50976.35</v>
      </c>
      <c r="BH935" s="5">
        <v>50960.36</v>
      </c>
      <c r="BI935" s="5">
        <v>50571.8</v>
      </c>
      <c r="BJ935" s="5">
        <v>49766.31</v>
      </c>
      <c r="BK935" s="5">
        <v>48508.47</v>
      </c>
      <c r="BL935" s="5">
        <v>46775.77</v>
      </c>
      <c r="BM935" s="5">
        <v>44469.36</v>
      </c>
      <c r="BN935" s="5">
        <v>41609.07</v>
      </c>
      <c r="BO935" s="5">
        <v>38249.699999999997</v>
      </c>
      <c r="BP935" s="5">
        <v>34475.15</v>
      </c>
      <c r="BQ935" s="5">
        <v>30392.21</v>
      </c>
      <c r="BR935" s="5">
        <v>26135.51</v>
      </c>
      <c r="BS935" s="5">
        <v>21870.32</v>
      </c>
      <c r="BT935" s="5">
        <v>17776.05</v>
      </c>
      <c r="BU935" s="5">
        <v>14112.37</v>
      </c>
      <c r="BV935" s="5">
        <v>10871.17</v>
      </c>
      <c r="BW935" s="5">
        <v>8026.41</v>
      </c>
      <c r="BX935" s="5">
        <v>5624.27</v>
      </c>
      <c r="BY935" s="5">
        <v>3721.44</v>
      </c>
      <c r="BZ935" s="5">
        <v>2237.65</v>
      </c>
      <c r="CA935" s="5">
        <v>1192.57</v>
      </c>
      <c r="CB935" s="5">
        <v>552.41999999999996</v>
      </c>
      <c r="CC935" s="5">
        <v>219.56</v>
      </c>
      <c r="CD935" s="5">
        <v>71.22</v>
      </c>
      <c r="CE935" s="5">
        <v>17.32</v>
      </c>
      <c r="CF935" s="5">
        <v>2.65</v>
      </c>
      <c r="CG935" s="5">
        <v>0</v>
      </c>
      <c r="CH935" s="5">
        <v>0</v>
      </c>
      <c r="CI935" s="5">
        <v>0</v>
      </c>
      <c r="CJ935" s="5">
        <v>0</v>
      </c>
      <c r="CK935" s="5">
        <v>0</v>
      </c>
      <c r="CL935" s="5">
        <v>0</v>
      </c>
      <c r="CM935" s="5">
        <v>0</v>
      </c>
      <c r="CN935" s="5">
        <v>0</v>
      </c>
      <c r="CO935" s="5">
        <v>0</v>
      </c>
      <c r="CP935" s="5">
        <v>0</v>
      </c>
      <c r="CQ935" s="5">
        <v>0</v>
      </c>
      <c r="CR935" s="5">
        <v>0</v>
      </c>
      <c r="CS935" s="5">
        <v>0</v>
      </c>
      <c r="CT935" s="5">
        <v>0</v>
      </c>
      <c r="CU935" s="5">
        <v>0</v>
      </c>
      <c r="CV935" s="5">
        <v>0</v>
      </c>
      <c r="CW935" s="5">
        <v>0</v>
      </c>
      <c r="CX935" s="5">
        <v>0</v>
      </c>
      <c r="CY935" s="5">
        <v>0</v>
      </c>
      <c r="CZ935" s="5">
        <v>0</v>
      </c>
      <c r="DA935" s="5">
        <v>0</v>
      </c>
      <c r="DB935" s="5">
        <v>0</v>
      </c>
      <c r="DC935" s="5">
        <v>0</v>
      </c>
      <c r="DD935" s="5">
        <v>0</v>
      </c>
      <c r="DE935" s="5">
        <v>0</v>
      </c>
      <c r="DF935" s="3">
        <v>0</v>
      </c>
      <c r="DG935" s="3">
        <v>0</v>
      </c>
      <c r="DH935" s="3">
        <v>0</v>
      </c>
      <c r="DI935" s="3">
        <v>0</v>
      </c>
      <c r="DJ935" s="3">
        <v>0</v>
      </c>
      <c r="DK935" s="3">
        <v>0</v>
      </c>
      <c r="DL935" s="3">
        <v>0</v>
      </c>
      <c r="DM935" s="3">
        <v>0</v>
      </c>
      <c r="DN935" s="3">
        <v>0</v>
      </c>
      <c r="DO935" s="3">
        <v>0</v>
      </c>
      <c r="DP935" s="3">
        <v>0</v>
      </c>
      <c r="DQ935" s="3">
        <v>0</v>
      </c>
      <c r="DR935" s="3">
        <v>0</v>
      </c>
      <c r="DS935" s="3">
        <v>0</v>
      </c>
      <c r="DT935" s="3">
        <v>0</v>
      </c>
      <c r="DU935" s="3">
        <v>0</v>
      </c>
      <c r="DV935" s="3">
        <v>0</v>
      </c>
      <c r="DW935" s="3">
        <v>0</v>
      </c>
      <c r="DX935" s="3">
        <v>0</v>
      </c>
      <c r="DY935" s="3">
        <v>0</v>
      </c>
      <c r="DZ935" s="3">
        <v>0</v>
      </c>
      <c r="EA935" s="3">
        <v>0</v>
      </c>
      <c r="EB935" s="3">
        <v>0</v>
      </c>
      <c r="EC935" s="3">
        <v>0</v>
      </c>
      <c r="ED935" s="3">
        <v>0</v>
      </c>
      <c r="EE935" s="3">
        <v>0</v>
      </c>
      <c r="EF935" s="3">
        <v>0</v>
      </c>
      <c r="EG935" s="3">
        <v>0</v>
      </c>
      <c r="EH935" s="3">
        <v>0</v>
      </c>
      <c r="EI935" s="3">
        <v>0</v>
      </c>
      <c r="EJ935" s="3">
        <v>0</v>
      </c>
      <c r="EK935" s="3">
        <v>0</v>
      </c>
      <c r="EL935" s="3">
        <v>0</v>
      </c>
      <c r="EM935" s="3">
        <v>0</v>
      </c>
      <c r="EN935" s="3">
        <v>0</v>
      </c>
      <c r="EO935" s="3">
        <v>0</v>
      </c>
      <c r="EP935" s="3">
        <v>0</v>
      </c>
      <c r="EQ935" s="3">
        <v>0</v>
      </c>
      <c r="ER935" s="3">
        <v>0</v>
      </c>
      <c r="ES935" s="3">
        <v>0</v>
      </c>
      <c r="ET935" s="3">
        <v>0</v>
      </c>
      <c r="EU935" s="3">
        <v>0</v>
      </c>
      <c r="EV935" s="3">
        <v>0</v>
      </c>
      <c r="EW935" s="3">
        <v>0</v>
      </c>
      <c r="EX935" s="3">
        <v>0</v>
      </c>
      <c r="EY935" s="3">
        <v>0</v>
      </c>
      <c r="EZ935" s="3">
        <v>1</v>
      </c>
      <c r="FA935" s="3">
        <v>0.96355000000000002</v>
      </c>
      <c r="FB935" s="3">
        <v>0.92399627249999994</v>
      </c>
      <c r="FC935" s="3">
        <v>0.88116904526962492</v>
      </c>
      <c r="FD935" s="3">
        <v>0.83496935222613855</v>
      </c>
      <c r="FE935" s="3">
        <v>0.78540557147799495</v>
      </c>
      <c r="FF935" s="3">
        <v>0.73260275490752935</v>
      </c>
      <c r="FG935" s="3">
        <v>0.67685901128661541</v>
      </c>
      <c r="FH935" s="3">
        <v>0.61865590490607936</v>
      </c>
      <c r="FI935" s="3">
        <v>0.55748939558801525</v>
      </c>
      <c r="FJ935" s="3">
        <v>0.49443734494701075</v>
      </c>
      <c r="FK935" s="3">
        <v>0.43082303614612832</v>
      </c>
      <c r="FL935" s="3">
        <v>0.3680650444707218</v>
      </c>
      <c r="FM935" s="3">
        <v>0.30755883181017984</v>
      </c>
      <c r="FN935" s="3">
        <v>0.25069427939679567</v>
      </c>
      <c r="FO935" s="3">
        <v>0.19884568853195039</v>
      </c>
      <c r="FP935" s="3">
        <v>0.15319469535878522</v>
      </c>
      <c r="FQ935" s="3">
        <v>0.11528054020443947</v>
      </c>
      <c r="FR935" s="3">
        <v>8.417439204107556E-2</v>
      </c>
      <c r="FS935" s="3">
        <v>5.8907764782105902E-2</v>
      </c>
      <c r="FT935" s="3">
        <v>3.9125948290626926E-2</v>
      </c>
      <c r="FU935" s="3">
        <v>2.4539012248915398E-2</v>
      </c>
      <c r="FV935" s="3">
        <v>1.3985764641146842E-2</v>
      </c>
      <c r="FW935" s="3">
        <v>7.0651887237681505E-3</v>
      </c>
      <c r="FX935" s="3">
        <v>3.1021124129448816E-3</v>
      </c>
      <c r="FY935" s="3">
        <v>1.1686898304528546E-3</v>
      </c>
      <c r="FZ935" s="3">
        <v>3.5934874906764369E-4</v>
      </c>
      <c r="GA935" s="3">
        <v>8.2837073635073211E-5</v>
      </c>
      <c r="GB935" s="3">
        <v>1.2012204047821963E-5</v>
      </c>
      <c r="GC935" s="3">
        <v>0</v>
      </c>
      <c r="GD935" s="3">
        <v>0</v>
      </c>
      <c r="GE935" s="3">
        <v>0</v>
      </c>
      <c r="GF935" s="3">
        <v>0</v>
      </c>
      <c r="GG935" s="3">
        <v>0</v>
      </c>
      <c r="GH935" s="3">
        <v>0</v>
      </c>
      <c r="GI935" s="3">
        <v>0</v>
      </c>
      <c r="GJ935" s="3">
        <v>0</v>
      </c>
      <c r="GK935" s="3">
        <v>0</v>
      </c>
      <c r="GL935" s="3">
        <v>0</v>
      </c>
      <c r="GM935" s="3">
        <v>0</v>
      </c>
      <c r="GN935" s="3">
        <v>0</v>
      </c>
      <c r="GO935" s="3">
        <v>0</v>
      </c>
      <c r="GP935" s="3">
        <v>0</v>
      </c>
      <c r="GQ935" s="3">
        <v>0</v>
      </c>
      <c r="GR935" s="3">
        <v>0</v>
      </c>
      <c r="GS935" s="3">
        <v>0</v>
      </c>
      <c r="GT935" s="3">
        <v>0</v>
      </c>
      <c r="GU935" s="3">
        <v>0</v>
      </c>
      <c r="GV935" s="3">
        <v>0</v>
      </c>
      <c r="GW935" s="3">
        <v>0</v>
      </c>
      <c r="GX935" s="3">
        <v>0</v>
      </c>
      <c r="GY935" s="3">
        <v>0</v>
      </c>
      <c r="GZ935" s="3">
        <v>0</v>
      </c>
      <c r="HA935" s="3">
        <v>0</v>
      </c>
      <c r="HB935">
        <f t="shared" si="5360"/>
        <v>58</v>
      </c>
      <c r="HC935">
        <f t="shared" si="5364"/>
        <v>0</v>
      </c>
      <c r="HD935">
        <f>IF(H935&gt;=$F$3,IF(HB935&lt;50,HC935*VLOOKUP(H935,Ret!$A$2:$AZ$27,HB935+2),HC935),0)</f>
        <v>0</v>
      </c>
      <c r="HE935">
        <f>IF(H935&lt;$F$3,HC935*VLOOKUP(H935,Withd!$A$2:$AZ$57,HB935+2),0)</f>
        <v>0</v>
      </c>
      <c r="HF935">
        <f>IF(HC935=HD935,0,HC935*VLOOKUP(H935,Mort!$A$2:$E$115,IF(HF934/HC934=VLOOKUP(H934,Mort!$A$2:$E$115,2),2,3)))</f>
        <v>0</v>
      </c>
      <c r="HH935">
        <f t="shared" ref="HH935:HI935" si="5451">HH934+1</f>
        <v>69</v>
      </c>
      <c r="HI935">
        <f t="shared" si="5451"/>
        <v>46</v>
      </c>
      <c r="HJ935">
        <f t="shared" si="5358"/>
        <v>4.3791191291237706E-3</v>
      </c>
      <c r="HK935">
        <f>IF(HH935&gt;=$F$3,IF(HI935&lt;50,HJ935*VLOOKUP(HH935,Ret!$A$2:$AZ$27,HI935+2),HJ935),0)</f>
        <v>1.2874610239623884E-3</v>
      </c>
      <c r="HL935">
        <f>IF(HH935&lt;$F$3,HJ935*VLOOKUP(HH935,Withd!$A$2:$AZ$57,HI935+2),0)</f>
        <v>0</v>
      </c>
      <c r="HM935">
        <f>IF(HJ935=HK935,0,HJ935*VLOOKUP(HH935,Mort!$A$2:$E$115,IF(HM934/HJ934=VLOOKUP(HH934,Mort!$A$2:$E$115,2),2,3)))</f>
        <v>1.5107960995477008E-5</v>
      </c>
      <c r="HN935">
        <f>HN934/(1+Assumptions!$C$9)</f>
        <v>0.29207025786116753</v>
      </c>
      <c r="HO935">
        <f>HO934*(1+Assumptions!$C$10)</f>
        <v>2.873240575421995</v>
      </c>
      <c r="HQ935">
        <f>HQ934/(1.01+Assumptions!$C$9)</f>
        <v>0.21285196930708217</v>
      </c>
      <c r="HR935">
        <f>HR934/(0.99+Assumptions!$C$9)</f>
        <v>0.40200107666798934</v>
      </c>
    </row>
    <row r="936" spans="2:226" x14ac:dyDescent="0.25">
      <c r="B936">
        <f t="shared" ref="B936:C936" si="5452">B935+1</f>
        <v>2081</v>
      </c>
      <c r="C936">
        <f t="shared" si="5452"/>
        <v>98</v>
      </c>
      <c r="D936">
        <f>IF(D935=0, 0, D935*(1-VLOOKUP(C935,Mort!$A$2:$E$111,IF(D935/D934=1-VLOOKUP(C934,Mort!$A$2:$E$111,4),4,5))))</f>
        <v>0.10973665336280689</v>
      </c>
      <c r="E936" s="3">
        <f>IF(C936&lt;65,Assumptions!$C$6,Assumptions!$C$7)*(1+Assumptions!$C$8)^(B936-$J$3)</f>
        <v>116035.65724203784</v>
      </c>
      <c r="F936" s="3">
        <f t="shared" si="5356"/>
        <v>12733.36</v>
      </c>
      <c r="H936">
        <f t="shared" si="5363"/>
        <v>82</v>
      </c>
      <c r="I936" s="5">
        <v>98209.341428639469</v>
      </c>
      <c r="J936" s="5">
        <v>0</v>
      </c>
      <c r="K936" s="5">
        <v>0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0</v>
      </c>
      <c r="X936" s="5">
        <v>0</v>
      </c>
      <c r="Y936" s="5">
        <v>0</v>
      </c>
      <c r="Z936" s="5">
        <v>0</v>
      </c>
      <c r="AA936" s="5">
        <v>0</v>
      </c>
      <c r="AB936" s="5">
        <v>0</v>
      </c>
      <c r="AC936" s="5">
        <v>0</v>
      </c>
      <c r="AD936" s="5">
        <v>0</v>
      </c>
      <c r="AE936" s="5">
        <v>0</v>
      </c>
      <c r="AF936" s="5">
        <v>0</v>
      </c>
      <c r="AG936" s="5">
        <v>0</v>
      </c>
      <c r="AH936" s="5">
        <v>0</v>
      </c>
      <c r="AI936" s="5">
        <v>0</v>
      </c>
      <c r="AJ936" s="5">
        <v>0</v>
      </c>
      <c r="AK936" s="5">
        <v>0</v>
      </c>
      <c r="AL936" s="5">
        <v>0</v>
      </c>
      <c r="AM936" s="5">
        <v>0</v>
      </c>
      <c r="AN936" s="5">
        <v>0</v>
      </c>
      <c r="AO936" s="5">
        <v>0</v>
      </c>
      <c r="AP936" s="5">
        <v>0</v>
      </c>
      <c r="AQ936" s="5">
        <v>0</v>
      </c>
      <c r="AR936" s="5">
        <v>0</v>
      </c>
      <c r="AS936" s="5">
        <v>0</v>
      </c>
      <c r="AT936" s="5">
        <v>0</v>
      </c>
      <c r="AU936" s="5">
        <v>0</v>
      </c>
      <c r="AV936" s="5">
        <v>0</v>
      </c>
      <c r="AW936" s="5">
        <v>0</v>
      </c>
      <c r="AX936" s="5">
        <v>0</v>
      </c>
      <c r="AY936" s="5">
        <v>0</v>
      </c>
      <c r="AZ936" s="5">
        <v>0</v>
      </c>
      <c r="BA936" s="5">
        <v>0</v>
      </c>
      <c r="BB936" s="5">
        <v>0</v>
      </c>
      <c r="BC936" s="5">
        <v>0</v>
      </c>
      <c r="BD936" s="5">
        <v>0</v>
      </c>
      <c r="BE936" s="5">
        <v>51976.21</v>
      </c>
      <c r="BF936" s="5">
        <v>52583.92</v>
      </c>
      <c r="BG936" s="5">
        <v>52904.73</v>
      </c>
      <c r="BH936" s="5">
        <v>52888.13</v>
      </c>
      <c r="BI936" s="5">
        <v>52484.87</v>
      </c>
      <c r="BJ936" s="5">
        <v>51648.91</v>
      </c>
      <c r="BK936" s="5">
        <v>50343.49</v>
      </c>
      <c r="BL936" s="5">
        <v>48545.24</v>
      </c>
      <c r="BM936" s="5">
        <v>46151.58</v>
      </c>
      <c r="BN936" s="5">
        <v>43183.09</v>
      </c>
      <c r="BO936" s="5">
        <v>39696.65</v>
      </c>
      <c r="BP936" s="5">
        <v>35779.31</v>
      </c>
      <c r="BQ936" s="5">
        <v>31541.91</v>
      </c>
      <c r="BR936" s="5">
        <v>27124.19</v>
      </c>
      <c r="BS936" s="5">
        <v>22697.65</v>
      </c>
      <c r="BT936" s="5">
        <v>18448.490000000002</v>
      </c>
      <c r="BU936" s="5">
        <v>14646.22</v>
      </c>
      <c r="BV936" s="5">
        <v>11282.42</v>
      </c>
      <c r="BW936" s="5">
        <v>8330.0400000000009</v>
      </c>
      <c r="BX936" s="5">
        <v>5837.03</v>
      </c>
      <c r="BY936" s="5">
        <v>3862.22</v>
      </c>
      <c r="BZ936" s="5">
        <v>2322.3000000000002</v>
      </c>
      <c r="CA936" s="5">
        <v>1237.68</v>
      </c>
      <c r="CB936" s="5">
        <v>573.32000000000005</v>
      </c>
      <c r="CC936" s="5">
        <v>227.87</v>
      </c>
      <c r="CD936" s="5">
        <v>73.92</v>
      </c>
      <c r="CE936" s="5">
        <v>17.98</v>
      </c>
      <c r="CF936" s="5">
        <v>2.75</v>
      </c>
      <c r="CG936" s="5">
        <v>0</v>
      </c>
      <c r="CH936" s="5">
        <v>0</v>
      </c>
      <c r="CI936" s="5">
        <v>0</v>
      </c>
      <c r="CJ936" s="5">
        <v>0</v>
      </c>
      <c r="CK936" s="5">
        <v>0</v>
      </c>
      <c r="CL936" s="5">
        <v>0</v>
      </c>
      <c r="CM936" s="5">
        <v>0</v>
      </c>
      <c r="CN936" s="5">
        <v>0</v>
      </c>
      <c r="CO936" s="5">
        <v>0</v>
      </c>
      <c r="CP936" s="5">
        <v>0</v>
      </c>
      <c r="CQ936" s="5">
        <v>0</v>
      </c>
      <c r="CR936" s="5">
        <v>0</v>
      </c>
      <c r="CS936" s="5">
        <v>0</v>
      </c>
      <c r="CT936" s="5">
        <v>0</v>
      </c>
      <c r="CU936" s="5">
        <v>0</v>
      </c>
      <c r="CV936" s="5">
        <v>0</v>
      </c>
      <c r="CW936" s="5">
        <v>0</v>
      </c>
      <c r="CX936" s="5">
        <v>0</v>
      </c>
      <c r="CY936" s="5">
        <v>0</v>
      </c>
      <c r="CZ936" s="5">
        <v>0</v>
      </c>
      <c r="DA936" s="5">
        <v>0</v>
      </c>
      <c r="DB936" s="5">
        <v>0</v>
      </c>
      <c r="DC936" s="5">
        <v>0</v>
      </c>
      <c r="DD936" s="5">
        <v>0</v>
      </c>
      <c r="DE936" s="5">
        <v>0</v>
      </c>
      <c r="DF936" s="3">
        <v>0</v>
      </c>
      <c r="DG936" s="3">
        <v>0</v>
      </c>
      <c r="DH936" s="3">
        <v>0</v>
      </c>
      <c r="DI936" s="3">
        <v>0</v>
      </c>
      <c r="DJ936" s="3">
        <v>0</v>
      </c>
      <c r="DK936" s="3">
        <v>0</v>
      </c>
      <c r="DL936" s="3">
        <v>0</v>
      </c>
      <c r="DM936" s="3">
        <v>0</v>
      </c>
      <c r="DN936" s="3">
        <v>0</v>
      </c>
      <c r="DO936" s="3">
        <v>0</v>
      </c>
      <c r="DP936" s="3">
        <v>0</v>
      </c>
      <c r="DQ936" s="3">
        <v>0</v>
      </c>
      <c r="DR936" s="3">
        <v>0</v>
      </c>
      <c r="DS936" s="3">
        <v>0</v>
      </c>
      <c r="DT936" s="3">
        <v>0</v>
      </c>
      <c r="DU936" s="3">
        <v>0</v>
      </c>
      <c r="DV936" s="3">
        <v>0</v>
      </c>
      <c r="DW936" s="3">
        <v>0</v>
      </c>
      <c r="DX936" s="3">
        <v>0</v>
      </c>
      <c r="DY936" s="3">
        <v>0</v>
      </c>
      <c r="DZ936" s="3">
        <v>0</v>
      </c>
      <c r="EA936" s="3">
        <v>0</v>
      </c>
      <c r="EB936" s="3">
        <v>0</v>
      </c>
      <c r="EC936" s="3">
        <v>0</v>
      </c>
      <c r="ED936" s="3">
        <v>0</v>
      </c>
      <c r="EE936" s="3">
        <v>0</v>
      </c>
      <c r="EF936" s="3">
        <v>0</v>
      </c>
      <c r="EG936" s="3">
        <v>0</v>
      </c>
      <c r="EH936" s="3">
        <v>0</v>
      </c>
      <c r="EI936" s="3">
        <v>0</v>
      </c>
      <c r="EJ936" s="3">
        <v>0</v>
      </c>
      <c r="EK936" s="3">
        <v>0</v>
      </c>
      <c r="EL936" s="3">
        <v>0</v>
      </c>
      <c r="EM936" s="3">
        <v>0</v>
      </c>
      <c r="EN936" s="3">
        <v>0</v>
      </c>
      <c r="EO936" s="3">
        <v>0</v>
      </c>
      <c r="EP936" s="3">
        <v>0</v>
      </c>
      <c r="EQ936" s="3">
        <v>0</v>
      </c>
      <c r="ER936" s="3">
        <v>0</v>
      </c>
      <c r="ES936" s="3">
        <v>0</v>
      </c>
      <c r="ET936" s="3">
        <v>0</v>
      </c>
      <c r="EU936" s="3">
        <v>0</v>
      </c>
      <c r="EV936" s="3">
        <v>0</v>
      </c>
      <c r="EW936" s="3">
        <v>0</v>
      </c>
      <c r="EX936" s="3">
        <v>0</v>
      </c>
      <c r="EY936" s="3">
        <v>0</v>
      </c>
      <c r="EZ936" s="3">
        <v>0</v>
      </c>
      <c r="FA936" s="3">
        <v>1</v>
      </c>
      <c r="FB936" s="3">
        <v>0.95894999999999997</v>
      </c>
      <c r="FC936" s="3">
        <v>0.91450266749999998</v>
      </c>
      <c r="FD936" s="3">
        <v>0.86655529264297504</v>
      </c>
      <c r="FE936" s="3">
        <v>0.81511657047168806</v>
      </c>
      <c r="FF936" s="3">
        <v>0.76031628343887647</v>
      </c>
      <c r="FG936" s="3">
        <v>0.70246381743201236</v>
      </c>
      <c r="FH936" s="3">
        <v>0.64205895377103361</v>
      </c>
      <c r="FI936" s="3">
        <v>0.57857858501169146</v>
      </c>
      <c r="FJ936" s="3">
        <v>0.5131413470468692</v>
      </c>
      <c r="FK936" s="3">
        <v>0.447120581335819</v>
      </c>
      <c r="FL936" s="3">
        <v>0.38198852625263024</v>
      </c>
      <c r="FM936" s="3">
        <v>0.31919343242196035</v>
      </c>
      <c r="FN936" s="3">
        <v>0.26017775870146409</v>
      </c>
      <c r="FO936" s="3">
        <v>0.20636779464682728</v>
      </c>
      <c r="FP936" s="3">
        <v>0.15898987635180867</v>
      </c>
      <c r="FQ936" s="3">
        <v>0.11964147185349955</v>
      </c>
      <c r="FR936" s="3">
        <v>8.7358613503269761E-2</v>
      </c>
      <c r="FS936" s="3">
        <v>6.113617848799327E-2</v>
      </c>
      <c r="FT936" s="3">
        <v>4.0606038389940251E-2</v>
      </c>
      <c r="FU936" s="3">
        <v>2.5467295157402731E-2</v>
      </c>
      <c r="FV936" s="3">
        <v>1.4514830202010113E-2</v>
      </c>
      <c r="FW936" s="3">
        <v>7.3324567731494492E-3</v>
      </c>
      <c r="FX936" s="3">
        <v>3.2194617953867286E-3</v>
      </c>
      <c r="FY936" s="3">
        <v>1.2129000367939961E-3</v>
      </c>
      <c r="FZ936" s="3">
        <v>3.7294250331341787E-4</v>
      </c>
      <c r="GA936" s="3">
        <v>8.5970705863809072E-5</v>
      </c>
      <c r="GB936" s="3">
        <v>1.2466612057310952E-5</v>
      </c>
      <c r="GC936" s="3">
        <v>0</v>
      </c>
      <c r="GD936" s="3">
        <v>0</v>
      </c>
      <c r="GE936" s="3">
        <v>0</v>
      </c>
      <c r="GF936" s="3">
        <v>0</v>
      </c>
      <c r="GG936" s="3">
        <v>0</v>
      </c>
      <c r="GH936" s="3">
        <v>0</v>
      </c>
      <c r="GI936" s="3">
        <v>0</v>
      </c>
      <c r="GJ936" s="3">
        <v>0</v>
      </c>
      <c r="GK936" s="3">
        <v>0</v>
      </c>
      <c r="GL936" s="3">
        <v>0</v>
      </c>
      <c r="GM936" s="3">
        <v>0</v>
      </c>
      <c r="GN936" s="3">
        <v>0</v>
      </c>
      <c r="GO936" s="3">
        <v>0</v>
      </c>
      <c r="GP936" s="3">
        <v>0</v>
      </c>
      <c r="GQ936" s="3">
        <v>0</v>
      </c>
      <c r="GR936" s="3">
        <v>0</v>
      </c>
      <c r="GS936" s="3">
        <v>0</v>
      </c>
      <c r="GT936" s="3">
        <v>0</v>
      </c>
      <c r="GU936" s="3">
        <v>0</v>
      </c>
      <c r="GV936" s="3">
        <v>0</v>
      </c>
      <c r="GW936" s="3">
        <v>0</v>
      </c>
      <c r="GX936" s="3">
        <v>0</v>
      </c>
      <c r="GY936" s="3">
        <v>0</v>
      </c>
      <c r="GZ936" s="3">
        <v>0</v>
      </c>
      <c r="HA936" s="3">
        <v>0</v>
      </c>
      <c r="HB936">
        <f t="shared" si="5360"/>
        <v>59</v>
      </c>
      <c r="HC936">
        <f t="shared" si="5364"/>
        <v>0</v>
      </c>
      <c r="HD936">
        <f>IF(H936&gt;=$F$3,IF(HB936&lt;50,HC936*VLOOKUP(H936,Ret!$A$2:$AZ$27,HB936+2),HC936),0)</f>
        <v>0</v>
      </c>
      <c r="HE936">
        <f>IF(H936&lt;$F$3,HC936*VLOOKUP(H936,Withd!$A$2:$AZ$57,HB936+2),0)</f>
        <v>0</v>
      </c>
      <c r="HF936">
        <f>IF(HC936=HD936,0,HC936*VLOOKUP(H936,Mort!$A$2:$E$115,IF(HF935/HC935=VLOOKUP(H935,Mort!$A$2:$E$115,2),2,3)))</f>
        <v>0</v>
      </c>
      <c r="HH936">
        <f t="shared" ref="HH936:HI936" si="5453">HH935+1</f>
        <v>70</v>
      </c>
      <c r="HI936">
        <f t="shared" si="5453"/>
        <v>47</v>
      </c>
      <c r="HJ936">
        <f t="shared" si="5358"/>
        <v>3.0765501441659049E-3</v>
      </c>
      <c r="HK936">
        <f>IF(HH936&gt;=$F$3,IF(HI936&lt;50,HJ936*VLOOKUP(HH936,Ret!$A$2:$AZ$27,HI936+2),HJ936),0)</f>
        <v>9.629601951239282E-4</v>
      </c>
      <c r="HL936">
        <f>IF(HH936&lt;$F$3,HJ936*VLOOKUP(HH936,Withd!$A$2:$AZ$57,HI936+2),0)</f>
        <v>0</v>
      </c>
      <c r="HM936">
        <f>IF(HJ936=HK936,0,HJ936*VLOOKUP(HH936,Mort!$A$2:$E$115,IF(HM935/HJ935=VLOOKUP(HH935,Mort!$A$2:$E$115,2),2,3)))</f>
        <v>1.129093902908887E-5</v>
      </c>
      <c r="HN936">
        <f>HN935/(1+Assumptions!$C$9)</f>
        <v>0.28137789774678951</v>
      </c>
      <c r="HO936">
        <f>HO935*(1+Assumptions!$C$10)</f>
        <v>2.9666208941232095</v>
      </c>
      <c r="HQ936">
        <f>HQ935/(1.01+Assumptions!$C$9)</f>
        <v>0.20310302414797915</v>
      </c>
      <c r="HR936">
        <f>HR935/(0.99+Assumptions!$C$9)</f>
        <v>0.39105163099998963</v>
      </c>
    </row>
    <row r="937" spans="2:226" x14ac:dyDescent="0.25">
      <c r="B937">
        <f t="shared" ref="B937:C937" si="5454">B936+1</f>
        <v>2082</v>
      </c>
      <c r="C937">
        <f t="shared" si="5454"/>
        <v>99</v>
      </c>
      <c r="D937">
        <f>IF(D936=0, 0, D936*(1-VLOOKUP(C936,Mort!$A$2:$E$111,IF(D936/D935=1-VLOOKUP(C935,Mort!$A$2:$E$111,4),4,5))))</f>
        <v>8.2577929022045804E-2</v>
      </c>
      <c r="E937" s="3">
        <f>IF(C937&lt;65,Assumptions!$C$6,Assumptions!$C$7)*(1+Assumptions!$C$8)^(B937-$J$3)</f>
        <v>122417.61839034989</v>
      </c>
      <c r="F937" s="3">
        <f t="shared" si="5356"/>
        <v>10108.99</v>
      </c>
      <c r="H937">
        <f t="shared" si="5363"/>
        <v>83</v>
      </c>
      <c r="I937" s="5">
        <v>93021.956204852569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s="5">
        <v>0</v>
      </c>
      <c r="AP937" s="5">
        <v>0</v>
      </c>
      <c r="AQ937" s="5">
        <v>0</v>
      </c>
      <c r="AR937" s="5">
        <v>0</v>
      </c>
      <c r="AS937" s="5">
        <v>0</v>
      </c>
      <c r="AT937" s="5">
        <v>0</v>
      </c>
      <c r="AU937" s="5">
        <v>0</v>
      </c>
      <c r="AV937" s="5">
        <v>0</v>
      </c>
      <c r="AW937" s="5">
        <v>0</v>
      </c>
      <c r="AX937" s="5">
        <v>0</v>
      </c>
      <c r="AY937" s="5">
        <v>0</v>
      </c>
      <c r="AZ937" s="5">
        <v>0</v>
      </c>
      <c r="BA937" s="5">
        <v>0</v>
      </c>
      <c r="BB937" s="5">
        <v>0</v>
      </c>
      <c r="BC937" s="5">
        <v>0</v>
      </c>
      <c r="BD937" s="5">
        <v>0</v>
      </c>
      <c r="BE937" s="5">
        <v>0</v>
      </c>
      <c r="BF937" s="5">
        <v>54834.9</v>
      </c>
      <c r="BG937" s="5">
        <v>55169.43</v>
      </c>
      <c r="BH937" s="5">
        <v>55152.13</v>
      </c>
      <c r="BI937" s="5">
        <v>54731.6</v>
      </c>
      <c r="BJ937" s="5">
        <v>53859.86</v>
      </c>
      <c r="BK937" s="5">
        <v>52498.55</v>
      </c>
      <c r="BL937" s="5">
        <v>50623.33</v>
      </c>
      <c r="BM937" s="5">
        <v>48127.199999999997</v>
      </c>
      <c r="BN937" s="5">
        <v>45031.64</v>
      </c>
      <c r="BO937" s="5">
        <v>41395.949999999997</v>
      </c>
      <c r="BP937" s="5">
        <v>37310.92</v>
      </c>
      <c r="BQ937" s="5">
        <v>32892.14</v>
      </c>
      <c r="BR937" s="5">
        <v>28285.3</v>
      </c>
      <c r="BS937" s="5">
        <v>23669.279999999999</v>
      </c>
      <c r="BT937" s="5">
        <v>19238.22</v>
      </c>
      <c r="BU937" s="5">
        <v>15273.19</v>
      </c>
      <c r="BV937" s="5">
        <v>11765.39</v>
      </c>
      <c r="BW937" s="5">
        <v>8686.6299999999992</v>
      </c>
      <c r="BX937" s="5">
        <v>6086.9</v>
      </c>
      <c r="BY937" s="5">
        <v>4027.55</v>
      </c>
      <c r="BZ937" s="5">
        <v>2421.71</v>
      </c>
      <c r="CA937" s="5">
        <v>1290.6600000000001</v>
      </c>
      <c r="CB937" s="5">
        <v>597.86</v>
      </c>
      <c r="CC937" s="5">
        <v>237.63</v>
      </c>
      <c r="CD937" s="5">
        <v>77.08</v>
      </c>
      <c r="CE937" s="5">
        <v>18.75</v>
      </c>
      <c r="CF937" s="5">
        <v>2.87</v>
      </c>
      <c r="CG937" s="5">
        <v>0</v>
      </c>
      <c r="CH937" s="5">
        <v>0</v>
      </c>
      <c r="CI937" s="5">
        <v>0</v>
      </c>
      <c r="CJ937" s="5">
        <v>0</v>
      </c>
      <c r="CK937" s="5">
        <v>0</v>
      </c>
      <c r="CL937" s="5">
        <v>0</v>
      </c>
      <c r="CM937" s="5">
        <v>0</v>
      </c>
      <c r="CN937" s="5">
        <v>0</v>
      </c>
      <c r="CO937" s="5">
        <v>0</v>
      </c>
      <c r="CP937" s="5">
        <v>0</v>
      </c>
      <c r="CQ937" s="5">
        <v>0</v>
      </c>
      <c r="CR937" s="5">
        <v>0</v>
      </c>
      <c r="CS937" s="5">
        <v>0</v>
      </c>
      <c r="CT937" s="5">
        <v>0</v>
      </c>
      <c r="CU937" s="5">
        <v>0</v>
      </c>
      <c r="CV937" s="5">
        <v>0</v>
      </c>
      <c r="CW937" s="5">
        <v>0</v>
      </c>
      <c r="CX937" s="5">
        <v>0</v>
      </c>
      <c r="CY937" s="5">
        <v>0</v>
      </c>
      <c r="CZ937" s="5">
        <v>0</v>
      </c>
      <c r="DA937" s="5">
        <v>0</v>
      </c>
      <c r="DB937" s="5">
        <v>0</v>
      </c>
      <c r="DC937" s="5">
        <v>0</v>
      </c>
      <c r="DD937" s="5">
        <v>0</v>
      </c>
      <c r="DE937" s="5">
        <v>0</v>
      </c>
      <c r="DF937" s="3">
        <v>0</v>
      </c>
      <c r="DG937" s="3">
        <v>0</v>
      </c>
      <c r="DH937" s="3">
        <v>0</v>
      </c>
      <c r="DI937" s="3">
        <v>0</v>
      </c>
      <c r="DJ937" s="3">
        <v>0</v>
      </c>
      <c r="DK937" s="3">
        <v>0</v>
      </c>
      <c r="DL937" s="3">
        <v>0</v>
      </c>
      <c r="DM937" s="3">
        <v>0</v>
      </c>
      <c r="DN937" s="3">
        <v>0</v>
      </c>
      <c r="DO937" s="3">
        <v>0</v>
      </c>
      <c r="DP937" s="3">
        <v>0</v>
      </c>
      <c r="DQ937" s="3">
        <v>0</v>
      </c>
      <c r="DR937" s="3">
        <v>0</v>
      </c>
      <c r="DS937" s="3">
        <v>0</v>
      </c>
      <c r="DT937" s="3">
        <v>0</v>
      </c>
      <c r="DU937" s="3">
        <v>0</v>
      </c>
      <c r="DV937" s="3">
        <v>0</v>
      </c>
      <c r="DW937" s="3">
        <v>0</v>
      </c>
      <c r="DX937" s="3">
        <v>0</v>
      </c>
      <c r="DY937" s="3">
        <v>0</v>
      </c>
      <c r="DZ937" s="3">
        <v>0</v>
      </c>
      <c r="EA937" s="3">
        <v>0</v>
      </c>
      <c r="EB937" s="3">
        <v>0</v>
      </c>
      <c r="EC937" s="3">
        <v>0</v>
      </c>
      <c r="ED937" s="3">
        <v>0</v>
      </c>
      <c r="EE937" s="3">
        <v>0</v>
      </c>
      <c r="EF937" s="3">
        <v>0</v>
      </c>
      <c r="EG937" s="3">
        <v>0</v>
      </c>
      <c r="EH937" s="3">
        <v>0</v>
      </c>
      <c r="EI937" s="3">
        <v>0</v>
      </c>
      <c r="EJ937" s="3">
        <v>0</v>
      </c>
      <c r="EK937" s="3">
        <v>0</v>
      </c>
      <c r="EL937" s="3">
        <v>0</v>
      </c>
      <c r="EM937" s="3">
        <v>0</v>
      </c>
      <c r="EN937" s="3">
        <v>0</v>
      </c>
      <c r="EO937" s="3">
        <v>0</v>
      </c>
      <c r="EP937" s="3">
        <v>0</v>
      </c>
      <c r="EQ937" s="3">
        <v>0</v>
      </c>
      <c r="ER937" s="3">
        <v>0</v>
      </c>
      <c r="ES937" s="3">
        <v>0</v>
      </c>
      <c r="ET937" s="3">
        <v>0</v>
      </c>
      <c r="EU937" s="3">
        <v>0</v>
      </c>
      <c r="EV937" s="3">
        <v>0</v>
      </c>
      <c r="EW937" s="3">
        <v>0</v>
      </c>
      <c r="EX937" s="3">
        <v>0</v>
      </c>
      <c r="EY937" s="3">
        <v>0</v>
      </c>
      <c r="EZ937" s="3">
        <v>0</v>
      </c>
      <c r="FA937" s="3">
        <v>0</v>
      </c>
      <c r="FB937" s="3">
        <v>1</v>
      </c>
      <c r="FC937" s="3">
        <v>0.95365</v>
      </c>
      <c r="FD937" s="3">
        <v>0.90365013049999998</v>
      </c>
      <c r="FE937" s="3">
        <v>0.85000945875351996</v>
      </c>
      <c r="FF937" s="3">
        <v>0.79286332284152083</v>
      </c>
      <c r="FG937" s="3">
        <v>0.73253435260650956</v>
      </c>
      <c r="FH937" s="3">
        <v>0.66954372362587578</v>
      </c>
      <c r="FI937" s="3">
        <v>0.60334593567098538</v>
      </c>
      <c r="FJ937" s="3">
        <v>0.53510751034659698</v>
      </c>
      <c r="FK937" s="3">
        <v>0.46626057806540383</v>
      </c>
      <c r="FL937" s="3">
        <v>0.39834039965861645</v>
      </c>
      <c r="FM937" s="3">
        <v>0.33285722135873647</v>
      </c>
      <c r="FN937" s="3">
        <v>0.27131524970171966</v>
      </c>
      <c r="FO937" s="3">
        <v>0.21520182975841001</v>
      </c>
      <c r="FP937" s="3">
        <v>0.16579579368247424</v>
      </c>
      <c r="FQ937" s="3">
        <v>0.1247629927039987</v>
      </c>
      <c r="FR937" s="3">
        <v>9.1098194382678729E-2</v>
      </c>
      <c r="FS937" s="3">
        <v>6.3753249374830054E-2</v>
      </c>
      <c r="FT937" s="3">
        <v>4.2344270702268379E-2</v>
      </c>
      <c r="FU937" s="3">
        <v>2.6557479699048685E-2</v>
      </c>
      <c r="FV937" s="3">
        <v>1.5136169979675807E-2</v>
      </c>
      <c r="FW937" s="3">
        <v>7.6463389886328274E-3</v>
      </c>
      <c r="FX937" s="3">
        <v>3.3572780597390154E-3</v>
      </c>
      <c r="FY937" s="3">
        <v>1.2648209362260765E-3</v>
      </c>
      <c r="FZ937" s="3">
        <v>3.8890714147079398E-4</v>
      </c>
      <c r="GA937" s="3">
        <v>8.9650874251847413E-5</v>
      </c>
      <c r="GB937" s="3">
        <v>1.3000273275260391E-5</v>
      </c>
      <c r="GC937" s="3">
        <v>0</v>
      </c>
      <c r="GD937" s="3">
        <v>0</v>
      </c>
      <c r="GE937" s="3">
        <v>0</v>
      </c>
      <c r="GF937" s="3">
        <v>0</v>
      </c>
      <c r="GG937" s="3">
        <v>0</v>
      </c>
      <c r="GH937" s="3">
        <v>0</v>
      </c>
      <c r="GI937" s="3">
        <v>0</v>
      </c>
      <c r="GJ937" s="3">
        <v>0</v>
      </c>
      <c r="GK937" s="3">
        <v>0</v>
      </c>
      <c r="GL937" s="3">
        <v>0</v>
      </c>
      <c r="GM937" s="3">
        <v>0</v>
      </c>
      <c r="GN937" s="3">
        <v>0</v>
      </c>
      <c r="GO937" s="3">
        <v>0</v>
      </c>
      <c r="GP937" s="3">
        <v>0</v>
      </c>
      <c r="GQ937" s="3">
        <v>0</v>
      </c>
      <c r="GR937" s="3">
        <v>0</v>
      </c>
      <c r="GS937" s="3">
        <v>0</v>
      </c>
      <c r="GT937" s="3">
        <v>0</v>
      </c>
      <c r="GU937" s="3">
        <v>0</v>
      </c>
      <c r="GV937" s="3">
        <v>0</v>
      </c>
      <c r="GW937" s="3">
        <v>0</v>
      </c>
      <c r="GX937" s="3">
        <v>0</v>
      </c>
      <c r="GY937" s="3">
        <v>0</v>
      </c>
      <c r="GZ937" s="3">
        <v>0</v>
      </c>
      <c r="HA937" s="3">
        <v>0</v>
      </c>
      <c r="HB937">
        <f t="shared" si="5360"/>
        <v>60</v>
      </c>
      <c r="HC937">
        <f t="shared" si="5364"/>
        <v>0</v>
      </c>
      <c r="HD937">
        <f>IF(H937&gt;=$F$3,IF(HB937&lt;50,HC937*VLOOKUP(H937,Ret!$A$2:$AZ$27,HB937+2),HC937),0)</f>
        <v>0</v>
      </c>
      <c r="HE937">
        <f>IF(H937&lt;$F$3,HC937*VLOOKUP(H937,Withd!$A$2:$AZ$57,HB937+2),0)</f>
        <v>0</v>
      </c>
      <c r="HF937">
        <f>IF(HC937=HD937,0,HC937*VLOOKUP(H937,Mort!$A$2:$E$115,IF(HF936/HC936=VLOOKUP(H936,Mort!$A$2:$E$115,2),2,3)))</f>
        <v>0</v>
      </c>
      <c r="HH937">
        <f t="shared" ref="HH937:HI937" si="5455">HH936+1</f>
        <v>71</v>
      </c>
      <c r="HI937">
        <f t="shared" si="5455"/>
        <v>48</v>
      </c>
      <c r="HJ937">
        <f t="shared" si="5358"/>
        <v>2.1022990100128878E-3</v>
      </c>
      <c r="HK937">
        <f>IF(HH937&gt;=$F$3,IF(HI937&lt;50,HJ937*VLOOKUP(HH937,Ret!$A$2:$AZ$27,HI937+2),HJ937),0)</f>
        <v>5.5290463963338955E-4</v>
      </c>
      <c r="HL937">
        <f>IF(HH937&lt;$F$3,HJ937*VLOOKUP(HH937,Withd!$A$2:$AZ$57,HI937+2),0)</f>
        <v>0</v>
      </c>
      <c r="HM937">
        <f>IF(HJ937=HK937,0,HJ937*VLOOKUP(HH937,Mort!$A$2:$E$115,IF(HM936/HJ936=VLOOKUP(HH936,Mort!$A$2:$E$115,2),2,3)))</f>
        <v>8.2410121192505201E-6</v>
      </c>
      <c r="HN937">
        <f>HN936/(1+Assumptions!$C$9)</f>
        <v>0.27107697278110743</v>
      </c>
      <c r="HO937">
        <f>HO936*(1+Assumptions!$C$10)</f>
        <v>3.0630360731822139</v>
      </c>
      <c r="HQ937">
        <f>HQ936/(1.01+Assumptions!$C$9)</f>
        <v>0.19380059556104881</v>
      </c>
      <c r="HR937">
        <f>HR936/(0.99+Assumptions!$C$9)</f>
        <v>0.38040041926069029</v>
      </c>
    </row>
    <row r="938" spans="2:226" x14ac:dyDescent="0.25">
      <c r="B938">
        <f t="shared" ref="B938:C938" si="5456">B937+1</f>
        <v>2083</v>
      </c>
      <c r="C938">
        <f t="shared" si="5456"/>
        <v>100</v>
      </c>
      <c r="D938">
        <f>IF(D937=0, 0, D937*(1-VLOOKUP(C937,Mort!$A$2:$E$111,IF(D937/D936=1-VLOOKUP(C936,Mort!$A$2:$E$111,4),4,5))))</f>
        <v>6.0295926434027182E-2</v>
      </c>
      <c r="E938" s="3">
        <f>IF(C938&lt;65,Assumptions!$C$6,Assumptions!$C$7)*(1+Assumptions!$C$8)^(B938-$J$3)</f>
        <v>129150.58740181915</v>
      </c>
      <c r="F938" s="3">
        <f t="shared" si="5356"/>
        <v>7787.25</v>
      </c>
      <c r="H938">
        <f t="shared" si="5363"/>
        <v>84</v>
      </c>
      <c r="I938" s="5">
        <v>87944.762817289447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s="5">
        <v>0</v>
      </c>
      <c r="AP938" s="5">
        <v>0</v>
      </c>
      <c r="AQ938" s="5">
        <v>0</v>
      </c>
      <c r="AR938" s="5">
        <v>0</v>
      </c>
      <c r="AS938" s="5">
        <v>0</v>
      </c>
      <c r="AT938" s="5">
        <v>0</v>
      </c>
      <c r="AU938" s="5">
        <v>0</v>
      </c>
      <c r="AV938" s="5">
        <v>0</v>
      </c>
      <c r="AW938" s="5">
        <v>0</v>
      </c>
      <c r="AX938" s="5">
        <v>0</v>
      </c>
      <c r="AY938" s="5">
        <v>0</v>
      </c>
      <c r="AZ938" s="5">
        <v>0</v>
      </c>
      <c r="BA938" s="5">
        <v>0</v>
      </c>
      <c r="BB938" s="5">
        <v>0</v>
      </c>
      <c r="BC938" s="5">
        <v>0</v>
      </c>
      <c r="BD938" s="5">
        <v>0</v>
      </c>
      <c r="BE938" s="5">
        <v>0</v>
      </c>
      <c r="BF938" s="5">
        <v>0</v>
      </c>
      <c r="BG938" s="5">
        <v>57850.82</v>
      </c>
      <c r="BH938" s="5">
        <v>57832.67</v>
      </c>
      <c r="BI938" s="5">
        <v>57391.71</v>
      </c>
      <c r="BJ938" s="5">
        <v>56477.59</v>
      </c>
      <c r="BK938" s="5">
        <v>55050.13</v>
      </c>
      <c r="BL938" s="5">
        <v>53083.77</v>
      </c>
      <c r="BM938" s="5">
        <v>50466.32</v>
      </c>
      <c r="BN938" s="5">
        <v>47220.3</v>
      </c>
      <c r="BO938" s="5">
        <v>43407.91</v>
      </c>
      <c r="BP938" s="5">
        <v>39124.339999999997</v>
      </c>
      <c r="BQ938" s="5">
        <v>34490.78</v>
      </c>
      <c r="BR938" s="5">
        <v>29660.04</v>
      </c>
      <c r="BS938" s="5">
        <v>24819.67</v>
      </c>
      <c r="BT938" s="5">
        <v>20173.25</v>
      </c>
      <c r="BU938" s="5">
        <v>16015.51</v>
      </c>
      <c r="BV938" s="5">
        <v>12337.22</v>
      </c>
      <c r="BW938" s="5">
        <v>9108.82</v>
      </c>
      <c r="BX938" s="5">
        <v>6382.74</v>
      </c>
      <c r="BY938" s="5">
        <v>4223.3</v>
      </c>
      <c r="BZ938" s="5">
        <v>2539.41</v>
      </c>
      <c r="CA938" s="5">
        <v>1353.39</v>
      </c>
      <c r="CB938" s="5">
        <v>626.91999999999996</v>
      </c>
      <c r="CC938" s="5">
        <v>249.17</v>
      </c>
      <c r="CD938" s="5">
        <v>80.83</v>
      </c>
      <c r="CE938" s="5">
        <v>19.66</v>
      </c>
      <c r="CF938" s="5">
        <v>3.01</v>
      </c>
      <c r="CG938" s="5">
        <v>0</v>
      </c>
      <c r="CH938" s="5">
        <v>0</v>
      </c>
      <c r="CI938" s="5">
        <v>0</v>
      </c>
      <c r="CJ938" s="5">
        <v>0</v>
      </c>
      <c r="CK938" s="5">
        <v>0</v>
      </c>
      <c r="CL938" s="5">
        <v>0</v>
      </c>
      <c r="CM938" s="5">
        <v>0</v>
      </c>
      <c r="CN938" s="5">
        <v>0</v>
      </c>
      <c r="CO938" s="5">
        <v>0</v>
      </c>
      <c r="CP938" s="5">
        <v>0</v>
      </c>
      <c r="CQ938" s="5">
        <v>0</v>
      </c>
      <c r="CR938" s="5">
        <v>0</v>
      </c>
      <c r="CS938" s="5">
        <v>0</v>
      </c>
      <c r="CT938" s="5">
        <v>0</v>
      </c>
      <c r="CU938" s="5">
        <v>0</v>
      </c>
      <c r="CV938" s="5">
        <v>0</v>
      </c>
      <c r="CW938" s="5">
        <v>0</v>
      </c>
      <c r="CX938" s="5">
        <v>0</v>
      </c>
      <c r="CY938" s="5">
        <v>0</v>
      </c>
      <c r="CZ938" s="5">
        <v>0</v>
      </c>
      <c r="DA938" s="5">
        <v>0</v>
      </c>
      <c r="DB938" s="5">
        <v>0</v>
      </c>
      <c r="DC938" s="5">
        <v>0</v>
      </c>
      <c r="DD938" s="5">
        <v>0</v>
      </c>
      <c r="DE938" s="5">
        <v>0</v>
      </c>
      <c r="DF938" s="3">
        <v>0</v>
      </c>
      <c r="DG938" s="3">
        <v>0</v>
      </c>
      <c r="DH938" s="3">
        <v>0</v>
      </c>
      <c r="DI938" s="3">
        <v>0</v>
      </c>
      <c r="DJ938" s="3">
        <v>0</v>
      </c>
      <c r="DK938" s="3">
        <v>0</v>
      </c>
      <c r="DL938" s="3">
        <v>0</v>
      </c>
      <c r="DM938" s="3">
        <v>0</v>
      </c>
      <c r="DN938" s="3">
        <v>0</v>
      </c>
      <c r="DO938" s="3">
        <v>0</v>
      </c>
      <c r="DP938" s="3">
        <v>0</v>
      </c>
      <c r="DQ938" s="3">
        <v>0</v>
      </c>
      <c r="DR938" s="3">
        <v>0</v>
      </c>
      <c r="DS938" s="3">
        <v>0</v>
      </c>
      <c r="DT938" s="3">
        <v>0</v>
      </c>
      <c r="DU938" s="3">
        <v>0</v>
      </c>
      <c r="DV938" s="3">
        <v>0</v>
      </c>
      <c r="DW938" s="3">
        <v>0</v>
      </c>
      <c r="DX938" s="3">
        <v>0</v>
      </c>
      <c r="DY938" s="3">
        <v>0</v>
      </c>
      <c r="DZ938" s="3">
        <v>0</v>
      </c>
      <c r="EA938" s="3">
        <v>0</v>
      </c>
      <c r="EB938" s="3">
        <v>0</v>
      </c>
      <c r="EC938" s="3">
        <v>0</v>
      </c>
      <c r="ED938" s="3">
        <v>0</v>
      </c>
      <c r="EE938" s="3">
        <v>0</v>
      </c>
      <c r="EF938" s="3">
        <v>0</v>
      </c>
      <c r="EG938" s="3">
        <v>0</v>
      </c>
      <c r="EH938" s="3">
        <v>0</v>
      </c>
      <c r="EI938" s="3">
        <v>0</v>
      </c>
      <c r="EJ938" s="3">
        <v>0</v>
      </c>
      <c r="EK938" s="3">
        <v>0</v>
      </c>
      <c r="EL938" s="3">
        <v>0</v>
      </c>
      <c r="EM938" s="3">
        <v>0</v>
      </c>
      <c r="EN938" s="3">
        <v>0</v>
      </c>
      <c r="EO938" s="3">
        <v>0</v>
      </c>
      <c r="EP938" s="3">
        <v>0</v>
      </c>
      <c r="EQ938" s="3">
        <v>0</v>
      </c>
      <c r="ER938" s="3">
        <v>0</v>
      </c>
      <c r="ES938" s="3">
        <v>0</v>
      </c>
      <c r="ET938" s="3">
        <v>0</v>
      </c>
      <c r="EU938" s="3">
        <v>0</v>
      </c>
      <c r="EV938" s="3">
        <v>0</v>
      </c>
      <c r="EW938" s="3">
        <v>0</v>
      </c>
      <c r="EX938" s="3">
        <v>0</v>
      </c>
      <c r="EY938" s="3">
        <v>0</v>
      </c>
      <c r="EZ938" s="3">
        <v>0</v>
      </c>
      <c r="FA938" s="3">
        <v>0</v>
      </c>
      <c r="FB938" s="3">
        <v>0</v>
      </c>
      <c r="FC938" s="3">
        <v>1</v>
      </c>
      <c r="FD938" s="3">
        <v>0.94757000000000002</v>
      </c>
      <c r="FE938" s="3">
        <v>0.89132224480000011</v>
      </c>
      <c r="FF938" s="3">
        <v>0.83139865028209614</v>
      </c>
      <c r="FG938" s="3">
        <v>0.76813752698213145</v>
      </c>
      <c r="FH938" s="3">
        <v>0.70208538103693796</v>
      </c>
      <c r="FI938" s="3">
        <v>0.63267019941381586</v>
      </c>
      <c r="FJ938" s="3">
        <v>0.56111519986011327</v>
      </c>
      <c r="FK938" s="3">
        <v>0.48892211824611109</v>
      </c>
      <c r="FL938" s="3">
        <v>0.41770083328120011</v>
      </c>
      <c r="FM938" s="3">
        <v>0.34903499329810361</v>
      </c>
      <c r="FN938" s="3">
        <v>0.28450191338721725</v>
      </c>
      <c r="FO938" s="3">
        <v>0.22566122766047297</v>
      </c>
      <c r="FP938" s="3">
        <v>0.17385392301418159</v>
      </c>
      <c r="FQ938" s="3">
        <v>0.13082681560740178</v>
      </c>
      <c r="FR938" s="3">
        <v>9.5525815952056559E-2</v>
      </c>
      <c r="FS938" s="3">
        <v>6.6851831777727744E-2</v>
      </c>
      <c r="FT938" s="3">
        <v>4.4402318148448992E-2</v>
      </c>
      <c r="FU938" s="3">
        <v>2.7848245896344243E-2</v>
      </c>
      <c r="FV938" s="3">
        <v>1.5871829266162436E-2</v>
      </c>
      <c r="FW938" s="3">
        <v>8.0179719903872779E-3</v>
      </c>
      <c r="FX938" s="3">
        <v>3.5204509618193417E-3</v>
      </c>
      <c r="FY938" s="3">
        <v>1.3262946953558187E-3</v>
      </c>
      <c r="FZ938" s="3">
        <v>4.0780909292800711E-4</v>
      </c>
      <c r="GA938" s="3">
        <v>9.4008152101764179E-5</v>
      </c>
      <c r="GB938" s="3">
        <v>1.3632122136276822E-5</v>
      </c>
      <c r="GC938" s="3">
        <v>0</v>
      </c>
      <c r="GD938" s="3">
        <v>0</v>
      </c>
      <c r="GE938" s="3">
        <v>0</v>
      </c>
      <c r="GF938" s="3">
        <v>0</v>
      </c>
      <c r="GG938" s="3">
        <v>0</v>
      </c>
      <c r="GH938" s="3">
        <v>0</v>
      </c>
      <c r="GI938" s="3">
        <v>0</v>
      </c>
      <c r="GJ938" s="3">
        <v>0</v>
      </c>
      <c r="GK938" s="3">
        <v>0</v>
      </c>
      <c r="GL938" s="3">
        <v>0</v>
      </c>
      <c r="GM938" s="3">
        <v>0</v>
      </c>
      <c r="GN938" s="3">
        <v>0</v>
      </c>
      <c r="GO938" s="3">
        <v>0</v>
      </c>
      <c r="GP938" s="3">
        <v>0</v>
      </c>
      <c r="GQ938" s="3">
        <v>0</v>
      </c>
      <c r="GR938" s="3">
        <v>0</v>
      </c>
      <c r="GS938" s="3">
        <v>0</v>
      </c>
      <c r="GT938" s="3">
        <v>0</v>
      </c>
      <c r="GU938" s="3">
        <v>0</v>
      </c>
      <c r="GV938" s="3">
        <v>0</v>
      </c>
      <c r="GW938" s="3">
        <v>0</v>
      </c>
      <c r="GX938" s="3">
        <v>0</v>
      </c>
      <c r="GY938" s="3">
        <v>0</v>
      </c>
      <c r="GZ938" s="3">
        <v>0</v>
      </c>
      <c r="HA938" s="3">
        <v>0</v>
      </c>
      <c r="HB938">
        <f t="shared" si="5360"/>
        <v>61</v>
      </c>
      <c r="HC938">
        <f t="shared" si="5364"/>
        <v>0</v>
      </c>
      <c r="HD938">
        <f>IF(H938&gt;=$F$3,IF(HB938&lt;50,HC938*VLOOKUP(H938,Ret!$A$2:$AZ$27,HB938+2),HC938),0)</f>
        <v>0</v>
      </c>
      <c r="HE938">
        <f>IF(H938&lt;$F$3,HC938*VLOOKUP(H938,Withd!$A$2:$AZ$57,HB938+2),0)</f>
        <v>0</v>
      </c>
      <c r="HF938">
        <f>IF(HC938=HD938,0,HC938*VLOOKUP(H938,Mort!$A$2:$E$115,IF(HF937/HC937=VLOOKUP(H937,Mort!$A$2:$E$115,2),2,3)))</f>
        <v>0</v>
      </c>
      <c r="HH938">
        <f t="shared" ref="HH938:HI938" si="5457">HH937+1</f>
        <v>72</v>
      </c>
      <c r="HI938">
        <f t="shared" si="5457"/>
        <v>49</v>
      </c>
      <c r="HJ938">
        <f t="shared" si="5358"/>
        <v>1.5411533582602478E-3</v>
      </c>
      <c r="HK938">
        <f>IF(HH938&gt;=$F$3,IF(HI938&lt;50,HJ938*VLOOKUP(HH938,Ret!$A$2:$AZ$27,HI938+2),HJ938),0)</f>
        <v>4.4385216717895135E-4</v>
      </c>
      <c r="HL938">
        <f>IF(HH938&lt;$F$3,HJ938*VLOOKUP(HH938,Withd!$A$2:$AZ$57,HI938+2),0)</f>
        <v>0</v>
      </c>
      <c r="HM938">
        <f>IF(HJ938=HK938,0,HJ938*VLOOKUP(HH938,Mort!$A$2:$E$115,IF(HM937/HJ937=VLOOKUP(HH937,Mort!$A$2:$E$115,2),2,3)))</f>
        <v>6.4574325711104386E-6</v>
      </c>
      <c r="HN938">
        <f>HN937/(1+Assumptions!$C$9)</f>
        <v>0.2611531529683116</v>
      </c>
      <c r="HO938">
        <f>HO937*(1+Assumptions!$C$10)</f>
        <v>3.1625847455606357</v>
      </c>
      <c r="HQ938">
        <f>HQ937/(1.01+Assumptions!$C$9)</f>
        <v>0.18492423240558092</v>
      </c>
      <c r="HR938">
        <f>HR937/(0.99+Assumptions!$C$9)</f>
        <v>0.37003931834697501</v>
      </c>
    </row>
    <row r="939" spans="2:226" x14ac:dyDescent="0.25">
      <c r="B939">
        <f t="shared" ref="B939:C939" si="5458">B938+1</f>
        <v>2084</v>
      </c>
      <c r="C939">
        <f t="shared" si="5458"/>
        <v>101</v>
      </c>
      <c r="D939">
        <f>IF(D938=0, 0, D938*(1-VLOOKUP(C938,Mort!$A$2:$E$111,IF(D938/D937=1-VLOOKUP(C937,Mort!$A$2:$E$111,4),4,5))))</f>
        <v>4.2196898196325237E-2</v>
      </c>
      <c r="E939" s="3">
        <f>IF(C939&lt;65,Assumptions!$C$6,Assumptions!$C$7)*(1+Assumptions!$C$8)^(B939-$J$3)</f>
        <v>136253.8697089192</v>
      </c>
      <c r="F939" s="3">
        <f t="shared" si="5356"/>
        <v>5749.49</v>
      </c>
      <c r="H939">
        <f t="shared" si="5363"/>
        <v>85</v>
      </c>
      <c r="I939" s="5">
        <v>82992.721034577888</v>
      </c>
      <c r="J939" s="5">
        <v>0</v>
      </c>
      <c r="K939" s="5">
        <v>0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0</v>
      </c>
      <c r="X939" s="5">
        <v>0</v>
      </c>
      <c r="Y939" s="5">
        <v>0</v>
      </c>
      <c r="Z939" s="5">
        <v>0</v>
      </c>
      <c r="AA939" s="5">
        <v>0</v>
      </c>
      <c r="AB939" s="5">
        <v>0</v>
      </c>
      <c r="AC939" s="5">
        <v>0</v>
      </c>
      <c r="AD939" s="5">
        <v>0</v>
      </c>
      <c r="AE939" s="5">
        <v>0</v>
      </c>
      <c r="AF939" s="5">
        <v>0</v>
      </c>
      <c r="AG939" s="5">
        <v>0</v>
      </c>
      <c r="AH939" s="5">
        <v>0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s="5">
        <v>0</v>
      </c>
      <c r="AP939" s="5">
        <v>0</v>
      </c>
      <c r="AQ939" s="5">
        <v>0</v>
      </c>
      <c r="AR939" s="5">
        <v>0</v>
      </c>
      <c r="AS939" s="5">
        <v>0</v>
      </c>
      <c r="AT939" s="5">
        <v>0</v>
      </c>
      <c r="AU939" s="5">
        <v>0</v>
      </c>
      <c r="AV939" s="5">
        <v>0</v>
      </c>
      <c r="AW939" s="5">
        <v>0</v>
      </c>
      <c r="AX939" s="5">
        <v>0</v>
      </c>
      <c r="AY939" s="5">
        <v>0</v>
      </c>
      <c r="AZ939" s="5">
        <v>0</v>
      </c>
      <c r="BA939" s="5">
        <v>0</v>
      </c>
      <c r="BB939" s="5">
        <v>0</v>
      </c>
      <c r="BC939" s="5">
        <v>0</v>
      </c>
      <c r="BD939" s="5">
        <v>0</v>
      </c>
      <c r="BE939" s="5">
        <v>0</v>
      </c>
      <c r="BF939" s="5">
        <v>0</v>
      </c>
      <c r="BG939" s="5">
        <v>0</v>
      </c>
      <c r="BH939" s="5">
        <v>61032.61</v>
      </c>
      <c r="BI939" s="5">
        <v>60567.25</v>
      </c>
      <c r="BJ939" s="5">
        <v>59602.559999999998</v>
      </c>
      <c r="BK939" s="5">
        <v>58096.1</v>
      </c>
      <c r="BL939" s="5">
        <v>56020.94</v>
      </c>
      <c r="BM939" s="5">
        <v>53258.67</v>
      </c>
      <c r="BN939" s="5">
        <v>49833.05</v>
      </c>
      <c r="BO939" s="5">
        <v>45809.71</v>
      </c>
      <c r="BP939" s="5">
        <v>41289.120000000003</v>
      </c>
      <c r="BQ939" s="5">
        <v>36399.19</v>
      </c>
      <c r="BR939" s="5">
        <v>31301.16</v>
      </c>
      <c r="BS939" s="5">
        <v>26192.959999999999</v>
      </c>
      <c r="BT939" s="5">
        <v>21289.46</v>
      </c>
      <c r="BU939" s="5">
        <v>16901.66</v>
      </c>
      <c r="BV939" s="5">
        <v>13019.85</v>
      </c>
      <c r="BW939" s="5">
        <v>9612.82</v>
      </c>
      <c r="BX939" s="5">
        <v>6735.9</v>
      </c>
      <c r="BY939" s="5">
        <v>4456.9799999999996</v>
      </c>
      <c r="BZ939" s="5">
        <v>2679.92</v>
      </c>
      <c r="CA939" s="5">
        <v>1428.28</v>
      </c>
      <c r="CB939" s="5">
        <v>661.6</v>
      </c>
      <c r="CC939" s="5">
        <v>262.95999999999998</v>
      </c>
      <c r="CD939" s="5">
        <v>85.3</v>
      </c>
      <c r="CE939" s="5">
        <v>20.75</v>
      </c>
      <c r="CF939" s="5">
        <v>3.17</v>
      </c>
      <c r="CG939" s="5">
        <v>0</v>
      </c>
      <c r="CH939" s="5">
        <v>0</v>
      </c>
      <c r="CI939" s="5">
        <v>0</v>
      </c>
      <c r="CJ939" s="5">
        <v>0</v>
      </c>
      <c r="CK939" s="5">
        <v>0</v>
      </c>
      <c r="CL939" s="5">
        <v>0</v>
      </c>
      <c r="CM939" s="5">
        <v>0</v>
      </c>
      <c r="CN939" s="5">
        <v>0</v>
      </c>
      <c r="CO939" s="5">
        <v>0</v>
      </c>
      <c r="CP939" s="5">
        <v>0</v>
      </c>
      <c r="CQ939" s="5">
        <v>0</v>
      </c>
      <c r="CR939" s="5">
        <v>0</v>
      </c>
      <c r="CS939" s="5">
        <v>0</v>
      </c>
      <c r="CT939" s="5">
        <v>0</v>
      </c>
      <c r="CU939" s="5">
        <v>0</v>
      </c>
      <c r="CV939" s="5">
        <v>0</v>
      </c>
      <c r="CW939" s="5">
        <v>0</v>
      </c>
      <c r="CX939" s="5">
        <v>0</v>
      </c>
      <c r="CY939" s="5">
        <v>0</v>
      </c>
      <c r="CZ939" s="5">
        <v>0</v>
      </c>
      <c r="DA939" s="5">
        <v>0</v>
      </c>
      <c r="DB939" s="5">
        <v>0</v>
      </c>
      <c r="DC939" s="5">
        <v>0</v>
      </c>
      <c r="DD939" s="5">
        <v>0</v>
      </c>
      <c r="DE939" s="5">
        <v>0</v>
      </c>
      <c r="DF939" s="3">
        <v>0</v>
      </c>
      <c r="DG939" s="3">
        <v>0</v>
      </c>
      <c r="DH939" s="3">
        <v>0</v>
      </c>
      <c r="DI939" s="3">
        <v>0</v>
      </c>
      <c r="DJ939" s="3">
        <v>0</v>
      </c>
      <c r="DK939" s="3">
        <v>0</v>
      </c>
      <c r="DL939" s="3">
        <v>0</v>
      </c>
      <c r="DM939" s="3">
        <v>0</v>
      </c>
      <c r="DN939" s="3">
        <v>0</v>
      </c>
      <c r="DO939" s="3">
        <v>0</v>
      </c>
      <c r="DP939" s="3">
        <v>0</v>
      </c>
      <c r="DQ939" s="3">
        <v>0</v>
      </c>
      <c r="DR939" s="3">
        <v>0</v>
      </c>
      <c r="DS939" s="3">
        <v>0</v>
      </c>
      <c r="DT939" s="3">
        <v>0</v>
      </c>
      <c r="DU939" s="3">
        <v>0</v>
      </c>
      <c r="DV939" s="3">
        <v>0</v>
      </c>
      <c r="DW939" s="3">
        <v>0</v>
      </c>
      <c r="DX939" s="3">
        <v>0</v>
      </c>
      <c r="DY939" s="3">
        <v>0</v>
      </c>
      <c r="DZ939" s="3">
        <v>0</v>
      </c>
      <c r="EA939" s="3">
        <v>0</v>
      </c>
      <c r="EB939" s="3">
        <v>0</v>
      </c>
      <c r="EC939" s="3">
        <v>0</v>
      </c>
      <c r="ED939" s="3">
        <v>0</v>
      </c>
      <c r="EE939" s="3">
        <v>0</v>
      </c>
      <c r="EF939" s="3">
        <v>0</v>
      </c>
      <c r="EG939" s="3">
        <v>0</v>
      </c>
      <c r="EH939" s="3">
        <v>0</v>
      </c>
      <c r="EI939" s="3">
        <v>0</v>
      </c>
      <c r="EJ939" s="3">
        <v>0</v>
      </c>
      <c r="EK939" s="3">
        <v>0</v>
      </c>
      <c r="EL939" s="3">
        <v>0</v>
      </c>
      <c r="EM939" s="3">
        <v>0</v>
      </c>
      <c r="EN939" s="3">
        <v>0</v>
      </c>
      <c r="EO939" s="3">
        <v>0</v>
      </c>
      <c r="EP939" s="3">
        <v>0</v>
      </c>
      <c r="EQ939" s="3">
        <v>0</v>
      </c>
      <c r="ER939" s="3">
        <v>0</v>
      </c>
      <c r="ES939" s="3">
        <v>0</v>
      </c>
      <c r="ET939" s="3">
        <v>0</v>
      </c>
      <c r="EU939" s="3">
        <v>0</v>
      </c>
      <c r="EV939" s="3">
        <v>0</v>
      </c>
      <c r="EW939" s="3">
        <v>0</v>
      </c>
      <c r="EX939" s="3">
        <v>0</v>
      </c>
      <c r="EY939" s="3">
        <v>0</v>
      </c>
      <c r="EZ939" s="3">
        <v>0</v>
      </c>
      <c r="FA939" s="3">
        <v>0</v>
      </c>
      <c r="FB939" s="3">
        <v>0</v>
      </c>
      <c r="FC939" s="3">
        <v>0</v>
      </c>
      <c r="FD939" s="3">
        <v>1</v>
      </c>
      <c r="FE939" s="3">
        <v>0.94064000000000003</v>
      </c>
      <c r="FF939" s="3">
        <v>0.87740077280000006</v>
      </c>
      <c r="FG939" s="3">
        <v>0.81063934799764803</v>
      </c>
      <c r="FH939" s="3">
        <v>0.74093247046333022</v>
      </c>
      <c r="FI939" s="3">
        <v>0.66767647710862077</v>
      </c>
      <c r="FJ939" s="3">
        <v>0.59216226754763579</v>
      </c>
      <c r="FK939" s="3">
        <v>0.51597467020495702</v>
      </c>
      <c r="FL939" s="3">
        <v>0.44081263999620096</v>
      </c>
      <c r="FM939" s="3">
        <v>0.36834745010722547</v>
      </c>
      <c r="FN939" s="3">
        <v>0.30024369005690055</v>
      </c>
      <c r="FO939" s="3">
        <v>0.23814729007933239</v>
      </c>
      <c r="FP939" s="3">
        <v>0.18347343522291926</v>
      </c>
      <c r="FQ939" s="3">
        <v>0.13806559473959898</v>
      </c>
      <c r="FR939" s="3">
        <v>0.10081135531101298</v>
      </c>
      <c r="FS939" s="3">
        <v>7.0550810787306212E-2</v>
      </c>
      <c r="FT939" s="3">
        <v>4.6859143016820919E-2</v>
      </c>
      <c r="FU939" s="3">
        <v>2.9389117317289746E-2</v>
      </c>
      <c r="FV939" s="3">
        <v>1.6750033523816116E-2</v>
      </c>
      <c r="FW939" s="3">
        <v>8.4616144352261877E-3</v>
      </c>
      <c r="FX939" s="3">
        <v>3.7152410500747618E-3</v>
      </c>
      <c r="FY939" s="3">
        <v>1.3996799132051656E-3</v>
      </c>
      <c r="FZ939" s="3">
        <v>4.3037357971232427E-4</v>
      </c>
      <c r="GA939" s="3">
        <v>9.920971759528497E-5</v>
      </c>
      <c r="GB939" s="3">
        <v>1.4386401148492271E-5</v>
      </c>
      <c r="GC939" s="3">
        <v>0</v>
      </c>
      <c r="GD939" s="3">
        <v>0</v>
      </c>
      <c r="GE939" s="3">
        <v>0</v>
      </c>
      <c r="GF939" s="3">
        <v>0</v>
      </c>
      <c r="GG939" s="3">
        <v>0</v>
      </c>
      <c r="GH939" s="3">
        <v>0</v>
      </c>
      <c r="GI939" s="3">
        <v>0</v>
      </c>
      <c r="GJ939" s="3">
        <v>0</v>
      </c>
      <c r="GK939" s="3">
        <v>0</v>
      </c>
      <c r="GL939" s="3">
        <v>0</v>
      </c>
      <c r="GM939" s="3">
        <v>0</v>
      </c>
      <c r="GN939" s="3">
        <v>0</v>
      </c>
      <c r="GO939" s="3">
        <v>0</v>
      </c>
      <c r="GP939" s="3">
        <v>0</v>
      </c>
      <c r="GQ939" s="3">
        <v>0</v>
      </c>
      <c r="GR939" s="3">
        <v>0</v>
      </c>
      <c r="GS939" s="3">
        <v>0</v>
      </c>
      <c r="GT939" s="3">
        <v>0</v>
      </c>
      <c r="GU939" s="3">
        <v>0</v>
      </c>
      <c r="GV939" s="3">
        <v>0</v>
      </c>
      <c r="GW939" s="3">
        <v>0</v>
      </c>
      <c r="GX939" s="3">
        <v>0</v>
      </c>
      <c r="GY939" s="3">
        <v>0</v>
      </c>
      <c r="GZ939" s="3">
        <v>0</v>
      </c>
      <c r="HA939" s="3">
        <v>0</v>
      </c>
      <c r="HB939">
        <f t="shared" si="5360"/>
        <v>62</v>
      </c>
      <c r="HC939">
        <f t="shared" si="5364"/>
        <v>0</v>
      </c>
      <c r="HD939">
        <f>IF(H939&gt;=$F$3,IF(HB939&lt;50,HC939*VLOOKUP(H939,Ret!$A$2:$AZ$27,HB939+2),HC939),0)</f>
        <v>0</v>
      </c>
      <c r="HE939">
        <f>IF(H939&lt;$F$3,HC939*VLOOKUP(H939,Withd!$A$2:$AZ$57,HB939+2),0)</f>
        <v>0</v>
      </c>
      <c r="HF939">
        <f>IF(HC939=HD939,0,HC939*VLOOKUP(H939,Mort!$A$2:$E$115,IF(HF938/HC938=VLOOKUP(H938,Mort!$A$2:$E$115,2),2,3)))</f>
        <v>0</v>
      </c>
      <c r="HH939">
        <f t="shared" ref="HH939:HI939" si="5459">HH938+1</f>
        <v>73</v>
      </c>
      <c r="HI939">
        <f t="shared" si="5459"/>
        <v>50</v>
      </c>
      <c r="HJ939">
        <f t="shared" si="5358"/>
        <v>1.0908437585101858E-3</v>
      </c>
      <c r="HK939">
        <f>IF(HH939&gt;=$F$3,IF(HI939&lt;50,HJ939*VLOOKUP(HH939,Ret!$A$2:$AZ$27,HI939+2),HJ939),0)</f>
        <v>1.0908437585101858E-3</v>
      </c>
      <c r="HL939">
        <f>IF(HH939&lt;$F$3,HJ939*VLOOKUP(HH939,Withd!$A$2:$AZ$57,HI939+2),0)</f>
        <v>0</v>
      </c>
      <c r="HM939">
        <f>IF(HJ939=HK939,0,HJ939*VLOOKUP(HH939,Mort!$A$2:$E$115,IF(HM938/HJ938=VLOOKUP(HH938,Mort!$A$2:$E$115,2),2,3)))</f>
        <v>0</v>
      </c>
      <c r="HN939">
        <f>HN938/(1+Assumptions!$C$9)</f>
        <v>0.25159263291744854</v>
      </c>
      <c r="HO939">
        <f>HO938*(1+Assumptions!$C$10)</f>
        <v>3.2653687497913562</v>
      </c>
      <c r="HQ939">
        <f>HQ938/(1.01+Assumptions!$C$9)</f>
        <v>0.17645442023433294</v>
      </c>
      <c r="HR939">
        <f>HR938/(0.99+Assumptions!$C$9)</f>
        <v>0.35996042640756321</v>
      </c>
    </row>
    <row r="940" spans="2:226" x14ac:dyDescent="0.25">
      <c r="B940">
        <f t="shared" ref="B940:C940" si="5460">B939+1</f>
        <v>2085</v>
      </c>
      <c r="C940">
        <f t="shared" si="5460"/>
        <v>102</v>
      </c>
      <c r="D940">
        <f>IF(D939=0, 0, D939*(1-VLOOKUP(C939,Mort!$A$2:$E$111,IF(D939/D938=1-VLOOKUP(C938,Mort!$A$2:$E$111,4),4,5))))</f>
        <v>2.8026757813017261E-2</v>
      </c>
      <c r="E940" s="3">
        <f>IF(C940&lt;65,Assumptions!$C$6,Assumptions!$C$7)*(1+Assumptions!$C$8)^(B940-$J$3)</f>
        <v>143747.83254290977</v>
      </c>
      <c r="F940" s="3">
        <f t="shared" si="5356"/>
        <v>4028.79</v>
      </c>
      <c r="H940">
        <f t="shared" si="5363"/>
        <v>86</v>
      </c>
      <c r="I940" s="5">
        <v>78177.635463240367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5">
        <v>0</v>
      </c>
      <c r="AK940" s="5">
        <v>0</v>
      </c>
      <c r="AL940" s="5">
        <v>0</v>
      </c>
      <c r="AM940" s="5">
        <v>0</v>
      </c>
      <c r="AN940" s="5">
        <v>0</v>
      </c>
      <c r="AO940" s="5">
        <v>0</v>
      </c>
      <c r="AP940" s="5">
        <v>0</v>
      </c>
      <c r="AQ940" s="5">
        <v>0</v>
      </c>
      <c r="AR940" s="5">
        <v>0</v>
      </c>
      <c r="AS940" s="5">
        <v>0</v>
      </c>
      <c r="AT940" s="5">
        <v>0</v>
      </c>
      <c r="AU940" s="5">
        <v>0</v>
      </c>
      <c r="AV940" s="5">
        <v>0</v>
      </c>
      <c r="AW940" s="5">
        <v>0</v>
      </c>
      <c r="AX940" s="5">
        <v>0</v>
      </c>
      <c r="AY940" s="5">
        <v>0</v>
      </c>
      <c r="AZ940" s="5">
        <v>0</v>
      </c>
      <c r="BA940" s="5">
        <v>0</v>
      </c>
      <c r="BB940" s="5">
        <v>0</v>
      </c>
      <c r="BC940" s="5">
        <v>0</v>
      </c>
      <c r="BD940" s="5">
        <v>0</v>
      </c>
      <c r="BE940" s="5">
        <v>0</v>
      </c>
      <c r="BF940" s="5">
        <v>0</v>
      </c>
      <c r="BG940" s="5">
        <v>0</v>
      </c>
      <c r="BH940" s="5">
        <v>0</v>
      </c>
      <c r="BI940" s="5">
        <v>64389.4</v>
      </c>
      <c r="BJ940" s="5">
        <v>63363.83</v>
      </c>
      <c r="BK940" s="5">
        <v>61762.32</v>
      </c>
      <c r="BL940" s="5">
        <v>59556.2</v>
      </c>
      <c r="BM940" s="5">
        <v>56619.61</v>
      </c>
      <c r="BN940" s="5">
        <v>52977.81</v>
      </c>
      <c r="BO940" s="5">
        <v>48700.58</v>
      </c>
      <c r="BP940" s="5">
        <v>43894.71</v>
      </c>
      <c r="BQ940" s="5">
        <v>38696.199999999997</v>
      </c>
      <c r="BR940" s="5">
        <v>33276.449999999997</v>
      </c>
      <c r="BS940" s="5">
        <v>27845.9</v>
      </c>
      <c r="BT940" s="5">
        <v>22632.95</v>
      </c>
      <c r="BU940" s="5">
        <v>17968.259999999998</v>
      </c>
      <c r="BV940" s="5">
        <v>13841.48</v>
      </c>
      <c r="BW940" s="5">
        <v>10219.450000000001</v>
      </c>
      <c r="BX940" s="5">
        <v>7160.98</v>
      </c>
      <c r="BY940" s="5">
        <v>4738.24</v>
      </c>
      <c r="BZ940" s="5">
        <v>2849.04</v>
      </c>
      <c r="CA940" s="5">
        <v>1518.41</v>
      </c>
      <c r="CB940" s="5">
        <v>703.36</v>
      </c>
      <c r="CC940" s="5">
        <v>279.56</v>
      </c>
      <c r="CD940" s="5">
        <v>90.69</v>
      </c>
      <c r="CE940" s="5">
        <v>22.05</v>
      </c>
      <c r="CF940" s="5">
        <v>3.37</v>
      </c>
      <c r="CG940" s="5">
        <v>0</v>
      </c>
      <c r="CH940" s="5">
        <v>0</v>
      </c>
      <c r="CI940" s="5">
        <v>0</v>
      </c>
      <c r="CJ940" s="5">
        <v>0</v>
      </c>
      <c r="CK940" s="5">
        <v>0</v>
      </c>
      <c r="CL940" s="5">
        <v>0</v>
      </c>
      <c r="CM940" s="5">
        <v>0</v>
      </c>
      <c r="CN940" s="5">
        <v>0</v>
      </c>
      <c r="CO940" s="5">
        <v>0</v>
      </c>
      <c r="CP940" s="5">
        <v>0</v>
      </c>
      <c r="CQ940" s="5">
        <v>0</v>
      </c>
      <c r="CR940" s="5">
        <v>0</v>
      </c>
      <c r="CS940" s="5">
        <v>0</v>
      </c>
      <c r="CT940" s="5">
        <v>0</v>
      </c>
      <c r="CU940" s="5">
        <v>0</v>
      </c>
      <c r="CV940" s="5">
        <v>0</v>
      </c>
      <c r="CW940" s="5">
        <v>0</v>
      </c>
      <c r="CX940" s="5">
        <v>0</v>
      </c>
      <c r="CY940" s="5">
        <v>0</v>
      </c>
      <c r="CZ940" s="5">
        <v>0</v>
      </c>
      <c r="DA940" s="5">
        <v>0</v>
      </c>
      <c r="DB940" s="5">
        <v>0</v>
      </c>
      <c r="DC940" s="5">
        <v>0</v>
      </c>
      <c r="DD940" s="5">
        <v>0</v>
      </c>
      <c r="DE940" s="5">
        <v>0</v>
      </c>
      <c r="DF940" s="3">
        <v>0</v>
      </c>
      <c r="DG940" s="3">
        <v>0</v>
      </c>
      <c r="DH940" s="3">
        <v>0</v>
      </c>
      <c r="DI940" s="3">
        <v>0</v>
      </c>
      <c r="DJ940" s="3">
        <v>0</v>
      </c>
      <c r="DK940" s="3">
        <v>0</v>
      </c>
      <c r="DL940" s="3">
        <v>0</v>
      </c>
      <c r="DM940" s="3">
        <v>0</v>
      </c>
      <c r="DN940" s="3">
        <v>0</v>
      </c>
      <c r="DO940" s="3">
        <v>0</v>
      </c>
      <c r="DP940" s="3">
        <v>0</v>
      </c>
      <c r="DQ940" s="3">
        <v>0</v>
      </c>
      <c r="DR940" s="3">
        <v>0</v>
      </c>
      <c r="DS940" s="3">
        <v>0</v>
      </c>
      <c r="DT940" s="3">
        <v>0</v>
      </c>
      <c r="DU940" s="3">
        <v>0</v>
      </c>
      <c r="DV940" s="3">
        <v>0</v>
      </c>
      <c r="DW940" s="3">
        <v>0</v>
      </c>
      <c r="DX940" s="3">
        <v>0</v>
      </c>
      <c r="DY940" s="3">
        <v>0</v>
      </c>
      <c r="DZ940" s="3">
        <v>0</v>
      </c>
      <c r="EA940" s="3">
        <v>0</v>
      </c>
      <c r="EB940" s="3">
        <v>0</v>
      </c>
      <c r="EC940" s="3">
        <v>0</v>
      </c>
      <c r="ED940" s="3">
        <v>0</v>
      </c>
      <c r="EE940" s="3">
        <v>0</v>
      </c>
      <c r="EF940" s="3">
        <v>0</v>
      </c>
      <c r="EG940" s="3">
        <v>0</v>
      </c>
      <c r="EH940" s="3">
        <v>0</v>
      </c>
      <c r="EI940" s="3">
        <v>0</v>
      </c>
      <c r="EJ940" s="3">
        <v>0</v>
      </c>
      <c r="EK940" s="3">
        <v>0</v>
      </c>
      <c r="EL940" s="3">
        <v>0</v>
      </c>
      <c r="EM940" s="3">
        <v>0</v>
      </c>
      <c r="EN940" s="3">
        <v>0</v>
      </c>
      <c r="EO940" s="3">
        <v>0</v>
      </c>
      <c r="EP940" s="3">
        <v>0</v>
      </c>
      <c r="EQ940" s="3">
        <v>0</v>
      </c>
      <c r="ER940" s="3">
        <v>0</v>
      </c>
      <c r="ES940" s="3">
        <v>0</v>
      </c>
      <c r="ET940" s="3">
        <v>0</v>
      </c>
      <c r="EU940" s="3">
        <v>0</v>
      </c>
      <c r="EV940" s="3">
        <v>0</v>
      </c>
      <c r="EW940" s="3">
        <v>0</v>
      </c>
      <c r="EX940" s="3">
        <v>0</v>
      </c>
      <c r="EY940" s="3">
        <v>0</v>
      </c>
      <c r="EZ940" s="3">
        <v>0</v>
      </c>
      <c r="FA940" s="3">
        <v>0</v>
      </c>
      <c r="FB940" s="3">
        <v>0</v>
      </c>
      <c r="FC940" s="3">
        <v>0</v>
      </c>
      <c r="FD940" s="3">
        <v>0</v>
      </c>
      <c r="FE940" s="3">
        <v>1</v>
      </c>
      <c r="FF940" s="3">
        <v>0.93276999999999999</v>
      </c>
      <c r="FG940" s="3">
        <v>0.86179553070000003</v>
      </c>
      <c r="FH940" s="3">
        <v>0.78768973301510703</v>
      </c>
      <c r="FI940" s="3">
        <v>0.7098108491119034</v>
      </c>
      <c r="FJ940" s="3">
        <v>0.62953124207734712</v>
      </c>
      <c r="FK940" s="3">
        <v>0.54853575247167563</v>
      </c>
      <c r="FL940" s="3">
        <v>0.46863054940912668</v>
      </c>
      <c r="FM940" s="3">
        <v>0.39159237339176034</v>
      </c>
      <c r="FN940" s="3">
        <v>0.31919085947535775</v>
      </c>
      <c r="FO940" s="3">
        <v>0.25317580591866423</v>
      </c>
      <c r="FP940" s="3">
        <v>0.19505170439585728</v>
      </c>
      <c r="FQ940" s="3">
        <v>0.14677835807492656</v>
      </c>
      <c r="FR940" s="3">
        <v>0.10717315371556912</v>
      </c>
      <c r="FS940" s="3">
        <v>7.5002988164766735E-2</v>
      </c>
      <c r="FT940" s="3">
        <v>4.9816234709156422E-2</v>
      </c>
      <c r="FU940" s="3">
        <v>3.1243746084888727E-2</v>
      </c>
      <c r="FV940" s="3">
        <v>1.7807060643621482E-2</v>
      </c>
      <c r="FW940" s="3">
        <v>8.9955928253382649E-3</v>
      </c>
      <c r="FX940" s="3">
        <v>3.9496949418212713E-3</v>
      </c>
      <c r="FY940" s="3">
        <v>1.4880080723817456E-3</v>
      </c>
      <c r="FZ940" s="3">
        <v>4.5753272209593911E-4</v>
      </c>
      <c r="GA940" s="3">
        <v>1.0547044309755586E-4</v>
      </c>
      <c r="GB940" s="3">
        <v>1.5294268953576573E-5</v>
      </c>
      <c r="GC940" s="3">
        <v>0</v>
      </c>
      <c r="GD940" s="3">
        <v>0</v>
      </c>
      <c r="GE940" s="3">
        <v>0</v>
      </c>
      <c r="GF940" s="3">
        <v>0</v>
      </c>
      <c r="GG940" s="3">
        <v>0</v>
      </c>
      <c r="GH940" s="3">
        <v>0</v>
      </c>
      <c r="GI940" s="3">
        <v>0</v>
      </c>
      <c r="GJ940" s="3">
        <v>0</v>
      </c>
      <c r="GK940" s="3">
        <v>0</v>
      </c>
      <c r="GL940" s="3">
        <v>0</v>
      </c>
      <c r="GM940" s="3">
        <v>0</v>
      </c>
      <c r="GN940" s="3">
        <v>0</v>
      </c>
      <c r="GO940" s="3">
        <v>0</v>
      </c>
      <c r="GP940" s="3">
        <v>0</v>
      </c>
      <c r="GQ940" s="3">
        <v>0</v>
      </c>
      <c r="GR940" s="3">
        <v>0</v>
      </c>
      <c r="GS940" s="3">
        <v>0</v>
      </c>
      <c r="GT940" s="3">
        <v>0</v>
      </c>
      <c r="GU940" s="3">
        <v>0</v>
      </c>
      <c r="GV940" s="3">
        <v>0</v>
      </c>
      <c r="GW940" s="3">
        <v>0</v>
      </c>
      <c r="GX940" s="3">
        <v>0</v>
      </c>
      <c r="GY940" s="3">
        <v>0</v>
      </c>
      <c r="GZ940" s="3">
        <v>0</v>
      </c>
      <c r="HA940" s="3">
        <v>0</v>
      </c>
      <c r="HB940">
        <f t="shared" si="5360"/>
        <v>63</v>
      </c>
      <c r="HC940">
        <f t="shared" si="5364"/>
        <v>0</v>
      </c>
      <c r="HD940">
        <f>IF(H940&gt;=$F$3,IF(HB940&lt;50,HC940*VLOOKUP(H940,Ret!$A$2:$AZ$27,HB940+2),HC940),0)</f>
        <v>0</v>
      </c>
      <c r="HE940">
        <f>IF(H940&lt;$F$3,HC940*VLOOKUP(H940,Withd!$A$2:$AZ$57,HB940+2),0)</f>
        <v>0</v>
      </c>
      <c r="HF940">
        <f>IF(HC940=HD940,0,HC940*VLOOKUP(H940,Mort!$A$2:$E$115,IF(HF939/HC939=VLOOKUP(H939,Mort!$A$2:$E$115,2),2,3)))</f>
        <v>0</v>
      </c>
      <c r="HH940">
        <f t="shared" ref="HH940:HI940" si="5461">HH939+1</f>
        <v>74</v>
      </c>
      <c r="HI940">
        <f t="shared" si="5461"/>
        <v>51</v>
      </c>
      <c r="HJ940">
        <f t="shared" si="5358"/>
        <v>0</v>
      </c>
      <c r="HK940">
        <f>IF(HH940&gt;=$F$3,IF(HI940&lt;50,HJ940*VLOOKUP(HH940,Ret!$A$2:$AZ$27,HI940+2),HJ940),0)</f>
        <v>0</v>
      </c>
      <c r="HL940">
        <f>IF(HH940&lt;$F$3,HJ940*VLOOKUP(HH940,Withd!$A$2:$AZ$57,HI940+2),0)</f>
        <v>0</v>
      </c>
      <c r="HM940">
        <f>IF(HJ940=HK940,0,HJ940*VLOOKUP(HH940,Mort!$A$2:$E$115,IF(HM939/HJ939=VLOOKUP(HH939,Mort!$A$2:$E$115,2),2,3)))</f>
        <v>0</v>
      </c>
      <c r="HN940">
        <f>HN939/(1+Assumptions!$C$9)</f>
        <v>0.24238211263723367</v>
      </c>
      <c r="HO940">
        <f>HO939*(1+Assumptions!$C$10)</f>
        <v>3.3714932341595754</v>
      </c>
      <c r="HQ940">
        <f>HQ939/(1.01+Assumptions!$C$9)</f>
        <v>0.16837253839153907</v>
      </c>
      <c r="HR940">
        <f>HR939/(0.99+Assumptions!$C$9)</f>
        <v>0.3501560568166957</v>
      </c>
    </row>
    <row r="941" spans="2:226" x14ac:dyDescent="0.25">
      <c r="B941">
        <f t="shared" ref="B941:C941" si="5462">B940+1</f>
        <v>2086</v>
      </c>
      <c r="C941">
        <f t="shared" si="5462"/>
        <v>103</v>
      </c>
      <c r="D941">
        <f>IF(D940=0, 0, D940*(1-VLOOKUP(C940,Mort!$A$2:$E$111,IF(D940/D939=1-VLOOKUP(C939,Mort!$A$2:$E$111,4),4,5))))</f>
        <v>1.7577821965168168E-2</v>
      </c>
      <c r="E941" s="3">
        <f>IF(C941&lt;65,Assumptions!$C$6,Assumptions!$C$7)*(1+Assumptions!$C$8)^(B941-$J$3)</f>
        <v>151653.96333276975</v>
      </c>
      <c r="F941" s="3">
        <f t="shared" si="5356"/>
        <v>2665.75</v>
      </c>
    </row>
    <row r="942" spans="2:226" x14ac:dyDescent="0.25">
      <c r="B942">
        <f t="shared" ref="B942:C942" si="5463">B941+1</f>
        <v>2087</v>
      </c>
      <c r="C942">
        <f t="shared" si="5463"/>
        <v>104</v>
      </c>
      <c r="D942">
        <f>IF(D941=0, 0, D941*(1-VLOOKUP(C941,Mort!$A$2:$E$111,IF(D941/D940=1-VLOOKUP(C940,Mort!$A$2:$E$111,4),4,5))))</f>
        <v>1.0018303850827946E-2</v>
      </c>
      <c r="E942" s="3">
        <f>IF(C942&lt;65,Assumptions!$C$6,Assumptions!$C$7)*(1+Assumptions!$C$8)^(B942-$J$3)</f>
        <v>159994.93131607212</v>
      </c>
      <c r="F942" s="3">
        <f t="shared" si="5356"/>
        <v>1602.88</v>
      </c>
    </row>
    <row r="943" spans="2:226" x14ac:dyDescent="0.25">
      <c r="B943">
        <f t="shared" ref="B943:C943" si="5464">B942+1</f>
        <v>2088</v>
      </c>
      <c r="C943">
        <f t="shared" si="5464"/>
        <v>105</v>
      </c>
      <c r="D943">
        <f>IF(D942=0, 0, D942*(1-VLOOKUP(C942,Mort!$A$2:$E$111,IF(D942/D941=1-VLOOKUP(C941,Mort!$A$2:$E$111,4),4,5))))</f>
        <v>5.0609465563227537E-3</v>
      </c>
      <c r="E943" s="3">
        <f>IF(C943&lt;65,Assumptions!$C$6,Assumptions!$C$7)*(1+Assumptions!$C$8)^(B943-$J$3)</f>
        <v>168794.65253845608</v>
      </c>
      <c r="F943" s="3">
        <f t="shared" si="5356"/>
        <v>854.26</v>
      </c>
    </row>
    <row r="944" spans="2:226" x14ac:dyDescent="0.25">
      <c r="B944">
        <f t="shared" ref="B944:C944" si="5465">B943+1</f>
        <v>2089</v>
      </c>
      <c r="C944">
        <f t="shared" si="5465"/>
        <v>106</v>
      </c>
      <c r="D944">
        <f>IF(D943=0, 0, D943*(1-VLOOKUP(C943,Mort!$A$2:$E$111,IF(D943/D942=1-VLOOKUP(C942,Mort!$A$2:$E$111,4),4,5))))</f>
        <v>2.2221098044846311E-3</v>
      </c>
      <c r="E944" s="3">
        <f>IF(C944&lt;65,Assumptions!$C$6,Assumptions!$C$7)*(1+Assumptions!$C$8)^(B944-$J$3)</f>
        <v>178078.35842807117</v>
      </c>
      <c r="F944" s="3">
        <f t="shared" si="5356"/>
        <v>395.71</v>
      </c>
    </row>
    <row r="945" spans="2:6" x14ac:dyDescent="0.25">
      <c r="B945">
        <f t="shared" ref="B945:C945" si="5466">B944+1</f>
        <v>2090</v>
      </c>
      <c r="C945">
        <f t="shared" si="5466"/>
        <v>107</v>
      </c>
      <c r="D945">
        <f>IF(D944=0, 0, D944*(1-VLOOKUP(C944,Mort!$A$2:$E$111,IF(D944/D943=1-VLOOKUP(C943,Mort!$A$2:$E$111,4),4,5))))</f>
        <v>8.3715764774153982E-4</v>
      </c>
      <c r="E945" s="3">
        <f>IF(C945&lt;65,Assumptions!$C$6,Assumptions!$C$7)*(1+Assumptions!$C$8)^(B945-$J$3)</f>
        <v>187872.66814161502</v>
      </c>
      <c r="F945" s="3">
        <f t="shared" si="5356"/>
        <v>157.28</v>
      </c>
    </row>
    <row r="946" spans="2:6" x14ac:dyDescent="0.25">
      <c r="B946">
        <f t="shared" ref="B946:C946" si="5467">B945+1</f>
        <v>2091</v>
      </c>
      <c r="C946">
        <f t="shared" si="5467"/>
        <v>108</v>
      </c>
      <c r="D946">
        <f>IF(D945=0, 0, D945*(1-VLOOKUP(C945,Mort!$A$2:$E$111,IF(D945/D944=1-VLOOKUP(C944,Mort!$A$2:$E$111,4),4,5))))</f>
        <v>2.5740923352756865E-4</v>
      </c>
      <c r="E946" s="3">
        <f>IF(C946&lt;65,Assumptions!$C$6,Assumptions!$C$7)*(1+Assumptions!$C$8)^(B946-$J$3)</f>
        <v>198205.66488940388</v>
      </c>
      <c r="F946" s="3">
        <f t="shared" si="5356"/>
        <v>51.02</v>
      </c>
    </row>
    <row r="947" spans="2:6" x14ac:dyDescent="0.25">
      <c r="B947">
        <f t="shared" ref="B947:C947" si="5468">B946+1</f>
        <v>2092</v>
      </c>
      <c r="C947">
        <f t="shared" si="5468"/>
        <v>109</v>
      </c>
      <c r="D947">
        <f>IF(D946=0, 0, D946*(1-VLOOKUP(C946,Mort!$A$2:$E$111,IF(D946/D945=1-VLOOKUP(C945,Mort!$A$2:$E$111,4),4,5))))</f>
        <v>5.9337976512775113E-5</v>
      </c>
      <c r="E947" s="3">
        <f>IF(C947&lt;65,Assumptions!$C$6,Assumptions!$C$7)*(1+Assumptions!$C$8)^(B947-$J$3)</f>
        <v>209106.97645832106</v>
      </c>
      <c r="F947" s="3">
        <f t="shared" si="5356"/>
        <v>12.41</v>
      </c>
    </row>
    <row r="948" spans="2:6" x14ac:dyDescent="0.25">
      <c r="B948">
        <f t="shared" ref="B948:C948" si="5469">B947+1</f>
        <v>2093</v>
      </c>
      <c r="C948">
        <f t="shared" si="5469"/>
        <v>110</v>
      </c>
      <c r="D948">
        <f>IF(D947=0, 0, D947*(1-VLOOKUP(C947,Mort!$A$2:$E$111,IF(D947/D946=1-VLOOKUP(C946,Mort!$A$2:$E$111,4),4,5))))</f>
        <v>8.6045999741175181E-6</v>
      </c>
      <c r="E948" s="3">
        <f>IF(C948&lt;65,Assumptions!$C$6,Assumptions!$C$7)*(1+Assumptions!$C$8)^(B948-$J$3)</f>
        <v>220607.86016352873</v>
      </c>
      <c r="F948" s="3">
        <f t="shared" si="5356"/>
        <v>1.9</v>
      </c>
    </row>
    <row r="949" spans="2:6" x14ac:dyDescent="0.25">
      <c r="B949">
        <f t="shared" ref="B949:C949" si="5470">B948+1</f>
        <v>2094</v>
      </c>
      <c r="C949">
        <f t="shared" si="5470"/>
        <v>111</v>
      </c>
      <c r="D949">
        <f>IF(D948=0, 0, D948*(1-VLOOKUP(C948,Mort!$A$2:$E$111,IF(D948/D947=1-VLOOKUP(C947,Mort!$A$2:$E$111,4),4,5))))</f>
        <v>0</v>
      </c>
      <c r="E949" s="3">
        <f>IF(C949&lt;65,Assumptions!$C$6,Assumptions!$C$7)*(1+Assumptions!$C$8)^(B949-$J$3)</f>
        <v>232741.29247252279</v>
      </c>
      <c r="F949" s="3">
        <f t="shared" si="5356"/>
        <v>0</v>
      </c>
    </row>
    <row r="950" spans="2:6" x14ac:dyDescent="0.25">
      <c r="B950">
        <f t="shared" ref="B950:C950" si="5471">B949+1</f>
        <v>2095</v>
      </c>
      <c r="C950">
        <f t="shared" si="5471"/>
        <v>112</v>
      </c>
      <c r="D950">
        <f>IF(D949=0, 0, D949*(1-VLOOKUP(C949,Mort!$A$2:$E$111,IF(D949/D948=1-VLOOKUP(C948,Mort!$A$2:$E$111,4),4,5))))</f>
        <v>0</v>
      </c>
      <c r="E950" s="3">
        <f>IF(C950&lt;65,Assumptions!$C$6,Assumptions!$C$7)*(1+Assumptions!$C$8)^(B950-$J$3)</f>
        <v>245542.06355851155</v>
      </c>
      <c r="F950" s="3">
        <f t="shared" si="5356"/>
        <v>0</v>
      </c>
    </row>
    <row r="951" spans="2:6" x14ac:dyDescent="0.25">
      <c r="B951">
        <f t="shared" ref="B951:C951" si="5472">B950+1</f>
        <v>2096</v>
      </c>
      <c r="C951">
        <f t="shared" si="5472"/>
        <v>113</v>
      </c>
      <c r="D951">
        <f>IF(D950=0, 0, D950*(1-VLOOKUP(C950,Mort!$A$2:$E$111,IF(D950/D949=1-VLOOKUP(C949,Mort!$A$2:$E$111,4),4,5))))</f>
        <v>0</v>
      </c>
      <c r="E951" s="3">
        <f>IF(C951&lt;65,Assumptions!$C$6,Assumptions!$C$7)*(1+Assumptions!$C$8)^(B951-$J$3)</f>
        <v>259046.87705422964</v>
      </c>
      <c r="F951" s="3">
        <f t="shared" si="5356"/>
        <v>0</v>
      </c>
    </row>
    <row r="952" spans="2:6" x14ac:dyDescent="0.25">
      <c r="B952">
        <f t="shared" ref="B952:C952" si="5473">B951+1</f>
        <v>2097</v>
      </c>
      <c r="C952">
        <f t="shared" si="5473"/>
        <v>114</v>
      </c>
      <c r="D952">
        <f>IF(D951=0, 0, D951*(1-VLOOKUP(C951,Mort!$A$2:$E$111,IF(D951/D950=1-VLOOKUP(C950,Mort!$A$2:$E$111,4),4,5))))</f>
        <v>0</v>
      </c>
      <c r="E952" s="3">
        <f>IF(C952&lt;65,Assumptions!$C$6,Assumptions!$C$7)*(1+Assumptions!$C$8)^(B952-$J$3)</f>
        <v>273294.45529221225</v>
      </c>
      <c r="F952" s="3">
        <f t="shared" si="5356"/>
        <v>0</v>
      </c>
    </row>
    <row r="953" spans="2:6" x14ac:dyDescent="0.25">
      <c r="B953">
        <f t="shared" ref="B953:C953" si="5474">B952+1</f>
        <v>2098</v>
      </c>
      <c r="C953">
        <f t="shared" si="5474"/>
        <v>115</v>
      </c>
      <c r="D953">
        <f>IF(D952=0, 0, D952*(1-VLOOKUP(C952,Mort!$A$2:$E$111,IF(D952/D951=1-VLOOKUP(C951,Mort!$A$2:$E$111,4),4,5))))</f>
        <v>0</v>
      </c>
      <c r="E953" s="3">
        <f>IF(C953&lt;65,Assumptions!$C$6,Assumptions!$C$7)*(1+Assumptions!$C$8)^(B953-$J$3)</f>
        <v>288325.65033328393</v>
      </c>
      <c r="F953" s="3">
        <f t="shared" si="5356"/>
        <v>0</v>
      </c>
    </row>
    <row r="954" spans="2:6" x14ac:dyDescent="0.25">
      <c r="B954">
        <f t="shared" ref="B954:C954" si="5475">B953+1</f>
        <v>2099</v>
      </c>
      <c r="C954">
        <f t="shared" si="5475"/>
        <v>116</v>
      </c>
      <c r="D954">
        <f>IF(D953=0, 0, D953*(1-VLOOKUP(C953,Mort!$A$2:$E$111,IF(D953/D952=1-VLOOKUP(C952,Mort!$A$2:$E$111,4),4,5))))</f>
        <v>0</v>
      </c>
      <c r="E954" s="3">
        <f>IF(C954&lt;65,Assumptions!$C$6,Assumptions!$C$7)*(1+Assumptions!$C$8)^(B954-$J$3)</f>
        <v>304183.56110161456</v>
      </c>
      <c r="F954" s="3">
        <f t="shared" ref="F954:F988" si="5476">ROUND(D954*E954, 2)</f>
        <v>0</v>
      </c>
    </row>
    <row r="955" spans="2:6" x14ac:dyDescent="0.25">
      <c r="B955">
        <f t="shared" ref="B955:C955" si="5477">B954+1</f>
        <v>2100</v>
      </c>
      <c r="C955">
        <f t="shared" si="5477"/>
        <v>117</v>
      </c>
      <c r="D955">
        <f>IF(D954=0, 0, D954*(1-VLOOKUP(C954,Mort!$A$2:$E$111,IF(D954/D953=1-VLOOKUP(C953,Mort!$A$2:$E$111,4),4,5))))</f>
        <v>0</v>
      </c>
      <c r="E955" s="3">
        <f>IF(C955&lt;65,Assumptions!$C$6,Assumptions!$C$7)*(1+Assumptions!$C$8)^(B955-$J$3)</f>
        <v>320913.65696220333</v>
      </c>
      <c r="F955" s="3">
        <f t="shared" si="5476"/>
        <v>0</v>
      </c>
    </row>
    <row r="956" spans="2:6" x14ac:dyDescent="0.25">
      <c r="B956">
        <f t="shared" ref="B956:C956" si="5478">B955+1</f>
        <v>2101</v>
      </c>
      <c r="C956">
        <f t="shared" si="5478"/>
        <v>118</v>
      </c>
      <c r="D956">
        <f>IF(D955=0, 0, D955*(1-VLOOKUP(C955,Mort!$A$2:$E$111,IF(D955/D954=1-VLOOKUP(C954,Mort!$A$2:$E$111,4),4,5))))</f>
        <v>0</v>
      </c>
      <c r="E956" s="3">
        <f>IF(C956&lt;65,Assumptions!$C$6,Assumptions!$C$7)*(1+Assumptions!$C$8)^(B956-$J$3)</f>
        <v>338563.90809512453</v>
      </c>
      <c r="F956" s="3">
        <f t="shared" si="5476"/>
        <v>0</v>
      </c>
    </row>
    <row r="957" spans="2:6" x14ac:dyDescent="0.25">
      <c r="B957">
        <f t="shared" ref="B957:C957" si="5479">B956+1</f>
        <v>2102</v>
      </c>
      <c r="C957">
        <f t="shared" si="5479"/>
        <v>119</v>
      </c>
      <c r="D957">
        <f>IF(D956=0, 0, D956*(1-VLOOKUP(C956,Mort!$A$2:$E$111,IF(D956/D955=1-VLOOKUP(C955,Mort!$A$2:$E$111,4),4,5))))</f>
        <v>0</v>
      </c>
      <c r="E957" s="3">
        <f>IF(C957&lt;65,Assumptions!$C$6,Assumptions!$C$7)*(1+Assumptions!$C$8)^(B957-$J$3)</f>
        <v>357184.92304035631</v>
      </c>
      <c r="F957" s="3">
        <f t="shared" si="5476"/>
        <v>0</v>
      </c>
    </row>
    <row r="958" spans="2:6" x14ac:dyDescent="0.25">
      <c r="B958">
        <f t="shared" ref="B958:C958" si="5480">B957+1</f>
        <v>2103</v>
      </c>
      <c r="C958">
        <f t="shared" si="5480"/>
        <v>120</v>
      </c>
      <c r="D958">
        <f>IF(D957=0, 0, D957*(1-VLOOKUP(C957,Mort!$A$2:$E$111,IF(D957/D956=1-VLOOKUP(C956,Mort!$A$2:$E$111,4),4,5))))</f>
        <v>0</v>
      </c>
      <c r="E958" s="3">
        <f>IF(C958&lt;65,Assumptions!$C$6,Assumptions!$C$7)*(1+Assumptions!$C$8)^(B958-$J$3)</f>
        <v>376830.09380757593</v>
      </c>
      <c r="F958" s="3">
        <f t="shared" si="5476"/>
        <v>0</v>
      </c>
    </row>
    <row r="959" spans="2:6" x14ac:dyDescent="0.25">
      <c r="B959">
        <f t="shared" ref="B959:C959" si="5481">B958+1</f>
        <v>2104</v>
      </c>
      <c r="C959">
        <f t="shared" si="5481"/>
        <v>121</v>
      </c>
      <c r="D959">
        <f>IF(D958=0, 0, D958*(1-VLOOKUP(C958,Mort!$A$2:$E$111,IF(D958/D957=1-VLOOKUP(C957,Mort!$A$2:$E$111,4),4,5))))</f>
        <v>0</v>
      </c>
      <c r="E959" s="3">
        <f>IF(C959&lt;65,Assumptions!$C$6,Assumptions!$C$7)*(1+Assumptions!$C$8)^(B959-$J$3)</f>
        <v>397555.7489669926</v>
      </c>
      <c r="F959" s="3">
        <f t="shared" si="5476"/>
        <v>0</v>
      </c>
    </row>
    <row r="960" spans="2:6" x14ac:dyDescent="0.25">
      <c r="B960">
        <f t="shared" ref="B960:C960" si="5482">B959+1</f>
        <v>2105</v>
      </c>
      <c r="C960">
        <f t="shared" si="5482"/>
        <v>122</v>
      </c>
      <c r="D960">
        <f>IF(D959=0, 0, D959*(1-VLOOKUP(C959,Mort!$A$2:$E$111,IF(D959/D958=1-VLOOKUP(C958,Mort!$A$2:$E$111,4),4,5))))</f>
        <v>0</v>
      </c>
      <c r="E960" s="3">
        <f>IF(C960&lt;65,Assumptions!$C$6,Assumptions!$C$7)*(1+Assumptions!$C$8)^(B960-$J$3)</f>
        <v>419421.31516017712</v>
      </c>
      <c r="F960" s="3">
        <f t="shared" si="5476"/>
        <v>0</v>
      </c>
    </row>
    <row r="961" spans="2:6" x14ac:dyDescent="0.25">
      <c r="B961">
        <f t="shared" ref="B961:C961" si="5483">B960+1</f>
        <v>2106</v>
      </c>
      <c r="C961">
        <f t="shared" si="5483"/>
        <v>123</v>
      </c>
      <c r="D961">
        <f>IF(D960=0, 0, D960*(1-VLOOKUP(C960,Mort!$A$2:$E$111,IF(D960/D959=1-VLOOKUP(C959,Mort!$A$2:$E$111,4),4,5))))</f>
        <v>0</v>
      </c>
      <c r="E961" s="3">
        <f>IF(C961&lt;65,Assumptions!$C$6,Assumptions!$C$7)*(1+Assumptions!$C$8)^(B961-$J$3)</f>
        <v>442489.4874939869</v>
      </c>
      <c r="F961" s="3">
        <f t="shared" si="5476"/>
        <v>0</v>
      </c>
    </row>
    <row r="962" spans="2:6" x14ac:dyDescent="0.25">
      <c r="B962">
        <f t="shared" ref="B962:C962" si="5484">B961+1</f>
        <v>2107</v>
      </c>
      <c r="C962">
        <f t="shared" si="5484"/>
        <v>124</v>
      </c>
      <c r="D962">
        <f>IF(D961=0, 0, D961*(1-VLOOKUP(C961,Mort!$A$2:$E$111,IF(D961/D960=1-VLOOKUP(C960,Mort!$A$2:$E$111,4),4,5))))</f>
        <v>0</v>
      </c>
      <c r="E962" s="3">
        <f>IF(C962&lt;65,Assumptions!$C$6,Assumptions!$C$7)*(1+Assumptions!$C$8)^(B962-$J$3)</f>
        <v>466826.40930615616</v>
      </c>
      <c r="F962" s="3">
        <f t="shared" si="5476"/>
        <v>0</v>
      </c>
    </row>
    <row r="963" spans="2:6" x14ac:dyDescent="0.25">
      <c r="B963">
        <f t="shared" ref="B963:C963" si="5485">B962+1</f>
        <v>2108</v>
      </c>
      <c r="C963">
        <f t="shared" si="5485"/>
        <v>125</v>
      </c>
      <c r="D963">
        <f>IF(D962=0, 0, D962*(1-VLOOKUP(C962,Mort!$A$2:$E$111,IF(D962/D961=1-VLOOKUP(C961,Mort!$A$2:$E$111,4),4,5))))</f>
        <v>0</v>
      </c>
      <c r="E963" s="3">
        <f>IF(C963&lt;65,Assumptions!$C$6,Assumptions!$C$7)*(1+Assumptions!$C$8)^(B963-$J$3)</f>
        <v>492501.86181799474</v>
      </c>
      <c r="F963" s="3">
        <f t="shared" si="5476"/>
        <v>0</v>
      </c>
    </row>
    <row r="964" spans="2:6" x14ac:dyDescent="0.25">
      <c r="B964">
        <f t="shared" ref="B964:C964" si="5486">B963+1</f>
        <v>2109</v>
      </c>
      <c r="C964">
        <f t="shared" si="5486"/>
        <v>126</v>
      </c>
      <c r="D964">
        <f>IF(D963=0, 0, D963*(1-VLOOKUP(C963,Mort!$A$2:$E$111,IF(D963/D962=1-VLOOKUP(C962,Mort!$A$2:$E$111,4),4,5))))</f>
        <v>0</v>
      </c>
      <c r="E964" s="3">
        <f>IF(C964&lt;65,Assumptions!$C$6,Assumptions!$C$7)*(1+Assumptions!$C$8)^(B964-$J$3)</f>
        <v>519589.46421798447</v>
      </c>
      <c r="F964" s="3">
        <f t="shared" si="5476"/>
        <v>0</v>
      </c>
    </row>
    <row r="965" spans="2:6" x14ac:dyDescent="0.25">
      <c r="B965">
        <f t="shared" ref="B965:C965" si="5487">B964+1</f>
        <v>2110</v>
      </c>
      <c r="C965">
        <f t="shared" si="5487"/>
        <v>127</v>
      </c>
      <c r="D965">
        <f>IF(D964=0, 0, D964*(1-VLOOKUP(C964,Mort!$A$2:$E$111,IF(D964/D963=1-VLOOKUP(C963,Mort!$A$2:$E$111,4),4,5))))</f>
        <v>0</v>
      </c>
      <c r="E965" s="3">
        <f>IF(C965&lt;65,Assumptions!$C$6,Assumptions!$C$7)*(1+Assumptions!$C$8)^(B965-$J$3)</f>
        <v>548166.88474997354</v>
      </c>
      <c r="F965" s="3">
        <f t="shared" si="5476"/>
        <v>0</v>
      </c>
    </row>
    <row r="966" spans="2:6" x14ac:dyDescent="0.25">
      <c r="B966">
        <f t="shared" ref="B966:C966" si="5488">B965+1</f>
        <v>2111</v>
      </c>
      <c r="C966">
        <f t="shared" si="5488"/>
        <v>128</v>
      </c>
      <c r="D966">
        <f>IF(D965=0, 0, D965*(1-VLOOKUP(C965,Mort!$A$2:$E$111,IF(D965/D964=1-VLOOKUP(C964,Mort!$A$2:$E$111,4),4,5))))</f>
        <v>0</v>
      </c>
      <c r="E966" s="3">
        <f>IF(C966&lt;65,Assumptions!$C$6,Assumptions!$C$7)*(1+Assumptions!$C$8)^(B966-$J$3)</f>
        <v>578316.06341122207</v>
      </c>
      <c r="F966" s="3">
        <f t="shared" si="5476"/>
        <v>0</v>
      </c>
    </row>
    <row r="967" spans="2:6" x14ac:dyDescent="0.25">
      <c r="B967">
        <f t="shared" ref="B967:C967" si="5489">B966+1</f>
        <v>2112</v>
      </c>
      <c r="C967">
        <f t="shared" si="5489"/>
        <v>129</v>
      </c>
      <c r="D967">
        <f>IF(D966=0, 0, D966*(1-VLOOKUP(C966,Mort!$A$2:$E$111,IF(D966/D965=1-VLOOKUP(C965,Mort!$A$2:$E$111,4),4,5))))</f>
        <v>0</v>
      </c>
      <c r="E967" s="3">
        <f>IF(C967&lt;65,Assumptions!$C$6,Assumptions!$C$7)*(1+Assumptions!$C$8)^(B967-$J$3)</f>
        <v>610123.4468988392</v>
      </c>
      <c r="F967" s="3">
        <f t="shared" si="5476"/>
        <v>0</v>
      </c>
    </row>
    <row r="968" spans="2:6" x14ac:dyDescent="0.25">
      <c r="B968">
        <f t="shared" ref="B968:C968" si="5490">B967+1</f>
        <v>2113</v>
      </c>
      <c r="C968">
        <f t="shared" si="5490"/>
        <v>130</v>
      </c>
      <c r="D968">
        <f>IF(D967=0, 0, D967*(1-VLOOKUP(C967,Mort!$A$2:$E$111,IF(D967/D966=1-VLOOKUP(C966,Mort!$A$2:$E$111,4),4,5))))</f>
        <v>0</v>
      </c>
      <c r="E968" s="3">
        <f>IF(C968&lt;65,Assumptions!$C$6,Assumptions!$C$7)*(1+Assumptions!$C$8)^(B968-$J$3)</f>
        <v>643680.23647827539</v>
      </c>
      <c r="F968" s="3">
        <f t="shared" si="5476"/>
        <v>0</v>
      </c>
    </row>
    <row r="969" spans="2:6" x14ac:dyDescent="0.25">
      <c r="B969">
        <f t="shared" ref="B969:C969" si="5491">B968+1</f>
        <v>2114</v>
      </c>
      <c r="C969">
        <f t="shared" si="5491"/>
        <v>131</v>
      </c>
      <c r="D969">
        <f>IF(D968=0, 0, D968*(1-VLOOKUP(C968,Mort!$A$2:$E$111,IF(D968/D967=1-VLOOKUP(C967,Mort!$A$2:$E$111,4),4,5))))</f>
        <v>0</v>
      </c>
      <c r="E969" s="3">
        <f>IF(C969&lt;65,Assumptions!$C$6,Assumptions!$C$7)*(1+Assumptions!$C$8)^(B969-$J$3)</f>
        <v>679082.6494845805</v>
      </c>
      <c r="F969" s="3">
        <f t="shared" si="5476"/>
        <v>0</v>
      </c>
    </row>
    <row r="970" spans="2:6" x14ac:dyDescent="0.25">
      <c r="B970">
        <f t="shared" ref="B970:C970" si="5492">B969+1</f>
        <v>2115</v>
      </c>
      <c r="C970">
        <f t="shared" si="5492"/>
        <v>132</v>
      </c>
      <c r="D970">
        <f>IF(D969=0, 0, D969*(1-VLOOKUP(C969,Mort!$A$2:$E$111,IF(D969/D968=1-VLOOKUP(C968,Mort!$A$2:$E$111,4),4,5))))</f>
        <v>0</v>
      </c>
      <c r="E970" s="3">
        <f>IF(C970&lt;65,Assumptions!$C$6,Assumptions!$C$7)*(1+Assumptions!$C$8)^(B970-$J$3)</f>
        <v>716432.19520623237</v>
      </c>
      <c r="F970" s="3">
        <f t="shared" si="5476"/>
        <v>0</v>
      </c>
    </row>
    <row r="971" spans="2:6" x14ac:dyDescent="0.25">
      <c r="B971">
        <f t="shared" ref="B971:C971" si="5493">B970+1</f>
        <v>2116</v>
      </c>
      <c r="C971">
        <f t="shared" si="5493"/>
        <v>133</v>
      </c>
      <c r="D971">
        <f>IF(D970=0, 0, D970*(1-VLOOKUP(C970,Mort!$A$2:$E$111,IF(D970/D969=1-VLOOKUP(C969,Mort!$A$2:$E$111,4),4,5))))</f>
        <v>0</v>
      </c>
      <c r="E971" s="3">
        <f>IF(C971&lt;65,Assumptions!$C$6,Assumptions!$C$7)*(1+Assumptions!$C$8)^(B971-$J$3)</f>
        <v>755835.96594257513</v>
      </c>
      <c r="F971" s="3">
        <f t="shared" si="5476"/>
        <v>0</v>
      </c>
    </row>
    <row r="972" spans="2:6" x14ac:dyDescent="0.25">
      <c r="B972">
        <f t="shared" ref="B972:C972" si="5494">B971+1</f>
        <v>2117</v>
      </c>
      <c r="C972">
        <f t="shared" si="5494"/>
        <v>134</v>
      </c>
      <c r="D972">
        <f>IF(D971=0, 0, D971*(1-VLOOKUP(C971,Mort!$A$2:$E$111,IF(D971/D970=1-VLOOKUP(C970,Mort!$A$2:$E$111,4),4,5))))</f>
        <v>0</v>
      </c>
      <c r="E972" s="3">
        <f>IF(C972&lt;65,Assumptions!$C$6,Assumptions!$C$7)*(1+Assumptions!$C$8)^(B972-$J$3)</f>
        <v>797406.94406941684</v>
      </c>
      <c r="F972" s="3">
        <f t="shared" si="5476"/>
        <v>0</v>
      </c>
    </row>
    <row r="973" spans="2:6" x14ac:dyDescent="0.25">
      <c r="B973">
        <f t="shared" ref="B973:C973" si="5495">B972+1</f>
        <v>2118</v>
      </c>
      <c r="C973">
        <f t="shared" si="5495"/>
        <v>135</v>
      </c>
      <c r="D973">
        <f>IF(D972=0, 0, D972*(1-VLOOKUP(C972,Mort!$A$2:$E$111,IF(D972/D971=1-VLOOKUP(C971,Mort!$A$2:$E$111,4),4,5))))</f>
        <v>0</v>
      </c>
      <c r="E973" s="3">
        <f>IF(C973&lt;65,Assumptions!$C$6,Assumptions!$C$7)*(1+Assumptions!$C$8)^(B973-$J$3)</f>
        <v>841264.32599323452</v>
      </c>
      <c r="F973" s="3">
        <f t="shared" si="5476"/>
        <v>0</v>
      </c>
    </row>
    <row r="974" spans="2:6" x14ac:dyDescent="0.25">
      <c r="B974">
        <f t="shared" ref="B974:C974" si="5496">B973+1</f>
        <v>2119</v>
      </c>
      <c r="C974">
        <f t="shared" si="5496"/>
        <v>136</v>
      </c>
      <c r="D974">
        <f>IF(D973=0, 0, D973*(1-VLOOKUP(C973,Mort!$A$2:$E$111,IF(D973/D972=1-VLOOKUP(C972,Mort!$A$2:$E$111,4),4,5))))</f>
        <v>0</v>
      </c>
      <c r="E974" s="3">
        <f>IF(C974&lt;65,Assumptions!$C$6,Assumptions!$C$7)*(1+Assumptions!$C$8)^(B974-$J$3)</f>
        <v>887533.86392286257</v>
      </c>
      <c r="F974" s="3">
        <f t="shared" si="5476"/>
        <v>0</v>
      </c>
    </row>
    <row r="975" spans="2:6" x14ac:dyDescent="0.25">
      <c r="B975">
        <f t="shared" ref="B975:C975" si="5497">B974+1</f>
        <v>2120</v>
      </c>
      <c r="C975">
        <f t="shared" si="5497"/>
        <v>137</v>
      </c>
      <c r="D975">
        <f>IF(D974=0, 0, D974*(1-VLOOKUP(C974,Mort!$A$2:$E$111,IF(D974/D973=1-VLOOKUP(C973,Mort!$A$2:$E$111,4),4,5))))</f>
        <v>0</v>
      </c>
      <c r="E975" s="3">
        <f>IF(C975&lt;65,Assumptions!$C$6,Assumptions!$C$7)*(1+Assumptions!$C$8)^(B975-$J$3)</f>
        <v>936348.22643861989</v>
      </c>
      <c r="F975" s="3">
        <f t="shared" si="5476"/>
        <v>0</v>
      </c>
    </row>
    <row r="976" spans="2:6" x14ac:dyDescent="0.25">
      <c r="B976">
        <f t="shared" ref="B976:C976" si="5498">B975+1</f>
        <v>2121</v>
      </c>
      <c r="C976">
        <f t="shared" si="5498"/>
        <v>138</v>
      </c>
      <c r="D976">
        <f>IF(D975=0, 0, D975*(1-VLOOKUP(C975,Mort!$A$2:$E$111,IF(D975/D974=1-VLOOKUP(C974,Mort!$A$2:$E$111,4),4,5))))</f>
        <v>0</v>
      </c>
      <c r="E976" s="3">
        <f>IF(C976&lt;65,Assumptions!$C$6,Assumptions!$C$7)*(1+Assumptions!$C$8)^(B976-$J$3)</f>
        <v>987847.37889274396</v>
      </c>
      <c r="F976" s="3">
        <f t="shared" si="5476"/>
        <v>0</v>
      </c>
    </row>
    <row r="977" spans="2:110" x14ac:dyDescent="0.25">
      <c r="B977">
        <f t="shared" ref="B977:C977" si="5499">B976+1</f>
        <v>2122</v>
      </c>
      <c r="C977">
        <f t="shared" si="5499"/>
        <v>139</v>
      </c>
      <c r="D977">
        <f>IF(D976=0, 0, D976*(1-VLOOKUP(C976,Mort!$A$2:$E$111,IF(D976/D975=1-VLOOKUP(C975,Mort!$A$2:$E$111,4),4,5))))</f>
        <v>0</v>
      </c>
      <c r="E977" s="3">
        <f>IF(C977&lt;65,Assumptions!$C$6,Assumptions!$C$7)*(1+Assumptions!$C$8)^(B977-$J$3)</f>
        <v>1042178.9847318449</v>
      </c>
      <c r="F977" s="3">
        <f t="shared" si="5476"/>
        <v>0</v>
      </c>
    </row>
    <row r="978" spans="2:110" x14ac:dyDescent="0.25">
      <c r="B978">
        <f t="shared" ref="B978:C978" si="5500">B977+1</f>
        <v>2123</v>
      </c>
      <c r="C978">
        <f t="shared" si="5500"/>
        <v>140</v>
      </c>
      <c r="D978">
        <f>IF(D977=0, 0, D977*(1-VLOOKUP(C977,Mort!$A$2:$E$111,IF(D977/D976=1-VLOOKUP(C976,Mort!$A$2:$E$111,4),4,5))))</f>
        <v>0</v>
      </c>
      <c r="E978" s="3">
        <f>IF(C978&lt;65,Assumptions!$C$6,Assumptions!$C$7)*(1+Assumptions!$C$8)^(B978-$J$3)</f>
        <v>1099498.8288920962</v>
      </c>
      <c r="F978" s="3">
        <f t="shared" si="5476"/>
        <v>0</v>
      </c>
    </row>
    <row r="979" spans="2:110" x14ac:dyDescent="0.25">
      <c r="B979">
        <f t="shared" ref="B979:C979" si="5501">B978+1</f>
        <v>2124</v>
      </c>
      <c r="C979">
        <f t="shared" si="5501"/>
        <v>141</v>
      </c>
      <c r="D979">
        <f>IF(D978=0, 0, D978*(1-VLOOKUP(C978,Mort!$A$2:$E$111,IF(D978/D977=1-VLOOKUP(C977,Mort!$A$2:$E$111,4),4,5))))</f>
        <v>0</v>
      </c>
      <c r="E979" s="3">
        <f>IF(C979&lt;65,Assumptions!$C$6,Assumptions!$C$7)*(1+Assumptions!$C$8)^(B979-$J$3)</f>
        <v>1159971.2644811615</v>
      </c>
      <c r="F979" s="3">
        <f t="shared" si="5476"/>
        <v>0</v>
      </c>
    </row>
    <row r="980" spans="2:110" x14ac:dyDescent="0.25">
      <c r="B980">
        <f t="shared" ref="B980:C980" si="5502">B979+1</f>
        <v>2125</v>
      </c>
      <c r="C980">
        <f t="shared" si="5502"/>
        <v>142</v>
      </c>
      <c r="D980">
        <f>IF(D979=0, 0, D979*(1-VLOOKUP(C979,Mort!$A$2:$E$111,IF(D979/D978=1-VLOOKUP(C978,Mort!$A$2:$E$111,4),4,5))))</f>
        <v>0</v>
      </c>
      <c r="E980" s="3">
        <f>IF(C980&lt;65,Assumptions!$C$6,Assumptions!$C$7)*(1+Assumptions!$C$8)^(B980-$J$3)</f>
        <v>1223769.6840276255</v>
      </c>
      <c r="F980" s="3">
        <f t="shared" si="5476"/>
        <v>0</v>
      </c>
    </row>
    <row r="981" spans="2:110" x14ac:dyDescent="0.25">
      <c r="B981">
        <f t="shared" ref="B981:C981" si="5503">B980+1</f>
        <v>2126</v>
      </c>
      <c r="C981">
        <f t="shared" si="5503"/>
        <v>143</v>
      </c>
      <c r="D981">
        <f>IF(D980=0, 0, D980*(1-VLOOKUP(C980,Mort!$A$2:$E$111,IF(D980/D979=1-VLOOKUP(C979,Mort!$A$2:$E$111,4),4,5))))</f>
        <v>0</v>
      </c>
      <c r="E981" s="3">
        <f>IF(C981&lt;65,Assumptions!$C$6,Assumptions!$C$7)*(1+Assumptions!$C$8)^(B981-$J$3)</f>
        <v>1291077.0166491447</v>
      </c>
      <c r="F981" s="3">
        <f t="shared" si="5476"/>
        <v>0</v>
      </c>
    </row>
    <row r="982" spans="2:110" x14ac:dyDescent="0.25">
      <c r="B982">
        <f t="shared" ref="B982:C982" si="5504">B981+1</f>
        <v>2127</v>
      </c>
      <c r="C982">
        <f t="shared" si="5504"/>
        <v>144</v>
      </c>
      <c r="D982">
        <f>IF(D981=0, 0, D981*(1-VLOOKUP(C981,Mort!$A$2:$E$111,IF(D981/D980=1-VLOOKUP(C980,Mort!$A$2:$E$111,4),4,5))))</f>
        <v>0</v>
      </c>
      <c r="E982" s="3">
        <f>IF(C982&lt;65,Assumptions!$C$6,Assumptions!$C$7)*(1+Assumptions!$C$8)^(B982-$J$3)</f>
        <v>1362086.2525648475</v>
      </c>
      <c r="F982" s="3">
        <f t="shared" si="5476"/>
        <v>0</v>
      </c>
    </row>
    <row r="983" spans="2:110" x14ac:dyDescent="0.25">
      <c r="B983">
        <f t="shared" ref="B983:C983" si="5505">B982+1</f>
        <v>2128</v>
      </c>
      <c r="C983">
        <f t="shared" si="5505"/>
        <v>145</v>
      </c>
      <c r="D983">
        <f>IF(D982=0, 0, D982*(1-VLOOKUP(C982,Mort!$A$2:$E$111,IF(D982/D981=1-VLOOKUP(C981,Mort!$A$2:$E$111,4),4,5))))</f>
        <v>0</v>
      </c>
      <c r="E983" s="3">
        <f>IF(C983&lt;65,Assumptions!$C$6,Assumptions!$C$7)*(1+Assumptions!$C$8)^(B983-$J$3)</f>
        <v>1437000.9964559141</v>
      </c>
      <c r="F983" s="3">
        <f t="shared" si="5476"/>
        <v>0</v>
      </c>
    </row>
    <row r="984" spans="2:110" x14ac:dyDescent="0.25">
      <c r="B984">
        <f t="shared" ref="B984:C984" si="5506">B983+1</f>
        <v>2129</v>
      </c>
      <c r="C984">
        <f t="shared" si="5506"/>
        <v>146</v>
      </c>
      <c r="D984">
        <f>IF(D983=0, 0, D983*(1-VLOOKUP(C983,Mort!$A$2:$E$111,IF(D983/D982=1-VLOOKUP(C982,Mort!$A$2:$E$111,4),4,5))))</f>
        <v>0</v>
      </c>
      <c r="E984" s="3">
        <f>IF(C984&lt;65,Assumptions!$C$6,Assumptions!$C$7)*(1+Assumptions!$C$8)^(B984-$J$3)</f>
        <v>1516036.0512609896</v>
      </c>
      <c r="F984" s="3">
        <f t="shared" si="5476"/>
        <v>0</v>
      </c>
    </row>
    <row r="985" spans="2:110" x14ac:dyDescent="0.25">
      <c r="B985">
        <f t="shared" ref="B985:C985" si="5507">B984+1</f>
        <v>2130</v>
      </c>
      <c r="C985">
        <f t="shared" si="5507"/>
        <v>147</v>
      </c>
      <c r="D985">
        <f>IF(D984=0, 0, D984*(1-VLOOKUP(C984,Mort!$A$2:$E$111,IF(D984/D983=1-VLOOKUP(C983,Mort!$A$2:$E$111,4),4,5))))</f>
        <v>0</v>
      </c>
      <c r="E985" s="3">
        <f>IF(C985&lt;65,Assumptions!$C$6,Assumptions!$C$7)*(1+Assumptions!$C$8)^(B985-$J$3)</f>
        <v>1599418.0340803438</v>
      </c>
      <c r="F985" s="3">
        <f t="shared" si="5476"/>
        <v>0</v>
      </c>
    </row>
    <row r="986" spans="2:110" x14ac:dyDescent="0.25">
      <c r="B986">
        <f t="shared" ref="B986:C986" si="5508">B985+1</f>
        <v>2131</v>
      </c>
      <c r="C986">
        <f t="shared" si="5508"/>
        <v>148</v>
      </c>
      <c r="D986">
        <f>IF(D985=0, 0, D985*(1-VLOOKUP(C985,Mort!$A$2:$E$111,IF(D985/D984=1-VLOOKUP(C984,Mort!$A$2:$E$111,4),4,5))))</f>
        <v>0</v>
      </c>
      <c r="E986" s="3">
        <f>IF(C986&lt;65,Assumptions!$C$6,Assumptions!$C$7)*(1+Assumptions!$C$8)^(B986-$J$3)</f>
        <v>1687386.0259547625</v>
      </c>
      <c r="F986" s="3">
        <f t="shared" si="5476"/>
        <v>0</v>
      </c>
    </row>
    <row r="987" spans="2:110" x14ac:dyDescent="0.25">
      <c r="B987">
        <f t="shared" ref="B987:C987" si="5509">B986+1</f>
        <v>2132</v>
      </c>
      <c r="C987">
        <f t="shared" si="5509"/>
        <v>149</v>
      </c>
      <c r="D987">
        <f>IF(D986=0, 0, D986*(1-VLOOKUP(C986,Mort!$A$2:$E$111,IF(D986/D985=1-VLOOKUP(C985,Mort!$A$2:$E$111,4),4,5))))</f>
        <v>0</v>
      </c>
      <c r="E987" s="3">
        <f>IF(C987&lt;65,Assumptions!$C$6,Assumptions!$C$7)*(1+Assumptions!$C$8)^(B987-$J$3)</f>
        <v>1780192.2573822744</v>
      </c>
      <c r="F987" s="3">
        <f t="shared" si="5476"/>
        <v>0</v>
      </c>
    </row>
    <row r="988" spans="2:110" x14ac:dyDescent="0.25">
      <c r="B988">
        <f t="shared" ref="B988:C988" si="5510">B987+1</f>
        <v>2133</v>
      </c>
      <c r="C988">
        <f t="shared" si="5510"/>
        <v>150</v>
      </c>
      <c r="D988">
        <f>IF(D987=0, 0, D987*(1-VLOOKUP(C987,Mort!$A$2:$E$111,IF(D987/D986=1-VLOOKUP(C986,Mort!$A$2:$E$111,4),4,5))))</f>
        <v>0</v>
      </c>
      <c r="E988" s="3">
        <f>IF(C988&lt;65,Assumptions!$C$6,Assumptions!$C$7)*(1+Assumptions!$C$8)^(B988-$J$3)</f>
        <v>1878102.8315382996</v>
      </c>
      <c r="F988" s="3">
        <f t="shared" si="5476"/>
        <v>0</v>
      </c>
    </row>
    <row r="992" spans="2:110" x14ac:dyDescent="0.25">
      <c r="H992" t="s">
        <v>40</v>
      </c>
      <c r="I992" s="4">
        <f>NPV(Assumptions!$C$9, J994:DE994)*(1+Assumptions!$C$9)-I994</f>
        <v>0</v>
      </c>
      <c r="J992" t="s">
        <v>26</v>
      </c>
      <c r="DF992" t="s">
        <v>55</v>
      </c>
    </row>
    <row r="993" spans="2:226" x14ac:dyDescent="0.25">
      <c r="B993" t="s">
        <v>3</v>
      </c>
      <c r="C993">
        <v>10</v>
      </c>
      <c r="E993" t="s">
        <v>30</v>
      </c>
      <c r="F993">
        <f>C994+MAX(Assumptions!$C$4-C994,Assumptions!$C$5-C996,0)</f>
        <v>50</v>
      </c>
      <c r="I993" t="s">
        <v>21</v>
      </c>
      <c r="J993">
        <f>J998</f>
        <v>2019</v>
      </c>
      <c r="K993">
        <f>J993+1</f>
        <v>2020</v>
      </c>
      <c r="L993">
        <f t="shared" ref="L993" si="5511">K993+1</f>
        <v>2021</v>
      </c>
      <c r="M993">
        <f t="shared" ref="M993" si="5512">L993+1</f>
        <v>2022</v>
      </c>
      <c r="N993">
        <f t="shared" ref="N993" si="5513">M993+1</f>
        <v>2023</v>
      </c>
      <c r="O993">
        <f t="shared" ref="O993" si="5514">N993+1</f>
        <v>2024</v>
      </c>
      <c r="P993">
        <f t="shared" ref="P993" si="5515">O993+1</f>
        <v>2025</v>
      </c>
      <c r="Q993">
        <f t="shared" ref="Q993" si="5516">P993+1</f>
        <v>2026</v>
      </c>
      <c r="R993">
        <f t="shared" ref="R993" si="5517">Q993+1</f>
        <v>2027</v>
      </c>
      <c r="S993">
        <f t="shared" ref="S993" si="5518">R993+1</f>
        <v>2028</v>
      </c>
      <c r="T993">
        <f t="shared" ref="T993" si="5519">S993+1</f>
        <v>2029</v>
      </c>
      <c r="U993">
        <f t="shared" ref="U993" si="5520">T993+1</f>
        <v>2030</v>
      </c>
      <c r="V993">
        <f t="shared" ref="V993" si="5521">U993+1</f>
        <v>2031</v>
      </c>
      <c r="W993">
        <f t="shared" ref="W993" si="5522">V993+1</f>
        <v>2032</v>
      </c>
      <c r="X993">
        <f t="shared" ref="X993" si="5523">W993+1</f>
        <v>2033</v>
      </c>
      <c r="Y993">
        <f t="shared" ref="Y993" si="5524">X993+1</f>
        <v>2034</v>
      </c>
      <c r="Z993">
        <f t="shared" ref="Z993" si="5525">Y993+1</f>
        <v>2035</v>
      </c>
      <c r="AA993">
        <f t="shared" ref="AA993" si="5526">Z993+1</f>
        <v>2036</v>
      </c>
      <c r="AB993">
        <f t="shared" ref="AB993" si="5527">AA993+1</f>
        <v>2037</v>
      </c>
      <c r="AC993">
        <f t="shared" ref="AC993" si="5528">AB993+1</f>
        <v>2038</v>
      </c>
      <c r="AD993">
        <f t="shared" ref="AD993" si="5529">AC993+1</f>
        <v>2039</v>
      </c>
      <c r="AE993">
        <f t="shared" ref="AE993" si="5530">AD993+1</f>
        <v>2040</v>
      </c>
      <c r="AF993">
        <f t="shared" ref="AF993" si="5531">AE993+1</f>
        <v>2041</v>
      </c>
      <c r="AG993">
        <f t="shared" ref="AG993" si="5532">AF993+1</f>
        <v>2042</v>
      </c>
      <c r="AH993">
        <f t="shared" ref="AH993" si="5533">AG993+1</f>
        <v>2043</v>
      </c>
      <c r="AI993">
        <f t="shared" ref="AI993" si="5534">AH993+1</f>
        <v>2044</v>
      </c>
      <c r="AJ993">
        <f t="shared" ref="AJ993" si="5535">AI993+1</f>
        <v>2045</v>
      </c>
      <c r="AK993">
        <f t="shared" ref="AK993" si="5536">AJ993+1</f>
        <v>2046</v>
      </c>
      <c r="AL993">
        <f t="shared" ref="AL993" si="5537">AK993+1</f>
        <v>2047</v>
      </c>
      <c r="AM993">
        <f t="shared" ref="AM993" si="5538">AL993+1</f>
        <v>2048</v>
      </c>
      <c r="AN993">
        <f t="shared" ref="AN993" si="5539">AM993+1</f>
        <v>2049</v>
      </c>
      <c r="AO993">
        <f t="shared" ref="AO993" si="5540">AN993+1</f>
        <v>2050</v>
      </c>
      <c r="AP993">
        <f t="shared" ref="AP993" si="5541">AO993+1</f>
        <v>2051</v>
      </c>
      <c r="AQ993">
        <f t="shared" ref="AQ993" si="5542">AP993+1</f>
        <v>2052</v>
      </c>
      <c r="AR993">
        <f t="shared" ref="AR993" si="5543">AQ993+1</f>
        <v>2053</v>
      </c>
      <c r="AS993">
        <f t="shared" ref="AS993" si="5544">AR993+1</f>
        <v>2054</v>
      </c>
      <c r="AT993">
        <f t="shared" ref="AT993" si="5545">AS993+1</f>
        <v>2055</v>
      </c>
      <c r="AU993">
        <f t="shared" ref="AU993" si="5546">AT993+1</f>
        <v>2056</v>
      </c>
      <c r="AV993">
        <f t="shared" ref="AV993" si="5547">AU993+1</f>
        <v>2057</v>
      </c>
      <c r="AW993">
        <f t="shared" ref="AW993" si="5548">AV993+1</f>
        <v>2058</v>
      </c>
      <c r="AX993">
        <f t="shared" ref="AX993" si="5549">AW993+1</f>
        <v>2059</v>
      </c>
      <c r="AY993">
        <f t="shared" ref="AY993" si="5550">AX993+1</f>
        <v>2060</v>
      </c>
      <c r="AZ993">
        <f t="shared" ref="AZ993" si="5551">AY993+1</f>
        <v>2061</v>
      </c>
      <c r="BA993">
        <f t="shared" ref="BA993" si="5552">AZ993+1</f>
        <v>2062</v>
      </c>
      <c r="BB993">
        <f t="shared" ref="BB993" si="5553">BA993+1</f>
        <v>2063</v>
      </c>
      <c r="BC993">
        <f t="shared" ref="BC993" si="5554">BB993+1</f>
        <v>2064</v>
      </c>
      <c r="BD993">
        <f t="shared" ref="BD993" si="5555">BC993+1</f>
        <v>2065</v>
      </c>
      <c r="BE993">
        <f t="shared" ref="BE993" si="5556">BD993+1</f>
        <v>2066</v>
      </c>
      <c r="BF993">
        <f t="shared" ref="BF993" si="5557">BE993+1</f>
        <v>2067</v>
      </c>
      <c r="BG993">
        <f t="shared" ref="BG993" si="5558">BF993+1</f>
        <v>2068</v>
      </c>
      <c r="BH993">
        <f t="shared" ref="BH993" si="5559">BG993+1</f>
        <v>2069</v>
      </c>
      <c r="BI993">
        <f t="shared" ref="BI993" si="5560">BH993+1</f>
        <v>2070</v>
      </c>
      <c r="BJ993">
        <f t="shared" ref="BJ993" si="5561">BI993+1</f>
        <v>2071</v>
      </c>
      <c r="BK993">
        <f t="shared" ref="BK993" si="5562">BJ993+1</f>
        <v>2072</v>
      </c>
      <c r="BL993">
        <f t="shared" ref="BL993" si="5563">BK993+1</f>
        <v>2073</v>
      </c>
      <c r="BM993">
        <f t="shared" ref="BM993" si="5564">BL993+1</f>
        <v>2074</v>
      </c>
      <c r="BN993">
        <f t="shared" ref="BN993" si="5565">BM993+1</f>
        <v>2075</v>
      </c>
      <c r="BO993">
        <f t="shared" ref="BO993" si="5566">BN993+1</f>
        <v>2076</v>
      </c>
      <c r="BP993">
        <f t="shared" ref="BP993" si="5567">BO993+1</f>
        <v>2077</v>
      </c>
      <c r="BQ993">
        <f t="shared" ref="BQ993" si="5568">BP993+1</f>
        <v>2078</v>
      </c>
      <c r="BR993">
        <f t="shared" ref="BR993" si="5569">BQ993+1</f>
        <v>2079</v>
      </c>
      <c r="BS993">
        <f t="shared" ref="BS993" si="5570">BR993+1</f>
        <v>2080</v>
      </c>
      <c r="BT993">
        <f t="shared" ref="BT993" si="5571">BS993+1</f>
        <v>2081</v>
      </c>
      <c r="BU993">
        <f t="shared" ref="BU993" si="5572">BT993+1</f>
        <v>2082</v>
      </c>
      <c r="BV993">
        <f t="shared" ref="BV993" si="5573">BU993+1</f>
        <v>2083</v>
      </c>
      <c r="BW993">
        <f t="shared" ref="BW993" si="5574">BV993+1</f>
        <v>2084</v>
      </c>
      <c r="BX993">
        <f t="shared" ref="BX993" si="5575">BW993+1</f>
        <v>2085</v>
      </c>
      <c r="BY993">
        <f t="shared" ref="BY993" si="5576">BX993+1</f>
        <v>2086</v>
      </c>
      <c r="BZ993">
        <f t="shared" ref="BZ993" si="5577">BY993+1</f>
        <v>2087</v>
      </c>
      <c r="CA993">
        <f t="shared" ref="CA993" si="5578">BZ993+1</f>
        <v>2088</v>
      </c>
      <c r="CB993">
        <f t="shared" ref="CB993" si="5579">CA993+1</f>
        <v>2089</v>
      </c>
      <c r="CC993">
        <f t="shared" ref="CC993" si="5580">CB993+1</f>
        <v>2090</v>
      </c>
      <c r="CD993">
        <f t="shared" ref="CD993" si="5581">CC993+1</f>
        <v>2091</v>
      </c>
      <c r="CE993">
        <f t="shared" ref="CE993" si="5582">CD993+1</f>
        <v>2092</v>
      </c>
      <c r="CF993">
        <f t="shared" ref="CF993" si="5583">CE993+1</f>
        <v>2093</v>
      </c>
      <c r="CG993">
        <f t="shared" ref="CG993" si="5584">CF993+1</f>
        <v>2094</v>
      </c>
      <c r="CH993">
        <f t="shared" ref="CH993" si="5585">CG993+1</f>
        <v>2095</v>
      </c>
      <c r="CI993">
        <f t="shared" ref="CI993" si="5586">CH993+1</f>
        <v>2096</v>
      </c>
      <c r="CJ993">
        <f t="shared" ref="CJ993" si="5587">CI993+1</f>
        <v>2097</v>
      </c>
      <c r="CK993">
        <f t="shared" ref="CK993" si="5588">CJ993+1</f>
        <v>2098</v>
      </c>
      <c r="CL993">
        <f t="shared" ref="CL993" si="5589">CK993+1</f>
        <v>2099</v>
      </c>
      <c r="CM993">
        <f t="shared" ref="CM993" si="5590">CL993+1</f>
        <v>2100</v>
      </c>
      <c r="CN993">
        <f t="shared" ref="CN993" si="5591">CM993+1</f>
        <v>2101</v>
      </c>
      <c r="CO993">
        <f t="shared" ref="CO993" si="5592">CN993+1</f>
        <v>2102</v>
      </c>
      <c r="CP993">
        <f t="shared" ref="CP993" si="5593">CO993+1</f>
        <v>2103</v>
      </c>
      <c r="CQ993">
        <f t="shared" ref="CQ993" si="5594">CP993+1</f>
        <v>2104</v>
      </c>
      <c r="CR993">
        <f t="shared" ref="CR993" si="5595">CQ993+1</f>
        <v>2105</v>
      </c>
      <c r="CS993">
        <f t="shared" ref="CS993" si="5596">CR993+1</f>
        <v>2106</v>
      </c>
      <c r="CT993">
        <f t="shared" ref="CT993" si="5597">CS993+1</f>
        <v>2107</v>
      </c>
      <c r="CU993">
        <f t="shared" ref="CU993" si="5598">CT993+1</f>
        <v>2108</v>
      </c>
      <c r="CV993">
        <f t="shared" ref="CV993" si="5599">CU993+1</f>
        <v>2109</v>
      </c>
      <c r="CW993">
        <f t="shared" ref="CW993" si="5600">CV993+1</f>
        <v>2110</v>
      </c>
      <c r="CX993">
        <f t="shared" ref="CX993" si="5601">CW993+1</f>
        <v>2111</v>
      </c>
      <c r="CY993">
        <f t="shared" ref="CY993" si="5602">CX993+1</f>
        <v>2112</v>
      </c>
      <c r="CZ993">
        <f t="shared" ref="CZ993" si="5603">CY993+1</f>
        <v>2113</v>
      </c>
      <c r="DA993">
        <f t="shared" ref="DA993" si="5604">CZ993+1</f>
        <v>2114</v>
      </c>
      <c r="DB993">
        <f t="shared" ref="DB993" si="5605">DA993+1</f>
        <v>2115</v>
      </c>
      <c r="DC993">
        <f t="shared" ref="DC993" si="5606">DB993+1</f>
        <v>2116</v>
      </c>
      <c r="DD993">
        <f t="shared" ref="DD993" si="5607">DC993+1</f>
        <v>2117</v>
      </c>
      <c r="DE993">
        <f t="shared" ref="DE993" si="5608">DD993+1</f>
        <v>2118</v>
      </c>
      <c r="DF993">
        <f>J993</f>
        <v>2019</v>
      </c>
      <c r="DG993">
        <f>DF993+1</f>
        <v>2020</v>
      </c>
      <c r="DH993">
        <f t="shared" ref="DH993" si="5609">DG993+1</f>
        <v>2021</v>
      </c>
      <c r="DI993">
        <f t="shared" ref="DI993" si="5610">DH993+1</f>
        <v>2022</v>
      </c>
      <c r="DJ993">
        <f t="shared" ref="DJ993" si="5611">DI993+1</f>
        <v>2023</v>
      </c>
      <c r="DK993">
        <f t="shared" ref="DK993" si="5612">DJ993+1</f>
        <v>2024</v>
      </c>
      <c r="DL993">
        <f t="shared" ref="DL993" si="5613">DK993+1</f>
        <v>2025</v>
      </c>
      <c r="DM993">
        <f t="shared" ref="DM993" si="5614">DL993+1</f>
        <v>2026</v>
      </c>
      <c r="DN993">
        <f t="shared" ref="DN993" si="5615">DM993+1</f>
        <v>2027</v>
      </c>
      <c r="DO993">
        <f t="shared" ref="DO993" si="5616">DN993+1</f>
        <v>2028</v>
      </c>
      <c r="DP993">
        <f t="shared" ref="DP993" si="5617">DO993+1</f>
        <v>2029</v>
      </c>
      <c r="DQ993">
        <f t="shared" ref="DQ993" si="5618">DP993+1</f>
        <v>2030</v>
      </c>
      <c r="DR993">
        <f t="shared" ref="DR993" si="5619">DQ993+1</f>
        <v>2031</v>
      </c>
      <c r="DS993">
        <f t="shared" ref="DS993" si="5620">DR993+1</f>
        <v>2032</v>
      </c>
      <c r="DT993">
        <f t="shared" ref="DT993" si="5621">DS993+1</f>
        <v>2033</v>
      </c>
      <c r="DU993">
        <f t="shared" ref="DU993" si="5622">DT993+1</f>
        <v>2034</v>
      </c>
      <c r="DV993">
        <f t="shared" ref="DV993" si="5623">DU993+1</f>
        <v>2035</v>
      </c>
      <c r="DW993">
        <f t="shared" ref="DW993" si="5624">DV993+1</f>
        <v>2036</v>
      </c>
      <c r="DX993">
        <f t="shared" ref="DX993" si="5625">DW993+1</f>
        <v>2037</v>
      </c>
      <c r="DY993">
        <f t="shared" ref="DY993" si="5626">DX993+1</f>
        <v>2038</v>
      </c>
      <c r="DZ993">
        <f t="shared" ref="DZ993" si="5627">DY993+1</f>
        <v>2039</v>
      </c>
      <c r="EA993">
        <f t="shared" ref="EA993" si="5628">DZ993+1</f>
        <v>2040</v>
      </c>
      <c r="EB993">
        <f t="shared" ref="EB993" si="5629">EA993+1</f>
        <v>2041</v>
      </c>
      <c r="EC993">
        <f t="shared" ref="EC993" si="5630">EB993+1</f>
        <v>2042</v>
      </c>
      <c r="ED993">
        <f t="shared" ref="ED993" si="5631">EC993+1</f>
        <v>2043</v>
      </c>
      <c r="EE993">
        <f t="shared" ref="EE993" si="5632">ED993+1</f>
        <v>2044</v>
      </c>
      <c r="EF993">
        <f t="shared" ref="EF993" si="5633">EE993+1</f>
        <v>2045</v>
      </c>
      <c r="EG993">
        <f t="shared" ref="EG993" si="5634">EF993+1</f>
        <v>2046</v>
      </c>
      <c r="EH993">
        <f t="shared" ref="EH993" si="5635">EG993+1</f>
        <v>2047</v>
      </c>
      <c r="EI993">
        <f t="shared" ref="EI993" si="5636">EH993+1</f>
        <v>2048</v>
      </c>
      <c r="EJ993">
        <f t="shared" ref="EJ993" si="5637">EI993+1</f>
        <v>2049</v>
      </c>
      <c r="EK993">
        <f t="shared" ref="EK993" si="5638">EJ993+1</f>
        <v>2050</v>
      </c>
      <c r="EL993">
        <f t="shared" ref="EL993" si="5639">EK993+1</f>
        <v>2051</v>
      </c>
      <c r="EM993">
        <f t="shared" ref="EM993" si="5640">EL993+1</f>
        <v>2052</v>
      </c>
      <c r="EN993">
        <f t="shared" ref="EN993" si="5641">EM993+1</f>
        <v>2053</v>
      </c>
      <c r="EO993">
        <f t="shared" ref="EO993" si="5642">EN993+1</f>
        <v>2054</v>
      </c>
      <c r="EP993">
        <f t="shared" ref="EP993" si="5643">EO993+1</f>
        <v>2055</v>
      </c>
      <c r="EQ993">
        <f t="shared" ref="EQ993" si="5644">EP993+1</f>
        <v>2056</v>
      </c>
      <c r="ER993">
        <f t="shared" ref="ER993" si="5645">EQ993+1</f>
        <v>2057</v>
      </c>
      <c r="ES993">
        <f t="shared" ref="ES993" si="5646">ER993+1</f>
        <v>2058</v>
      </c>
      <c r="ET993">
        <f t="shared" ref="ET993" si="5647">ES993+1</f>
        <v>2059</v>
      </c>
      <c r="EU993">
        <f t="shared" ref="EU993" si="5648">ET993+1</f>
        <v>2060</v>
      </c>
      <c r="EV993">
        <f t="shared" ref="EV993" si="5649">EU993+1</f>
        <v>2061</v>
      </c>
      <c r="EW993">
        <f t="shared" ref="EW993" si="5650">EV993+1</f>
        <v>2062</v>
      </c>
      <c r="EX993">
        <f t="shared" ref="EX993" si="5651">EW993+1</f>
        <v>2063</v>
      </c>
      <c r="EY993">
        <f t="shared" ref="EY993" si="5652">EX993+1</f>
        <v>2064</v>
      </c>
      <c r="EZ993">
        <f t="shared" ref="EZ993" si="5653">EY993+1</f>
        <v>2065</v>
      </c>
      <c r="FA993">
        <f t="shared" ref="FA993" si="5654">EZ993+1</f>
        <v>2066</v>
      </c>
      <c r="FB993">
        <f t="shared" ref="FB993" si="5655">FA993+1</f>
        <v>2067</v>
      </c>
      <c r="FC993">
        <f t="shared" ref="FC993" si="5656">FB993+1</f>
        <v>2068</v>
      </c>
      <c r="FD993">
        <f t="shared" ref="FD993" si="5657">FC993+1</f>
        <v>2069</v>
      </c>
      <c r="FE993">
        <f t="shared" ref="FE993" si="5658">FD993+1</f>
        <v>2070</v>
      </c>
      <c r="FF993">
        <f t="shared" ref="FF993" si="5659">FE993+1</f>
        <v>2071</v>
      </c>
      <c r="FG993">
        <f t="shared" ref="FG993" si="5660">FF993+1</f>
        <v>2072</v>
      </c>
      <c r="FH993">
        <f t="shared" ref="FH993" si="5661">FG993+1</f>
        <v>2073</v>
      </c>
      <c r="FI993">
        <f t="shared" ref="FI993" si="5662">FH993+1</f>
        <v>2074</v>
      </c>
      <c r="FJ993">
        <f t="shared" ref="FJ993" si="5663">FI993+1</f>
        <v>2075</v>
      </c>
      <c r="FK993">
        <f t="shared" ref="FK993" si="5664">FJ993+1</f>
        <v>2076</v>
      </c>
      <c r="FL993">
        <f t="shared" ref="FL993" si="5665">FK993+1</f>
        <v>2077</v>
      </c>
      <c r="FM993">
        <f t="shared" ref="FM993" si="5666">FL993+1</f>
        <v>2078</v>
      </c>
      <c r="FN993">
        <f t="shared" ref="FN993" si="5667">FM993+1</f>
        <v>2079</v>
      </c>
      <c r="FO993">
        <f t="shared" ref="FO993" si="5668">FN993+1</f>
        <v>2080</v>
      </c>
      <c r="FP993">
        <f t="shared" ref="FP993" si="5669">FO993+1</f>
        <v>2081</v>
      </c>
      <c r="FQ993">
        <f t="shared" ref="FQ993" si="5670">FP993+1</f>
        <v>2082</v>
      </c>
      <c r="FR993">
        <f t="shared" ref="FR993" si="5671">FQ993+1</f>
        <v>2083</v>
      </c>
      <c r="FS993">
        <f t="shared" ref="FS993" si="5672">FR993+1</f>
        <v>2084</v>
      </c>
      <c r="FT993">
        <f t="shared" ref="FT993" si="5673">FS993+1</f>
        <v>2085</v>
      </c>
      <c r="FU993">
        <f t="shared" ref="FU993" si="5674">FT993+1</f>
        <v>2086</v>
      </c>
      <c r="FV993">
        <f t="shared" ref="FV993" si="5675">FU993+1</f>
        <v>2087</v>
      </c>
      <c r="FW993">
        <f t="shared" ref="FW993" si="5676">FV993+1</f>
        <v>2088</v>
      </c>
      <c r="FX993">
        <f t="shared" ref="FX993" si="5677">FW993+1</f>
        <v>2089</v>
      </c>
      <c r="FY993">
        <f t="shared" ref="FY993" si="5678">FX993+1</f>
        <v>2090</v>
      </c>
      <c r="FZ993">
        <f t="shared" ref="FZ993" si="5679">FY993+1</f>
        <v>2091</v>
      </c>
      <c r="GA993">
        <f t="shared" ref="GA993" si="5680">FZ993+1</f>
        <v>2092</v>
      </c>
      <c r="GB993">
        <f t="shared" ref="GB993" si="5681">GA993+1</f>
        <v>2093</v>
      </c>
      <c r="GC993">
        <f t="shared" ref="GC993" si="5682">GB993+1</f>
        <v>2094</v>
      </c>
      <c r="GD993">
        <f t="shared" ref="GD993" si="5683">GC993+1</f>
        <v>2095</v>
      </c>
      <c r="GE993">
        <f t="shared" ref="GE993" si="5684">GD993+1</f>
        <v>2096</v>
      </c>
      <c r="GF993">
        <f t="shared" ref="GF993" si="5685">GE993+1</f>
        <v>2097</v>
      </c>
      <c r="GG993">
        <f t="shared" ref="GG993" si="5686">GF993+1</f>
        <v>2098</v>
      </c>
      <c r="GH993">
        <f t="shared" ref="GH993" si="5687">GG993+1</f>
        <v>2099</v>
      </c>
      <c r="GI993">
        <f t="shared" ref="GI993" si="5688">GH993+1</f>
        <v>2100</v>
      </c>
      <c r="GJ993">
        <f t="shared" ref="GJ993" si="5689">GI993+1</f>
        <v>2101</v>
      </c>
      <c r="GK993">
        <f t="shared" ref="GK993" si="5690">GJ993+1</f>
        <v>2102</v>
      </c>
      <c r="GL993">
        <f t="shared" ref="GL993" si="5691">GK993+1</f>
        <v>2103</v>
      </c>
      <c r="GM993">
        <f t="shared" ref="GM993" si="5692">GL993+1</f>
        <v>2104</v>
      </c>
      <c r="GN993">
        <f t="shared" ref="GN993" si="5693">GM993+1</f>
        <v>2105</v>
      </c>
      <c r="GO993">
        <f t="shared" ref="GO993" si="5694">GN993+1</f>
        <v>2106</v>
      </c>
      <c r="GP993">
        <f t="shared" ref="GP993" si="5695">GO993+1</f>
        <v>2107</v>
      </c>
      <c r="GQ993">
        <f t="shared" ref="GQ993" si="5696">GP993+1</f>
        <v>2108</v>
      </c>
      <c r="GR993">
        <f t="shared" ref="GR993" si="5697">GQ993+1</f>
        <v>2109</v>
      </c>
      <c r="GS993">
        <f t="shared" ref="GS993" si="5698">GR993+1</f>
        <v>2110</v>
      </c>
      <c r="GT993">
        <f t="shared" ref="GT993" si="5699">GS993+1</f>
        <v>2111</v>
      </c>
      <c r="GU993">
        <f t="shared" ref="GU993" si="5700">GT993+1</f>
        <v>2112</v>
      </c>
      <c r="GV993">
        <f t="shared" ref="GV993" si="5701">GU993+1</f>
        <v>2113</v>
      </c>
      <c r="GW993">
        <f t="shared" ref="GW993" si="5702">GV993+1</f>
        <v>2114</v>
      </c>
      <c r="GX993">
        <f t="shared" ref="GX993" si="5703">GW993+1</f>
        <v>2115</v>
      </c>
      <c r="GY993">
        <f t="shared" ref="GY993" si="5704">GX993+1</f>
        <v>2116</v>
      </c>
      <c r="GZ993">
        <f t="shared" ref="GZ993" si="5705">GY993+1</f>
        <v>2117</v>
      </c>
      <c r="HA993">
        <f t="shared" ref="HA993" si="5706">GZ993+1</f>
        <v>2118</v>
      </c>
      <c r="HB993" t="s">
        <v>36</v>
      </c>
      <c r="HC993" t="s">
        <v>37</v>
      </c>
      <c r="HD993" t="s">
        <v>42</v>
      </c>
      <c r="HE993" t="s">
        <v>43</v>
      </c>
      <c r="HF993" t="s">
        <v>41</v>
      </c>
      <c r="HH993" t="s">
        <v>44</v>
      </c>
      <c r="HI993" t="s">
        <v>45</v>
      </c>
      <c r="HJ993" t="s">
        <v>46</v>
      </c>
    </row>
    <row r="994" spans="2:226" x14ac:dyDescent="0.25">
      <c r="B994" t="s">
        <v>5</v>
      </c>
      <c r="C994">
        <f>VLOOKUP(C993,AMMset!A:E,3)</f>
        <v>30</v>
      </c>
      <c r="E994" t="s">
        <v>34</v>
      </c>
      <c r="F994">
        <f>C994-C996</f>
        <v>26</v>
      </c>
      <c r="I994" s="6">
        <f t="shared" ref="I994:AN994" si="5707">SUMPRODUCT(I1000:I1050,$HD1000:$HD1050)</f>
        <v>100565.53209205698</v>
      </c>
      <c r="J994" s="6">
        <f t="shared" si="5707"/>
        <v>0</v>
      </c>
      <c r="K994" s="6">
        <f t="shared" si="5707"/>
        <v>0</v>
      </c>
      <c r="L994" s="6">
        <f t="shared" si="5707"/>
        <v>0</v>
      </c>
      <c r="M994" s="6">
        <f t="shared" si="5707"/>
        <v>0</v>
      </c>
      <c r="N994" s="6">
        <f t="shared" si="5707"/>
        <v>0</v>
      </c>
      <c r="O994" s="6">
        <f t="shared" si="5707"/>
        <v>0</v>
      </c>
      <c r="P994" s="6">
        <f t="shared" si="5707"/>
        <v>0</v>
      </c>
      <c r="Q994" s="6">
        <f t="shared" si="5707"/>
        <v>0</v>
      </c>
      <c r="R994" s="6">
        <f t="shared" si="5707"/>
        <v>0</v>
      </c>
      <c r="S994" s="6">
        <f t="shared" si="5707"/>
        <v>0</v>
      </c>
      <c r="T994" s="6">
        <f t="shared" si="5707"/>
        <v>0</v>
      </c>
      <c r="U994" s="6">
        <f t="shared" si="5707"/>
        <v>0</v>
      </c>
      <c r="V994" s="6">
        <f t="shared" si="5707"/>
        <v>0</v>
      </c>
      <c r="W994" s="6">
        <f t="shared" si="5707"/>
        <v>0</v>
      </c>
      <c r="X994" s="6">
        <f t="shared" si="5707"/>
        <v>0</v>
      </c>
      <c r="Y994" s="6">
        <f t="shared" si="5707"/>
        <v>0</v>
      </c>
      <c r="Z994" s="6">
        <f t="shared" si="5707"/>
        <v>0</v>
      </c>
      <c r="AA994" s="6">
        <f t="shared" si="5707"/>
        <v>0</v>
      </c>
      <c r="AB994" s="6">
        <f t="shared" si="5707"/>
        <v>0</v>
      </c>
      <c r="AC994" s="6">
        <f t="shared" si="5707"/>
        <v>0</v>
      </c>
      <c r="AD994" s="6">
        <f t="shared" si="5707"/>
        <v>0</v>
      </c>
      <c r="AE994" s="6">
        <f t="shared" si="5707"/>
        <v>220.33300995899233</v>
      </c>
      <c r="AF994" s="6">
        <f t="shared" si="5707"/>
        <v>435.16787945652675</v>
      </c>
      <c r="AG994" s="6">
        <f t="shared" si="5707"/>
        <v>730.16397117274778</v>
      </c>
      <c r="AH994" s="6">
        <f t="shared" si="5707"/>
        <v>1022.7274191105749</v>
      </c>
      <c r="AI994" s="6">
        <f t="shared" si="5707"/>
        <v>1483.9338633897844</v>
      </c>
      <c r="AJ994" s="6">
        <f t="shared" si="5707"/>
        <v>2220.1876549607728</v>
      </c>
      <c r="AK994" s="6">
        <f t="shared" si="5707"/>
        <v>2873.6177356983962</v>
      </c>
      <c r="AL994" s="6">
        <f t="shared" si="5707"/>
        <v>3771.4057472998466</v>
      </c>
      <c r="AM994" s="6">
        <f t="shared" si="5707"/>
        <v>4833.4064502726305</v>
      </c>
      <c r="AN994" s="6">
        <f t="shared" si="5707"/>
        <v>6164.1127374601992</v>
      </c>
      <c r="AO994" s="6">
        <f t="shared" ref="AO994:BT994" si="5708">SUMPRODUCT(AO1000:AO1050,$HD1000:$HD1050)</f>
        <v>8304.7535704604761</v>
      </c>
      <c r="AP994" s="6">
        <f t="shared" si="5708"/>
        <v>10858.006474251017</v>
      </c>
      <c r="AQ994" s="6">
        <f t="shared" si="5708"/>
        <v>14544.301687234814</v>
      </c>
      <c r="AR994" s="6">
        <f t="shared" si="5708"/>
        <v>17662.654062030037</v>
      </c>
      <c r="AS994" s="6">
        <f t="shared" si="5708"/>
        <v>8288.9151095976958</v>
      </c>
      <c r="AT994" s="6">
        <f t="shared" si="5708"/>
        <v>9323.1492968092916</v>
      </c>
      <c r="AU994" s="6">
        <f t="shared" si="5708"/>
        <v>10068.60821765746</v>
      </c>
      <c r="AV994" s="6">
        <f t="shared" si="5708"/>
        <v>10815.497637888797</v>
      </c>
      <c r="AW994" s="6">
        <f t="shared" si="5708"/>
        <v>11446.005817756226</v>
      </c>
      <c r="AX994" s="6">
        <f t="shared" si="5708"/>
        <v>12070.501541461854</v>
      </c>
      <c r="AY994" s="6">
        <f t="shared" si="5708"/>
        <v>12689.425933646358</v>
      </c>
      <c r="AZ994" s="6">
        <f t="shared" si="5708"/>
        <v>13289.184133546752</v>
      </c>
      <c r="BA994" s="6">
        <f t="shared" si="5708"/>
        <v>13889.454268221327</v>
      </c>
      <c r="BB994" s="6">
        <f t="shared" si="5708"/>
        <v>14475.408746059433</v>
      </c>
      <c r="BC994" s="6">
        <f t="shared" si="5708"/>
        <v>15057.972706077748</v>
      </c>
      <c r="BD994" s="6">
        <f t="shared" si="5708"/>
        <v>15682.329440652777</v>
      </c>
      <c r="BE994" s="6">
        <f t="shared" si="5708"/>
        <v>16227.692976483551</v>
      </c>
      <c r="BF994" s="6">
        <f t="shared" si="5708"/>
        <v>16755.726834943587</v>
      </c>
      <c r="BG994" s="6">
        <f t="shared" si="5708"/>
        <v>17260.46075785518</v>
      </c>
      <c r="BH994" s="6">
        <f t="shared" si="5708"/>
        <v>17734.328685043496</v>
      </c>
      <c r="BI994" s="6">
        <f t="shared" si="5708"/>
        <v>18166.76103349519</v>
      </c>
      <c r="BJ994" s="6">
        <f t="shared" si="5708"/>
        <v>18544.189543124165</v>
      </c>
      <c r="BK994" s="6">
        <f t="shared" si="5708"/>
        <v>18851.007786290604</v>
      </c>
      <c r="BL994" s="6">
        <f t="shared" si="5708"/>
        <v>19071.418293480256</v>
      </c>
      <c r="BM994" s="6">
        <f t="shared" si="5708"/>
        <v>19187.768371791688</v>
      </c>
      <c r="BN994" s="6">
        <f t="shared" si="5708"/>
        <v>19181.751095726555</v>
      </c>
      <c r="BO994" s="6">
        <f t="shared" si="5708"/>
        <v>19035.493353855694</v>
      </c>
      <c r="BP994" s="6">
        <f t="shared" si="5708"/>
        <v>18732.302797091575</v>
      </c>
      <c r="BQ994" s="6">
        <f t="shared" si="5708"/>
        <v>18258.845036885534</v>
      </c>
      <c r="BR994" s="6">
        <f t="shared" si="5708"/>
        <v>17606.648893416077</v>
      </c>
      <c r="BS994" s="6">
        <f t="shared" si="5708"/>
        <v>16738.502976529089</v>
      </c>
      <c r="BT994" s="6">
        <f t="shared" si="5708"/>
        <v>15661.874313922794</v>
      </c>
      <c r="BU994" s="6">
        <f t="shared" ref="BU994:CZ994" si="5709">SUMPRODUCT(BU1000:BU1050,$HD1000:$HD1050)</f>
        <v>14397.392070106736</v>
      </c>
      <c r="BV994" s="6">
        <f t="shared" si="5709"/>
        <v>12976.630449758703</v>
      </c>
      <c r="BW994" s="6">
        <f t="shared" si="5709"/>
        <v>11439.789791613326</v>
      </c>
      <c r="BX994" s="6">
        <f t="shared" si="5709"/>
        <v>9837.5449451440145</v>
      </c>
      <c r="BY994" s="6">
        <f t="shared" si="5709"/>
        <v>8232.1056509966638</v>
      </c>
      <c r="BZ994" s="6">
        <f t="shared" si="5709"/>
        <v>6690.9986064350942</v>
      </c>
      <c r="CA994" s="6">
        <f t="shared" si="5709"/>
        <v>5311.9714437292587</v>
      </c>
      <c r="CB994" s="6">
        <f t="shared" si="5709"/>
        <v>4091.9671225596026</v>
      </c>
      <c r="CC994" s="6">
        <f t="shared" si="5709"/>
        <v>3021.1837662994826</v>
      </c>
      <c r="CD994" s="6">
        <f t="shared" si="5709"/>
        <v>2117.005143301621</v>
      </c>
      <c r="CE994" s="6">
        <f t="shared" si="5709"/>
        <v>1400.769650463599</v>
      </c>
      <c r="CF994" s="6">
        <f t="shared" si="5709"/>
        <v>842.26333459399848</v>
      </c>
      <c r="CG994" s="6">
        <f t="shared" si="5709"/>
        <v>448.88818433263464</v>
      </c>
      <c r="CH994" s="6">
        <f t="shared" si="5709"/>
        <v>207.93388444921993</v>
      </c>
      <c r="CI994" s="6">
        <f t="shared" si="5709"/>
        <v>82.64505216930192</v>
      </c>
      <c r="CJ994" s="6">
        <f t="shared" si="5709"/>
        <v>26.809253885398455</v>
      </c>
      <c r="CK994" s="6">
        <f t="shared" si="5709"/>
        <v>6.5194114118434303</v>
      </c>
      <c r="CL994" s="6">
        <f t="shared" si="5709"/>
        <v>0.99737456118490453</v>
      </c>
      <c r="CM994" s="6">
        <f t="shared" si="5709"/>
        <v>0</v>
      </c>
      <c r="CN994" s="6">
        <f t="shared" si="5709"/>
        <v>0</v>
      </c>
      <c r="CO994" s="6">
        <f t="shared" si="5709"/>
        <v>0</v>
      </c>
      <c r="CP994" s="6">
        <f t="shared" si="5709"/>
        <v>0</v>
      </c>
      <c r="CQ994" s="6">
        <f t="shared" si="5709"/>
        <v>0</v>
      </c>
      <c r="CR994" s="6">
        <f t="shared" si="5709"/>
        <v>0</v>
      </c>
      <c r="CS994" s="6">
        <f t="shared" si="5709"/>
        <v>0</v>
      </c>
      <c r="CT994" s="6">
        <f t="shared" si="5709"/>
        <v>0</v>
      </c>
      <c r="CU994" s="6">
        <f t="shared" si="5709"/>
        <v>0</v>
      </c>
      <c r="CV994" s="6">
        <f t="shared" si="5709"/>
        <v>0</v>
      </c>
      <c r="CW994" s="6">
        <f t="shared" si="5709"/>
        <v>0</v>
      </c>
      <c r="CX994" s="6">
        <f t="shared" si="5709"/>
        <v>0</v>
      </c>
      <c r="CY994" s="6">
        <f t="shared" si="5709"/>
        <v>0</v>
      </c>
      <c r="CZ994" s="6">
        <f t="shared" si="5709"/>
        <v>0</v>
      </c>
      <c r="DA994" s="6">
        <f t="shared" ref="DA994:DF994" si="5710">SUMPRODUCT(DA1000:DA1050,$HD1000:$HD1050)</f>
        <v>0</v>
      </c>
      <c r="DB994" s="6">
        <f t="shared" si="5710"/>
        <v>0</v>
      </c>
      <c r="DC994" s="6">
        <f t="shared" si="5710"/>
        <v>0</v>
      </c>
      <c r="DD994" s="6">
        <f t="shared" si="5710"/>
        <v>0</v>
      </c>
      <c r="DE994" s="6">
        <f t="shared" si="5710"/>
        <v>0</v>
      </c>
      <c r="DF994" s="7">
        <f t="shared" si="5710"/>
        <v>0</v>
      </c>
      <c r="DG994" s="7">
        <f t="shared" ref="DG994:FR994" si="5711">SUMPRODUCT(DG1000:DG1050,$HD1000:$HD1050)</f>
        <v>0</v>
      </c>
      <c r="DH994" s="7">
        <f t="shared" si="5711"/>
        <v>0</v>
      </c>
      <c r="DI994" s="7">
        <f t="shared" si="5711"/>
        <v>0</v>
      </c>
      <c r="DJ994" s="7">
        <f t="shared" si="5711"/>
        <v>0</v>
      </c>
      <c r="DK994" s="7">
        <f t="shared" si="5711"/>
        <v>0</v>
      </c>
      <c r="DL994" s="7">
        <f t="shared" si="5711"/>
        <v>0</v>
      </c>
      <c r="DM994" s="7">
        <f t="shared" si="5711"/>
        <v>0</v>
      </c>
      <c r="DN994" s="7">
        <f t="shared" si="5711"/>
        <v>0</v>
      </c>
      <c r="DO994" s="7">
        <f t="shared" si="5711"/>
        <v>0</v>
      </c>
      <c r="DP994" s="7">
        <f t="shared" si="5711"/>
        <v>0</v>
      </c>
      <c r="DQ994" s="7">
        <f t="shared" si="5711"/>
        <v>0</v>
      </c>
      <c r="DR994" s="7">
        <f t="shared" si="5711"/>
        <v>0</v>
      </c>
      <c r="DS994" s="7">
        <f t="shared" si="5711"/>
        <v>0</v>
      </c>
      <c r="DT994" s="7">
        <f t="shared" si="5711"/>
        <v>0</v>
      </c>
      <c r="DU994" s="7">
        <f t="shared" si="5711"/>
        <v>0</v>
      </c>
      <c r="DV994" s="7">
        <f t="shared" si="5711"/>
        <v>0</v>
      </c>
      <c r="DW994" s="7">
        <f t="shared" si="5711"/>
        <v>0</v>
      </c>
      <c r="DX994" s="7">
        <f t="shared" si="5711"/>
        <v>0</v>
      </c>
      <c r="DY994" s="7">
        <f t="shared" si="5711"/>
        <v>0</v>
      </c>
      <c r="DZ994" s="7">
        <f t="shared" si="5711"/>
        <v>0</v>
      </c>
      <c r="EA994" s="7">
        <f t="shared" si="5711"/>
        <v>7.0243100983157997E-3</v>
      </c>
      <c r="EB994" s="7">
        <f t="shared" si="5711"/>
        <v>1.3150085236876302E-2</v>
      </c>
      <c r="EC994" s="7">
        <f t="shared" si="5711"/>
        <v>2.0914123248342281E-2</v>
      </c>
      <c r="ED994" s="7">
        <f t="shared" si="5711"/>
        <v>2.7766855322880424E-2</v>
      </c>
      <c r="EE994" s="7">
        <f t="shared" si="5711"/>
        <v>3.818817124534931E-2</v>
      </c>
      <c r="EF994" s="7">
        <f t="shared" si="5711"/>
        <v>5.4156620254592558E-2</v>
      </c>
      <c r="EG994" s="7">
        <f t="shared" si="5711"/>
        <v>6.6441344315990497E-2</v>
      </c>
      <c r="EH994" s="7">
        <f t="shared" si="5711"/>
        <v>8.2653299585105519E-2</v>
      </c>
      <c r="EI994" s="7">
        <f t="shared" si="5711"/>
        <v>0.1004055687713882</v>
      </c>
      <c r="EJ994" s="7">
        <f t="shared" si="5711"/>
        <v>0.12137314663212717</v>
      </c>
      <c r="EK994" s="7">
        <f t="shared" si="5711"/>
        <v>0.15499808177422267</v>
      </c>
      <c r="EL994" s="7">
        <f t="shared" si="5711"/>
        <v>0.19208666720662687</v>
      </c>
      <c r="EM994" s="7">
        <f t="shared" si="5711"/>
        <v>0.24388635772930245</v>
      </c>
      <c r="EN994" s="7">
        <f t="shared" si="5711"/>
        <v>0.28073603464889474</v>
      </c>
      <c r="EO994" s="7">
        <f t="shared" si="5711"/>
        <v>0.30319542873881644</v>
      </c>
      <c r="EP994" s="7">
        <f t="shared" si="5711"/>
        <v>0.32324746088212358</v>
      </c>
      <c r="EQ994" s="7">
        <f t="shared" si="5711"/>
        <v>0.33089444440792665</v>
      </c>
      <c r="ER994" s="7">
        <f t="shared" si="5711"/>
        <v>0.33691012378104856</v>
      </c>
      <c r="ES994" s="7">
        <f t="shared" si="5711"/>
        <v>0.33796292581900067</v>
      </c>
      <c r="ET994" s="7">
        <f t="shared" si="5711"/>
        <v>0.33782202292759689</v>
      </c>
      <c r="EU994" s="7">
        <f t="shared" si="5711"/>
        <v>0.33662950123173407</v>
      </c>
      <c r="EV994" s="7">
        <f t="shared" si="5711"/>
        <v>0.33416123295248351</v>
      </c>
      <c r="EW994" s="7">
        <f t="shared" si="5711"/>
        <v>0.33104759255510863</v>
      </c>
      <c r="EX994" s="7">
        <f t="shared" si="5711"/>
        <v>0.32702702481644697</v>
      </c>
      <c r="EY994" s="7">
        <f t="shared" si="5711"/>
        <v>0.3224533167077181</v>
      </c>
      <c r="EZ994" s="7">
        <f t="shared" si="5711"/>
        <v>0.31831599594440835</v>
      </c>
      <c r="FA994" s="7">
        <f t="shared" si="5711"/>
        <v>0.31221387830215402</v>
      </c>
      <c r="FB994" s="7">
        <f t="shared" si="5711"/>
        <v>0.30556684483310115</v>
      </c>
      <c r="FC994" s="7">
        <f t="shared" si="5711"/>
        <v>0.29836157863193657</v>
      </c>
      <c r="FD994" s="7">
        <f t="shared" si="5711"/>
        <v>0.29057135781385685</v>
      </c>
      <c r="FE994" s="7">
        <f t="shared" si="5711"/>
        <v>0.2821389770100986</v>
      </c>
      <c r="FF994" s="7">
        <f t="shared" si="5711"/>
        <v>0.27298638859589097</v>
      </c>
      <c r="FG994" s="7">
        <f t="shared" si="5711"/>
        <v>0.26303603473157083</v>
      </c>
      <c r="FH994" s="7">
        <f t="shared" si="5711"/>
        <v>0.25223840550583976</v>
      </c>
      <c r="FI994" s="7">
        <f t="shared" si="5711"/>
        <v>0.24054715541064414</v>
      </c>
      <c r="FJ994" s="7">
        <f t="shared" si="5711"/>
        <v>0.22793526805246406</v>
      </c>
      <c r="FK994" s="7">
        <f t="shared" si="5711"/>
        <v>0.21440503054086979</v>
      </c>
      <c r="FL994" s="7">
        <f t="shared" si="5711"/>
        <v>0.19999058033760708</v>
      </c>
      <c r="FM994" s="7">
        <f t="shared" si="5711"/>
        <v>0.18477329707971857</v>
      </c>
      <c r="FN994" s="7">
        <f t="shared" si="5711"/>
        <v>0.16888464126383354</v>
      </c>
      <c r="FO994" s="7">
        <f t="shared" si="5711"/>
        <v>0.15218701678207835</v>
      </c>
      <c r="FP994" s="7">
        <f t="shared" si="5711"/>
        <v>0.13497466518402534</v>
      </c>
      <c r="FQ994" s="7">
        <f t="shared" si="5711"/>
        <v>0.1176088247614486</v>
      </c>
      <c r="FR994" s="7">
        <f t="shared" si="5711"/>
        <v>0.10047674725844842</v>
      </c>
      <c r="FS994" s="7">
        <f t="shared" ref="FS994:HA994" si="5712">SUMPRODUCT(FS1000:FS1050,$HD1000:$HD1050)</f>
        <v>8.3959374776632054E-2</v>
      </c>
      <c r="FT994" s="7">
        <f t="shared" si="5712"/>
        <v>6.843612597418057E-2</v>
      </c>
      <c r="FU994" s="7">
        <f t="shared" si="5712"/>
        <v>5.4282166400200525E-2</v>
      </c>
      <c r="FV994" s="7">
        <f t="shared" si="5712"/>
        <v>4.1820066638042504E-2</v>
      </c>
      <c r="FW994" s="7">
        <f t="shared" si="5712"/>
        <v>3.1470018345793362E-2</v>
      </c>
      <c r="FX994" s="7">
        <f t="shared" si="5712"/>
        <v>2.2978463295547938E-2</v>
      </c>
      <c r="FY994" s="7">
        <f t="shared" si="5712"/>
        <v>1.6081017968123317E-2</v>
      </c>
      <c r="FZ994" s="7">
        <f t="shared" si="5712"/>
        <v>1.0680851324247823E-2</v>
      </c>
      <c r="GA994" s="7">
        <f t="shared" si="5712"/>
        <v>6.6988163335417487E-3</v>
      </c>
      <c r="GB994" s="7">
        <f t="shared" si="5712"/>
        <v>3.8179233811387846E-3</v>
      </c>
      <c r="GC994" s="7">
        <f t="shared" si="5712"/>
        <v>1.92870035444988E-3</v>
      </c>
      <c r="GD994" s="7">
        <f t="shared" si="5712"/>
        <v>8.4683446462830868E-4</v>
      </c>
      <c r="GE994" s="7">
        <f t="shared" si="5712"/>
        <v>3.1903641620406907E-4</v>
      </c>
      <c r="GF994" s="7">
        <f t="shared" si="5712"/>
        <v>9.8097317254427122E-5</v>
      </c>
      <c r="GG994" s="7">
        <f t="shared" si="5712"/>
        <v>2.2613393573490532E-5</v>
      </c>
      <c r="GH994" s="7">
        <f t="shared" si="5712"/>
        <v>3.2791682020918615E-6</v>
      </c>
      <c r="GI994" s="7">
        <f t="shared" si="5712"/>
        <v>0</v>
      </c>
      <c r="GJ994" s="7">
        <f t="shared" si="5712"/>
        <v>0</v>
      </c>
      <c r="GK994" s="7">
        <f t="shared" si="5712"/>
        <v>0</v>
      </c>
      <c r="GL994" s="7">
        <f t="shared" si="5712"/>
        <v>0</v>
      </c>
      <c r="GM994" s="7">
        <f t="shared" si="5712"/>
        <v>0</v>
      </c>
      <c r="GN994" s="7">
        <f t="shared" si="5712"/>
        <v>0</v>
      </c>
      <c r="GO994" s="7">
        <f t="shared" si="5712"/>
        <v>0</v>
      </c>
      <c r="GP994" s="7">
        <f t="shared" si="5712"/>
        <v>0</v>
      </c>
      <c r="GQ994" s="7">
        <f t="shared" si="5712"/>
        <v>0</v>
      </c>
      <c r="GR994" s="7">
        <f t="shared" si="5712"/>
        <v>0</v>
      </c>
      <c r="GS994" s="7">
        <f t="shared" si="5712"/>
        <v>0</v>
      </c>
      <c r="GT994" s="7">
        <f t="shared" si="5712"/>
        <v>0</v>
      </c>
      <c r="GU994" s="7">
        <f t="shared" si="5712"/>
        <v>0</v>
      </c>
      <c r="GV994" s="7">
        <f t="shared" si="5712"/>
        <v>0</v>
      </c>
      <c r="GW994" s="7">
        <f t="shared" si="5712"/>
        <v>0</v>
      </c>
      <c r="GX994" s="7">
        <f t="shared" si="5712"/>
        <v>0</v>
      </c>
      <c r="GY994" s="7">
        <f t="shared" si="5712"/>
        <v>0</v>
      </c>
      <c r="GZ994" s="7">
        <f t="shared" si="5712"/>
        <v>0</v>
      </c>
      <c r="HA994" s="7">
        <f t="shared" si="5712"/>
        <v>0</v>
      </c>
      <c r="HB994" s="6">
        <f>IF(OR(C994&gt;=F993,C996=0), 0, I994/(F993-F994))</f>
        <v>4190.2305038357072</v>
      </c>
      <c r="HC994" s="6">
        <f>IF(C994&gt;=F993,I994,HB994*C996)</f>
        <v>16760.922015342829</v>
      </c>
      <c r="HD994" s="6">
        <f>I994*HH994/HJ994</f>
        <v>5659.6572497388652</v>
      </c>
      <c r="HE994" s="6">
        <f>I994-HD994*HI994</f>
        <v>16594.48497686474</v>
      </c>
      <c r="HF994" s="7">
        <f>SUMPRODUCT(HB1000:HB1050,HD1000:HD1050)/SUM(HD1000:HD1050)-HB1000</f>
        <v>30.495740112151232</v>
      </c>
      <c r="HH994">
        <f>VLOOKUP(C994,HH999:HO1049,3)*HN999</f>
        <v>0.64400016172385421</v>
      </c>
      <c r="HI994">
        <f>SUMPRODUCT(HC1000:HC1050,HN1000:HN1050,HO1000:HO1050)/HN1000/HO1000</f>
        <v>14.836772512870217</v>
      </c>
      <c r="HJ994">
        <f>SUMPRODUCT(HJ999:HJ1049,HN999:HN1049,HO999:HO1049)</f>
        <v>11.443134464391523</v>
      </c>
      <c r="HL994" t="s">
        <v>44</v>
      </c>
      <c r="HM994" t="s">
        <v>129</v>
      </c>
    </row>
    <row r="995" spans="2:226" x14ac:dyDescent="0.25">
      <c r="B995" t="s">
        <v>7</v>
      </c>
      <c r="C995" t="str">
        <f>VLOOKUP(C993,AMMset!A:E,5)</f>
        <v>F</v>
      </c>
      <c r="E995" t="s">
        <v>21</v>
      </c>
      <c r="F995" s="3">
        <f>NPV(Assumptions!$C$9,F999:F1098)*(1+Assumptions!$C$9)^(1+C994-C999)</f>
        <v>421998.14715305093</v>
      </c>
      <c r="HC995" s="10" t="s">
        <v>119</v>
      </c>
      <c r="HD995" s="6">
        <f>NPV(Assumptions!$C$9+0.01, J994:DE994)*(1.01+Assumptions!$C$9)*HH995/HJ995</f>
        <v>4124.0128134845017</v>
      </c>
      <c r="HE995" s="6">
        <f>NPV(Assumptions!$C$9+0.01, J994:DE994)*(1.01+Assumptions!$C$9)-HD995*HI995</f>
        <v>10968.785782442246</v>
      </c>
      <c r="HG995" t="s">
        <v>125</v>
      </c>
      <c r="HH995">
        <f>HH994*HQ999/HN999</f>
        <v>0.66917805912280104</v>
      </c>
      <c r="HI995">
        <f>SUMPRODUCT(HC1000:HC1050,HQ1000:HQ1050,HO1000:HO1050)/HQ1000/HO1000</f>
        <v>13.25896450509812</v>
      </c>
      <c r="HJ995">
        <f>SUMPRODUCT(HJ999:HJ1049,HQ999:HQ1049,HO999:HO1049)</f>
        <v>10.652445178823163</v>
      </c>
      <c r="HK995" s="5"/>
      <c r="HL995" t="s">
        <v>45</v>
      </c>
      <c r="HM995" s="5" t="s">
        <v>130</v>
      </c>
      <c r="HN995" s="5"/>
      <c r="HO995" s="5"/>
      <c r="HP995" s="5"/>
      <c r="HQ995" s="5"/>
      <c r="HR995" s="5"/>
    </row>
    <row r="996" spans="2:226" x14ac:dyDescent="0.25">
      <c r="B996" t="s">
        <v>6</v>
      </c>
      <c r="C996">
        <f>VLOOKUP(C993,AMMset!A:E,4)</f>
        <v>4</v>
      </c>
      <c r="E996" t="s">
        <v>35</v>
      </c>
      <c r="H996" t="s">
        <v>29</v>
      </c>
      <c r="I996">
        <v>50</v>
      </c>
      <c r="HC996" s="10" t="s">
        <v>120</v>
      </c>
      <c r="HD996" s="6">
        <f>NPV(Assumptions!$C$9-0.01, J994:DE994)*(0.99+Assumptions!$C$9)*HH996/HJ996</f>
        <v>7801.4396137942767</v>
      </c>
      <c r="HE996" s="6">
        <f>NPV(Assumptions!$C$9-0.01, J994:DE994)*(0.99+Assumptions!$C$9)-HD996*HI996</f>
        <v>25731.872193906267</v>
      </c>
      <c r="HG996" t="s">
        <v>126</v>
      </c>
      <c r="HH996">
        <f>HH994*HR999/HN999</f>
        <v>0.61953952865445894</v>
      </c>
      <c r="HI996">
        <f>SUMPRODUCT(HC1000:HC1050,HR1000:HR1050,HO1000:HO1050)/HR1000/HO1000</f>
        <v>16.763821583205065</v>
      </c>
      <c r="HJ996">
        <f>SUMPRODUCT(HJ999:HJ1049,HR999:HR1049,HO999:HO1049)</f>
        <v>12.429307837554296</v>
      </c>
      <c r="HK996" s="5"/>
      <c r="HL996" t="s">
        <v>46</v>
      </c>
      <c r="HM996" s="5" t="s">
        <v>131</v>
      </c>
      <c r="HN996" s="5"/>
      <c r="HO996" s="5"/>
      <c r="HP996" s="5"/>
      <c r="HQ996" s="5"/>
      <c r="HR996" s="5"/>
    </row>
    <row r="997" spans="2:226" x14ac:dyDescent="0.25">
      <c r="J997" t="s">
        <v>26</v>
      </c>
      <c r="HH997" s="5"/>
      <c r="HI997" s="5"/>
      <c r="HJ997" s="5"/>
      <c r="HK997" s="5"/>
      <c r="HL997" s="5"/>
      <c r="HM997" s="5"/>
      <c r="HN997" s="5"/>
      <c r="HO997" s="5"/>
      <c r="HP997" s="5"/>
      <c r="HQ997" s="5" t="s">
        <v>118</v>
      </c>
      <c r="HR997" s="5"/>
    </row>
    <row r="998" spans="2:226" x14ac:dyDescent="0.25">
      <c r="B998" t="s">
        <v>16</v>
      </c>
      <c r="C998" t="s">
        <v>5</v>
      </c>
      <c r="D998" t="s">
        <v>27</v>
      </c>
      <c r="E998" t="s">
        <v>26</v>
      </c>
      <c r="F998" t="s">
        <v>28</v>
      </c>
      <c r="H998" t="s">
        <v>29</v>
      </c>
      <c r="I998" t="s">
        <v>21</v>
      </c>
      <c r="J998">
        <f>Assumptions!C3</f>
        <v>2019</v>
      </c>
      <c r="K998">
        <f>J998+1</f>
        <v>2020</v>
      </c>
      <c r="L998">
        <f t="shared" ref="L998" si="5713">K998+1</f>
        <v>2021</v>
      </c>
      <c r="M998">
        <f t="shared" ref="M998" si="5714">L998+1</f>
        <v>2022</v>
      </c>
      <c r="N998">
        <f t="shared" ref="N998" si="5715">M998+1</f>
        <v>2023</v>
      </c>
      <c r="O998">
        <f t="shared" ref="O998" si="5716">N998+1</f>
        <v>2024</v>
      </c>
      <c r="P998">
        <f t="shared" ref="P998" si="5717">O998+1</f>
        <v>2025</v>
      </c>
      <c r="Q998">
        <f t="shared" ref="Q998" si="5718">P998+1</f>
        <v>2026</v>
      </c>
      <c r="R998">
        <f t="shared" ref="R998" si="5719">Q998+1</f>
        <v>2027</v>
      </c>
      <c r="S998">
        <f t="shared" ref="S998" si="5720">R998+1</f>
        <v>2028</v>
      </c>
      <c r="T998">
        <f t="shared" ref="T998" si="5721">S998+1</f>
        <v>2029</v>
      </c>
      <c r="U998">
        <f t="shared" ref="U998" si="5722">T998+1</f>
        <v>2030</v>
      </c>
      <c r="V998">
        <f t="shared" ref="V998" si="5723">U998+1</f>
        <v>2031</v>
      </c>
      <c r="W998">
        <f t="shared" ref="W998" si="5724">V998+1</f>
        <v>2032</v>
      </c>
      <c r="X998">
        <f t="shared" ref="X998" si="5725">W998+1</f>
        <v>2033</v>
      </c>
      <c r="Y998">
        <f t="shared" ref="Y998" si="5726">X998+1</f>
        <v>2034</v>
      </c>
      <c r="Z998">
        <f t="shared" ref="Z998" si="5727">Y998+1</f>
        <v>2035</v>
      </c>
      <c r="AA998">
        <f t="shared" ref="AA998" si="5728">Z998+1</f>
        <v>2036</v>
      </c>
      <c r="AB998">
        <f t="shared" ref="AB998" si="5729">AA998+1</f>
        <v>2037</v>
      </c>
      <c r="AC998">
        <f t="shared" ref="AC998" si="5730">AB998+1</f>
        <v>2038</v>
      </c>
      <c r="AD998">
        <f t="shared" ref="AD998" si="5731">AC998+1</f>
        <v>2039</v>
      </c>
      <c r="AE998">
        <f t="shared" ref="AE998" si="5732">AD998+1</f>
        <v>2040</v>
      </c>
      <c r="AF998">
        <f t="shared" ref="AF998" si="5733">AE998+1</f>
        <v>2041</v>
      </c>
      <c r="AG998">
        <f t="shared" ref="AG998" si="5734">AF998+1</f>
        <v>2042</v>
      </c>
      <c r="AH998">
        <f t="shared" ref="AH998" si="5735">AG998+1</f>
        <v>2043</v>
      </c>
      <c r="AI998">
        <f t="shared" ref="AI998" si="5736">AH998+1</f>
        <v>2044</v>
      </c>
      <c r="AJ998">
        <f t="shared" ref="AJ998" si="5737">AI998+1</f>
        <v>2045</v>
      </c>
      <c r="AK998">
        <f t="shared" ref="AK998" si="5738">AJ998+1</f>
        <v>2046</v>
      </c>
      <c r="AL998">
        <f t="shared" ref="AL998" si="5739">AK998+1</f>
        <v>2047</v>
      </c>
      <c r="AM998">
        <f t="shared" ref="AM998" si="5740">AL998+1</f>
        <v>2048</v>
      </c>
      <c r="AN998">
        <f t="shared" ref="AN998" si="5741">AM998+1</f>
        <v>2049</v>
      </c>
      <c r="AO998">
        <f t="shared" ref="AO998" si="5742">AN998+1</f>
        <v>2050</v>
      </c>
      <c r="AP998">
        <f t="shared" ref="AP998" si="5743">AO998+1</f>
        <v>2051</v>
      </c>
      <c r="AQ998">
        <f t="shared" ref="AQ998" si="5744">AP998+1</f>
        <v>2052</v>
      </c>
      <c r="AR998">
        <f t="shared" ref="AR998" si="5745">AQ998+1</f>
        <v>2053</v>
      </c>
      <c r="AS998">
        <f t="shared" ref="AS998" si="5746">AR998+1</f>
        <v>2054</v>
      </c>
      <c r="AT998">
        <f t="shared" ref="AT998" si="5747">AS998+1</f>
        <v>2055</v>
      </c>
      <c r="AU998">
        <f t="shared" ref="AU998" si="5748">AT998+1</f>
        <v>2056</v>
      </c>
      <c r="AV998">
        <f t="shared" ref="AV998" si="5749">AU998+1</f>
        <v>2057</v>
      </c>
      <c r="AW998">
        <f t="shared" ref="AW998" si="5750">AV998+1</f>
        <v>2058</v>
      </c>
      <c r="AX998">
        <f t="shared" ref="AX998" si="5751">AW998+1</f>
        <v>2059</v>
      </c>
      <c r="AY998">
        <f t="shared" ref="AY998" si="5752">AX998+1</f>
        <v>2060</v>
      </c>
      <c r="AZ998">
        <f t="shared" ref="AZ998" si="5753">AY998+1</f>
        <v>2061</v>
      </c>
      <c r="BA998">
        <f t="shared" ref="BA998" si="5754">AZ998+1</f>
        <v>2062</v>
      </c>
      <c r="BB998">
        <f t="shared" ref="BB998" si="5755">BA998+1</f>
        <v>2063</v>
      </c>
      <c r="BC998">
        <f t="shared" ref="BC998" si="5756">BB998+1</f>
        <v>2064</v>
      </c>
      <c r="BD998">
        <f t="shared" ref="BD998" si="5757">BC998+1</f>
        <v>2065</v>
      </c>
      <c r="BE998">
        <f t="shared" ref="BE998" si="5758">BD998+1</f>
        <v>2066</v>
      </c>
      <c r="BF998">
        <f t="shared" ref="BF998" si="5759">BE998+1</f>
        <v>2067</v>
      </c>
      <c r="BG998">
        <f t="shared" ref="BG998" si="5760">BF998+1</f>
        <v>2068</v>
      </c>
      <c r="BH998">
        <f t="shared" ref="BH998" si="5761">BG998+1</f>
        <v>2069</v>
      </c>
      <c r="BI998">
        <f t="shared" ref="BI998" si="5762">BH998+1</f>
        <v>2070</v>
      </c>
      <c r="BJ998">
        <f t="shared" ref="BJ998" si="5763">BI998+1</f>
        <v>2071</v>
      </c>
      <c r="BK998">
        <f t="shared" ref="BK998" si="5764">BJ998+1</f>
        <v>2072</v>
      </c>
      <c r="BL998">
        <f t="shared" ref="BL998" si="5765">BK998+1</f>
        <v>2073</v>
      </c>
      <c r="BM998">
        <f t="shared" ref="BM998" si="5766">BL998+1</f>
        <v>2074</v>
      </c>
      <c r="BN998">
        <f t="shared" ref="BN998" si="5767">BM998+1</f>
        <v>2075</v>
      </c>
      <c r="BO998">
        <f t="shared" ref="BO998" si="5768">BN998+1</f>
        <v>2076</v>
      </c>
      <c r="BP998">
        <f t="shared" ref="BP998" si="5769">BO998+1</f>
        <v>2077</v>
      </c>
      <c r="BQ998">
        <f t="shared" ref="BQ998" si="5770">BP998+1</f>
        <v>2078</v>
      </c>
      <c r="BR998">
        <f t="shared" ref="BR998" si="5771">BQ998+1</f>
        <v>2079</v>
      </c>
      <c r="BS998">
        <f t="shared" ref="BS998" si="5772">BR998+1</f>
        <v>2080</v>
      </c>
      <c r="BT998">
        <f t="shared" ref="BT998" si="5773">BS998+1</f>
        <v>2081</v>
      </c>
      <c r="BU998">
        <f t="shared" ref="BU998" si="5774">BT998+1</f>
        <v>2082</v>
      </c>
      <c r="BV998">
        <f t="shared" ref="BV998" si="5775">BU998+1</f>
        <v>2083</v>
      </c>
      <c r="BW998">
        <f t="shared" ref="BW998" si="5776">BV998+1</f>
        <v>2084</v>
      </c>
      <c r="BX998">
        <f t="shared" ref="BX998" si="5777">BW998+1</f>
        <v>2085</v>
      </c>
      <c r="BY998">
        <f t="shared" ref="BY998" si="5778">BX998+1</f>
        <v>2086</v>
      </c>
      <c r="BZ998">
        <f t="shared" ref="BZ998" si="5779">BY998+1</f>
        <v>2087</v>
      </c>
      <c r="CA998">
        <f t="shared" ref="CA998" si="5780">BZ998+1</f>
        <v>2088</v>
      </c>
      <c r="CB998">
        <f t="shared" ref="CB998" si="5781">CA998+1</f>
        <v>2089</v>
      </c>
      <c r="CC998">
        <f t="shared" ref="CC998" si="5782">CB998+1</f>
        <v>2090</v>
      </c>
      <c r="CD998">
        <f t="shared" ref="CD998" si="5783">CC998+1</f>
        <v>2091</v>
      </c>
      <c r="CE998">
        <f t="shared" ref="CE998" si="5784">CD998+1</f>
        <v>2092</v>
      </c>
      <c r="CF998">
        <f t="shared" ref="CF998" si="5785">CE998+1</f>
        <v>2093</v>
      </c>
      <c r="CG998">
        <f t="shared" ref="CG998" si="5786">CF998+1</f>
        <v>2094</v>
      </c>
      <c r="CH998">
        <f t="shared" ref="CH998" si="5787">CG998+1</f>
        <v>2095</v>
      </c>
      <c r="CI998">
        <f t="shared" ref="CI998" si="5788">CH998+1</f>
        <v>2096</v>
      </c>
      <c r="CJ998">
        <f t="shared" ref="CJ998" si="5789">CI998+1</f>
        <v>2097</v>
      </c>
      <c r="CK998">
        <f t="shared" ref="CK998" si="5790">CJ998+1</f>
        <v>2098</v>
      </c>
      <c r="CL998">
        <f t="shared" ref="CL998" si="5791">CK998+1</f>
        <v>2099</v>
      </c>
      <c r="CM998">
        <f t="shared" ref="CM998" si="5792">CL998+1</f>
        <v>2100</v>
      </c>
      <c r="CN998">
        <f t="shared" ref="CN998" si="5793">CM998+1</f>
        <v>2101</v>
      </c>
      <c r="CO998">
        <f t="shared" ref="CO998" si="5794">CN998+1</f>
        <v>2102</v>
      </c>
      <c r="CP998">
        <f t="shared" ref="CP998" si="5795">CO998+1</f>
        <v>2103</v>
      </c>
      <c r="CQ998">
        <f t="shared" ref="CQ998" si="5796">CP998+1</f>
        <v>2104</v>
      </c>
      <c r="CR998">
        <f t="shared" ref="CR998" si="5797">CQ998+1</f>
        <v>2105</v>
      </c>
      <c r="CS998">
        <f t="shared" ref="CS998" si="5798">CR998+1</f>
        <v>2106</v>
      </c>
      <c r="CT998">
        <f t="shared" ref="CT998" si="5799">CS998+1</f>
        <v>2107</v>
      </c>
      <c r="CU998">
        <f t="shared" ref="CU998" si="5800">CT998+1</f>
        <v>2108</v>
      </c>
      <c r="CV998">
        <f t="shared" ref="CV998" si="5801">CU998+1</f>
        <v>2109</v>
      </c>
      <c r="CW998">
        <f t="shared" ref="CW998" si="5802">CV998+1</f>
        <v>2110</v>
      </c>
      <c r="CX998">
        <f t="shared" ref="CX998" si="5803">CW998+1</f>
        <v>2111</v>
      </c>
      <c r="CY998">
        <f t="shared" ref="CY998" si="5804">CX998+1</f>
        <v>2112</v>
      </c>
      <c r="CZ998">
        <f t="shared" ref="CZ998" si="5805">CY998+1</f>
        <v>2113</v>
      </c>
      <c r="DA998">
        <f t="shared" ref="DA998" si="5806">CZ998+1</f>
        <v>2114</v>
      </c>
      <c r="DB998">
        <f t="shared" ref="DB998" si="5807">DA998+1</f>
        <v>2115</v>
      </c>
      <c r="DC998">
        <f t="shared" ref="DC998" si="5808">DB998+1</f>
        <v>2116</v>
      </c>
      <c r="DD998">
        <f t="shared" ref="DD998" si="5809">DC998+1</f>
        <v>2117</v>
      </c>
      <c r="DE998">
        <f t="shared" ref="DE998" si="5810">DD998+1</f>
        <v>2118</v>
      </c>
      <c r="DF998">
        <f>J998</f>
        <v>2019</v>
      </c>
      <c r="DG998">
        <f>DF998+1</f>
        <v>2020</v>
      </c>
      <c r="DH998">
        <f t="shared" ref="DH998" si="5811">DG998+1</f>
        <v>2021</v>
      </c>
      <c r="DI998">
        <f t="shared" ref="DI998" si="5812">DH998+1</f>
        <v>2022</v>
      </c>
      <c r="DJ998">
        <f t="shared" ref="DJ998" si="5813">DI998+1</f>
        <v>2023</v>
      </c>
      <c r="DK998">
        <f t="shared" ref="DK998" si="5814">DJ998+1</f>
        <v>2024</v>
      </c>
      <c r="DL998">
        <f t="shared" ref="DL998" si="5815">DK998+1</f>
        <v>2025</v>
      </c>
      <c r="DM998">
        <f t="shared" ref="DM998" si="5816">DL998+1</f>
        <v>2026</v>
      </c>
      <c r="DN998">
        <f t="shared" ref="DN998" si="5817">DM998+1</f>
        <v>2027</v>
      </c>
      <c r="DO998">
        <f t="shared" ref="DO998" si="5818">DN998+1</f>
        <v>2028</v>
      </c>
      <c r="DP998">
        <f t="shared" ref="DP998" si="5819">DO998+1</f>
        <v>2029</v>
      </c>
      <c r="DQ998">
        <f t="shared" ref="DQ998" si="5820">DP998+1</f>
        <v>2030</v>
      </c>
      <c r="DR998">
        <f t="shared" ref="DR998" si="5821">DQ998+1</f>
        <v>2031</v>
      </c>
      <c r="DS998">
        <f t="shared" ref="DS998" si="5822">DR998+1</f>
        <v>2032</v>
      </c>
      <c r="DT998">
        <f t="shared" ref="DT998" si="5823">DS998+1</f>
        <v>2033</v>
      </c>
      <c r="DU998">
        <f t="shared" ref="DU998" si="5824">DT998+1</f>
        <v>2034</v>
      </c>
      <c r="DV998">
        <f t="shared" ref="DV998" si="5825">DU998+1</f>
        <v>2035</v>
      </c>
      <c r="DW998">
        <f t="shared" ref="DW998" si="5826">DV998+1</f>
        <v>2036</v>
      </c>
      <c r="DX998">
        <f t="shared" ref="DX998" si="5827">DW998+1</f>
        <v>2037</v>
      </c>
      <c r="DY998">
        <f t="shared" ref="DY998" si="5828">DX998+1</f>
        <v>2038</v>
      </c>
      <c r="DZ998">
        <f t="shared" ref="DZ998" si="5829">DY998+1</f>
        <v>2039</v>
      </c>
      <c r="EA998">
        <f t="shared" ref="EA998" si="5830">DZ998+1</f>
        <v>2040</v>
      </c>
      <c r="EB998">
        <f t="shared" ref="EB998" si="5831">EA998+1</f>
        <v>2041</v>
      </c>
      <c r="EC998">
        <f t="shared" ref="EC998" si="5832">EB998+1</f>
        <v>2042</v>
      </c>
      <c r="ED998">
        <f t="shared" ref="ED998" si="5833">EC998+1</f>
        <v>2043</v>
      </c>
      <c r="EE998">
        <f t="shared" ref="EE998" si="5834">ED998+1</f>
        <v>2044</v>
      </c>
      <c r="EF998">
        <f t="shared" ref="EF998" si="5835">EE998+1</f>
        <v>2045</v>
      </c>
      <c r="EG998">
        <f t="shared" ref="EG998" si="5836">EF998+1</f>
        <v>2046</v>
      </c>
      <c r="EH998">
        <f t="shared" ref="EH998" si="5837">EG998+1</f>
        <v>2047</v>
      </c>
      <c r="EI998">
        <f t="shared" ref="EI998" si="5838">EH998+1</f>
        <v>2048</v>
      </c>
      <c r="EJ998">
        <f t="shared" ref="EJ998" si="5839">EI998+1</f>
        <v>2049</v>
      </c>
      <c r="EK998">
        <f t="shared" ref="EK998" si="5840">EJ998+1</f>
        <v>2050</v>
      </c>
      <c r="EL998">
        <f t="shared" ref="EL998" si="5841">EK998+1</f>
        <v>2051</v>
      </c>
      <c r="EM998">
        <f t="shared" ref="EM998" si="5842">EL998+1</f>
        <v>2052</v>
      </c>
      <c r="EN998">
        <f t="shared" ref="EN998" si="5843">EM998+1</f>
        <v>2053</v>
      </c>
      <c r="EO998">
        <f t="shared" ref="EO998" si="5844">EN998+1</f>
        <v>2054</v>
      </c>
      <c r="EP998">
        <f t="shared" ref="EP998" si="5845">EO998+1</f>
        <v>2055</v>
      </c>
      <c r="EQ998">
        <f t="shared" ref="EQ998" si="5846">EP998+1</f>
        <v>2056</v>
      </c>
      <c r="ER998">
        <f t="shared" ref="ER998" si="5847">EQ998+1</f>
        <v>2057</v>
      </c>
      <c r="ES998">
        <f t="shared" ref="ES998" si="5848">ER998+1</f>
        <v>2058</v>
      </c>
      <c r="ET998">
        <f t="shared" ref="ET998" si="5849">ES998+1</f>
        <v>2059</v>
      </c>
      <c r="EU998">
        <f t="shared" ref="EU998" si="5850">ET998+1</f>
        <v>2060</v>
      </c>
      <c r="EV998">
        <f t="shared" ref="EV998" si="5851">EU998+1</f>
        <v>2061</v>
      </c>
      <c r="EW998">
        <f t="shared" ref="EW998" si="5852">EV998+1</f>
        <v>2062</v>
      </c>
      <c r="EX998">
        <f t="shared" ref="EX998" si="5853">EW998+1</f>
        <v>2063</v>
      </c>
      <c r="EY998">
        <f t="shared" ref="EY998" si="5854">EX998+1</f>
        <v>2064</v>
      </c>
      <c r="EZ998">
        <f t="shared" ref="EZ998" si="5855">EY998+1</f>
        <v>2065</v>
      </c>
      <c r="FA998">
        <f t="shared" ref="FA998" si="5856">EZ998+1</f>
        <v>2066</v>
      </c>
      <c r="FB998">
        <f t="shared" ref="FB998" si="5857">FA998+1</f>
        <v>2067</v>
      </c>
      <c r="FC998">
        <f t="shared" ref="FC998" si="5858">FB998+1</f>
        <v>2068</v>
      </c>
      <c r="FD998">
        <f t="shared" ref="FD998" si="5859">FC998+1</f>
        <v>2069</v>
      </c>
      <c r="FE998">
        <f t="shared" ref="FE998" si="5860">FD998+1</f>
        <v>2070</v>
      </c>
      <c r="FF998">
        <f t="shared" ref="FF998" si="5861">FE998+1</f>
        <v>2071</v>
      </c>
      <c r="FG998">
        <f t="shared" ref="FG998" si="5862">FF998+1</f>
        <v>2072</v>
      </c>
      <c r="FH998">
        <f t="shared" ref="FH998" si="5863">FG998+1</f>
        <v>2073</v>
      </c>
      <c r="FI998">
        <f t="shared" ref="FI998" si="5864">FH998+1</f>
        <v>2074</v>
      </c>
      <c r="FJ998">
        <f t="shared" ref="FJ998" si="5865">FI998+1</f>
        <v>2075</v>
      </c>
      <c r="FK998">
        <f t="shared" ref="FK998" si="5866">FJ998+1</f>
        <v>2076</v>
      </c>
      <c r="FL998">
        <f t="shared" ref="FL998" si="5867">FK998+1</f>
        <v>2077</v>
      </c>
      <c r="FM998">
        <f t="shared" ref="FM998" si="5868">FL998+1</f>
        <v>2078</v>
      </c>
      <c r="FN998">
        <f t="shared" ref="FN998" si="5869">FM998+1</f>
        <v>2079</v>
      </c>
      <c r="FO998">
        <f t="shared" ref="FO998" si="5870">FN998+1</f>
        <v>2080</v>
      </c>
      <c r="FP998">
        <f t="shared" ref="FP998" si="5871">FO998+1</f>
        <v>2081</v>
      </c>
      <c r="FQ998">
        <f t="shared" ref="FQ998" si="5872">FP998+1</f>
        <v>2082</v>
      </c>
      <c r="FR998">
        <f t="shared" ref="FR998" si="5873">FQ998+1</f>
        <v>2083</v>
      </c>
      <c r="FS998">
        <f t="shared" ref="FS998" si="5874">FR998+1</f>
        <v>2084</v>
      </c>
      <c r="FT998">
        <f t="shared" ref="FT998" si="5875">FS998+1</f>
        <v>2085</v>
      </c>
      <c r="FU998">
        <f t="shared" ref="FU998" si="5876">FT998+1</f>
        <v>2086</v>
      </c>
      <c r="FV998">
        <f t="shared" ref="FV998" si="5877">FU998+1</f>
        <v>2087</v>
      </c>
      <c r="FW998">
        <f t="shared" ref="FW998" si="5878">FV998+1</f>
        <v>2088</v>
      </c>
      <c r="FX998">
        <f t="shared" ref="FX998" si="5879">FW998+1</f>
        <v>2089</v>
      </c>
      <c r="FY998">
        <f t="shared" ref="FY998" si="5880">FX998+1</f>
        <v>2090</v>
      </c>
      <c r="FZ998">
        <f t="shared" ref="FZ998" si="5881">FY998+1</f>
        <v>2091</v>
      </c>
      <c r="GA998">
        <f t="shared" ref="GA998" si="5882">FZ998+1</f>
        <v>2092</v>
      </c>
      <c r="GB998">
        <f t="shared" ref="GB998" si="5883">GA998+1</f>
        <v>2093</v>
      </c>
      <c r="GC998">
        <f t="shared" ref="GC998" si="5884">GB998+1</f>
        <v>2094</v>
      </c>
      <c r="GD998">
        <f t="shared" ref="GD998" si="5885">GC998+1</f>
        <v>2095</v>
      </c>
      <c r="GE998">
        <f t="shared" ref="GE998" si="5886">GD998+1</f>
        <v>2096</v>
      </c>
      <c r="GF998">
        <f t="shared" ref="GF998" si="5887">GE998+1</f>
        <v>2097</v>
      </c>
      <c r="GG998">
        <f t="shared" ref="GG998" si="5888">GF998+1</f>
        <v>2098</v>
      </c>
      <c r="GH998">
        <f t="shared" ref="GH998" si="5889">GG998+1</f>
        <v>2099</v>
      </c>
      <c r="GI998">
        <f t="shared" ref="GI998" si="5890">GH998+1</f>
        <v>2100</v>
      </c>
      <c r="GJ998">
        <f t="shared" ref="GJ998" si="5891">GI998+1</f>
        <v>2101</v>
      </c>
      <c r="GK998">
        <f t="shared" ref="GK998" si="5892">GJ998+1</f>
        <v>2102</v>
      </c>
      <c r="GL998">
        <f t="shared" ref="GL998" si="5893">GK998+1</f>
        <v>2103</v>
      </c>
      <c r="GM998">
        <f t="shared" ref="GM998" si="5894">GL998+1</f>
        <v>2104</v>
      </c>
      <c r="GN998">
        <f t="shared" ref="GN998" si="5895">GM998+1</f>
        <v>2105</v>
      </c>
      <c r="GO998">
        <f t="shared" ref="GO998" si="5896">GN998+1</f>
        <v>2106</v>
      </c>
      <c r="GP998">
        <f t="shared" ref="GP998" si="5897">GO998+1</f>
        <v>2107</v>
      </c>
      <c r="GQ998">
        <f t="shared" ref="GQ998" si="5898">GP998+1</f>
        <v>2108</v>
      </c>
      <c r="GR998">
        <f t="shared" ref="GR998" si="5899">GQ998+1</f>
        <v>2109</v>
      </c>
      <c r="GS998">
        <f t="shared" ref="GS998" si="5900">GR998+1</f>
        <v>2110</v>
      </c>
      <c r="GT998">
        <f t="shared" ref="GT998" si="5901">GS998+1</f>
        <v>2111</v>
      </c>
      <c r="GU998">
        <f t="shared" ref="GU998" si="5902">GT998+1</f>
        <v>2112</v>
      </c>
      <c r="GV998">
        <f t="shared" ref="GV998" si="5903">GU998+1</f>
        <v>2113</v>
      </c>
      <c r="GW998">
        <f t="shared" ref="GW998" si="5904">GV998+1</f>
        <v>2114</v>
      </c>
      <c r="GX998">
        <f t="shared" ref="GX998" si="5905">GW998+1</f>
        <v>2115</v>
      </c>
      <c r="GY998">
        <f t="shared" ref="GY998" si="5906">GX998+1</f>
        <v>2116</v>
      </c>
      <c r="GZ998">
        <f t="shared" ref="GZ998" si="5907">GY998+1</f>
        <v>2117</v>
      </c>
      <c r="HA998">
        <f t="shared" ref="HA998" si="5908">GZ998+1</f>
        <v>2118</v>
      </c>
      <c r="HB998" t="s">
        <v>6</v>
      </c>
      <c r="HC998" t="s">
        <v>22</v>
      </c>
      <c r="HD998" t="s">
        <v>31</v>
      </c>
      <c r="HE998" t="s">
        <v>32</v>
      </c>
      <c r="HF998" t="s">
        <v>33</v>
      </c>
      <c r="HH998" s="5" t="s">
        <v>5</v>
      </c>
      <c r="HI998" s="5" t="s">
        <v>6</v>
      </c>
      <c r="HJ998" t="s">
        <v>22</v>
      </c>
      <c r="HK998" t="s">
        <v>31</v>
      </c>
      <c r="HL998" t="s">
        <v>32</v>
      </c>
      <c r="HM998" t="s">
        <v>33</v>
      </c>
      <c r="HN998" s="5" t="s">
        <v>47</v>
      </c>
      <c r="HO998" s="5" t="s">
        <v>128</v>
      </c>
      <c r="HP998" s="5"/>
      <c r="HQ998" s="5" t="s">
        <v>125</v>
      </c>
      <c r="HR998" s="5" t="s">
        <v>126</v>
      </c>
    </row>
    <row r="999" spans="2:226" x14ac:dyDescent="0.25">
      <c r="B999">
        <f>J998+C999-C994</f>
        <v>2040</v>
      </c>
      <c r="C999">
        <f>I996+1</f>
        <v>51</v>
      </c>
      <c r="D999">
        <v>1</v>
      </c>
      <c r="E999" s="3">
        <f>IF(C999&lt;65,Assumptions!$C$6,Assumptions!$C$7)*(1+Assumptions!$C$8)^(B999-$J$3)</f>
        <v>31367.206014864729</v>
      </c>
      <c r="F999" s="3">
        <f>ROUND(D999*E999, 2)</f>
        <v>31367.21</v>
      </c>
      <c r="I999" s="5">
        <f>F995</f>
        <v>421998.14715305093</v>
      </c>
      <c r="J999" s="5">
        <f>IF(J998&lt;$B999,0,VLOOKUP(J998,$B999:$F1098,5))</f>
        <v>0</v>
      </c>
      <c r="K999" s="5">
        <f t="shared" ref="K999:BV999" si="5909">IF(K998&lt;$B999,0,VLOOKUP(K998,$B999:$F1098,5))</f>
        <v>0</v>
      </c>
      <c r="L999" s="5">
        <f t="shared" si="5909"/>
        <v>0</v>
      </c>
      <c r="M999" s="5">
        <f t="shared" si="5909"/>
        <v>0</v>
      </c>
      <c r="N999" s="5">
        <f t="shared" si="5909"/>
        <v>0</v>
      </c>
      <c r="O999" s="5">
        <f t="shared" si="5909"/>
        <v>0</v>
      </c>
      <c r="P999" s="5">
        <f t="shared" si="5909"/>
        <v>0</v>
      </c>
      <c r="Q999" s="5">
        <f t="shared" si="5909"/>
        <v>0</v>
      </c>
      <c r="R999" s="5">
        <f t="shared" si="5909"/>
        <v>0</v>
      </c>
      <c r="S999" s="5">
        <f t="shared" si="5909"/>
        <v>0</v>
      </c>
      <c r="T999" s="5">
        <f t="shared" si="5909"/>
        <v>0</v>
      </c>
      <c r="U999" s="5">
        <f t="shared" si="5909"/>
        <v>0</v>
      </c>
      <c r="V999" s="5">
        <f t="shared" si="5909"/>
        <v>0</v>
      </c>
      <c r="W999" s="5">
        <f t="shared" si="5909"/>
        <v>0</v>
      </c>
      <c r="X999" s="5">
        <f t="shared" si="5909"/>
        <v>0</v>
      </c>
      <c r="Y999" s="5">
        <f t="shared" si="5909"/>
        <v>0</v>
      </c>
      <c r="Z999" s="5">
        <f t="shared" si="5909"/>
        <v>0</v>
      </c>
      <c r="AA999" s="5">
        <f t="shared" si="5909"/>
        <v>0</v>
      </c>
      <c r="AB999" s="5">
        <f t="shared" si="5909"/>
        <v>0</v>
      </c>
      <c r="AC999" s="5">
        <f t="shared" si="5909"/>
        <v>0</v>
      </c>
      <c r="AD999" s="5">
        <f t="shared" si="5909"/>
        <v>0</v>
      </c>
      <c r="AE999" s="5">
        <f t="shared" si="5909"/>
        <v>31367.21</v>
      </c>
      <c r="AF999" s="5">
        <f t="shared" si="5909"/>
        <v>32934.879999999997</v>
      </c>
      <c r="AG999" s="5">
        <f t="shared" si="5909"/>
        <v>34580.910000000003</v>
      </c>
      <c r="AH999" s="5">
        <f t="shared" si="5909"/>
        <v>36312.85</v>
      </c>
      <c r="AI999" s="5">
        <f t="shared" si="5909"/>
        <v>38141.11</v>
      </c>
      <c r="AJ999" s="5">
        <f t="shared" si="5909"/>
        <v>40071.480000000003</v>
      </c>
      <c r="AK999" s="5">
        <f t="shared" si="5909"/>
        <v>42105.88</v>
      </c>
      <c r="AL999" s="5">
        <f t="shared" si="5909"/>
        <v>44244.46</v>
      </c>
      <c r="AM999" s="5">
        <f t="shared" si="5909"/>
        <v>46487.93</v>
      </c>
      <c r="AN999" s="5">
        <f t="shared" si="5909"/>
        <v>48838.29</v>
      </c>
      <c r="AO999" s="5">
        <f t="shared" si="5909"/>
        <v>51299.75</v>
      </c>
      <c r="AP999" s="5">
        <f t="shared" si="5909"/>
        <v>53876.6</v>
      </c>
      <c r="AQ999" s="5">
        <f t="shared" si="5909"/>
        <v>56574.94</v>
      </c>
      <c r="AR999" s="5">
        <f t="shared" si="5909"/>
        <v>59390.52</v>
      </c>
      <c r="AS999" s="5">
        <f t="shared" si="5909"/>
        <v>25668.23</v>
      </c>
      <c r="AT999" s="5">
        <f t="shared" si="5909"/>
        <v>26920.75</v>
      </c>
      <c r="AU999" s="5">
        <f t="shared" si="5909"/>
        <v>28217.35</v>
      </c>
      <c r="AV999" s="5">
        <f t="shared" si="5909"/>
        <v>29554.67</v>
      </c>
      <c r="AW999" s="5">
        <f t="shared" si="5909"/>
        <v>30929.18</v>
      </c>
      <c r="AX999" s="5">
        <f t="shared" si="5909"/>
        <v>32337.59</v>
      </c>
      <c r="AY999" s="5">
        <f t="shared" si="5909"/>
        <v>33777.379999999997</v>
      </c>
      <c r="AZ999" s="5">
        <f t="shared" si="5909"/>
        <v>35242.44</v>
      </c>
      <c r="BA999" s="5">
        <f t="shared" si="5909"/>
        <v>36723.449999999997</v>
      </c>
      <c r="BB999" s="5">
        <f t="shared" si="5909"/>
        <v>38209.360000000001</v>
      </c>
      <c r="BC999" s="5">
        <f t="shared" si="5909"/>
        <v>39688.879999999997</v>
      </c>
      <c r="BD999" s="5">
        <f t="shared" si="5909"/>
        <v>41150.730000000003</v>
      </c>
      <c r="BE999" s="5">
        <f t="shared" si="5909"/>
        <v>42581.78</v>
      </c>
      <c r="BF999" s="5">
        <f t="shared" si="5909"/>
        <v>43967.35</v>
      </c>
      <c r="BG999" s="5">
        <f t="shared" si="5909"/>
        <v>45291.78</v>
      </c>
      <c r="BH999" s="5">
        <f t="shared" si="5909"/>
        <v>46535.22</v>
      </c>
      <c r="BI999" s="5">
        <f t="shared" si="5909"/>
        <v>47669.93</v>
      </c>
      <c r="BJ999" s="5">
        <f t="shared" si="5909"/>
        <v>48660.31</v>
      </c>
      <c r="BK999" s="5">
        <f t="shared" si="5909"/>
        <v>49465.41</v>
      </c>
      <c r="BL999" s="5">
        <f t="shared" si="5909"/>
        <v>50043.77</v>
      </c>
      <c r="BM999" s="5">
        <f t="shared" si="5909"/>
        <v>50349.07</v>
      </c>
      <c r="BN999" s="5">
        <f t="shared" si="5909"/>
        <v>50333.279999999999</v>
      </c>
      <c r="BO999" s="5">
        <f t="shared" si="5909"/>
        <v>49949.5</v>
      </c>
      <c r="BP999" s="5">
        <f t="shared" si="5909"/>
        <v>49153.919999999998</v>
      </c>
      <c r="BQ999" s="5">
        <f t="shared" si="5909"/>
        <v>47911.56</v>
      </c>
      <c r="BR999" s="5">
        <f t="shared" si="5909"/>
        <v>46200.18</v>
      </c>
      <c r="BS999" s="5">
        <f t="shared" si="5909"/>
        <v>43922.15</v>
      </c>
      <c r="BT999" s="5">
        <f t="shared" si="5909"/>
        <v>41097.06</v>
      </c>
      <c r="BU999" s="5">
        <f t="shared" si="5909"/>
        <v>37779.03</v>
      </c>
      <c r="BV999" s="5">
        <f t="shared" si="5909"/>
        <v>34050.93</v>
      </c>
      <c r="BW999" s="5">
        <f t="shared" ref="BW999:DE999" si="5910">IF(BW998&lt;$B999,0,VLOOKUP(BW998,$B999:$F1098,5))</f>
        <v>30018.23</v>
      </c>
      <c r="BX999" s="5">
        <f t="shared" si="5910"/>
        <v>25813.91</v>
      </c>
      <c r="BY999" s="5">
        <f t="shared" si="5910"/>
        <v>21601.200000000001</v>
      </c>
      <c r="BZ999" s="5">
        <f t="shared" si="5910"/>
        <v>17557.310000000001</v>
      </c>
      <c r="CA999" s="5">
        <f t="shared" si="5910"/>
        <v>13938.71</v>
      </c>
      <c r="CB999" s="5">
        <f t="shared" si="5910"/>
        <v>10737.4</v>
      </c>
      <c r="CC999" s="5">
        <f t="shared" si="5910"/>
        <v>7927.64</v>
      </c>
      <c r="CD999" s="5">
        <f t="shared" si="5910"/>
        <v>5555.06</v>
      </c>
      <c r="CE999" s="5">
        <f t="shared" si="5910"/>
        <v>3675.65</v>
      </c>
      <c r="CF999" s="5">
        <f t="shared" si="5910"/>
        <v>2210.12</v>
      </c>
      <c r="CG999" s="5">
        <f t="shared" si="5910"/>
        <v>1177.8900000000001</v>
      </c>
      <c r="CH999" s="5">
        <f t="shared" si="5910"/>
        <v>545.62</v>
      </c>
      <c r="CI999" s="5">
        <f t="shared" si="5910"/>
        <v>216.86</v>
      </c>
      <c r="CJ999" s="5">
        <f t="shared" si="5910"/>
        <v>70.349999999999994</v>
      </c>
      <c r="CK999" s="5">
        <f t="shared" si="5910"/>
        <v>17.11</v>
      </c>
      <c r="CL999" s="5">
        <f t="shared" si="5910"/>
        <v>2.62</v>
      </c>
      <c r="CM999" s="5">
        <f t="shared" si="5910"/>
        <v>0</v>
      </c>
      <c r="CN999" s="5">
        <f t="shared" si="5910"/>
        <v>0</v>
      </c>
      <c r="CO999" s="5">
        <f t="shared" si="5910"/>
        <v>0</v>
      </c>
      <c r="CP999" s="5">
        <f t="shared" si="5910"/>
        <v>0</v>
      </c>
      <c r="CQ999" s="5">
        <f t="shared" si="5910"/>
        <v>0</v>
      </c>
      <c r="CR999" s="5">
        <f t="shared" si="5910"/>
        <v>0</v>
      </c>
      <c r="CS999" s="5">
        <f t="shared" si="5910"/>
        <v>0</v>
      </c>
      <c r="CT999" s="5">
        <f t="shared" si="5910"/>
        <v>0</v>
      </c>
      <c r="CU999" s="5">
        <f t="shared" si="5910"/>
        <v>0</v>
      </c>
      <c r="CV999" s="5">
        <f t="shared" si="5910"/>
        <v>0</v>
      </c>
      <c r="CW999" s="5">
        <f t="shared" si="5910"/>
        <v>0</v>
      </c>
      <c r="CX999" s="5">
        <f t="shared" si="5910"/>
        <v>0</v>
      </c>
      <c r="CY999" s="5">
        <f t="shared" si="5910"/>
        <v>0</v>
      </c>
      <c r="CZ999" s="5">
        <f t="shared" si="5910"/>
        <v>0</v>
      </c>
      <c r="DA999" s="5">
        <f t="shared" si="5910"/>
        <v>0</v>
      </c>
      <c r="DB999" s="5">
        <f t="shared" si="5910"/>
        <v>0</v>
      </c>
      <c r="DC999" s="5">
        <f t="shared" si="5910"/>
        <v>0</v>
      </c>
      <c r="DD999" s="5">
        <f t="shared" si="5910"/>
        <v>0</v>
      </c>
      <c r="DE999" s="5">
        <f t="shared" si="5910"/>
        <v>0</v>
      </c>
      <c r="DF999" s="3">
        <f>IF(DF998&lt;$B999,0,VLOOKUP(DF998,$B999:$F1098,3))</f>
        <v>0</v>
      </c>
      <c r="DG999" s="3">
        <f t="shared" ref="DG999" si="5911">IF(DG998&lt;$B999,0,VLOOKUP(DG998,$B999:$F1098,3))</f>
        <v>0</v>
      </c>
      <c r="DH999" s="3">
        <f t="shared" ref="DH999" si="5912">IF(DH998&lt;$B999,0,VLOOKUP(DH998,$B999:$F1098,3))</f>
        <v>0</v>
      </c>
      <c r="DI999" s="3">
        <f t="shared" ref="DI999" si="5913">IF(DI998&lt;$B999,0,VLOOKUP(DI998,$B999:$F1098,3))</f>
        <v>0</v>
      </c>
      <c r="DJ999" s="3">
        <f t="shared" ref="DJ999" si="5914">IF(DJ998&lt;$B999,0,VLOOKUP(DJ998,$B999:$F1098,3))</f>
        <v>0</v>
      </c>
      <c r="DK999" s="3">
        <f t="shared" ref="DK999" si="5915">IF(DK998&lt;$B999,0,VLOOKUP(DK998,$B999:$F1098,3))</f>
        <v>0</v>
      </c>
      <c r="DL999" s="3">
        <f t="shared" ref="DL999" si="5916">IF(DL998&lt;$B999,0,VLOOKUP(DL998,$B999:$F1098,3))</f>
        <v>0</v>
      </c>
      <c r="DM999" s="3">
        <f t="shared" ref="DM999" si="5917">IF(DM998&lt;$B999,0,VLOOKUP(DM998,$B999:$F1098,3))</f>
        <v>0</v>
      </c>
      <c r="DN999" s="3">
        <f t="shared" ref="DN999" si="5918">IF(DN998&lt;$B999,0,VLOOKUP(DN998,$B999:$F1098,3))</f>
        <v>0</v>
      </c>
      <c r="DO999" s="3">
        <f t="shared" ref="DO999" si="5919">IF(DO998&lt;$B999,0,VLOOKUP(DO998,$B999:$F1098,3))</f>
        <v>0</v>
      </c>
      <c r="DP999" s="3">
        <f t="shared" ref="DP999" si="5920">IF(DP998&lt;$B999,0,VLOOKUP(DP998,$B999:$F1098,3))</f>
        <v>0</v>
      </c>
      <c r="DQ999" s="3">
        <f t="shared" ref="DQ999" si="5921">IF(DQ998&lt;$B999,0,VLOOKUP(DQ998,$B999:$F1098,3))</f>
        <v>0</v>
      </c>
      <c r="DR999" s="3">
        <f t="shared" ref="DR999" si="5922">IF(DR998&lt;$B999,0,VLOOKUP(DR998,$B999:$F1098,3))</f>
        <v>0</v>
      </c>
      <c r="DS999" s="3">
        <f t="shared" ref="DS999" si="5923">IF(DS998&lt;$B999,0,VLOOKUP(DS998,$B999:$F1098,3))</f>
        <v>0</v>
      </c>
      <c r="DT999" s="3">
        <f t="shared" ref="DT999" si="5924">IF(DT998&lt;$B999,0,VLOOKUP(DT998,$B999:$F1098,3))</f>
        <v>0</v>
      </c>
      <c r="DU999" s="3">
        <f t="shared" ref="DU999" si="5925">IF(DU998&lt;$B999,0,VLOOKUP(DU998,$B999:$F1098,3))</f>
        <v>0</v>
      </c>
      <c r="DV999" s="3">
        <f t="shared" ref="DV999" si="5926">IF(DV998&lt;$B999,0,VLOOKUP(DV998,$B999:$F1098,3))</f>
        <v>0</v>
      </c>
      <c r="DW999" s="3">
        <f t="shared" ref="DW999" si="5927">IF(DW998&lt;$B999,0,VLOOKUP(DW998,$B999:$F1098,3))</f>
        <v>0</v>
      </c>
      <c r="DX999" s="3">
        <f t="shared" ref="DX999" si="5928">IF(DX998&lt;$B999,0,VLOOKUP(DX998,$B999:$F1098,3))</f>
        <v>0</v>
      </c>
      <c r="DY999" s="3">
        <f t="shared" ref="DY999" si="5929">IF(DY998&lt;$B999,0,VLOOKUP(DY998,$B999:$F1098,3))</f>
        <v>0</v>
      </c>
      <c r="DZ999" s="3">
        <f t="shared" ref="DZ999" si="5930">IF(DZ998&lt;$B999,0,VLOOKUP(DZ998,$B999:$F1098,3))</f>
        <v>0</v>
      </c>
      <c r="EA999" s="3">
        <f t="shared" ref="EA999" si="5931">IF(EA998&lt;$B999,0,VLOOKUP(EA998,$B999:$F1098,3))</f>
        <v>1</v>
      </c>
      <c r="EB999" s="3">
        <f t="shared" ref="EB999" si="5932">IF(EB998&lt;$B999,0,VLOOKUP(EB998,$B999:$F1098,3))</f>
        <v>0.99524000000000001</v>
      </c>
      <c r="EC999" s="3">
        <f t="shared" ref="EC999" si="5933">IF(EC998&lt;$B999,0,VLOOKUP(EC998,$B999:$F1098,3))</f>
        <v>0.9905026576</v>
      </c>
      <c r="ED999" s="3">
        <f t="shared" ref="ED999" si="5934">IF(ED998&lt;$B999,0,VLOOKUP(ED998,$B999:$F1098,3))</f>
        <v>0.98588691521558403</v>
      </c>
      <c r="EE999" s="3">
        <f t="shared" ref="EE999" si="5935">IF(EE998&lt;$B999,0,VLOOKUP(EE998,$B999:$F1098,3))</f>
        <v>0.98153915391948332</v>
      </c>
      <c r="EF999" s="3">
        <f t="shared" ref="EF999" si="5936">IF(EF998&lt;$B999,0,VLOOKUP(EF998,$B999:$F1098,3))</f>
        <v>0.97745595103917826</v>
      </c>
      <c r="EG999" s="3">
        <f t="shared" ref="EG999" si="5937">IF(EG998&lt;$B999,0,VLOOKUP(EG998,$B999:$F1098,3))</f>
        <v>0.9735363526755112</v>
      </c>
      <c r="EH999" s="3">
        <f t="shared" ref="EH999" si="5938">IF(EH998&lt;$B999,0,VLOOKUP(EH998,$B999:$F1098,3))</f>
        <v>0.96965194262833587</v>
      </c>
      <c r="EI999" s="3">
        <f t="shared" ref="EI999" si="5939">IF(EI998&lt;$B999,0,VLOOKUP(EI998,$B999:$F1098,3))</f>
        <v>0.96570545922183848</v>
      </c>
      <c r="EJ999" s="3">
        <f t="shared" ref="EJ999" si="5940">IF(EJ998&lt;$B999,0,VLOOKUP(EJ998,$B999:$F1098,3))</f>
        <v>0.96163983923851448</v>
      </c>
      <c r="EK999" s="3">
        <f t="shared" ref="EK999" si="5941">IF(EK998&lt;$B999,0,VLOOKUP(EK998,$B999:$F1098,3))</f>
        <v>0.95744708953943458</v>
      </c>
      <c r="EL999" s="3">
        <f t="shared" ref="EL999" si="5942">IF(EL998&lt;$B999,0,VLOOKUP(EL998,$B999:$F1098,3))</f>
        <v>0.95311942869471633</v>
      </c>
      <c r="EM999" s="3">
        <f t="shared" ref="EM999" si="5943">IF(EM998&lt;$B999,0,VLOOKUP(EM998,$B999:$F1098,3))</f>
        <v>0.94867789215699894</v>
      </c>
      <c r="EN999" s="3">
        <f t="shared" ref="EN999" si="5944">IF(EN998&lt;$B999,0,VLOOKUP(EN998,$B999:$F1098,3))</f>
        <v>0.9439724498119002</v>
      </c>
      <c r="EO999" s="3">
        <f t="shared" ref="EO999" si="5945">IF(EO998&lt;$B999,0,VLOOKUP(EO998,$B999:$F1098,3))</f>
        <v>0.93890331775641034</v>
      </c>
      <c r="EP999" s="3">
        <f t="shared" ref="EP999" si="5946">IF(EP998&lt;$B999,0,VLOOKUP(EP998,$B999:$F1098,3))</f>
        <v>0.93338256624800264</v>
      </c>
      <c r="EQ999" s="3">
        <f t="shared" ref="EQ999" si="5947">IF(EQ998&lt;$B999,0,VLOOKUP(EQ998,$B999:$F1098,3))</f>
        <v>0.9273342472187156</v>
      </c>
      <c r="ER999" s="3">
        <f t="shared" ref="ER999" si="5948">IF(ER998&lt;$B999,0,VLOOKUP(ER998,$B999:$F1098,3))</f>
        <v>0.92064816729626864</v>
      </c>
      <c r="ES999" s="3">
        <f t="shared" ref="ES999" si="5949">IF(ES998&lt;$B999,0,VLOOKUP(ES998,$B999:$F1098,3))</f>
        <v>0.91323694954953372</v>
      </c>
      <c r="ET999" s="3">
        <f t="shared" ref="ET999" si="5950">IF(ET998&lt;$B999,0,VLOOKUP(ET998,$B999:$F1098,3))</f>
        <v>0.90504521411207439</v>
      </c>
      <c r="EU999" s="3">
        <f t="shared" ref="EU999" si="5951">IF(EU998&lt;$B999,0,VLOOKUP(EU998,$B999:$F1098,3))</f>
        <v>0.89605811513594147</v>
      </c>
      <c r="EV999" s="3">
        <f t="shared" ref="EV999" si="5952">IF(EV998&lt;$B999,0,VLOOKUP(EV998,$B999:$F1098,3))</f>
        <v>0.88618355470714338</v>
      </c>
      <c r="EW999" s="3">
        <f t="shared" ref="EW999" si="5953">IF(EW998&lt;$B999,0,VLOOKUP(EW998,$B999:$F1098,3))</f>
        <v>0.87528349698424557</v>
      </c>
      <c r="EX999" s="3">
        <f t="shared" ref="EX999" si="5954">IF(EX998&lt;$B999,0,VLOOKUP(EX998,$B999:$F1098,3))</f>
        <v>0.86322209039580267</v>
      </c>
      <c r="EY999" s="3">
        <f t="shared" ref="EY999" si="5955">IF(EY998&lt;$B999,0,VLOOKUP(EY998,$B999:$F1098,3))</f>
        <v>0.84990257354099541</v>
      </c>
      <c r="EZ999" s="3">
        <f t="shared" ref="EZ999" si="5956">IF(EZ998&lt;$B999,0,VLOOKUP(EZ998,$B999:$F1098,3))</f>
        <v>0.83526725122461942</v>
      </c>
      <c r="FA999" s="3">
        <f t="shared" ref="FA999" si="5957">IF(FA998&lt;$B999,0,VLOOKUP(FA998,$B999:$F1098,3))</f>
        <v>0.81925517801864345</v>
      </c>
      <c r="FB999" s="3">
        <f t="shared" ref="FB999" si="5958">IF(FB998&lt;$B999,0,VLOOKUP(FB998,$B999:$F1098,3))</f>
        <v>0.80181323527862647</v>
      </c>
      <c r="FC999" s="3">
        <f t="shared" ref="FC999" si="5959">IF(FC998&lt;$B999,0,VLOOKUP(FC998,$B999:$F1098,3))</f>
        <v>0.7829064791907564</v>
      </c>
      <c r="FD999" s="3">
        <f t="shared" ref="FD999" si="5960">IF(FD998&lt;$B999,0,VLOOKUP(FD998,$B999:$F1098,3))</f>
        <v>0.76246479101908582</v>
      </c>
      <c r="FE999" s="3">
        <f t="shared" ref="FE999" si="5961">IF(FE998&lt;$B999,0,VLOOKUP(FE998,$B999:$F1098,3))</f>
        <v>0.74033806278371195</v>
      </c>
      <c r="FF999" s="3">
        <f t="shared" ref="FF999" si="5962">IF(FF998&lt;$B999,0,VLOOKUP(FF998,$B999:$F1098,3))</f>
        <v>0.71632149602700834</v>
      </c>
      <c r="FG999" s="3">
        <f t="shared" ref="FG999" si="5963">IF(FG998&lt;$B999,0,VLOOKUP(FG998,$B999:$F1098,3))</f>
        <v>0.69021157749682394</v>
      </c>
      <c r="FH999" s="3">
        <f t="shared" ref="FH999" si="5964">IF(FH998&lt;$B999,0,VLOOKUP(FH998,$B999:$F1098,3))</f>
        <v>0.66187839224057932</v>
      </c>
      <c r="FI999" s="3">
        <f t="shared" ref="FI999" si="5965">IF(FI998&lt;$B999,0,VLOOKUP(FI998,$B999:$F1098,3))</f>
        <v>0.63120032876022847</v>
      </c>
      <c r="FJ999" s="3">
        <f t="shared" ref="FJ999" si="5966">IF(FJ998&lt;$B999,0,VLOOKUP(FJ998,$B999:$F1098,3))</f>
        <v>0.59810649552332973</v>
      </c>
      <c r="FK999" s="3">
        <f t="shared" ref="FK999" si="5967">IF(FK998&lt;$B999,0,VLOOKUP(FK998,$B999:$F1098,3))</f>
        <v>0.56260289394906493</v>
      </c>
      <c r="FL999" s="3">
        <f t="shared" ref="FL999" si="5968">IF(FL998&lt;$B999,0,VLOOKUP(FL998,$B999:$F1098,3))</f>
        <v>0.5247791013888693</v>
      </c>
      <c r="FM999" s="3">
        <f t="shared" ref="FM999" si="5969">IF(FM998&lt;$B999,0,VLOOKUP(FM998,$B999:$F1098,3))</f>
        <v>0.48484865956419021</v>
      </c>
      <c r="FN999" s="3">
        <f t="shared" ref="FN999" si="5970">IF(FN998&lt;$B999,0,VLOOKUP(FN998,$B999:$F1098,3))</f>
        <v>0.44315652332826549</v>
      </c>
      <c r="FO999" s="3">
        <f t="shared" ref="FO999" si="5971">IF(FO998&lt;$B999,0,VLOOKUP(FO998,$B999:$F1098,3))</f>
        <v>0.39934163786679988</v>
      </c>
      <c r="FP999" s="3">
        <f t="shared" ref="FP999" si="5972">IF(FP998&lt;$B999,0,VLOOKUP(FP998,$B999:$F1098,3))</f>
        <v>0.35417609862406485</v>
      </c>
      <c r="FQ999" s="3">
        <f t="shared" ref="FQ999" si="5973">IF(FQ998&lt;$B999,0,VLOOKUP(FQ998,$B999:$F1098,3))</f>
        <v>0.30860780177509267</v>
      </c>
      <c r="FR999" s="3">
        <f t="shared" ref="FR999" si="5974">IF(FR998&lt;$B999,0,VLOOKUP(FR998,$B999:$F1098,3))</f>
        <v>0.26365290329051494</v>
      </c>
      <c r="FS999" s="3">
        <f t="shared" ref="FS999" si="5975">IF(FS998&lt;$B999,0,VLOOKUP(FS998,$B999:$F1098,3))</f>
        <v>0.22031100251858718</v>
      </c>
      <c r="FT999" s="3">
        <f t="shared" ref="FT999" si="5976">IF(FT998&lt;$B999,0,VLOOKUP(FT998,$B999:$F1098,3))</f>
        <v>0.1795777012629256</v>
      </c>
      <c r="FU999" s="3">
        <f t="shared" ref="FU999" si="5977">IF(FU998&lt;$B999,0,VLOOKUP(FU998,$B999:$F1098,3))</f>
        <v>0.14243744108772732</v>
      </c>
      <c r="FV999" s="3">
        <f t="shared" ref="FV999" si="5978">IF(FV998&lt;$B999,0,VLOOKUP(FV998,$B999:$F1098,3))</f>
        <v>0.10973665336280689</v>
      </c>
      <c r="FW999" s="3">
        <f t="shared" ref="FW999" si="5979">IF(FW998&lt;$B999,0,VLOOKUP(FW998,$B999:$F1098,3))</f>
        <v>8.2577929022045804E-2</v>
      </c>
      <c r="FX999" s="3">
        <f t="shared" ref="FX999" si="5980">IF(FX998&lt;$B999,0,VLOOKUP(FX998,$B999:$F1098,3))</f>
        <v>6.0295926434027182E-2</v>
      </c>
      <c r="FY999" s="3">
        <f t="shared" ref="FY999" si="5981">IF(FY998&lt;$B999,0,VLOOKUP(FY998,$B999:$F1098,3))</f>
        <v>4.2196898196325237E-2</v>
      </c>
      <c r="FZ999" s="3">
        <f t="shared" ref="FZ999" si="5982">IF(FZ998&lt;$B999,0,VLOOKUP(FZ998,$B999:$F1098,3))</f>
        <v>2.8026757813017261E-2</v>
      </c>
      <c r="GA999" s="3">
        <f t="shared" ref="GA999" si="5983">IF(GA998&lt;$B999,0,VLOOKUP(GA998,$B999:$F1098,3))</f>
        <v>1.7577821965168168E-2</v>
      </c>
      <c r="GB999" s="3">
        <f t="shared" ref="GB999" si="5984">IF(GB998&lt;$B999,0,VLOOKUP(GB998,$B999:$F1098,3))</f>
        <v>1.0018303850827946E-2</v>
      </c>
      <c r="GC999" s="3">
        <f t="shared" ref="GC999" si="5985">IF(GC998&lt;$B999,0,VLOOKUP(GC998,$B999:$F1098,3))</f>
        <v>5.0609465563227537E-3</v>
      </c>
      <c r="GD999" s="3">
        <f t="shared" ref="GD999" si="5986">IF(GD998&lt;$B999,0,VLOOKUP(GD998,$B999:$F1098,3))</f>
        <v>2.2221098044846311E-3</v>
      </c>
      <c r="GE999" s="3">
        <f t="shared" ref="GE999" si="5987">IF(GE998&lt;$B999,0,VLOOKUP(GE998,$B999:$F1098,3))</f>
        <v>8.3715764774153982E-4</v>
      </c>
      <c r="GF999" s="3">
        <f t="shared" ref="GF999" si="5988">IF(GF998&lt;$B999,0,VLOOKUP(GF998,$B999:$F1098,3))</f>
        <v>2.5740923352756865E-4</v>
      </c>
      <c r="GG999" s="3">
        <f t="shared" ref="GG999" si="5989">IF(GG998&lt;$B999,0,VLOOKUP(GG998,$B999:$F1098,3))</f>
        <v>5.9337976512775113E-5</v>
      </c>
      <c r="GH999" s="3">
        <f t="shared" ref="GH999" si="5990">IF(GH998&lt;$B999,0,VLOOKUP(GH998,$B999:$F1098,3))</f>
        <v>8.6045999741175181E-6</v>
      </c>
      <c r="GI999" s="3">
        <f t="shared" ref="GI999" si="5991">IF(GI998&lt;$B999,0,VLOOKUP(GI998,$B999:$F1098,3))</f>
        <v>0</v>
      </c>
      <c r="GJ999" s="3">
        <f t="shared" ref="GJ999" si="5992">IF(GJ998&lt;$B999,0,VLOOKUP(GJ998,$B999:$F1098,3))</f>
        <v>0</v>
      </c>
      <c r="GK999" s="3">
        <f t="shared" ref="GK999" si="5993">IF(GK998&lt;$B999,0,VLOOKUP(GK998,$B999:$F1098,3))</f>
        <v>0</v>
      </c>
      <c r="GL999" s="3">
        <f t="shared" ref="GL999" si="5994">IF(GL998&lt;$B999,0,VLOOKUP(GL998,$B999:$F1098,3))</f>
        <v>0</v>
      </c>
      <c r="GM999" s="3">
        <f t="shared" ref="GM999" si="5995">IF(GM998&lt;$B999,0,VLOOKUP(GM998,$B999:$F1098,3))</f>
        <v>0</v>
      </c>
      <c r="GN999" s="3">
        <f t="shared" ref="GN999" si="5996">IF(GN998&lt;$B999,0,VLOOKUP(GN998,$B999:$F1098,3))</f>
        <v>0</v>
      </c>
      <c r="GO999" s="3">
        <f t="shared" ref="GO999" si="5997">IF(GO998&lt;$B999,0,VLOOKUP(GO998,$B999:$F1098,3))</f>
        <v>0</v>
      </c>
      <c r="GP999" s="3">
        <f t="shared" ref="GP999" si="5998">IF(GP998&lt;$B999,0,VLOOKUP(GP998,$B999:$F1098,3))</f>
        <v>0</v>
      </c>
      <c r="GQ999" s="3">
        <f t="shared" ref="GQ999" si="5999">IF(GQ998&lt;$B999,0,VLOOKUP(GQ998,$B999:$F1098,3))</f>
        <v>0</v>
      </c>
      <c r="GR999" s="3">
        <f t="shared" ref="GR999" si="6000">IF(GR998&lt;$B999,0,VLOOKUP(GR998,$B999:$F1098,3))</f>
        <v>0</v>
      </c>
      <c r="GS999" s="3">
        <f t="shared" ref="GS999" si="6001">IF(GS998&lt;$B999,0,VLOOKUP(GS998,$B999:$F1098,3))</f>
        <v>0</v>
      </c>
      <c r="GT999" s="3">
        <f t="shared" ref="GT999" si="6002">IF(GT998&lt;$B999,0,VLOOKUP(GT998,$B999:$F1098,3))</f>
        <v>0</v>
      </c>
      <c r="GU999" s="3">
        <f t="shared" ref="GU999" si="6003">IF(GU998&lt;$B999,0,VLOOKUP(GU998,$B999:$F1098,3))</f>
        <v>0</v>
      </c>
      <c r="GV999" s="3">
        <f t="shared" ref="GV999" si="6004">IF(GV998&lt;$B999,0,VLOOKUP(GV998,$B999:$F1098,3))</f>
        <v>0</v>
      </c>
      <c r="GW999" s="3">
        <f t="shared" ref="GW999" si="6005">IF(GW998&lt;$B999,0,VLOOKUP(GW998,$B999:$F1098,3))</f>
        <v>0</v>
      </c>
      <c r="GX999" s="3">
        <f t="shared" ref="GX999" si="6006">IF(GX998&lt;$B999,0,VLOOKUP(GX998,$B999:$F1098,3))</f>
        <v>0</v>
      </c>
      <c r="GY999" s="3">
        <f t="shared" ref="GY999" si="6007">IF(GY998&lt;$B999,0,VLOOKUP(GY998,$B999:$F1098,3))</f>
        <v>0</v>
      </c>
      <c r="GZ999" s="3">
        <f t="shared" ref="GZ999" si="6008">IF(GZ998&lt;$B999,0,VLOOKUP(GZ998,$B999:$F1098,3))</f>
        <v>0</v>
      </c>
      <c r="HA999" s="3">
        <f t="shared" ref="HA999" si="6009">IF(HA998&lt;$B999,0,VLOOKUP(HA998,$B999:$F1098,3))</f>
        <v>0</v>
      </c>
      <c r="HH999" s="16">
        <f>F994</f>
        <v>26</v>
      </c>
      <c r="HI999" s="16">
        <v>0</v>
      </c>
      <c r="HJ999" s="3">
        <v>1</v>
      </c>
      <c r="HK999">
        <f>IF(HH999&gt;=$F$3,IF(HI999&lt;50,HJ999*VLOOKUP(HH999,Ret!$A$2:$AZ$27,HI999+2),HJ999),0)</f>
        <v>0</v>
      </c>
      <c r="HL999">
        <f>IF(HH999&lt;$F$3,HJ999*VLOOKUP(HH999,Withd!$A$2:$AZ$57,HI999+2),0)</f>
        <v>0.16600000000000001</v>
      </c>
      <c r="HM999">
        <f>IF(HJ999=HK999,0,HJ999*VLOOKUP(HH999,Mort!$A$2:$E$115,IF(C995="M",2,3)))</f>
        <v>2.4000000000000001E-4</v>
      </c>
      <c r="HN999" s="17">
        <f>(1+Assumptions!$C$9)^HB1000</f>
        <v>1.1608855731360002</v>
      </c>
      <c r="HO999" s="17">
        <f>(1+Assumptions!$C$10)^-HB1000</f>
        <v>0.87991304982188712</v>
      </c>
      <c r="HP999" s="3"/>
      <c r="HQ999" s="17">
        <f>(1.01+Assumptions!$C$9)^HB1000</f>
        <v>1.2062716764160004</v>
      </c>
      <c r="HR999" s="17">
        <f>(0.99+Assumptions!$C$9)^HB1000</f>
        <v>1.116792422656</v>
      </c>
    </row>
    <row r="1000" spans="2:226" x14ac:dyDescent="0.25">
      <c r="B1000">
        <f t="shared" ref="B1000" si="6010">B999+1</f>
        <v>2041</v>
      </c>
      <c r="C1000">
        <f>C999+1</f>
        <v>52</v>
      </c>
      <c r="D1000">
        <f>D999*(1-VLOOKUP(C999,Mort!$A$2:$E$111,IF(C995="M",4,5)))</f>
        <v>0.99524000000000001</v>
      </c>
      <c r="E1000" s="3">
        <f>IF(C1000&lt;65,Assumptions!$C$6,Assumptions!$C$7)*(1+Assumptions!$C$8)^(B1000-$J$3)</f>
        <v>33092.402345682291</v>
      </c>
      <c r="F1000" s="3">
        <f t="shared" ref="F1000:F1063" si="6011">ROUND(D1000*E1000, 2)</f>
        <v>32934.879999999997</v>
      </c>
      <c r="H1000">
        <f>C994</f>
        <v>30</v>
      </c>
      <c r="I1000" s="5">
        <f t="dataTable" ref="I1000:HA1050" dt2D="0" dtr="0" r1="I996"/>
        <v>650375.25087261235</v>
      </c>
      <c r="J1000" s="5">
        <v>0</v>
      </c>
      <c r="K1000" s="5">
        <v>10750.45</v>
      </c>
      <c r="L1000" s="5">
        <v>11338.32</v>
      </c>
      <c r="M1000" s="5">
        <v>11957.98</v>
      </c>
      <c r="N1000" s="5">
        <v>12611</v>
      </c>
      <c r="O1000" s="5">
        <v>13299.15</v>
      </c>
      <c r="P1000" s="5">
        <v>14024.15</v>
      </c>
      <c r="Q1000" s="5">
        <v>14787.79</v>
      </c>
      <c r="R1000" s="5">
        <v>15591.91</v>
      </c>
      <c r="S1000" s="5">
        <v>16438.28</v>
      </c>
      <c r="T1000" s="5">
        <v>17328.86</v>
      </c>
      <c r="U1000" s="5">
        <v>18265.310000000001</v>
      </c>
      <c r="V1000" s="5">
        <v>19249.669999999998</v>
      </c>
      <c r="W1000" s="5">
        <v>20283.419999999998</v>
      </c>
      <c r="X1000" s="5">
        <v>21367.98</v>
      </c>
      <c r="Y1000" s="5">
        <v>22504.9</v>
      </c>
      <c r="Z1000" s="5">
        <v>23695.18</v>
      </c>
      <c r="AA1000" s="5">
        <v>24939.42</v>
      </c>
      <c r="AB1000" s="5">
        <v>26237.42</v>
      </c>
      <c r="AC1000" s="5">
        <v>27588.85</v>
      </c>
      <c r="AD1000" s="5">
        <v>28991.85</v>
      </c>
      <c r="AE1000" s="5">
        <v>30443.87</v>
      </c>
      <c r="AF1000" s="5">
        <v>31965.4</v>
      </c>
      <c r="AG1000" s="5">
        <v>33562.97</v>
      </c>
      <c r="AH1000" s="5">
        <v>35243.93</v>
      </c>
      <c r="AI1000" s="5">
        <v>37018.370000000003</v>
      </c>
      <c r="AJ1000" s="5">
        <v>38891.919999999998</v>
      </c>
      <c r="AK1000" s="5">
        <v>40866.44</v>
      </c>
      <c r="AL1000" s="5">
        <v>42942.07</v>
      </c>
      <c r="AM1000" s="5">
        <v>45119.5</v>
      </c>
      <c r="AN1000" s="5">
        <v>47400.67</v>
      </c>
      <c r="AO1000" s="5">
        <v>49789.67</v>
      </c>
      <c r="AP1000" s="5">
        <v>52290.67</v>
      </c>
      <c r="AQ1000" s="5">
        <v>54909.59</v>
      </c>
      <c r="AR1000" s="5">
        <v>57642.28</v>
      </c>
      <c r="AS1000" s="5">
        <v>24912.65</v>
      </c>
      <c r="AT1000" s="5">
        <v>26128.3</v>
      </c>
      <c r="AU1000" s="5">
        <v>27386.74</v>
      </c>
      <c r="AV1000" s="5">
        <v>28684.69</v>
      </c>
      <c r="AW1000" s="5">
        <v>30018.74</v>
      </c>
      <c r="AX1000" s="5">
        <v>31385.69</v>
      </c>
      <c r="AY1000" s="5">
        <v>32783.1</v>
      </c>
      <c r="AZ1000" s="5">
        <v>34205.03</v>
      </c>
      <c r="BA1000" s="5">
        <v>35642.449999999997</v>
      </c>
      <c r="BB1000" s="5">
        <v>37084.61</v>
      </c>
      <c r="BC1000" s="5">
        <v>38520.58</v>
      </c>
      <c r="BD1000" s="5">
        <v>39939.410000000003</v>
      </c>
      <c r="BE1000" s="5">
        <v>41328.32</v>
      </c>
      <c r="BF1000" s="5">
        <v>42673.11</v>
      </c>
      <c r="BG1000" s="5">
        <v>43958.559999999998</v>
      </c>
      <c r="BH1000" s="5">
        <v>45165.39</v>
      </c>
      <c r="BI1000" s="5">
        <v>46266.7</v>
      </c>
      <c r="BJ1000" s="5">
        <v>47227.93</v>
      </c>
      <c r="BK1000" s="5">
        <v>48009.33</v>
      </c>
      <c r="BL1000" s="5">
        <v>48570.66</v>
      </c>
      <c r="BM1000" s="5">
        <v>48866.98</v>
      </c>
      <c r="BN1000" s="5">
        <v>48851.65</v>
      </c>
      <c r="BO1000" s="5">
        <v>48479.17</v>
      </c>
      <c r="BP1000" s="5">
        <v>47707.01</v>
      </c>
      <c r="BQ1000" s="5">
        <v>46501.22</v>
      </c>
      <c r="BR1000" s="5">
        <v>44840.22</v>
      </c>
      <c r="BS1000" s="5">
        <v>42629.24</v>
      </c>
      <c r="BT1000" s="5">
        <v>39887.31</v>
      </c>
      <c r="BU1000" s="5">
        <v>36666.959999999999</v>
      </c>
      <c r="BV1000" s="5">
        <v>33048.589999999997</v>
      </c>
      <c r="BW1000" s="5">
        <v>29134.6</v>
      </c>
      <c r="BX1000" s="5">
        <v>25054.04</v>
      </c>
      <c r="BY1000" s="5">
        <v>20965.34</v>
      </c>
      <c r="BZ1000" s="5">
        <v>17040.490000000002</v>
      </c>
      <c r="CA1000" s="5">
        <v>13528.41</v>
      </c>
      <c r="CB1000" s="5">
        <v>10421.33</v>
      </c>
      <c r="CC1000" s="5">
        <v>7694.28</v>
      </c>
      <c r="CD1000" s="5">
        <v>5391.54</v>
      </c>
      <c r="CE1000" s="5">
        <v>3567.45</v>
      </c>
      <c r="CF1000" s="5">
        <v>2145.06</v>
      </c>
      <c r="CG1000" s="5">
        <v>1143.22</v>
      </c>
      <c r="CH1000" s="5">
        <v>529.55999999999995</v>
      </c>
      <c r="CI1000" s="5">
        <v>210.48</v>
      </c>
      <c r="CJ1000" s="5">
        <v>68.28</v>
      </c>
      <c r="CK1000" s="5">
        <v>16.61</v>
      </c>
      <c r="CL1000" s="5">
        <v>2.54</v>
      </c>
      <c r="CM1000" s="5">
        <v>0</v>
      </c>
      <c r="CN1000" s="5">
        <v>0</v>
      </c>
      <c r="CO1000" s="5">
        <v>0</v>
      </c>
      <c r="CP1000" s="5">
        <v>0</v>
      </c>
      <c r="CQ1000" s="5">
        <v>0</v>
      </c>
      <c r="CR1000" s="5">
        <v>0</v>
      </c>
      <c r="CS1000" s="5">
        <v>0</v>
      </c>
      <c r="CT1000" s="5">
        <v>0</v>
      </c>
      <c r="CU1000" s="5">
        <v>0</v>
      </c>
      <c r="CV1000" s="5">
        <v>0</v>
      </c>
      <c r="CW1000" s="5">
        <v>0</v>
      </c>
      <c r="CX1000" s="5">
        <v>0</v>
      </c>
      <c r="CY1000" s="5">
        <v>0</v>
      </c>
      <c r="CZ1000" s="5">
        <v>0</v>
      </c>
      <c r="DA1000" s="5">
        <v>0</v>
      </c>
      <c r="DB1000" s="5">
        <v>0</v>
      </c>
      <c r="DC1000" s="5">
        <v>0</v>
      </c>
      <c r="DD1000" s="5">
        <v>0</v>
      </c>
      <c r="DE1000" s="5">
        <v>0</v>
      </c>
      <c r="DF1000" s="3">
        <v>0</v>
      </c>
      <c r="DG1000" s="3">
        <v>1</v>
      </c>
      <c r="DH1000" s="3">
        <v>0.99970000000000003</v>
      </c>
      <c r="DI1000" s="3">
        <v>0.99937009899999996</v>
      </c>
      <c r="DJ1000" s="3">
        <v>0.99900033206337002</v>
      </c>
      <c r="DK1000" s="3">
        <v>0.99859074192722397</v>
      </c>
      <c r="DL1000" s="3">
        <v>0.99813139018593744</v>
      </c>
      <c r="DM1000" s="3">
        <v>0.99761236186304081</v>
      </c>
      <c r="DN1000" s="3">
        <v>0.99702377056954161</v>
      </c>
      <c r="DO1000" s="3">
        <v>0.99634579440555426</v>
      </c>
      <c r="DP1000" s="3">
        <v>0.99556864468591788</v>
      </c>
      <c r="DQ1000" s="3">
        <v>0.99466267721925372</v>
      </c>
      <c r="DR1000" s="3">
        <v>0.99361828140817354</v>
      </c>
      <c r="DS1000" s="3">
        <v>0.99239613092204149</v>
      </c>
      <c r="DT1000" s="3">
        <v>0.99095715653220462</v>
      </c>
      <c r="DU1000" s="3">
        <v>0.98927252936609988</v>
      </c>
      <c r="DV1000" s="3">
        <v>0.9872939843073677</v>
      </c>
      <c r="DW1000" s="3">
        <v>0.98496397050440232</v>
      </c>
      <c r="DX1000" s="3">
        <v>0.98220607138699001</v>
      </c>
      <c r="DY1000" s="3">
        <v>0.97895496929069903</v>
      </c>
      <c r="DZ1000" s="3">
        <v>0.97510767626138661</v>
      </c>
      <c r="EA1000" s="3">
        <v>0.97056367449000858</v>
      </c>
      <c r="EB1000" s="3">
        <v>0.9659437913994362</v>
      </c>
      <c r="EC1000" s="3">
        <v>0.96134589895237488</v>
      </c>
      <c r="ED1000" s="3">
        <v>0.95686602706325685</v>
      </c>
      <c r="EE1000" s="3">
        <v>0.95264624788390784</v>
      </c>
      <c r="EF1000" s="3">
        <v>0.94868323949271072</v>
      </c>
      <c r="EG1000" s="3">
        <v>0.944879019702345</v>
      </c>
      <c r="EH1000" s="3">
        <v>0.9411089524137326</v>
      </c>
      <c r="EI1000" s="3">
        <v>0.93727863897740871</v>
      </c>
      <c r="EJ1000" s="3">
        <v>0.93333269590731383</v>
      </c>
      <c r="EK1000" s="3">
        <v>0.9292633653531579</v>
      </c>
      <c r="EL1000" s="3">
        <v>0.92506309494176164</v>
      </c>
      <c r="EM1000" s="3">
        <v>0.92075230091933302</v>
      </c>
      <c r="EN1000" s="3">
        <v>0.91618536950677321</v>
      </c>
      <c r="EO1000" s="3">
        <v>0.9112654540725218</v>
      </c>
      <c r="EP1000" s="3">
        <v>0.90590721320257539</v>
      </c>
      <c r="EQ1000" s="3">
        <v>0.90003693446102262</v>
      </c>
      <c r="ER1000" s="3">
        <v>0.89354766816355857</v>
      </c>
      <c r="ES1000" s="3">
        <v>0.8863546094348419</v>
      </c>
      <c r="ET1000" s="3">
        <v>0.87840400858821133</v>
      </c>
      <c r="EU1000" s="3">
        <v>0.86968145678293041</v>
      </c>
      <c r="EV1000" s="3">
        <v>0.86009756712918251</v>
      </c>
      <c r="EW1000" s="3">
        <v>0.84951836705349359</v>
      </c>
      <c r="EX1000" s="3">
        <v>0.83781200395549649</v>
      </c>
      <c r="EY1000" s="3">
        <v>0.82488456473446314</v>
      </c>
      <c r="EZ1000" s="3">
        <v>0.81068005252973563</v>
      </c>
      <c r="FA1000" s="3">
        <v>0.79513931592274056</v>
      </c>
      <c r="FB1000" s="3">
        <v>0.77821079988674535</v>
      </c>
      <c r="FC1000" s="3">
        <v>0.75986058922541588</v>
      </c>
      <c r="FD1000" s="3">
        <v>0.7400206292407403</v>
      </c>
      <c r="FE1000" s="3">
        <v>0.71854523058017394</v>
      </c>
      <c r="FF1000" s="3">
        <v>0.69523562330015309</v>
      </c>
      <c r="FG1000" s="3">
        <v>0.66989428483086255</v>
      </c>
      <c r="FH1000" s="3">
        <v>0.64239512443855562</v>
      </c>
      <c r="FI1000" s="3">
        <v>0.61262011042082853</v>
      </c>
      <c r="FJ1000" s="3">
        <v>0.58050043803146456</v>
      </c>
      <c r="FK1000" s="3">
        <v>0.5460419320299168</v>
      </c>
      <c r="FL1000" s="3">
        <v>0.50933153293954547</v>
      </c>
      <c r="FM1000" s="3">
        <v>0.47057649659817546</v>
      </c>
      <c r="FN1000" s="3">
        <v>0.43011162365569833</v>
      </c>
      <c r="FO1000" s="3">
        <v>0.3875864874248594</v>
      </c>
      <c r="FP1000" s="3">
        <v>0.34375045569710783</v>
      </c>
      <c r="FQ1000" s="3">
        <v>0.29952352206711791</v>
      </c>
      <c r="FR1000" s="3">
        <v>0.25589193060760085</v>
      </c>
      <c r="FS1000" s="3">
        <v>0.21382585613501734</v>
      </c>
      <c r="FT1000" s="3">
        <v>0.17429159359421398</v>
      </c>
      <c r="FU1000" s="3">
        <v>0.13824460620705864</v>
      </c>
      <c r="FV1000" s="3">
        <v>0.10650640951404211</v>
      </c>
      <c r="FW1000" s="3">
        <v>8.0147138223411823E-2</v>
      </c>
      <c r="FX1000" s="3">
        <v>5.852103591658861E-2</v>
      </c>
      <c r="FY1000" s="3">
        <v>4.0954776565506203E-2</v>
      </c>
      <c r="FZ1000" s="3">
        <v>2.7201753047043566E-2</v>
      </c>
      <c r="GA1000" s="3">
        <v>1.7060395476044786E-2</v>
      </c>
      <c r="GB1000" s="3">
        <v>9.7234017976169651E-3</v>
      </c>
      <c r="GC1000" s="3">
        <v>4.911970886102162E-3</v>
      </c>
      <c r="GD1000" s="3">
        <v>2.1566990569608759E-3</v>
      </c>
      <c r="GE1000" s="3">
        <v>8.1251480271944026E-4</v>
      </c>
      <c r="GF1000" s="3">
        <v>2.4983205154017346E-4</v>
      </c>
      <c r="GG1000" s="3">
        <v>5.7591284521040772E-5</v>
      </c>
      <c r="GH1000" s="3">
        <v>8.3513121683961201E-6</v>
      </c>
      <c r="GI1000" s="3">
        <v>0</v>
      </c>
      <c r="GJ1000" s="3">
        <v>0</v>
      </c>
      <c r="GK1000" s="3">
        <v>0</v>
      </c>
      <c r="GL1000" s="3">
        <v>0</v>
      </c>
      <c r="GM1000" s="3">
        <v>0</v>
      </c>
      <c r="GN1000" s="3">
        <v>0</v>
      </c>
      <c r="GO1000" s="3">
        <v>0</v>
      </c>
      <c r="GP1000" s="3">
        <v>0</v>
      </c>
      <c r="GQ1000" s="3">
        <v>0</v>
      </c>
      <c r="GR1000" s="3">
        <v>0</v>
      </c>
      <c r="GS1000" s="3">
        <v>0</v>
      </c>
      <c r="GT1000" s="3">
        <v>0</v>
      </c>
      <c r="GU1000" s="3">
        <v>0</v>
      </c>
      <c r="GV1000" s="3">
        <v>0</v>
      </c>
      <c r="GW1000" s="3">
        <v>0</v>
      </c>
      <c r="GX1000" s="3">
        <v>0</v>
      </c>
      <c r="GY1000" s="3">
        <v>0</v>
      </c>
      <c r="GZ1000" s="3">
        <v>0</v>
      </c>
      <c r="HA1000" s="3">
        <v>0</v>
      </c>
      <c r="HB1000">
        <f>C996</f>
        <v>4</v>
      </c>
      <c r="HC1000">
        <v>1</v>
      </c>
      <c r="HD1000">
        <f>IF(H1000&gt;=$F$3,IF(HB1000&lt;50,HC1000*VLOOKUP(H1000,Ret!$A$2:$AZ$27,HB1000+2),HC1000),0)</f>
        <v>0</v>
      </c>
      <c r="HE1000">
        <f>IF(H1000&lt;$F$3,HC1000*VLOOKUP(H1000,Withd!$A$2:$AZ$57,HB1000+2),0)</f>
        <v>8.72E-2</v>
      </c>
      <c r="HF1000">
        <f>IF(HC1000=HD1000,0,HC1000*VLOOKUP(H1000,Mort!$A$2:$E$115,IF(C995="M",2,3)))</f>
        <v>2.5000000000000001E-4</v>
      </c>
      <c r="HH1000">
        <f t="shared" ref="HH1000:HI1000" si="6012">HH999+1</f>
        <v>27</v>
      </c>
      <c r="HI1000">
        <f t="shared" si="6012"/>
        <v>1</v>
      </c>
      <c r="HJ1000">
        <f t="shared" ref="HJ1000:HJ1050" si="6013">HJ999-HK999-HL999-HM999</f>
        <v>0.83375999999999995</v>
      </c>
      <c r="HK1000">
        <f>IF(HH1000&gt;=$F$3,IF(HI1000&lt;50,HJ1000*VLOOKUP(HH1000,Ret!$A$2:$AZ$27,HI1000+2),HJ1000),0)</f>
        <v>0</v>
      </c>
      <c r="HL1000">
        <f>IF(HH1000&lt;$F$3,HJ1000*VLOOKUP(HH1000,Withd!$A$2:$AZ$57,HI1000+2),0)</f>
        <v>0.121979088</v>
      </c>
      <c r="HM1000">
        <f>IF(HJ1000=HK1000,0,HJ1000*VLOOKUP(HH1000,Mort!$A$2:$E$115,IF(HM999/HJ999=VLOOKUP(HH999,Mort!$A$2:$E$115,2),2,3)))</f>
        <v>2.0010239999999999E-4</v>
      </c>
      <c r="HN1000">
        <f>HN999/(1+Assumptions!$C$9)</f>
        <v>1.1183868720000001</v>
      </c>
      <c r="HO1000">
        <f>HO999*(1+Assumptions!$C$10)</f>
        <v>0.90851022394109837</v>
      </c>
      <c r="HQ1000">
        <f>HQ999/(1.01+Assumptions!$C$9)</f>
        <v>1.1510225920000003</v>
      </c>
      <c r="HR1000">
        <f>HR999/(0.99+Assumptions!$C$9)</f>
        <v>1.086373952</v>
      </c>
    </row>
    <row r="1001" spans="2:226" x14ac:dyDescent="0.25">
      <c r="B1001">
        <f t="shared" ref="B1001:C1001" si="6014">B1000+1</f>
        <v>2042</v>
      </c>
      <c r="C1001">
        <f t="shared" si="6014"/>
        <v>53</v>
      </c>
      <c r="D1001">
        <f>IF(D1000=0, 0, D1000*(1-VLOOKUP(C1000,Mort!$A$2:$E$111,IF(D1000/D999=1-VLOOKUP(C999,Mort!$A$2:$E$111,4),4,5))))</f>
        <v>0.9905026576</v>
      </c>
      <c r="E1001" s="3">
        <f>IF(C1001&lt;65,Assumptions!$C$6,Assumptions!$C$7)*(1+Assumptions!$C$8)^(B1001-$J$3)</f>
        <v>34912.484474694815</v>
      </c>
      <c r="F1001" s="3">
        <f t="shared" si="6011"/>
        <v>34580.910000000003</v>
      </c>
      <c r="H1001">
        <f>H1000+1</f>
        <v>31</v>
      </c>
      <c r="I1001" s="5">
        <v>640210.43730648281</v>
      </c>
      <c r="J1001" s="5">
        <v>0</v>
      </c>
      <c r="K1001" s="5">
        <v>0</v>
      </c>
      <c r="L1001" s="5">
        <v>11341.72</v>
      </c>
      <c r="M1001" s="5">
        <v>11961.57</v>
      </c>
      <c r="N1001" s="5">
        <v>12614.79</v>
      </c>
      <c r="O1001" s="5">
        <v>13303.15</v>
      </c>
      <c r="P1001" s="5">
        <v>14028.36</v>
      </c>
      <c r="Q1001" s="5">
        <v>14792.23</v>
      </c>
      <c r="R1001" s="5">
        <v>15596.59</v>
      </c>
      <c r="S1001" s="5">
        <v>16443.21</v>
      </c>
      <c r="T1001" s="5">
        <v>17334.060000000001</v>
      </c>
      <c r="U1001" s="5">
        <v>18270.79</v>
      </c>
      <c r="V1001" s="5">
        <v>19255.45</v>
      </c>
      <c r="W1001" s="5">
        <v>20289.509999999998</v>
      </c>
      <c r="X1001" s="5">
        <v>21374.39</v>
      </c>
      <c r="Y1001" s="5">
        <v>22511.65</v>
      </c>
      <c r="Z1001" s="5">
        <v>23702.29</v>
      </c>
      <c r="AA1001" s="5">
        <v>24946.9</v>
      </c>
      <c r="AB1001" s="5">
        <v>26245.29</v>
      </c>
      <c r="AC1001" s="5">
        <v>27597.13</v>
      </c>
      <c r="AD1001" s="5">
        <v>29000.55</v>
      </c>
      <c r="AE1001" s="5">
        <v>30453.01</v>
      </c>
      <c r="AF1001" s="5">
        <v>31974.99</v>
      </c>
      <c r="AG1001" s="5">
        <v>33573.050000000003</v>
      </c>
      <c r="AH1001" s="5">
        <v>35254.51</v>
      </c>
      <c r="AI1001" s="5">
        <v>37029.480000000003</v>
      </c>
      <c r="AJ1001" s="5">
        <v>38903.589999999997</v>
      </c>
      <c r="AK1001" s="5">
        <v>40878.699999999997</v>
      </c>
      <c r="AL1001" s="5">
        <v>42954.95</v>
      </c>
      <c r="AM1001" s="5">
        <v>45133.04</v>
      </c>
      <c r="AN1001" s="5">
        <v>47414.89</v>
      </c>
      <c r="AO1001" s="5">
        <v>49804.61</v>
      </c>
      <c r="AP1001" s="5">
        <v>52306.37</v>
      </c>
      <c r="AQ1001" s="5">
        <v>54926.06</v>
      </c>
      <c r="AR1001" s="5">
        <v>57659.58</v>
      </c>
      <c r="AS1001" s="5">
        <v>24920.13</v>
      </c>
      <c r="AT1001" s="5">
        <v>26136.15</v>
      </c>
      <c r="AU1001" s="5">
        <v>27394.959999999999</v>
      </c>
      <c r="AV1001" s="5">
        <v>28693.3</v>
      </c>
      <c r="AW1001" s="5">
        <v>30027.74</v>
      </c>
      <c r="AX1001" s="5">
        <v>31395.11</v>
      </c>
      <c r="AY1001" s="5">
        <v>32792.94</v>
      </c>
      <c r="AZ1001" s="5">
        <v>34215.300000000003</v>
      </c>
      <c r="BA1001" s="5">
        <v>35653.14</v>
      </c>
      <c r="BB1001" s="5">
        <v>37095.74</v>
      </c>
      <c r="BC1001" s="5">
        <v>38532.14</v>
      </c>
      <c r="BD1001" s="5">
        <v>39951.39</v>
      </c>
      <c r="BE1001" s="5">
        <v>41340.730000000003</v>
      </c>
      <c r="BF1001" s="5">
        <v>42685.91</v>
      </c>
      <c r="BG1001" s="5">
        <v>43971.75</v>
      </c>
      <c r="BH1001" s="5">
        <v>45178.95</v>
      </c>
      <c r="BI1001" s="5">
        <v>46280.58</v>
      </c>
      <c r="BJ1001" s="5">
        <v>47242.1</v>
      </c>
      <c r="BK1001" s="5">
        <v>48023.73</v>
      </c>
      <c r="BL1001" s="5">
        <v>48585.24</v>
      </c>
      <c r="BM1001" s="5">
        <v>48881.64</v>
      </c>
      <c r="BN1001" s="5">
        <v>48866.31</v>
      </c>
      <c r="BO1001" s="5">
        <v>48493.72</v>
      </c>
      <c r="BP1001" s="5">
        <v>47721.33</v>
      </c>
      <c r="BQ1001" s="5">
        <v>46515.17</v>
      </c>
      <c r="BR1001" s="5">
        <v>44853.68</v>
      </c>
      <c r="BS1001" s="5">
        <v>42642.04</v>
      </c>
      <c r="BT1001" s="5">
        <v>39899.279999999999</v>
      </c>
      <c r="BU1001" s="5">
        <v>36677.96</v>
      </c>
      <c r="BV1001" s="5">
        <v>33058.51</v>
      </c>
      <c r="BW1001" s="5">
        <v>29143.34</v>
      </c>
      <c r="BX1001" s="5">
        <v>25061.56</v>
      </c>
      <c r="BY1001" s="5">
        <v>20971.63</v>
      </c>
      <c r="BZ1001" s="5">
        <v>17045.599999999999</v>
      </c>
      <c r="CA1001" s="5">
        <v>13532.47</v>
      </c>
      <c r="CB1001" s="5">
        <v>10424.459999999999</v>
      </c>
      <c r="CC1001" s="5">
        <v>7696.59</v>
      </c>
      <c r="CD1001" s="5">
        <v>5393.16</v>
      </c>
      <c r="CE1001" s="5">
        <v>3568.52</v>
      </c>
      <c r="CF1001" s="5">
        <v>2145.6999999999998</v>
      </c>
      <c r="CG1001" s="5">
        <v>1143.56</v>
      </c>
      <c r="CH1001" s="5">
        <v>529.72</v>
      </c>
      <c r="CI1001" s="5">
        <v>210.54</v>
      </c>
      <c r="CJ1001" s="5">
        <v>68.3</v>
      </c>
      <c r="CK1001" s="5">
        <v>16.61</v>
      </c>
      <c r="CL1001" s="5">
        <v>2.54</v>
      </c>
      <c r="CM1001" s="5">
        <v>0</v>
      </c>
      <c r="CN1001" s="5">
        <v>0</v>
      </c>
      <c r="CO1001" s="5">
        <v>0</v>
      </c>
      <c r="CP1001" s="5">
        <v>0</v>
      </c>
      <c r="CQ1001" s="5">
        <v>0</v>
      </c>
      <c r="CR1001" s="5">
        <v>0</v>
      </c>
      <c r="CS1001" s="5">
        <v>0</v>
      </c>
      <c r="CT1001" s="5">
        <v>0</v>
      </c>
      <c r="CU1001" s="5">
        <v>0</v>
      </c>
      <c r="CV1001" s="5">
        <v>0</v>
      </c>
      <c r="CW1001" s="5">
        <v>0</v>
      </c>
      <c r="CX1001" s="5">
        <v>0</v>
      </c>
      <c r="CY1001" s="5">
        <v>0</v>
      </c>
      <c r="CZ1001" s="5">
        <v>0</v>
      </c>
      <c r="DA1001" s="5">
        <v>0</v>
      </c>
      <c r="DB1001" s="5">
        <v>0</v>
      </c>
      <c r="DC1001" s="5">
        <v>0</v>
      </c>
      <c r="DD1001" s="5">
        <v>0</v>
      </c>
      <c r="DE1001" s="5">
        <v>0</v>
      </c>
      <c r="DF1001" s="3">
        <v>0</v>
      </c>
      <c r="DG1001" s="3">
        <v>0</v>
      </c>
      <c r="DH1001" s="3">
        <v>1</v>
      </c>
      <c r="DI1001" s="3">
        <v>0.99966999999999995</v>
      </c>
      <c r="DJ1001" s="3">
        <v>0.99930012209999997</v>
      </c>
      <c r="DK1001" s="3">
        <v>0.99889040904993898</v>
      </c>
      <c r="DL1001" s="3">
        <v>0.99843091946177598</v>
      </c>
      <c r="DM1001" s="3">
        <v>0.99791173538365585</v>
      </c>
      <c r="DN1001" s="3">
        <v>0.99732296745977955</v>
      </c>
      <c r="DO1001" s="3">
        <v>0.99664478784190691</v>
      </c>
      <c r="DP1001" s="3">
        <v>0.99586740490739023</v>
      </c>
      <c r="DQ1001" s="3">
        <v>0.99496116556892455</v>
      </c>
      <c r="DR1001" s="3">
        <v>0.99391645634507719</v>
      </c>
      <c r="DS1001" s="3">
        <v>0.99269393910377279</v>
      </c>
      <c r="DT1001" s="3">
        <v>0.99125453289207233</v>
      </c>
      <c r="DU1001" s="3">
        <v>0.9895694001861558</v>
      </c>
      <c r="DV1001" s="3">
        <v>0.98759026138578354</v>
      </c>
      <c r="DW1001" s="3">
        <v>0.98525954836891305</v>
      </c>
      <c r="DX1001" s="3">
        <v>0.98250082163348007</v>
      </c>
      <c r="DY1001" s="3">
        <v>0.97924874391387318</v>
      </c>
      <c r="DZ1001" s="3">
        <v>0.97540029635029168</v>
      </c>
      <c r="EA1001" s="3">
        <v>0.97085493096929931</v>
      </c>
      <c r="EB1001" s="3">
        <v>0.96623366149788548</v>
      </c>
      <c r="EC1001" s="3">
        <v>0.96163438926915557</v>
      </c>
      <c r="ED1001" s="3">
        <v>0.95715317301516134</v>
      </c>
      <c r="EE1001" s="3">
        <v>0.9529321275221645</v>
      </c>
      <c r="EF1001" s="3">
        <v>0.94896792987167222</v>
      </c>
      <c r="EG1001" s="3">
        <v>0.94516256847288682</v>
      </c>
      <c r="EH1001" s="3">
        <v>0.94139136982467997</v>
      </c>
      <c r="EI1001" s="3">
        <v>0.93755990694949354</v>
      </c>
      <c r="EJ1001" s="3">
        <v>0.93361277974123613</v>
      </c>
      <c r="EK1001" s="3">
        <v>0.92954222802156428</v>
      </c>
      <c r="EL1001" s="3">
        <v>0.92534069715090683</v>
      </c>
      <c r="EM1001" s="3">
        <v>0.92102860950218357</v>
      </c>
      <c r="EN1001" s="3">
        <v>0.91646030759905273</v>
      </c>
      <c r="EO1001" s="3">
        <v>0.91153891574724577</v>
      </c>
      <c r="EP1001" s="3">
        <v>0.90617906692265193</v>
      </c>
      <c r="EQ1001" s="3">
        <v>0.90030702656899309</v>
      </c>
      <c r="ER1001" s="3">
        <v>0.89381581290743062</v>
      </c>
      <c r="ES1001" s="3">
        <v>0.8866205956135258</v>
      </c>
      <c r="ET1001" s="3">
        <v>0.87866760887087247</v>
      </c>
      <c r="EU1001" s="3">
        <v>0.86994243951478467</v>
      </c>
      <c r="EV1001" s="3">
        <v>0.86035567383133171</v>
      </c>
      <c r="EW1001" s="3">
        <v>0.84977329904320631</v>
      </c>
      <c r="EX1001" s="3">
        <v>0.83806342298239089</v>
      </c>
      <c r="EY1001" s="3">
        <v>0.82513210436577256</v>
      </c>
      <c r="EZ1001" s="3">
        <v>0.81092332952859392</v>
      </c>
      <c r="FA1001" s="3">
        <v>0.79537792930153073</v>
      </c>
      <c r="FB1001" s="3">
        <v>0.77844433318670114</v>
      </c>
      <c r="FC1001" s="3">
        <v>0.76008861581015874</v>
      </c>
      <c r="FD1001" s="3">
        <v>0.74024270205135556</v>
      </c>
      <c r="FE1001" s="3">
        <v>0.71876085883782515</v>
      </c>
      <c r="FF1001" s="3">
        <v>0.69544425657712605</v>
      </c>
      <c r="FG1001" s="3">
        <v>0.67009531342488982</v>
      </c>
      <c r="FH1001" s="3">
        <v>0.64258790080879802</v>
      </c>
      <c r="FI1001" s="3">
        <v>0.61280395160631018</v>
      </c>
      <c r="FJ1001" s="3">
        <v>0.5806746404235914</v>
      </c>
      <c r="FK1001" s="3">
        <v>0.54620579376804701</v>
      </c>
      <c r="FL1001" s="3">
        <v>0.50948437825302118</v>
      </c>
      <c r="FM1001" s="3">
        <v>0.47071771191174883</v>
      </c>
      <c r="FN1001" s="3">
        <v>0.43024069586445751</v>
      </c>
      <c r="FO1001" s="3">
        <v>0.38770279826433857</v>
      </c>
      <c r="FP1001" s="3">
        <v>0.34385361178064189</v>
      </c>
      <c r="FQ1001" s="3">
        <v>0.29961340608894449</v>
      </c>
      <c r="FR1001" s="3">
        <v>0.25596872122396797</v>
      </c>
      <c r="FS1001" s="3">
        <v>0.21389002314195987</v>
      </c>
      <c r="FT1001" s="3">
        <v>0.17434389676324291</v>
      </c>
      <c r="FU1001" s="3">
        <v>0.13828609203466902</v>
      </c>
      <c r="FV1001" s="3">
        <v>0.1065383710253497</v>
      </c>
      <c r="FW1001" s="3">
        <v>8.0171189580285906E-2</v>
      </c>
      <c r="FX1001" s="3">
        <v>5.8538597495837362E-2</v>
      </c>
      <c r="FY1001" s="3">
        <v>4.0967066685511859E-2</v>
      </c>
      <c r="FZ1001" s="3">
        <v>2.7209916021850123E-2</v>
      </c>
      <c r="GA1001" s="3">
        <v>1.7065515130583964E-2</v>
      </c>
      <c r="GB1001" s="3">
        <v>9.7263196935250245E-3</v>
      </c>
      <c r="GC1001" s="3">
        <v>4.9134449195780364E-3</v>
      </c>
      <c r="GD1001" s="3">
        <v>2.1573462608391282E-3</v>
      </c>
      <c r="GE1001" s="3">
        <v>8.1275863030853303E-4</v>
      </c>
      <c r="GF1001" s="3">
        <v>2.4990702364726774E-4</v>
      </c>
      <c r="GG1001" s="3">
        <v>5.7608567091168147E-5</v>
      </c>
      <c r="GH1001" s="3">
        <v>8.353818313890292E-6</v>
      </c>
      <c r="GI1001" s="3">
        <v>0</v>
      </c>
      <c r="GJ1001" s="3">
        <v>0</v>
      </c>
      <c r="GK1001" s="3">
        <v>0</v>
      </c>
      <c r="GL1001" s="3">
        <v>0</v>
      </c>
      <c r="GM1001" s="3">
        <v>0</v>
      </c>
      <c r="GN1001" s="3">
        <v>0</v>
      </c>
      <c r="GO1001" s="3">
        <v>0</v>
      </c>
      <c r="GP1001" s="3">
        <v>0</v>
      </c>
      <c r="GQ1001" s="3">
        <v>0</v>
      </c>
      <c r="GR1001" s="3">
        <v>0</v>
      </c>
      <c r="GS1001" s="3">
        <v>0</v>
      </c>
      <c r="GT1001" s="3">
        <v>0</v>
      </c>
      <c r="GU1001" s="3">
        <v>0</v>
      </c>
      <c r="GV1001" s="3">
        <v>0</v>
      </c>
      <c r="GW1001" s="3">
        <v>0</v>
      </c>
      <c r="GX1001" s="3">
        <v>0</v>
      </c>
      <c r="GY1001" s="3">
        <v>0</v>
      </c>
      <c r="GZ1001" s="3">
        <v>0</v>
      </c>
      <c r="HA1001" s="3">
        <v>0</v>
      </c>
      <c r="HB1001">
        <f t="shared" ref="HB1001:HB1050" si="6015">HB1000+1</f>
        <v>5</v>
      </c>
      <c r="HC1001">
        <f>HC1000-HD1000-HE1000-HF1000</f>
        <v>0.91255000000000008</v>
      </c>
      <c r="HD1001">
        <f>IF(H1001&gt;=$F$3,IF(HB1001&lt;50,HC1001*VLOOKUP(H1001,Ret!$A$2:$AZ$27,HB1001+2),HC1001),0)</f>
        <v>0</v>
      </c>
      <c r="HE1001">
        <f>IF(H1001&lt;$F$3,HC1001*VLOOKUP(H1001,Withd!$A$2:$AZ$57,HB1001+2),0)</f>
        <v>7.0631369999999999E-2</v>
      </c>
      <c r="HF1001">
        <f>IF(HC1001=HD1001,0,HC1001*VLOOKUP(H1001,Mort!$A$2:$E$115,IF(HF1000/HC1000=VLOOKUP(H1000,Mort!$A$2:$E$115,2),2,3)))</f>
        <v>2.4638850000000001E-4</v>
      </c>
      <c r="HH1001">
        <f t="shared" ref="HH1001:HI1001" si="6016">HH1000+1</f>
        <v>28</v>
      </c>
      <c r="HI1001">
        <f t="shared" si="6016"/>
        <v>2</v>
      </c>
      <c r="HJ1001">
        <f t="shared" si="6013"/>
        <v>0.71158080959999992</v>
      </c>
      <c r="HK1001">
        <f>IF(HH1001&gt;=$F$3,IF(HI1001&lt;50,HJ1001*VLOOKUP(HH1001,Ret!$A$2:$AZ$27,HI1001+2),HJ1001),0)</f>
        <v>0</v>
      </c>
      <c r="HL1001">
        <f>IF(HH1001&lt;$F$3,HJ1001*VLOOKUP(HH1001,Withd!$A$2:$AZ$57,HI1001+2),0)</f>
        <v>9.008613049535999E-2</v>
      </c>
      <c r="HM1001">
        <f>IF(HJ1001=HK1001,0,HJ1001*VLOOKUP(HH1001,Mort!$A$2:$E$115,IF(HM1000/HJ1000=VLOOKUP(HH1000,Mort!$A$2:$E$115,2),2,3)))</f>
        <v>1.7077939430399999E-4</v>
      </c>
      <c r="HN1001">
        <f>HN1000/(1+Assumptions!$C$9)</f>
        <v>1.0774440000000001</v>
      </c>
      <c r="HO1001">
        <f>HO1000*(1+Assumptions!$C$10)</f>
        <v>0.93803680621918406</v>
      </c>
      <c r="HQ1001">
        <f>HQ1000/(1.01+Assumptions!$C$9)</f>
        <v>1.0983040000000004</v>
      </c>
      <c r="HR1001">
        <f>HR1000/(0.99+Assumptions!$C$9)</f>
        <v>1.0567839999999999</v>
      </c>
    </row>
    <row r="1002" spans="2:226" x14ac:dyDescent="0.25">
      <c r="B1002">
        <f t="shared" ref="B1002:C1002" si="6017">B1001+1</f>
        <v>2043</v>
      </c>
      <c r="C1002">
        <f t="shared" si="6017"/>
        <v>54</v>
      </c>
      <c r="D1002">
        <f>IF(D1001=0, 0, D1001*(1-VLOOKUP(C1001,Mort!$A$2:$E$111,IF(D1001/D1000=1-VLOOKUP(C1000,Mort!$A$2:$E$111,4),4,5))))</f>
        <v>0.98588691521558403</v>
      </c>
      <c r="E1002" s="3">
        <f>IF(C1002&lt;65,Assumptions!$C$6,Assumptions!$C$7)*(1+Assumptions!$C$8)^(B1002-$J$3)</f>
        <v>36832.671120803025</v>
      </c>
      <c r="F1002" s="3">
        <f t="shared" si="6011"/>
        <v>36312.85</v>
      </c>
      <c r="H1002">
        <f t="shared" ref="H1002:H1050" si="6018">H1001+1</f>
        <v>32</v>
      </c>
      <c r="I1002" s="5">
        <v>629891.78689349617</v>
      </c>
      <c r="J1002" s="5">
        <v>0</v>
      </c>
      <c r="K1002" s="5">
        <v>0</v>
      </c>
      <c r="L1002" s="5">
        <v>0</v>
      </c>
      <c r="M1002" s="5">
        <v>11965.52</v>
      </c>
      <c r="N1002" s="5">
        <v>12618.95</v>
      </c>
      <c r="O1002" s="5">
        <v>13307.54</v>
      </c>
      <c r="P1002" s="5">
        <v>14032.99</v>
      </c>
      <c r="Q1002" s="5">
        <v>14797.11</v>
      </c>
      <c r="R1002" s="5">
        <v>15601.74</v>
      </c>
      <c r="S1002" s="5">
        <v>16448.64</v>
      </c>
      <c r="T1002" s="5">
        <v>17339.78</v>
      </c>
      <c r="U1002" s="5">
        <v>18276.82</v>
      </c>
      <c r="V1002" s="5">
        <v>19261.8</v>
      </c>
      <c r="W1002" s="5">
        <v>20296.21</v>
      </c>
      <c r="X1002" s="5">
        <v>21381.45</v>
      </c>
      <c r="Y1002" s="5">
        <v>22519.08</v>
      </c>
      <c r="Z1002" s="5">
        <v>23710.12</v>
      </c>
      <c r="AA1002" s="5">
        <v>24955.14</v>
      </c>
      <c r="AB1002" s="5">
        <v>26253.95</v>
      </c>
      <c r="AC1002" s="5">
        <v>27606.240000000002</v>
      </c>
      <c r="AD1002" s="5">
        <v>29010.13</v>
      </c>
      <c r="AE1002" s="5">
        <v>30463.06</v>
      </c>
      <c r="AF1002" s="5">
        <v>31985.55</v>
      </c>
      <c r="AG1002" s="5">
        <v>33584.129999999997</v>
      </c>
      <c r="AH1002" s="5">
        <v>35266.15</v>
      </c>
      <c r="AI1002" s="5">
        <v>37041.71</v>
      </c>
      <c r="AJ1002" s="5">
        <v>38916.43</v>
      </c>
      <c r="AK1002" s="5">
        <v>40892.199999999997</v>
      </c>
      <c r="AL1002" s="5">
        <v>42969.13</v>
      </c>
      <c r="AM1002" s="5">
        <v>45147.93</v>
      </c>
      <c r="AN1002" s="5">
        <v>47430.54</v>
      </c>
      <c r="AO1002" s="5">
        <v>49821.05</v>
      </c>
      <c r="AP1002" s="5">
        <v>52323.63</v>
      </c>
      <c r="AQ1002" s="5">
        <v>54944.19</v>
      </c>
      <c r="AR1002" s="5">
        <v>57678.61</v>
      </c>
      <c r="AS1002" s="5">
        <v>24928.35</v>
      </c>
      <c r="AT1002" s="5">
        <v>26144.77</v>
      </c>
      <c r="AU1002" s="5">
        <v>27404</v>
      </c>
      <c r="AV1002" s="5">
        <v>28702.77</v>
      </c>
      <c r="AW1002" s="5">
        <v>30037.66</v>
      </c>
      <c r="AX1002" s="5">
        <v>31405.47</v>
      </c>
      <c r="AY1002" s="5">
        <v>32803.760000000002</v>
      </c>
      <c r="AZ1002" s="5">
        <v>34226.589999999997</v>
      </c>
      <c r="BA1002" s="5">
        <v>35664.910000000003</v>
      </c>
      <c r="BB1002" s="5">
        <v>37107.99</v>
      </c>
      <c r="BC1002" s="5">
        <v>38544.86</v>
      </c>
      <c r="BD1002" s="5">
        <v>39964.58</v>
      </c>
      <c r="BE1002" s="5">
        <v>41354.370000000003</v>
      </c>
      <c r="BF1002" s="5">
        <v>42700.01</v>
      </c>
      <c r="BG1002" s="5">
        <v>43986.26</v>
      </c>
      <c r="BH1002" s="5">
        <v>45193.86</v>
      </c>
      <c r="BI1002" s="5">
        <v>46295.86</v>
      </c>
      <c r="BJ1002" s="5">
        <v>47257.7</v>
      </c>
      <c r="BK1002" s="5">
        <v>48039.59</v>
      </c>
      <c r="BL1002" s="5">
        <v>48601.279999999999</v>
      </c>
      <c r="BM1002" s="5">
        <v>48897.78</v>
      </c>
      <c r="BN1002" s="5">
        <v>48882.44</v>
      </c>
      <c r="BO1002" s="5">
        <v>48509.72</v>
      </c>
      <c r="BP1002" s="5">
        <v>47737.08</v>
      </c>
      <c r="BQ1002" s="5">
        <v>46530.53</v>
      </c>
      <c r="BR1002" s="5">
        <v>44868.480000000003</v>
      </c>
      <c r="BS1002" s="5">
        <v>42656.11</v>
      </c>
      <c r="BT1002" s="5">
        <v>39912.449999999997</v>
      </c>
      <c r="BU1002" s="5">
        <v>36690.07</v>
      </c>
      <c r="BV1002" s="5">
        <v>33069.42</v>
      </c>
      <c r="BW1002" s="5">
        <v>29152.959999999999</v>
      </c>
      <c r="BX1002" s="5">
        <v>25069.83</v>
      </c>
      <c r="BY1002" s="5">
        <v>20978.560000000001</v>
      </c>
      <c r="BZ1002" s="5">
        <v>17051.23</v>
      </c>
      <c r="CA1002" s="5">
        <v>13536.94</v>
      </c>
      <c r="CB1002" s="5">
        <v>10427.9</v>
      </c>
      <c r="CC1002" s="5">
        <v>7699.13</v>
      </c>
      <c r="CD1002" s="5">
        <v>5394.94</v>
      </c>
      <c r="CE1002" s="5">
        <v>3569.7</v>
      </c>
      <c r="CF1002" s="5">
        <v>2146.41</v>
      </c>
      <c r="CG1002" s="5">
        <v>1143.94</v>
      </c>
      <c r="CH1002" s="5">
        <v>529.89</v>
      </c>
      <c r="CI1002" s="5">
        <v>210.61</v>
      </c>
      <c r="CJ1002" s="5">
        <v>68.319999999999993</v>
      </c>
      <c r="CK1002" s="5">
        <v>16.62</v>
      </c>
      <c r="CL1002" s="5">
        <v>2.54</v>
      </c>
      <c r="CM1002" s="5">
        <v>0</v>
      </c>
      <c r="CN1002" s="5">
        <v>0</v>
      </c>
      <c r="CO1002" s="5">
        <v>0</v>
      </c>
      <c r="CP1002" s="5">
        <v>0</v>
      </c>
      <c r="CQ1002" s="5">
        <v>0</v>
      </c>
      <c r="CR1002" s="5">
        <v>0</v>
      </c>
      <c r="CS1002" s="5">
        <v>0</v>
      </c>
      <c r="CT1002" s="5">
        <v>0</v>
      </c>
      <c r="CU1002" s="5">
        <v>0</v>
      </c>
      <c r="CV1002" s="5">
        <v>0</v>
      </c>
      <c r="CW1002" s="5">
        <v>0</v>
      </c>
      <c r="CX1002" s="5">
        <v>0</v>
      </c>
      <c r="CY1002" s="5">
        <v>0</v>
      </c>
      <c r="CZ1002" s="5">
        <v>0</v>
      </c>
      <c r="DA1002" s="5">
        <v>0</v>
      </c>
      <c r="DB1002" s="5">
        <v>0</v>
      </c>
      <c r="DC1002" s="5">
        <v>0</v>
      </c>
      <c r="DD1002" s="5">
        <v>0</v>
      </c>
      <c r="DE1002" s="5">
        <v>0</v>
      </c>
      <c r="DF1002" s="3">
        <v>0</v>
      </c>
      <c r="DG1002" s="3">
        <v>0</v>
      </c>
      <c r="DH1002" s="3">
        <v>0</v>
      </c>
      <c r="DI1002" s="3">
        <v>1</v>
      </c>
      <c r="DJ1002" s="3">
        <v>0.99963000000000002</v>
      </c>
      <c r="DK1002" s="3">
        <v>0.9992201517</v>
      </c>
      <c r="DL1002" s="3">
        <v>0.99876051043021796</v>
      </c>
      <c r="DM1002" s="3">
        <v>0.99824115496479426</v>
      </c>
      <c r="DN1002" s="3">
        <v>0.99765219268336502</v>
      </c>
      <c r="DO1002" s="3">
        <v>0.99697378919234036</v>
      </c>
      <c r="DP1002" s="3">
        <v>0.99619614963677039</v>
      </c>
      <c r="DQ1002" s="3">
        <v>0.99528961114060099</v>
      </c>
      <c r="DR1002" s="3">
        <v>0.99424455704890335</v>
      </c>
      <c r="DS1002" s="3">
        <v>0.9930216362437333</v>
      </c>
      <c r="DT1002" s="3">
        <v>0.99158175487117994</v>
      </c>
      <c r="DU1002" s="3">
        <v>0.98989606588789891</v>
      </c>
      <c r="DV1002" s="3">
        <v>0.98791627375612312</v>
      </c>
      <c r="DW1002" s="3">
        <v>0.98558479135005861</v>
      </c>
      <c r="DX1002" s="3">
        <v>0.98282515393427838</v>
      </c>
      <c r="DY1002" s="3">
        <v>0.97957200267475586</v>
      </c>
      <c r="DZ1002" s="3">
        <v>0.97572228470424405</v>
      </c>
      <c r="EA1002" s="3">
        <v>0.97117541885752223</v>
      </c>
      <c r="EB1002" s="3">
        <v>0.9665526238637604</v>
      </c>
      <c r="EC1002" s="3">
        <v>0.9619518333741689</v>
      </c>
      <c r="ED1002" s="3">
        <v>0.95746913783064524</v>
      </c>
      <c r="EE1002" s="3">
        <v>0.95324669893281211</v>
      </c>
      <c r="EF1002" s="3">
        <v>0.94928119266525157</v>
      </c>
      <c r="EG1002" s="3">
        <v>0.94547457508266397</v>
      </c>
      <c r="EH1002" s="3">
        <v>0.94170213152808413</v>
      </c>
      <c r="EI1002" s="3">
        <v>0.93786940385276485</v>
      </c>
      <c r="EJ1002" s="3">
        <v>0.93392097366254467</v>
      </c>
      <c r="EK1002" s="3">
        <v>0.92984907821737595</v>
      </c>
      <c r="EL1002" s="3">
        <v>0.92564616038383341</v>
      </c>
      <c r="EM1002" s="3">
        <v>0.92133264927644476</v>
      </c>
      <c r="EN1002" s="3">
        <v>0.91676283933603364</v>
      </c>
      <c r="EO1002" s="3">
        <v>0.91183982288879917</v>
      </c>
      <c r="EP1002" s="3">
        <v>0.90647820473021301</v>
      </c>
      <c r="EQ1002" s="3">
        <v>0.90060422596356116</v>
      </c>
      <c r="ER1002" s="3">
        <v>0.8941108694943638</v>
      </c>
      <c r="ES1002" s="3">
        <v>0.88691327699493416</v>
      </c>
      <c r="ET1002" s="3">
        <v>0.87895766490028959</v>
      </c>
      <c r="EU1002" s="3">
        <v>0.87022961528782972</v>
      </c>
      <c r="EV1002" s="3">
        <v>0.86063968492735776</v>
      </c>
      <c r="EW1002" s="3">
        <v>0.85005381680275127</v>
      </c>
      <c r="EX1002" s="3">
        <v>0.83834007520720932</v>
      </c>
      <c r="EY1002" s="3">
        <v>0.82540448784676201</v>
      </c>
      <c r="EZ1002" s="3">
        <v>0.81119102256604081</v>
      </c>
      <c r="FA1002" s="3">
        <v>0.79564049066344977</v>
      </c>
      <c r="FB1002" s="3">
        <v>0.77870130461722487</v>
      </c>
      <c r="FC1002" s="3">
        <v>0.76033952785435066</v>
      </c>
      <c r="FD1002" s="3">
        <v>0.74048706278207355</v>
      </c>
      <c r="FE1002" s="3">
        <v>0.71899812822013776</v>
      </c>
      <c r="FF1002" s="3">
        <v>0.69567382894067642</v>
      </c>
      <c r="FG1002" s="3">
        <v>0.67031651787578883</v>
      </c>
      <c r="FH1002" s="3">
        <v>0.64280002481698773</v>
      </c>
      <c r="FI1002" s="3">
        <v>0.6130062436667203</v>
      </c>
      <c r="FJ1002" s="3">
        <v>0.58086632631127422</v>
      </c>
      <c r="FK1002" s="3">
        <v>0.54638610118143704</v>
      </c>
      <c r="FL1002" s="3">
        <v>0.50965256359900901</v>
      </c>
      <c r="FM1002" s="3">
        <v>0.47087310003476041</v>
      </c>
      <c r="FN1002" s="3">
        <v>0.43038272216277135</v>
      </c>
      <c r="FO1002" s="3">
        <v>0.38783078242253816</v>
      </c>
      <c r="FP1002" s="3">
        <v>0.3439671209305491</v>
      </c>
      <c r="FQ1002" s="3">
        <v>0.29971231115162467</v>
      </c>
      <c r="FR1002" s="3">
        <v>0.25605321878616749</v>
      </c>
      <c r="FS1002" s="3">
        <v>0.2139606301499094</v>
      </c>
      <c r="FT1002" s="3">
        <v>0.17440144924149265</v>
      </c>
      <c r="FU1002" s="3">
        <v>0.13833174150936714</v>
      </c>
      <c r="FV1002" s="3">
        <v>0.10657354029364663</v>
      </c>
      <c r="FW1002" s="3">
        <v>8.0197654806372032E-2</v>
      </c>
      <c r="FX1002" s="3">
        <v>5.8557921609968665E-2</v>
      </c>
      <c r="FY1002" s="3">
        <v>4.0980590280304367E-2</v>
      </c>
      <c r="FZ1002" s="3">
        <v>2.7218898258275361E-2</v>
      </c>
      <c r="GA1002" s="3">
        <v>1.7071148609625143E-2</v>
      </c>
      <c r="GB1002" s="3">
        <v>9.7295304385697536E-3</v>
      </c>
      <c r="GC1002" s="3">
        <v>4.9150668916522824E-3</v>
      </c>
      <c r="GD1002" s="3">
        <v>2.1580584201177674E-3</v>
      </c>
      <c r="GE1002" s="3">
        <v>8.1302692919516765E-4</v>
      </c>
      <c r="GF1002" s="3">
        <v>2.4998952018893012E-4</v>
      </c>
      <c r="GG1002" s="3">
        <v>5.7627584193952161E-5</v>
      </c>
      <c r="GH1002" s="3">
        <v>8.3565759839650005E-6</v>
      </c>
      <c r="GI1002" s="3">
        <v>0</v>
      </c>
      <c r="GJ1002" s="3">
        <v>0</v>
      </c>
      <c r="GK1002" s="3">
        <v>0</v>
      </c>
      <c r="GL1002" s="3">
        <v>0</v>
      </c>
      <c r="GM1002" s="3">
        <v>0</v>
      </c>
      <c r="GN1002" s="3">
        <v>0</v>
      </c>
      <c r="GO1002" s="3">
        <v>0</v>
      </c>
      <c r="GP1002" s="3">
        <v>0</v>
      </c>
      <c r="GQ1002" s="3">
        <v>0</v>
      </c>
      <c r="GR1002" s="3">
        <v>0</v>
      </c>
      <c r="GS1002" s="3">
        <v>0</v>
      </c>
      <c r="GT1002" s="3">
        <v>0</v>
      </c>
      <c r="GU1002" s="3">
        <v>0</v>
      </c>
      <c r="GV1002" s="3">
        <v>0</v>
      </c>
      <c r="GW1002" s="3">
        <v>0</v>
      </c>
      <c r="GX1002" s="3">
        <v>0</v>
      </c>
      <c r="GY1002" s="3">
        <v>0</v>
      </c>
      <c r="GZ1002" s="3">
        <v>0</v>
      </c>
      <c r="HA1002" s="3">
        <v>0</v>
      </c>
      <c r="HB1002">
        <f t="shared" si="6015"/>
        <v>6</v>
      </c>
      <c r="HC1002">
        <f t="shared" ref="HC1002:HC1050" si="6019">HC1001-HD1001-HE1001-HF1001</f>
        <v>0.84167224150000008</v>
      </c>
      <c r="HD1002">
        <f>IF(H1002&gt;=$F$3,IF(HB1002&lt;50,HC1002*VLOOKUP(H1002,Ret!$A$2:$AZ$27,HB1002+2),HC1002),0)</f>
        <v>0</v>
      </c>
      <c r="HE1002">
        <f>IF(H1002&lt;$F$3,HC1002*VLOOKUP(H1002,Withd!$A$2:$AZ$57,HB1002+2),0)</f>
        <v>6.1778742526100015E-2</v>
      </c>
      <c r="HF1002">
        <f>IF(HC1002=HD1002,0,HC1002*VLOOKUP(H1002,Mort!$A$2:$E$115,IF(HF1001/HC1001=VLOOKUP(H1001,Mort!$A$2:$E$115,2),2,3)))</f>
        <v>2.4408495003500001E-4</v>
      </c>
      <c r="HH1002">
        <f t="shared" ref="HH1002:HI1002" si="6020">HH1001+1</f>
        <v>29</v>
      </c>
      <c r="HI1002">
        <f t="shared" si="6020"/>
        <v>3</v>
      </c>
      <c r="HJ1002">
        <f t="shared" si="6013"/>
        <v>0.62132389971033597</v>
      </c>
      <c r="HK1002">
        <f>IF(HH1002&gt;=$F$3,IF(HI1002&lt;50,HJ1002*VLOOKUP(HH1002,Ret!$A$2:$AZ$27,HI1002+2),HJ1002),0)</f>
        <v>0</v>
      </c>
      <c r="HL1002">
        <f>IF(HH1002&lt;$F$3,HJ1002*VLOOKUP(HH1002,Withd!$A$2:$AZ$57,HI1002+2),0)</f>
        <v>6.6419524879034908E-2</v>
      </c>
      <c r="HM1002">
        <f>IF(HJ1002=HK1002,0,HJ1002*VLOOKUP(HH1002,Mort!$A$2:$E$115,IF(HM1001/HJ1001=VLOOKUP(HH1001,Mort!$A$2:$E$115,2),2,3)))</f>
        <v>1.5533097492758399E-4</v>
      </c>
      <c r="HN1002">
        <f>HN1001/(1+Assumptions!$C$9)</f>
        <v>1.038</v>
      </c>
      <c r="HO1002">
        <f>HO1001*(1+Assumptions!$C$10)</f>
        <v>0.96852300242130751</v>
      </c>
      <c r="HQ1002">
        <f>HQ1001/(1.01+Assumptions!$C$9)</f>
        <v>1.0480000000000003</v>
      </c>
      <c r="HR1002">
        <f>HR1001/(0.99+Assumptions!$C$9)</f>
        <v>1.028</v>
      </c>
    </row>
    <row r="1003" spans="2:226" x14ac:dyDescent="0.25">
      <c r="B1003">
        <f t="shared" ref="B1003:C1003" si="6021">B1002+1</f>
        <v>2044</v>
      </c>
      <c r="C1003">
        <f t="shared" si="6021"/>
        <v>55</v>
      </c>
      <c r="D1003">
        <f>IF(D1002=0, 0, D1002*(1-VLOOKUP(C1002,Mort!$A$2:$E$111,IF(D1002/D1001=1-VLOOKUP(C1001,Mort!$A$2:$E$111,4),4,5))))</f>
        <v>0.98153915391948332</v>
      </c>
      <c r="E1003" s="3">
        <f>IF(C1003&lt;65,Assumptions!$C$6,Assumptions!$C$7)*(1+Assumptions!$C$8)^(B1003-$J$3)</f>
        <v>38858.468032447192</v>
      </c>
      <c r="F1003" s="3">
        <f t="shared" si="6011"/>
        <v>38141.11</v>
      </c>
      <c r="H1003">
        <f t="shared" si="6018"/>
        <v>33</v>
      </c>
      <c r="I1003" s="5">
        <v>619422.066699291</v>
      </c>
      <c r="J1003" s="5">
        <v>0</v>
      </c>
      <c r="K1003" s="5">
        <v>0</v>
      </c>
      <c r="L1003" s="5">
        <v>0</v>
      </c>
      <c r="M1003" s="5">
        <v>0</v>
      </c>
      <c r="N1003" s="5">
        <v>12623.62</v>
      </c>
      <c r="O1003" s="5">
        <v>13312.46</v>
      </c>
      <c r="P1003" s="5">
        <v>14038.19</v>
      </c>
      <c r="Q1003" s="5">
        <v>14802.59</v>
      </c>
      <c r="R1003" s="5">
        <v>15607.51</v>
      </c>
      <c r="S1003" s="5">
        <v>16454.73</v>
      </c>
      <c r="T1003" s="5">
        <v>17346.2</v>
      </c>
      <c r="U1003" s="5">
        <v>18283.59</v>
      </c>
      <c r="V1003" s="5">
        <v>19268.93</v>
      </c>
      <c r="W1003" s="5">
        <v>20303.72</v>
      </c>
      <c r="X1003" s="5">
        <v>21389.360000000001</v>
      </c>
      <c r="Y1003" s="5">
        <v>22527.42</v>
      </c>
      <c r="Z1003" s="5">
        <v>23718.89</v>
      </c>
      <c r="AA1003" s="5">
        <v>24964.38</v>
      </c>
      <c r="AB1003" s="5">
        <v>26263.67</v>
      </c>
      <c r="AC1003" s="5">
        <v>27616.46</v>
      </c>
      <c r="AD1003" s="5">
        <v>29020.86</v>
      </c>
      <c r="AE1003" s="5">
        <v>30474.33</v>
      </c>
      <c r="AF1003" s="5">
        <v>31997.39</v>
      </c>
      <c r="AG1003" s="5">
        <v>33596.559999999998</v>
      </c>
      <c r="AH1003" s="5">
        <v>35279.199999999997</v>
      </c>
      <c r="AI1003" s="5">
        <v>37055.42</v>
      </c>
      <c r="AJ1003" s="5">
        <v>38930.839999999997</v>
      </c>
      <c r="AK1003" s="5">
        <v>40907.33</v>
      </c>
      <c r="AL1003" s="5">
        <v>42985.04</v>
      </c>
      <c r="AM1003" s="5">
        <v>45164.639999999999</v>
      </c>
      <c r="AN1003" s="5">
        <v>47448.1</v>
      </c>
      <c r="AO1003" s="5">
        <v>49839.49</v>
      </c>
      <c r="AP1003" s="5">
        <v>52343</v>
      </c>
      <c r="AQ1003" s="5">
        <v>54964.53</v>
      </c>
      <c r="AR1003" s="5">
        <v>57699.96</v>
      </c>
      <c r="AS1003" s="5">
        <v>24937.58</v>
      </c>
      <c r="AT1003" s="5">
        <v>26154.45</v>
      </c>
      <c r="AU1003" s="5">
        <v>27414.14</v>
      </c>
      <c r="AV1003" s="5">
        <v>28713.39</v>
      </c>
      <c r="AW1003" s="5">
        <v>30048.77</v>
      </c>
      <c r="AX1003" s="5">
        <v>31417.1</v>
      </c>
      <c r="AY1003" s="5">
        <v>32815.910000000003</v>
      </c>
      <c r="AZ1003" s="5">
        <v>34239.26</v>
      </c>
      <c r="BA1003" s="5">
        <v>35678.11</v>
      </c>
      <c r="BB1003" s="5">
        <v>37121.72</v>
      </c>
      <c r="BC1003" s="5">
        <v>38559.129999999997</v>
      </c>
      <c r="BD1003" s="5">
        <v>39979.370000000003</v>
      </c>
      <c r="BE1003" s="5">
        <v>41369.68</v>
      </c>
      <c r="BF1003" s="5">
        <v>42715.81</v>
      </c>
      <c r="BG1003" s="5">
        <v>44002.54</v>
      </c>
      <c r="BH1003" s="5">
        <v>45210.59</v>
      </c>
      <c r="BI1003" s="5">
        <v>46313</v>
      </c>
      <c r="BJ1003" s="5">
        <v>47275.19</v>
      </c>
      <c r="BK1003" s="5">
        <v>48057.37</v>
      </c>
      <c r="BL1003" s="5">
        <v>48619.27</v>
      </c>
      <c r="BM1003" s="5">
        <v>48915.88</v>
      </c>
      <c r="BN1003" s="5">
        <v>48900.54</v>
      </c>
      <c r="BO1003" s="5">
        <v>48527.68</v>
      </c>
      <c r="BP1003" s="5">
        <v>47754.75</v>
      </c>
      <c r="BQ1003" s="5">
        <v>46547.75</v>
      </c>
      <c r="BR1003" s="5">
        <v>44885.09</v>
      </c>
      <c r="BS1003" s="5">
        <v>42671.9</v>
      </c>
      <c r="BT1003" s="5">
        <v>39927.22</v>
      </c>
      <c r="BU1003" s="5">
        <v>36703.65</v>
      </c>
      <c r="BV1003" s="5">
        <v>33081.660000000003</v>
      </c>
      <c r="BW1003" s="5">
        <v>29163.75</v>
      </c>
      <c r="BX1003" s="5">
        <v>25079.11</v>
      </c>
      <c r="BY1003" s="5">
        <v>20986.32</v>
      </c>
      <c r="BZ1003" s="5">
        <v>17057.54</v>
      </c>
      <c r="CA1003" s="5">
        <v>13541.95</v>
      </c>
      <c r="CB1003" s="5">
        <v>10431.76</v>
      </c>
      <c r="CC1003" s="5">
        <v>7701.98</v>
      </c>
      <c r="CD1003" s="5">
        <v>5396.94</v>
      </c>
      <c r="CE1003" s="5">
        <v>3571.02</v>
      </c>
      <c r="CF1003" s="5">
        <v>2147.21</v>
      </c>
      <c r="CG1003" s="5">
        <v>1144.3599999999999</v>
      </c>
      <c r="CH1003" s="5">
        <v>530.09</v>
      </c>
      <c r="CI1003" s="5">
        <v>210.69</v>
      </c>
      <c r="CJ1003" s="5">
        <v>68.349999999999994</v>
      </c>
      <c r="CK1003" s="5">
        <v>16.62</v>
      </c>
      <c r="CL1003" s="5">
        <v>2.54</v>
      </c>
      <c r="CM1003" s="5">
        <v>0</v>
      </c>
      <c r="CN1003" s="5">
        <v>0</v>
      </c>
      <c r="CO1003" s="5">
        <v>0</v>
      </c>
      <c r="CP1003" s="5">
        <v>0</v>
      </c>
      <c r="CQ1003" s="5">
        <v>0</v>
      </c>
      <c r="CR1003" s="5">
        <v>0</v>
      </c>
      <c r="CS1003" s="5">
        <v>0</v>
      </c>
      <c r="CT1003" s="5">
        <v>0</v>
      </c>
      <c r="CU1003" s="5">
        <v>0</v>
      </c>
      <c r="CV1003" s="5">
        <v>0</v>
      </c>
      <c r="CW1003" s="5">
        <v>0</v>
      </c>
      <c r="CX1003" s="5">
        <v>0</v>
      </c>
      <c r="CY1003" s="5">
        <v>0</v>
      </c>
      <c r="CZ1003" s="5">
        <v>0</v>
      </c>
      <c r="DA1003" s="5">
        <v>0</v>
      </c>
      <c r="DB1003" s="5">
        <v>0</v>
      </c>
      <c r="DC1003" s="5">
        <v>0</v>
      </c>
      <c r="DD1003" s="5">
        <v>0</v>
      </c>
      <c r="DE1003" s="5">
        <v>0</v>
      </c>
      <c r="DF1003" s="3">
        <v>0</v>
      </c>
      <c r="DG1003" s="3">
        <v>0</v>
      </c>
      <c r="DH1003" s="3">
        <v>0</v>
      </c>
      <c r="DI1003" s="3">
        <v>0</v>
      </c>
      <c r="DJ1003" s="3">
        <v>1</v>
      </c>
      <c r="DK1003" s="3">
        <v>0.99958999999999998</v>
      </c>
      <c r="DL1003" s="3">
        <v>0.99913018859999991</v>
      </c>
      <c r="DM1003" s="3">
        <v>0.99861064090192797</v>
      </c>
      <c r="DN1003" s="3">
        <v>0.99802146062379582</v>
      </c>
      <c r="DO1003" s="3">
        <v>0.99734280603057157</v>
      </c>
      <c r="DP1003" s="3">
        <v>0.99656487864186771</v>
      </c>
      <c r="DQ1003" s="3">
        <v>0.99565800460230369</v>
      </c>
      <c r="DR1003" s="3">
        <v>0.99461256369747131</v>
      </c>
      <c r="DS1003" s="3">
        <v>0.99338919024412342</v>
      </c>
      <c r="DT1003" s="3">
        <v>0.99194877591826947</v>
      </c>
      <c r="DU1003" s="3">
        <v>0.99026246299920839</v>
      </c>
      <c r="DV1003" s="3">
        <v>0.98828193807320996</v>
      </c>
      <c r="DW1003" s="3">
        <v>0.98594959269935711</v>
      </c>
      <c r="DX1003" s="3">
        <v>0.98318893383979888</v>
      </c>
      <c r="DY1003" s="3">
        <v>0.97993457846878906</v>
      </c>
      <c r="DZ1003" s="3">
        <v>0.97608343557540678</v>
      </c>
      <c r="EA1003" s="3">
        <v>0.97153488676562538</v>
      </c>
      <c r="EB1003" s="3">
        <v>0.96691038070462099</v>
      </c>
      <c r="EC1003" s="3">
        <v>0.96230788729246697</v>
      </c>
      <c r="ED1003" s="3">
        <v>0.95782353253768404</v>
      </c>
      <c r="EE1003" s="3">
        <v>0.95359953075919279</v>
      </c>
      <c r="EF1003" s="3">
        <v>0.94963255671123448</v>
      </c>
      <c r="EG1003" s="3">
        <v>0.94582453015882251</v>
      </c>
      <c r="EH1003" s="3">
        <v>0.94205069028348876</v>
      </c>
      <c r="EI1003" s="3">
        <v>0.93821654397403498</v>
      </c>
      <c r="EJ1003" s="3">
        <v>0.93426665232390427</v>
      </c>
      <c r="EK1003" s="3">
        <v>0.93019324971977202</v>
      </c>
      <c r="EL1003" s="3">
        <v>0.9259887762310387</v>
      </c>
      <c r="EM1003" s="3">
        <v>0.92167366853380206</v>
      </c>
      <c r="EN1003" s="3">
        <v>0.9171021671378744</v>
      </c>
      <c r="EO1003" s="3">
        <v>0.91217732850034405</v>
      </c>
      <c r="EP1003" s="3">
        <v>0.90681372580876207</v>
      </c>
      <c r="EQ1003" s="3">
        <v>0.90093757286552123</v>
      </c>
      <c r="ER1003" s="3">
        <v>0.89444181296516079</v>
      </c>
      <c r="ES1003" s="3">
        <v>0.88724155637079127</v>
      </c>
      <c r="ET1003" s="3">
        <v>0.87928299961014522</v>
      </c>
      <c r="EU1003" s="3">
        <v>0.87055171942401643</v>
      </c>
      <c r="EV1003" s="3">
        <v>0.86095823947596373</v>
      </c>
      <c r="EW1003" s="3">
        <v>0.85036845313040943</v>
      </c>
      <c r="EX1003" s="3">
        <v>0.83865037584627233</v>
      </c>
      <c r="EY1003" s="3">
        <v>0.82571000054696431</v>
      </c>
      <c r="EZ1003" s="3">
        <v>0.81149127433754553</v>
      </c>
      <c r="FA1003" s="3">
        <v>0.79593498660849482</v>
      </c>
      <c r="FB1003" s="3">
        <v>0.77898953074359989</v>
      </c>
      <c r="FC1003" s="3">
        <v>0.76062095760866577</v>
      </c>
      <c r="FD1003" s="3">
        <v>0.74076114440550356</v>
      </c>
      <c r="FE1003" s="3">
        <v>0.71926425599485577</v>
      </c>
      <c r="FF1003" s="3">
        <v>0.69593132353038267</v>
      </c>
      <c r="FG1003" s="3">
        <v>0.67056462678770024</v>
      </c>
      <c r="FH1003" s="3">
        <v>0.64303794885806509</v>
      </c>
      <c r="FI1003" s="3">
        <v>0.61323313992849382</v>
      </c>
      <c r="FJ1003" s="3">
        <v>0.58108132640204291</v>
      </c>
      <c r="FK1003" s="3">
        <v>0.54658833886681768</v>
      </c>
      <c r="FL1003" s="3">
        <v>0.50984120484480155</v>
      </c>
      <c r="FM1003" s="3">
        <v>0.47104738756816061</v>
      </c>
      <c r="FN1003" s="3">
        <v>0.43054202271117448</v>
      </c>
      <c r="FO1003" s="3">
        <v>0.38797433292572064</v>
      </c>
      <c r="FP1003" s="3">
        <v>0.34409443587182165</v>
      </c>
      <c r="FQ1003" s="3">
        <v>0.29982324575255309</v>
      </c>
      <c r="FR1003" s="3">
        <v>0.25614799354377871</v>
      </c>
      <c r="FS1003" s="3">
        <v>0.21403982488511691</v>
      </c>
      <c r="FT1003" s="3">
        <v>0.17446600166210766</v>
      </c>
      <c r="FU1003" s="3">
        <v>0.13838294319835054</v>
      </c>
      <c r="FV1003" s="3">
        <v>0.10661298709887322</v>
      </c>
      <c r="FW1003" s="3">
        <v>8.0227338921773084E-2</v>
      </c>
      <c r="FX1003" s="3">
        <v>5.8579596060511052E-2</v>
      </c>
      <c r="FY1003" s="3">
        <v>4.0995758711027445E-2</v>
      </c>
      <c r="FZ1003" s="3">
        <v>2.7228972978277321E-2</v>
      </c>
      <c r="GA1003" s="3">
        <v>1.7077467272515971E-2</v>
      </c>
      <c r="GB1003" s="3">
        <v>9.7331316972977516E-3</v>
      </c>
      <c r="GC1003" s="3">
        <v>4.9168861395239051E-3</v>
      </c>
      <c r="GD1003" s="3">
        <v>2.1588571972807609E-3</v>
      </c>
      <c r="GE1003" s="3">
        <v>8.133278605035538E-4</v>
      </c>
      <c r="GF1003" s="3">
        <v>2.500820505476327E-4</v>
      </c>
      <c r="GG1003" s="3">
        <v>5.764891429224028E-5</v>
      </c>
      <c r="GH1003" s="3">
        <v>8.3596690615177608E-6</v>
      </c>
      <c r="GI1003" s="3">
        <v>0</v>
      </c>
      <c r="GJ1003" s="3">
        <v>0</v>
      </c>
      <c r="GK1003" s="3">
        <v>0</v>
      </c>
      <c r="GL1003" s="3">
        <v>0</v>
      </c>
      <c r="GM1003" s="3">
        <v>0</v>
      </c>
      <c r="GN1003" s="3">
        <v>0</v>
      </c>
      <c r="GO1003" s="3">
        <v>0</v>
      </c>
      <c r="GP1003" s="3">
        <v>0</v>
      </c>
      <c r="GQ1003" s="3">
        <v>0</v>
      </c>
      <c r="GR1003" s="3">
        <v>0</v>
      </c>
      <c r="GS1003" s="3">
        <v>0</v>
      </c>
      <c r="GT1003" s="3">
        <v>0</v>
      </c>
      <c r="GU1003" s="3">
        <v>0</v>
      </c>
      <c r="GV1003" s="3">
        <v>0</v>
      </c>
      <c r="GW1003" s="3">
        <v>0</v>
      </c>
      <c r="GX1003" s="3">
        <v>0</v>
      </c>
      <c r="GY1003" s="3">
        <v>0</v>
      </c>
      <c r="GZ1003" s="3">
        <v>0</v>
      </c>
      <c r="HA1003" s="3">
        <v>0</v>
      </c>
      <c r="HB1003">
        <f t="shared" si="6015"/>
        <v>7</v>
      </c>
      <c r="HC1003">
        <f t="shared" si="6019"/>
        <v>0.77964941402386501</v>
      </c>
      <c r="HD1003">
        <f>IF(H1003&gt;=$F$3,IF(HB1003&lt;50,HC1003*VLOOKUP(H1003,Ret!$A$2:$AZ$27,HB1003+2),HC1003),0)</f>
        <v>0</v>
      </c>
      <c r="HE1003">
        <f>IF(H1003&lt;$F$3,HC1003*VLOOKUP(H1003,Withd!$A$2:$AZ$57,HB1003+2),0)</f>
        <v>5.4029704391853846E-2</v>
      </c>
      <c r="HF1003">
        <f>IF(HC1003=HD1003,0,HC1003*VLOOKUP(H1003,Mort!$A$2:$E$115,IF(HF1002/HC1002=VLOOKUP(H1002,Mort!$A$2:$E$115,2),2,3)))</f>
        <v>2.4169131834739815E-4</v>
      </c>
      <c r="HH1003">
        <f t="shared" ref="HH1003:HI1003" si="6022">HH1002+1</f>
        <v>30</v>
      </c>
      <c r="HI1003">
        <f t="shared" si="6022"/>
        <v>4</v>
      </c>
      <c r="HJ1003">
        <f t="shared" si="6013"/>
        <v>0.55474904385637347</v>
      </c>
      <c r="HK1003">
        <f>IF(HH1003&gt;=$F$3,IF(HI1003&lt;50,HJ1003*VLOOKUP(HH1003,Ret!$A$2:$AZ$27,HI1003+2),HJ1003),0)</f>
        <v>0</v>
      </c>
      <c r="HL1003">
        <f>IF(HH1003&lt;$F$3,HJ1003*VLOOKUP(HH1003,Withd!$A$2:$AZ$57,HI1003+2),0)</f>
        <v>4.8374116624275765E-2</v>
      </c>
      <c r="HM1003">
        <f>IF(HJ1003=HK1003,0,HJ1003*VLOOKUP(HH1003,Mort!$A$2:$E$115,IF(HM1002/HJ1002=VLOOKUP(HH1002,Mort!$A$2:$E$115,2),2,3)))</f>
        <v>1.3868726096409337E-4</v>
      </c>
      <c r="HN1003">
        <f>HN1002/(1+Assumptions!$C$9)</f>
        <v>1</v>
      </c>
      <c r="HO1003">
        <f>HO1002*(1+Assumptions!$C$10)</f>
        <v>1</v>
      </c>
      <c r="HQ1003">
        <f>HQ1002/(1.01+Assumptions!$C$9)</f>
        <v>1.0000000000000002</v>
      </c>
      <c r="HR1003">
        <f>HR1002/(0.99+Assumptions!$C$9)</f>
        <v>1</v>
      </c>
    </row>
    <row r="1004" spans="2:226" x14ac:dyDescent="0.25">
      <c r="B1004">
        <f t="shared" ref="B1004:C1004" si="6023">B1003+1</f>
        <v>2045</v>
      </c>
      <c r="C1004">
        <f t="shared" si="6023"/>
        <v>56</v>
      </c>
      <c r="D1004">
        <f>IF(D1003=0, 0, D1003*(1-VLOOKUP(C1003,Mort!$A$2:$E$111,IF(D1003/D1002=1-VLOOKUP(C1002,Mort!$A$2:$E$111,4),4,5))))</f>
        <v>0.97745595103917826</v>
      </c>
      <c r="E1004" s="3">
        <f>IF(C1004&lt;65,Assumptions!$C$6,Assumptions!$C$7)*(1+Assumptions!$C$8)^(B1004-$J$3)</f>
        <v>40995.683774231788</v>
      </c>
      <c r="F1004" s="3">
        <f t="shared" si="6011"/>
        <v>40071.480000000003</v>
      </c>
      <c r="H1004">
        <f t="shared" si="6018"/>
        <v>34</v>
      </c>
      <c r="I1004" s="5">
        <v>608797.56897015579</v>
      </c>
      <c r="J1004" s="5">
        <v>0</v>
      </c>
      <c r="K1004" s="5">
        <v>0</v>
      </c>
      <c r="L1004" s="5">
        <v>0</v>
      </c>
      <c r="M1004" s="5">
        <v>0</v>
      </c>
      <c r="N1004" s="5">
        <v>0</v>
      </c>
      <c r="O1004" s="5">
        <v>13317.92</v>
      </c>
      <c r="P1004" s="5">
        <v>14043.95</v>
      </c>
      <c r="Q1004" s="5">
        <v>14808.66</v>
      </c>
      <c r="R1004" s="5">
        <v>15613.92</v>
      </c>
      <c r="S1004" s="5">
        <v>16461.48</v>
      </c>
      <c r="T1004" s="5">
        <v>17353.32</v>
      </c>
      <c r="U1004" s="5">
        <v>18291.09</v>
      </c>
      <c r="V1004" s="5">
        <v>19276.84</v>
      </c>
      <c r="W1004" s="5">
        <v>20312.05</v>
      </c>
      <c r="X1004" s="5">
        <v>21398.14</v>
      </c>
      <c r="Y1004" s="5">
        <v>22536.66</v>
      </c>
      <c r="Z1004" s="5">
        <v>23728.62</v>
      </c>
      <c r="AA1004" s="5">
        <v>24974.62</v>
      </c>
      <c r="AB1004" s="5">
        <v>26274.44</v>
      </c>
      <c r="AC1004" s="5">
        <v>27627.79</v>
      </c>
      <c r="AD1004" s="5">
        <v>29032.77</v>
      </c>
      <c r="AE1004" s="5">
        <v>30486.83</v>
      </c>
      <c r="AF1004" s="5">
        <v>32010.51</v>
      </c>
      <c r="AG1004" s="5">
        <v>33610.339999999997</v>
      </c>
      <c r="AH1004" s="5">
        <v>35293.67</v>
      </c>
      <c r="AI1004" s="5">
        <v>37070.620000000003</v>
      </c>
      <c r="AJ1004" s="5">
        <v>38946.800000000003</v>
      </c>
      <c r="AK1004" s="5">
        <v>40924.11</v>
      </c>
      <c r="AL1004" s="5">
        <v>43002.67</v>
      </c>
      <c r="AM1004" s="5">
        <v>45183.17</v>
      </c>
      <c r="AN1004" s="5">
        <v>47467.56</v>
      </c>
      <c r="AO1004" s="5">
        <v>49859.94</v>
      </c>
      <c r="AP1004" s="5">
        <v>52364.47</v>
      </c>
      <c r="AQ1004" s="5">
        <v>54987.08</v>
      </c>
      <c r="AR1004" s="5">
        <v>57723.63</v>
      </c>
      <c r="AS1004" s="5">
        <v>24947.81</v>
      </c>
      <c r="AT1004" s="5">
        <v>26165.18</v>
      </c>
      <c r="AU1004" s="5">
        <v>27425.39</v>
      </c>
      <c r="AV1004" s="5">
        <v>28725.17</v>
      </c>
      <c r="AW1004" s="5">
        <v>30061.1</v>
      </c>
      <c r="AX1004" s="5">
        <v>31429.98</v>
      </c>
      <c r="AY1004" s="5">
        <v>32829.370000000003</v>
      </c>
      <c r="AZ1004" s="5">
        <v>34253.300000000003</v>
      </c>
      <c r="BA1004" s="5">
        <v>35692.75</v>
      </c>
      <c r="BB1004" s="5">
        <v>37136.949999999997</v>
      </c>
      <c r="BC1004" s="5">
        <v>38574.94</v>
      </c>
      <c r="BD1004" s="5">
        <v>39995.769999999997</v>
      </c>
      <c r="BE1004" s="5">
        <v>41386.65</v>
      </c>
      <c r="BF1004" s="5">
        <v>42733.33</v>
      </c>
      <c r="BG1004" s="5">
        <v>44020.59</v>
      </c>
      <c r="BH1004" s="5">
        <v>45229.13</v>
      </c>
      <c r="BI1004" s="5">
        <v>46331.99</v>
      </c>
      <c r="BJ1004" s="5">
        <v>47294.58</v>
      </c>
      <c r="BK1004" s="5">
        <v>48077.08</v>
      </c>
      <c r="BL1004" s="5">
        <v>48639.21</v>
      </c>
      <c r="BM1004" s="5">
        <v>48935.94</v>
      </c>
      <c r="BN1004" s="5">
        <v>48920.59</v>
      </c>
      <c r="BO1004" s="5">
        <v>48547.58</v>
      </c>
      <c r="BP1004" s="5">
        <v>47774.34</v>
      </c>
      <c r="BQ1004" s="5">
        <v>46566.84</v>
      </c>
      <c r="BR1004" s="5">
        <v>44903.5</v>
      </c>
      <c r="BS1004" s="5">
        <v>42689.4</v>
      </c>
      <c r="BT1004" s="5">
        <v>39943.599999999999</v>
      </c>
      <c r="BU1004" s="5">
        <v>36718.699999999997</v>
      </c>
      <c r="BV1004" s="5">
        <v>33095.230000000003</v>
      </c>
      <c r="BW1004" s="5">
        <v>29175.72</v>
      </c>
      <c r="BX1004" s="5">
        <v>25089.4</v>
      </c>
      <c r="BY1004" s="5">
        <v>20994.93</v>
      </c>
      <c r="BZ1004" s="5">
        <v>17064.53</v>
      </c>
      <c r="CA1004" s="5">
        <v>13547.5</v>
      </c>
      <c r="CB1004" s="5">
        <v>10436.040000000001</v>
      </c>
      <c r="CC1004" s="5">
        <v>7705.14</v>
      </c>
      <c r="CD1004" s="5">
        <v>5399.15</v>
      </c>
      <c r="CE1004" s="5">
        <v>3572.48</v>
      </c>
      <c r="CF1004" s="5">
        <v>2148.09</v>
      </c>
      <c r="CG1004" s="5">
        <v>1144.83</v>
      </c>
      <c r="CH1004" s="5">
        <v>530.30999999999995</v>
      </c>
      <c r="CI1004" s="5">
        <v>210.78</v>
      </c>
      <c r="CJ1004" s="5">
        <v>68.37</v>
      </c>
      <c r="CK1004" s="5">
        <v>16.63</v>
      </c>
      <c r="CL1004" s="5">
        <v>2.54</v>
      </c>
      <c r="CM1004" s="5">
        <v>0</v>
      </c>
      <c r="CN1004" s="5">
        <v>0</v>
      </c>
      <c r="CO1004" s="5">
        <v>0</v>
      </c>
      <c r="CP1004" s="5">
        <v>0</v>
      </c>
      <c r="CQ1004" s="5">
        <v>0</v>
      </c>
      <c r="CR1004" s="5">
        <v>0</v>
      </c>
      <c r="CS1004" s="5">
        <v>0</v>
      </c>
      <c r="CT1004" s="5">
        <v>0</v>
      </c>
      <c r="CU1004" s="5">
        <v>0</v>
      </c>
      <c r="CV1004" s="5">
        <v>0</v>
      </c>
      <c r="CW1004" s="5">
        <v>0</v>
      </c>
      <c r="CX1004" s="5">
        <v>0</v>
      </c>
      <c r="CY1004" s="5">
        <v>0</v>
      </c>
      <c r="CZ1004" s="5">
        <v>0</v>
      </c>
      <c r="DA1004" s="5">
        <v>0</v>
      </c>
      <c r="DB1004" s="5">
        <v>0</v>
      </c>
      <c r="DC1004" s="5">
        <v>0</v>
      </c>
      <c r="DD1004" s="5">
        <v>0</v>
      </c>
      <c r="DE1004" s="5">
        <v>0</v>
      </c>
      <c r="DF1004" s="3">
        <v>0</v>
      </c>
      <c r="DG1004" s="3">
        <v>0</v>
      </c>
      <c r="DH1004" s="3">
        <v>0</v>
      </c>
      <c r="DI1004" s="3">
        <v>0</v>
      </c>
      <c r="DJ1004" s="3">
        <v>0</v>
      </c>
      <c r="DK1004" s="3">
        <v>1</v>
      </c>
      <c r="DL1004" s="3">
        <v>0.99953999999999998</v>
      </c>
      <c r="DM1004" s="3">
        <v>0.99902023920000005</v>
      </c>
      <c r="DN1004" s="3">
        <v>0.99843081725887206</v>
      </c>
      <c r="DO1004" s="3">
        <v>0.99775188430313599</v>
      </c>
      <c r="DP1004" s="3">
        <v>0.99697363783337956</v>
      </c>
      <c r="DQ1004" s="3">
        <v>0.9960663918229512</v>
      </c>
      <c r="DR1004" s="3">
        <v>0.99502052211153713</v>
      </c>
      <c r="DS1004" s="3">
        <v>0.99379664686933999</v>
      </c>
      <c r="DT1004" s="3">
        <v>0.99235564173137947</v>
      </c>
      <c r="DU1004" s="3">
        <v>0.99066863714043607</v>
      </c>
      <c r="DV1004" s="3">
        <v>0.98868729986615522</v>
      </c>
      <c r="DW1004" s="3">
        <v>0.98635399783847111</v>
      </c>
      <c r="DX1004" s="3">
        <v>0.9835922066445234</v>
      </c>
      <c r="DY1004" s="3">
        <v>0.98033651644052999</v>
      </c>
      <c r="DZ1004" s="3">
        <v>0.97648379393091878</v>
      </c>
      <c r="EA1004" s="3">
        <v>0.97193337945120073</v>
      </c>
      <c r="EB1004" s="3">
        <v>0.96730697656501308</v>
      </c>
      <c r="EC1004" s="3">
        <v>0.96270259535656366</v>
      </c>
      <c r="ED1004" s="3">
        <v>0.95821640126220209</v>
      </c>
      <c r="EE1004" s="3">
        <v>0.95399066693263579</v>
      </c>
      <c r="EF1004" s="3">
        <v>0.95002206575819592</v>
      </c>
      <c r="EG1004" s="3">
        <v>0.94621247727450564</v>
      </c>
      <c r="EH1004" s="3">
        <v>0.94243708949018035</v>
      </c>
      <c r="EI1004" s="3">
        <v>0.93860137053595527</v>
      </c>
      <c r="EJ1004" s="3">
        <v>0.93464985876599882</v>
      </c>
      <c r="EK1004" s="3">
        <v>0.93057478538177907</v>
      </c>
      <c r="EL1004" s="3">
        <v>0.92636858735185346</v>
      </c>
      <c r="EM1004" s="3">
        <v>0.92205170973479378</v>
      </c>
      <c r="EN1004" s="3">
        <v>0.91747833325450923</v>
      </c>
      <c r="EO1004" s="3">
        <v>0.91255147460493258</v>
      </c>
      <c r="EP1004" s="3">
        <v>0.90718567193425559</v>
      </c>
      <c r="EQ1004" s="3">
        <v>0.90130710878012155</v>
      </c>
      <c r="ER1004" s="3">
        <v>0.89480868452581686</v>
      </c>
      <c r="ES1004" s="3">
        <v>0.88760547461538408</v>
      </c>
      <c r="ET1004" s="3">
        <v>0.87964365350808404</v>
      </c>
      <c r="EU1004" s="3">
        <v>0.87090879202874882</v>
      </c>
      <c r="EV1004" s="3">
        <v>0.86131137714059203</v>
      </c>
      <c r="EW1004" s="3">
        <v>0.85071724720176278</v>
      </c>
      <c r="EX1004" s="3">
        <v>0.83899436353532253</v>
      </c>
      <c r="EY1004" s="3">
        <v>0.82604868050597247</v>
      </c>
      <c r="EZ1004" s="3">
        <v>0.81182412222765965</v>
      </c>
      <c r="FA1004" s="3">
        <v>0.79626145380455537</v>
      </c>
      <c r="FB1004" s="3">
        <v>0.7793090474530564</v>
      </c>
      <c r="FC1004" s="3">
        <v>0.76093294011411328</v>
      </c>
      <c r="FD1004" s="3">
        <v>0.74106498104773377</v>
      </c>
      <c r="FE1004" s="3">
        <v>0.71955927529772845</v>
      </c>
      <c r="FF1004" s="3">
        <v>0.69621677240707014</v>
      </c>
      <c r="FG1004" s="3">
        <v>0.67083967105283249</v>
      </c>
      <c r="FH1004" s="3">
        <v>0.64330170255611374</v>
      </c>
      <c r="FI1004" s="3">
        <v>0.61348466864263784</v>
      </c>
      <c r="FJ1004" s="3">
        <v>0.5813196674657044</v>
      </c>
      <c r="FK1004" s="3">
        <v>0.54681253200494018</v>
      </c>
      <c r="FL1004" s="3">
        <v>0.51005032547824802</v>
      </c>
      <c r="FM1004" s="3">
        <v>0.47124059621260811</v>
      </c>
      <c r="FN1004" s="3">
        <v>0.43071861734428596</v>
      </c>
      <c r="FO1004" s="3">
        <v>0.38813346764745638</v>
      </c>
      <c r="FP1004" s="3">
        <v>0.34423557245652908</v>
      </c>
      <c r="FQ1004" s="3">
        <v>0.29994622370427204</v>
      </c>
      <c r="FR1004" s="3">
        <v>0.25625305729727077</v>
      </c>
      <c r="FS1004" s="3">
        <v>0.21412761720817242</v>
      </c>
      <c r="FT1004" s="3">
        <v>0.17453756206255341</v>
      </c>
      <c r="FU1004" s="3">
        <v>0.13843970347677612</v>
      </c>
      <c r="FV1004" s="3">
        <v>0.10665671635257785</v>
      </c>
      <c r="FW1004" s="3">
        <v>8.0260245622478368E-2</v>
      </c>
      <c r="FX1004" s="3">
        <v>5.860362354616503E-2</v>
      </c>
      <c r="FY1004" s="3">
        <v>4.1012573866312671E-2</v>
      </c>
      <c r="FZ1004" s="3">
        <v>2.7240141436266217E-2</v>
      </c>
      <c r="GA1004" s="3">
        <v>1.7084471905997448E-2</v>
      </c>
      <c r="GB1004" s="3">
        <v>9.737123918104185E-3</v>
      </c>
      <c r="GC1004" s="3">
        <v>4.9189028897086914E-3</v>
      </c>
      <c r="GD1004" s="3">
        <v>2.159742691784395E-3</v>
      </c>
      <c r="GE1004" s="3">
        <v>8.1366146170285295E-4</v>
      </c>
      <c r="GF1004" s="3">
        <v>2.5018462624439323E-4</v>
      </c>
      <c r="GG1004" s="3">
        <v>5.7672560041857513E-5</v>
      </c>
      <c r="GH1004" s="3">
        <v>8.3630979316697564E-6</v>
      </c>
      <c r="GI1004" s="3">
        <v>0</v>
      </c>
      <c r="GJ1004" s="3">
        <v>0</v>
      </c>
      <c r="GK1004" s="3">
        <v>0</v>
      </c>
      <c r="GL1004" s="3">
        <v>0</v>
      </c>
      <c r="GM1004" s="3">
        <v>0</v>
      </c>
      <c r="GN1004" s="3">
        <v>0</v>
      </c>
      <c r="GO1004" s="3">
        <v>0</v>
      </c>
      <c r="GP1004" s="3">
        <v>0</v>
      </c>
      <c r="GQ1004" s="3">
        <v>0</v>
      </c>
      <c r="GR1004" s="3">
        <v>0</v>
      </c>
      <c r="GS1004" s="3">
        <v>0</v>
      </c>
      <c r="GT1004" s="3">
        <v>0</v>
      </c>
      <c r="GU1004" s="3">
        <v>0</v>
      </c>
      <c r="GV1004" s="3">
        <v>0</v>
      </c>
      <c r="GW1004" s="3">
        <v>0</v>
      </c>
      <c r="GX1004" s="3">
        <v>0</v>
      </c>
      <c r="GY1004" s="3">
        <v>0</v>
      </c>
      <c r="GZ1004" s="3">
        <v>0</v>
      </c>
      <c r="HA1004" s="3">
        <v>0</v>
      </c>
      <c r="HB1004">
        <f t="shared" si="6015"/>
        <v>8</v>
      </c>
      <c r="HC1004">
        <f t="shared" si="6019"/>
        <v>0.72537801831366377</v>
      </c>
      <c r="HD1004">
        <f>IF(H1004&gt;=$F$3,IF(HB1004&lt;50,HC1004*VLOOKUP(H1004,Ret!$A$2:$AZ$27,HB1004+2),HC1004),0)</f>
        <v>0</v>
      </c>
      <c r="HE1004">
        <f>IF(H1004&lt;$F$3,HC1004*VLOOKUP(H1004,Withd!$A$2:$AZ$57,HB1004+2),0)</f>
        <v>4.7439722397713609E-2</v>
      </c>
      <c r="HF1004">
        <f>IF(HC1004=HD1004,0,HC1004*VLOOKUP(H1004,Mort!$A$2:$E$115,IF(HF1003/HC1003=VLOOKUP(H1003,Mort!$A$2:$E$115,2),2,3)))</f>
        <v>2.3937474604350905E-4</v>
      </c>
      <c r="HH1004">
        <f t="shared" ref="HH1004:HI1004" si="6024">HH1003+1</f>
        <v>31</v>
      </c>
      <c r="HI1004">
        <f t="shared" si="6024"/>
        <v>5</v>
      </c>
      <c r="HJ1004">
        <f t="shared" si="6013"/>
        <v>0.50623623997113354</v>
      </c>
      <c r="HK1004">
        <f>IF(HH1004&gt;=$F$3,IF(HI1004&lt;50,HJ1004*VLOOKUP(HH1004,Ret!$A$2:$AZ$27,HI1004+2),HJ1004),0)</f>
        <v>0</v>
      </c>
      <c r="HL1004">
        <f>IF(HH1004&lt;$F$3,HJ1004*VLOOKUP(HH1004,Withd!$A$2:$AZ$57,HI1004+2),0)</f>
        <v>3.9182684973765737E-2</v>
      </c>
      <c r="HM1004">
        <f>IF(HJ1004=HK1004,0,HJ1004*VLOOKUP(HH1004,Mort!$A$2:$E$115,IF(HM1003/HJ1003=VLOOKUP(HH1003,Mort!$A$2:$E$115,2),2,3)))</f>
        <v>1.3668378479220607E-4</v>
      </c>
      <c r="HN1004">
        <f>HN1003/(1+Assumptions!$C$9)</f>
        <v>0.96339113680154143</v>
      </c>
      <c r="HO1004">
        <f>HO1003*(1+Assumptions!$C$10)</f>
        <v>1.0325</v>
      </c>
      <c r="HQ1004">
        <f>HQ1003/(1.01+Assumptions!$C$9)</f>
        <v>0.95419847328244289</v>
      </c>
      <c r="HR1004">
        <f>HR1003/(0.99+Assumptions!$C$9)</f>
        <v>0.97276264591439687</v>
      </c>
    </row>
    <row r="1005" spans="2:226" x14ac:dyDescent="0.25">
      <c r="B1005">
        <f t="shared" ref="B1005:C1005" si="6025">B1004+1</f>
        <v>2046</v>
      </c>
      <c r="C1005">
        <f t="shared" si="6025"/>
        <v>57</v>
      </c>
      <c r="D1005">
        <f>IF(D1004=0, 0, D1004*(1-VLOOKUP(C1004,Mort!$A$2:$E$111,IF(D1004/D1003=1-VLOOKUP(C1003,Mort!$A$2:$E$111,4),4,5))))</f>
        <v>0.9735363526755112</v>
      </c>
      <c r="E1005" s="3">
        <f>IF(C1005&lt;65,Assumptions!$C$6,Assumptions!$C$7)*(1+Assumptions!$C$8)^(B1005-$J$3)</f>
        <v>43250.44638181453</v>
      </c>
      <c r="F1005" s="3">
        <f t="shared" si="6011"/>
        <v>42105.88</v>
      </c>
      <c r="H1005">
        <f t="shared" si="6018"/>
        <v>35</v>
      </c>
      <c r="I1005" s="5">
        <v>598020.41261591285</v>
      </c>
      <c r="J1005" s="5">
        <v>0</v>
      </c>
      <c r="K1005" s="5">
        <v>0</v>
      </c>
      <c r="L1005" s="5">
        <v>0</v>
      </c>
      <c r="M1005" s="5">
        <v>0</v>
      </c>
      <c r="N1005" s="5">
        <v>0</v>
      </c>
      <c r="O1005" s="5">
        <v>0</v>
      </c>
      <c r="P1005" s="5">
        <v>14050.41</v>
      </c>
      <c r="Q1005" s="5">
        <v>14815.47</v>
      </c>
      <c r="R1005" s="5">
        <v>15621.1</v>
      </c>
      <c r="S1005" s="5">
        <v>16469.060000000001</v>
      </c>
      <c r="T1005" s="5">
        <v>17361.3</v>
      </c>
      <c r="U1005" s="5">
        <v>18299.509999999998</v>
      </c>
      <c r="V1005" s="5">
        <v>19285.71</v>
      </c>
      <c r="W1005" s="5">
        <v>20321.39</v>
      </c>
      <c r="X1005" s="5">
        <v>21407.98</v>
      </c>
      <c r="Y1005" s="5">
        <v>22547.03</v>
      </c>
      <c r="Z1005" s="5">
        <v>23739.54</v>
      </c>
      <c r="AA1005" s="5">
        <v>24986.11</v>
      </c>
      <c r="AB1005" s="5">
        <v>26286.54</v>
      </c>
      <c r="AC1005" s="5">
        <v>27640.5</v>
      </c>
      <c r="AD1005" s="5">
        <v>29046.13</v>
      </c>
      <c r="AE1005" s="5">
        <v>30500.86</v>
      </c>
      <c r="AF1005" s="5">
        <v>32025.24</v>
      </c>
      <c r="AG1005" s="5">
        <v>33625.81</v>
      </c>
      <c r="AH1005" s="5">
        <v>35309.910000000003</v>
      </c>
      <c r="AI1005" s="5">
        <v>37087.68</v>
      </c>
      <c r="AJ1005" s="5">
        <v>38964.730000000003</v>
      </c>
      <c r="AK1005" s="5">
        <v>40942.949999999997</v>
      </c>
      <c r="AL1005" s="5">
        <v>43022.46</v>
      </c>
      <c r="AM1005" s="5">
        <v>45203.96</v>
      </c>
      <c r="AN1005" s="5">
        <v>47489.41</v>
      </c>
      <c r="AO1005" s="5">
        <v>49882.879999999997</v>
      </c>
      <c r="AP1005" s="5">
        <v>52388.57</v>
      </c>
      <c r="AQ1005" s="5">
        <v>55012.38</v>
      </c>
      <c r="AR1005" s="5">
        <v>57750.19</v>
      </c>
      <c r="AS1005" s="5">
        <v>24959.29</v>
      </c>
      <c r="AT1005" s="5">
        <v>26177.22</v>
      </c>
      <c r="AU1005" s="5">
        <v>27438.01</v>
      </c>
      <c r="AV1005" s="5">
        <v>28738.39</v>
      </c>
      <c r="AW1005" s="5">
        <v>30074.93</v>
      </c>
      <c r="AX1005" s="5">
        <v>31444.45</v>
      </c>
      <c r="AY1005" s="5">
        <v>32844.47</v>
      </c>
      <c r="AZ1005" s="5">
        <v>34269.07</v>
      </c>
      <c r="BA1005" s="5">
        <v>35709.17</v>
      </c>
      <c r="BB1005" s="5">
        <v>37154.04</v>
      </c>
      <c r="BC1005" s="5">
        <v>38592.699999999997</v>
      </c>
      <c r="BD1005" s="5">
        <v>40014.18</v>
      </c>
      <c r="BE1005" s="5">
        <v>41405.699999999997</v>
      </c>
      <c r="BF1005" s="5">
        <v>42753</v>
      </c>
      <c r="BG1005" s="5">
        <v>44040.85</v>
      </c>
      <c r="BH1005" s="5">
        <v>45249.95</v>
      </c>
      <c r="BI1005" s="5">
        <v>46353.32</v>
      </c>
      <c r="BJ1005" s="5">
        <v>47316.34</v>
      </c>
      <c r="BK1005" s="5">
        <v>48099.199999999997</v>
      </c>
      <c r="BL1005" s="5">
        <v>48661.59</v>
      </c>
      <c r="BM1005" s="5">
        <v>48958.46</v>
      </c>
      <c r="BN1005" s="5">
        <v>48943.11</v>
      </c>
      <c r="BO1005" s="5">
        <v>48569.93</v>
      </c>
      <c r="BP1005" s="5">
        <v>47796.32</v>
      </c>
      <c r="BQ1005" s="5">
        <v>46588.27</v>
      </c>
      <c r="BR1005" s="5">
        <v>44924.160000000003</v>
      </c>
      <c r="BS1005" s="5">
        <v>42709.05</v>
      </c>
      <c r="BT1005" s="5">
        <v>39961.980000000003</v>
      </c>
      <c r="BU1005" s="5">
        <v>36735.599999999999</v>
      </c>
      <c r="BV1005" s="5">
        <v>33110.46</v>
      </c>
      <c r="BW1005" s="5">
        <v>29189.14</v>
      </c>
      <c r="BX1005" s="5">
        <v>25100.94</v>
      </c>
      <c r="BY1005" s="5">
        <v>21004.59</v>
      </c>
      <c r="BZ1005" s="5">
        <v>17072.39</v>
      </c>
      <c r="CA1005" s="5">
        <v>13553.73</v>
      </c>
      <c r="CB1005" s="5">
        <v>10440.84</v>
      </c>
      <c r="CC1005" s="5">
        <v>7708.69</v>
      </c>
      <c r="CD1005" s="5">
        <v>5401.64</v>
      </c>
      <c r="CE1005" s="5">
        <v>3574.13</v>
      </c>
      <c r="CF1005" s="5">
        <v>2149.0700000000002</v>
      </c>
      <c r="CG1005" s="5">
        <v>1145.3599999999999</v>
      </c>
      <c r="CH1005" s="5">
        <v>530.54999999999995</v>
      </c>
      <c r="CI1005" s="5">
        <v>210.87</v>
      </c>
      <c r="CJ1005" s="5">
        <v>68.41</v>
      </c>
      <c r="CK1005" s="5">
        <v>16.64</v>
      </c>
      <c r="CL1005" s="5">
        <v>2.5499999999999998</v>
      </c>
      <c r="CM1005" s="5">
        <v>0</v>
      </c>
      <c r="CN1005" s="5">
        <v>0</v>
      </c>
      <c r="CO1005" s="5">
        <v>0</v>
      </c>
      <c r="CP1005" s="5">
        <v>0</v>
      </c>
      <c r="CQ1005" s="5">
        <v>0</v>
      </c>
      <c r="CR1005" s="5">
        <v>0</v>
      </c>
      <c r="CS1005" s="5">
        <v>0</v>
      </c>
      <c r="CT1005" s="5">
        <v>0</v>
      </c>
      <c r="CU1005" s="5">
        <v>0</v>
      </c>
      <c r="CV1005" s="5">
        <v>0</v>
      </c>
      <c r="CW1005" s="5">
        <v>0</v>
      </c>
      <c r="CX1005" s="5">
        <v>0</v>
      </c>
      <c r="CY1005" s="5">
        <v>0</v>
      </c>
      <c r="CZ1005" s="5">
        <v>0</v>
      </c>
      <c r="DA1005" s="5">
        <v>0</v>
      </c>
      <c r="DB1005" s="5">
        <v>0</v>
      </c>
      <c r="DC1005" s="5">
        <v>0</v>
      </c>
      <c r="DD1005" s="5">
        <v>0</v>
      </c>
      <c r="DE1005" s="5">
        <v>0</v>
      </c>
      <c r="DF1005" s="3">
        <v>0</v>
      </c>
      <c r="DG1005" s="3">
        <v>0</v>
      </c>
      <c r="DH1005" s="3">
        <v>0</v>
      </c>
      <c r="DI1005" s="3">
        <v>0</v>
      </c>
      <c r="DJ1005" s="3">
        <v>0</v>
      </c>
      <c r="DK1005" s="3">
        <v>0</v>
      </c>
      <c r="DL1005" s="3">
        <v>1</v>
      </c>
      <c r="DM1005" s="3">
        <v>0.99948000000000004</v>
      </c>
      <c r="DN1005" s="3">
        <v>0.99889030680000002</v>
      </c>
      <c r="DO1005" s="3">
        <v>0.99821106139137605</v>
      </c>
      <c r="DP1005" s="3">
        <v>0.99743245676349079</v>
      </c>
      <c r="DQ1005" s="3">
        <v>0.99652479322783605</v>
      </c>
      <c r="DR1005" s="3">
        <v>0.99547844219494686</v>
      </c>
      <c r="DS1005" s="3">
        <v>0.99425400371104711</v>
      </c>
      <c r="DT1005" s="3">
        <v>0.99281233540566616</v>
      </c>
      <c r="DU1005" s="3">
        <v>0.99112455443547653</v>
      </c>
      <c r="DV1005" s="3">
        <v>0.98914230532660563</v>
      </c>
      <c r="DW1005" s="3">
        <v>0.9868079294860348</v>
      </c>
      <c r="DX1005" s="3">
        <v>0.98404486728347385</v>
      </c>
      <c r="DY1005" s="3">
        <v>0.98078767877276551</v>
      </c>
      <c r="DZ1005" s="3">
        <v>0.97693318319518851</v>
      </c>
      <c r="EA1005" s="3">
        <v>0.9723806745614989</v>
      </c>
      <c r="EB1005" s="3">
        <v>0.96775214255058617</v>
      </c>
      <c r="EC1005" s="3">
        <v>0.96314564235204536</v>
      </c>
      <c r="ED1005" s="3">
        <v>0.9586573836586848</v>
      </c>
      <c r="EE1005" s="3">
        <v>0.95442970459675003</v>
      </c>
      <c r="EF1005" s="3">
        <v>0.95045927702562749</v>
      </c>
      <c r="EG1005" s="3">
        <v>0.94664793532475477</v>
      </c>
      <c r="EH1005" s="3">
        <v>0.94287081006280893</v>
      </c>
      <c r="EI1005" s="3">
        <v>0.93903332586585331</v>
      </c>
      <c r="EJ1005" s="3">
        <v>0.93507999556395804</v>
      </c>
      <c r="EK1005" s="3">
        <v>0.93100304678329915</v>
      </c>
      <c r="EL1005" s="3">
        <v>0.92679491301183869</v>
      </c>
      <c r="EM1005" s="3">
        <v>0.92247604871720357</v>
      </c>
      <c r="EN1005" s="3">
        <v>0.91790056751556626</v>
      </c>
      <c r="EO1005" s="3">
        <v>0.91297144146800768</v>
      </c>
      <c r="EP1005" s="3">
        <v>0.90760316939217578</v>
      </c>
      <c r="EQ1005" s="3">
        <v>0.90172190085451442</v>
      </c>
      <c r="ER1005" s="3">
        <v>0.89522048594935333</v>
      </c>
      <c r="ES1005" s="3">
        <v>0.888013961037461</v>
      </c>
      <c r="ET1005" s="3">
        <v>0.88004847580695489</v>
      </c>
      <c r="EU1005" s="3">
        <v>0.8713095944421918</v>
      </c>
      <c r="EV1005" s="3">
        <v>0.86170776271143878</v>
      </c>
      <c r="EW1005" s="3">
        <v>0.85110875723008805</v>
      </c>
      <c r="EX1005" s="3">
        <v>0.83938047855545739</v>
      </c>
      <c r="EY1005" s="3">
        <v>0.82642883777134668</v>
      </c>
      <c r="EZ1005" s="3">
        <v>0.81219773318492405</v>
      </c>
      <c r="FA1005" s="3">
        <v>0.79662790263976901</v>
      </c>
      <c r="FB1005" s="3">
        <v>0.77966769459256835</v>
      </c>
      <c r="FC1005" s="3">
        <v>0.76128313035407558</v>
      </c>
      <c r="FD1005" s="3">
        <v>0.74140602782053067</v>
      </c>
      <c r="FE1005" s="3">
        <v>0.71989042489317878</v>
      </c>
      <c r="FF1005" s="3">
        <v>0.696537179509644</v>
      </c>
      <c r="FG1005" s="3">
        <v>0.67114839931651749</v>
      </c>
      <c r="FH1005" s="3">
        <v>0.64359775752457438</v>
      </c>
      <c r="FI1005" s="3">
        <v>0.61376700146331031</v>
      </c>
      <c r="FJ1005" s="3">
        <v>0.58158719757658894</v>
      </c>
      <c r="FK1005" s="3">
        <v>0.54706418152844261</v>
      </c>
      <c r="FL1005" s="3">
        <v>0.51028505660428536</v>
      </c>
      <c r="FM1005" s="3">
        <v>0.47145746664726529</v>
      </c>
      <c r="FN1005" s="3">
        <v>0.43091683909026696</v>
      </c>
      <c r="FO1005" s="3">
        <v>0.38831209120941224</v>
      </c>
      <c r="FP1005" s="3">
        <v>0.34439399369362772</v>
      </c>
      <c r="FQ1005" s="3">
        <v>0.30008426246500558</v>
      </c>
      <c r="FR1005" s="3">
        <v>0.25637098795172825</v>
      </c>
      <c r="FS1005" s="3">
        <v>0.21422616124234364</v>
      </c>
      <c r="FT1005" s="3">
        <v>0.17461788629024672</v>
      </c>
      <c r="FU1005" s="3">
        <v>0.13850341504769789</v>
      </c>
      <c r="FV1005" s="3">
        <v>0.1067058010210474</v>
      </c>
      <c r="FW1005" s="3">
        <v>8.0297182326348387E-2</v>
      </c>
      <c r="FX1005" s="3">
        <v>5.8630593619229801E-2</v>
      </c>
      <c r="FY1005" s="3">
        <v>4.1031448332545586E-2</v>
      </c>
      <c r="FZ1005" s="3">
        <v>2.7252677667993455E-2</v>
      </c>
      <c r="GA1005" s="3">
        <v>1.7092334379812137E-2</v>
      </c>
      <c r="GB1005" s="3">
        <v>9.7416050564301301E-3</v>
      </c>
      <c r="GC1005" s="3">
        <v>4.9211666263568087E-3</v>
      </c>
      <c r="GD1005" s="3">
        <v>2.1607366306344838E-3</v>
      </c>
      <c r="GE1005" s="3">
        <v>8.1403591822523538E-4</v>
      </c>
      <c r="GF1005" s="3">
        <v>2.5029976413589534E-4</v>
      </c>
      <c r="GG1005" s="3">
        <v>5.7699101628606583E-5</v>
      </c>
      <c r="GH1005" s="3">
        <v>8.3669467271642398E-6</v>
      </c>
      <c r="GI1005" s="3">
        <v>0</v>
      </c>
      <c r="GJ1005" s="3">
        <v>0</v>
      </c>
      <c r="GK1005" s="3">
        <v>0</v>
      </c>
      <c r="GL1005" s="3">
        <v>0</v>
      </c>
      <c r="GM1005" s="3">
        <v>0</v>
      </c>
      <c r="GN1005" s="3">
        <v>0</v>
      </c>
      <c r="GO1005" s="3">
        <v>0</v>
      </c>
      <c r="GP1005" s="3">
        <v>0</v>
      </c>
      <c r="GQ1005" s="3">
        <v>0</v>
      </c>
      <c r="GR1005" s="3">
        <v>0</v>
      </c>
      <c r="GS1005" s="3">
        <v>0</v>
      </c>
      <c r="GT1005" s="3">
        <v>0</v>
      </c>
      <c r="GU1005" s="3">
        <v>0</v>
      </c>
      <c r="GV1005" s="3">
        <v>0</v>
      </c>
      <c r="GW1005" s="3">
        <v>0</v>
      </c>
      <c r="GX1005" s="3">
        <v>0</v>
      </c>
      <c r="GY1005" s="3">
        <v>0</v>
      </c>
      <c r="GZ1005" s="3">
        <v>0</v>
      </c>
      <c r="HA1005" s="3">
        <v>0</v>
      </c>
      <c r="HB1005">
        <f t="shared" si="6015"/>
        <v>9</v>
      </c>
      <c r="HC1005">
        <f t="shared" si="6019"/>
        <v>0.6776989211699066</v>
      </c>
      <c r="HD1005">
        <f>IF(H1005&gt;=$F$3,IF(HB1005&lt;50,HC1005*VLOOKUP(H1005,Ret!$A$2:$AZ$27,HB1005+2),HC1005),0)</f>
        <v>0</v>
      </c>
      <c r="HE1005">
        <f>IF(H1005&lt;$F$3,HC1005*VLOOKUP(H1005,Withd!$A$2:$AZ$57,HB1005+2),0)</f>
        <v>4.147517397559828E-2</v>
      </c>
      <c r="HF1005">
        <f>IF(HC1005=HD1005,0,HC1005*VLOOKUP(H1005,Mort!$A$2:$E$115,IF(HF1004/HC1004=VLOOKUP(H1004,Mort!$A$2:$E$115,2),2,3)))</f>
        <v>2.3719462240946732E-4</v>
      </c>
      <c r="HH1005">
        <f t="shared" ref="HH1005:HI1005" si="6026">HH1004+1</f>
        <v>32</v>
      </c>
      <c r="HI1005">
        <f t="shared" si="6026"/>
        <v>6</v>
      </c>
      <c r="HJ1005">
        <f t="shared" si="6013"/>
        <v>0.46691687121257558</v>
      </c>
      <c r="HK1005">
        <f>IF(HH1005&gt;=$F$3,IF(HI1005&lt;50,HJ1005*VLOOKUP(HH1005,Ret!$A$2:$AZ$27,HI1005+2),HJ1005),0)</f>
        <v>0</v>
      </c>
      <c r="HL1005">
        <f>IF(HH1005&lt;$F$3,HJ1005*VLOOKUP(HH1005,Withd!$A$2:$AZ$57,HI1005+2),0)</f>
        <v>3.4271698347003048E-2</v>
      </c>
      <c r="HM1005">
        <f>IF(HJ1005=HK1005,0,HJ1005*VLOOKUP(HH1005,Mort!$A$2:$E$115,IF(HM1004/HJ1004=VLOOKUP(HH1004,Mort!$A$2:$E$115,2),2,3)))</f>
        <v>1.3540589265164692E-4</v>
      </c>
      <c r="HN1005">
        <f>HN1004/(1+Assumptions!$C$9)</f>
        <v>0.9281224824677663</v>
      </c>
      <c r="HO1005">
        <f>HO1004*(1+Assumptions!$C$10)</f>
        <v>1.0660562499999999</v>
      </c>
      <c r="HQ1005">
        <f>HQ1004/(1.01+Assumptions!$C$9)</f>
        <v>0.91049472641454476</v>
      </c>
      <c r="HR1005">
        <f>HR1004/(0.99+Assumptions!$C$9)</f>
        <v>0.94626716528637822</v>
      </c>
    </row>
    <row r="1006" spans="2:226" x14ac:dyDescent="0.25">
      <c r="B1006">
        <f t="shared" ref="B1006:C1006" si="6027">B1005+1</f>
        <v>2047</v>
      </c>
      <c r="C1006">
        <f t="shared" si="6027"/>
        <v>58</v>
      </c>
      <c r="D1006">
        <f>IF(D1005=0, 0, D1005*(1-VLOOKUP(C1005,Mort!$A$2:$E$111,IF(D1005/D1004=1-VLOOKUP(C1004,Mort!$A$2:$E$111,4),4,5))))</f>
        <v>0.96965194262833587</v>
      </c>
      <c r="E1006" s="3">
        <f>IF(C1006&lt;65,Assumptions!$C$6,Assumptions!$C$7)*(1+Assumptions!$C$8)^(B1006-$J$3)</f>
        <v>45629.220932814329</v>
      </c>
      <c r="F1006" s="3">
        <f t="shared" si="6011"/>
        <v>44244.46</v>
      </c>
      <c r="H1006">
        <f t="shared" si="6018"/>
        <v>36</v>
      </c>
      <c r="I1006" s="5">
        <v>587092.4512781353</v>
      </c>
      <c r="J1006" s="5">
        <v>0</v>
      </c>
      <c r="K1006" s="5">
        <v>0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14823.18</v>
      </c>
      <c r="R1006" s="5">
        <v>15629.23</v>
      </c>
      <c r="S1006" s="5">
        <v>16477.62</v>
      </c>
      <c r="T1006" s="5">
        <v>17370.330000000002</v>
      </c>
      <c r="U1006" s="5">
        <v>18309.03</v>
      </c>
      <c r="V1006" s="5">
        <v>19295.740000000002</v>
      </c>
      <c r="W1006" s="5">
        <v>20331.97</v>
      </c>
      <c r="X1006" s="5">
        <v>21419.119999999999</v>
      </c>
      <c r="Y1006" s="5">
        <v>22558.76</v>
      </c>
      <c r="Z1006" s="5">
        <v>23751.89</v>
      </c>
      <c r="AA1006" s="5">
        <v>24999.11</v>
      </c>
      <c r="AB1006" s="5">
        <v>26300.21</v>
      </c>
      <c r="AC1006" s="5">
        <v>27654.880000000001</v>
      </c>
      <c r="AD1006" s="5">
        <v>29061.24</v>
      </c>
      <c r="AE1006" s="5">
        <v>30516.73</v>
      </c>
      <c r="AF1006" s="5">
        <v>32041.91</v>
      </c>
      <c r="AG1006" s="5">
        <v>33643.300000000003</v>
      </c>
      <c r="AH1006" s="5">
        <v>35328.28</v>
      </c>
      <c r="AI1006" s="5">
        <v>37106.97</v>
      </c>
      <c r="AJ1006" s="5">
        <v>38985</v>
      </c>
      <c r="AK1006" s="5">
        <v>40964.25</v>
      </c>
      <c r="AL1006" s="5">
        <v>43044.84</v>
      </c>
      <c r="AM1006" s="5">
        <v>45227.48</v>
      </c>
      <c r="AN1006" s="5">
        <v>47514.11</v>
      </c>
      <c r="AO1006" s="5">
        <v>49908.83</v>
      </c>
      <c r="AP1006" s="5">
        <v>52415.82</v>
      </c>
      <c r="AQ1006" s="5">
        <v>55041</v>
      </c>
      <c r="AR1006" s="5">
        <v>57780.24</v>
      </c>
      <c r="AS1006" s="5">
        <v>24972.28</v>
      </c>
      <c r="AT1006" s="5">
        <v>26190.84</v>
      </c>
      <c r="AU1006" s="5">
        <v>27452.28</v>
      </c>
      <c r="AV1006" s="5">
        <v>28753.34</v>
      </c>
      <c r="AW1006" s="5">
        <v>30090.58</v>
      </c>
      <c r="AX1006" s="5">
        <v>31460.81</v>
      </c>
      <c r="AY1006" s="5">
        <v>32861.56</v>
      </c>
      <c r="AZ1006" s="5">
        <v>34286.9</v>
      </c>
      <c r="BA1006" s="5">
        <v>35727.75</v>
      </c>
      <c r="BB1006" s="5">
        <v>37173.370000000003</v>
      </c>
      <c r="BC1006" s="5">
        <v>38612.769999999997</v>
      </c>
      <c r="BD1006" s="5">
        <v>40034.99</v>
      </c>
      <c r="BE1006" s="5">
        <v>41427.24</v>
      </c>
      <c r="BF1006" s="5">
        <v>42775.24</v>
      </c>
      <c r="BG1006" s="5">
        <v>44063.76</v>
      </c>
      <c r="BH1006" s="5">
        <v>45273.49</v>
      </c>
      <c r="BI1006" s="5">
        <v>46377.43</v>
      </c>
      <c r="BJ1006" s="5">
        <v>47340.959999999999</v>
      </c>
      <c r="BK1006" s="5">
        <v>48124.23</v>
      </c>
      <c r="BL1006" s="5">
        <v>48686.91</v>
      </c>
      <c r="BM1006" s="5">
        <v>48983.94</v>
      </c>
      <c r="BN1006" s="5">
        <v>48968.57</v>
      </c>
      <c r="BO1006" s="5">
        <v>48595.199999999997</v>
      </c>
      <c r="BP1006" s="5">
        <v>47821.19</v>
      </c>
      <c r="BQ1006" s="5">
        <v>46612.51</v>
      </c>
      <c r="BR1006" s="5">
        <v>44947.54</v>
      </c>
      <c r="BS1006" s="5">
        <v>42731.27</v>
      </c>
      <c r="BT1006" s="5">
        <v>39982.769999999997</v>
      </c>
      <c r="BU1006" s="5">
        <v>36754.71</v>
      </c>
      <c r="BV1006" s="5">
        <v>33127.69</v>
      </c>
      <c r="BW1006" s="5">
        <v>29204.33</v>
      </c>
      <c r="BX1006" s="5">
        <v>25114</v>
      </c>
      <c r="BY1006" s="5">
        <v>21015.52</v>
      </c>
      <c r="BZ1006" s="5">
        <v>17081.27</v>
      </c>
      <c r="CA1006" s="5">
        <v>13560.79</v>
      </c>
      <c r="CB1006" s="5">
        <v>10446.27</v>
      </c>
      <c r="CC1006" s="5">
        <v>7712.7</v>
      </c>
      <c r="CD1006" s="5">
        <v>5404.45</v>
      </c>
      <c r="CE1006" s="5">
        <v>3575.99</v>
      </c>
      <c r="CF1006" s="5">
        <v>2150.19</v>
      </c>
      <c r="CG1006" s="5">
        <v>1145.95</v>
      </c>
      <c r="CH1006" s="5">
        <v>530.83000000000004</v>
      </c>
      <c r="CI1006" s="5">
        <v>210.98</v>
      </c>
      <c r="CJ1006" s="5">
        <v>68.44</v>
      </c>
      <c r="CK1006" s="5">
        <v>16.64</v>
      </c>
      <c r="CL1006" s="5">
        <v>2.5499999999999998</v>
      </c>
      <c r="CM1006" s="5">
        <v>0</v>
      </c>
      <c r="CN1006" s="5">
        <v>0</v>
      </c>
      <c r="CO1006" s="5">
        <v>0</v>
      </c>
      <c r="CP1006" s="5">
        <v>0</v>
      </c>
      <c r="CQ1006" s="5">
        <v>0</v>
      </c>
      <c r="CR1006" s="5">
        <v>0</v>
      </c>
      <c r="CS1006" s="5">
        <v>0</v>
      </c>
      <c r="CT1006" s="5">
        <v>0</v>
      </c>
      <c r="CU1006" s="5">
        <v>0</v>
      </c>
      <c r="CV1006" s="5">
        <v>0</v>
      </c>
      <c r="CW1006" s="5">
        <v>0</v>
      </c>
      <c r="CX1006" s="5">
        <v>0</v>
      </c>
      <c r="CY1006" s="5">
        <v>0</v>
      </c>
      <c r="CZ1006" s="5">
        <v>0</v>
      </c>
      <c r="DA1006" s="5">
        <v>0</v>
      </c>
      <c r="DB1006" s="5">
        <v>0</v>
      </c>
      <c r="DC1006" s="5">
        <v>0</v>
      </c>
      <c r="DD1006" s="5">
        <v>0</v>
      </c>
      <c r="DE1006" s="5">
        <v>0</v>
      </c>
      <c r="DF1006" s="3">
        <v>0</v>
      </c>
      <c r="DG1006" s="3">
        <v>0</v>
      </c>
      <c r="DH1006" s="3">
        <v>0</v>
      </c>
      <c r="DI1006" s="3">
        <v>0</v>
      </c>
      <c r="DJ1006" s="3">
        <v>0</v>
      </c>
      <c r="DK1006" s="3">
        <v>0</v>
      </c>
      <c r="DL1006" s="3">
        <v>0</v>
      </c>
      <c r="DM1006" s="3">
        <v>1</v>
      </c>
      <c r="DN1006" s="3">
        <v>0.99941000000000002</v>
      </c>
      <c r="DO1006" s="3">
        <v>0.99873040120000001</v>
      </c>
      <c r="DP1006" s="3">
        <v>0.99795139148706402</v>
      </c>
      <c r="DQ1006" s="3">
        <v>0.99704325572081087</v>
      </c>
      <c r="DR1006" s="3">
        <v>0.99599636030230398</v>
      </c>
      <c r="DS1006" s="3">
        <v>0.99477128477913224</v>
      </c>
      <c r="DT1006" s="3">
        <v>0.99332886641620255</v>
      </c>
      <c r="DU1006" s="3">
        <v>0.99164020734329494</v>
      </c>
      <c r="DV1006" s="3">
        <v>0.9896569269286084</v>
      </c>
      <c r="DW1006" s="3">
        <v>0.98732133658105681</v>
      </c>
      <c r="DX1006" s="3">
        <v>0.98455683683862982</v>
      </c>
      <c r="DY1006" s="3">
        <v>0.98129795370869388</v>
      </c>
      <c r="DZ1006" s="3">
        <v>0.97744145275061878</v>
      </c>
      <c r="EA1006" s="3">
        <v>0.97288657558080094</v>
      </c>
      <c r="EB1006" s="3">
        <v>0.96825563548103633</v>
      </c>
      <c r="EC1006" s="3">
        <v>0.96364673865614658</v>
      </c>
      <c r="ED1006" s="3">
        <v>0.95915614485400891</v>
      </c>
      <c r="EE1006" s="3">
        <v>0.95492626625520272</v>
      </c>
      <c r="EF1006" s="3">
        <v>0.95095377298758099</v>
      </c>
      <c r="EG1006" s="3">
        <v>0.94714044835790079</v>
      </c>
      <c r="EH1006" s="3">
        <v>0.94336135796895271</v>
      </c>
      <c r="EI1006" s="3">
        <v>0.93952187724201908</v>
      </c>
      <c r="EJ1006" s="3">
        <v>0.93556649013883009</v>
      </c>
      <c r="EK1006" s="3">
        <v>0.93148742024182474</v>
      </c>
      <c r="EL1006" s="3">
        <v>0.92727709710233175</v>
      </c>
      <c r="EM1006" s="3">
        <v>0.92295598582983485</v>
      </c>
      <c r="EN1006" s="3">
        <v>0.91837812414011888</v>
      </c>
      <c r="EO1006" s="3">
        <v>0.91344643361348643</v>
      </c>
      <c r="EP1006" s="3">
        <v>0.90807536858383908</v>
      </c>
      <c r="EQ1006" s="3">
        <v>0.90219104019541574</v>
      </c>
      <c r="ER1006" s="3">
        <v>0.89568624279560671</v>
      </c>
      <c r="ES1006" s="3">
        <v>0.88847596854110211</v>
      </c>
      <c r="ET1006" s="3">
        <v>0.88050633910328835</v>
      </c>
      <c r="EU1006" s="3">
        <v>0.87176291115599269</v>
      </c>
      <c r="EV1006" s="3">
        <v>0.8621560838750536</v>
      </c>
      <c r="EW1006" s="3">
        <v>0.8515515640433905</v>
      </c>
      <c r="EX1006" s="3">
        <v>0.83981718349087253</v>
      </c>
      <c r="EY1006" s="3">
        <v>0.82685880434960835</v>
      </c>
      <c r="EZ1006" s="3">
        <v>0.81262029573870809</v>
      </c>
      <c r="FA1006" s="3">
        <v>0.79704236466939704</v>
      </c>
      <c r="FB1006" s="3">
        <v>0.78007333272558554</v>
      </c>
      <c r="FC1006" s="3">
        <v>0.76167920353991625</v>
      </c>
      <c r="FD1006" s="3">
        <v>0.74179175953548904</v>
      </c>
      <c r="FE1006" s="3">
        <v>0.72026496267376916</v>
      </c>
      <c r="FF1006" s="3">
        <v>0.69689956728463209</v>
      </c>
      <c r="FG1006" s="3">
        <v>0.6714975780571073</v>
      </c>
      <c r="FH1006" s="3">
        <v>0.64393260247786299</v>
      </c>
      <c r="FI1006" s="3">
        <v>0.61408632635301408</v>
      </c>
      <c r="FJ1006" s="3">
        <v>0.58188978026232552</v>
      </c>
      <c r="FK1006" s="3">
        <v>0.54734880290595389</v>
      </c>
      <c r="FL1006" s="3">
        <v>0.51055054288658663</v>
      </c>
      <c r="FM1006" s="3">
        <v>0.47170275207834628</v>
      </c>
      <c r="FN1006" s="3">
        <v>0.43114103242712926</v>
      </c>
      <c r="FO1006" s="3">
        <v>0.388514118551059</v>
      </c>
      <c r="FP1006" s="3">
        <v>0.34457317174293423</v>
      </c>
      <c r="FQ1006" s="3">
        <v>0.30024038746648829</v>
      </c>
      <c r="FR1006" s="3">
        <v>0.25650437022424494</v>
      </c>
      <c r="FS1006" s="3">
        <v>0.2143376168030813</v>
      </c>
      <c r="FT1006" s="3">
        <v>0.1747087348323596</v>
      </c>
      <c r="FU1006" s="3">
        <v>0.13857547429433098</v>
      </c>
      <c r="FV1006" s="3">
        <v>0.10676131690583847</v>
      </c>
      <c r="FW1006" s="3">
        <v>8.0338958584812506E-2</v>
      </c>
      <c r="FX1006" s="3">
        <v>5.8661097389872546E-2</v>
      </c>
      <c r="FY1006" s="3">
        <v>4.1052795786354498E-2</v>
      </c>
      <c r="FZ1006" s="3">
        <v>2.7266856433338798E-2</v>
      </c>
      <c r="GA1006" s="3">
        <v>1.7101227017861428E-2</v>
      </c>
      <c r="GB1006" s="3">
        <v>9.7466733265599414E-3</v>
      </c>
      <c r="GC1006" s="3">
        <v>4.9237269643782854E-3</v>
      </c>
      <c r="GD1006" s="3">
        <v>2.1618607982495735E-3</v>
      </c>
      <c r="GE1006" s="3">
        <v>8.1445943713254426E-4</v>
      </c>
      <c r="GF1006" s="3">
        <v>2.504299877295147E-4</v>
      </c>
      <c r="GG1006" s="3">
        <v>5.7729120771407715E-5</v>
      </c>
      <c r="GH1006" s="3">
        <v>8.3712998030618317E-6</v>
      </c>
      <c r="GI1006" s="3">
        <v>0</v>
      </c>
      <c r="GJ1006" s="3">
        <v>0</v>
      </c>
      <c r="GK1006" s="3">
        <v>0</v>
      </c>
      <c r="GL1006" s="3">
        <v>0</v>
      </c>
      <c r="GM1006" s="3">
        <v>0</v>
      </c>
      <c r="GN1006" s="3">
        <v>0</v>
      </c>
      <c r="GO1006" s="3">
        <v>0</v>
      </c>
      <c r="GP1006" s="3">
        <v>0</v>
      </c>
      <c r="GQ1006" s="3">
        <v>0</v>
      </c>
      <c r="GR1006" s="3">
        <v>0</v>
      </c>
      <c r="GS1006" s="3">
        <v>0</v>
      </c>
      <c r="GT1006" s="3">
        <v>0</v>
      </c>
      <c r="GU1006" s="3">
        <v>0</v>
      </c>
      <c r="GV1006" s="3">
        <v>0</v>
      </c>
      <c r="GW1006" s="3">
        <v>0</v>
      </c>
      <c r="GX1006" s="3">
        <v>0</v>
      </c>
      <c r="GY1006" s="3">
        <v>0</v>
      </c>
      <c r="GZ1006" s="3">
        <v>0</v>
      </c>
      <c r="HA1006" s="3">
        <v>0</v>
      </c>
      <c r="HB1006">
        <f t="shared" si="6015"/>
        <v>10</v>
      </c>
      <c r="HC1006">
        <f t="shared" si="6019"/>
        <v>0.63598655257189884</v>
      </c>
      <c r="HD1006">
        <f>IF(H1006&gt;=$F$3,IF(HB1006&lt;50,HC1006*VLOOKUP(H1006,Ret!$A$2:$AZ$27,HB1006+2),HC1006),0)</f>
        <v>0</v>
      </c>
      <c r="HE1006">
        <f>IF(H1006&lt;$F$3,HC1006*VLOOKUP(H1006,Withd!$A$2:$AZ$57,HB1006+2),0)</f>
        <v>3.6378430807112616E-2</v>
      </c>
      <c r="HF1006">
        <f>IF(HC1006=HD1006,0,HC1006*VLOOKUP(H1006,Mort!$A$2:$E$115,IF(HF1005/HC1005=VLOOKUP(H1005,Mort!$A$2:$E$115,2),2,3)))</f>
        <v>2.4167488997732157E-4</v>
      </c>
      <c r="HH1006">
        <f t="shared" ref="HH1006:HI1006" si="6028">HH1005+1</f>
        <v>33</v>
      </c>
      <c r="HI1006">
        <f t="shared" si="6028"/>
        <v>7</v>
      </c>
      <c r="HJ1006">
        <f t="shared" si="6013"/>
        <v>0.43250976697292087</v>
      </c>
      <c r="HK1006">
        <f>IF(HH1006&gt;=$F$3,IF(HI1006&lt;50,HJ1006*VLOOKUP(HH1006,Ret!$A$2:$AZ$27,HI1006+2),HJ1006),0)</f>
        <v>0</v>
      </c>
      <c r="HL1006">
        <f>IF(HH1006&lt;$F$3,HJ1006*VLOOKUP(HH1006,Withd!$A$2:$AZ$57,HI1006+2),0)</f>
        <v>2.9972926851223415E-2</v>
      </c>
      <c r="HM1006">
        <f>IF(HJ1006=HK1006,0,HJ1006*VLOOKUP(HH1006,Mort!$A$2:$E$115,IF(HM1005/HJ1005=VLOOKUP(HH1005,Mort!$A$2:$E$115,2),2,3)))</f>
        <v>1.3407802776160547E-4</v>
      </c>
      <c r="HN1006">
        <f>HN1005/(1+Assumptions!$C$9)</f>
        <v>0.89414497347569</v>
      </c>
      <c r="HO1006">
        <f>HO1005*(1+Assumptions!$C$10)</f>
        <v>1.1007030781249998</v>
      </c>
      <c r="HQ1006">
        <f>HQ1005/(1.01+Assumptions!$C$9)</f>
        <v>0.86879267787647396</v>
      </c>
      <c r="HR1006">
        <f>HR1005/(0.99+Assumptions!$C$9)</f>
        <v>0.92049335144589317</v>
      </c>
    </row>
    <row r="1007" spans="2:226" x14ac:dyDescent="0.25">
      <c r="B1007">
        <f t="shared" ref="B1007:C1007" si="6029">B1006+1</f>
        <v>2048</v>
      </c>
      <c r="C1007">
        <f t="shared" si="6029"/>
        <v>59</v>
      </c>
      <c r="D1007">
        <f>IF(D1006=0, 0, D1006*(1-VLOOKUP(C1006,Mort!$A$2:$E$111,IF(D1006/D1005=1-VLOOKUP(C1005,Mort!$A$2:$E$111,4),4,5))))</f>
        <v>0.96570545922183848</v>
      </c>
      <c r="E1007" s="3">
        <f>IF(C1007&lt;65,Assumptions!$C$6,Assumptions!$C$7)*(1+Assumptions!$C$8)^(B1007-$J$3)</f>
        <v>48138.828084119115</v>
      </c>
      <c r="F1007" s="3">
        <f t="shared" si="6011"/>
        <v>46487.93</v>
      </c>
      <c r="H1007">
        <f t="shared" si="6018"/>
        <v>37</v>
      </c>
      <c r="I1007" s="5">
        <v>576015.11385130126</v>
      </c>
      <c r="J1007" s="5">
        <v>0</v>
      </c>
      <c r="K1007" s="5">
        <v>0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15638.46</v>
      </c>
      <c r="S1007" s="5">
        <v>16487.349999999999</v>
      </c>
      <c r="T1007" s="5">
        <v>17380.59</v>
      </c>
      <c r="U1007" s="5">
        <v>18319.830000000002</v>
      </c>
      <c r="V1007" s="5">
        <v>19307.13</v>
      </c>
      <c r="W1007" s="5">
        <v>20343.97</v>
      </c>
      <c r="X1007" s="5">
        <v>21431.77</v>
      </c>
      <c r="Y1007" s="5">
        <v>22572.080000000002</v>
      </c>
      <c r="Z1007" s="5">
        <v>23765.91</v>
      </c>
      <c r="AA1007" s="5">
        <v>25013.87</v>
      </c>
      <c r="AB1007" s="5">
        <v>26315.74</v>
      </c>
      <c r="AC1007" s="5">
        <v>27671.21</v>
      </c>
      <c r="AD1007" s="5">
        <v>29078.400000000001</v>
      </c>
      <c r="AE1007" s="5">
        <v>30534.75</v>
      </c>
      <c r="AF1007" s="5">
        <v>32060.82</v>
      </c>
      <c r="AG1007" s="5">
        <v>33663.160000000003</v>
      </c>
      <c r="AH1007" s="5">
        <v>35349.14</v>
      </c>
      <c r="AI1007" s="5">
        <v>37128.879999999997</v>
      </c>
      <c r="AJ1007" s="5">
        <v>39008.01</v>
      </c>
      <c r="AK1007" s="5">
        <v>40988.43</v>
      </c>
      <c r="AL1007" s="5">
        <v>43070.26</v>
      </c>
      <c r="AM1007" s="5">
        <v>45254.18</v>
      </c>
      <c r="AN1007" s="5">
        <v>47542.16</v>
      </c>
      <c r="AO1007" s="5">
        <v>49938.3</v>
      </c>
      <c r="AP1007" s="5">
        <v>52446.77</v>
      </c>
      <c r="AQ1007" s="5">
        <v>55073.5</v>
      </c>
      <c r="AR1007" s="5">
        <v>57814.35</v>
      </c>
      <c r="AS1007" s="5">
        <v>24987.02</v>
      </c>
      <c r="AT1007" s="5">
        <v>26206.3</v>
      </c>
      <c r="AU1007" s="5">
        <v>27468.49</v>
      </c>
      <c r="AV1007" s="5">
        <v>28770.32</v>
      </c>
      <c r="AW1007" s="5">
        <v>30108.35</v>
      </c>
      <c r="AX1007" s="5">
        <v>31479.38</v>
      </c>
      <c r="AY1007" s="5">
        <v>32880.959999999999</v>
      </c>
      <c r="AZ1007" s="5">
        <v>34307.14</v>
      </c>
      <c r="BA1007" s="5">
        <v>35748.839999999997</v>
      </c>
      <c r="BB1007" s="5">
        <v>37195.32</v>
      </c>
      <c r="BC1007" s="5">
        <v>38635.57</v>
      </c>
      <c r="BD1007" s="5">
        <v>40058.629999999997</v>
      </c>
      <c r="BE1007" s="5">
        <v>41451.69</v>
      </c>
      <c r="BF1007" s="5">
        <v>42800.49</v>
      </c>
      <c r="BG1007" s="5">
        <v>44089.78</v>
      </c>
      <c r="BH1007" s="5">
        <v>45300.22</v>
      </c>
      <c r="BI1007" s="5">
        <v>46404.81</v>
      </c>
      <c r="BJ1007" s="5">
        <v>47368.91</v>
      </c>
      <c r="BK1007" s="5">
        <v>48152.639999999999</v>
      </c>
      <c r="BL1007" s="5">
        <v>48715.65</v>
      </c>
      <c r="BM1007" s="5">
        <v>49012.85</v>
      </c>
      <c r="BN1007" s="5">
        <v>48997.48</v>
      </c>
      <c r="BO1007" s="5">
        <v>48623.88</v>
      </c>
      <c r="BP1007" s="5">
        <v>47849.42</v>
      </c>
      <c r="BQ1007" s="5">
        <v>46640.03</v>
      </c>
      <c r="BR1007" s="5">
        <v>44974.07</v>
      </c>
      <c r="BS1007" s="5">
        <v>42756.5</v>
      </c>
      <c r="BT1007" s="5">
        <v>40006.379999999997</v>
      </c>
      <c r="BU1007" s="5">
        <v>36776.410000000003</v>
      </c>
      <c r="BV1007" s="5">
        <v>33147.25</v>
      </c>
      <c r="BW1007" s="5">
        <v>29221.57</v>
      </c>
      <c r="BX1007" s="5">
        <v>25128.83</v>
      </c>
      <c r="BY1007" s="5">
        <v>21027.93</v>
      </c>
      <c r="BZ1007" s="5">
        <v>17091.349999999999</v>
      </c>
      <c r="CA1007" s="5">
        <v>13568.79</v>
      </c>
      <c r="CB1007" s="5">
        <v>10452.44</v>
      </c>
      <c r="CC1007" s="5">
        <v>7717.25</v>
      </c>
      <c r="CD1007" s="5">
        <v>5407.64</v>
      </c>
      <c r="CE1007" s="5">
        <v>3578.1</v>
      </c>
      <c r="CF1007" s="5">
        <v>2151.46</v>
      </c>
      <c r="CG1007" s="5">
        <v>1146.6300000000001</v>
      </c>
      <c r="CH1007" s="5">
        <v>531.14</v>
      </c>
      <c r="CI1007" s="5">
        <v>211.11</v>
      </c>
      <c r="CJ1007" s="5">
        <v>68.48</v>
      </c>
      <c r="CK1007" s="5">
        <v>16.649999999999999</v>
      </c>
      <c r="CL1007" s="5">
        <v>2.5499999999999998</v>
      </c>
      <c r="CM1007" s="5">
        <v>0</v>
      </c>
      <c r="CN1007" s="5">
        <v>0</v>
      </c>
      <c r="CO1007" s="5">
        <v>0</v>
      </c>
      <c r="CP1007" s="5">
        <v>0</v>
      </c>
      <c r="CQ1007" s="5">
        <v>0</v>
      </c>
      <c r="CR1007" s="5">
        <v>0</v>
      </c>
      <c r="CS1007" s="5">
        <v>0</v>
      </c>
      <c r="CT1007" s="5">
        <v>0</v>
      </c>
      <c r="CU1007" s="5">
        <v>0</v>
      </c>
      <c r="CV1007" s="5">
        <v>0</v>
      </c>
      <c r="CW1007" s="5">
        <v>0</v>
      </c>
      <c r="CX1007" s="5">
        <v>0</v>
      </c>
      <c r="CY1007" s="5">
        <v>0</v>
      </c>
      <c r="CZ1007" s="5">
        <v>0</v>
      </c>
      <c r="DA1007" s="5">
        <v>0</v>
      </c>
      <c r="DB1007" s="5">
        <v>0</v>
      </c>
      <c r="DC1007" s="5">
        <v>0</v>
      </c>
      <c r="DD1007" s="5">
        <v>0</v>
      </c>
      <c r="DE1007" s="5">
        <v>0</v>
      </c>
      <c r="DF1007" s="3">
        <v>0</v>
      </c>
      <c r="DG1007" s="3">
        <v>0</v>
      </c>
      <c r="DH1007" s="3">
        <v>0</v>
      </c>
      <c r="DI1007" s="3">
        <v>0</v>
      </c>
      <c r="DJ1007" s="3">
        <v>0</v>
      </c>
      <c r="DK1007" s="3">
        <v>0</v>
      </c>
      <c r="DL1007" s="3">
        <v>0</v>
      </c>
      <c r="DM1007" s="3">
        <v>0</v>
      </c>
      <c r="DN1007" s="3">
        <v>1</v>
      </c>
      <c r="DO1007" s="3">
        <v>0.99931999999999999</v>
      </c>
      <c r="DP1007" s="3">
        <v>0.99854053040000001</v>
      </c>
      <c r="DQ1007" s="3">
        <v>0.99763185851733605</v>
      </c>
      <c r="DR1007" s="3">
        <v>0.99658434506589288</v>
      </c>
      <c r="DS1007" s="3">
        <v>0.99535854632146192</v>
      </c>
      <c r="DT1007" s="3">
        <v>0.99391527642929589</v>
      </c>
      <c r="DU1007" s="3">
        <v>0.99222562045936602</v>
      </c>
      <c r="DV1007" s="3">
        <v>0.99024116921844729</v>
      </c>
      <c r="DW1007" s="3">
        <v>0.98790420005909174</v>
      </c>
      <c r="DX1007" s="3">
        <v>0.98513806829892625</v>
      </c>
      <c r="DY1007" s="3">
        <v>0.9818772612928568</v>
      </c>
      <c r="DZ1007" s="3">
        <v>0.97801848365597588</v>
      </c>
      <c r="EA1007" s="3">
        <v>0.97346091752213904</v>
      </c>
      <c r="EB1007" s="3">
        <v>0.96882724355473371</v>
      </c>
      <c r="EC1007" s="3">
        <v>0.96421562587541321</v>
      </c>
      <c r="ED1007" s="3">
        <v>0.95972238105883378</v>
      </c>
      <c r="EE1007" s="3">
        <v>0.95549000535836426</v>
      </c>
      <c r="EF1007" s="3">
        <v>0.95151516693607341</v>
      </c>
      <c r="EG1007" s="3">
        <v>0.9476995911166598</v>
      </c>
      <c r="EH1007" s="3">
        <v>0.94391826974810433</v>
      </c>
      <c r="EI1007" s="3">
        <v>0.94007652239022954</v>
      </c>
      <c r="EJ1007" s="3">
        <v>0.93611880023096661</v>
      </c>
      <c r="EK1007" s="3">
        <v>0.93203732226195957</v>
      </c>
      <c r="EL1007" s="3">
        <v>0.92782451356533557</v>
      </c>
      <c r="EM1007" s="3">
        <v>0.92350085133212112</v>
      </c>
      <c r="EN1007" s="3">
        <v>0.91892028710951379</v>
      </c>
      <c r="EO1007" s="3">
        <v>0.91398568516773571</v>
      </c>
      <c r="EP1007" s="3">
        <v>0.90861144933894944</v>
      </c>
      <c r="EQ1007" s="3">
        <v>0.90272364714723297</v>
      </c>
      <c r="ER1007" s="3">
        <v>0.89621500965130141</v>
      </c>
      <c r="ES1007" s="3">
        <v>0.88900047882360844</v>
      </c>
      <c r="ET1007" s="3">
        <v>0.88102614452856065</v>
      </c>
      <c r="EU1007" s="3">
        <v>0.87227755491339209</v>
      </c>
      <c r="EV1007" s="3">
        <v>0.86266505625824652</v>
      </c>
      <c r="EW1007" s="3">
        <v>0.85205427606627016</v>
      </c>
      <c r="EX1007" s="3">
        <v>0.8403129681420769</v>
      </c>
      <c r="EY1007" s="3">
        <v>0.82734693904364465</v>
      </c>
      <c r="EZ1007" s="3">
        <v>0.81310002475331311</v>
      </c>
      <c r="FA1007" s="3">
        <v>0.79751289727879204</v>
      </c>
      <c r="FB1007" s="3">
        <v>0.78053384769572653</v>
      </c>
      <c r="FC1007" s="3">
        <v>0.76212885956706122</v>
      </c>
      <c r="FD1007" s="3">
        <v>0.74222967504376525</v>
      </c>
      <c r="FE1007" s="3">
        <v>0.72069016987399515</v>
      </c>
      <c r="FF1007" s="3">
        <v>0.69731098076328268</v>
      </c>
      <c r="FG1007" s="3">
        <v>0.67189399551446105</v>
      </c>
      <c r="FH1007" s="3">
        <v>0.64431274699859242</v>
      </c>
      <c r="FI1007" s="3">
        <v>0.61444885117520764</v>
      </c>
      <c r="FJ1007" s="3">
        <v>0.58223329790809153</v>
      </c>
      <c r="FK1007" s="3">
        <v>0.54767192934426723</v>
      </c>
      <c r="FL1007" s="3">
        <v>0.51085194553445212</v>
      </c>
      <c r="FM1007" s="3">
        <v>0.47198122099873568</v>
      </c>
      <c r="FN1007" s="3">
        <v>0.4313955558050544</v>
      </c>
      <c r="FO1007" s="3">
        <v>0.38874347720260866</v>
      </c>
      <c r="FP1007" s="3">
        <v>0.34477658993099364</v>
      </c>
      <c r="FQ1007" s="3">
        <v>0.30041763387047199</v>
      </c>
      <c r="FR1007" s="3">
        <v>0.25665579714456033</v>
      </c>
      <c r="FS1007" s="3">
        <v>0.21446415065196606</v>
      </c>
      <c r="FT1007" s="3">
        <v>0.17481187383792404</v>
      </c>
      <c r="FU1007" s="3">
        <v>0.13865728209076458</v>
      </c>
      <c r="FV1007" s="3">
        <v>0.10682434326836684</v>
      </c>
      <c r="FW1007" s="3">
        <v>8.0386386552878733E-2</v>
      </c>
      <c r="FX1007" s="3">
        <v>5.8695727869315463E-2</v>
      </c>
      <c r="FY1007" s="3">
        <v>4.107703123478304E-2</v>
      </c>
      <c r="FZ1007" s="3">
        <v>2.7282953375830549E-2</v>
      </c>
      <c r="GA1007" s="3">
        <v>1.7111322698253405E-2</v>
      </c>
      <c r="GB1007" s="3">
        <v>9.7524272586425459E-3</v>
      </c>
      <c r="GC1007" s="3">
        <v>4.9266336782484554E-3</v>
      </c>
      <c r="GD1007" s="3">
        <v>2.1631370491085491E-3</v>
      </c>
      <c r="GE1007" s="3">
        <v>8.1494025188115471E-4</v>
      </c>
      <c r="GF1007" s="3">
        <v>2.5057782864841744E-4</v>
      </c>
      <c r="GG1007" s="3">
        <v>5.7763201060033174E-5</v>
      </c>
      <c r="GH1007" s="3">
        <v>8.3762417857154089E-6</v>
      </c>
      <c r="GI1007" s="3">
        <v>0</v>
      </c>
      <c r="GJ1007" s="3">
        <v>0</v>
      </c>
      <c r="GK1007" s="3">
        <v>0</v>
      </c>
      <c r="GL1007" s="3">
        <v>0</v>
      </c>
      <c r="GM1007" s="3">
        <v>0</v>
      </c>
      <c r="GN1007" s="3">
        <v>0</v>
      </c>
      <c r="GO1007" s="3">
        <v>0</v>
      </c>
      <c r="GP1007" s="3">
        <v>0</v>
      </c>
      <c r="GQ1007" s="3">
        <v>0</v>
      </c>
      <c r="GR1007" s="3">
        <v>0</v>
      </c>
      <c r="GS1007" s="3">
        <v>0</v>
      </c>
      <c r="GT1007" s="3">
        <v>0</v>
      </c>
      <c r="GU1007" s="3">
        <v>0</v>
      </c>
      <c r="GV1007" s="3">
        <v>0</v>
      </c>
      <c r="GW1007" s="3">
        <v>0</v>
      </c>
      <c r="GX1007" s="3">
        <v>0</v>
      </c>
      <c r="GY1007" s="3">
        <v>0</v>
      </c>
      <c r="GZ1007" s="3">
        <v>0</v>
      </c>
      <c r="HA1007" s="3">
        <v>0</v>
      </c>
      <c r="HB1007">
        <f t="shared" si="6015"/>
        <v>11</v>
      </c>
      <c r="HC1007">
        <f t="shared" si="6019"/>
        <v>0.59936644687480889</v>
      </c>
      <c r="HD1007">
        <f>IF(H1007&gt;=$F$3,IF(HB1007&lt;50,HC1007*VLOOKUP(H1007,Ret!$A$2:$AZ$27,HB1007+2),HC1007),0)</f>
        <v>0</v>
      </c>
      <c r="HE1007">
        <f>IF(H1007&lt;$F$3,HC1007*VLOOKUP(H1007,Withd!$A$2:$AZ$57,HB1007+2),0)</f>
        <v>3.2665471354677088E-2</v>
      </c>
      <c r="HF1007">
        <f>IF(HC1007=HD1007,0,HC1007*VLOOKUP(H1007,Mort!$A$2:$E$115,IF(HF1006/HC1006=VLOOKUP(H1006,Mort!$A$2:$E$115,2),2,3)))</f>
        <v>2.3974657874992357E-4</v>
      </c>
      <c r="HH1007">
        <f t="shared" ref="HH1007:HI1007" si="6030">HH1006+1</f>
        <v>34</v>
      </c>
      <c r="HI1007">
        <f t="shared" si="6030"/>
        <v>8</v>
      </c>
      <c r="HJ1007">
        <f t="shared" si="6013"/>
        <v>0.40240276209393583</v>
      </c>
      <c r="HK1007">
        <f>IF(HH1007&gt;=$F$3,IF(HI1007&lt;50,HJ1007*VLOOKUP(HH1007,Ret!$A$2:$AZ$27,HI1007+2),HJ1007),0)</f>
        <v>0</v>
      </c>
      <c r="HL1007">
        <f>IF(HH1007&lt;$F$3,HJ1007*VLOOKUP(HH1007,Withd!$A$2:$AZ$57,HI1007+2),0)</f>
        <v>2.6317140640943402E-2</v>
      </c>
      <c r="HM1007">
        <f>IF(HJ1007=HK1007,0,HJ1007*VLOOKUP(HH1007,Mort!$A$2:$E$115,IF(HM1006/HJ1006=VLOOKUP(HH1006,Mort!$A$2:$E$115,2),2,3)))</f>
        <v>1.3279291149099882E-4</v>
      </c>
      <c r="HN1007">
        <f>HN1006/(1+Assumptions!$C$9)</f>
        <v>0.86141134246212903</v>
      </c>
      <c r="HO1007">
        <f>HO1006*(1+Assumptions!$C$10)</f>
        <v>1.1364759281640622</v>
      </c>
      <c r="HQ1007">
        <f>HQ1006/(1.01+Assumptions!$C$9)</f>
        <v>0.82900064682869645</v>
      </c>
      <c r="HR1007">
        <f>HR1006/(0.99+Assumptions!$C$9)</f>
        <v>0.89542154809911789</v>
      </c>
    </row>
    <row r="1008" spans="2:226" x14ac:dyDescent="0.25">
      <c r="B1008">
        <f t="shared" ref="B1008:C1008" si="6031">B1007+1</f>
        <v>2049</v>
      </c>
      <c r="C1008">
        <f t="shared" si="6031"/>
        <v>60</v>
      </c>
      <c r="D1008">
        <f>IF(D1007=0, 0, D1007*(1-VLOOKUP(C1007,Mort!$A$2:$E$111,IF(D1007/D1006=1-VLOOKUP(C1006,Mort!$A$2:$E$111,4),4,5))))</f>
        <v>0.96163983923851448</v>
      </c>
      <c r="E1008" s="3">
        <f>IF(C1008&lt;65,Assumptions!$C$6,Assumptions!$C$7)*(1+Assumptions!$C$8)^(B1008-$J$3)</f>
        <v>50786.46362874566</v>
      </c>
      <c r="F1008" s="3">
        <f t="shared" si="6011"/>
        <v>48838.29</v>
      </c>
      <c r="H1008">
        <f t="shared" si="6018"/>
        <v>38</v>
      </c>
      <c r="I1008" s="5">
        <v>564794.97896552016</v>
      </c>
      <c r="J1008" s="5">
        <v>0</v>
      </c>
      <c r="K1008" s="5">
        <v>0</v>
      </c>
      <c r="L1008" s="5">
        <v>0</v>
      </c>
      <c r="M1008" s="5">
        <v>0</v>
      </c>
      <c r="N1008" s="5">
        <v>0</v>
      </c>
      <c r="O1008" s="5">
        <v>0</v>
      </c>
      <c r="P1008" s="5">
        <v>0</v>
      </c>
      <c r="Q1008" s="5">
        <v>0</v>
      </c>
      <c r="R1008" s="5">
        <v>0</v>
      </c>
      <c r="S1008" s="5">
        <v>16498.57</v>
      </c>
      <c r="T1008" s="5">
        <v>17392.419999999998</v>
      </c>
      <c r="U1008" s="5">
        <v>18332.3</v>
      </c>
      <c r="V1008" s="5">
        <v>19320.27</v>
      </c>
      <c r="W1008" s="5">
        <v>20357.810000000001</v>
      </c>
      <c r="X1008" s="5">
        <v>21446.35</v>
      </c>
      <c r="Y1008" s="5">
        <v>22587.439999999999</v>
      </c>
      <c r="Z1008" s="5">
        <v>23782.09</v>
      </c>
      <c r="AA1008" s="5">
        <v>25030.89</v>
      </c>
      <c r="AB1008" s="5">
        <v>26333.65</v>
      </c>
      <c r="AC1008" s="5">
        <v>27690.04</v>
      </c>
      <c r="AD1008" s="5">
        <v>29098.18</v>
      </c>
      <c r="AE1008" s="5">
        <v>30555.53</v>
      </c>
      <c r="AF1008" s="5">
        <v>32082.639999999999</v>
      </c>
      <c r="AG1008" s="5">
        <v>33686.07</v>
      </c>
      <c r="AH1008" s="5">
        <v>35373.19</v>
      </c>
      <c r="AI1008" s="5">
        <v>37154.14</v>
      </c>
      <c r="AJ1008" s="5">
        <v>39034.559999999998</v>
      </c>
      <c r="AK1008" s="5">
        <v>41016.32</v>
      </c>
      <c r="AL1008" s="5">
        <v>43099.56</v>
      </c>
      <c r="AM1008" s="5">
        <v>45284.98</v>
      </c>
      <c r="AN1008" s="5">
        <v>47574.51</v>
      </c>
      <c r="AO1008" s="5">
        <v>49972.28</v>
      </c>
      <c r="AP1008" s="5">
        <v>52482.46</v>
      </c>
      <c r="AQ1008" s="5">
        <v>55110.97</v>
      </c>
      <c r="AR1008" s="5">
        <v>57853.69</v>
      </c>
      <c r="AS1008" s="5">
        <v>25004.02</v>
      </c>
      <c r="AT1008" s="5">
        <v>26224.13</v>
      </c>
      <c r="AU1008" s="5">
        <v>27487.18</v>
      </c>
      <c r="AV1008" s="5">
        <v>28789.89</v>
      </c>
      <c r="AW1008" s="5">
        <v>30128.83</v>
      </c>
      <c r="AX1008" s="5">
        <v>31500.799999999999</v>
      </c>
      <c r="AY1008" s="5">
        <v>32903.339999999997</v>
      </c>
      <c r="AZ1008" s="5">
        <v>34330.480000000003</v>
      </c>
      <c r="BA1008" s="5">
        <v>35773.17</v>
      </c>
      <c r="BB1008" s="5">
        <v>37220.629999999997</v>
      </c>
      <c r="BC1008" s="5">
        <v>38661.86</v>
      </c>
      <c r="BD1008" s="5">
        <v>40085.89</v>
      </c>
      <c r="BE1008" s="5">
        <v>41479.9</v>
      </c>
      <c r="BF1008" s="5">
        <v>42829.62</v>
      </c>
      <c r="BG1008" s="5">
        <v>44119.78</v>
      </c>
      <c r="BH1008" s="5">
        <v>45331.040000000001</v>
      </c>
      <c r="BI1008" s="5">
        <v>46436.39</v>
      </c>
      <c r="BJ1008" s="5">
        <v>47401.14</v>
      </c>
      <c r="BK1008" s="5">
        <v>48185.4</v>
      </c>
      <c r="BL1008" s="5">
        <v>48748.800000000003</v>
      </c>
      <c r="BM1008" s="5">
        <v>49046.2</v>
      </c>
      <c r="BN1008" s="5">
        <v>49030.82</v>
      </c>
      <c r="BO1008" s="5">
        <v>48656.97</v>
      </c>
      <c r="BP1008" s="5">
        <v>47881.98</v>
      </c>
      <c r="BQ1008" s="5">
        <v>46671.77</v>
      </c>
      <c r="BR1008" s="5">
        <v>45004.68</v>
      </c>
      <c r="BS1008" s="5">
        <v>42785.59</v>
      </c>
      <c r="BT1008" s="5">
        <v>40033.599999999999</v>
      </c>
      <c r="BU1008" s="5">
        <v>36801.440000000002</v>
      </c>
      <c r="BV1008" s="5">
        <v>33169.800000000003</v>
      </c>
      <c r="BW1008" s="5">
        <v>29241.45</v>
      </c>
      <c r="BX1008" s="5">
        <v>25145.93</v>
      </c>
      <c r="BY1008" s="5">
        <v>21042.240000000002</v>
      </c>
      <c r="BZ1008" s="5">
        <v>17102.98</v>
      </c>
      <c r="CA1008" s="5">
        <v>13578.03</v>
      </c>
      <c r="CB1008" s="5">
        <v>10459.549999999999</v>
      </c>
      <c r="CC1008" s="5">
        <v>7722.5</v>
      </c>
      <c r="CD1008" s="5">
        <v>5411.32</v>
      </c>
      <c r="CE1008" s="5">
        <v>3580.53</v>
      </c>
      <c r="CF1008" s="5">
        <v>2152.9299999999998</v>
      </c>
      <c r="CG1008" s="5">
        <v>1147.4100000000001</v>
      </c>
      <c r="CH1008" s="5">
        <v>531.5</v>
      </c>
      <c r="CI1008" s="5">
        <v>211.25</v>
      </c>
      <c r="CJ1008" s="5">
        <v>68.53</v>
      </c>
      <c r="CK1008" s="5">
        <v>16.670000000000002</v>
      </c>
      <c r="CL1008" s="5">
        <v>2.5499999999999998</v>
      </c>
      <c r="CM1008" s="5">
        <v>0</v>
      </c>
      <c r="CN1008" s="5">
        <v>0</v>
      </c>
      <c r="CO1008" s="5">
        <v>0</v>
      </c>
      <c r="CP1008" s="5">
        <v>0</v>
      </c>
      <c r="CQ1008" s="5">
        <v>0</v>
      </c>
      <c r="CR1008" s="5">
        <v>0</v>
      </c>
      <c r="CS1008" s="5">
        <v>0</v>
      </c>
      <c r="CT1008" s="5">
        <v>0</v>
      </c>
      <c r="CU1008" s="5">
        <v>0</v>
      </c>
      <c r="CV1008" s="5">
        <v>0</v>
      </c>
      <c r="CW1008" s="5">
        <v>0</v>
      </c>
      <c r="CX1008" s="5">
        <v>0</v>
      </c>
      <c r="CY1008" s="5">
        <v>0</v>
      </c>
      <c r="CZ1008" s="5">
        <v>0</v>
      </c>
      <c r="DA1008" s="5">
        <v>0</v>
      </c>
      <c r="DB1008" s="5">
        <v>0</v>
      </c>
      <c r="DC1008" s="5">
        <v>0</v>
      </c>
      <c r="DD1008" s="5">
        <v>0</v>
      </c>
      <c r="DE1008" s="5">
        <v>0</v>
      </c>
      <c r="DF1008" s="3">
        <v>0</v>
      </c>
      <c r="DG1008" s="3">
        <v>0</v>
      </c>
      <c r="DH1008" s="3">
        <v>0</v>
      </c>
      <c r="DI1008" s="3">
        <v>0</v>
      </c>
      <c r="DJ1008" s="3">
        <v>0</v>
      </c>
      <c r="DK1008" s="3">
        <v>0</v>
      </c>
      <c r="DL1008" s="3">
        <v>0</v>
      </c>
      <c r="DM1008" s="3">
        <v>0</v>
      </c>
      <c r="DN1008" s="3">
        <v>0</v>
      </c>
      <c r="DO1008" s="3">
        <v>1</v>
      </c>
      <c r="DP1008" s="3">
        <v>0.99922</v>
      </c>
      <c r="DQ1008" s="3">
        <v>0.99831070980000003</v>
      </c>
      <c r="DR1008" s="3">
        <v>0.99726248355471003</v>
      </c>
      <c r="DS1008" s="3">
        <v>0.99603585069993783</v>
      </c>
      <c r="DT1008" s="3">
        <v>0.994591598716423</v>
      </c>
      <c r="DU1008" s="3">
        <v>0.99290079299860501</v>
      </c>
      <c r="DV1008" s="3">
        <v>0.99091499141260775</v>
      </c>
      <c r="DW1008" s="3">
        <v>0.98857643203287393</v>
      </c>
      <c r="DX1008" s="3">
        <v>0.98580841802318186</v>
      </c>
      <c r="DY1008" s="3">
        <v>0.98254539215952508</v>
      </c>
      <c r="DZ1008" s="3">
        <v>0.97868398876833818</v>
      </c>
      <c r="EA1008" s="3">
        <v>0.9741233213806777</v>
      </c>
      <c r="EB1008" s="3">
        <v>0.96948649437090573</v>
      </c>
      <c r="EC1008" s="3">
        <v>0.96487173865770026</v>
      </c>
      <c r="ED1008" s="3">
        <v>0.96037543635555533</v>
      </c>
      <c r="EE1008" s="3">
        <v>0.9561401806812273</v>
      </c>
      <c r="EF1008" s="3">
        <v>0.95216263752959329</v>
      </c>
      <c r="EG1008" s="3">
        <v>0.94834446535309969</v>
      </c>
      <c r="EH1008" s="3">
        <v>0.94456057093634083</v>
      </c>
      <c r="EI1008" s="3">
        <v>0.9407162094126299</v>
      </c>
      <c r="EJ1008" s="3">
        <v>0.93675579417100263</v>
      </c>
      <c r="EK1008" s="3">
        <v>0.93267153890841703</v>
      </c>
      <c r="EL1008" s="3">
        <v>0.92845586355255105</v>
      </c>
      <c r="EM1008" s="3">
        <v>0.92412925922839617</v>
      </c>
      <c r="EN1008" s="3">
        <v>0.91954557810262338</v>
      </c>
      <c r="EO1008" s="3">
        <v>0.91460761834821236</v>
      </c>
      <c r="EP1008" s="3">
        <v>0.90922972555232484</v>
      </c>
      <c r="EQ1008" s="3">
        <v>0.90333791693074572</v>
      </c>
      <c r="ER1008" s="3">
        <v>0.89682485054967498</v>
      </c>
      <c r="ES1008" s="3">
        <v>0.8896054105027501</v>
      </c>
      <c r="ET1008" s="3">
        <v>0.88162564997054038</v>
      </c>
      <c r="EU1008" s="3">
        <v>0.87287110726633288</v>
      </c>
      <c r="EV1008" s="3">
        <v>0.86325206766425788</v>
      </c>
      <c r="EW1008" s="3">
        <v>0.85263406723198754</v>
      </c>
      <c r="EX1008" s="3">
        <v>0.84088476978553073</v>
      </c>
      <c r="EY1008" s="3">
        <v>0.82790991778773992</v>
      </c>
      <c r="EZ1008" s="3">
        <v>0.81365330900343502</v>
      </c>
      <c r="FA1008" s="3">
        <v>0.79805557506983915</v>
      </c>
      <c r="FB1008" s="3">
        <v>0.78106497187660229</v>
      </c>
      <c r="FC1008" s="3">
        <v>0.76264745983975202</v>
      </c>
      <c r="FD1008" s="3">
        <v>0.74273473466333617</v>
      </c>
      <c r="FE1008" s="3">
        <v>0.72118057266340607</v>
      </c>
      <c r="FF1008" s="3">
        <v>0.69778547488620513</v>
      </c>
      <c r="FG1008" s="3">
        <v>0.67235119432660295</v>
      </c>
      <c r="FH1008" s="3">
        <v>0.64475117779949587</v>
      </c>
      <c r="FI1008" s="3">
        <v>0.61486696070848923</v>
      </c>
      <c r="FJ1008" s="3">
        <v>0.58262948595854314</v>
      </c>
      <c r="FK1008" s="3">
        <v>0.548044599672044</v>
      </c>
      <c r="FL1008" s="3">
        <v>0.51119956123609245</v>
      </c>
      <c r="FM1008" s="3">
        <v>0.4723023866216382</v>
      </c>
      <c r="FN1008" s="3">
        <v>0.43168910439604352</v>
      </c>
      <c r="FO1008" s="3">
        <v>0.38900800264440671</v>
      </c>
      <c r="FP1008" s="3">
        <v>0.34501119754532433</v>
      </c>
      <c r="FQ1008" s="3">
        <v>0.3006220568691429</v>
      </c>
      <c r="FR1008" s="3">
        <v>0.25683044184501486</v>
      </c>
      <c r="FS1008" s="3">
        <v>0.21461008551011285</v>
      </c>
      <c r="FT1008" s="3">
        <v>0.17493082680014807</v>
      </c>
      <c r="FU1008" s="3">
        <v>0.13875163320134146</v>
      </c>
      <c r="FV1008" s="3">
        <v>0.10689703325097748</v>
      </c>
      <c r="FW1008" s="3">
        <v>8.0441086491693056E-2</v>
      </c>
      <c r="FX1008" s="3">
        <v>5.873566812363952E-2</v>
      </c>
      <c r="FY1008" s="3">
        <v>4.1104982622966642E-2</v>
      </c>
      <c r="FZ1008" s="3">
        <v>2.7301518408348217E-2</v>
      </c>
      <c r="GA1008" s="3">
        <v>1.7122966315347838E-2</v>
      </c>
      <c r="GB1008" s="3">
        <v>9.759063421769347E-3</v>
      </c>
      <c r="GC1008" s="3">
        <v>4.9299860687752207E-3</v>
      </c>
      <c r="GD1008" s="3">
        <v>2.1646089832171359E-3</v>
      </c>
      <c r="GE1008" s="3">
        <v>8.1549478833722368E-4</v>
      </c>
      <c r="GF1008" s="3">
        <v>2.5074833751792953E-4</v>
      </c>
      <c r="GG1008" s="3">
        <v>5.7802506764633105E-5</v>
      </c>
      <c r="GH1008" s="3">
        <v>8.3819415059394445E-6</v>
      </c>
      <c r="GI1008" s="3">
        <v>0</v>
      </c>
      <c r="GJ1008" s="3">
        <v>0</v>
      </c>
      <c r="GK1008" s="3">
        <v>0</v>
      </c>
      <c r="GL1008" s="3">
        <v>0</v>
      </c>
      <c r="GM1008" s="3">
        <v>0</v>
      </c>
      <c r="GN1008" s="3">
        <v>0</v>
      </c>
      <c r="GO1008" s="3">
        <v>0</v>
      </c>
      <c r="GP1008" s="3">
        <v>0</v>
      </c>
      <c r="GQ1008" s="3">
        <v>0</v>
      </c>
      <c r="GR1008" s="3">
        <v>0</v>
      </c>
      <c r="GS1008" s="3">
        <v>0</v>
      </c>
      <c r="GT1008" s="3">
        <v>0</v>
      </c>
      <c r="GU1008" s="3">
        <v>0</v>
      </c>
      <c r="GV1008" s="3">
        <v>0</v>
      </c>
      <c r="GW1008" s="3">
        <v>0</v>
      </c>
      <c r="GX1008" s="3">
        <v>0</v>
      </c>
      <c r="GY1008" s="3">
        <v>0</v>
      </c>
      <c r="GZ1008" s="3">
        <v>0</v>
      </c>
      <c r="HA1008" s="3">
        <v>0</v>
      </c>
      <c r="HB1008">
        <f t="shared" si="6015"/>
        <v>12</v>
      </c>
      <c r="HC1008">
        <f t="shared" si="6019"/>
        <v>0.56646122894138184</v>
      </c>
      <c r="HD1008">
        <f>IF(H1008&gt;=$F$3,IF(HB1008&lt;50,HC1008*VLOOKUP(H1008,Ret!$A$2:$AZ$27,HB1008+2),HC1008),0)</f>
        <v>0</v>
      </c>
      <c r="HE1008">
        <f>IF(H1008&lt;$F$3,HC1008*VLOOKUP(H1008,Withd!$A$2:$AZ$57,HB1008+2),0)</f>
        <v>2.9286045536269442E-2</v>
      </c>
      <c r="HF1008">
        <f>IF(HC1008=HD1008,0,HC1008*VLOOKUP(H1008,Mort!$A$2:$E$115,IF(HF1007/HC1007=VLOOKUP(H1007,Mort!$A$2:$E$115,2),2,3)))</f>
        <v>2.4357832844479419E-4</v>
      </c>
      <c r="HH1008">
        <f t="shared" ref="HH1008:HI1008" si="6032">HH1007+1</f>
        <v>35</v>
      </c>
      <c r="HI1008">
        <f t="shared" si="6032"/>
        <v>9</v>
      </c>
      <c r="HJ1008">
        <f t="shared" si="6013"/>
        <v>0.37595282854150142</v>
      </c>
      <c r="HK1008">
        <f>IF(HH1008&gt;=$F$3,IF(HI1008&lt;50,HJ1008*VLOOKUP(HH1008,Ret!$A$2:$AZ$27,HI1008+2),HJ1008),0)</f>
        <v>0</v>
      </c>
      <c r="HL1008">
        <f>IF(HH1008&lt;$F$3,HJ1008*VLOOKUP(HH1008,Withd!$A$2:$AZ$57,HI1008+2),0)</f>
        <v>2.3008313106739887E-2</v>
      </c>
      <c r="HM1008">
        <f>IF(HJ1008=HK1008,0,HJ1008*VLOOKUP(HH1008,Mort!$A$2:$E$115,IF(HM1007/HJ1007=VLOOKUP(HH1007,Mort!$A$2:$E$115,2),2,3)))</f>
        <v>1.3158348998952549E-4</v>
      </c>
      <c r="HN1008">
        <f>HN1007/(1+Assumptions!$C$9)</f>
        <v>0.8298760524683324</v>
      </c>
      <c r="HO1008">
        <f>HO1007*(1+Assumptions!$C$10)</f>
        <v>1.1734113958293941</v>
      </c>
      <c r="HQ1008">
        <f>HQ1007/(1.01+Assumptions!$C$9)</f>
        <v>0.79103115155409964</v>
      </c>
      <c r="HR1008">
        <f>HR1007/(0.99+Assumptions!$C$9)</f>
        <v>0.87103263433766331</v>
      </c>
    </row>
    <row r="1009" spans="2:226" x14ac:dyDescent="0.25">
      <c r="B1009">
        <f t="shared" ref="B1009:C1009" si="6033">B1008+1</f>
        <v>2050</v>
      </c>
      <c r="C1009">
        <f t="shared" si="6033"/>
        <v>61</v>
      </c>
      <c r="D1009">
        <f>IF(D1008=0, 0, D1008*(1-VLOOKUP(C1008,Mort!$A$2:$E$111,IF(D1008/D1007=1-VLOOKUP(C1007,Mort!$A$2:$E$111,4),4,5))))</f>
        <v>0.95744708953943458</v>
      </c>
      <c r="E1009" s="3">
        <f>IF(C1009&lt;65,Assumptions!$C$6,Assumptions!$C$7)*(1+Assumptions!$C$8)^(B1009-$J$3)</f>
        <v>53579.719128326666</v>
      </c>
      <c r="F1009" s="3">
        <f t="shared" si="6011"/>
        <v>51299.75</v>
      </c>
      <c r="H1009">
        <f t="shared" si="6018"/>
        <v>39</v>
      </c>
      <c r="I1009" s="5">
        <v>553432.40603780537</v>
      </c>
      <c r="J1009" s="5">
        <v>0</v>
      </c>
      <c r="K1009" s="5">
        <v>0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17405.990000000002</v>
      </c>
      <c r="U1009" s="5">
        <v>18346.61</v>
      </c>
      <c r="V1009" s="5">
        <v>19335.349999999999</v>
      </c>
      <c r="W1009" s="5">
        <v>20373.7</v>
      </c>
      <c r="X1009" s="5">
        <v>21463.09</v>
      </c>
      <c r="Y1009" s="5">
        <v>22605.07</v>
      </c>
      <c r="Z1009" s="5">
        <v>23800.65</v>
      </c>
      <c r="AA1009" s="5">
        <v>25050.43</v>
      </c>
      <c r="AB1009" s="5">
        <v>26354.2</v>
      </c>
      <c r="AC1009" s="5">
        <v>27711.65</v>
      </c>
      <c r="AD1009" s="5">
        <v>29120.9</v>
      </c>
      <c r="AE1009" s="5">
        <v>30579.38</v>
      </c>
      <c r="AF1009" s="5">
        <v>32107.68</v>
      </c>
      <c r="AG1009" s="5">
        <v>33712.370000000003</v>
      </c>
      <c r="AH1009" s="5">
        <v>35400.81</v>
      </c>
      <c r="AI1009" s="5">
        <v>37183.15</v>
      </c>
      <c r="AJ1009" s="5">
        <v>39065.03</v>
      </c>
      <c r="AK1009" s="5">
        <v>41048.339999999997</v>
      </c>
      <c r="AL1009" s="5">
        <v>43133.21</v>
      </c>
      <c r="AM1009" s="5">
        <v>45320.33</v>
      </c>
      <c r="AN1009" s="5">
        <v>47611.65</v>
      </c>
      <c r="AO1009" s="5">
        <v>50011.29</v>
      </c>
      <c r="AP1009" s="5">
        <v>52523.42</v>
      </c>
      <c r="AQ1009" s="5">
        <v>55153.99</v>
      </c>
      <c r="AR1009" s="5">
        <v>57898.85</v>
      </c>
      <c r="AS1009" s="5">
        <v>25023.54</v>
      </c>
      <c r="AT1009" s="5">
        <v>26244.6</v>
      </c>
      <c r="AU1009" s="5">
        <v>27508.639999999999</v>
      </c>
      <c r="AV1009" s="5">
        <v>28812.37</v>
      </c>
      <c r="AW1009" s="5">
        <v>30152.35</v>
      </c>
      <c r="AX1009" s="5">
        <v>31525.39</v>
      </c>
      <c r="AY1009" s="5">
        <v>32929.019999999997</v>
      </c>
      <c r="AZ1009" s="5">
        <v>34357.279999999999</v>
      </c>
      <c r="BA1009" s="5">
        <v>35801.089999999997</v>
      </c>
      <c r="BB1009" s="5">
        <v>37249.68</v>
      </c>
      <c r="BC1009" s="5">
        <v>38692.04</v>
      </c>
      <c r="BD1009" s="5">
        <v>40117.18</v>
      </c>
      <c r="BE1009" s="5">
        <v>41512.28</v>
      </c>
      <c r="BF1009" s="5">
        <v>42863.05</v>
      </c>
      <c r="BG1009" s="5">
        <v>44154.22</v>
      </c>
      <c r="BH1009" s="5">
        <v>45366.43</v>
      </c>
      <c r="BI1009" s="5">
        <v>46472.639999999999</v>
      </c>
      <c r="BJ1009" s="5">
        <v>47438.14</v>
      </c>
      <c r="BK1009" s="5">
        <v>48223.02</v>
      </c>
      <c r="BL1009" s="5">
        <v>48786.85</v>
      </c>
      <c r="BM1009" s="5">
        <v>49084.49</v>
      </c>
      <c r="BN1009" s="5">
        <v>49069.1</v>
      </c>
      <c r="BO1009" s="5">
        <v>48694.95</v>
      </c>
      <c r="BP1009" s="5">
        <v>47919.360000000001</v>
      </c>
      <c r="BQ1009" s="5">
        <v>46708.2</v>
      </c>
      <c r="BR1009" s="5">
        <v>45039.81</v>
      </c>
      <c r="BS1009" s="5">
        <v>42818.99</v>
      </c>
      <c r="BT1009" s="5">
        <v>40064.85</v>
      </c>
      <c r="BU1009" s="5">
        <v>36830.160000000003</v>
      </c>
      <c r="BV1009" s="5">
        <v>33195.699999999997</v>
      </c>
      <c r="BW1009" s="5">
        <v>29264.28</v>
      </c>
      <c r="BX1009" s="5">
        <v>25165.56</v>
      </c>
      <c r="BY1009" s="5">
        <v>21058.66</v>
      </c>
      <c r="BZ1009" s="5">
        <v>17116.330000000002</v>
      </c>
      <c r="CA1009" s="5">
        <v>13588.62</v>
      </c>
      <c r="CB1009" s="5">
        <v>10467.719999999999</v>
      </c>
      <c r="CC1009" s="5">
        <v>7728.53</v>
      </c>
      <c r="CD1009" s="5">
        <v>5415.54</v>
      </c>
      <c r="CE1009" s="5">
        <v>3583.33</v>
      </c>
      <c r="CF1009" s="5">
        <v>2154.61</v>
      </c>
      <c r="CG1009" s="5">
        <v>1148.31</v>
      </c>
      <c r="CH1009" s="5">
        <v>531.91999999999996</v>
      </c>
      <c r="CI1009" s="5">
        <v>211.42</v>
      </c>
      <c r="CJ1009" s="5">
        <v>68.58</v>
      </c>
      <c r="CK1009" s="5">
        <v>16.68</v>
      </c>
      <c r="CL1009" s="5">
        <v>2.5499999999999998</v>
      </c>
      <c r="CM1009" s="5">
        <v>0</v>
      </c>
      <c r="CN1009" s="5">
        <v>0</v>
      </c>
      <c r="CO1009" s="5">
        <v>0</v>
      </c>
      <c r="CP1009" s="5">
        <v>0</v>
      </c>
      <c r="CQ1009" s="5">
        <v>0</v>
      </c>
      <c r="CR1009" s="5">
        <v>0</v>
      </c>
      <c r="CS1009" s="5">
        <v>0</v>
      </c>
      <c r="CT1009" s="5">
        <v>0</v>
      </c>
      <c r="CU1009" s="5">
        <v>0</v>
      </c>
      <c r="CV1009" s="5">
        <v>0</v>
      </c>
      <c r="CW1009" s="5">
        <v>0</v>
      </c>
      <c r="CX1009" s="5">
        <v>0</v>
      </c>
      <c r="CY1009" s="5">
        <v>0</v>
      </c>
      <c r="CZ1009" s="5">
        <v>0</v>
      </c>
      <c r="DA1009" s="5">
        <v>0</v>
      </c>
      <c r="DB1009" s="5">
        <v>0</v>
      </c>
      <c r="DC1009" s="5">
        <v>0</v>
      </c>
      <c r="DD1009" s="5">
        <v>0</v>
      </c>
      <c r="DE1009" s="5">
        <v>0</v>
      </c>
      <c r="DF1009" s="3">
        <v>0</v>
      </c>
      <c r="DG1009" s="3">
        <v>0</v>
      </c>
      <c r="DH1009" s="3">
        <v>0</v>
      </c>
      <c r="DI1009" s="3">
        <v>0</v>
      </c>
      <c r="DJ1009" s="3">
        <v>0</v>
      </c>
      <c r="DK1009" s="3">
        <v>0</v>
      </c>
      <c r="DL1009" s="3">
        <v>0</v>
      </c>
      <c r="DM1009" s="3">
        <v>0</v>
      </c>
      <c r="DN1009" s="3">
        <v>0</v>
      </c>
      <c r="DO1009" s="3">
        <v>0</v>
      </c>
      <c r="DP1009" s="3">
        <v>1</v>
      </c>
      <c r="DQ1009" s="3">
        <v>0.99909000000000003</v>
      </c>
      <c r="DR1009" s="3">
        <v>0.99804095550000005</v>
      </c>
      <c r="DS1009" s="3">
        <v>0.99681336512473506</v>
      </c>
      <c r="DT1009" s="3">
        <v>0.99536798574530427</v>
      </c>
      <c r="DU1009" s="3">
        <v>0.99367586016953724</v>
      </c>
      <c r="DV1009" s="3">
        <v>0.9916885084491982</v>
      </c>
      <c r="DW1009" s="3">
        <v>0.98934812356925805</v>
      </c>
      <c r="DX1009" s="3">
        <v>0.98657794882326411</v>
      </c>
      <c r="DY1009" s="3">
        <v>0.98331237581265907</v>
      </c>
      <c r="DZ1009" s="3">
        <v>0.97944795817571528</v>
      </c>
      <c r="EA1009" s="3">
        <v>0.9748837306906164</v>
      </c>
      <c r="EB1009" s="3">
        <v>0.97024328413252903</v>
      </c>
      <c r="EC1009" s="3">
        <v>0.96562492610005823</v>
      </c>
      <c r="ED1009" s="3">
        <v>0.96112511394443201</v>
      </c>
      <c r="EE1009" s="3">
        <v>0.95688655219193708</v>
      </c>
      <c r="EF1009" s="3">
        <v>0.95290590413481857</v>
      </c>
      <c r="EG1009" s="3">
        <v>0.94908475145923799</v>
      </c>
      <c r="EH1009" s="3">
        <v>0.94529790330091557</v>
      </c>
      <c r="EI1009" s="3">
        <v>0.94145054083448088</v>
      </c>
      <c r="EJ1009" s="3">
        <v>0.93748703405756761</v>
      </c>
      <c r="EK1009" s="3">
        <v>0.93339959058907662</v>
      </c>
      <c r="EL1009" s="3">
        <v>0.92918062443961402</v>
      </c>
      <c r="EM1009" s="3">
        <v>0.92485064272972539</v>
      </c>
      <c r="EN1009" s="3">
        <v>0.92026338354178594</v>
      </c>
      <c r="EO1009" s="3">
        <v>0.91532156917216656</v>
      </c>
      <c r="EP1009" s="3">
        <v>0.90993947834543421</v>
      </c>
      <c r="EQ1009" s="3">
        <v>0.90404307052575572</v>
      </c>
      <c r="ER1009" s="3">
        <v>0.89752491998726502</v>
      </c>
      <c r="ES1009" s="3">
        <v>0.89029984438136756</v>
      </c>
      <c r="ET1009" s="3">
        <v>0.88231385477726665</v>
      </c>
      <c r="EU1009" s="3">
        <v>0.87355247819932835</v>
      </c>
      <c r="EV1009" s="3">
        <v>0.86392592988957173</v>
      </c>
      <c r="EW1009" s="3">
        <v>0.85329964095193001</v>
      </c>
      <c r="EX1009" s="3">
        <v>0.84154117189961242</v>
      </c>
      <c r="EY1009" s="3">
        <v>0.8285561916172014</v>
      </c>
      <c r="EZ1009" s="3">
        <v>0.81428845399755323</v>
      </c>
      <c r="FA1009" s="3">
        <v>0.79867854433442009</v>
      </c>
      <c r="FB1009" s="3">
        <v>0.78167467812554026</v>
      </c>
      <c r="FC1009" s="3">
        <v>0.76324278921533995</v>
      </c>
      <c r="FD1009" s="3">
        <v>0.74331451998892739</v>
      </c>
      <c r="FE1009" s="3">
        <v>0.72174353261884872</v>
      </c>
      <c r="FF1009" s="3">
        <v>0.69833017242069328</v>
      </c>
      <c r="FG1009" s="3">
        <v>0.67287603763595905</v>
      </c>
      <c r="FH1009" s="3">
        <v>0.64525447629100285</v>
      </c>
      <c r="FI1009" s="3">
        <v>0.61534693131491491</v>
      </c>
      <c r="FJ1009" s="3">
        <v>0.5830842917060739</v>
      </c>
      <c r="FK1009" s="3">
        <v>0.54847240815040132</v>
      </c>
      <c r="FL1009" s="3">
        <v>0.51159860815044989</v>
      </c>
      <c r="FM1009" s="3">
        <v>0.47267107005628217</v>
      </c>
      <c r="FN1009" s="3">
        <v>0.43202608474214244</v>
      </c>
      <c r="FO1009" s="3">
        <v>0.38931166574368681</v>
      </c>
      <c r="FP1009" s="3">
        <v>0.34528051634807583</v>
      </c>
      <c r="FQ1009" s="3">
        <v>0.30085672511473238</v>
      </c>
      <c r="FR1009" s="3">
        <v>0.25703092596726934</v>
      </c>
      <c r="FS1009" s="3">
        <v>0.21477761204750992</v>
      </c>
      <c r="FT1009" s="3">
        <v>0.1750673793560458</v>
      </c>
      <c r="FU1009" s="3">
        <v>0.13885994395762841</v>
      </c>
      <c r="FV1009" s="3">
        <v>0.10698047802383608</v>
      </c>
      <c r="FW1009" s="3">
        <v>8.0503879517716884E-2</v>
      </c>
      <c r="FX1009" s="3">
        <v>5.8781517707451339E-2</v>
      </c>
      <c r="FY1009" s="3">
        <v>4.1137069537205667E-2</v>
      </c>
      <c r="FZ1009" s="3">
        <v>2.7322830215916635E-2</v>
      </c>
      <c r="GA1009" s="3">
        <v>1.7136332654818596E-2</v>
      </c>
      <c r="GB1009" s="3">
        <v>9.7666814332873098E-3</v>
      </c>
      <c r="GC1009" s="3">
        <v>4.9338344596537506E-3</v>
      </c>
      <c r="GD1009" s="3">
        <v>2.1662986962001723E-3</v>
      </c>
      <c r="GE1009" s="3">
        <v>8.1613137080645281E-4</v>
      </c>
      <c r="GF1009" s="3">
        <v>2.5094407389556807E-4</v>
      </c>
      <c r="GG1009" s="3">
        <v>5.784762791440634E-5</v>
      </c>
      <c r="GH1009" s="3">
        <v>8.3884845238680623E-6</v>
      </c>
      <c r="GI1009" s="3">
        <v>0</v>
      </c>
      <c r="GJ1009" s="3">
        <v>0</v>
      </c>
      <c r="GK1009" s="3">
        <v>0</v>
      </c>
      <c r="GL1009" s="3">
        <v>0</v>
      </c>
      <c r="GM1009" s="3">
        <v>0</v>
      </c>
      <c r="GN1009" s="3">
        <v>0</v>
      </c>
      <c r="GO1009" s="3">
        <v>0</v>
      </c>
      <c r="GP1009" s="3">
        <v>0</v>
      </c>
      <c r="GQ1009" s="3">
        <v>0</v>
      </c>
      <c r="GR1009" s="3">
        <v>0</v>
      </c>
      <c r="GS1009" s="3">
        <v>0</v>
      </c>
      <c r="GT1009" s="3">
        <v>0</v>
      </c>
      <c r="GU1009" s="3">
        <v>0</v>
      </c>
      <c r="GV1009" s="3">
        <v>0</v>
      </c>
      <c r="GW1009" s="3">
        <v>0</v>
      </c>
      <c r="GX1009" s="3">
        <v>0</v>
      </c>
      <c r="GY1009" s="3">
        <v>0</v>
      </c>
      <c r="GZ1009" s="3">
        <v>0</v>
      </c>
      <c r="HA1009" s="3">
        <v>0</v>
      </c>
      <c r="HB1009">
        <f t="shared" si="6015"/>
        <v>13</v>
      </c>
      <c r="HC1009">
        <f t="shared" si="6019"/>
        <v>0.5369316050766676</v>
      </c>
      <c r="HD1009">
        <f>IF(H1009&gt;=$F$3,IF(HB1009&lt;50,HC1009*VLOOKUP(H1009,Ret!$A$2:$AZ$27,HB1009+2),HC1009),0)</f>
        <v>0</v>
      </c>
      <c r="HE1009">
        <f>IF(H1009&lt;$F$3,HC1009*VLOOKUP(H1009,Withd!$A$2:$AZ$57,HB1009+2),0)</f>
        <v>2.4698853833526709E-2</v>
      </c>
      <c r="HF1009">
        <f>IF(HC1009=HD1009,0,HC1009*VLOOKUP(H1009,Mort!$A$2:$E$115,IF(HF1008/HC1008=VLOOKUP(H1008,Mort!$A$2:$E$115,2),2,3)))</f>
        <v>2.5235785438603375E-4</v>
      </c>
      <c r="HH1009">
        <f t="shared" ref="HH1009:HI1009" si="6034">HH1008+1</f>
        <v>36</v>
      </c>
      <c r="HI1009">
        <f t="shared" si="6034"/>
        <v>10</v>
      </c>
      <c r="HJ1009">
        <f t="shared" si="6013"/>
        <v>0.35281293194477198</v>
      </c>
      <c r="HK1009">
        <f>IF(HH1009&gt;=$F$3,IF(HI1009&lt;50,HJ1009*VLOOKUP(HH1009,Ret!$A$2:$AZ$27,HI1009+2),HJ1009),0)</f>
        <v>0</v>
      </c>
      <c r="HL1009">
        <f>IF(HH1009&lt;$F$3,HJ1009*VLOOKUP(HH1009,Withd!$A$2:$AZ$57,HI1009+2),0)</f>
        <v>2.0180899707240959E-2</v>
      </c>
      <c r="HM1009">
        <f>IF(HJ1009=HK1009,0,HJ1009*VLOOKUP(HH1009,Mort!$A$2:$E$115,IF(HM1008/HJ1008=VLOOKUP(HH1008,Mort!$A$2:$E$115,2),2,3)))</f>
        <v>1.3406891413901336E-4</v>
      </c>
      <c r="HN1009">
        <f>HN1008/(1+Assumptions!$C$9)</f>
        <v>0.79949523359184238</v>
      </c>
      <c r="HO1009">
        <f>HO1008*(1+Assumptions!$C$10)</f>
        <v>1.2115472661938493</v>
      </c>
      <c r="HQ1009">
        <f>HQ1008/(1.01+Assumptions!$C$9)</f>
        <v>0.75480071713177443</v>
      </c>
      <c r="HR1009">
        <f>HR1008/(0.99+Assumptions!$C$9)</f>
        <v>0.84730801005609269</v>
      </c>
    </row>
    <row r="1010" spans="2:226" x14ac:dyDescent="0.25">
      <c r="B1010">
        <f t="shared" ref="B1010:C1010" si="6035">B1009+1</f>
        <v>2051</v>
      </c>
      <c r="C1010">
        <f t="shared" si="6035"/>
        <v>62</v>
      </c>
      <c r="D1010">
        <f>IF(D1009=0, 0, D1009*(1-VLOOKUP(C1009,Mort!$A$2:$E$111,IF(D1009/D1008=1-VLOOKUP(C1008,Mort!$A$2:$E$111,4),4,5))))</f>
        <v>0.95311942869471633</v>
      </c>
      <c r="E1010" s="3">
        <f>IF(C1010&lt;65,Assumptions!$C$6,Assumptions!$C$7)*(1+Assumptions!$C$8)^(B1010-$J$3)</f>
        <v>56526.603680384636</v>
      </c>
      <c r="F1010" s="3">
        <f t="shared" si="6011"/>
        <v>53876.6</v>
      </c>
      <c r="H1010">
        <f t="shared" si="6018"/>
        <v>40</v>
      </c>
      <c r="I1010" s="5">
        <v>541938.15174951032</v>
      </c>
      <c r="J1010" s="5">
        <v>0</v>
      </c>
      <c r="K1010" s="5">
        <v>0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18363.32</v>
      </c>
      <c r="V1010" s="5">
        <v>19352.96</v>
      </c>
      <c r="W1010" s="5">
        <v>20392.259999999998</v>
      </c>
      <c r="X1010" s="5">
        <v>21482.639999999999</v>
      </c>
      <c r="Y1010" s="5">
        <v>22625.66</v>
      </c>
      <c r="Z1010" s="5">
        <v>23822.33</v>
      </c>
      <c r="AA1010" s="5">
        <v>25073.24</v>
      </c>
      <c r="AB1010" s="5">
        <v>26378.21</v>
      </c>
      <c r="AC1010" s="5">
        <v>27736.89</v>
      </c>
      <c r="AD1010" s="5">
        <v>29147.42</v>
      </c>
      <c r="AE1010" s="5">
        <v>30607.23</v>
      </c>
      <c r="AF1010" s="5">
        <v>32136.93</v>
      </c>
      <c r="AG1010" s="5">
        <v>33743.07</v>
      </c>
      <c r="AH1010" s="5">
        <v>35433.050000000003</v>
      </c>
      <c r="AI1010" s="5">
        <v>37217.01</v>
      </c>
      <c r="AJ1010" s="5">
        <v>39100.61</v>
      </c>
      <c r="AK1010" s="5">
        <v>41085.730000000003</v>
      </c>
      <c r="AL1010" s="5">
        <v>43172.49</v>
      </c>
      <c r="AM1010" s="5">
        <v>45361.599999999999</v>
      </c>
      <c r="AN1010" s="5">
        <v>47655.02</v>
      </c>
      <c r="AO1010" s="5">
        <v>50056.84</v>
      </c>
      <c r="AP1010" s="5">
        <v>52571.26</v>
      </c>
      <c r="AQ1010" s="5">
        <v>55204.23</v>
      </c>
      <c r="AR1010" s="5">
        <v>57951.59</v>
      </c>
      <c r="AS1010" s="5">
        <v>25046.33</v>
      </c>
      <c r="AT1010" s="5">
        <v>26268.51</v>
      </c>
      <c r="AU1010" s="5">
        <v>27533.69</v>
      </c>
      <c r="AV1010" s="5">
        <v>28838.61</v>
      </c>
      <c r="AW1010" s="5">
        <v>30179.82</v>
      </c>
      <c r="AX1010" s="5">
        <v>31554.1</v>
      </c>
      <c r="AY1010" s="5">
        <v>32959.01</v>
      </c>
      <c r="AZ1010" s="5">
        <v>34388.57</v>
      </c>
      <c r="BA1010" s="5">
        <v>35833.699999999997</v>
      </c>
      <c r="BB1010" s="5">
        <v>37283.61</v>
      </c>
      <c r="BC1010" s="5">
        <v>38727.279999999999</v>
      </c>
      <c r="BD1010" s="5">
        <v>40153.72</v>
      </c>
      <c r="BE1010" s="5">
        <v>41550.089999999997</v>
      </c>
      <c r="BF1010" s="5">
        <v>42902.09</v>
      </c>
      <c r="BG1010" s="5">
        <v>44194.44</v>
      </c>
      <c r="BH1010" s="5">
        <v>45407.75</v>
      </c>
      <c r="BI1010" s="5">
        <v>46514.97</v>
      </c>
      <c r="BJ1010" s="5">
        <v>47481.35</v>
      </c>
      <c r="BK1010" s="5">
        <v>48266.94</v>
      </c>
      <c r="BL1010" s="5">
        <v>48831.29</v>
      </c>
      <c r="BM1010" s="5">
        <v>49129.2</v>
      </c>
      <c r="BN1010" s="5">
        <v>49113.79</v>
      </c>
      <c r="BO1010" s="5">
        <v>48739.31</v>
      </c>
      <c r="BP1010" s="5">
        <v>47963</v>
      </c>
      <c r="BQ1010" s="5">
        <v>46750.74</v>
      </c>
      <c r="BR1010" s="5">
        <v>45080.83</v>
      </c>
      <c r="BS1010" s="5">
        <v>42857.99</v>
      </c>
      <c r="BT1010" s="5">
        <v>40101.339999999997</v>
      </c>
      <c r="BU1010" s="5">
        <v>36863.71</v>
      </c>
      <c r="BV1010" s="5">
        <v>33225.93</v>
      </c>
      <c r="BW1010" s="5">
        <v>29290.94</v>
      </c>
      <c r="BX1010" s="5">
        <v>25188.48</v>
      </c>
      <c r="BY1010" s="5">
        <v>21077.84</v>
      </c>
      <c r="BZ1010" s="5">
        <v>17131.919999999998</v>
      </c>
      <c r="CA1010" s="5">
        <v>13601</v>
      </c>
      <c r="CB1010" s="5">
        <v>10477.25</v>
      </c>
      <c r="CC1010" s="5">
        <v>7735.57</v>
      </c>
      <c r="CD1010" s="5">
        <v>5420.47</v>
      </c>
      <c r="CE1010" s="5">
        <v>3586.59</v>
      </c>
      <c r="CF1010" s="5">
        <v>2156.5700000000002</v>
      </c>
      <c r="CG1010" s="5">
        <v>1149.3499999999999</v>
      </c>
      <c r="CH1010" s="5">
        <v>532.4</v>
      </c>
      <c r="CI1010" s="5">
        <v>211.61</v>
      </c>
      <c r="CJ1010" s="5">
        <v>68.64</v>
      </c>
      <c r="CK1010" s="5">
        <v>16.690000000000001</v>
      </c>
      <c r="CL1010" s="5">
        <v>2.5499999999999998</v>
      </c>
      <c r="CM1010" s="5">
        <v>0</v>
      </c>
      <c r="CN1010" s="5">
        <v>0</v>
      </c>
      <c r="CO1010" s="5">
        <v>0</v>
      </c>
      <c r="CP1010" s="5">
        <v>0</v>
      </c>
      <c r="CQ1010" s="5">
        <v>0</v>
      </c>
      <c r="CR1010" s="5">
        <v>0</v>
      </c>
      <c r="CS1010" s="5">
        <v>0</v>
      </c>
      <c r="CT1010" s="5">
        <v>0</v>
      </c>
      <c r="CU1010" s="5">
        <v>0</v>
      </c>
      <c r="CV1010" s="5">
        <v>0</v>
      </c>
      <c r="CW1010" s="5">
        <v>0</v>
      </c>
      <c r="CX1010" s="5">
        <v>0</v>
      </c>
      <c r="CY1010" s="5">
        <v>0</v>
      </c>
      <c r="CZ1010" s="5">
        <v>0</v>
      </c>
      <c r="DA1010" s="5">
        <v>0</v>
      </c>
      <c r="DB1010" s="5">
        <v>0</v>
      </c>
      <c r="DC1010" s="5">
        <v>0</v>
      </c>
      <c r="DD1010" s="5">
        <v>0</v>
      </c>
      <c r="DE1010" s="5">
        <v>0</v>
      </c>
      <c r="DF1010" s="3">
        <v>0</v>
      </c>
      <c r="DG1010" s="3">
        <v>0</v>
      </c>
      <c r="DH1010" s="3">
        <v>0</v>
      </c>
      <c r="DI1010" s="3">
        <v>0</v>
      </c>
      <c r="DJ1010" s="3">
        <v>0</v>
      </c>
      <c r="DK1010" s="3">
        <v>0</v>
      </c>
      <c r="DL1010" s="3">
        <v>0</v>
      </c>
      <c r="DM1010" s="3">
        <v>0</v>
      </c>
      <c r="DN1010" s="3">
        <v>0</v>
      </c>
      <c r="DO1010" s="3">
        <v>0</v>
      </c>
      <c r="DP1010" s="3">
        <v>0</v>
      </c>
      <c r="DQ1010" s="3">
        <v>1</v>
      </c>
      <c r="DR1010" s="3">
        <v>0.99895</v>
      </c>
      <c r="DS1010" s="3">
        <v>0.9977212915</v>
      </c>
      <c r="DT1010" s="3">
        <v>0.99627459562732501</v>
      </c>
      <c r="DU1010" s="3">
        <v>0.99458092881475857</v>
      </c>
      <c r="DV1010" s="3">
        <v>0.99259176695712903</v>
      </c>
      <c r="DW1010" s="3">
        <v>0.9902492503871102</v>
      </c>
      <c r="DX1010" s="3">
        <v>0.98747655248602628</v>
      </c>
      <c r="DY1010" s="3">
        <v>0.98420800509729756</v>
      </c>
      <c r="DZ1010" s="3">
        <v>0.98034006763726522</v>
      </c>
      <c r="EA1010" s="3">
        <v>0.97577168292207561</v>
      </c>
      <c r="EB1010" s="3">
        <v>0.97112700971136656</v>
      </c>
      <c r="EC1010" s="3">
        <v>0.96650444514514045</v>
      </c>
      <c r="ED1010" s="3">
        <v>0.96200053443076405</v>
      </c>
      <c r="EE1010" s="3">
        <v>0.95775811207392436</v>
      </c>
      <c r="EF1010" s="3">
        <v>0.9537738383276968</v>
      </c>
      <c r="EG1010" s="3">
        <v>0.94994920523600279</v>
      </c>
      <c r="EH1010" s="3">
        <v>0.9461589079071111</v>
      </c>
      <c r="EI1010" s="3">
        <v>0.94230804115192912</v>
      </c>
      <c r="EJ1010" s="3">
        <v>0.93834092429867944</v>
      </c>
      <c r="EK1010" s="3">
        <v>0.93424975786873721</v>
      </c>
      <c r="EL1010" s="3">
        <v>0.93002694896317051</v>
      </c>
      <c r="EM1010" s="3">
        <v>0.92569302338100212</v>
      </c>
      <c r="EN1010" s="3">
        <v>0.92110158598503233</v>
      </c>
      <c r="EO1010" s="3">
        <v>0.9161552704682927</v>
      </c>
      <c r="EP1010" s="3">
        <v>0.91076827747793909</v>
      </c>
      <c r="EQ1010" s="3">
        <v>0.90486649903988203</v>
      </c>
      <c r="ER1010" s="3">
        <v>0.89834241158180439</v>
      </c>
      <c r="ES1010" s="3">
        <v>0.89111075516857086</v>
      </c>
      <c r="ET1010" s="3">
        <v>0.88311749169470877</v>
      </c>
      <c r="EU1010" s="3">
        <v>0.87434813500218034</v>
      </c>
      <c r="EV1010" s="3">
        <v>0.86471281855445625</v>
      </c>
      <c r="EW1010" s="3">
        <v>0.85407685088623642</v>
      </c>
      <c r="EX1010" s="3">
        <v>0.84230767188102407</v>
      </c>
      <c r="EY1010" s="3">
        <v>0.82931086450389979</v>
      </c>
      <c r="EZ1010" s="3">
        <v>0.81503013141714264</v>
      </c>
      <c r="FA1010" s="3">
        <v>0.79940600379787596</v>
      </c>
      <c r="FB1010" s="3">
        <v>0.78238664997701912</v>
      </c>
      <c r="FC1010" s="3">
        <v>0.76393797277056097</v>
      </c>
      <c r="FD1010" s="3">
        <v>0.7439915523015217</v>
      </c>
      <c r="FE1010" s="3">
        <v>0.72240091745373147</v>
      </c>
      <c r="FF1010" s="3">
        <v>0.69896623169153238</v>
      </c>
      <c r="FG1010" s="3">
        <v>0.673488912546376</v>
      </c>
      <c r="FH1010" s="3">
        <v>0.64584219268634724</v>
      </c>
      <c r="FI1010" s="3">
        <v>0.61590740705533509</v>
      </c>
      <c r="FJ1010" s="3">
        <v>0.58361538170342386</v>
      </c>
      <c r="FK1010" s="3">
        <v>0.54897197264550868</v>
      </c>
      <c r="FL1010" s="3">
        <v>0.51206458692455115</v>
      </c>
      <c r="FM1010" s="3">
        <v>0.47310159250546208</v>
      </c>
      <c r="FN1010" s="3">
        <v>0.43241958656591739</v>
      </c>
      <c r="FO1010" s="3">
        <v>0.38966626204214511</v>
      </c>
      <c r="FP1010" s="3">
        <v>0.34559500780517849</v>
      </c>
      <c r="FQ1010" s="3">
        <v>0.30113075410096424</v>
      </c>
      <c r="FR1010" s="3">
        <v>0.25726503715107679</v>
      </c>
      <c r="FS1010" s="3">
        <v>0.21497323769381127</v>
      </c>
      <c r="FT1010" s="3">
        <v>0.1752268357766025</v>
      </c>
      <c r="FU1010" s="3">
        <v>0.13898642160128558</v>
      </c>
      <c r="FV1010" s="3">
        <v>0.10707791893006244</v>
      </c>
      <c r="FW1010" s="3">
        <v>8.0577204774061287E-2</v>
      </c>
      <c r="FX1010" s="3">
        <v>5.8835057609876326E-2</v>
      </c>
      <c r="FY1010" s="3">
        <v>4.1174538367119748E-2</v>
      </c>
      <c r="FZ1010" s="3">
        <v>2.7347716638057268E-2</v>
      </c>
      <c r="GA1010" s="3">
        <v>1.715194092105676E-2</v>
      </c>
      <c r="GB1010" s="3">
        <v>9.7755772085470899E-3</v>
      </c>
      <c r="GC1010" s="3">
        <v>4.9383283384417335E-3</v>
      </c>
      <c r="GD1010" s="3">
        <v>2.1682718235596118E-3</v>
      </c>
      <c r="GE1010" s="3">
        <v>8.1687472680784805E-4</v>
      </c>
      <c r="GF1010" s="3">
        <v>2.5117264099887711E-4</v>
      </c>
      <c r="GG1010" s="3">
        <v>5.7900317203061138E-5</v>
      </c>
      <c r="GH1010" s="3">
        <v>8.3961249976158945E-6</v>
      </c>
      <c r="GI1010" s="3">
        <v>0</v>
      </c>
      <c r="GJ1010" s="3">
        <v>0</v>
      </c>
      <c r="GK1010" s="3">
        <v>0</v>
      </c>
      <c r="GL1010" s="3">
        <v>0</v>
      </c>
      <c r="GM1010" s="3">
        <v>0</v>
      </c>
      <c r="GN1010" s="3">
        <v>0</v>
      </c>
      <c r="GO1010" s="3">
        <v>0</v>
      </c>
      <c r="GP1010" s="3">
        <v>0</v>
      </c>
      <c r="GQ1010" s="3">
        <v>0</v>
      </c>
      <c r="GR1010" s="3">
        <v>0</v>
      </c>
      <c r="GS1010" s="3">
        <v>0</v>
      </c>
      <c r="GT1010" s="3">
        <v>0</v>
      </c>
      <c r="GU1010" s="3">
        <v>0</v>
      </c>
      <c r="GV1010" s="3">
        <v>0</v>
      </c>
      <c r="GW1010" s="3">
        <v>0</v>
      </c>
      <c r="GX1010" s="3">
        <v>0</v>
      </c>
      <c r="GY1010" s="3">
        <v>0</v>
      </c>
      <c r="GZ1010" s="3">
        <v>0</v>
      </c>
      <c r="HA1010" s="3">
        <v>0</v>
      </c>
      <c r="HB1010">
        <f t="shared" si="6015"/>
        <v>14</v>
      </c>
      <c r="HC1010">
        <f t="shared" si="6019"/>
        <v>0.5119803933887549</v>
      </c>
      <c r="HD1010">
        <f>IF(H1010&gt;=$F$3,IF(HB1010&lt;50,HC1010*VLOOKUP(H1010,Ret!$A$2:$AZ$27,HB1010+2),HC1010),0)</f>
        <v>0</v>
      </c>
      <c r="HE1010">
        <f>IF(H1010&lt;$F$3,HC1010*VLOOKUP(H1010,Withd!$A$2:$AZ$57,HB1010+2),0)</f>
        <v>2.2219949073071964E-2</v>
      </c>
      <c r="HF1010">
        <f>IF(HC1010=HD1010,0,HC1010*VLOOKUP(H1010,Mort!$A$2:$E$115,IF(HF1009/HC1009=VLOOKUP(H1009,Mort!$A$2:$E$115,2),2,3)))</f>
        <v>2.5599019669437747E-4</v>
      </c>
      <c r="HH1010">
        <f t="shared" ref="HH1010:HI1010" si="6036">HH1009+1</f>
        <v>37</v>
      </c>
      <c r="HI1010">
        <f t="shared" si="6036"/>
        <v>11</v>
      </c>
      <c r="HJ1010">
        <f t="shared" si="6013"/>
        <v>0.33249796332339199</v>
      </c>
      <c r="HK1010">
        <f>IF(HH1010&gt;=$F$3,IF(HI1010&lt;50,HJ1010*VLOOKUP(HH1010,Ret!$A$2:$AZ$27,HI1010+2),HJ1010),0)</f>
        <v>0</v>
      </c>
      <c r="HL1010">
        <f>IF(HH1010&lt;$F$3,HJ1010*VLOOKUP(HH1010,Withd!$A$2:$AZ$57,HI1010+2),0)</f>
        <v>1.8121139001124862E-2</v>
      </c>
      <c r="HM1010">
        <f>IF(HJ1010=HK1010,0,HJ1010*VLOOKUP(HH1010,Mort!$A$2:$E$115,IF(HM1009/HJ1009=VLOOKUP(HH1009,Mort!$A$2:$E$115,2),2,3)))</f>
        <v>1.3299918532935681E-4</v>
      </c>
      <c r="HN1010">
        <f>HN1009/(1+Assumptions!$C$9)</f>
        <v>0.77022662195745895</v>
      </c>
      <c r="HO1010">
        <f>HO1009*(1+Assumptions!$C$10)</f>
        <v>1.2509225523451495</v>
      </c>
      <c r="HQ1010">
        <f>HQ1009/(1.01+Assumptions!$C$9)</f>
        <v>0.72022969191963204</v>
      </c>
      <c r="HR1010">
        <f>HR1009/(0.99+Assumptions!$C$9)</f>
        <v>0.82422958176662708</v>
      </c>
    </row>
    <row r="1011" spans="2:226" x14ac:dyDescent="0.25">
      <c r="B1011">
        <f t="shared" ref="B1011:C1011" si="6037">B1010+1</f>
        <v>2052</v>
      </c>
      <c r="C1011">
        <f t="shared" si="6037"/>
        <v>63</v>
      </c>
      <c r="D1011">
        <f>IF(D1010=0, 0, D1010*(1-VLOOKUP(C1010,Mort!$A$2:$E$111,IF(D1010/D1009=1-VLOOKUP(C1009,Mort!$A$2:$E$111,4),4,5))))</f>
        <v>0.94867789215699894</v>
      </c>
      <c r="E1011" s="3">
        <f>IF(C1011&lt;65,Assumptions!$C$6,Assumptions!$C$7)*(1+Assumptions!$C$8)^(B1011-$J$3)</f>
        <v>59635.56688280579</v>
      </c>
      <c r="F1011" s="3">
        <f t="shared" si="6011"/>
        <v>56574.94</v>
      </c>
      <c r="H1011">
        <f t="shared" si="6018"/>
        <v>41</v>
      </c>
      <c r="I1011" s="5">
        <v>530311.25082921877</v>
      </c>
      <c r="J1011" s="5">
        <v>0</v>
      </c>
      <c r="K1011" s="5">
        <v>0</v>
      </c>
      <c r="L1011" s="5">
        <v>0</v>
      </c>
      <c r="M1011" s="5">
        <v>0</v>
      </c>
      <c r="N1011" s="5">
        <v>0</v>
      </c>
      <c r="O1011" s="5">
        <v>0</v>
      </c>
      <c r="P1011" s="5">
        <v>0</v>
      </c>
      <c r="Q1011" s="5">
        <v>0</v>
      </c>
      <c r="R1011" s="5">
        <v>0</v>
      </c>
      <c r="S1011" s="5">
        <v>0</v>
      </c>
      <c r="T1011" s="5">
        <v>0</v>
      </c>
      <c r="U1011" s="5">
        <v>0</v>
      </c>
      <c r="V1011" s="5">
        <v>19373.3</v>
      </c>
      <c r="W1011" s="5">
        <v>20413.7</v>
      </c>
      <c r="X1011" s="5">
        <v>21505.22</v>
      </c>
      <c r="Y1011" s="5">
        <v>22649.439999999999</v>
      </c>
      <c r="Z1011" s="5">
        <v>23847.37</v>
      </c>
      <c r="AA1011" s="5">
        <v>25099.599999999999</v>
      </c>
      <c r="AB1011" s="5">
        <v>26405.93</v>
      </c>
      <c r="AC1011" s="5">
        <v>27766.05</v>
      </c>
      <c r="AD1011" s="5">
        <v>29178.06</v>
      </c>
      <c r="AE1011" s="5">
        <v>30639.4</v>
      </c>
      <c r="AF1011" s="5">
        <v>32170.7</v>
      </c>
      <c r="AG1011" s="5">
        <v>33778.54</v>
      </c>
      <c r="AH1011" s="5">
        <v>35470.29</v>
      </c>
      <c r="AI1011" s="5">
        <v>37256.129999999997</v>
      </c>
      <c r="AJ1011" s="5">
        <v>39141.71</v>
      </c>
      <c r="AK1011" s="5">
        <v>41128.910000000003</v>
      </c>
      <c r="AL1011" s="5">
        <v>43217.87</v>
      </c>
      <c r="AM1011" s="5">
        <v>45409.279999999999</v>
      </c>
      <c r="AN1011" s="5">
        <v>47705.11</v>
      </c>
      <c r="AO1011" s="5">
        <v>50109.45</v>
      </c>
      <c r="AP1011" s="5">
        <v>52626.52</v>
      </c>
      <c r="AQ1011" s="5">
        <v>55262.25</v>
      </c>
      <c r="AR1011" s="5">
        <v>58012.5</v>
      </c>
      <c r="AS1011" s="5">
        <v>25072.66</v>
      </c>
      <c r="AT1011" s="5">
        <v>26296.12</v>
      </c>
      <c r="AU1011" s="5">
        <v>27562.639999999999</v>
      </c>
      <c r="AV1011" s="5">
        <v>28868.92</v>
      </c>
      <c r="AW1011" s="5">
        <v>30211.54</v>
      </c>
      <c r="AX1011" s="5">
        <v>31587.27</v>
      </c>
      <c r="AY1011" s="5">
        <v>32993.660000000003</v>
      </c>
      <c r="AZ1011" s="5">
        <v>34424.720000000001</v>
      </c>
      <c r="BA1011" s="5">
        <v>35871.370000000003</v>
      </c>
      <c r="BB1011" s="5">
        <v>37322.800000000003</v>
      </c>
      <c r="BC1011" s="5">
        <v>38767.99</v>
      </c>
      <c r="BD1011" s="5">
        <v>40195.919999999998</v>
      </c>
      <c r="BE1011" s="5">
        <v>41593.760000000002</v>
      </c>
      <c r="BF1011" s="5">
        <v>42947.19</v>
      </c>
      <c r="BG1011" s="5">
        <v>44240.89</v>
      </c>
      <c r="BH1011" s="5">
        <v>45455.48</v>
      </c>
      <c r="BI1011" s="5">
        <v>46563.86</v>
      </c>
      <c r="BJ1011" s="5">
        <v>47531.26</v>
      </c>
      <c r="BK1011" s="5">
        <v>48317.68</v>
      </c>
      <c r="BL1011" s="5">
        <v>48882.62</v>
      </c>
      <c r="BM1011" s="5">
        <v>49180.84</v>
      </c>
      <c r="BN1011" s="5">
        <v>49165.41</v>
      </c>
      <c r="BO1011" s="5">
        <v>48790.54</v>
      </c>
      <c r="BP1011" s="5">
        <v>48013.42</v>
      </c>
      <c r="BQ1011" s="5">
        <v>46799.88</v>
      </c>
      <c r="BR1011" s="5">
        <v>45128.21</v>
      </c>
      <c r="BS1011" s="5">
        <v>42903.040000000001</v>
      </c>
      <c r="BT1011" s="5">
        <v>40143.49</v>
      </c>
      <c r="BU1011" s="5">
        <v>36902.46</v>
      </c>
      <c r="BV1011" s="5">
        <v>33260.85</v>
      </c>
      <c r="BW1011" s="5">
        <v>29321.72</v>
      </c>
      <c r="BX1011" s="5">
        <v>25214.95</v>
      </c>
      <c r="BY1011" s="5">
        <v>21100</v>
      </c>
      <c r="BZ1011" s="5">
        <v>17149.93</v>
      </c>
      <c r="CA1011" s="5">
        <v>13615.3</v>
      </c>
      <c r="CB1011" s="5">
        <v>10488.26</v>
      </c>
      <c r="CC1011" s="5">
        <v>7743.7</v>
      </c>
      <c r="CD1011" s="5">
        <v>5426.17</v>
      </c>
      <c r="CE1011" s="5">
        <v>3590.36</v>
      </c>
      <c r="CF1011" s="5">
        <v>2158.84</v>
      </c>
      <c r="CG1011" s="5">
        <v>1150.56</v>
      </c>
      <c r="CH1011" s="5">
        <v>532.96</v>
      </c>
      <c r="CI1011" s="5">
        <v>211.83</v>
      </c>
      <c r="CJ1011" s="5">
        <v>68.72</v>
      </c>
      <c r="CK1011" s="5">
        <v>16.71</v>
      </c>
      <c r="CL1011" s="5">
        <v>2.56</v>
      </c>
      <c r="CM1011" s="5">
        <v>0</v>
      </c>
      <c r="CN1011" s="5">
        <v>0</v>
      </c>
      <c r="CO1011" s="5">
        <v>0</v>
      </c>
      <c r="CP1011" s="5">
        <v>0</v>
      </c>
      <c r="CQ1011" s="5">
        <v>0</v>
      </c>
      <c r="CR1011" s="5">
        <v>0</v>
      </c>
      <c r="CS1011" s="5">
        <v>0</v>
      </c>
      <c r="CT1011" s="5">
        <v>0</v>
      </c>
      <c r="CU1011" s="5">
        <v>0</v>
      </c>
      <c r="CV1011" s="5">
        <v>0</v>
      </c>
      <c r="CW1011" s="5">
        <v>0</v>
      </c>
      <c r="CX1011" s="5">
        <v>0</v>
      </c>
      <c r="CY1011" s="5">
        <v>0</v>
      </c>
      <c r="CZ1011" s="5">
        <v>0</v>
      </c>
      <c r="DA1011" s="5">
        <v>0</v>
      </c>
      <c r="DB1011" s="5">
        <v>0</v>
      </c>
      <c r="DC1011" s="5">
        <v>0</v>
      </c>
      <c r="DD1011" s="5">
        <v>0</v>
      </c>
      <c r="DE1011" s="5">
        <v>0</v>
      </c>
      <c r="DF1011" s="3">
        <v>0</v>
      </c>
      <c r="DG1011" s="3">
        <v>0</v>
      </c>
      <c r="DH1011" s="3">
        <v>0</v>
      </c>
      <c r="DI1011" s="3">
        <v>0</v>
      </c>
      <c r="DJ1011" s="3">
        <v>0</v>
      </c>
      <c r="DK1011" s="3">
        <v>0</v>
      </c>
      <c r="DL1011" s="3">
        <v>0</v>
      </c>
      <c r="DM1011" s="3">
        <v>0</v>
      </c>
      <c r="DN1011" s="3">
        <v>0</v>
      </c>
      <c r="DO1011" s="3">
        <v>0</v>
      </c>
      <c r="DP1011" s="3">
        <v>0</v>
      </c>
      <c r="DQ1011" s="3">
        <v>0</v>
      </c>
      <c r="DR1011" s="3">
        <v>1</v>
      </c>
      <c r="DS1011" s="3">
        <v>0.99877000000000005</v>
      </c>
      <c r="DT1011" s="3">
        <v>0.99732178350000011</v>
      </c>
      <c r="DU1011" s="3">
        <v>0.9956263364680501</v>
      </c>
      <c r="DV1011" s="3">
        <v>0.993635083795114</v>
      </c>
      <c r="DW1011" s="3">
        <v>0.99129010499735748</v>
      </c>
      <c r="DX1011" s="3">
        <v>0.98851449270336489</v>
      </c>
      <c r="DY1011" s="3">
        <v>0.9852425097325167</v>
      </c>
      <c r="DZ1011" s="3">
        <v>0.98137050666926795</v>
      </c>
      <c r="EA1011" s="3">
        <v>0.9767973201081892</v>
      </c>
      <c r="EB1011" s="3">
        <v>0.97214776486447418</v>
      </c>
      <c r="EC1011" s="3">
        <v>0.96752034150371935</v>
      </c>
      <c r="ED1011" s="3">
        <v>0.96301169671231202</v>
      </c>
      <c r="EE1011" s="3">
        <v>0.95876481512981071</v>
      </c>
      <c r="EF1011" s="3">
        <v>0.95477635349887069</v>
      </c>
      <c r="EG1011" s="3">
        <v>0.95094770032134024</v>
      </c>
      <c r="EH1011" s="3">
        <v>0.94715341899705807</v>
      </c>
      <c r="EI1011" s="3">
        <v>0.94329850458174003</v>
      </c>
      <c r="EJ1011" s="3">
        <v>0.93932721787745088</v>
      </c>
      <c r="EK1011" s="3">
        <v>0.93523175120750512</v>
      </c>
      <c r="EL1011" s="3">
        <v>0.93100450369204724</v>
      </c>
      <c r="EM1011" s="3">
        <v>0.92666602270484233</v>
      </c>
      <c r="EN1011" s="3">
        <v>0.92206975923222634</v>
      </c>
      <c r="EO1011" s="3">
        <v>0.91711824462514935</v>
      </c>
      <c r="EP1011" s="3">
        <v>0.91172558934675352</v>
      </c>
      <c r="EQ1011" s="3">
        <v>0.90581760752778651</v>
      </c>
      <c r="ER1011" s="3">
        <v>0.89928666257751111</v>
      </c>
      <c r="ES1011" s="3">
        <v>0.89204740494376211</v>
      </c>
      <c r="ET1011" s="3">
        <v>0.88404573972141653</v>
      </c>
      <c r="EU1011" s="3">
        <v>0.87526716552598283</v>
      </c>
      <c r="EV1011" s="3">
        <v>0.86562172136188642</v>
      </c>
      <c r="EW1011" s="3">
        <v>0.85497457418913525</v>
      </c>
      <c r="EX1011" s="3">
        <v>0.843193024556809</v>
      </c>
      <c r="EY1011" s="3">
        <v>0.83018255618789738</v>
      </c>
      <c r="EZ1011" s="3">
        <v>0.81588681257034179</v>
      </c>
      <c r="FA1011" s="3">
        <v>0.80024626237336827</v>
      </c>
      <c r="FB1011" s="3">
        <v>0.78320901944743926</v>
      </c>
      <c r="FC1011" s="3">
        <v>0.76474095076886861</v>
      </c>
      <c r="FD1011" s="3">
        <v>0.74477356454429344</v>
      </c>
      <c r="FE1011" s="3">
        <v>0.72316023570121801</v>
      </c>
      <c r="FF1011" s="3">
        <v>0.69970091765507048</v>
      </c>
      <c r="FG1011" s="3">
        <v>0.67419681920654317</v>
      </c>
      <c r="FH1011" s="3">
        <v>0.64652103977811459</v>
      </c>
      <c r="FI1011" s="3">
        <v>0.61655478958439902</v>
      </c>
      <c r="FJ1011" s="3">
        <v>0.58422882196648895</v>
      </c>
      <c r="FK1011" s="3">
        <v>0.54954899909455823</v>
      </c>
      <c r="FL1011" s="3">
        <v>0.5126028198854311</v>
      </c>
      <c r="FM1011" s="3">
        <v>0.47359887132034867</v>
      </c>
      <c r="FN1011" s="3">
        <v>0.43287410437551188</v>
      </c>
      <c r="FO1011" s="3">
        <v>0.39007584167590503</v>
      </c>
      <c r="FP1011" s="3">
        <v>0.34595826398236018</v>
      </c>
      <c r="FQ1011" s="3">
        <v>0.3014472737383897</v>
      </c>
      <c r="FR1011" s="3">
        <v>0.2575354493729185</v>
      </c>
      <c r="FS1011" s="3">
        <v>0.21519919685050443</v>
      </c>
      <c r="FT1011" s="3">
        <v>0.17541101734481465</v>
      </c>
      <c r="FU1011" s="3">
        <v>0.13913251073756008</v>
      </c>
      <c r="FV1011" s="3">
        <v>0.10719046892243105</v>
      </c>
      <c r="FW1011" s="3">
        <v>8.0661899768818587E-2</v>
      </c>
      <c r="FX1011" s="3">
        <v>5.8896899354198264E-2</v>
      </c>
      <c r="FY1011" s="3">
        <v>4.1217817075048568E-2</v>
      </c>
      <c r="FZ1011" s="3">
        <v>2.7376461923076512E-2</v>
      </c>
      <c r="GA1011" s="3">
        <v>1.7169969388915129E-2</v>
      </c>
      <c r="GB1011" s="3">
        <v>9.7858523535182887E-3</v>
      </c>
      <c r="GC1011" s="3">
        <v>4.9435190334268337E-3</v>
      </c>
      <c r="GD1011" s="3">
        <v>2.1705509020067196E-3</v>
      </c>
      <c r="GE1011" s="3">
        <v>8.177333468220115E-4</v>
      </c>
      <c r="GF1011" s="3">
        <v>2.5143664948083208E-4</v>
      </c>
      <c r="GG1011" s="3">
        <v>5.7961176438321401E-5</v>
      </c>
      <c r="GH1011" s="3">
        <v>8.4049501953209847E-6</v>
      </c>
      <c r="GI1011" s="3">
        <v>0</v>
      </c>
      <c r="GJ1011" s="3">
        <v>0</v>
      </c>
      <c r="GK1011" s="3">
        <v>0</v>
      </c>
      <c r="GL1011" s="3">
        <v>0</v>
      </c>
      <c r="GM1011" s="3">
        <v>0</v>
      </c>
      <c r="GN1011" s="3">
        <v>0</v>
      </c>
      <c r="GO1011" s="3">
        <v>0</v>
      </c>
      <c r="GP1011" s="3">
        <v>0</v>
      </c>
      <c r="GQ1011" s="3">
        <v>0</v>
      </c>
      <c r="GR1011" s="3">
        <v>0</v>
      </c>
      <c r="GS1011" s="3">
        <v>0</v>
      </c>
      <c r="GT1011" s="3">
        <v>0</v>
      </c>
      <c r="GU1011" s="3">
        <v>0</v>
      </c>
      <c r="GV1011" s="3">
        <v>0</v>
      </c>
      <c r="GW1011" s="3">
        <v>0</v>
      </c>
      <c r="GX1011" s="3">
        <v>0</v>
      </c>
      <c r="GY1011" s="3">
        <v>0</v>
      </c>
      <c r="GZ1011" s="3">
        <v>0</v>
      </c>
      <c r="HA1011" s="3">
        <v>0</v>
      </c>
      <c r="HB1011">
        <f t="shared" si="6015"/>
        <v>15</v>
      </c>
      <c r="HC1011">
        <f t="shared" si="6019"/>
        <v>0.48950445411898857</v>
      </c>
      <c r="HD1011">
        <f>IF(H1011&gt;=$F$3,IF(HB1011&lt;50,HC1011*VLOOKUP(H1011,Ret!$A$2:$AZ$27,HB1011+2),HC1011),0)</f>
        <v>0</v>
      </c>
      <c r="HE1011">
        <f>IF(H1011&lt;$F$3,HC1011*VLOOKUP(H1011,Withd!$A$2:$AZ$57,HB1011+2),0)</f>
        <v>2.0020732173466633E-2</v>
      </c>
      <c r="HF1011">
        <f>IF(HC1011=HD1011,0,HC1011*VLOOKUP(H1011,Mort!$A$2:$E$115,IF(HF1010/HC1010=VLOOKUP(H1010,Mort!$A$2:$E$115,2),2,3)))</f>
        <v>2.6433240522425383E-4</v>
      </c>
      <c r="HH1011">
        <f t="shared" ref="HH1011:HI1011" si="6038">HH1010+1</f>
        <v>38</v>
      </c>
      <c r="HI1011">
        <f t="shared" si="6038"/>
        <v>12</v>
      </c>
      <c r="HJ1011">
        <f t="shared" si="6013"/>
        <v>0.31424382513693777</v>
      </c>
      <c r="HK1011">
        <f>IF(HH1011&gt;=$F$3,IF(HI1011&lt;50,HJ1011*VLOOKUP(HH1011,Ret!$A$2:$AZ$27,HI1011+2),HJ1011),0)</f>
        <v>0</v>
      </c>
      <c r="HL1011">
        <f>IF(HH1011&lt;$F$3,HJ1011*VLOOKUP(HH1011,Withd!$A$2:$AZ$57,HI1011+2),0)</f>
        <v>1.6246405759579682E-2</v>
      </c>
      <c r="HM1011">
        <f>IF(HJ1011=HK1011,0,HJ1011*VLOOKUP(HH1011,Mort!$A$2:$E$115,IF(HM1010/HJ1010=VLOOKUP(HH1010,Mort!$A$2:$E$115,2),2,3)))</f>
        <v>1.3512484480888322E-4</v>
      </c>
      <c r="HN1011">
        <f>HN1010/(1+Assumptions!$C$9)</f>
        <v>0.74202950092240749</v>
      </c>
      <c r="HO1011">
        <f>HO1010*(1+Assumptions!$C$10)</f>
        <v>1.2915775352963668</v>
      </c>
      <c r="HQ1011">
        <f>HQ1010/(1.01+Assumptions!$C$9)</f>
        <v>0.68724207244239699</v>
      </c>
      <c r="HR1011">
        <f>HR1010/(0.99+Assumptions!$C$9)</f>
        <v>0.80177974880022085</v>
      </c>
    </row>
    <row r="1012" spans="2:226" x14ac:dyDescent="0.25">
      <c r="B1012">
        <f t="shared" ref="B1012:C1012" si="6039">B1011+1</f>
        <v>2053</v>
      </c>
      <c r="C1012">
        <f t="shared" si="6039"/>
        <v>64</v>
      </c>
      <c r="D1012">
        <f>IF(D1011=0, 0, D1011*(1-VLOOKUP(C1011,Mort!$A$2:$E$111,IF(D1011/D1010=1-VLOOKUP(C1010,Mort!$A$2:$E$111,4),4,5))))</f>
        <v>0.9439724498119002</v>
      </c>
      <c r="E1012" s="3">
        <f>IF(C1012&lt;65,Assumptions!$C$6,Assumptions!$C$7)*(1+Assumptions!$C$8)^(B1012-$J$3)</f>
        <v>62915.523061360109</v>
      </c>
      <c r="F1012" s="3">
        <f t="shared" si="6011"/>
        <v>59390.52</v>
      </c>
      <c r="H1012">
        <f t="shared" si="6018"/>
        <v>42</v>
      </c>
      <c r="I1012" s="5">
        <v>518565.82267589949</v>
      </c>
      <c r="J1012" s="5">
        <v>0</v>
      </c>
      <c r="K1012" s="5">
        <v>0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20438.84</v>
      </c>
      <c r="X1012" s="5">
        <v>21531.71</v>
      </c>
      <c r="Y1012" s="5">
        <v>22677.33</v>
      </c>
      <c r="Z1012" s="5">
        <v>23876.74</v>
      </c>
      <c r="AA1012" s="5">
        <v>25130.51</v>
      </c>
      <c r="AB1012" s="5">
        <v>26438.45</v>
      </c>
      <c r="AC1012" s="5">
        <v>27800.240000000002</v>
      </c>
      <c r="AD1012" s="5">
        <v>29213.99</v>
      </c>
      <c r="AE1012" s="5">
        <v>30677.14</v>
      </c>
      <c r="AF1012" s="5">
        <v>32210.32</v>
      </c>
      <c r="AG1012" s="5">
        <v>33820.14</v>
      </c>
      <c r="AH1012" s="5">
        <v>35513.980000000003</v>
      </c>
      <c r="AI1012" s="5">
        <v>37302.01</v>
      </c>
      <c r="AJ1012" s="5">
        <v>39189.910000000003</v>
      </c>
      <c r="AK1012" s="5">
        <v>41179.56</v>
      </c>
      <c r="AL1012" s="5">
        <v>43271.1</v>
      </c>
      <c r="AM1012" s="5">
        <v>45465.21</v>
      </c>
      <c r="AN1012" s="5">
        <v>47763.86</v>
      </c>
      <c r="AO1012" s="5">
        <v>50171.17</v>
      </c>
      <c r="AP1012" s="5">
        <v>52691.33</v>
      </c>
      <c r="AQ1012" s="5">
        <v>55330.31</v>
      </c>
      <c r="AR1012" s="5">
        <v>58083.94</v>
      </c>
      <c r="AS1012" s="5">
        <v>25103.54</v>
      </c>
      <c r="AT1012" s="5">
        <v>26328.5</v>
      </c>
      <c r="AU1012" s="5">
        <v>27596.58</v>
      </c>
      <c r="AV1012" s="5">
        <v>28904.48</v>
      </c>
      <c r="AW1012" s="5">
        <v>30248.74</v>
      </c>
      <c r="AX1012" s="5">
        <v>31626.17</v>
      </c>
      <c r="AY1012" s="5">
        <v>33034.29</v>
      </c>
      <c r="AZ1012" s="5">
        <v>34467.11</v>
      </c>
      <c r="BA1012" s="5">
        <v>35915.54</v>
      </c>
      <c r="BB1012" s="5">
        <v>37368.76</v>
      </c>
      <c r="BC1012" s="5">
        <v>38815.730000000003</v>
      </c>
      <c r="BD1012" s="5">
        <v>40245.43</v>
      </c>
      <c r="BE1012" s="5">
        <v>41644.99</v>
      </c>
      <c r="BF1012" s="5">
        <v>43000.08</v>
      </c>
      <c r="BG1012" s="5">
        <v>44295.37</v>
      </c>
      <c r="BH1012" s="5">
        <v>45511.45</v>
      </c>
      <c r="BI1012" s="5">
        <v>46621.2</v>
      </c>
      <c r="BJ1012" s="5">
        <v>47589.79</v>
      </c>
      <c r="BK1012" s="5">
        <v>48377.18</v>
      </c>
      <c r="BL1012" s="5">
        <v>48942.82</v>
      </c>
      <c r="BM1012" s="5">
        <v>49241.4</v>
      </c>
      <c r="BN1012" s="5">
        <v>49225.96</v>
      </c>
      <c r="BO1012" s="5">
        <v>48850.62</v>
      </c>
      <c r="BP1012" s="5">
        <v>48072.55</v>
      </c>
      <c r="BQ1012" s="5">
        <v>46857.52</v>
      </c>
      <c r="BR1012" s="5">
        <v>45183.79</v>
      </c>
      <c r="BS1012" s="5">
        <v>42955.88</v>
      </c>
      <c r="BT1012" s="5">
        <v>40192.93</v>
      </c>
      <c r="BU1012" s="5">
        <v>36947.9</v>
      </c>
      <c r="BV1012" s="5">
        <v>33301.82</v>
      </c>
      <c r="BW1012" s="5">
        <v>29357.83</v>
      </c>
      <c r="BX1012" s="5">
        <v>25246.01</v>
      </c>
      <c r="BY1012" s="5">
        <v>21125.98</v>
      </c>
      <c r="BZ1012" s="5">
        <v>17171.05</v>
      </c>
      <c r="CA1012" s="5">
        <v>13632.06</v>
      </c>
      <c r="CB1012" s="5">
        <v>10501.18</v>
      </c>
      <c r="CC1012" s="5">
        <v>7753.24</v>
      </c>
      <c r="CD1012" s="5">
        <v>5432.85</v>
      </c>
      <c r="CE1012" s="5">
        <v>3594.78</v>
      </c>
      <c r="CF1012" s="5">
        <v>2161.4899999999998</v>
      </c>
      <c r="CG1012" s="5">
        <v>1151.98</v>
      </c>
      <c r="CH1012" s="5">
        <v>533.62</v>
      </c>
      <c r="CI1012" s="5">
        <v>212.09</v>
      </c>
      <c r="CJ1012" s="5">
        <v>68.8</v>
      </c>
      <c r="CK1012" s="5">
        <v>16.73</v>
      </c>
      <c r="CL1012" s="5">
        <v>2.56</v>
      </c>
      <c r="CM1012" s="5">
        <v>0</v>
      </c>
      <c r="CN1012" s="5">
        <v>0</v>
      </c>
      <c r="CO1012" s="5">
        <v>0</v>
      </c>
      <c r="CP1012" s="5">
        <v>0</v>
      </c>
      <c r="CQ1012" s="5">
        <v>0</v>
      </c>
      <c r="CR1012" s="5">
        <v>0</v>
      </c>
      <c r="CS1012" s="5">
        <v>0</v>
      </c>
      <c r="CT1012" s="5">
        <v>0</v>
      </c>
      <c r="CU1012" s="5">
        <v>0</v>
      </c>
      <c r="CV1012" s="5">
        <v>0</v>
      </c>
      <c r="CW1012" s="5">
        <v>0</v>
      </c>
      <c r="CX1012" s="5">
        <v>0</v>
      </c>
      <c r="CY1012" s="5">
        <v>0</v>
      </c>
      <c r="CZ1012" s="5">
        <v>0</v>
      </c>
      <c r="DA1012" s="5">
        <v>0</v>
      </c>
      <c r="DB1012" s="5">
        <v>0</v>
      </c>
      <c r="DC1012" s="5">
        <v>0</v>
      </c>
      <c r="DD1012" s="5">
        <v>0</v>
      </c>
      <c r="DE1012" s="5">
        <v>0</v>
      </c>
      <c r="DF1012" s="3">
        <v>0</v>
      </c>
      <c r="DG1012" s="3">
        <v>0</v>
      </c>
      <c r="DH1012" s="3">
        <v>0</v>
      </c>
      <c r="DI1012" s="3">
        <v>0</v>
      </c>
      <c r="DJ1012" s="3">
        <v>0</v>
      </c>
      <c r="DK1012" s="3">
        <v>0</v>
      </c>
      <c r="DL1012" s="3">
        <v>0</v>
      </c>
      <c r="DM1012" s="3">
        <v>0</v>
      </c>
      <c r="DN1012" s="3">
        <v>0</v>
      </c>
      <c r="DO1012" s="3">
        <v>0</v>
      </c>
      <c r="DP1012" s="3">
        <v>0</v>
      </c>
      <c r="DQ1012" s="3">
        <v>0</v>
      </c>
      <c r="DR1012" s="3">
        <v>0</v>
      </c>
      <c r="DS1012" s="3">
        <v>1</v>
      </c>
      <c r="DT1012" s="3">
        <v>0.99855000000000005</v>
      </c>
      <c r="DU1012" s="3">
        <v>0.99685246500000002</v>
      </c>
      <c r="DV1012" s="3">
        <v>0.99485876007000007</v>
      </c>
      <c r="DW1012" s="3">
        <v>0.99251089339623488</v>
      </c>
      <c r="DX1012" s="3">
        <v>0.98973186289472537</v>
      </c>
      <c r="DY1012" s="3">
        <v>0.98645585042854378</v>
      </c>
      <c r="DZ1012" s="3">
        <v>0.98257907893635965</v>
      </c>
      <c r="EA1012" s="3">
        <v>0.97800026042851618</v>
      </c>
      <c r="EB1012" s="3">
        <v>0.97334497918887641</v>
      </c>
      <c r="EC1012" s="3">
        <v>0.96871185708793739</v>
      </c>
      <c r="ED1012" s="3">
        <v>0.96419765983390759</v>
      </c>
      <c r="EE1012" s="3">
        <v>0.95994554815403998</v>
      </c>
      <c r="EF1012" s="3">
        <v>0.95595217467371918</v>
      </c>
      <c r="EG1012" s="3">
        <v>0.95211880645327762</v>
      </c>
      <c r="EH1012" s="3">
        <v>0.94831985241552896</v>
      </c>
      <c r="EI1012" s="3">
        <v>0.94446019061619779</v>
      </c>
      <c r="EJ1012" s="3">
        <v>0.94048401321370356</v>
      </c>
      <c r="EK1012" s="3">
        <v>0.93638350291609174</v>
      </c>
      <c r="EL1012" s="3">
        <v>0.93215104948291105</v>
      </c>
      <c r="EM1012" s="3">
        <v>0.92780722559232065</v>
      </c>
      <c r="EN1012" s="3">
        <v>0.92320530175338278</v>
      </c>
      <c r="EO1012" s="3">
        <v>0.91824768928296707</v>
      </c>
      <c r="EP1012" s="3">
        <v>0.91284839286998321</v>
      </c>
      <c r="EQ1012" s="3">
        <v>0.90693313528418562</v>
      </c>
      <c r="ER1012" s="3">
        <v>0.90039414737878665</v>
      </c>
      <c r="ES1012" s="3">
        <v>0.89314597449238742</v>
      </c>
      <c r="ET1012" s="3">
        <v>0.88513445510119071</v>
      </c>
      <c r="EU1012" s="3">
        <v>0.87634506996203587</v>
      </c>
      <c r="EV1012" s="3">
        <v>0.86668774729105424</v>
      </c>
      <c r="EW1012" s="3">
        <v>0.85602748799937434</v>
      </c>
      <c r="EX1012" s="3">
        <v>0.84423142921474292</v>
      </c>
      <c r="EY1012" s="3">
        <v>0.8312049382619594</v>
      </c>
      <c r="EZ1012" s="3">
        <v>0.81689158922508842</v>
      </c>
      <c r="FA1012" s="3">
        <v>0.80123177745964347</v>
      </c>
      <c r="FB1012" s="3">
        <v>0.78417355291752766</v>
      </c>
      <c r="FC1012" s="3">
        <v>0.76568274053973229</v>
      </c>
      <c r="FD1012" s="3">
        <v>0.74569076418423985</v>
      </c>
      <c r="FE1012" s="3">
        <v>0.72405081820761319</v>
      </c>
      <c r="FF1012" s="3">
        <v>0.7005626096649582</v>
      </c>
      <c r="FG1012" s="3">
        <v>0.67502710254267051</v>
      </c>
      <c r="FH1012" s="3">
        <v>0.64731723998329382</v>
      </c>
      <c r="FI1012" s="3">
        <v>0.6173140859100682</v>
      </c>
      <c r="FJ1012" s="3">
        <v>0.58494830838580336</v>
      </c>
      <c r="FK1012" s="3">
        <v>0.55022577680002205</v>
      </c>
      <c r="FL1012" s="3">
        <v>0.51323409782575657</v>
      </c>
      <c r="FM1012" s="3">
        <v>0.47418211532219479</v>
      </c>
      <c r="FN1012" s="3">
        <v>0.43340719522563925</v>
      </c>
      <c r="FO1012" s="3">
        <v>0.39055622583368027</v>
      </c>
      <c r="FP1012" s="3">
        <v>0.34638431669189101</v>
      </c>
      <c r="FQ1012" s="3">
        <v>0.30181851050631231</v>
      </c>
      <c r="FR1012" s="3">
        <v>0.2578526080808578</v>
      </c>
      <c r="FS1012" s="3">
        <v>0.21546421783844558</v>
      </c>
      <c r="FT1012" s="3">
        <v>0.17562703860229537</v>
      </c>
      <c r="FU1012" s="3">
        <v>0.13930385447856863</v>
      </c>
      <c r="FV1012" s="3">
        <v>0.10732247556737885</v>
      </c>
      <c r="FW1012" s="3">
        <v>8.0761236089208266E-2</v>
      </c>
      <c r="FX1012" s="3">
        <v>5.89694317552572E-2</v>
      </c>
      <c r="FY1012" s="3">
        <v>4.1268577425281644E-2</v>
      </c>
      <c r="FZ1012" s="3">
        <v>2.7410176440097817E-2</v>
      </c>
      <c r="GA1012" s="3">
        <v>1.7191114459700552E-2</v>
      </c>
      <c r="GB1012" s="3">
        <v>9.7979037751617336E-3</v>
      </c>
      <c r="GC1012" s="3">
        <v>4.9496070500984531E-3</v>
      </c>
      <c r="GD1012" s="3">
        <v>2.1732239674867276E-3</v>
      </c>
      <c r="GE1012" s="3">
        <v>8.1874039751094971E-4</v>
      </c>
      <c r="GF1012" s="3">
        <v>2.517462974266668E-4</v>
      </c>
      <c r="GG1012" s="3">
        <v>5.8032556482795218E-5</v>
      </c>
      <c r="GH1012" s="3">
        <v>8.4153010155701325E-6</v>
      </c>
      <c r="GI1012" s="3">
        <v>0</v>
      </c>
      <c r="GJ1012" s="3">
        <v>0</v>
      </c>
      <c r="GK1012" s="3">
        <v>0</v>
      </c>
      <c r="GL1012" s="3">
        <v>0</v>
      </c>
      <c r="GM1012" s="3">
        <v>0</v>
      </c>
      <c r="GN1012" s="3">
        <v>0</v>
      </c>
      <c r="GO1012" s="3">
        <v>0</v>
      </c>
      <c r="GP1012" s="3">
        <v>0</v>
      </c>
      <c r="GQ1012" s="3">
        <v>0</v>
      </c>
      <c r="GR1012" s="3">
        <v>0</v>
      </c>
      <c r="GS1012" s="3">
        <v>0</v>
      </c>
      <c r="GT1012" s="3">
        <v>0</v>
      </c>
      <c r="GU1012" s="3">
        <v>0</v>
      </c>
      <c r="GV1012" s="3">
        <v>0</v>
      </c>
      <c r="GW1012" s="3">
        <v>0</v>
      </c>
      <c r="GX1012" s="3">
        <v>0</v>
      </c>
      <c r="GY1012" s="3">
        <v>0</v>
      </c>
      <c r="GZ1012" s="3">
        <v>0</v>
      </c>
      <c r="HA1012" s="3">
        <v>0</v>
      </c>
      <c r="HB1012">
        <f t="shared" si="6015"/>
        <v>16</v>
      </c>
      <c r="HC1012">
        <f t="shared" si="6019"/>
        <v>0.46921938954029768</v>
      </c>
      <c r="HD1012">
        <f>IF(H1012&gt;=$F$3,IF(HB1012&lt;50,HC1012*VLOOKUP(H1012,Ret!$A$2:$AZ$27,HB1012+2),HC1012),0)</f>
        <v>0</v>
      </c>
      <c r="HE1012">
        <f>IF(H1012&lt;$F$3,HC1012*VLOOKUP(H1012,Withd!$A$2:$AZ$57,HB1012+2),0)</f>
        <v>1.79711026193934E-2</v>
      </c>
      <c r="HF1012">
        <f>IF(HC1012=HD1012,0,HC1012*VLOOKUP(H1012,Mort!$A$2:$E$115,IF(HF1011/HC1011=VLOOKUP(H1011,Mort!$A$2:$E$115,2),2,3)))</f>
        <v>2.7214724593337266E-4</v>
      </c>
      <c r="HH1012">
        <f t="shared" ref="HH1012:HI1012" si="6040">HH1011+1</f>
        <v>39</v>
      </c>
      <c r="HI1012">
        <f t="shared" si="6040"/>
        <v>13</v>
      </c>
      <c r="HJ1012">
        <f t="shared" si="6013"/>
        <v>0.2978622945325492</v>
      </c>
      <c r="HK1012">
        <f>IF(HH1012&gt;=$F$3,IF(HI1012&lt;50,HJ1012*VLOOKUP(HH1012,Ret!$A$2:$AZ$27,HI1012+2),HJ1012),0)</f>
        <v>0</v>
      </c>
      <c r="HL1012">
        <f>IF(HH1012&lt;$F$3,HJ1012*VLOOKUP(HH1012,Withd!$A$2:$AZ$57,HI1012+2),0)</f>
        <v>1.3701665548497263E-2</v>
      </c>
      <c r="HM1012">
        <f>IF(HJ1012=HK1012,0,HJ1012*VLOOKUP(HH1012,Mort!$A$2:$E$115,IF(HM1011/HJ1011=VLOOKUP(HH1011,Mort!$A$2:$E$115,2),2,3)))</f>
        <v>1.3999527843029812E-4</v>
      </c>
      <c r="HN1012">
        <f>HN1011/(1+Assumptions!$C$9)</f>
        <v>0.71486464443391862</v>
      </c>
      <c r="HO1012">
        <f>HO1011*(1+Assumptions!$C$10)</f>
        <v>1.3335538051934988</v>
      </c>
      <c r="HQ1012">
        <f>HQ1011/(1.01+Assumptions!$C$9)</f>
        <v>0.65576533629999711</v>
      </c>
      <c r="HR1012">
        <f>HR1011/(0.99+Assumptions!$C$9)</f>
        <v>0.77994138988348327</v>
      </c>
    </row>
    <row r="1013" spans="2:226" x14ac:dyDescent="0.25">
      <c r="B1013">
        <f t="shared" ref="B1013:C1013" si="6041">B1012+1</f>
        <v>2054</v>
      </c>
      <c r="C1013">
        <f t="shared" si="6041"/>
        <v>65</v>
      </c>
      <c r="D1013">
        <f>IF(D1012=0, 0, D1012*(1-VLOOKUP(C1012,Mort!$A$2:$E$111,IF(D1012/D1011=1-VLOOKUP(C1011,Mort!$A$2:$E$111,4),4,5))))</f>
        <v>0.93890331775641034</v>
      </c>
      <c r="E1013" s="3">
        <f>IF(C1013&lt;65,Assumptions!$C$6,Assumptions!$C$7)*(1+Assumptions!$C$8)^(B1013-$J$3)</f>
        <v>27338.523557840763</v>
      </c>
      <c r="F1013" s="3">
        <f t="shared" si="6011"/>
        <v>25668.23</v>
      </c>
      <c r="H1013">
        <f t="shared" si="6018"/>
        <v>43</v>
      </c>
      <c r="I1013" s="5">
        <v>506714.47899242619</v>
      </c>
      <c r="J1013" s="5">
        <v>0</v>
      </c>
      <c r="K1013" s="5">
        <v>0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5">
        <v>0</v>
      </c>
      <c r="T1013" s="5">
        <v>0</v>
      </c>
      <c r="U1013" s="5">
        <v>0</v>
      </c>
      <c r="V1013" s="5">
        <v>0</v>
      </c>
      <c r="W1013" s="5">
        <v>0</v>
      </c>
      <c r="X1013" s="5">
        <v>21562.97</v>
      </c>
      <c r="Y1013" s="5">
        <v>22710.26</v>
      </c>
      <c r="Z1013" s="5">
        <v>23911.41</v>
      </c>
      <c r="AA1013" s="5">
        <v>25167</v>
      </c>
      <c r="AB1013" s="5">
        <v>26476.84</v>
      </c>
      <c r="AC1013" s="5">
        <v>27840.61</v>
      </c>
      <c r="AD1013" s="5">
        <v>29256.41</v>
      </c>
      <c r="AE1013" s="5">
        <v>30721.68</v>
      </c>
      <c r="AF1013" s="5">
        <v>32257.1</v>
      </c>
      <c r="AG1013" s="5">
        <v>33869.25</v>
      </c>
      <c r="AH1013" s="5">
        <v>35565.550000000003</v>
      </c>
      <c r="AI1013" s="5">
        <v>37356.18</v>
      </c>
      <c r="AJ1013" s="5">
        <v>39246.82</v>
      </c>
      <c r="AK1013" s="5">
        <v>41239.360000000001</v>
      </c>
      <c r="AL1013" s="5">
        <v>43333.93</v>
      </c>
      <c r="AM1013" s="5">
        <v>45531.23</v>
      </c>
      <c r="AN1013" s="5">
        <v>47833.22</v>
      </c>
      <c r="AO1013" s="5">
        <v>50244.02</v>
      </c>
      <c r="AP1013" s="5">
        <v>52767.85</v>
      </c>
      <c r="AQ1013" s="5">
        <v>55410.66</v>
      </c>
      <c r="AR1013" s="5">
        <v>58168.29</v>
      </c>
      <c r="AS1013" s="5">
        <v>25139.99</v>
      </c>
      <c r="AT1013" s="5">
        <v>26366.74</v>
      </c>
      <c r="AU1013" s="5">
        <v>27636.65</v>
      </c>
      <c r="AV1013" s="5">
        <v>28946.45</v>
      </c>
      <c r="AW1013" s="5">
        <v>30292.67</v>
      </c>
      <c r="AX1013" s="5">
        <v>31672.09</v>
      </c>
      <c r="AY1013" s="5">
        <v>33082.26</v>
      </c>
      <c r="AZ1013" s="5">
        <v>34517.160000000003</v>
      </c>
      <c r="BA1013" s="5">
        <v>35967.699999999997</v>
      </c>
      <c r="BB1013" s="5">
        <v>37423.03</v>
      </c>
      <c r="BC1013" s="5">
        <v>38872.1</v>
      </c>
      <c r="BD1013" s="5">
        <v>40303.870000000003</v>
      </c>
      <c r="BE1013" s="5">
        <v>41705.46</v>
      </c>
      <c r="BF1013" s="5">
        <v>43062.52</v>
      </c>
      <c r="BG1013" s="5">
        <v>44359.69</v>
      </c>
      <c r="BH1013" s="5">
        <v>45577.54</v>
      </c>
      <c r="BI1013" s="5">
        <v>46688.9</v>
      </c>
      <c r="BJ1013" s="5">
        <v>47658.9</v>
      </c>
      <c r="BK1013" s="5">
        <v>48447.43</v>
      </c>
      <c r="BL1013" s="5">
        <v>49013.89</v>
      </c>
      <c r="BM1013" s="5">
        <v>49312.91</v>
      </c>
      <c r="BN1013" s="5">
        <v>49297.440000000002</v>
      </c>
      <c r="BO1013" s="5">
        <v>48921.56</v>
      </c>
      <c r="BP1013" s="5">
        <v>48142.35</v>
      </c>
      <c r="BQ1013" s="5">
        <v>46925.56</v>
      </c>
      <c r="BR1013" s="5">
        <v>45249.4</v>
      </c>
      <c r="BS1013" s="5">
        <v>43018.25</v>
      </c>
      <c r="BT1013" s="5">
        <v>40251.300000000003</v>
      </c>
      <c r="BU1013" s="5">
        <v>37001.56</v>
      </c>
      <c r="BV1013" s="5">
        <v>33350.17</v>
      </c>
      <c r="BW1013" s="5">
        <v>29400.46</v>
      </c>
      <c r="BX1013" s="5">
        <v>25282.67</v>
      </c>
      <c r="BY1013" s="5">
        <v>21156.66</v>
      </c>
      <c r="BZ1013" s="5">
        <v>17195.990000000002</v>
      </c>
      <c r="CA1013" s="5">
        <v>13651.86</v>
      </c>
      <c r="CB1013" s="5">
        <v>10516.43</v>
      </c>
      <c r="CC1013" s="5">
        <v>7764.5</v>
      </c>
      <c r="CD1013" s="5">
        <v>5440.74</v>
      </c>
      <c r="CE1013" s="5">
        <v>3600</v>
      </c>
      <c r="CF1013" s="5">
        <v>2164.63</v>
      </c>
      <c r="CG1013" s="5">
        <v>1153.6500000000001</v>
      </c>
      <c r="CH1013" s="5">
        <v>534.39</v>
      </c>
      <c r="CI1013" s="5">
        <v>212.4</v>
      </c>
      <c r="CJ1013" s="5">
        <v>68.900000000000006</v>
      </c>
      <c r="CK1013" s="5">
        <v>16.760000000000002</v>
      </c>
      <c r="CL1013" s="5">
        <v>2.56</v>
      </c>
      <c r="CM1013" s="5">
        <v>0</v>
      </c>
      <c r="CN1013" s="5">
        <v>0</v>
      </c>
      <c r="CO1013" s="5">
        <v>0</v>
      </c>
      <c r="CP1013" s="5">
        <v>0</v>
      </c>
      <c r="CQ1013" s="5">
        <v>0</v>
      </c>
      <c r="CR1013" s="5">
        <v>0</v>
      </c>
      <c r="CS1013" s="5">
        <v>0</v>
      </c>
      <c r="CT1013" s="5">
        <v>0</v>
      </c>
      <c r="CU1013" s="5">
        <v>0</v>
      </c>
      <c r="CV1013" s="5">
        <v>0</v>
      </c>
      <c r="CW1013" s="5">
        <v>0</v>
      </c>
      <c r="CX1013" s="5">
        <v>0</v>
      </c>
      <c r="CY1013" s="5">
        <v>0</v>
      </c>
      <c r="CZ1013" s="5">
        <v>0</v>
      </c>
      <c r="DA1013" s="5">
        <v>0</v>
      </c>
      <c r="DB1013" s="5">
        <v>0</v>
      </c>
      <c r="DC1013" s="5">
        <v>0</v>
      </c>
      <c r="DD1013" s="5">
        <v>0</v>
      </c>
      <c r="DE1013" s="5">
        <v>0</v>
      </c>
      <c r="DF1013" s="3">
        <v>0</v>
      </c>
      <c r="DG1013" s="3">
        <v>0</v>
      </c>
      <c r="DH1013" s="3">
        <v>0</v>
      </c>
      <c r="DI1013" s="3">
        <v>0</v>
      </c>
      <c r="DJ1013" s="3">
        <v>0</v>
      </c>
      <c r="DK1013" s="3">
        <v>0</v>
      </c>
      <c r="DL1013" s="3">
        <v>0</v>
      </c>
      <c r="DM1013" s="3">
        <v>0</v>
      </c>
      <c r="DN1013" s="3">
        <v>0</v>
      </c>
      <c r="DO1013" s="3">
        <v>0</v>
      </c>
      <c r="DP1013" s="3">
        <v>0</v>
      </c>
      <c r="DQ1013" s="3">
        <v>0</v>
      </c>
      <c r="DR1013" s="3">
        <v>0</v>
      </c>
      <c r="DS1013" s="3">
        <v>0</v>
      </c>
      <c r="DT1013" s="3">
        <v>1</v>
      </c>
      <c r="DU1013" s="3">
        <v>0.99829999999999997</v>
      </c>
      <c r="DV1013" s="3">
        <v>0.99630339999999995</v>
      </c>
      <c r="DW1013" s="3">
        <v>0.99395212397599997</v>
      </c>
      <c r="DX1013" s="3">
        <v>0.99116905802886712</v>
      </c>
      <c r="DY1013" s="3">
        <v>0.98788828844679155</v>
      </c>
      <c r="DZ1013" s="3">
        <v>0.98400588747319562</v>
      </c>
      <c r="EA1013" s="3">
        <v>0.97942042003757057</v>
      </c>
      <c r="EB1013" s="3">
        <v>0.97475837883819172</v>
      </c>
      <c r="EC1013" s="3">
        <v>0.9701185289549219</v>
      </c>
      <c r="ED1013" s="3">
        <v>0.96559777660999202</v>
      </c>
      <c r="EE1013" s="3">
        <v>0.96133949041514188</v>
      </c>
      <c r="EF1013" s="3">
        <v>0.95734031813501486</v>
      </c>
      <c r="EG1013" s="3">
        <v>0.95350138345929347</v>
      </c>
      <c r="EH1013" s="3">
        <v>0.94969691293929082</v>
      </c>
      <c r="EI1013" s="3">
        <v>0.94583164650362783</v>
      </c>
      <c r="EJ1013" s="3">
        <v>0.94184969527184748</v>
      </c>
      <c r="EK1013" s="3">
        <v>0.93774323060046216</v>
      </c>
      <c r="EL1013" s="3">
        <v>0.93350463119814808</v>
      </c>
      <c r="EM1013" s="3">
        <v>0.92915449961676466</v>
      </c>
      <c r="EN1013" s="3">
        <v>0.92454589329866554</v>
      </c>
      <c r="EO1013" s="3">
        <v>0.91958108185165177</v>
      </c>
      <c r="EP1013" s="3">
        <v>0.91417394509036409</v>
      </c>
      <c r="EQ1013" s="3">
        <v>0.9082500979261785</v>
      </c>
      <c r="ER1013" s="3">
        <v>0.90170161472013066</v>
      </c>
      <c r="ES1013" s="3">
        <v>0.89444291672163356</v>
      </c>
      <c r="ET1013" s="3">
        <v>0.88641976375864051</v>
      </c>
      <c r="EU1013" s="3">
        <v>0.87761761550451722</v>
      </c>
      <c r="EV1013" s="3">
        <v>0.86794626938165742</v>
      </c>
      <c r="EW1013" s="3">
        <v>0.85727053026826305</v>
      </c>
      <c r="EX1013" s="3">
        <v>0.84545734236116643</v>
      </c>
      <c r="EY1013" s="3">
        <v>0.83241193556853355</v>
      </c>
      <c r="EZ1013" s="3">
        <v>0.81807780203804337</v>
      </c>
      <c r="FA1013" s="3">
        <v>0.80239525057297401</v>
      </c>
      <c r="FB1013" s="3">
        <v>0.78531225568827534</v>
      </c>
      <c r="FC1013" s="3">
        <v>0.76679459269914574</v>
      </c>
      <c r="FD1013" s="3">
        <v>0.74677358588377107</v>
      </c>
      <c r="FE1013" s="3">
        <v>0.72510221642142403</v>
      </c>
      <c r="FF1013" s="3">
        <v>0.70157990052071306</v>
      </c>
      <c r="FG1013" s="3">
        <v>0.67600731314673312</v>
      </c>
      <c r="FH1013" s="3">
        <v>0.64825721294205974</v>
      </c>
      <c r="FI1013" s="3">
        <v>0.61821049112219528</v>
      </c>
      <c r="FJ1013" s="3">
        <v>0.58579771507265865</v>
      </c>
      <c r="FK1013" s="3">
        <v>0.55102476270594569</v>
      </c>
      <c r="FL1013" s="3">
        <v>0.51397936790922494</v>
      </c>
      <c r="FM1013" s="3">
        <v>0.47487067780501202</v>
      </c>
      <c r="FN1013" s="3">
        <v>0.43403654822055904</v>
      </c>
      <c r="FO1013" s="3">
        <v>0.39112335469799236</v>
      </c>
      <c r="FP1013" s="3">
        <v>0.34688730328164946</v>
      </c>
      <c r="FQ1013" s="3">
        <v>0.30225678284143243</v>
      </c>
      <c r="FR1013" s="3">
        <v>0.25822703728492097</v>
      </c>
      <c r="FS1013" s="3">
        <v>0.21577709462565281</v>
      </c>
      <c r="FT1013" s="3">
        <v>0.17588206760031586</v>
      </c>
      <c r="FU1013" s="3">
        <v>0.13950613837921852</v>
      </c>
      <c r="FV1013" s="3">
        <v>0.10747831913011753</v>
      </c>
      <c r="FW1013" s="3">
        <v>8.087850992860475E-2</v>
      </c>
      <c r="FX1013" s="3">
        <v>5.905506159456933E-2</v>
      </c>
      <c r="FY1013" s="3">
        <v>4.1328503755727448E-2</v>
      </c>
      <c r="FZ1013" s="3">
        <v>2.7449978909516615E-2</v>
      </c>
      <c r="GA1013" s="3">
        <v>1.7216077772470632E-2</v>
      </c>
      <c r="GB1013" s="3">
        <v>9.8121313656419126E-3</v>
      </c>
      <c r="GC1013" s="3">
        <v>4.9567944019813254E-3</v>
      </c>
      <c r="GD1013" s="3">
        <v>2.1763797180779404E-3</v>
      </c>
      <c r="GE1013" s="3">
        <v>8.1992929498868317E-4</v>
      </c>
      <c r="GF1013" s="3">
        <v>2.5211185962312026E-4</v>
      </c>
      <c r="GG1013" s="3">
        <v>5.8116825880321668E-5</v>
      </c>
      <c r="GH1013" s="3">
        <v>8.4275209209054434E-6</v>
      </c>
      <c r="GI1013" s="3">
        <v>0</v>
      </c>
      <c r="GJ1013" s="3">
        <v>0</v>
      </c>
      <c r="GK1013" s="3">
        <v>0</v>
      </c>
      <c r="GL1013" s="3">
        <v>0</v>
      </c>
      <c r="GM1013" s="3">
        <v>0</v>
      </c>
      <c r="GN1013" s="3">
        <v>0</v>
      </c>
      <c r="GO1013" s="3">
        <v>0</v>
      </c>
      <c r="GP1013" s="3">
        <v>0</v>
      </c>
      <c r="GQ1013" s="3">
        <v>0</v>
      </c>
      <c r="GR1013" s="3">
        <v>0</v>
      </c>
      <c r="GS1013" s="3">
        <v>0</v>
      </c>
      <c r="GT1013" s="3">
        <v>0</v>
      </c>
      <c r="GU1013" s="3">
        <v>0</v>
      </c>
      <c r="GV1013" s="3">
        <v>0</v>
      </c>
      <c r="GW1013" s="3">
        <v>0</v>
      </c>
      <c r="GX1013" s="3">
        <v>0</v>
      </c>
      <c r="GY1013" s="3">
        <v>0</v>
      </c>
      <c r="GZ1013" s="3">
        <v>0</v>
      </c>
      <c r="HA1013" s="3">
        <v>0</v>
      </c>
      <c r="HB1013">
        <f t="shared" si="6015"/>
        <v>17</v>
      </c>
      <c r="HC1013">
        <f t="shared" si="6019"/>
        <v>0.45097613967497091</v>
      </c>
      <c r="HD1013">
        <f>IF(H1013&gt;=$F$3,IF(HB1013&lt;50,HC1013*VLOOKUP(H1013,Ret!$A$2:$AZ$27,HB1013+2),HC1013),0)</f>
        <v>0</v>
      </c>
      <c r="HE1013">
        <f>IF(H1013&lt;$F$3,HC1013*VLOOKUP(H1013,Withd!$A$2:$AZ$57,HB1013+2),0)</f>
        <v>1.596455534449397E-2</v>
      </c>
      <c r="HF1013">
        <f>IF(HC1013=HD1013,0,HC1013*VLOOKUP(H1013,Mort!$A$2:$E$115,IF(HF1012/HC1012=VLOOKUP(H1012,Mort!$A$2:$E$115,2),2,3)))</f>
        <v>2.7960520659848196E-4</v>
      </c>
      <c r="HH1013">
        <f t="shared" ref="HH1013:HI1013" si="6042">HH1012+1</f>
        <v>40</v>
      </c>
      <c r="HI1013">
        <f t="shared" si="6042"/>
        <v>14</v>
      </c>
      <c r="HJ1013">
        <f t="shared" si="6013"/>
        <v>0.28402063370562164</v>
      </c>
      <c r="HK1013">
        <f>IF(HH1013&gt;=$F$3,IF(HI1013&lt;50,HJ1013*VLOOKUP(HH1013,Ret!$A$2:$AZ$27,HI1013+2),HJ1013),0)</f>
        <v>0</v>
      </c>
      <c r="HL1013">
        <f>IF(HH1013&lt;$F$3,HJ1013*VLOOKUP(HH1013,Withd!$A$2:$AZ$57,HI1013+2),0)</f>
        <v>1.232649550282398E-2</v>
      </c>
      <c r="HM1013">
        <f>IF(HJ1013=HK1013,0,HJ1013*VLOOKUP(HH1013,Mort!$A$2:$E$115,IF(HM1012/HJ1012=VLOOKUP(HH1012,Mort!$A$2:$E$115,2),2,3)))</f>
        <v>1.4201031685281081E-4</v>
      </c>
      <c r="HN1013">
        <f>HN1012/(1+Assumptions!$C$9)</f>
        <v>0.68869426246042253</v>
      </c>
      <c r="HO1013">
        <f>HO1012*(1+Assumptions!$C$10)</f>
        <v>1.3768943038622874</v>
      </c>
      <c r="HQ1013">
        <f>HQ1012/(1.01+Assumptions!$C$9)</f>
        <v>0.62573028272900488</v>
      </c>
      <c r="HR1013">
        <f>HR1012/(0.99+Assumptions!$C$9)</f>
        <v>0.75869785008120938</v>
      </c>
    </row>
    <row r="1014" spans="2:226" x14ac:dyDescent="0.25">
      <c r="B1014">
        <f t="shared" ref="B1014:C1014" si="6043">B1013+1</f>
        <v>2055</v>
      </c>
      <c r="C1014">
        <f t="shared" si="6043"/>
        <v>66</v>
      </c>
      <c r="D1014">
        <f>IF(D1013=0, 0, D1013*(1-VLOOKUP(C1013,Mort!$A$2:$E$111,IF(D1013/D1012=1-VLOOKUP(C1012,Mort!$A$2:$E$111,4),4,5))))</f>
        <v>0.93338256624800264</v>
      </c>
      <c r="E1014" s="3">
        <f>IF(C1014&lt;65,Assumptions!$C$6,Assumptions!$C$7)*(1+Assumptions!$C$8)^(B1014-$J$3)</f>
        <v>28842.142353522009</v>
      </c>
      <c r="F1014" s="3">
        <f t="shared" si="6011"/>
        <v>26920.75</v>
      </c>
      <c r="H1014">
        <f t="shared" si="6018"/>
        <v>44</v>
      </c>
      <c r="I1014" s="5">
        <v>494763.35400160059</v>
      </c>
      <c r="J1014" s="5">
        <v>0</v>
      </c>
      <c r="K1014" s="5">
        <v>0</v>
      </c>
      <c r="L1014" s="5">
        <v>0</v>
      </c>
      <c r="M1014" s="5">
        <v>0</v>
      </c>
      <c r="N1014" s="5">
        <v>0</v>
      </c>
      <c r="O1014" s="5">
        <v>0</v>
      </c>
      <c r="P1014" s="5">
        <v>0</v>
      </c>
      <c r="Q1014" s="5">
        <v>0</v>
      </c>
      <c r="R1014" s="5">
        <v>0</v>
      </c>
      <c r="S1014" s="5">
        <v>0</v>
      </c>
      <c r="T1014" s="5">
        <v>0</v>
      </c>
      <c r="U1014" s="5">
        <v>0</v>
      </c>
      <c r="V1014" s="5">
        <v>0</v>
      </c>
      <c r="W1014" s="5">
        <v>0</v>
      </c>
      <c r="X1014" s="5">
        <v>0</v>
      </c>
      <c r="Y1014" s="5">
        <v>22748.94</v>
      </c>
      <c r="Z1014" s="5">
        <v>23952.13</v>
      </c>
      <c r="AA1014" s="5">
        <v>25209.86</v>
      </c>
      <c r="AB1014" s="5">
        <v>26521.93</v>
      </c>
      <c r="AC1014" s="5">
        <v>27888.02</v>
      </c>
      <c r="AD1014" s="5">
        <v>29306.23</v>
      </c>
      <c r="AE1014" s="5">
        <v>30774</v>
      </c>
      <c r="AF1014" s="5">
        <v>32312.03</v>
      </c>
      <c r="AG1014" s="5">
        <v>33926.92</v>
      </c>
      <c r="AH1014" s="5">
        <v>35626.11</v>
      </c>
      <c r="AI1014" s="5">
        <v>37419.79</v>
      </c>
      <c r="AJ1014" s="5">
        <v>39313.65</v>
      </c>
      <c r="AK1014" s="5">
        <v>41309.589999999997</v>
      </c>
      <c r="AL1014" s="5">
        <v>43407.72</v>
      </c>
      <c r="AM1014" s="5">
        <v>45608.76</v>
      </c>
      <c r="AN1014" s="5">
        <v>47914.67</v>
      </c>
      <c r="AO1014" s="5">
        <v>50329.58</v>
      </c>
      <c r="AP1014" s="5">
        <v>52857.7</v>
      </c>
      <c r="AQ1014" s="5">
        <v>55505.01</v>
      </c>
      <c r="AR1014" s="5">
        <v>58267.34</v>
      </c>
      <c r="AS1014" s="5">
        <v>25182.799999999999</v>
      </c>
      <c r="AT1014" s="5">
        <v>26411.63</v>
      </c>
      <c r="AU1014" s="5">
        <v>27683.71</v>
      </c>
      <c r="AV1014" s="5">
        <v>28995.74</v>
      </c>
      <c r="AW1014" s="5">
        <v>30344.25</v>
      </c>
      <c r="AX1014" s="5">
        <v>31726.03</v>
      </c>
      <c r="AY1014" s="5">
        <v>33138.589999999997</v>
      </c>
      <c r="AZ1014" s="5">
        <v>34575.94</v>
      </c>
      <c r="BA1014" s="5">
        <v>36028.949999999997</v>
      </c>
      <c r="BB1014" s="5">
        <v>37486.75</v>
      </c>
      <c r="BC1014" s="5">
        <v>38938.29</v>
      </c>
      <c r="BD1014" s="5">
        <v>40372.5</v>
      </c>
      <c r="BE1014" s="5">
        <v>41776.480000000003</v>
      </c>
      <c r="BF1014" s="5">
        <v>43135.85</v>
      </c>
      <c r="BG1014" s="5">
        <v>44435.23</v>
      </c>
      <c r="BH1014" s="5">
        <v>45655.16</v>
      </c>
      <c r="BI1014" s="5">
        <v>46768.41</v>
      </c>
      <c r="BJ1014" s="5">
        <v>47740.06</v>
      </c>
      <c r="BK1014" s="5">
        <v>48529.93</v>
      </c>
      <c r="BL1014" s="5">
        <v>49097.35</v>
      </c>
      <c r="BM1014" s="5">
        <v>49396.88</v>
      </c>
      <c r="BN1014" s="5">
        <v>49381.39</v>
      </c>
      <c r="BO1014" s="5">
        <v>49004.87</v>
      </c>
      <c r="BP1014" s="5">
        <v>48224.33</v>
      </c>
      <c r="BQ1014" s="5">
        <v>47005.47</v>
      </c>
      <c r="BR1014" s="5">
        <v>45326.46</v>
      </c>
      <c r="BS1014" s="5">
        <v>43091.51</v>
      </c>
      <c r="BT1014" s="5">
        <v>40319.839999999997</v>
      </c>
      <c r="BU1014" s="5">
        <v>37064.57</v>
      </c>
      <c r="BV1014" s="5">
        <v>33406.97</v>
      </c>
      <c r="BW1014" s="5">
        <v>29450.53</v>
      </c>
      <c r="BX1014" s="5">
        <v>25325.72</v>
      </c>
      <c r="BY1014" s="5">
        <v>21192.69</v>
      </c>
      <c r="BZ1014" s="5">
        <v>17225.27</v>
      </c>
      <c r="CA1014" s="5">
        <v>13675.11</v>
      </c>
      <c r="CB1014" s="5">
        <v>10534.34</v>
      </c>
      <c r="CC1014" s="5">
        <v>7777.72</v>
      </c>
      <c r="CD1014" s="5">
        <v>5450.01</v>
      </c>
      <c r="CE1014" s="5">
        <v>3606.13</v>
      </c>
      <c r="CF1014" s="5">
        <v>2168.3200000000002</v>
      </c>
      <c r="CG1014" s="5">
        <v>1155.6199999999999</v>
      </c>
      <c r="CH1014" s="5">
        <v>535.29999999999995</v>
      </c>
      <c r="CI1014" s="5">
        <v>212.76</v>
      </c>
      <c r="CJ1014" s="5">
        <v>69.02</v>
      </c>
      <c r="CK1014" s="5">
        <v>16.79</v>
      </c>
      <c r="CL1014" s="5">
        <v>2.57</v>
      </c>
      <c r="CM1014" s="5">
        <v>0</v>
      </c>
      <c r="CN1014" s="5">
        <v>0</v>
      </c>
      <c r="CO1014" s="5">
        <v>0</v>
      </c>
      <c r="CP1014" s="5">
        <v>0</v>
      </c>
      <c r="CQ1014" s="5">
        <v>0</v>
      </c>
      <c r="CR1014" s="5">
        <v>0</v>
      </c>
      <c r="CS1014" s="5">
        <v>0</v>
      </c>
      <c r="CT1014" s="5">
        <v>0</v>
      </c>
      <c r="CU1014" s="5">
        <v>0</v>
      </c>
      <c r="CV1014" s="5">
        <v>0</v>
      </c>
      <c r="CW1014" s="5">
        <v>0</v>
      </c>
      <c r="CX1014" s="5">
        <v>0</v>
      </c>
      <c r="CY1014" s="5">
        <v>0</v>
      </c>
      <c r="CZ1014" s="5">
        <v>0</v>
      </c>
      <c r="DA1014" s="5">
        <v>0</v>
      </c>
      <c r="DB1014" s="5">
        <v>0</v>
      </c>
      <c r="DC1014" s="5">
        <v>0</v>
      </c>
      <c r="DD1014" s="5">
        <v>0</v>
      </c>
      <c r="DE1014" s="5">
        <v>0</v>
      </c>
      <c r="DF1014" s="3">
        <v>0</v>
      </c>
      <c r="DG1014" s="3">
        <v>0</v>
      </c>
      <c r="DH1014" s="3">
        <v>0</v>
      </c>
      <c r="DI1014" s="3">
        <v>0</v>
      </c>
      <c r="DJ1014" s="3">
        <v>0</v>
      </c>
      <c r="DK1014" s="3">
        <v>0</v>
      </c>
      <c r="DL1014" s="3">
        <v>0</v>
      </c>
      <c r="DM1014" s="3">
        <v>0</v>
      </c>
      <c r="DN1014" s="3">
        <v>0</v>
      </c>
      <c r="DO1014" s="3">
        <v>0</v>
      </c>
      <c r="DP1014" s="3">
        <v>0</v>
      </c>
      <c r="DQ1014" s="3">
        <v>0</v>
      </c>
      <c r="DR1014" s="3">
        <v>0</v>
      </c>
      <c r="DS1014" s="3">
        <v>0</v>
      </c>
      <c r="DT1014" s="3">
        <v>0</v>
      </c>
      <c r="DU1014" s="3">
        <v>1</v>
      </c>
      <c r="DV1014" s="3">
        <v>0.998</v>
      </c>
      <c r="DW1014" s="3">
        <v>0.99564471999999993</v>
      </c>
      <c r="DX1014" s="3">
        <v>0.99285691478399996</v>
      </c>
      <c r="DY1014" s="3">
        <v>0.98957055839606489</v>
      </c>
      <c r="DZ1014" s="3">
        <v>0.98568154610156833</v>
      </c>
      <c r="EA1014" s="3">
        <v>0.98108827009673505</v>
      </c>
      <c r="EB1014" s="3">
        <v>0.9764182899310746</v>
      </c>
      <c r="EC1014" s="3">
        <v>0.97177053887100273</v>
      </c>
      <c r="ED1014" s="3">
        <v>0.9672420881598639</v>
      </c>
      <c r="EE1014" s="3">
        <v>0.96297655055107889</v>
      </c>
      <c r="EF1014" s="3">
        <v>0.9589705681007864</v>
      </c>
      <c r="EG1014" s="3">
        <v>0.95512509612270224</v>
      </c>
      <c r="EH1014" s="3">
        <v>0.9513141469891726</v>
      </c>
      <c r="EI1014" s="3">
        <v>0.94744229841092664</v>
      </c>
      <c r="EJ1014" s="3">
        <v>0.94345356633461663</v>
      </c>
      <c r="EK1014" s="3">
        <v>0.93934010878539764</v>
      </c>
      <c r="EL1014" s="3">
        <v>0.93509429149368772</v>
      </c>
      <c r="EM1014" s="3">
        <v>0.93073675209532714</v>
      </c>
      <c r="EN1014" s="3">
        <v>0.92612029780493432</v>
      </c>
      <c r="EO1014" s="3">
        <v>0.92114703180572188</v>
      </c>
      <c r="EP1014" s="3">
        <v>0.91573068725870421</v>
      </c>
      <c r="EQ1014" s="3">
        <v>0.90979675240526781</v>
      </c>
      <c r="ER1014" s="3">
        <v>0.90323711782042582</v>
      </c>
      <c r="ES1014" s="3">
        <v>0.89596605902197135</v>
      </c>
      <c r="ET1014" s="3">
        <v>0.88792924347254421</v>
      </c>
      <c r="EU1014" s="3">
        <v>0.8791121060848619</v>
      </c>
      <c r="EV1014" s="3">
        <v>0.86942429067580673</v>
      </c>
      <c r="EW1014" s="3">
        <v>0.85873037190049428</v>
      </c>
      <c r="EX1014" s="3">
        <v>0.84689706737570547</v>
      </c>
      <c r="EY1014" s="3">
        <v>0.83382944562609829</v>
      </c>
      <c r="EZ1014" s="3">
        <v>0.81947090257241684</v>
      </c>
      <c r="FA1014" s="3">
        <v>0.80376164537010364</v>
      </c>
      <c r="FB1014" s="3">
        <v>0.78664955994017416</v>
      </c>
      <c r="FC1014" s="3">
        <v>0.76810036331678477</v>
      </c>
      <c r="FD1014" s="3">
        <v>0.74804526283058359</v>
      </c>
      <c r="FE1014" s="3">
        <v>0.72633698930323998</v>
      </c>
      <c r="FF1014" s="3">
        <v>0.70277461737024283</v>
      </c>
      <c r="FG1014" s="3">
        <v>0.67715848256709754</v>
      </c>
      <c r="FH1014" s="3">
        <v>0.64936112685771818</v>
      </c>
      <c r="FI1014" s="3">
        <v>0.61926323862786292</v>
      </c>
      <c r="FJ1014" s="3">
        <v>0.58679526702660412</v>
      </c>
      <c r="FK1014" s="3">
        <v>0.55196309997590487</v>
      </c>
      <c r="FL1014" s="3">
        <v>0.51485462076452482</v>
      </c>
      <c r="FM1014" s="3">
        <v>0.47567933267055212</v>
      </c>
      <c r="FN1014" s="3">
        <v>0.43477566685421132</v>
      </c>
      <c r="FO1014" s="3">
        <v>0.39178939667233542</v>
      </c>
      <c r="FP1014" s="3">
        <v>0.34747801590869432</v>
      </c>
      <c r="FQ1014" s="3">
        <v>0.30277149438188172</v>
      </c>
      <c r="FR1014" s="3">
        <v>0.258666770795273</v>
      </c>
      <c r="FS1014" s="3">
        <v>0.21614454034423808</v>
      </c>
      <c r="FT1014" s="3">
        <v>0.1761815762799919</v>
      </c>
      <c r="FU1014" s="3">
        <v>0.13974370267376396</v>
      </c>
      <c r="FV1014" s="3">
        <v>0.10766134341392122</v>
      </c>
      <c r="FW1014" s="3">
        <v>8.1016237532409857E-2</v>
      </c>
      <c r="FX1014" s="3">
        <v>5.9155626159039701E-2</v>
      </c>
      <c r="FY1014" s="3">
        <v>4.1398881854880748E-2</v>
      </c>
      <c r="FZ1014" s="3">
        <v>2.7496723339193247E-2</v>
      </c>
      <c r="GA1014" s="3">
        <v>1.7245394943875222E-2</v>
      </c>
      <c r="GB1014" s="3">
        <v>9.8288403943122445E-3</v>
      </c>
      <c r="GC1014" s="3">
        <v>4.9652353019947167E-3</v>
      </c>
      <c r="GD1014" s="3">
        <v>2.1800858640468202E-3</v>
      </c>
      <c r="GE1014" s="3">
        <v>8.2132554842099896E-4</v>
      </c>
      <c r="GF1014" s="3">
        <v>2.5254117962848874E-4</v>
      </c>
      <c r="GG1014" s="3">
        <v>5.8215792727959208E-5</v>
      </c>
      <c r="GH1014" s="3">
        <v>8.4418721034813626E-6</v>
      </c>
      <c r="GI1014" s="3">
        <v>0</v>
      </c>
      <c r="GJ1014" s="3">
        <v>0</v>
      </c>
      <c r="GK1014" s="3">
        <v>0</v>
      </c>
      <c r="GL1014" s="3">
        <v>0</v>
      </c>
      <c r="GM1014" s="3">
        <v>0</v>
      </c>
      <c r="GN1014" s="3">
        <v>0</v>
      </c>
      <c r="GO1014" s="3">
        <v>0</v>
      </c>
      <c r="GP1014" s="3">
        <v>0</v>
      </c>
      <c r="GQ1014" s="3">
        <v>0</v>
      </c>
      <c r="GR1014" s="3">
        <v>0</v>
      </c>
      <c r="GS1014" s="3">
        <v>0</v>
      </c>
      <c r="GT1014" s="3">
        <v>0</v>
      </c>
      <c r="GU1014" s="3">
        <v>0</v>
      </c>
      <c r="GV1014" s="3">
        <v>0</v>
      </c>
      <c r="GW1014" s="3">
        <v>0</v>
      </c>
      <c r="GX1014" s="3">
        <v>0</v>
      </c>
      <c r="GY1014" s="3">
        <v>0</v>
      </c>
      <c r="GZ1014" s="3">
        <v>0</v>
      </c>
      <c r="HA1014" s="3">
        <v>0</v>
      </c>
      <c r="HB1014">
        <f t="shared" si="6015"/>
        <v>18</v>
      </c>
      <c r="HC1014">
        <f t="shared" si="6019"/>
        <v>0.43473197912387845</v>
      </c>
      <c r="HD1014">
        <f>IF(H1014&gt;=$F$3,IF(HB1014&lt;50,HC1014*VLOOKUP(H1014,Ret!$A$2:$AZ$27,HB1014+2),HC1014),0)</f>
        <v>0</v>
      </c>
      <c r="HE1014">
        <f>IF(H1014&lt;$F$3,HC1014*VLOOKUP(H1014,Withd!$A$2:$AZ$57,HB1014+2),0)</f>
        <v>1.4259208915263215E-2</v>
      </c>
      <c r="HF1014">
        <f>IF(HC1014=HD1014,0,HC1014*VLOOKUP(H1014,Mort!$A$2:$E$115,IF(HF1013/HC1013=VLOOKUP(H1013,Mort!$A$2:$E$115,2),2,3)))</f>
        <v>2.9127042601299858E-4</v>
      </c>
      <c r="HH1014">
        <f t="shared" ref="HH1014:HI1014" si="6044">HH1013+1</f>
        <v>41</v>
      </c>
      <c r="HI1014">
        <f t="shared" si="6044"/>
        <v>15</v>
      </c>
      <c r="HJ1014">
        <f t="shared" si="6013"/>
        <v>0.27155212788594485</v>
      </c>
      <c r="HK1014">
        <f>IF(HH1014&gt;=$F$3,IF(HI1014&lt;50,HJ1014*VLOOKUP(HH1014,Ret!$A$2:$AZ$27,HI1014+2),HJ1014),0)</f>
        <v>0</v>
      </c>
      <c r="HL1014">
        <f>IF(HH1014&lt;$F$3,HJ1014*VLOOKUP(HH1014,Withd!$A$2:$AZ$57,HI1014+2),0)</f>
        <v>1.1106482030535145E-2</v>
      </c>
      <c r="HM1014">
        <f>IF(HJ1014=HK1014,0,HJ1014*VLOOKUP(HH1014,Mort!$A$2:$E$115,IF(HM1013/HJ1013=VLOOKUP(HH1013,Mort!$A$2:$E$115,2),2,3)))</f>
        <v>1.4663814905841022E-4</v>
      </c>
      <c r="HN1014">
        <f>HN1013/(1+Assumptions!$C$9)</f>
        <v>0.66348194842044561</v>
      </c>
      <c r="HO1014">
        <f>HO1013*(1+Assumptions!$C$10)</f>
        <v>1.4216433687378116</v>
      </c>
      <c r="HQ1014">
        <f>HQ1013/(1.01+Assumptions!$C$9)</f>
        <v>0.59707088046660772</v>
      </c>
      <c r="HR1014">
        <f>HR1013/(0.99+Assumptions!$C$9)</f>
        <v>0.73803292809456167</v>
      </c>
    </row>
    <row r="1015" spans="2:226" x14ac:dyDescent="0.25">
      <c r="B1015">
        <f t="shared" ref="B1015:C1015" si="6045">B1014+1</f>
        <v>2056</v>
      </c>
      <c r="C1015">
        <f t="shared" si="6045"/>
        <v>67</v>
      </c>
      <c r="D1015">
        <f>IF(D1014=0, 0, D1014*(1-VLOOKUP(C1014,Mort!$A$2:$E$111,IF(D1014/D1013=1-VLOOKUP(C1013,Mort!$A$2:$E$111,4),4,5))))</f>
        <v>0.9273342472187156</v>
      </c>
      <c r="E1015" s="3">
        <f>IF(C1015&lt;65,Assumptions!$C$6,Assumptions!$C$7)*(1+Assumptions!$C$8)^(B1015-$J$3)</f>
        <v>30428.460182965719</v>
      </c>
      <c r="F1015" s="3">
        <f t="shared" si="6011"/>
        <v>28217.35</v>
      </c>
      <c r="H1015">
        <f t="shared" si="6018"/>
        <v>45</v>
      </c>
      <c r="I1015" s="5">
        <v>482727.08429952408</v>
      </c>
      <c r="J1015" s="5">
        <v>0</v>
      </c>
      <c r="K1015" s="5">
        <v>0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24000.13</v>
      </c>
      <c r="AA1015" s="5">
        <v>25260.38</v>
      </c>
      <c r="AB1015" s="5">
        <v>26575.08</v>
      </c>
      <c r="AC1015" s="5">
        <v>27943.91</v>
      </c>
      <c r="AD1015" s="5">
        <v>29364.959999999999</v>
      </c>
      <c r="AE1015" s="5">
        <v>30835.67</v>
      </c>
      <c r="AF1015" s="5">
        <v>32376.78</v>
      </c>
      <c r="AG1015" s="5">
        <v>33994.910000000003</v>
      </c>
      <c r="AH1015" s="5">
        <v>35697.5</v>
      </c>
      <c r="AI1015" s="5">
        <v>37494.78</v>
      </c>
      <c r="AJ1015" s="5">
        <v>39392.44</v>
      </c>
      <c r="AK1015" s="5">
        <v>41392.370000000003</v>
      </c>
      <c r="AL1015" s="5">
        <v>43494.71</v>
      </c>
      <c r="AM1015" s="5">
        <v>45700.160000000003</v>
      </c>
      <c r="AN1015" s="5">
        <v>48010.69</v>
      </c>
      <c r="AO1015" s="5">
        <v>50430.44</v>
      </c>
      <c r="AP1015" s="5">
        <v>52963.63</v>
      </c>
      <c r="AQ1015" s="5">
        <v>55616.25</v>
      </c>
      <c r="AR1015" s="5">
        <v>58384.11</v>
      </c>
      <c r="AS1015" s="5">
        <v>25233.27</v>
      </c>
      <c r="AT1015" s="5">
        <v>26464.560000000001</v>
      </c>
      <c r="AU1015" s="5">
        <v>27739.19</v>
      </c>
      <c r="AV1015" s="5">
        <v>29053.85</v>
      </c>
      <c r="AW1015" s="5">
        <v>30405.06</v>
      </c>
      <c r="AX1015" s="5">
        <v>31789.61</v>
      </c>
      <c r="AY1015" s="5">
        <v>33205</v>
      </c>
      <c r="AZ1015" s="5">
        <v>34645.230000000003</v>
      </c>
      <c r="BA1015" s="5">
        <v>36101.15</v>
      </c>
      <c r="BB1015" s="5">
        <v>37561.879999999997</v>
      </c>
      <c r="BC1015" s="5">
        <v>39016.32</v>
      </c>
      <c r="BD1015" s="5">
        <v>40453.410000000003</v>
      </c>
      <c r="BE1015" s="5">
        <v>41860.199999999997</v>
      </c>
      <c r="BF1015" s="5">
        <v>43222.29</v>
      </c>
      <c r="BG1015" s="5">
        <v>44524.28</v>
      </c>
      <c r="BH1015" s="5">
        <v>45746.65</v>
      </c>
      <c r="BI1015" s="5">
        <v>46862.13</v>
      </c>
      <c r="BJ1015" s="5">
        <v>47835.73</v>
      </c>
      <c r="BK1015" s="5">
        <v>48627.18</v>
      </c>
      <c r="BL1015" s="5">
        <v>49195.74</v>
      </c>
      <c r="BM1015" s="5">
        <v>49495.88</v>
      </c>
      <c r="BN1015" s="5">
        <v>49480.35</v>
      </c>
      <c r="BO1015" s="5">
        <v>49103.07</v>
      </c>
      <c r="BP1015" s="5">
        <v>48320.98</v>
      </c>
      <c r="BQ1015" s="5">
        <v>47099.67</v>
      </c>
      <c r="BR1015" s="5">
        <v>45417.29</v>
      </c>
      <c r="BS1015" s="5">
        <v>43177.86</v>
      </c>
      <c r="BT1015" s="5">
        <v>40400.639999999999</v>
      </c>
      <c r="BU1015" s="5">
        <v>37138.839999999997</v>
      </c>
      <c r="BV1015" s="5">
        <v>33473.910000000003</v>
      </c>
      <c r="BW1015" s="5">
        <v>29509.55</v>
      </c>
      <c r="BX1015" s="5">
        <v>25376.47</v>
      </c>
      <c r="BY1015" s="5">
        <v>21235.16</v>
      </c>
      <c r="BZ1015" s="5">
        <v>17259.79</v>
      </c>
      <c r="CA1015" s="5">
        <v>13702.51</v>
      </c>
      <c r="CB1015" s="5">
        <v>10555.45</v>
      </c>
      <c r="CC1015" s="5">
        <v>7793.31</v>
      </c>
      <c r="CD1015" s="5">
        <v>5460.93</v>
      </c>
      <c r="CE1015" s="5">
        <v>3613.36</v>
      </c>
      <c r="CF1015" s="5">
        <v>2172.66</v>
      </c>
      <c r="CG1015" s="5">
        <v>1157.93</v>
      </c>
      <c r="CH1015" s="5">
        <v>536.38</v>
      </c>
      <c r="CI1015" s="5">
        <v>213.19</v>
      </c>
      <c r="CJ1015" s="5">
        <v>69.16</v>
      </c>
      <c r="CK1015" s="5">
        <v>16.82</v>
      </c>
      <c r="CL1015" s="5">
        <v>2.57</v>
      </c>
      <c r="CM1015" s="5">
        <v>0</v>
      </c>
      <c r="CN1015" s="5">
        <v>0</v>
      </c>
      <c r="CO1015" s="5">
        <v>0</v>
      </c>
      <c r="CP1015" s="5">
        <v>0</v>
      </c>
      <c r="CQ1015" s="5">
        <v>0</v>
      </c>
      <c r="CR1015" s="5">
        <v>0</v>
      </c>
      <c r="CS1015" s="5">
        <v>0</v>
      </c>
      <c r="CT1015" s="5">
        <v>0</v>
      </c>
      <c r="CU1015" s="5">
        <v>0</v>
      </c>
      <c r="CV1015" s="5">
        <v>0</v>
      </c>
      <c r="CW1015" s="5">
        <v>0</v>
      </c>
      <c r="CX1015" s="5">
        <v>0</v>
      </c>
      <c r="CY1015" s="5">
        <v>0</v>
      </c>
      <c r="CZ1015" s="5">
        <v>0</v>
      </c>
      <c r="DA1015" s="5">
        <v>0</v>
      </c>
      <c r="DB1015" s="5">
        <v>0</v>
      </c>
      <c r="DC1015" s="5">
        <v>0</v>
      </c>
      <c r="DD1015" s="5">
        <v>0</v>
      </c>
      <c r="DE1015" s="5">
        <v>0</v>
      </c>
      <c r="DF1015" s="3">
        <v>0</v>
      </c>
      <c r="DG1015" s="3">
        <v>0</v>
      </c>
      <c r="DH1015" s="3">
        <v>0</v>
      </c>
      <c r="DI1015" s="3">
        <v>0</v>
      </c>
      <c r="DJ1015" s="3">
        <v>0</v>
      </c>
      <c r="DK1015" s="3">
        <v>0</v>
      </c>
      <c r="DL1015" s="3">
        <v>0</v>
      </c>
      <c r="DM1015" s="3">
        <v>0</v>
      </c>
      <c r="DN1015" s="3">
        <v>0</v>
      </c>
      <c r="DO1015" s="3">
        <v>0</v>
      </c>
      <c r="DP1015" s="3">
        <v>0</v>
      </c>
      <c r="DQ1015" s="3">
        <v>0</v>
      </c>
      <c r="DR1015" s="3">
        <v>0</v>
      </c>
      <c r="DS1015" s="3">
        <v>0</v>
      </c>
      <c r="DT1015" s="3">
        <v>0</v>
      </c>
      <c r="DU1015" s="3">
        <v>0</v>
      </c>
      <c r="DV1015" s="3">
        <v>1</v>
      </c>
      <c r="DW1015" s="3">
        <v>0.99763999999999997</v>
      </c>
      <c r="DX1015" s="3">
        <v>0.99484660799999991</v>
      </c>
      <c r="DY1015" s="3">
        <v>0.99155366572751991</v>
      </c>
      <c r="DZ1015" s="3">
        <v>0.98765685982121076</v>
      </c>
      <c r="EA1015" s="3">
        <v>0.98305437885444391</v>
      </c>
      <c r="EB1015" s="3">
        <v>0.97837504001109676</v>
      </c>
      <c r="EC1015" s="3">
        <v>0.97371797482064393</v>
      </c>
      <c r="ED1015" s="3">
        <v>0.96918044905797973</v>
      </c>
      <c r="EE1015" s="3">
        <v>0.96490636327763402</v>
      </c>
      <c r="EF1015" s="3">
        <v>0.96089235280639895</v>
      </c>
      <c r="EG1015" s="3">
        <v>0.95703917447164533</v>
      </c>
      <c r="EH1015" s="3">
        <v>0.95322058816550337</v>
      </c>
      <c r="EI1015" s="3">
        <v>0.94934098037166981</v>
      </c>
      <c r="EJ1015" s="3">
        <v>0.94534425484430507</v>
      </c>
      <c r="EK1015" s="3">
        <v>0.94122255389318388</v>
      </c>
      <c r="EL1015" s="3">
        <v>0.93696822794958667</v>
      </c>
      <c r="EM1015" s="3">
        <v>0.93260195600734164</v>
      </c>
      <c r="EN1015" s="3">
        <v>0.9279762503055452</v>
      </c>
      <c r="EO1015" s="3">
        <v>0.92299301784140442</v>
      </c>
      <c r="EP1015" s="3">
        <v>0.91756581889649691</v>
      </c>
      <c r="EQ1015" s="3">
        <v>0.91161999239004754</v>
      </c>
      <c r="ER1015" s="3">
        <v>0.90504721224491524</v>
      </c>
      <c r="ES1015" s="3">
        <v>0.89776158218634372</v>
      </c>
      <c r="ET1015" s="3">
        <v>0.88970866079413213</v>
      </c>
      <c r="EU1015" s="3">
        <v>0.88087385379244643</v>
      </c>
      <c r="EV1015" s="3">
        <v>0.87116662392365363</v>
      </c>
      <c r="EW1015" s="3">
        <v>0.86045127444939273</v>
      </c>
      <c r="EX1015" s="3">
        <v>0.84859425588748005</v>
      </c>
      <c r="EY1015" s="3">
        <v>0.83550044651913624</v>
      </c>
      <c r="EZ1015" s="3">
        <v>0.8211131288300767</v>
      </c>
      <c r="FA1015" s="3">
        <v>0.80537239015040407</v>
      </c>
      <c r="FB1015" s="3">
        <v>0.78822601196410191</v>
      </c>
      <c r="FC1015" s="3">
        <v>0.76963964260198836</v>
      </c>
      <c r="FD1015" s="3">
        <v>0.74954435153365051</v>
      </c>
      <c r="FE1015" s="3">
        <v>0.72779257445214396</v>
      </c>
      <c r="FF1015" s="3">
        <v>0.70418298333691642</v>
      </c>
      <c r="FG1015" s="3">
        <v>0.67851551359428586</v>
      </c>
      <c r="FH1015" s="3">
        <v>0.65066245176124038</v>
      </c>
      <c r="FI1015" s="3">
        <v>0.62050424712210683</v>
      </c>
      <c r="FJ1015" s="3">
        <v>0.58797120944549475</v>
      </c>
      <c r="FK1015" s="3">
        <v>0.5530692384528102</v>
      </c>
      <c r="FL1015" s="3">
        <v>0.5158863935516278</v>
      </c>
      <c r="FM1015" s="3">
        <v>0.47663259786628442</v>
      </c>
      <c r="FN1015" s="3">
        <v>0.43564696077576265</v>
      </c>
      <c r="FO1015" s="3">
        <v>0.39257454576386297</v>
      </c>
      <c r="FP1015" s="3">
        <v>0.34817436463797008</v>
      </c>
      <c r="FQ1015" s="3">
        <v>0.30337825088364884</v>
      </c>
      <c r="FR1015" s="3">
        <v>0.25918514107742774</v>
      </c>
      <c r="FS1015" s="3">
        <v>0.2165776957357094</v>
      </c>
      <c r="FT1015" s="3">
        <v>0.17653464557113407</v>
      </c>
      <c r="FU1015" s="3">
        <v>0.14002375017411212</v>
      </c>
      <c r="FV1015" s="3">
        <v>0.10787709760913945</v>
      </c>
      <c r="FW1015" s="3">
        <v>8.1178594721853528E-2</v>
      </c>
      <c r="FX1015" s="3">
        <v>5.9274174508055791E-2</v>
      </c>
      <c r="FY1015" s="3">
        <v>4.148184554597268E-2</v>
      </c>
      <c r="FZ1015" s="3">
        <v>2.7551826993179596E-2</v>
      </c>
      <c r="GA1015" s="3">
        <v>1.7279954853582382E-2</v>
      </c>
      <c r="GB1015" s="3">
        <v>9.8485374692507434E-3</v>
      </c>
      <c r="GC1015" s="3">
        <v>4.9751856733413983E-3</v>
      </c>
      <c r="GD1015" s="3">
        <v>2.1844547735940076E-3</v>
      </c>
      <c r="GE1015" s="3">
        <v>8.2297149140380635E-4</v>
      </c>
      <c r="GF1015" s="3">
        <v>2.5304727417684237E-4</v>
      </c>
      <c r="GG1015" s="3">
        <v>5.833245764324569E-5</v>
      </c>
      <c r="GH1015" s="3">
        <v>8.4587896828470565E-6</v>
      </c>
      <c r="GI1015" s="3">
        <v>0</v>
      </c>
      <c r="GJ1015" s="3">
        <v>0</v>
      </c>
      <c r="GK1015" s="3">
        <v>0</v>
      </c>
      <c r="GL1015" s="3">
        <v>0</v>
      </c>
      <c r="GM1015" s="3">
        <v>0</v>
      </c>
      <c r="GN1015" s="3">
        <v>0</v>
      </c>
      <c r="GO1015" s="3">
        <v>0</v>
      </c>
      <c r="GP1015" s="3">
        <v>0</v>
      </c>
      <c r="GQ1015" s="3">
        <v>0</v>
      </c>
      <c r="GR1015" s="3">
        <v>0</v>
      </c>
      <c r="GS1015" s="3">
        <v>0</v>
      </c>
      <c r="GT1015" s="3">
        <v>0</v>
      </c>
      <c r="GU1015" s="3">
        <v>0</v>
      </c>
      <c r="GV1015" s="3">
        <v>0</v>
      </c>
      <c r="GW1015" s="3">
        <v>0</v>
      </c>
      <c r="GX1015" s="3">
        <v>0</v>
      </c>
      <c r="GY1015" s="3">
        <v>0</v>
      </c>
      <c r="GZ1015" s="3">
        <v>0</v>
      </c>
      <c r="HA1015" s="3">
        <v>0</v>
      </c>
      <c r="HB1015">
        <f t="shared" si="6015"/>
        <v>19</v>
      </c>
      <c r="HC1015">
        <f t="shared" si="6019"/>
        <v>0.42018149978260222</v>
      </c>
      <c r="HD1015">
        <f>IF(H1015&gt;=$F$3,IF(HB1015&lt;50,HC1015*VLOOKUP(H1015,Ret!$A$2:$AZ$27,HB1015+2),HC1015),0)</f>
        <v>0</v>
      </c>
      <c r="HE1015">
        <f>IF(H1015&lt;$F$3,HC1015*VLOOKUP(H1015,Withd!$A$2:$AZ$57,HB1015+2),0)</f>
        <v>1.2605444993478066E-2</v>
      </c>
      <c r="HF1015">
        <f>IF(HC1015=HD1015,0,HC1015*VLOOKUP(H1015,Mort!$A$2:$E$115,IF(HF1014/HC1014=VLOOKUP(H1014,Mort!$A$2:$E$115,2),2,3)))</f>
        <v>2.9832886484564756E-4</v>
      </c>
      <c r="HH1015">
        <f t="shared" ref="HH1015:HI1015" si="6046">HH1014+1</f>
        <v>42</v>
      </c>
      <c r="HI1015">
        <f t="shared" si="6046"/>
        <v>16</v>
      </c>
      <c r="HJ1015">
        <f t="shared" si="6013"/>
        <v>0.26029900770635128</v>
      </c>
      <c r="HK1015">
        <f>IF(HH1015&gt;=$F$3,IF(HI1015&lt;50,HJ1015*VLOOKUP(HH1015,Ret!$A$2:$AZ$27,HI1015+2),HJ1015),0)</f>
        <v>0</v>
      </c>
      <c r="HL1015">
        <f>IF(HH1015&lt;$F$3,HJ1015*VLOOKUP(HH1015,Withd!$A$2:$AZ$57,HI1015+2),0)</f>
        <v>9.9694519951532539E-3</v>
      </c>
      <c r="HM1015">
        <f>IF(HJ1015=HK1015,0,HJ1015*VLOOKUP(HH1015,Mort!$A$2:$E$115,IF(HM1014/HJ1014=VLOOKUP(HH1014,Mort!$A$2:$E$115,2),2,3)))</f>
        <v>1.5097342446968373E-4</v>
      </c>
      <c r="HN1015">
        <f>HN1014/(1+Assumptions!$C$9)</f>
        <v>0.63919262853607473</v>
      </c>
      <c r="HO1015">
        <f>HO1014*(1+Assumptions!$C$10)</f>
        <v>1.4678467782217905</v>
      </c>
      <c r="HQ1015">
        <f>HQ1014/(1.01+Assumptions!$C$9)</f>
        <v>0.56972412258264093</v>
      </c>
      <c r="HR1015">
        <f>HR1014/(0.99+Assumptions!$C$9)</f>
        <v>0.71793086390521565</v>
      </c>
    </row>
    <row r="1016" spans="2:226" x14ac:dyDescent="0.25">
      <c r="B1016">
        <f t="shared" ref="B1016:C1016" si="6047">B1015+1</f>
        <v>2057</v>
      </c>
      <c r="C1016">
        <f t="shared" si="6047"/>
        <v>68</v>
      </c>
      <c r="D1016">
        <f>IF(D1015=0, 0, D1015*(1-VLOOKUP(C1015,Mort!$A$2:$E$111,IF(D1015/D1014=1-VLOOKUP(C1014,Mort!$A$2:$E$111,4),4,5))))</f>
        <v>0.92064816729626864</v>
      </c>
      <c r="E1016" s="3">
        <f>IF(C1016&lt;65,Assumptions!$C$6,Assumptions!$C$7)*(1+Assumptions!$C$8)^(B1016-$J$3)</f>
        <v>32102.025493028828</v>
      </c>
      <c r="F1016" s="3">
        <f t="shared" si="6011"/>
        <v>29554.67</v>
      </c>
      <c r="H1016">
        <f t="shared" si="6018"/>
        <v>46</v>
      </c>
      <c r="I1016" s="5">
        <v>470623.10128781101</v>
      </c>
      <c r="J1016" s="5">
        <v>0</v>
      </c>
      <c r="K1016" s="5">
        <v>0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0</v>
      </c>
      <c r="Z1016" s="5">
        <v>0</v>
      </c>
      <c r="AA1016" s="5">
        <v>25320.13</v>
      </c>
      <c r="AB1016" s="5">
        <v>26637.95</v>
      </c>
      <c r="AC1016" s="5">
        <v>28010.01</v>
      </c>
      <c r="AD1016" s="5">
        <v>29434.43</v>
      </c>
      <c r="AE1016" s="5">
        <v>30908.61</v>
      </c>
      <c r="AF1016" s="5">
        <v>32453.37</v>
      </c>
      <c r="AG1016" s="5">
        <v>34075.33</v>
      </c>
      <c r="AH1016" s="5">
        <v>35781.949999999997</v>
      </c>
      <c r="AI1016" s="5">
        <v>37583.480000000003</v>
      </c>
      <c r="AJ1016" s="5">
        <v>39485.629999999997</v>
      </c>
      <c r="AK1016" s="5">
        <v>41490.29</v>
      </c>
      <c r="AL1016" s="5">
        <v>43597.599999999999</v>
      </c>
      <c r="AM1016" s="5">
        <v>45808.27</v>
      </c>
      <c r="AN1016" s="5">
        <v>48124.26</v>
      </c>
      <c r="AO1016" s="5">
        <v>50549.74</v>
      </c>
      <c r="AP1016" s="5">
        <v>53088.92</v>
      </c>
      <c r="AQ1016" s="5">
        <v>55747.81</v>
      </c>
      <c r="AR1016" s="5">
        <v>58522.22</v>
      </c>
      <c r="AS1016" s="5">
        <v>25292.959999999999</v>
      </c>
      <c r="AT1016" s="5">
        <v>26527.17</v>
      </c>
      <c r="AU1016" s="5">
        <v>27804.81</v>
      </c>
      <c r="AV1016" s="5">
        <v>29122.58</v>
      </c>
      <c r="AW1016" s="5">
        <v>30476.99</v>
      </c>
      <c r="AX1016" s="5">
        <v>31864.81</v>
      </c>
      <c r="AY1016" s="5">
        <v>33283.550000000003</v>
      </c>
      <c r="AZ1016" s="5">
        <v>34727.19</v>
      </c>
      <c r="BA1016" s="5">
        <v>36186.550000000003</v>
      </c>
      <c r="BB1016" s="5">
        <v>37650.730000000003</v>
      </c>
      <c r="BC1016" s="5">
        <v>39108.620000000003</v>
      </c>
      <c r="BD1016" s="5">
        <v>40549.1</v>
      </c>
      <c r="BE1016" s="5">
        <v>41959.22</v>
      </c>
      <c r="BF1016" s="5">
        <v>43324.54</v>
      </c>
      <c r="BG1016" s="5">
        <v>44629.61</v>
      </c>
      <c r="BH1016" s="5">
        <v>45854.87</v>
      </c>
      <c r="BI1016" s="5">
        <v>46972.99</v>
      </c>
      <c r="BJ1016" s="5">
        <v>47948.89</v>
      </c>
      <c r="BK1016" s="5">
        <v>48742.21</v>
      </c>
      <c r="BL1016" s="5">
        <v>49312.12</v>
      </c>
      <c r="BM1016" s="5">
        <v>49612.959999999999</v>
      </c>
      <c r="BN1016" s="5">
        <v>49597.4</v>
      </c>
      <c r="BO1016" s="5">
        <v>49219.23</v>
      </c>
      <c r="BP1016" s="5">
        <v>48435.28</v>
      </c>
      <c r="BQ1016" s="5">
        <v>47211.08</v>
      </c>
      <c r="BR1016" s="5">
        <v>45524.73</v>
      </c>
      <c r="BS1016" s="5">
        <v>43280</v>
      </c>
      <c r="BT1016" s="5">
        <v>40496.21</v>
      </c>
      <c r="BU1016" s="5">
        <v>37226.699999999997</v>
      </c>
      <c r="BV1016" s="5">
        <v>33553.1</v>
      </c>
      <c r="BW1016" s="5">
        <v>29579.360000000001</v>
      </c>
      <c r="BX1016" s="5">
        <v>25436.5</v>
      </c>
      <c r="BY1016" s="5">
        <v>21285.39</v>
      </c>
      <c r="BZ1016" s="5">
        <v>17300.62</v>
      </c>
      <c r="CA1016" s="5">
        <v>13734.93</v>
      </c>
      <c r="CB1016" s="5">
        <v>10580.42</v>
      </c>
      <c r="CC1016" s="5">
        <v>7811.74</v>
      </c>
      <c r="CD1016" s="5">
        <v>5473.85</v>
      </c>
      <c r="CE1016" s="5">
        <v>3621.91</v>
      </c>
      <c r="CF1016" s="5">
        <v>2177.8000000000002</v>
      </c>
      <c r="CG1016" s="5">
        <v>1160.67</v>
      </c>
      <c r="CH1016" s="5">
        <v>537.64</v>
      </c>
      <c r="CI1016" s="5">
        <v>213.69</v>
      </c>
      <c r="CJ1016" s="5">
        <v>69.319999999999993</v>
      </c>
      <c r="CK1016" s="5">
        <v>16.86</v>
      </c>
      <c r="CL1016" s="5">
        <v>2.58</v>
      </c>
      <c r="CM1016" s="5">
        <v>0</v>
      </c>
      <c r="CN1016" s="5">
        <v>0</v>
      </c>
      <c r="CO1016" s="5">
        <v>0</v>
      </c>
      <c r="CP1016" s="5">
        <v>0</v>
      </c>
      <c r="CQ1016" s="5">
        <v>0</v>
      </c>
      <c r="CR1016" s="5">
        <v>0</v>
      </c>
      <c r="CS1016" s="5">
        <v>0</v>
      </c>
      <c r="CT1016" s="5">
        <v>0</v>
      </c>
      <c r="CU1016" s="5">
        <v>0</v>
      </c>
      <c r="CV1016" s="5">
        <v>0</v>
      </c>
      <c r="CW1016" s="5">
        <v>0</v>
      </c>
      <c r="CX1016" s="5">
        <v>0</v>
      </c>
      <c r="CY1016" s="5">
        <v>0</v>
      </c>
      <c r="CZ1016" s="5">
        <v>0</v>
      </c>
      <c r="DA1016" s="5">
        <v>0</v>
      </c>
      <c r="DB1016" s="5">
        <v>0</v>
      </c>
      <c r="DC1016" s="5">
        <v>0</v>
      </c>
      <c r="DD1016" s="5">
        <v>0</v>
      </c>
      <c r="DE1016" s="5">
        <v>0</v>
      </c>
      <c r="DF1016" s="3">
        <v>0</v>
      </c>
      <c r="DG1016" s="3">
        <v>0</v>
      </c>
      <c r="DH1016" s="3">
        <v>0</v>
      </c>
      <c r="DI1016" s="3">
        <v>0</v>
      </c>
      <c r="DJ1016" s="3">
        <v>0</v>
      </c>
      <c r="DK1016" s="3">
        <v>0</v>
      </c>
      <c r="DL1016" s="3">
        <v>0</v>
      </c>
      <c r="DM1016" s="3">
        <v>0</v>
      </c>
      <c r="DN1016" s="3">
        <v>0</v>
      </c>
      <c r="DO1016" s="3">
        <v>0</v>
      </c>
      <c r="DP1016" s="3">
        <v>0</v>
      </c>
      <c r="DQ1016" s="3">
        <v>0</v>
      </c>
      <c r="DR1016" s="3">
        <v>0</v>
      </c>
      <c r="DS1016" s="3">
        <v>0</v>
      </c>
      <c r="DT1016" s="3">
        <v>0</v>
      </c>
      <c r="DU1016" s="3">
        <v>0</v>
      </c>
      <c r="DV1016" s="3">
        <v>0</v>
      </c>
      <c r="DW1016" s="3">
        <v>1</v>
      </c>
      <c r="DX1016" s="3">
        <v>0.99719999999999998</v>
      </c>
      <c r="DY1016" s="3">
        <v>0.99389926799999995</v>
      </c>
      <c r="DZ1016" s="3">
        <v>0.98999324387675991</v>
      </c>
      <c r="EA1016" s="3">
        <v>0.98537987536029426</v>
      </c>
      <c r="EB1016" s="3">
        <v>0.9806894671535793</v>
      </c>
      <c r="EC1016" s="3">
        <v>0.97602138528992832</v>
      </c>
      <c r="ED1016" s="3">
        <v>0.9714731256344773</v>
      </c>
      <c r="EE1016" s="3">
        <v>0.9671889291504292</v>
      </c>
      <c r="EF1016" s="3">
        <v>0.96316542320516341</v>
      </c>
      <c r="EG1016" s="3">
        <v>0.95930312985811073</v>
      </c>
      <c r="EH1016" s="3">
        <v>0.9554755103699768</v>
      </c>
      <c r="EI1016" s="3">
        <v>0.95158672504277098</v>
      </c>
      <c r="EJ1016" s="3">
        <v>0.94758054493034083</v>
      </c>
      <c r="EK1016" s="3">
        <v>0.94344909375444452</v>
      </c>
      <c r="EL1016" s="3">
        <v>0.93918470385067443</v>
      </c>
      <c r="EM1016" s="3">
        <v>0.93480810313073026</v>
      </c>
      <c r="EN1016" s="3">
        <v>0.93017145493920184</v>
      </c>
      <c r="EO1016" s="3">
        <v>0.92517643422617835</v>
      </c>
      <c r="EP1016" s="3">
        <v>0.9197363967929284</v>
      </c>
      <c r="EQ1016" s="3">
        <v>0.91377650494171014</v>
      </c>
      <c r="ER1016" s="3">
        <v>0.9071881763410804</v>
      </c>
      <c r="ES1016" s="3">
        <v>0.89988531152153473</v>
      </c>
      <c r="ET1016" s="3">
        <v>0.89181334027718651</v>
      </c>
      <c r="EU1016" s="3">
        <v>0.882957633808234</v>
      </c>
      <c r="EV1016" s="3">
        <v>0.8732274406836672</v>
      </c>
      <c r="EW1016" s="3">
        <v>0.86248674316325813</v>
      </c>
      <c r="EX1016" s="3">
        <v>0.85060167584246837</v>
      </c>
      <c r="EY1016" s="3">
        <v>0.83747689198421904</v>
      </c>
      <c r="EZ1016" s="3">
        <v>0.82305553990425073</v>
      </c>
      <c r="FA1016" s="3">
        <v>0.80727756520428617</v>
      </c>
      <c r="FB1016" s="3">
        <v>0.79009062584108691</v>
      </c>
      <c r="FC1016" s="3">
        <v>0.77146028888375406</v>
      </c>
      <c r="FD1016" s="3">
        <v>0.75131746074099925</v>
      </c>
      <c r="FE1016" s="3">
        <v>0.72951422803029542</v>
      </c>
      <c r="FF1016" s="3">
        <v>0.70584878647299265</v>
      </c>
      <c r="FG1016" s="3">
        <v>0.68012059820605208</v>
      </c>
      <c r="FH1016" s="3">
        <v>0.65220164764969357</v>
      </c>
      <c r="FI1016" s="3">
        <v>0.62197210128113023</v>
      </c>
      <c r="FJ1016" s="3">
        <v>0.58936210401096056</v>
      </c>
      <c r="FK1016" s="3">
        <v>0.55437756951687001</v>
      </c>
      <c r="FL1016" s="3">
        <v>0.51710676551825085</v>
      </c>
      <c r="FM1016" s="3">
        <v>0.47776011172996713</v>
      </c>
      <c r="FN1016" s="3">
        <v>0.43667751972230723</v>
      </c>
      <c r="FO1016" s="3">
        <v>0.39350321334736271</v>
      </c>
      <c r="FP1016" s="3">
        <v>0.34899799991777603</v>
      </c>
      <c r="FQ1016" s="3">
        <v>0.30409591724835494</v>
      </c>
      <c r="FR1016" s="3">
        <v>0.25979826498278707</v>
      </c>
      <c r="FS1016" s="3">
        <v>0.21709002820226669</v>
      </c>
      <c r="FT1016" s="3">
        <v>0.17695225288794961</v>
      </c>
      <c r="FU1016" s="3">
        <v>0.14035498794566387</v>
      </c>
      <c r="FV1016" s="3">
        <v>0.10813228981309836</v>
      </c>
      <c r="FW1016" s="3">
        <v>8.1370629407254647E-2</v>
      </c>
      <c r="FX1016" s="3">
        <v>5.9414392474295127E-2</v>
      </c>
      <c r="FY1016" s="3">
        <v>4.1579974285285953E-2</v>
      </c>
      <c r="FZ1016" s="3">
        <v>2.7617003120544079E-2</v>
      </c>
      <c r="GA1016" s="3">
        <v>1.7320832017142837E-2</v>
      </c>
      <c r="GB1016" s="3">
        <v>9.8718349998503877E-3</v>
      </c>
      <c r="GC1016" s="3">
        <v>4.9869548868744203E-3</v>
      </c>
      <c r="GD1016" s="3">
        <v>2.1896222821799517E-3</v>
      </c>
      <c r="GE1016" s="3">
        <v>8.2491829858847491E-4</v>
      </c>
      <c r="GF1016" s="3">
        <v>2.5364587844998424E-4</v>
      </c>
      <c r="GG1016" s="3">
        <v>5.8470447900290351E-5</v>
      </c>
      <c r="GH1016" s="3">
        <v>8.4787996500211015E-6</v>
      </c>
      <c r="GI1016" s="3">
        <v>0</v>
      </c>
      <c r="GJ1016" s="3">
        <v>0</v>
      </c>
      <c r="GK1016" s="3">
        <v>0</v>
      </c>
      <c r="GL1016" s="3">
        <v>0</v>
      </c>
      <c r="GM1016" s="3">
        <v>0</v>
      </c>
      <c r="GN1016" s="3">
        <v>0</v>
      </c>
      <c r="GO1016" s="3">
        <v>0</v>
      </c>
      <c r="GP1016" s="3">
        <v>0</v>
      </c>
      <c r="GQ1016" s="3">
        <v>0</v>
      </c>
      <c r="GR1016" s="3">
        <v>0</v>
      </c>
      <c r="GS1016" s="3">
        <v>0</v>
      </c>
      <c r="GT1016" s="3">
        <v>0</v>
      </c>
      <c r="GU1016" s="3">
        <v>0</v>
      </c>
      <c r="GV1016" s="3">
        <v>0</v>
      </c>
      <c r="GW1016" s="3">
        <v>0</v>
      </c>
      <c r="GX1016" s="3">
        <v>0</v>
      </c>
      <c r="GY1016" s="3">
        <v>0</v>
      </c>
      <c r="GZ1016" s="3">
        <v>0</v>
      </c>
      <c r="HA1016" s="3">
        <v>0</v>
      </c>
      <c r="HB1016">
        <f t="shared" si="6015"/>
        <v>20</v>
      </c>
      <c r="HC1016">
        <f t="shared" si="6019"/>
        <v>0.40727772592427852</v>
      </c>
      <c r="HD1016">
        <f>IF(H1016&gt;=$F$3,IF(HB1016&lt;50,HC1016*VLOOKUP(H1016,Ret!$A$2:$AZ$27,HB1016+2),HC1016),0)</f>
        <v>0</v>
      </c>
      <c r="HE1016">
        <f>IF(H1016&lt;$F$3,HC1016*VLOOKUP(H1016,Withd!$A$2:$AZ$57,HB1016+2),0)</f>
        <v>1.1118681917732805E-2</v>
      </c>
      <c r="HF1016">
        <f>IF(HC1016=HD1016,0,HC1016*VLOOKUP(H1016,Mort!$A$2:$E$115,IF(HF1015/HC1015=VLOOKUP(H1015,Mort!$A$2:$E$115,2),2,3)))</f>
        <v>3.0953107170245169E-4</v>
      </c>
      <c r="HH1016">
        <f t="shared" ref="HH1016:HI1016" si="6048">HH1015+1</f>
        <v>43</v>
      </c>
      <c r="HI1016">
        <f t="shared" si="6048"/>
        <v>17</v>
      </c>
      <c r="HJ1016">
        <f t="shared" si="6013"/>
        <v>0.25017858228672835</v>
      </c>
      <c r="HK1016">
        <f>IF(HH1016&gt;=$F$3,IF(HI1016&lt;50,HJ1016*VLOOKUP(HH1016,Ret!$A$2:$AZ$27,HI1016+2),HJ1016),0)</f>
        <v>0</v>
      </c>
      <c r="HL1016">
        <f>IF(HH1016&lt;$F$3,HJ1016*VLOOKUP(HH1016,Withd!$A$2:$AZ$57,HI1016+2),0)</f>
        <v>8.8563218129501832E-3</v>
      </c>
      <c r="HM1016">
        <f>IF(HJ1016=HK1016,0,HJ1016*VLOOKUP(HH1016,Mort!$A$2:$E$115,IF(HM1015/HJ1015=VLOOKUP(HH1015,Mort!$A$2:$E$115,2),2,3)))</f>
        <v>1.5511072101777158E-4</v>
      </c>
      <c r="HN1016">
        <f>HN1015/(1+Assumptions!$C$9)</f>
        <v>0.61579251304053439</v>
      </c>
      <c r="HO1016">
        <f>HO1015*(1+Assumptions!$C$10)</f>
        <v>1.5155517985139988</v>
      </c>
      <c r="HQ1016">
        <f>HQ1015/(1.01+Assumptions!$C$9)</f>
        <v>0.54362988796053524</v>
      </c>
      <c r="HR1016">
        <f>HR1015/(0.99+Assumptions!$C$9)</f>
        <v>0.69837632675604633</v>
      </c>
    </row>
    <row r="1017" spans="2:226" x14ac:dyDescent="0.25">
      <c r="B1017">
        <f t="shared" ref="B1017:C1017" si="6049">B1016+1</f>
        <v>2058</v>
      </c>
      <c r="C1017">
        <f t="shared" si="6049"/>
        <v>69</v>
      </c>
      <c r="D1017">
        <f>IF(D1016=0, 0, D1016*(1-VLOOKUP(C1016,Mort!$A$2:$E$111,IF(D1016/D1015=1-VLOOKUP(C1015,Mort!$A$2:$E$111,4),4,5))))</f>
        <v>0.91323694954953372</v>
      </c>
      <c r="E1017" s="3">
        <f>IF(C1017&lt;65,Assumptions!$C$6,Assumptions!$C$7)*(1+Assumptions!$C$8)^(B1017-$J$3)</f>
        <v>33867.636895145413</v>
      </c>
      <c r="F1017" s="3">
        <f t="shared" si="6011"/>
        <v>30929.18</v>
      </c>
      <c r="H1017">
        <f t="shared" si="6018"/>
        <v>47</v>
      </c>
      <c r="I1017" s="5">
        <v>458475.76096470159</v>
      </c>
      <c r="J1017" s="5">
        <v>0</v>
      </c>
      <c r="K1017" s="5">
        <v>0</v>
      </c>
      <c r="L1017" s="5">
        <v>0</v>
      </c>
      <c r="M1017" s="5">
        <v>0</v>
      </c>
      <c r="N1017" s="5">
        <v>0</v>
      </c>
      <c r="O1017" s="5">
        <v>0</v>
      </c>
      <c r="P1017" s="5">
        <v>0</v>
      </c>
      <c r="Q1017" s="5">
        <v>0</v>
      </c>
      <c r="R1017" s="5">
        <v>0</v>
      </c>
      <c r="S1017" s="5">
        <v>0</v>
      </c>
      <c r="T1017" s="5">
        <v>0</v>
      </c>
      <c r="U1017" s="5">
        <v>0</v>
      </c>
      <c r="V1017" s="5">
        <v>0</v>
      </c>
      <c r="W1017" s="5">
        <v>0</v>
      </c>
      <c r="X1017" s="5">
        <v>0</v>
      </c>
      <c r="Y1017" s="5">
        <v>0</v>
      </c>
      <c r="Z1017" s="5">
        <v>0</v>
      </c>
      <c r="AA1017" s="5">
        <v>0</v>
      </c>
      <c r="AB1017" s="5">
        <v>26712.74</v>
      </c>
      <c r="AC1017" s="5">
        <v>28088.66</v>
      </c>
      <c r="AD1017" s="5">
        <v>29517.08</v>
      </c>
      <c r="AE1017" s="5">
        <v>30995.4</v>
      </c>
      <c r="AF1017" s="5">
        <v>32544.5</v>
      </c>
      <c r="AG1017" s="5">
        <v>34171.01</v>
      </c>
      <c r="AH1017" s="5">
        <v>35882.42</v>
      </c>
      <c r="AI1017" s="5">
        <v>37689.01</v>
      </c>
      <c r="AJ1017" s="5">
        <v>39596.5</v>
      </c>
      <c r="AK1017" s="5">
        <v>41606.79</v>
      </c>
      <c r="AL1017" s="5">
        <v>43720.02</v>
      </c>
      <c r="AM1017" s="5">
        <v>45936.89</v>
      </c>
      <c r="AN1017" s="5">
        <v>48259.39</v>
      </c>
      <c r="AO1017" s="5">
        <v>50691.67</v>
      </c>
      <c r="AP1017" s="5">
        <v>53237.99</v>
      </c>
      <c r="AQ1017" s="5">
        <v>55904.34</v>
      </c>
      <c r="AR1017" s="5">
        <v>58686.55</v>
      </c>
      <c r="AS1017" s="5">
        <v>25363.98</v>
      </c>
      <c r="AT1017" s="5">
        <v>26601.65</v>
      </c>
      <c r="AU1017" s="5">
        <v>27882.880000000001</v>
      </c>
      <c r="AV1017" s="5">
        <v>29204.35</v>
      </c>
      <c r="AW1017" s="5">
        <v>30562.560000000001</v>
      </c>
      <c r="AX1017" s="5">
        <v>31954.28</v>
      </c>
      <c r="AY1017" s="5">
        <v>33377.01</v>
      </c>
      <c r="AZ1017" s="5">
        <v>34824.699999999997</v>
      </c>
      <c r="BA1017" s="5">
        <v>36288.160000000003</v>
      </c>
      <c r="BB1017" s="5">
        <v>37756.449999999997</v>
      </c>
      <c r="BC1017" s="5">
        <v>39218.43</v>
      </c>
      <c r="BD1017" s="5">
        <v>40662.959999999999</v>
      </c>
      <c r="BE1017" s="5">
        <v>42077.04</v>
      </c>
      <c r="BF1017" s="5">
        <v>43446.19</v>
      </c>
      <c r="BG1017" s="5">
        <v>44754.92</v>
      </c>
      <c r="BH1017" s="5">
        <v>45983.62</v>
      </c>
      <c r="BI1017" s="5">
        <v>47104.88</v>
      </c>
      <c r="BJ1017" s="5">
        <v>48083.519999999997</v>
      </c>
      <c r="BK1017" s="5">
        <v>48879.08</v>
      </c>
      <c r="BL1017" s="5">
        <v>49450.58</v>
      </c>
      <c r="BM1017" s="5">
        <v>49752.27</v>
      </c>
      <c r="BN1017" s="5">
        <v>49736.66</v>
      </c>
      <c r="BO1017" s="5">
        <v>49357.43</v>
      </c>
      <c r="BP1017" s="5">
        <v>48571.28</v>
      </c>
      <c r="BQ1017" s="5">
        <v>47343.65</v>
      </c>
      <c r="BR1017" s="5">
        <v>45652.56</v>
      </c>
      <c r="BS1017" s="5">
        <v>43401.53</v>
      </c>
      <c r="BT1017" s="5">
        <v>40609.919999999998</v>
      </c>
      <c r="BU1017" s="5">
        <v>37331.230000000003</v>
      </c>
      <c r="BV1017" s="5">
        <v>33647.31</v>
      </c>
      <c r="BW1017" s="5">
        <v>29662.41</v>
      </c>
      <c r="BX1017" s="5">
        <v>25507.93</v>
      </c>
      <c r="BY1017" s="5">
        <v>21345.16</v>
      </c>
      <c r="BZ1017" s="5">
        <v>17349.2</v>
      </c>
      <c r="CA1017" s="5">
        <v>13773.49</v>
      </c>
      <c r="CB1017" s="5">
        <v>10610.13</v>
      </c>
      <c r="CC1017" s="5">
        <v>7833.68</v>
      </c>
      <c r="CD1017" s="5">
        <v>5489.22</v>
      </c>
      <c r="CE1017" s="5">
        <v>3632.08</v>
      </c>
      <c r="CF1017" s="5">
        <v>2183.92</v>
      </c>
      <c r="CG1017" s="5">
        <v>1163.93</v>
      </c>
      <c r="CH1017" s="5">
        <v>539.15</v>
      </c>
      <c r="CI1017" s="5">
        <v>214.29</v>
      </c>
      <c r="CJ1017" s="5">
        <v>69.510000000000005</v>
      </c>
      <c r="CK1017" s="5">
        <v>16.91</v>
      </c>
      <c r="CL1017" s="5">
        <v>2.59</v>
      </c>
      <c r="CM1017" s="5">
        <v>0</v>
      </c>
      <c r="CN1017" s="5">
        <v>0</v>
      </c>
      <c r="CO1017" s="5">
        <v>0</v>
      </c>
      <c r="CP1017" s="5">
        <v>0</v>
      </c>
      <c r="CQ1017" s="5">
        <v>0</v>
      </c>
      <c r="CR1017" s="5">
        <v>0</v>
      </c>
      <c r="CS1017" s="5">
        <v>0</v>
      </c>
      <c r="CT1017" s="5">
        <v>0</v>
      </c>
      <c r="CU1017" s="5">
        <v>0</v>
      </c>
      <c r="CV1017" s="5">
        <v>0</v>
      </c>
      <c r="CW1017" s="5">
        <v>0</v>
      </c>
      <c r="CX1017" s="5">
        <v>0</v>
      </c>
      <c r="CY1017" s="5">
        <v>0</v>
      </c>
      <c r="CZ1017" s="5">
        <v>0</v>
      </c>
      <c r="DA1017" s="5">
        <v>0</v>
      </c>
      <c r="DB1017" s="5">
        <v>0</v>
      </c>
      <c r="DC1017" s="5">
        <v>0</v>
      </c>
      <c r="DD1017" s="5">
        <v>0</v>
      </c>
      <c r="DE1017" s="5">
        <v>0</v>
      </c>
      <c r="DF1017" s="3">
        <v>0</v>
      </c>
      <c r="DG1017" s="3">
        <v>0</v>
      </c>
      <c r="DH1017" s="3">
        <v>0</v>
      </c>
      <c r="DI1017" s="3">
        <v>0</v>
      </c>
      <c r="DJ1017" s="3">
        <v>0</v>
      </c>
      <c r="DK1017" s="3">
        <v>0</v>
      </c>
      <c r="DL1017" s="3">
        <v>0</v>
      </c>
      <c r="DM1017" s="3">
        <v>0</v>
      </c>
      <c r="DN1017" s="3">
        <v>0</v>
      </c>
      <c r="DO1017" s="3">
        <v>0</v>
      </c>
      <c r="DP1017" s="3">
        <v>0</v>
      </c>
      <c r="DQ1017" s="3">
        <v>0</v>
      </c>
      <c r="DR1017" s="3">
        <v>0</v>
      </c>
      <c r="DS1017" s="3">
        <v>0</v>
      </c>
      <c r="DT1017" s="3">
        <v>0</v>
      </c>
      <c r="DU1017" s="3">
        <v>0</v>
      </c>
      <c r="DV1017" s="3">
        <v>0</v>
      </c>
      <c r="DW1017" s="3">
        <v>0</v>
      </c>
      <c r="DX1017" s="3">
        <v>1</v>
      </c>
      <c r="DY1017" s="3">
        <v>0.99668999999999996</v>
      </c>
      <c r="DZ1017" s="3">
        <v>0.99277300829999993</v>
      </c>
      <c r="EA1017" s="3">
        <v>0.98814668608132195</v>
      </c>
      <c r="EB1017" s="3">
        <v>0.98344310785557487</v>
      </c>
      <c r="EC1017" s="3">
        <v>0.97876191866218232</v>
      </c>
      <c r="ED1017" s="3">
        <v>0.97420088812121652</v>
      </c>
      <c r="EE1017" s="3">
        <v>0.96990466220460192</v>
      </c>
      <c r="EF1017" s="3">
        <v>0.96586985880983067</v>
      </c>
      <c r="EG1017" s="3">
        <v>0.96199672067600328</v>
      </c>
      <c r="EH1017" s="3">
        <v>0.95815835376050595</v>
      </c>
      <c r="EI1017" s="3">
        <v>0.9542586492607007</v>
      </c>
      <c r="EJ1017" s="3">
        <v>0.95024122034731306</v>
      </c>
      <c r="EK1017" s="3">
        <v>0.94609816862659879</v>
      </c>
      <c r="EL1017" s="3">
        <v>0.94182180490440659</v>
      </c>
      <c r="EM1017" s="3">
        <v>0.9374329152935521</v>
      </c>
      <c r="EN1017" s="3">
        <v>0.93278324803369617</v>
      </c>
      <c r="EO1017" s="3">
        <v>0.9277742019917552</v>
      </c>
      <c r="EP1017" s="3">
        <v>0.92231888968404363</v>
      </c>
      <c r="EQ1017" s="3">
        <v>0.91634226327889101</v>
      </c>
      <c r="ER1017" s="3">
        <v>0.90973543556065017</v>
      </c>
      <c r="ES1017" s="3">
        <v>0.90241206530438689</v>
      </c>
      <c r="ET1017" s="3">
        <v>0.89431742907860656</v>
      </c>
      <c r="EU1017" s="3">
        <v>0.88543685700785602</v>
      </c>
      <c r="EV1017" s="3">
        <v>0.87567934284362936</v>
      </c>
      <c r="EW1017" s="3">
        <v>0.86490848692665279</v>
      </c>
      <c r="EX1017" s="3">
        <v>0.85299004797680344</v>
      </c>
      <c r="EY1017" s="3">
        <v>0.83982841153652132</v>
      </c>
      <c r="EZ1017" s="3">
        <v>0.82536656628986238</v>
      </c>
      <c r="FA1017" s="3">
        <v>0.80954428921408572</v>
      </c>
      <c r="FB1017" s="3">
        <v>0.79230909129671778</v>
      </c>
      <c r="FC1017" s="3">
        <v>0.77362644292394112</v>
      </c>
      <c r="FD1017" s="3">
        <v>0.75342705649919706</v>
      </c>
      <c r="FE1017" s="3">
        <v>0.73156260331959033</v>
      </c>
      <c r="FF1017" s="3">
        <v>0.70783071246790286</v>
      </c>
      <c r="FG1017" s="3">
        <v>0.68203028299844781</v>
      </c>
      <c r="FH1017" s="3">
        <v>0.65403293988136146</v>
      </c>
      <c r="FI1017" s="3">
        <v>0.62371851311786031</v>
      </c>
      <c r="FJ1017" s="3">
        <v>0.59101695147509092</v>
      </c>
      <c r="FK1017" s="3">
        <v>0.55593418523552951</v>
      </c>
      <c r="FL1017" s="3">
        <v>0.5185587299621448</v>
      </c>
      <c r="FM1017" s="3">
        <v>0.47910159619932519</v>
      </c>
      <c r="FN1017" s="3">
        <v>0.4379036499421452</v>
      </c>
      <c r="FO1017" s="3">
        <v>0.39460811607236529</v>
      </c>
      <c r="FP1017" s="3">
        <v>0.34997793814458078</v>
      </c>
      <c r="FQ1017" s="3">
        <v>0.30494977662289902</v>
      </c>
      <c r="FR1017" s="3">
        <v>0.26052774266224132</v>
      </c>
      <c r="FS1017" s="3">
        <v>0.21769958704599546</v>
      </c>
      <c r="FT1017" s="3">
        <v>0.17744911039706135</v>
      </c>
      <c r="FU1017" s="3">
        <v>0.14074908538474112</v>
      </c>
      <c r="FV1017" s="3">
        <v>0.10843591036211225</v>
      </c>
      <c r="FW1017" s="3">
        <v>8.1599106906593097E-2</v>
      </c>
      <c r="FX1017" s="3">
        <v>5.9581219889987082E-2</v>
      </c>
      <c r="FY1017" s="3">
        <v>4.1696725115609658E-2</v>
      </c>
      <c r="FZ1017" s="3">
        <v>2.7694547854536782E-2</v>
      </c>
      <c r="GA1017" s="3">
        <v>1.7369466523408379E-2</v>
      </c>
      <c r="GB1017" s="3">
        <v>9.8995537503513715E-3</v>
      </c>
      <c r="GC1017" s="3">
        <v>5.0009575680650025E-3</v>
      </c>
      <c r="GD1017" s="3">
        <v>2.1957704394103003E-3</v>
      </c>
      <c r="GE1017" s="3">
        <v>8.2723455534343643E-4</v>
      </c>
      <c r="GF1017" s="3">
        <v>2.5435808107699982E-4</v>
      </c>
      <c r="GG1017" s="3">
        <v>5.8634624849869988E-5</v>
      </c>
      <c r="GH1017" s="3">
        <v>8.5026069494796445E-6</v>
      </c>
      <c r="GI1017" s="3">
        <v>0</v>
      </c>
      <c r="GJ1017" s="3">
        <v>0</v>
      </c>
      <c r="GK1017" s="3">
        <v>0</v>
      </c>
      <c r="GL1017" s="3">
        <v>0</v>
      </c>
      <c r="GM1017" s="3">
        <v>0</v>
      </c>
      <c r="GN1017" s="3">
        <v>0</v>
      </c>
      <c r="GO1017" s="3">
        <v>0</v>
      </c>
      <c r="GP1017" s="3">
        <v>0</v>
      </c>
      <c r="GQ1017" s="3">
        <v>0</v>
      </c>
      <c r="GR1017" s="3">
        <v>0</v>
      </c>
      <c r="GS1017" s="3">
        <v>0</v>
      </c>
      <c r="GT1017" s="3">
        <v>0</v>
      </c>
      <c r="GU1017" s="3">
        <v>0</v>
      </c>
      <c r="GV1017" s="3">
        <v>0</v>
      </c>
      <c r="GW1017" s="3">
        <v>0</v>
      </c>
      <c r="GX1017" s="3">
        <v>0</v>
      </c>
      <c r="GY1017" s="3">
        <v>0</v>
      </c>
      <c r="GZ1017" s="3">
        <v>0</v>
      </c>
      <c r="HA1017" s="3">
        <v>0</v>
      </c>
      <c r="HB1017">
        <f t="shared" si="6015"/>
        <v>21</v>
      </c>
      <c r="HC1017">
        <f t="shared" si="6019"/>
        <v>0.39584951293484327</v>
      </c>
      <c r="HD1017">
        <f>IF(H1017&gt;=$F$3,IF(HB1017&lt;50,HC1017*VLOOKUP(H1017,Ret!$A$2:$AZ$27,HB1017+2),HC1017),0)</f>
        <v>0</v>
      </c>
      <c r="HE1017">
        <f>IF(H1017&lt;$F$3,HC1017*VLOOKUP(H1017,Withd!$A$2:$AZ$57,HB1017+2),0)</f>
        <v>9.6983130669036598E-3</v>
      </c>
      <c r="HF1017">
        <f>IF(HC1017=HD1017,0,HC1017*VLOOKUP(H1017,Mort!$A$2:$E$115,IF(HF1016/HC1016=VLOOKUP(H1016,Mort!$A$2:$E$115,2),2,3)))</f>
        <v>3.2855509573591991E-4</v>
      </c>
      <c r="HH1017">
        <f t="shared" ref="HH1017:HI1017" si="6050">HH1016+1</f>
        <v>44</v>
      </c>
      <c r="HI1017">
        <f t="shared" si="6050"/>
        <v>18</v>
      </c>
      <c r="HJ1017">
        <f t="shared" si="6013"/>
        <v>0.24116714975276041</v>
      </c>
      <c r="HK1017">
        <f>IF(HH1017&gt;=$F$3,IF(HI1017&lt;50,HJ1017*VLOOKUP(HH1017,Ret!$A$2:$AZ$27,HI1017+2),HJ1017),0)</f>
        <v>0</v>
      </c>
      <c r="HL1017">
        <f>IF(HH1017&lt;$F$3,HJ1017*VLOOKUP(HH1017,Withd!$A$2:$AZ$57,HI1017+2),0)</f>
        <v>7.9102825118905415E-3</v>
      </c>
      <c r="HM1017">
        <f>IF(HJ1017=HK1017,0,HJ1017*VLOOKUP(HH1017,Mort!$A$2:$E$115,IF(HM1016/HJ1016=VLOOKUP(HH1016,Mort!$A$2:$E$115,2),2,3)))</f>
        <v>1.6158199033434949E-4</v>
      </c>
      <c r="HN1017">
        <f>HN1016/(1+Assumptions!$C$9)</f>
        <v>0.59324904917199839</v>
      </c>
      <c r="HO1017">
        <f>HO1016*(1+Assumptions!$C$10)</f>
        <v>1.5648072319657038</v>
      </c>
      <c r="HQ1017">
        <f>HQ1016/(1.01+Assumptions!$C$9)</f>
        <v>0.51873080912264813</v>
      </c>
      <c r="HR1017">
        <f>HR1016/(0.99+Assumptions!$C$9)</f>
        <v>0.67935440345918907</v>
      </c>
    </row>
    <row r="1018" spans="2:226" x14ac:dyDescent="0.25">
      <c r="B1018">
        <f t="shared" ref="B1018:C1018" si="6051">B1017+1</f>
        <v>2059</v>
      </c>
      <c r="C1018">
        <f t="shared" si="6051"/>
        <v>70</v>
      </c>
      <c r="D1018">
        <f>IF(D1017=0, 0, D1017*(1-VLOOKUP(C1017,Mort!$A$2:$E$111,IF(D1017/D1016=1-VLOOKUP(C1016,Mort!$A$2:$E$111,4),4,5))))</f>
        <v>0.90504521411207439</v>
      </c>
      <c r="E1018" s="3">
        <f>IF(C1018&lt;65,Assumptions!$C$6,Assumptions!$C$7)*(1+Assumptions!$C$8)^(B1018-$J$3)</f>
        <v>35730.356924378415</v>
      </c>
      <c r="F1018" s="3">
        <f t="shared" si="6011"/>
        <v>32337.59</v>
      </c>
      <c r="H1018">
        <f t="shared" si="6018"/>
        <v>48</v>
      </c>
      <c r="I1018" s="5">
        <v>446301.9575932282</v>
      </c>
      <c r="J1018" s="5">
        <v>0</v>
      </c>
      <c r="K1018" s="5">
        <v>0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0</v>
      </c>
      <c r="Z1018" s="5">
        <v>0</v>
      </c>
      <c r="AA1018" s="5">
        <v>0</v>
      </c>
      <c r="AB1018" s="5">
        <v>0</v>
      </c>
      <c r="AC1018" s="5">
        <v>28181.94</v>
      </c>
      <c r="AD1018" s="5">
        <v>29615.1</v>
      </c>
      <c r="AE1018" s="5">
        <v>31098.34</v>
      </c>
      <c r="AF1018" s="5">
        <v>32652.58</v>
      </c>
      <c r="AG1018" s="5">
        <v>34284.49</v>
      </c>
      <c r="AH1018" s="5">
        <v>36001.589999999997</v>
      </c>
      <c r="AI1018" s="5">
        <v>37814.17</v>
      </c>
      <c r="AJ1018" s="5">
        <v>39727.99</v>
      </c>
      <c r="AK1018" s="5">
        <v>41744.959999999999</v>
      </c>
      <c r="AL1018" s="5">
        <v>43865.21</v>
      </c>
      <c r="AM1018" s="5">
        <v>46089.45</v>
      </c>
      <c r="AN1018" s="5">
        <v>48419.66</v>
      </c>
      <c r="AO1018" s="5">
        <v>50860.02</v>
      </c>
      <c r="AP1018" s="5">
        <v>53414.79</v>
      </c>
      <c r="AQ1018" s="5">
        <v>56090</v>
      </c>
      <c r="AR1018" s="5">
        <v>58881.440000000002</v>
      </c>
      <c r="AS1018" s="5">
        <v>25448.21</v>
      </c>
      <c r="AT1018" s="5">
        <v>26690</v>
      </c>
      <c r="AU1018" s="5">
        <v>27975.48</v>
      </c>
      <c r="AV1018" s="5">
        <v>29301.34</v>
      </c>
      <c r="AW1018" s="5">
        <v>30664.06</v>
      </c>
      <c r="AX1018" s="5">
        <v>32060.400000000001</v>
      </c>
      <c r="AY1018" s="5">
        <v>33487.85</v>
      </c>
      <c r="AZ1018" s="5">
        <v>34940.35</v>
      </c>
      <c r="BA1018" s="5">
        <v>36408.67</v>
      </c>
      <c r="BB1018" s="5">
        <v>37881.839999999997</v>
      </c>
      <c r="BC1018" s="5">
        <v>39348.68</v>
      </c>
      <c r="BD1018" s="5">
        <v>40798</v>
      </c>
      <c r="BE1018" s="5">
        <v>42216.78</v>
      </c>
      <c r="BF1018" s="5">
        <v>43590.47</v>
      </c>
      <c r="BG1018" s="5">
        <v>44903.55</v>
      </c>
      <c r="BH1018" s="5">
        <v>46136.33</v>
      </c>
      <c r="BI1018" s="5">
        <v>47261.32</v>
      </c>
      <c r="BJ1018" s="5">
        <v>48243.21</v>
      </c>
      <c r="BK1018" s="5">
        <v>49041.4</v>
      </c>
      <c r="BL1018" s="5">
        <v>49614.81</v>
      </c>
      <c r="BM1018" s="5">
        <v>49917.49</v>
      </c>
      <c r="BN1018" s="5">
        <v>49901.84</v>
      </c>
      <c r="BO1018" s="5">
        <v>49521.35</v>
      </c>
      <c r="BP1018" s="5">
        <v>48732.59</v>
      </c>
      <c r="BQ1018" s="5">
        <v>47500.87</v>
      </c>
      <c r="BR1018" s="5">
        <v>45804.17</v>
      </c>
      <c r="BS1018" s="5">
        <v>43545.66</v>
      </c>
      <c r="BT1018" s="5">
        <v>40744.79</v>
      </c>
      <c r="BU1018" s="5">
        <v>37455.199999999997</v>
      </c>
      <c r="BV1018" s="5">
        <v>33759.050000000003</v>
      </c>
      <c r="BW1018" s="5">
        <v>29760.92</v>
      </c>
      <c r="BX1018" s="5">
        <v>25592.639999999999</v>
      </c>
      <c r="BY1018" s="5">
        <v>21416.04</v>
      </c>
      <c r="BZ1018" s="5">
        <v>17406.810000000001</v>
      </c>
      <c r="CA1018" s="5">
        <v>13819.23</v>
      </c>
      <c r="CB1018" s="5">
        <v>10645.36</v>
      </c>
      <c r="CC1018" s="5">
        <v>7859.69</v>
      </c>
      <c r="CD1018" s="5">
        <v>5507.45</v>
      </c>
      <c r="CE1018" s="5">
        <v>3644.14</v>
      </c>
      <c r="CF1018" s="5">
        <v>2191.17</v>
      </c>
      <c r="CG1018" s="5">
        <v>1167.79</v>
      </c>
      <c r="CH1018" s="5">
        <v>540.94000000000005</v>
      </c>
      <c r="CI1018" s="5">
        <v>215</v>
      </c>
      <c r="CJ1018" s="5">
        <v>69.75</v>
      </c>
      <c r="CK1018" s="5">
        <v>16.96</v>
      </c>
      <c r="CL1018" s="5">
        <v>2.59</v>
      </c>
      <c r="CM1018" s="5">
        <v>0</v>
      </c>
      <c r="CN1018" s="5">
        <v>0</v>
      </c>
      <c r="CO1018" s="5">
        <v>0</v>
      </c>
      <c r="CP1018" s="5">
        <v>0</v>
      </c>
      <c r="CQ1018" s="5">
        <v>0</v>
      </c>
      <c r="CR1018" s="5">
        <v>0</v>
      </c>
      <c r="CS1018" s="5">
        <v>0</v>
      </c>
      <c r="CT1018" s="5">
        <v>0</v>
      </c>
      <c r="CU1018" s="5">
        <v>0</v>
      </c>
      <c r="CV1018" s="5">
        <v>0</v>
      </c>
      <c r="CW1018" s="5">
        <v>0</v>
      </c>
      <c r="CX1018" s="5">
        <v>0</v>
      </c>
      <c r="CY1018" s="5">
        <v>0</v>
      </c>
      <c r="CZ1018" s="5">
        <v>0</v>
      </c>
      <c r="DA1018" s="5">
        <v>0</v>
      </c>
      <c r="DB1018" s="5">
        <v>0</v>
      </c>
      <c r="DC1018" s="5">
        <v>0</v>
      </c>
      <c r="DD1018" s="5">
        <v>0</v>
      </c>
      <c r="DE1018" s="5">
        <v>0</v>
      </c>
      <c r="DF1018" s="3">
        <v>0</v>
      </c>
      <c r="DG1018" s="3">
        <v>0</v>
      </c>
      <c r="DH1018" s="3">
        <v>0</v>
      </c>
      <c r="DI1018" s="3">
        <v>0</v>
      </c>
      <c r="DJ1018" s="3">
        <v>0</v>
      </c>
      <c r="DK1018" s="3">
        <v>0</v>
      </c>
      <c r="DL1018" s="3">
        <v>0</v>
      </c>
      <c r="DM1018" s="3">
        <v>0</v>
      </c>
      <c r="DN1018" s="3">
        <v>0</v>
      </c>
      <c r="DO1018" s="3">
        <v>0</v>
      </c>
      <c r="DP1018" s="3">
        <v>0</v>
      </c>
      <c r="DQ1018" s="3">
        <v>0</v>
      </c>
      <c r="DR1018" s="3">
        <v>0</v>
      </c>
      <c r="DS1018" s="3">
        <v>0</v>
      </c>
      <c r="DT1018" s="3">
        <v>0</v>
      </c>
      <c r="DU1018" s="3">
        <v>0</v>
      </c>
      <c r="DV1018" s="3">
        <v>0</v>
      </c>
      <c r="DW1018" s="3">
        <v>0</v>
      </c>
      <c r="DX1018" s="3">
        <v>0</v>
      </c>
      <c r="DY1018" s="3">
        <v>1</v>
      </c>
      <c r="DZ1018" s="3">
        <v>0.99607000000000001</v>
      </c>
      <c r="EA1018" s="3">
        <v>0.99142831379999996</v>
      </c>
      <c r="EB1018" s="3">
        <v>0.98670911502631198</v>
      </c>
      <c r="EC1018" s="3">
        <v>0.98201237963878674</v>
      </c>
      <c r="ED1018" s="3">
        <v>0.97743620194966996</v>
      </c>
      <c r="EE1018" s="3">
        <v>0.97312570829907186</v>
      </c>
      <c r="EF1018" s="3">
        <v>0.96907750535254766</v>
      </c>
      <c r="EG1018" s="3">
        <v>0.96519150455608393</v>
      </c>
      <c r="EH1018" s="3">
        <v>0.96134039045290509</v>
      </c>
      <c r="EI1018" s="3">
        <v>0.95742773506376178</v>
      </c>
      <c r="EJ1018" s="3">
        <v>0.95339696429914333</v>
      </c>
      <c r="EK1018" s="3">
        <v>0.94924015353479907</v>
      </c>
      <c r="EL1018" s="3">
        <v>0.94494958804082185</v>
      </c>
      <c r="EM1018" s="3">
        <v>0.94054612296055162</v>
      </c>
      <c r="EN1018" s="3">
        <v>0.93588101419066727</v>
      </c>
      <c r="EO1018" s="3">
        <v>0.93085533314446345</v>
      </c>
      <c r="EP1018" s="3">
        <v>0.92538190378557406</v>
      </c>
      <c r="EQ1018" s="3">
        <v>0.91938542904904352</v>
      </c>
      <c r="ER1018" s="3">
        <v>0.91275666010559986</v>
      </c>
      <c r="ES1018" s="3">
        <v>0.90540896899174983</v>
      </c>
      <c r="ET1018" s="3">
        <v>0.89728745053989378</v>
      </c>
      <c r="EU1018" s="3">
        <v>0.88837738615603268</v>
      </c>
      <c r="EV1018" s="3">
        <v>0.87858746736059312</v>
      </c>
      <c r="EW1018" s="3">
        <v>0.86778084151205781</v>
      </c>
      <c r="EX1018" s="3">
        <v>0.85582282151602163</v>
      </c>
      <c r="EY1018" s="3">
        <v>0.8426174753800294</v>
      </c>
      <c r="EZ1018" s="3">
        <v>0.82810760245398529</v>
      </c>
      <c r="FA1018" s="3">
        <v>0.81223277971494234</v>
      </c>
      <c r="FB1018" s="3">
        <v>0.79494034383481116</v>
      </c>
      <c r="FC1018" s="3">
        <v>0.77619565052718631</v>
      </c>
      <c r="FD1018" s="3">
        <v>0.7559291820919215</v>
      </c>
      <c r="FE1018" s="3">
        <v>0.73399211722761393</v>
      </c>
      <c r="FF1018" s="3">
        <v>0.71018141294475012</v>
      </c>
      <c r="FG1018" s="3">
        <v>0.68429530044291398</v>
      </c>
      <c r="FH1018" s="3">
        <v>0.65620497835973235</v>
      </c>
      <c r="FI1018" s="3">
        <v>0.62578987761275873</v>
      </c>
      <c r="FJ1018" s="3">
        <v>0.59297971432952179</v>
      </c>
      <c r="FK1018" s="3">
        <v>0.55778043848692138</v>
      </c>
      <c r="FL1018" s="3">
        <v>0.52028085960744563</v>
      </c>
      <c r="FM1018" s="3">
        <v>0.48069268899991507</v>
      </c>
      <c r="FN1018" s="3">
        <v>0.43935792467281237</v>
      </c>
      <c r="FO1018" s="3">
        <v>0.3959186066604114</v>
      </c>
      <c r="FP1018" s="3">
        <v>0.35114021224711889</v>
      </c>
      <c r="FQ1018" s="3">
        <v>0.3059625125394046</v>
      </c>
      <c r="FR1018" s="3">
        <v>0.26139295333778956</v>
      </c>
      <c r="FS1018" s="3">
        <v>0.21842256573859031</v>
      </c>
      <c r="FT1018" s="3">
        <v>0.17803841755918234</v>
      </c>
      <c r="FU1018" s="3">
        <v>0.14121651203959226</v>
      </c>
      <c r="FV1018" s="3">
        <v>0.10879602520554267</v>
      </c>
      <c r="FW1018" s="3">
        <v>8.187009692742292E-2</v>
      </c>
      <c r="FX1018" s="3">
        <v>5.9779088673496392E-2</v>
      </c>
      <c r="FY1018" s="3">
        <v>4.1835199626372978E-2</v>
      </c>
      <c r="FZ1018" s="3">
        <v>2.778652123984067E-2</v>
      </c>
      <c r="GA1018" s="3">
        <v>1.7427150391203274E-2</v>
      </c>
      <c r="GB1018" s="3">
        <v>9.9324300939623942E-3</v>
      </c>
      <c r="GC1018" s="3">
        <v>5.0175657105669827E-3</v>
      </c>
      <c r="GD1018" s="3">
        <v>2.2030625765386449E-3</v>
      </c>
      <c r="GE1018" s="3">
        <v>8.2998179508516896E-4</v>
      </c>
      <c r="GF1018" s="3">
        <v>2.5520280235278773E-4</v>
      </c>
      <c r="GG1018" s="3">
        <v>5.8829349998364616E-5</v>
      </c>
      <c r="GH1018" s="3">
        <v>8.5308440432628516E-6</v>
      </c>
      <c r="GI1018" s="3">
        <v>0</v>
      </c>
      <c r="GJ1018" s="3">
        <v>0</v>
      </c>
      <c r="GK1018" s="3">
        <v>0</v>
      </c>
      <c r="GL1018" s="3">
        <v>0</v>
      </c>
      <c r="GM1018" s="3">
        <v>0</v>
      </c>
      <c r="GN1018" s="3">
        <v>0</v>
      </c>
      <c r="GO1018" s="3">
        <v>0</v>
      </c>
      <c r="GP1018" s="3">
        <v>0</v>
      </c>
      <c r="GQ1018" s="3">
        <v>0</v>
      </c>
      <c r="GR1018" s="3">
        <v>0</v>
      </c>
      <c r="GS1018" s="3">
        <v>0</v>
      </c>
      <c r="GT1018" s="3">
        <v>0</v>
      </c>
      <c r="GU1018" s="3">
        <v>0</v>
      </c>
      <c r="GV1018" s="3">
        <v>0</v>
      </c>
      <c r="GW1018" s="3">
        <v>0</v>
      </c>
      <c r="GX1018" s="3">
        <v>0</v>
      </c>
      <c r="GY1018" s="3">
        <v>0</v>
      </c>
      <c r="GZ1018" s="3">
        <v>0</v>
      </c>
      <c r="HA1018" s="3">
        <v>0</v>
      </c>
      <c r="HB1018">
        <f t="shared" si="6015"/>
        <v>22</v>
      </c>
      <c r="HC1018">
        <f t="shared" si="6019"/>
        <v>0.38582264477220368</v>
      </c>
      <c r="HD1018">
        <f>IF(H1018&gt;=$F$3,IF(HB1018&lt;50,HC1018*VLOOKUP(H1018,Ret!$A$2:$AZ$27,HB1018+2),HC1018),0)</f>
        <v>0</v>
      </c>
      <c r="HE1018">
        <f>IF(H1018&lt;$F$3,HC1018*VLOOKUP(H1018,Withd!$A$2:$AZ$57,HB1018+2),0)</f>
        <v>8.3723513915568201E-3</v>
      </c>
      <c r="HF1018">
        <f>IF(HC1018=HD1018,0,HC1018*VLOOKUP(H1018,Mort!$A$2:$E$115,IF(HF1017/HC1017=VLOOKUP(H1017,Mort!$A$2:$E$115,2),2,3)))</f>
        <v>3.4338215384726125E-4</v>
      </c>
      <c r="HH1018">
        <f t="shared" ref="HH1018:HI1018" si="6052">HH1017+1</f>
        <v>45</v>
      </c>
      <c r="HI1018">
        <f t="shared" si="6052"/>
        <v>19</v>
      </c>
      <c r="HJ1018">
        <f t="shared" si="6013"/>
        <v>0.23309528525053552</v>
      </c>
      <c r="HK1018">
        <f>IF(HH1018&gt;=$F$3,IF(HI1018&lt;50,HJ1018*VLOOKUP(HH1018,Ret!$A$2:$AZ$27,HI1018+2),HJ1018),0)</f>
        <v>0</v>
      </c>
      <c r="HL1018">
        <f>IF(HH1018&lt;$F$3,HJ1018*VLOOKUP(HH1018,Withd!$A$2:$AZ$57,HI1018+2),0)</f>
        <v>6.9928585575160657E-3</v>
      </c>
      <c r="HM1018">
        <f>IF(HJ1018=HK1018,0,HJ1018*VLOOKUP(HH1018,Mort!$A$2:$E$115,IF(HM1017/HJ1017=VLOOKUP(HH1017,Mort!$A$2:$E$115,2),2,3)))</f>
        <v>1.6549765252788022E-4</v>
      </c>
      <c r="HN1018">
        <f>HN1017/(1+Assumptions!$C$9)</f>
        <v>0.57153087588824503</v>
      </c>
      <c r="HO1018">
        <f>HO1017*(1+Assumptions!$C$10)</f>
        <v>1.6156634670045891</v>
      </c>
      <c r="HQ1018">
        <f>HQ1017/(1.01+Assumptions!$C$9)</f>
        <v>0.49497214610939705</v>
      </c>
      <c r="HR1018">
        <f>HR1017/(0.99+Assumptions!$C$9)</f>
        <v>0.6608505870225575</v>
      </c>
    </row>
    <row r="1019" spans="2:226" x14ac:dyDescent="0.25">
      <c r="B1019">
        <f t="shared" ref="B1019:C1019" si="6053">B1018+1</f>
        <v>2060</v>
      </c>
      <c r="C1019">
        <f t="shared" si="6053"/>
        <v>71</v>
      </c>
      <c r="D1019">
        <f>IF(D1018=0, 0, D1018*(1-VLOOKUP(C1018,Mort!$A$2:$E$111,IF(D1018/D1017=1-VLOOKUP(C1017,Mort!$A$2:$E$111,4),4,5))))</f>
        <v>0.89605811513594147</v>
      </c>
      <c r="E1019" s="3">
        <f>IF(C1019&lt;65,Assumptions!$C$6,Assumptions!$C$7)*(1+Assumptions!$C$8)^(B1019-$J$3)</f>
        <v>37695.526555219221</v>
      </c>
      <c r="F1019" s="3">
        <f t="shared" si="6011"/>
        <v>33777.379999999997</v>
      </c>
      <c r="H1019">
        <f t="shared" si="6018"/>
        <v>49</v>
      </c>
      <c r="I1019" s="5">
        <v>434133.48534394952</v>
      </c>
      <c r="J1019" s="5">
        <v>0</v>
      </c>
      <c r="K1019" s="5">
        <v>0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s="5">
        <v>0</v>
      </c>
      <c r="AC1019" s="5">
        <v>0</v>
      </c>
      <c r="AD1019" s="5">
        <v>29731.95</v>
      </c>
      <c r="AE1019" s="5">
        <v>31221.03</v>
      </c>
      <c r="AF1019" s="5">
        <v>32781.410000000003</v>
      </c>
      <c r="AG1019" s="5">
        <v>34419.760000000002</v>
      </c>
      <c r="AH1019" s="5">
        <v>36143.629999999997</v>
      </c>
      <c r="AI1019" s="5">
        <v>37963.370000000003</v>
      </c>
      <c r="AJ1019" s="5">
        <v>39884.74</v>
      </c>
      <c r="AK1019" s="5">
        <v>41909.67</v>
      </c>
      <c r="AL1019" s="5">
        <v>44038.28</v>
      </c>
      <c r="AM1019" s="5">
        <v>46271.3</v>
      </c>
      <c r="AN1019" s="5">
        <v>48610.7</v>
      </c>
      <c r="AO1019" s="5">
        <v>51060.69</v>
      </c>
      <c r="AP1019" s="5">
        <v>53625.54</v>
      </c>
      <c r="AQ1019" s="5">
        <v>56311.3</v>
      </c>
      <c r="AR1019" s="5">
        <v>59113.760000000002</v>
      </c>
      <c r="AS1019" s="5">
        <v>25548.62</v>
      </c>
      <c r="AT1019" s="5">
        <v>26795.3</v>
      </c>
      <c r="AU1019" s="5">
        <v>28085.86</v>
      </c>
      <c r="AV1019" s="5">
        <v>29416.95</v>
      </c>
      <c r="AW1019" s="5">
        <v>30785.05</v>
      </c>
      <c r="AX1019" s="5">
        <v>32186.9</v>
      </c>
      <c r="AY1019" s="5">
        <v>33619.980000000003</v>
      </c>
      <c r="AZ1019" s="5">
        <v>35078.21</v>
      </c>
      <c r="BA1019" s="5">
        <v>36552.32</v>
      </c>
      <c r="BB1019" s="5">
        <v>38031.300000000003</v>
      </c>
      <c r="BC1019" s="5">
        <v>39503.93</v>
      </c>
      <c r="BD1019" s="5">
        <v>40958.97</v>
      </c>
      <c r="BE1019" s="5">
        <v>42383.34</v>
      </c>
      <c r="BF1019" s="5">
        <v>43762.46</v>
      </c>
      <c r="BG1019" s="5">
        <v>45080.72</v>
      </c>
      <c r="BH1019" s="5">
        <v>46318.36</v>
      </c>
      <c r="BI1019" s="5">
        <v>47447.79</v>
      </c>
      <c r="BJ1019" s="5">
        <v>48433.55</v>
      </c>
      <c r="BK1019" s="5">
        <v>49234.9</v>
      </c>
      <c r="BL1019" s="5">
        <v>49810.559999999998</v>
      </c>
      <c r="BM1019" s="5">
        <v>50114.44</v>
      </c>
      <c r="BN1019" s="5">
        <v>50098.73</v>
      </c>
      <c r="BO1019" s="5">
        <v>49716.73</v>
      </c>
      <c r="BP1019" s="5">
        <v>48924.86</v>
      </c>
      <c r="BQ1019" s="5">
        <v>47688.29</v>
      </c>
      <c r="BR1019" s="5">
        <v>45984.89</v>
      </c>
      <c r="BS1019" s="5">
        <v>43717.47</v>
      </c>
      <c r="BT1019" s="5">
        <v>40905.54</v>
      </c>
      <c r="BU1019" s="5">
        <v>37602.980000000003</v>
      </c>
      <c r="BV1019" s="5">
        <v>33892.25</v>
      </c>
      <c r="BW1019" s="5">
        <v>29878.34</v>
      </c>
      <c r="BX1019" s="5">
        <v>25693.61</v>
      </c>
      <c r="BY1019" s="5">
        <v>21500.54</v>
      </c>
      <c r="BZ1019" s="5">
        <v>17475.490000000002</v>
      </c>
      <c r="CA1019" s="5">
        <v>13873.76</v>
      </c>
      <c r="CB1019" s="5">
        <v>10687.36</v>
      </c>
      <c r="CC1019" s="5">
        <v>7890.7</v>
      </c>
      <c r="CD1019" s="5">
        <v>5529.18</v>
      </c>
      <c r="CE1019" s="5">
        <v>3658.52</v>
      </c>
      <c r="CF1019" s="5">
        <v>2199.8200000000002</v>
      </c>
      <c r="CG1019" s="5">
        <v>1172.4000000000001</v>
      </c>
      <c r="CH1019" s="5">
        <v>543.08000000000004</v>
      </c>
      <c r="CI1019" s="5">
        <v>215.85</v>
      </c>
      <c r="CJ1019" s="5">
        <v>70.02</v>
      </c>
      <c r="CK1019" s="5">
        <v>17.03</v>
      </c>
      <c r="CL1019" s="5">
        <v>2.61</v>
      </c>
      <c r="CM1019" s="5">
        <v>0</v>
      </c>
      <c r="CN1019" s="5">
        <v>0</v>
      </c>
      <c r="CO1019" s="5">
        <v>0</v>
      </c>
      <c r="CP1019" s="5">
        <v>0</v>
      </c>
      <c r="CQ1019" s="5">
        <v>0</v>
      </c>
      <c r="CR1019" s="5">
        <v>0</v>
      </c>
      <c r="CS1019" s="5">
        <v>0</v>
      </c>
      <c r="CT1019" s="5">
        <v>0</v>
      </c>
      <c r="CU1019" s="5">
        <v>0</v>
      </c>
      <c r="CV1019" s="5">
        <v>0</v>
      </c>
      <c r="CW1019" s="5">
        <v>0</v>
      </c>
      <c r="CX1019" s="5">
        <v>0</v>
      </c>
      <c r="CY1019" s="5">
        <v>0</v>
      </c>
      <c r="CZ1019" s="5">
        <v>0</v>
      </c>
      <c r="DA1019" s="5">
        <v>0</v>
      </c>
      <c r="DB1019" s="5">
        <v>0</v>
      </c>
      <c r="DC1019" s="5">
        <v>0</v>
      </c>
      <c r="DD1019" s="5">
        <v>0</v>
      </c>
      <c r="DE1019" s="5">
        <v>0</v>
      </c>
      <c r="DF1019" s="3">
        <v>0</v>
      </c>
      <c r="DG1019" s="3">
        <v>0</v>
      </c>
      <c r="DH1019" s="3">
        <v>0</v>
      </c>
      <c r="DI1019" s="3">
        <v>0</v>
      </c>
      <c r="DJ1019" s="3">
        <v>0</v>
      </c>
      <c r="DK1019" s="3">
        <v>0</v>
      </c>
      <c r="DL1019" s="3">
        <v>0</v>
      </c>
      <c r="DM1019" s="3">
        <v>0</v>
      </c>
      <c r="DN1019" s="3">
        <v>0</v>
      </c>
      <c r="DO1019" s="3">
        <v>0</v>
      </c>
      <c r="DP1019" s="3">
        <v>0</v>
      </c>
      <c r="DQ1019" s="3">
        <v>0</v>
      </c>
      <c r="DR1019" s="3">
        <v>0</v>
      </c>
      <c r="DS1019" s="3">
        <v>0</v>
      </c>
      <c r="DT1019" s="3">
        <v>0</v>
      </c>
      <c r="DU1019" s="3">
        <v>0</v>
      </c>
      <c r="DV1019" s="3">
        <v>0</v>
      </c>
      <c r="DW1019" s="3">
        <v>0</v>
      </c>
      <c r="DX1019" s="3">
        <v>0</v>
      </c>
      <c r="DY1019" s="3">
        <v>0</v>
      </c>
      <c r="DZ1019" s="3">
        <v>1</v>
      </c>
      <c r="EA1019" s="3">
        <v>0.99534</v>
      </c>
      <c r="EB1019" s="3">
        <v>0.99060218160000002</v>
      </c>
      <c r="EC1019" s="3">
        <v>0.98588691521558403</v>
      </c>
      <c r="ED1019" s="3">
        <v>0.98129268219067944</v>
      </c>
      <c r="EE1019" s="3">
        <v>0.97696518146221856</v>
      </c>
      <c r="EF1019" s="3">
        <v>0.97290100630733567</v>
      </c>
      <c r="EG1019" s="3">
        <v>0.96899967327204328</v>
      </c>
      <c r="EH1019" s="3">
        <v>0.96513336457568777</v>
      </c>
      <c r="EI1019" s="3">
        <v>0.96120527178186466</v>
      </c>
      <c r="EJ1019" s="3">
        <v>0.95715859758766297</v>
      </c>
      <c r="EK1019" s="3">
        <v>0.95298538610218075</v>
      </c>
      <c r="EL1019" s="3">
        <v>0.94867789215699894</v>
      </c>
      <c r="EM1019" s="3">
        <v>0.94425705317954733</v>
      </c>
      <c r="EN1019" s="3">
        <v>0.93957353819577683</v>
      </c>
      <c r="EO1019" s="3">
        <v>0.9345280282956655</v>
      </c>
      <c r="EP1019" s="3">
        <v>0.92903300348928697</v>
      </c>
      <c r="EQ1019" s="3">
        <v>0.92301286962667639</v>
      </c>
      <c r="ER1019" s="3">
        <v>0.91635794683666805</v>
      </c>
      <c r="ES1019" s="3">
        <v>0.90898126536463286</v>
      </c>
      <c r="ET1019" s="3">
        <v>0.90082770341431206</v>
      </c>
      <c r="EU1019" s="3">
        <v>0.89188248431940798</v>
      </c>
      <c r="EV1019" s="3">
        <v>0.8820539393422081</v>
      </c>
      <c r="EW1019" s="3">
        <v>0.87120467588829897</v>
      </c>
      <c r="EX1019" s="3">
        <v>0.85919947545455821</v>
      </c>
      <c r="EY1019" s="3">
        <v>0.84594202754829428</v>
      </c>
      <c r="EZ1019" s="3">
        <v>0.8313749058339126</v>
      </c>
      <c r="FA1019" s="3">
        <v>0.81543744888907643</v>
      </c>
      <c r="FB1019" s="3">
        <v>0.79807678560222794</v>
      </c>
      <c r="FC1019" s="3">
        <v>0.77925813499772734</v>
      </c>
      <c r="FD1019" s="3">
        <v>0.75891170509293671</v>
      </c>
      <c r="FE1019" s="3">
        <v>0.73688808741113965</v>
      </c>
      <c r="FF1019" s="3">
        <v>0.71298343785552221</v>
      </c>
      <c r="FG1019" s="3">
        <v>0.68699519154568844</v>
      </c>
      <c r="FH1019" s="3">
        <v>0.65879403893273791</v>
      </c>
      <c r="FI1019" s="3">
        <v>0.62825893522820553</v>
      </c>
      <c r="FJ1019" s="3">
        <v>0.59531931925419068</v>
      </c>
      <c r="FK1019" s="3">
        <v>0.55998116446326196</v>
      </c>
      <c r="FL1019" s="3">
        <v>0.52233363077639683</v>
      </c>
      <c r="FM1019" s="3">
        <v>0.48258926481062081</v>
      </c>
      <c r="FN1019" s="3">
        <v>0.44109141392955553</v>
      </c>
      <c r="FO1019" s="3">
        <v>0.39748070583434036</v>
      </c>
      <c r="FP1019" s="3">
        <v>0.3525256380044765</v>
      </c>
      <c r="FQ1019" s="3">
        <v>0.30716968941882056</v>
      </c>
      <c r="FR1019" s="3">
        <v>0.26242428076118096</v>
      </c>
      <c r="FS1019" s="3">
        <v>0.21928435324685042</v>
      </c>
      <c r="FT1019" s="3">
        <v>0.17874086917504026</v>
      </c>
      <c r="FU1019" s="3">
        <v>0.14177368261225842</v>
      </c>
      <c r="FV1019" s="3">
        <v>0.10922528055813613</v>
      </c>
      <c r="FW1019" s="3">
        <v>8.2193115872803021E-2</v>
      </c>
      <c r="FX1019" s="3">
        <v>6.0014947416844579E-2</v>
      </c>
      <c r="FY1019" s="3">
        <v>4.2000260650730335E-2</v>
      </c>
      <c r="FZ1019" s="3">
        <v>2.7896153121608584E-2</v>
      </c>
      <c r="GA1019" s="3">
        <v>1.7495909314810473E-2</v>
      </c>
      <c r="GB1019" s="3">
        <v>9.971618554883082E-3</v>
      </c>
      <c r="GC1019" s="3">
        <v>5.0373625453702863E-3</v>
      </c>
      <c r="GD1019" s="3">
        <v>2.2117547727957313E-3</v>
      </c>
      <c r="GE1019" s="3">
        <v>8.3325649310306369E-4</v>
      </c>
      <c r="GF1019" s="3">
        <v>2.5620970649932999E-4</v>
      </c>
      <c r="GG1019" s="3">
        <v>5.9061461542225536E-5</v>
      </c>
      <c r="GH1019" s="3">
        <v>8.5645025382381226E-6</v>
      </c>
      <c r="GI1019" s="3">
        <v>0</v>
      </c>
      <c r="GJ1019" s="3">
        <v>0</v>
      </c>
      <c r="GK1019" s="3">
        <v>0</v>
      </c>
      <c r="GL1019" s="3">
        <v>0</v>
      </c>
      <c r="GM1019" s="3">
        <v>0</v>
      </c>
      <c r="GN1019" s="3">
        <v>0</v>
      </c>
      <c r="GO1019" s="3">
        <v>0</v>
      </c>
      <c r="GP1019" s="3">
        <v>0</v>
      </c>
      <c r="GQ1019" s="3">
        <v>0</v>
      </c>
      <c r="GR1019" s="3">
        <v>0</v>
      </c>
      <c r="GS1019" s="3">
        <v>0</v>
      </c>
      <c r="GT1019" s="3">
        <v>0</v>
      </c>
      <c r="GU1019" s="3">
        <v>0</v>
      </c>
      <c r="GV1019" s="3">
        <v>0</v>
      </c>
      <c r="GW1019" s="3">
        <v>0</v>
      </c>
      <c r="GX1019" s="3">
        <v>0</v>
      </c>
      <c r="GY1019" s="3">
        <v>0</v>
      </c>
      <c r="GZ1019" s="3">
        <v>0</v>
      </c>
      <c r="HA1019" s="3">
        <v>0</v>
      </c>
      <c r="HB1019">
        <f t="shared" si="6015"/>
        <v>23</v>
      </c>
      <c r="HC1019">
        <f t="shared" si="6019"/>
        <v>0.37710691122679957</v>
      </c>
      <c r="HD1019">
        <f>IF(H1019&gt;=$F$3,IF(HB1019&lt;50,HC1019*VLOOKUP(H1019,Ret!$A$2:$AZ$27,HB1019+2),HC1019),0)</f>
        <v>0</v>
      </c>
      <c r="HE1019">
        <f>IF(H1019&lt;$F$3,HC1019*VLOOKUP(H1019,Withd!$A$2:$AZ$57,HB1019+2),0)</f>
        <v>7.0518992399411524E-3</v>
      </c>
      <c r="HF1019">
        <f>IF(HC1019=HD1019,0,HC1019*VLOOKUP(H1019,Mort!$A$2:$E$115,IF(HF1018/HC1018=VLOOKUP(H1018,Mort!$A$2:$E$115,2),2,3)))</f>
        <v>3.5448049655319158E-4</v>
      </c>
      <c r="HH1019">
        <f t="shared" ref="HH1019:HI1019" si="6054">HH1018+1</f>
        <v>46</v>
      </c>
      <c r="HI1019">
        <f t="shared" si="6054"/>
        <v>20</v>
      </c>
      <c r="HJ1019">
        <f t="shared" si="6013"/>
        <v>0.22593692904049156</v>
      </c>
      <c r="HK1019">
        <f>IF(HH1019&gt;=$F$3,IF(HI1019&lt;50,HJ1019*VLOOKUP(HH1019,Ret!$A$2:$AZ$27,HI1019+2),HJ1019),0)</f>
        <v>0</v>
      </c>
      <c r="HL1019">
        <f>IF(HH1019&lt;$F$3,HJ1019*VLOOKUP(HH1019,Withd!$A$2:$AZ$57,HI1019+2),0)</f>
        <v>6.1680781628054198E-3</v>
      </c>
      <c r="HM1019">
        <f>IF(HJ1019=HK1019,0,HJ1019*VLOOKUP(HH1019,Mort!$A$2:$E$115,IF(HM1018/HJ1018=VLOOKUP(HH1018,Mort!$A$2:$E$115,2),2,3)))</f>
        <v>1.7171206607077361E-4</v>
      </c>
      <c r="HN1019">
        <f>HN1018/(1+Assumptions!$C$9)</f>
        <v>0.55060778023915702</v>
      </c>
      <c r="HO1019">
        <f>HO1018*(1+Assumptions!$C$10)</f>
        <v>1.6681725296822383</v>
      </c>
      <c r="HQ1019">
        <f>HQ1018/(1.01+Assumptions!$C$9)</f>
        <v>0.47230166613492081</v>
      </c>
      <c r="HR1019">
        <f>HR1018/(0.99+Assumptions!$C$9)</f>
        <v>0.6428507655861454</v>
      </c>
    </row>
    <row r="1020" spans="2:226" x14ac:dyDescent="0.25">
      <c r="B1020">
        <f t="shared" ref="B1020:C1020" si="6055">B1019+1</f>
        <v>2061</v>
      </c>
      <c r="C1020">
        <f t="shared" si="6055"/>
        <v>72</v>
      </c>
      <c r="D1020">
        <f>IF(D1019=0, 0, D1019*(1-VLOOKUP(C1019,Mort!$A$2:$E$111,IF(D1019/D1018=1-VLOOKUP(C1018,Mort!$A$2:$E$111,4),4,5))))</f>
        <v>0.88618355470714338</v>
      </c>
      <c r="E1020" s="3">
        <f>IF(C1020&lt;65,Assumptions!$C$6,Assumptions!$C$7)*(1+Assumptions!$C$8)^(B1020-$J$3)</f>
        <v>39768.780515756276</v>
      </c>
      <c r="F1020" s="3">
        <f t="shared" si="6011"/>
        <v>35242.44</v>
      </c>
      <c r="H1020">
        <f t="shared" si="6018"/>
        <v>50</v>
      </c>
      <c r="I1020" s="5">
        <v>421998.14715305093</v>
      </c>
      <c r="J1020" s="5">
        <v>0</v>
      </c>
      <c r="K1020" s="5">
        <v>0</v>
      </c>
      <c r="L1020" s="5">
        <v>0</v>
      </c>
      <c r="M1020" s="5">
        <v>0</v>
      </c>
      <c r="N1020" s="5">
        <v>0</v>
      </c>
      <c r="O1020" s="5">
        <v>0</v>
      </c>
      <c r="P1020" s="5">
        <v>0</v>
      </c>
      <c r="Q1020" s="5">
        <v>0</v>
      </c>
      <c r="R1020" s="5">
        <v>0</v>
      </c>
      <c r="S1020" s="5">
        <v>0</v>
      </c>
      <c r="T1020" s="5">
        <v>0</v>
      </c>
      <c r="U1020" s="5">
        <v>0</v>
      </c>
      <c r="V1020" s="5">
        <v>0</v>
      </c>
      <c r="W1020" s="5">
        <v>0</v>
      </c>
      <c r="X1020" s="5">
        <v>0</v>
      </c>
      <c r="Y1020" s="5">
        <v>0</v>
      </c>
      <c r="Z1020" s="5">
        <v>0</v>
      </c>
      <c r="AA1020" s="5">
        <v>0</v>
      </c>
      <c r="AB1020" s="5">
        <v>0</v>
      </c>
      <c r="AC1020" s="5">
        <v>0</v>
      </c>
      <c r="AD1020" s="5">
        <v>0</v>
      </c>
      <c r="AE1020" s="5">
        <v>31367.21</v>
      </c>
      <c r="AF1020" s="5">
        <v>32934.879999999997</v>
      </c>
      <c r="AG1020" s="5">
        <v>34580.910000000003</v>
      </c>
      <c r="AH1020" s="5">
        <v>36312.85</v>
      </c>
      <c r="AI1020" s="5">
        <v>38141.11</v>
      </c>
      <c r="AJ1020" s="5">
        <v>40071.480000000003</v>
      </c>
      <c r="AK1020" s="5">
        <v>42105.88</v>
      </c>
      <c r="AL1020" s="5">
        <v>44244.46</v>
      </c>
      <c r="AM1020" s="5">
        <v>46487.93</v>
      </c>
      <c r="AN1020" s="5">
        <v>48838.29</v>
      </c>
      <c r="AO1020" s="5">
        <v>51299.75</v>
      </c>
      <c r="AP1020" s="5">
        <v>53876.6</v>
      </c>
      <c r="AQ1020" s="5">
        <v>56574.94</v>
      </c>
      <c r="AR1020" s="5">
        <v>59390.52</v>
      </c>
      <c r="AS1020" s="5">
        <v>25668.23</v>
      </c>
      <c r="AT1020" s="5">
        <v>26920.75</v>
      </c>
      <c r="AU1020" s="5">
        <v>28217.35</v>
      </c>
      <c r="AV1020" s="5">
        <v>29554.67</v>
      </c>
      <c r="AW1020" s="5">
        <v>30929.18</v>
      </c>
      <c r="AX1020" s="5">
        <v>32337.59</v>
      </c>
      <c r="AY1020" s="5">
        <v>33777.379999999997</v>
      </c>
      <c r="AZ1020" s="5">
        <v>35242.44</v>
      </c>
      <c r="BA1020" s="5">
        <v>36723.449999999997</v>
      </c>
      <c r="BB1020" s="5">
        <v>38209.360000000001</v>
      </c>
      <c r="BC1020" s="5">
        <v>39688.879999999997</v>
      </c>
      <c r="BD1020" s="5">
        <v>41150.730000000003</v>
      </c>
      <c r="BE1020" s="5">
        <v>42581.78</v>
      </c>
      <c r="BF1020" s="5">
        <v>43967.35</v>
      </c>
      <c r="BG1020" s="5">
        <v>45291.78</v>
      </c>
      <c r="BH1020" s="5">
        <v>46535.22</v>
      </c>
      <c r="BI1020" s="5">
        <v>47669.93</v>
      </c>
      <c r="BJ1020" s="5">
        <v>48660.31</v>
      </c>
      <c r="BK1020" s="5">
        <v>49465.41</v>
      </c>
      <c r="BL1020" s="5">
        <v>50043.77</v>
      </c>
      <c r="BM1020" s="5">
        <v>50349.07</v>
      </c>
      <c r="BN1020" s="5">
        <v>50333.279999999999</v>
      </c>
      <c r="BO1020" s="5">
        <v>49949.5</v>
      </c>
      <c r="BP1020" s="5">
        <v>49153.919999999998</v>
      </c>
      <c r="BQ1020" s="5">
        <v>47911.56</v>
      </c>
      <c r="BR1020" s="5">
        <v>46200.18</v>
      </c>
      <c r="BS1020" s="5">
        <v>43922.15</v>
      </c>
      <c r="BT1020" s="5">
        <v>41097.06</v>
      </c>
      <c r="BU1020" s="5">
        <v>37779.03</v>
      </c>
      <c r="BV1020" s="5">
        <v>34050.93</v>
      </c>
      <c r="BW1020" s="5">
        <v>30018.23</v>
      </c>
      <c r="BX1020" s="5">
        <v>25813.91</v>
      </c>
      <c r="BY1020" s="5">
        <v>21601.200000000001</v>
      </c>
      <c r="BZ1020" s="5">
        <v>17557.310000000001</v>
      </c>
      <c r="CA1020" s="5">
        <v>13938.71</v>
      </c>
      <c r="CB1020" s="5">
        <v>10737.4</v>
      </c>
      <c r="CC1020" s="5">
        <v>7927.64</v>
      </c>
      <c r="CD1020" s="5">
        <v>5555.06</v>
      </c>
      <c r="CE1020" s="5">
        <v>3675.65</v>
      </c>
      <c r="CF1020" s="5">
        <v>2210.12</v>
      </c>
      <c r="CG1020" s="5">
        <v>1177.8900000000001</v>
      </c>
      <c r="CH1020" s="5">
        <v>545.62</v>
      </c>
      <c r="CI1020" s="5">
        <v>216.86</v>
      </c>
      <c r="CJ1020" s="5">
        <v>70.349999999999994</v>
      </c>
      <c r="CK1020" s="5">
        <v>17.11</v>
      </c>
      <c r="CL1020" s="5">
        <v>2.62</v>
      </c>
      <c r="CM1020" s="5">
        <v>0</v>
      </c>
      <c r="CN1020" s="5">
        <v>0</v>
      </c>
      <c r="CO1020" s="5">
        <v>0</v>
      </c>
      <c r="CP1020" s="5">
        <v>0</v>
      </c>
      <c r="CQ1020" s="5">
        <v>0</v>
      </c>
      <c r="CR1020" s="5">
        <v>0</v>
      </c>
      <c r="CS1020" s="5">
        <v>0</v>
      </c>
      <c r="CT1020" s="5">
        <v>0</v>
      </c>
      <c r="CU1020" s="5">
        <v>0</v>
      </c>
      <c r="CV1020" s="5">
        <v>0</v>
      </c>
      <c r="CW1020" s="5">
        <v>0</v>
      </c>
      <c r="CX1020" s="5">
        <v>0</v>
      </c>
      <c r="CY1020" s="5">
        <v>0</v>
      </c>
      <c r="CZ1020" s="5">
        <v>0</v>
      </c>
      <c r="DA1020" s="5">
        <v>0</v>
      </c>
      <c r="DB1020" s="5">
        <v>0</v>
      </c>
      <c r="DC1020" s="5">
        <v>0</v>
      </c>
      <c r="DD1020" s="5">
        <v>0</v>
      </c>
      <c r="DE1020" s="5">
        <v>0</v>
      </c>
      <c r="DF1020" s="3">
        <v>0</v>
      </c>
      <c r="DG1020" s="3">
        <v>0</v>
      </c>
      <c r="DH1020" s="3">
        <v>0</v>
      </c>
      <c r="DI1020" s="3">
        <v>0</v>
      </c>
      <c r="DJ1020" s="3">
        <v>0</v>
      </c>
      <c r="DK1020" s="3">
        <v>0</v>
      </c>
      <c r="DL1020" s="3">
        <v>0</v>
      </c>
      <c r="DM1020" s="3">
        <v>0</v>
      </c>
      <c r="DN1020" s="3">
        <v>0</v>
      </c>
      <c r="DO1020" s="3">
        <v>0</v>
      </c>
      <c r="DP1020" s="3">
        <v>0</v>
      </c>
      <c r="DQ1020" s="3">
        <v>0</v>
      </c>
      <c r="DR1020" s="3">
        <v>0</v>
      </c>
      <c r="DS1020" s="3">
        <v>0</v>
      </c>
      <c r="DT1020" s="3">
        <v>0</v>
      </c>
      <c r="DU1020" s="3">
        <v>0</v>
      </c>
      <c r="DV1020" s="3">
        <v>0</v>
      </c>
      <c r="DW1020" s="3">
        <v>0</v>
      </c>
      <c r="DX1020" s="3">
        <v>0</v>
      </c>
      <c r="DY1020" s="3">
        <v>0</v>
      </c>
      <c r="DZ1020" s="3">
        <v>0</v>
      </c>
      <c r="EA1020" s="3">
        <v>1</v>
      </c>
      <c r="EB1020" s="3">
        <v>0.99524000000000001</v>
      </c>
      <c r="EC1020" s="3">
        <v>0.9905026576</v>
      </c>
      <c r="ED1020" s="3">
        <v>0.98588691521558403</v>
      </c>
      <c r="EE1020" s="3">
        <v>0.98153915391948332</v>
      </c>
      <c r="EF1020" s="3">
        <v>0.97745595103917826</v>
      </c>
      <c r="EG1020" s="3">
        <v>0.9735363526755112</v>
      </c>
      <c r="EH1020" s="3">
        <v>0.96965194262833587</v>
      </c>
      <c r="EI1020" s="3">
        <v>0.96570545922183848</v>
      </c>
      <c r="EJ1020" s="3">
        <v>0.96163983923851448</v>
      </c>
      <c r="EK1020" s="3">
        <v>0.95744708953943458</v>
      </c>
      <c r="EL1020" s="3">
        <v>0.95311942869471633</v>
      </c>
      <c r="EM1020" s="3">
        <v>0.94867789215699894</v>
      </c>
      <c r="EN1020" s="3">
        <v>0.9439724498119002</v>
      </c>
      <c r="EO1020" s="3">
        <v>0.93890331775641034</v>
      </c>
      <c r="EP1020" s="3">
        <v>0.93338256624800264</v>
      </c>
      <c r="EQ1020" s="3">
        <v>0.9273342472187156</v>
      </c>
      <c r="ER1020" s="3">
        <v>0.92064816729626864</v>
      </c>
      <c r="ES1020" s="3">
        <v>0.91323694954953372</v>
      </c>
      <c r="ET1020" s="3">
        <v>0.90504521411207439</v>
      </c>
      <c r="EU1020" s="3">
        <v>0.89605811513594147</v>
      </c>
      <c r="EV1020" s="3">
        <v>0.88618355470714338</v>
      </c>
      <c r="EW1020" s="3">
        <v>0.87528349698424557</v>
      </c>
      <c r="EX1020" s="3">
        <v>0.86322209039580267</v>
      </c>
      <c r="EY1020" s="3">
        <v>0.84990257354099541</v>
      </c>
      <c r="EZ1020" s="3">
        <v>0.83526725122461942</v>
      </c>
      <c r="FA1020" s="3">
        <v>0.81925517801864345</v>
      </c>
      <c r="FB1020" s="3">
        <v>0.80181323527862647</v>
      </c>
      <c r="FC1020" s="3">
        <v>0.7829064791907564</v>
      </c>
      <c r="FD1020" s="3">
        <v>0.76246479101908582</v>
      </c>
      <c r="FE1020" s="3">
        <v>0.74033806278371195</v>
      </c>
      <c r="FF1020" s="3">
        <v>0.71632149602700834</v>
      </c>
      <c r="FG1020" s="3">
        <v>0.69021157749682394</v>
      </c>
      <c r="FH1020" s="3">
        <v>0.66187839224057932</v>
      </c>
      <c r="FI1020" s="3">
        <v>0.63120032876022847</v>
      </c>
      <c r="FJ1020" s="3">
        <v>0.59810649552332973</v>
      </c>
      <c r="FK1020" s="3">
        <v>0.56260289394906493</v>
      </c>
      <c r="FL1020" s="3">
        <v>0.5247791013888693</v>
      </c>
      <c r="FM1020" s="3">
        <v>0.48484865956419021</v>
      </c>
      <c r="FN1020" s="3">
        <v>0.44315652332826549</v>
      </c>
      <c r="FO1020" s="3">
        <v>0.39934163786679988</v>
      </c>
      <c r="FP1020" s="3">
        <v>0.35417609862406485</v>
      </c>
      <c r="FQ1020" s="3">
        <v>0.30860780177509267</v>
      </c>
      <c r="FR1020" s="3">
        <v>0.26365290329051494</v>
      </c>
      <c r="FS1020" s="3">
        <v>0.22031100251858718</v>
      </c>
      <c r="FT1020" s="3">
        <v>0.1795777012629256</v>
      </c>
      <c r="FU1020" s="3">
        <v>0.14243744108772732</v>
      </c>
      <c r="FV1020" s="3">
        <v>0.10973665336280689</v>
      </c>
      <c r="FW1020" s="3">
        <v>8.2577929022045804E-2</v>
      </c>
      <c r="FX1020" s="3">
        <v>6.0295926434027182E-2</v>
      </c>
      <c r="FY1020" s="3">
        <v>4.2196898196325237E-2</v>
      </c>
      <c r="FZ1020" s="3">
        <v>2.8026757813017261E-2</v>
      </c>
      <c r="GA1020" s="3">
        <v>1.7577821965168168E-2</v>
      </c>
      <c r="GB1020" s="3">
        <v>1.0018303850827946E-2</v>
      </c>
      <c r="GC1020" s="3">
        <v>5.0609465563227537E-3</v>
      </c>
      <c r="GD1020" s="3">
        <v>2.2221098044846311E-3</v>
      </c>
      <c r="GE1020" s="3">
        <v>8.3715764774153982E-4</v>
      </c>
      <c r="GF1020" s="3">
        <v>2.5740923352756865E-4</v>
      </c>
      <c r="GG1020" s="3">
        <v>5.9337976512775113E-5</v>
      </c>
      <c r="GH1020" s="3">
        <v>8.6045999741175181E-6</v>
      </c>
      <c r="GI1020" s="3">
        <v>0</v>
      </c>
      <c r="GJ1020" s="3">
        <v>0</v>
      </c>
      <c r="GK1020" s="3">
        <v>0</v>
      </c>
      <c r="GL1020" s="3">
        <v>0</v>
      </c>
      <c r="GM1020" s="3">
        <v>0</v>
      </c>
      <c r="GN1020" s="3">
        <v>0</v>
      </c>
      <c r="GO1020" s="3">
        <v>0</v>
      </c>
      <c r="GP1020" s="3">
        <v>0</v>
      </c>
      <c r="GQ1020" s="3">
        <v>0</v>
      </c>
      <c r="GR1020" s="3">
        <v>0</v>
      </c>
      <c r="GS1020" s="3">
        <v>0</v>
      </c>
      <c r="GT1020" s="3">
        <v>0</v>
      </c>
      <c r="GU1020" s="3">
        <v>0</v>
      </c>
      <c r="GV1020" s="3">
        <v>0</v>
      </c>
      <c r="GW1020" s="3">
        <v>0</v>
      </c>
      <c r="GX1020" s="3">
        <v>0</v>
      </c>
      <c r="GY1020" s="3">
        <v>0</v>
      </c>
      <c r="GZ1020" s="3">
        <v>0</v>
      </c>
      <c r="HA1020" s="3">
        <v>0</v>
      </c>
      <c r="HB1020">
        <f t="shared" si="6015"/>
        <v>24</v>
      </c>
      <c r="HC1020">
        <f t="shared" si="6019"/>
        <v>0.36970053149030524</v>
      </c>
      <c r="HD1020">
        <f>IF(H1020&gt;=$F$3,IF(HB1020&lt;50,HC1020*VLOOKUP(H1020,Ret!$A$2:$AZ$27,HB1020+2),HC1020),0)</f>
        <v>7.0243100983157997E-3</v>
      </c>
      <c r="HE1020">
        <f>IF(H1020&lt;$F$3,HC1020*VLOOKUP(H1020,Withd!$A$2:$AZ$57,HB1020+2),0)</f>
        <v>0</v>
      </c>
      <c r="HF1020">
        <f>IF(HC1020=HD1020,0,HC1020*VLOOKUP(H1020,Mort!$A$2:$E$115,IF(HF1019/HC1019=VLOOKUP(H1019,Mort!$A$2:$E$115,2),2,3)))</f>
        <v>3.6970053149030526E-4</v>
      </c>
      <c r="HH1020">
        <f t="shared" ref="HH1020:HI1020" si="6056">HH1019+1</f>
        <v>47</v>
      </c>
      <c r="HI1020">
        <f t="shared" si="6056"/>
        <v>21</v>
      </c>
      <c r="HJ1020">
        <f t="shared" si="6013"/>
        <v>0.21959713881161536</v>
      </c>
      <c r="HK1020">
        <f>IF(HH1020&gt;=$F$3,IF(HI1020&lt;50,HJ1020*VLOOKUP(HH1020,Ret!$A$2:$AZ$27,HI1020+2),HJ1020),0)</f>
        <v>0</v>
      </c>
      <c r="HL1020">
        <f>IF(HH1020&lt;$F$3,HJ1020*VLOOKUP(HH1020,Withd!$A$2:$AZ$57,HI1020+2),0)</f>
        <v>5.3801299008845761E-3</v>
      </c>
      <c r="HM1020">
        <f>IF(HJ1020=HK1020,0,HJ1020*VLOOKUP(HH1020,Mort!$A$2:$E$115,IF(HM1019/HJ1019=VLOOKUP(HH1019,Mort!$A$2:$E$115,2),2,3)))</f>
        <v>1.8226562521364074E-4</v>
      </c>
      <c r="HN1020">
        <f>HN1019/(1+Assumptions!$C$9)</f>
        <v>0.53045065533637481</v>
      </c>
      <c r="HO1020">
        <f>HO1019*(1+Assumptions!$C$10)</f>
        <v>1.7223881368969109</v>
      </c>
      <c r="HQ1020">
        <f>HQ1019/(1.01+Assumptions!$C$9)</f>
        <v>0.4506695287546954</v>
      </c>
      <c r="HR1020">
        <f>HR1019/(0.99+Assumptions!$C$9)</f>
        <v>0.62534121165967449</v>
      </c>
    </row>
    <row r="1021" spans="2:226" x14ac:dyDescent="0.25">
      <c r="B1021">
        <f t="shared" ref="B1021:C1021" si="6057">B1020+1</f>
        <v>2062</v>
      </c>
      <c r="C1021">
        <f t="shared" si="6057"/>
        <v>73</v>
      </c>
      <c r="D1021">
        <f>IF(D1020=0, 0, D1020*(1-VLOOKUP(C1020,Mort!$A$2:$E$111,IF(D1020/D1019=1-VLOOKUP(C1019,Mort!$A$2:$E$111,4),4,5))))</f>
        <v>0.87528349698424557</v>
      </c>
      <c r="E1021" s="3">
        <f>IF(C1021&lt;65,Assumptions!$C$6,Assumptions!$C$7)*(1+Assumptions!$C$8)^(B1021-$J$3)</f>
        <v>41956.063444122869</v>
      </c>
      <c r="F1021" s="3">
        <f t="shared" si="6011"/>
        <v>36723.449999999997</v>
      </c>
      <c r="H1021">
        <f t="shared" si="6018"/>
        <v>51</v>
      </c>
      <c r="I1021" s="5">
        <v>409615.0881897902</v>
      </c>
      <c r="J1021" s="5">
        <v>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0</v>
      </c>
      <c r="Z1021" s="5">
        <v>0</v>
      </c>
      <c r="AA1021" s="5">
        <v>0</v>
      </c>
      <c r="AB1021" s="5">
        <v>0</v>
      </c>
      <c r="AC1021" s="5">
        <v>0</v>
      </c>
      <c r="AD1021" s="5">
        <v>0</v>
      </c>
      <c r="AE1021" s="5">
        <v>0</v>
      </c>
      <c r="AF1021" s="5">
        <v>33092.400000000001</v>
      </c>
      <c r="AG1021" s="5">
        <v>34746.300000000003</v>
      </c>
      <c r="AH1021" s="5">
        <v>36486.519999999997</v>
      </c>
      <c r="AI1021" s="5">
        <v>38323.53</v>
      </c>
      <c r="AJ1021" s="5">
        <v>40263.129999999997</v>
      </c>
      <c r="AK1021" s="5">
        <v>42307.26</v>
      </c>
      <c r="AL1021" s="5">
        <v>44456.07</v>
      </c>
      <c r="AM1021" s="5">
        <v>46710.27</v>
      </c>
      <c r="AN1021" s="5">
        <v>49071.87</v>
      </c>
      <c r="AO1021" s="5">
        <v>51545.1</v>
      </c>
      <c r="AP1021" s="5">
        <v>54134.28</v>
      </c>
      <c r="AQ1021" s="5">
        <v>56845.53</v>
      </c>
      <c r="AR1021" s="5">
        <v>59674.57</v>
      </c>
      <c r="AS1021" s="5">
        <v>25791</v>
      </c>
      <c r="AT1021" s="5">
        <v>27049.51</v>
      </c>
      <c r="AU1021" s="5">
        <v>28352.31</v>
      </c>
      <c r="AV1021" s="5">
        <v>29696.02</v>
      </c>
      <c r="AW1021" s="5">
        <v>31077.1</v>
      </c>
      <c r="AX1021" s="5">
        <v>32492.25</v>
      </c>
      <c r="AY1021" s="5">
        <v>33938.93</v>
      </c>
      <c r="AZ1021" s="5">
        <v>35411</v>
      </c>
      <c r="BA1021" s="5">
        <v>36899.089999999997</v>
      </c>
      <c r="BB1021" s="5">
        <v>38392.1</v>
      </c>
      <c r="BC1021" s="5">
        <v>39878.699999999997</v>
      </c>
      <c r="BD1021" s="5">
        <v>41347.550000000003</v>
      </c>
      <c r="BE1021" s="5">
        <v>42785.43</v>
      </c>
      <c r="BF1021" s="5">
        <v>44177.63</v>
      </c>
      <c r="BG1021" s="5">
        <v>45508.4</v>
      </c>
      <c r="BH1021" s="5">
        <v>46757.78</v>
      </c>
      <c r="BI1021" s="5">
        <v>47897.919999999998</v>
      </c>
      <c r="BJ1021" s="5">
        <v>48893.04</v>
      </c>
      <c r="BK1021" s="5">
        <v>49701.99</v>
      </c>
      <c r="BL1021" s="5">
        <v>50283.11</v>
      </c>
      <c r="BM1021" s="5">
        <v>50589.88</v>
      </c>
      <c r="BN1021" s="5">
        <v>50574.01</v>
      </c>
      <c r="BO1021" s="5">
        <v>50188.4</v>
      </c>
      <c r="BP1021" s="5">
        <v>49389.01</v>
      </c>
      <c r="BQ1021" s="5">
        <v>48140.71</v>
      </c>
      <c r="BR1021" s="5">
        <v>46421.15</v>
      </c>
      <c r="BS1021" s="5">
        <v>44132.22</v>
      </c>
      <c r="BT1021" s="5">
        <v>41293.61</v>
      </c>
      <c r="BU1021" s="5">
        <v>37959.72</v>
      </c>
      <c r="BV1021" s="5">
        <v>34213.78</v>
      </c>
      <c r="BW1021" s="5">
        <v>30161.8</v>
      </c>
      <c r="BX1021" s="5">
        <v>25937.37</v>
      </c>
      <c r="BY1021" s="5">
        <v>21704.52</v>
      </c>
      <c r="BZ1021" s="5">
        <v>17641.28</v>
      </c>
      <c r="CA1021" s="5">
        <v>14005.38</v>
      </c>
      <c r="CB1021" s="5">
        <v>10788.75</v>
      </c>
      <c r="CC1021" s="5">
        <v>7965.56</v>
      </c>
      <c r="CD1021" s="5">
        <v>5581.63</v>
      </c>
      <c r="CE1021" s="5">
        <v>3693.22</v>
      </c>
      <c r="CF1021" s="5">
        <v>2220.69</v>
      </c>
      <c r="CG1021" s="5">
        <v>1183.52</v>
      </c>
      <c r="CH1021" s="5">
        <v>548.23</v>
      </c>
      <c r="CI1021" s="5">
        <v>217.9</v>
      </c>
      <c r="CJ1021" s="5">
        <v>70.680000000000007</v>
      </c>
      <c r="CK1021" s="5">
        <v>17.190000000000001</v>
      </c>
      <c r="CL1021" s="5">
        <v>2.63</v>
      </c>
      <c r="CM1021" s="5">
        <v>0</v>
      </c>
      <c r="CN1021" s="5">
        <v>0</v>
      </c>
      <c r="CO1021" s="5">
        <v>0</v>
      </c>
      <c r="CP1021" s="5">
        <v>0</v>
      </c>
      <c r="CQ1021" s="5">
        <v>0</v>
      </c>
      <c r="CR1021" s="5">
        <v>0</v>
      </c>
      <c r="CS1021" s="5">
        <v>0</v>
      </c>
      <c r="CT1021" s="5">
        <v>0</v>
      </c>
      <c r="CU1021" s="5">
        <v>0</v>
      </c>
      <c r="CV1021" s="5">
        <v>0</v>
      </c>
      <c r="CW1021" s="5">
        <v>0</v>
      </c>
      <c r="CX1021" s="5">
        <v>0</v>
      </c>
      <c r="CY1021" s="5">
        <v>0</v>
      </c>
      <c r="CZ1021" s="5">
        <v>0</v>
      </c>
      <c r="DA1021" s="5">
        <v>0</v>
      </c>
      <c r="DB1021" s="5">
        <v>0</v>
      </c>
      <c r="DC1021" s="5">
        <v>0</v>
      </c>
      <c r="DD1021" s="5">
        <v>0</v>
      </c>
      <c r="DE1021" s="5">
        <v>0</v>
      </c>
      <c r="DF1021" s="3">
        <v>0</v>
      </c>
      <c r="DG1021" s="3">
        <v>0</v>
      </c>
      <c r="DH1021" s="3">
        <v>0</v>
      </c>
      <c r="DI1021" s="3">
        <v>0</v>
      </c>
      <c r="DJ1021" s="3">
        <v>0</v>
      </c>
      <c r="DK1021" s="3">
        <v>0</v>
      </c>
      <c r="DL1021" s="3">
        <v>0</v>
      </c>
      <c r="DM1021" s="3">
        <v>0</v>
      </c>
      <c r="DN1021" s="3">
        <v>0</v>
      </c>
      <c r="DO1021" s="3">
        <v>0</v>
      </c>
      <c r="DP1021" s="3">
        <v>0</v>
      </c>
      <c r="DQ1021" s="3">
        <v>0</v>
      </c>
      <c r="DR1021" s="3">
        <v>0</v>
      </c>
      <c r="DS1021" s="3">
        <v>0</v>
      </c>
      <c r="DT1021" s="3">
        <v>0</v>
      </c>
      <c r="DU1021" s="3">
        <v>0</v>
      </c>
      <c r="DV1021" s="3">
        <v>0</v>
      </c>
      <c r="DW1021" s="3">
        <v>0</v>
      </c>
      <c r="DX1021" s="3">
        <v>0</v>
      </c>
      <c r="DY1021" s="3">
        <v>0</v>
      </c>
      <c r="DZ1021" s="3">
        <v>0</v>
      </c>
      <c r="EA1021" s="3">
        <v>0</v>
      </c>
      <c r="EB1021" s="3">
        <v>1</v>
      </c>
      <c r="EC1021" s="3">
        <v>0.99524000000000001</v>
      </c>
      <c r="ED1021" s="3">
        <v>0.99060218160000002</v>
      </c>
      <c r="EE1021" s="3">
        <v>0.98623362597914399</v>
      </c>
      <c r="EF1021" s="3">
        <v>0.98213089409507071</v>
      </c>
      <c r="EG1021" s="3">
        <v>0.97819254920974952</v>
      </c>
      <c r="EH1021" s="3">
        <v>0.97428956093840258</v>
      </c>
      <c r="EI1021" s="3">
        <v>0.97032420242538331</v>
      </c>
      <c r="EJ1021" s="3">
        <v>0.96623913753317237</v>
      </c>
      <c r="EK1021" s="3">
        <v>0.96202633489352773</v>
      </c>
      <c r="EL1021" s="3">
        <v>0.95767797585980907</v>
      </c>
      <c r="EM1021" s="3">
        <v>0.95321519649230235</v>
      </c>
      <c r="EN1021" s="3">
        <v>0.94848724911770055</v>
      </c>
      <c r="EO1021" s="3">
        <v>0.94339387258993856</v>
      </c>
      <c r="EP1021" s="3">
        <v>0.93784671661910968</v>
      </c>
      <c r="EQ1021" s="3">
        <v>0.93176946989541776</v>
      </c>
      <c r="ER1021" s="3">
        <v>0.92505141201747176</v>
      </c>
      <c r="ES1021" s="3">
        <v>0.91760474815073112</v>
      </c>
      <c r="ET1021" s="3">
        <v>0.90937383355981904</v>
      </c>
      <c r="EU1021" s="3">
        <v>0.90034375139257006</v>
      </c>
      <c r="EV1021" s="3">
        <v>0.89042196325222389</v>
      </c>
      <c r="EW1021" s="3">
        <v>0.87946977310422159</v>
      </c>
      <c r="EX1021" s="3">
        <v>0.86735067963084544</v>
      </c>
      <c r="EY1021" s="3">
        <v>0.85396745864414147</v>
      </c>
      <c r="EZ1021" s="3">
        <v>0.83926213900628932</v>
      </c>
      <c r="FA1021" s="3">
        <v>0.82317348380153876</v>
      </c>
      <c r="FB1021" s="3">
        <v>0.80564812033140398</v>
      </c>
      <c r="FC1021" s="3">
        <v>0.78665093765398941</v>
      </c>
      <c r="FD1021" s="3">
        <v>0.76611148167184373</v>
      </c>
      <c r="FE1021" s="3">
        <v>0.74387892647372678</v>
      </c>
      <c r="FF1021" s="3">
        <v>0.71974749409891903</v>
      </c>
      <c r="FG1021" s="3">
        <v>0.69351269793901349</v>
      </c>
      <c r="FH1021" s="3">
        <v>0.66504400168861699</v>
      </c>
      <c r="FI1021" s="3">
        <v>0.6342192122103496</v>
      </c>
      <c r="FJ1021" s="3">
        <v>0.600967098914161</v>
      </c>
      <c r="FK1021" s="3">
        <v>0.56529369192261647</v>
      </c>
      <c r="FL1021" s="3">
        <v>0.52728899701465892</v>
      </c>
      <c r="FM1021" s="3">
        <v>0.48716757723181353</v>
      </c>
      <c r="FN1021" s="3">
        <v>0.4452760372656499</v>
      </c>
      <c r="FO1021" s="3">
        <v>0.4012515954611951</v>
      </c>
      <c r="FP1021" s="3">
        <v>0.35587004001453393</v>
      </c>
      <c r="FQ1021" s="3">
        <v>0.31008380066626401</v>
      </c>
      <c r="FR1021" s="3">
        <v>0.26491389342320937</v>
      </c>
      <c r="FS1021" s="3">
        <v>0.22136469848336798</v>
      </c>
      <c r="FT1021" s="3">
        <v>0.18043657938077809</v>
      </c>
      <c r="FU1021" s="3">
        <v>0.14311868603324557</v>
      </c>
      <c r="FV1021" s="3">
        <v>0.11026149809373305</v>
      </c>
      <c r="FW1021" s="3">
        <v>8.2972879930515053E-2</v>
      </c>
      <c r="FX1021" s="3">
        <v>6.0584307738864175E-2</v>
      </c>
      <c r="FY1021" s="3">
        <v>4.2398716084889314E-2</v>
      </c>
      <c r="FZ1021" s="3">
        <v>2.8160803236422637E-2</v>
      </c>
      <c r="GA1021" s="3">
        <v>1.7661892573819553E-2</v>
      </c>
      <c r="GB1021" s="3">
        <v>1.0066219053522715E-2</v>
      </c>
      <c r="GC1021" s="3">
        <v>5.0851518792680702E-3</v>
      </c>
      <c r="GD1021" s="3">
        <v>2.2327376356302314E-3</v>
      </c>
      <c r="GE1021" s="3">
        <v>8.4116157684733335E-4</v>
      </c>
      <c r="GF1021" s="3">
        <v>2.5864036164901806E-4</v>
      </c>
      <c r="GG1021" s="3">
        <v>5.962177616733163E-5</v>
      </c>
      <c r="GH1021" s="3">
        <v>8.6457537620247572E-6</v>
      </c>
      <c r="GI1021" s="3">
        <v>0</v>
      </c>
      <c r="GJ1021" s="3">
        <v>0</v>
      </c>
      <c r="GK1021" s="3">
        <v>0</v>
      </c>
      <c r="GL1021" s="3">
        <v>0</v>
      </c>
      <c r="GM1021" s="3">
        <v>0</v>
      </c>
      <c r="GN1021" s="3">
        <v>0</v>
      </c>
      <c r="GO1021" s="3">
        <v>0</v>
      </c>
      <c r="GP1021" s="3">
        <v>0</v>
      </c>
      <c r="GQ1021" s="3">
        <v>0</v>
      </c>
      <c r="GR1021" s="3">
        <v>0</v>
      </c>
      <c r="GS1021" s="3">
        <v>0</v>
      </c>
      <c r="GT1021" s="3">
        <v>0</v>
      </c>
      <c r="GU1021" s="3">
        <v>0</v>
      </c>
      <c r="GV1021" s="3">
        <v>0</v>
      </c>
      <c r="GW1021" s="3">
        <v>0</v>
      </c>
      <c r="GX1021" s="3">
        <v>0</v>
      </c>
      <c r="GY1021" s="3">
        <v>0</v>
      </c>
      <c r="GZ1021" s="3">
        <v>0</v>
      </c>
      <c r="HA1021" s="3">
        <v>0</v>
      </c>
      <c r="HB1021">
        <f t="shared" si="6015"/>
        <v>25</v>
      </c>
      <c r="HC1021">
        <f t="shared" si="6019"/>
        <v>0.36230652086049914</v>
      </c>
      <c r="HD1021">
        <f>IF(H1021&gt;=$F$3,IF(HB1021&lt;50,HC1021*VLOOKUP(H1021,Ret!$A$2:$AZ$27,HB1021+2),HC1021),0)</f>
        <v>6.1592108546284861E-3</v>
      </c>
      <c r="HE1021">
        <f>IF(H1021&lt;$F$3,HC1021*VLOOKUP(H1021,Withd!$A$2:$AZ$57,HB1021+2),0)</f>
        <v>0</v>
      </c>
      <c r="HF1021">
        <f>IF(HC1021=HD1021,0,HC1021*VLOOKUP(H1021,Mort!$A$2:$E$115,IF(HF1020/HC1020=VLOOKUP(H1020,Mort!$A$2:$E$115,2),2,3)))</f>
        <v>3.9129104252933909E-4</v>
      </c>
      <c r="HH1021">
        <f t="shared" ref="HH1021:HI1021" si="6058">HH1020+1</f>
        <v>48</v>
      </c>
      <c r="HI1021">
        <f t="shared" si="6058"/>
        <v>22</v>
      </c>
      <c r="HJ1021">
        <f t="shared" si="6013"/>
        <v>0.21403474328551714</v>
      </c>
      <c r="HK1021">
        <f>IF(HH1021&gt;=$F$3,IF(HI1021&lt;50,HJ1021*VLOOKUP(HH1021,Ret!$A$2:$AZ$27,HI1021+2),HJ1021),0)</f>
        <v>0</v>
      </c>
      <c r="HL1021">
        <f>IF(HH1021&lt;$F$3,HJ1021*VLOOKUP(HH1021,Withd!$A$2:$AZ$57,HI1021+2),0)</f>
        <v>4.644553929295722E-3</v>
      </c>
      <c r="HM1021">
        <f>IF(HJ1021=HK1021,0,HJ1021*VLOOKUP(HH1021,Mort!$A$2:$E$115,IF(HM1020/HJ1020=VLOOKUP(HH1020,Mort!$A$2:$E$115,2),2,3)))</f>
        <v>1.9049092152411025E-4</v>
      </c>
      <c r="HN1021">
        <f>HN1020/(1+Assumptions!$C$9)</f>
        <v>0.51103145986163279</v>
      </c>
      <c r="HO1021">
        <f>HO1020*(1+Assumptions!$C$10)</f>
        <v>1.7783657513460605</v>
      </c>
      <c r="HQ1021">
        <f>HQ1020/(1.01+Assumptions!$C$9)</f>
        <v>0.43002817629264828</v>
      </c>
      <c r="HR1021">
        <f>HR1020/(0.99+Assumptions!$C$9)</f>
        <v>0.60830857165337981</v>
      </c>
    </row>
    <row r="1022" spans="2:226" x14ac:dyDescent="0.25">
      <c r="B1022">
        <f t="shared" ref="B1022:C1022" si="6059">B1021+1</f>
        <v>2063</v>
      </c>
      <c r="C1022">
        <f t="shared" si="6059"/>
        <v>74</v>
      </c>
      <c r="D1022">
        <f>IF(D1021=0, 0, D1021*(1-VLOOKUP(C1021,Mort!$A$2:$E$111,IF(D1021/D1020=1-VLOOKUP(C1020,Mort!$A$2:$E$111,4),4,5))))</f>
        <v>0.86322209039580267</v>
      </c>
      <c r="E1022" s="3">
        <f>IF(C1022&lt;65,Assumptions!$C$6,Assumptions!$C$7)*(1+Assumptions!$C$8)^(B1022-$J$3)</f>
        <v>44263.646933549629</v>
      </c>
      <c r="F1022" s="3">
        <f t="shared" si="6011"/>
        <v>38209.360000000001</v>
      </c>
      <c r="H1022">
        <f t="shared" si="6018"/>
        <v>52</v>
      </c>
      <c r="I1022" s="5">
        <v>396936.96245228092</v>
      </c>
      <c r="J1022" s="5">
        <v>0</v>
      </c>
      <c r="K1022" s="5">
        <v>0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0</v>
      </c>
      <c r="Z1022" s="5">
        <v>0</v>
      </c>
      <c r="AA1022" s="5">
        <v>0</v>
      </c>
      <c r="AB1022" s="5">
        <v>0</v>
      </c>
      <c r="AC1022" s="5">
        <v>0</v>
      </c>
      <c r="AD1022" s="5">
        <v>0</v>
      </c>
      <c r="AE1022" s="5">
        <v>0</v>
      </c>
      <c r="AF1022" s="5">
        <v>0</v>
      </c>
      <c r="AG1022" s="5">
        <v>34912.480000000003</v>
      </c>
      <c r="AH1022" s="5">
        <v>36661.03</v>
      </c>
      <c r="AI1022" s="5">
        <v>38506.82</v>
      </c>
      <c r="AJ1022" s="5">
        <v>40455.699999999997</v>
      </c>
      <c r="AK1022" s="5">
        <v>42509.61</v>
      </c>
      <c r="AL1022" s="5">
        <v>44668.7</v>
      </c>
      <c r="AM1022" s="5">
        <v>46933.67</v>
      </c>
      <c r="AN1022" s="5">
        <v>49306.57</v>
      </c>
      <c r="AO1022" s="5">
        <v>51791.63</v>
      </c>
      <c r="AP1022" s="5">
        <v>54393.2</v>
      </c>
      <c r="AQ1022" s="5">
        <v>57117.41</v>
      </c>
      <c r="AR1022" s="5">
        <v>59959.98</v>
      </c>
      <c r="AS1022" s="5">
        <v>25914.35</v>
      </c>
      <c r="AT1022" s="5">
        <v>27178.880000000001</v>
      </c>
      <c r="AU1022" s="5">
        <v>28487.91</v>
      </c>
      <c r="AV1022" s="5">
        <v>29838.05</v>
      </c>
      <c r="AW1022" s="5">
        <v>31225.74</v>
      </c>
      <c r="AX1022" s="5">
        <v>32647.65</v>
      </c>
      <c r="AY1022" s="5">
        <v>34101.25</v>
      </c>
      <c r="AZ1022" s="5">
        <v>35580.36</v>
      </c>
      <c r="BA1022" s="5">
        <v>37075.57</v>
      </c>
      <c r="BB1022" s="5">
        <v>38575.72</v>
      </c>
      <c r="BC1022" s="5">
        <v>40069.43</v>
      </c>
      <c r="BD1022" s="5">
        <v>41545.300000000003</v>
      </c>
      <c r="BE1022" s="5">
        <v>42990.07</v>
      </c>
      <c r="BF1022" s="5">
        <v>44388.92</v>
      </c>
      <c r="BG1022" s="5">
        <v>45726.05</v>
      </c>
      <c r="BH1022" s="5">
        <v>46981.42</v>
      </c>
      <c r="BI1022" s="5">
        <v>48127.01</v>
      </c>
      <c r="BJ1022" s="5">
        <v>49126.879999999997</v>
      </c>
      <c r="BK1022" s="5">
        <v>49939.7</v>
      </c>
      <c r="BL1022" s="5">
        <v>50523.61</v>
      </c>
      <c r="BM1022" s="5">
        <v>50831.839999999997</v>
      </c>
      <c r="BN1022" s="5">
        <v>50815.9</v>
      </c>
      <c r="BO1022" s="5">
        <v>50428.43</v>
      </c>
      <c r="BP1022" s="5">
        <v>49625.23</v>
      </c>
      <c r="BQ1022" s="5">
        <v>48370.95</v>
      </c>
      <c r="BR1022" s="5">
        <v>46643.17</v>
      </c>
      <c r="BS1022" s="5">
        <v>44343.29</v>
      </c>
      <c r="BT1022" s="5">
        <v>41491.11</v>
      </c>
      <c r="BU1022" s="5">
        <v>38141.269999999997</v>
      </c>
      <c r="BV1022" s="5">
        <v>34377.42</v>
      </c>
      <c r="BW1022" s="5">
        <v>30306.05</v>
      </c>
      <c r="BX1022" s="5">
        <v>26061.42</v>
      </c>
      <c r="BY1022" s="5">
        <v>21808.32</v>
      </c>
      <c r="BZ1022" s="5">
        <v>17725.650000000001</v>
      </c>
      <c r="CA1022" s="5">
        <v>14072.36</v>
      </c>
      <c r="CB1022" s="5">
        <v>10840.35</v>
      </c>
      <c r="CC1022" s="5">
        <v>8003.66</v>
      </c>
      <c r="CD1022" s="5">
        <v>5608.33</v>
      </c>
      <c r="CE1022" s="5">
        <v>3710.89</v>
      </c>
      <c r="CF1022" s="5">
        <v>2231.31</v>
      </c>
      <c r="CG1022" s="5">
        <v>1189.19</v>
      </c>
      <c r="CH1022" s="5">
        <v>550.85</v>
      </c>
      <c r="CI1022" s="5">
        <v>218.94</v>
      </c>
      <c r="CJ1022" s="5">
        <v>71.02</v>
      </c>
      <c r="CK1022" s="5">
        <v>17.27</v>
      </c>
      <c r="CL1022" s="5">
        <v>2.64</v>
      </c>
      <c r="CM1022" s="5">
        <v>0</v>
      </c>
      <c r="CN1022" s="5">
        <v>0</v>
      </c>
      <c r="CO1022" s="5">
        <v>0</v>
      </c>
      <c r="CP1022" s="5">
        <v>0</v>
      </c>
      <c r="CQ1022" s="5">
        <v>0</v>
      </c>
      <c r="CR1022" s="5">
        <v>0</v>
      </c>
      <c r="CS1022" s="5">
        <v>0</v>
      </c>
      <c r="CT1022" s="5">
        <v>0</v>
      </c>
      <c r="CU1022" s="5">
        <v>0</v>
      </c>
      <c r="CV1022" s="5">
        <v>0</v>
      </c>
      <c r="CW1022" s="5">
        <v>0</v>
      </c>
      <c r="CX1022" s="5">
        <v>0</v>
      </c>
      <c r="CY1022" s="5">
        <v>0</v>
      </c>
      <c r="CZ1022" s="5">
        <v>0</v>
      </c>
      <c r="DA1022" s="5">
        <v>0</v>
      </c>
      <c r="DB1022" s="5">
        <v>0</v>
      </c>
      <c r="DC1022" s="5">
        <v>0</v>
      </c>
      <c r="DD1022" s="5">
        <v>0</v>
      </c>
      <c r="DE1022" s="5">
        <v>0</v>
      </c>
      <c r="DF1022" s="3">
        <v>0</v>
      </c>
      <c r="DG1022" s="3">
        <v>0</v>
      </c>
      <c r="DH1022" s="3">
        <v>0</v>
      </c>
      <c r="DI1022" s="3">
        <v>0</v>
      </c>
      <c r="DJ1022" s="3">
        <v>0</v>
      </c>
      <c r="DK1022" s="3">
        <v>0</v>
      </c>
      <c r="DL1022" s="3">
        <v>0</v>
      </c>
      <c r="DM1022" s="3">
        <v>0</v>
      </c>
      <c r="DN1022" s="3">
        <v>0</v>
      </c>
      <c r="DO1022" s="3">
        <v>0</v>
      </c>
      <c r="DP1022" s="3">
        <v>0</v>
      </c>
      <c r="DQ1022" s="3">
        <v>0</v>
      </c>
      <c r="DR1022" s="3">
        <v>0</v>
      </c>
      <c r="DS1022" s="3">
        <v>0</v>
      </c>
      <c r="DT1022" s="3">
        <v>0</v>
      </c>
      <c r="DU1022" s="3">
        <v>0</v>
      </c>
      <c r="DV1022" s="3">
        <v>0</v>
      </c>
      <c r="DW1022" s="3">
        <v>0</v>
      </c>
      <c r="DX1022" s="3">
        <v>0</v>
      </c>
      <c r="DY1022" s="3">
        <v>0</v>
      </c>
      <c r="DZ1022" s="3">
        <v>0</v>
      </c>
      <c r="EA1022" s="3">
        <v>0</v>
      </c>
      <c r="EB1022" s="3">
        <v>0</v>
      </c>
      <c r="EC1022" s="3">
        <v>1</v>
      </c>
      <c r="ED1022" s="3">
        <v>0.99534</v>
      </c>
      <c r="EE1022" s="3">
        <v>0.99095055059999992</v>
      </c>
      <c r="EF1022" s="3">
        <v>0.98682819630950391</v>
      </c>
      <c r="EG1022" s="3">
        <v>0.9828710152423028</v>
      </c>
      <c r="EH1022" s="3">
        <v>0.97894935989148602</v>
      </c>
      <c r="EI1022" s="3">
        <v>0.97496503599672768</v>
      </c>
      <c r="EJ1022" s="3">
        <v>0.97086043319518145</v>
      </c>
      <c r="EK1022" s="3">
        <v>0.96662748170645041</v>
      </c>
      <c r="EL1022" s="3">
        <v>0.96225832548913726</v>
      </c>
      <c r="EM1022" s="3">
        <v>0.95777420169235783</v>
      </c>
      <c r="EN1022" s="3">
        <v>0.95302364165196374</v>
      </c>
      <c r="EO1022" s="3">
        <v>0.94790590469629266</v>
      </c>
      <c r="EP1022" s="3">
        <v>0.94233221797667843</v>
      </c>
      <c r="EQ1022" s="3">
        <v>0.93622590520418947</v>
      </c>
      <c r="ER1022" s="3">
        <v>0.92947571642766724</v>
      </c>
      <c r="ES1022" s="3">
        <v>0.92199343691042457</v>
      </c>
      <c r="ET1022" s="3">
        <v>0.913723155781338</v>
      </c>
      <c r="EU1022" s="3">
        <v>0.90464988484442932</v>
      </c>
      <c r="EV1022" s="3">
        <v>0.89468064311344364</v>
      </c>
      <c r="EW1022" s="3">
        <v>0.88367607120314828</v>
      </c>
      <c r="EX1022" s="3">
        <v>0.87149901494196891</v>
      </c>
      <c r="EY1022" s="3">
        <v>0.85805178514141422</v>
      </c>
      <c r="EZ1022" s="3">
        <v>0.84327613340127905</v>
      </c>
      <c r="FA1022" s="3">
        <v>0.82711052992397649</v>
      </c>
      <c r="FB1022" s="3">
        <v>0.809501346741895</v>
      </c>
      <c r="FC1022" s="3">
        <v>0.79041330498572104</v>
      </c>
      <c r="FD1022" s="3">
        <v>0.76977561359254387</v>
      </c>
      <c r="FE1022" s="3">
        <v>0.74743672528608818</v>
      </c>
      <c r="FF1022" s="3">
        <v>0.72318987791780742</v>
      </c>
      <c r="FG1022" s="3">
        <v>0.69682960686770334</v>
      </c>
      <c r="FH1022" s="3">
        <v>0.66822475150578409</v>
      </c>
      <c r="FI1022" s="3">
        <v>0.63725253427349104</v>
      </c>
      <c r="FJ1022" s="3">
        <v>0.60384138390153197</v>
      </c>
      <c r="FK1022" s="3">
        <v>0.567997359353137</v>
      </c>
      <c r="FL1022" s="3">
        <v>0.52981089688382554</v>
      </c>
      <c r="FM1022" s="3">
        <v>0.48949758573993524</v>
      </c>
      <c r="FN1022" s="3">
        <v>0.44740568834215821</v>
      </c>
      <c r="FO1022" s="3">
        <v>0.40317068793576905</v>
      </c>
      <c r="FP1022" s="3">
        <v>0.35757208313023359</v>
      </c>
      <c r="FQ1022" s="3">
        <v>0.31156685891469771</v>
      </c>
      <c r="FR1022" s="3">
        <v>0.26618091457659371</v>
      </c>
      <c r="FS1022" s="3">
        <v>0.22242343402934747</v>
      </c>
      <c r="FT1022" s="3">
        <v>0.18129956531166141</v>
      </c>
      <c r="FU1022" s="3">
        <v>0.14380318921390359</v>
      </c>
      <c r="FV1022" s="3">
        <v>0.1107888530341756</v>
      </c>
      <c r="FW1022" s="3">
        <v>8.3369719796747482E-2</v>
      </c>
      <c r="FX1022" s="3">
        <v>6.0874068303991107E-2</v>
      </c>
      <c r="FY1022" s="3">
        <v>4.2601499221182094E-2</v>
      </c>
      <c r="FZ1022" s="3">
        <v>2.8295489767716939E-2</v>
      </c>
      <c r="GA1022" s="3">
        <v>1.7746365272516711E-2</v>
      </c>
      <c r="GB1022" s="3">
        <v>1.0114363423418173E-2</v>
      </c>
      <c r="GC1022" s="3">
        <v>5.1094729706081584E-3</v>
      </c>
      <c r="GD1022" s="3">
        <v>2.2434162972049241E-3</v>
      </c>
      <c r="GE1022" s="3">
        <v>8.4518465580898298E-4</v>
      </c>
      <c r="GF1022" s="3">
        <v>2.5987737796814609E-4</v>
      </c>
      <c r="GG1022" s="3">
        <v>5.9906933169217021E-5</v>
      </c>
      <c r="GH1022" s="3">
        <v>8.6871043788681586E-6</v>
      </c>
      <c r="GI1022" s="3">
        <v>0</v>
      </c>
      <c r="GJ1022" s="3">
        <v>0</v>
      </c>
      <c r="GK1022" s="3">
        <v>0</v>
      </c>
      <c r="GL1022" s="3">
        <v>0</v>
      </c>
      <c r="GM1022" s="3">
        <v>0</v>
      </c>
      <c r="GN1022" s="3">
        <v>0</v>
      </c>
      <c r="GO1022" s="3">
        <v>0</v>
      </c>
      <c r="GP1022" s="3">
        <v>0</v>
      </c>
      <c r="GQ1022" s="3">
        <v>0</v>
      </c>
      <c r="GR1022" s="3">
        <v>0</v>
      </c>
      <c r="GS1022" s="3">
        <v>0</v>
      </c>
      <c r="GT1022" s="3">
        <v>0</v>
      </c>
      <c r="GU1022" s="3">
        <v>0</v>
      </c>
      <c r="GV1022" s="3">
        <v>0</v>
      </c>
      <c r="GW1022" s="3">
        <v>0</v>
      </c>
      <c r="GX1022" s="3">
        <v>0</v>
      </c>
      <c r="GY1022" s="3">
        <v>0</v>
      </c>
      <c r="GZ1022" s="3">
        <v>0</v>
      </c>
      <c r="HA1022" s="3">
        <v>0</v>
      </c>
      <c r="HB1022">
        <f t="shared" si="6015"/>
        <v>26</v>
      </c>
      <c r="HC1022">
        <f t="shared" si="6019"/>
        <v>0.3557560189633413</v>
      </c>
      <c r="HD1022">
        <f>IF(H1022&gt;=$F$3,IF(HB1022&lt;50,HC1022*VLOOKUP(H1022,Ret!$A$2:$AZ$27,HB1022+2),HC1022),0)</f>
        <v>7.8266324171935089E-3</v>
      </c>
      <c r="HE1022">
        <f>IF(H1022&lt;$F$3,HC1022*VLOOKUP(H1022,Withd!$A$2:$AZ$57,HB1022+2),0)</f>
        <v>0</v>
      </c>
      <c r="HF1022">
        <f>IF(HC1022=HD1022,0,HC1022*VLOOKUP(H1022,Mort!$A$2:$E$115,IF(HF1021/HC1021=VLOOKUP(H1021,Mort!$A$2:$E$115,2),2,3)))</f>
        <v>4.1979210237674277E-4</v>
      </c>
      <c r="HH1022">
        <f t="shared" ref="HH1022:HI1022" si="6060">HH1021+1</f>
        <v>49</v>
      </c>
      <c r="HI1022">
        <f t="shared" si="6060"/>
        <v>23</v>
      </c>
      <c r="HJ1022">
        <f t="shared" si="6013"/>
        <v>0.2091996984346973</v>
      </c>
      <c r="HK1022">
        <f>IF(HH1022&gt;=$F$3,IF(HI1022&lt;50,HJ1022*VLOOKUP(HH1022,Ret!$A$2:$AZ$27,HI1022+2),HJ1022),0)</f>
        <v>0</v>
      </c>
      <c r="HL1022">
        <f>IF(HH1022&lt;$F$3,HJ1022*VLOOKUP(HH1022,Withd!$A$2:$AZ$57,HI1022+2),0)</f>
        <v>3.91203436072884E-3</v>
      </c>
      <c r="HM1022">
        <f>IF(HJ1022=HK1022,0,HJ1022*VLOOKUP(HH1022,Mort!$A$2:$E$115,IF(HM1021/HJ1021=VLOOKUP(HH1021,Mort!$A$2:$E$115,2),2,3)))</f>
        <v>1.9664771652861546E-4</v>
      </c>
      <c r="HN1022">
        <f>HN1021/(1+Assumptions!$C$9)</f>
        <v>0.49232317905744966</v>
      </c>
      <c r="HO1022">
        <f>HO1021*(1+Assumptions!$C$10)</f>
        <v>1.8361626382648073</v>
      </c>
      <c r="HQ1022">
        <f>HQ1021/(1.01+Assumptions!$C$9)</f>
        <v>0.41033222928687813</v>
      </c>
      <c r="HR1022">
        <f>HR1021/(0.99+Assumptions!$C$9)</f>
        <v>0.59173985569394927</v>
      </c>
    </row>
    <row r="1023" spans="2:226" x14ac:dyDescent="0.25">
      <c r="B1023">
        <f t="shared" ref="B1023:C1023" si="6061">B1022+1</f>
        <v>2064</v>
      </c>
      <c r="C1023">
        <f t="shared" si="6061"/>
        <v>75</v>
      </c>
      <c r="D1023">
        <f>IF(D1022=0, 0, D1022*(1-VLOOKUP(C1022,Mort!$A$2:$E$111,IF(D1022/D1021=1-VLOOKUP(C1021,Mort!$A$2:$E$111,4),4,5))))</f>
        <v>0.84990257354099541</v>
      </c>
      <c r="E1023" s="3">
        <f>IF(C1023&lt;65,Assumptions!$C$6,Assumptions!$C$7)*(1+Assumptions!$C$8)^(B1023-$J$3)</f>
        <v>46698.147514894852</v>
      </c>
      <c r="F1023" s="3">
        <f t="shared" si="6011"/>
        <v>39688.879999999997</v>
      </c>
      <c r="H1023">
        <f t="shared" si="6018"/>
        <v>53</v>
      </c>
      <c r="I1023" s="5">
        <v>383919.89477881318</v>
      </c>
      <c r="J1023" s="5">
        <v>0</v>
      </c>
      <c r="K1023" s="5">
        <v>0</v>
      </c>
      <c r="L1023" s="5">
        <v>0</v>
      </c>
      <c r="M1023" s="5">
        <v>0</v>
      </c>
      <c r="N1023" s="5">
        <v>0</v>
      </c>
      <c r="O1023" s="5">
        <v>0</v>
      </c>
      <c r="P1023" s="5">
        <v>0</v>
      </c>
      <c r="Q1023" s="5">
        <v>0</v>
      </c>
      <c r="R1023" s="5">
        <v>0</v>
      </c>
      <c r="S1023" s="5">
        <v>0</v>
      </c>
      <c r="T1023" s="5">
        <v>0</v>
      </c>
      <c r="U1023" s="5">
        <v>0</v>
      </c>
      <c r="V1023" s="5">
        <v>0</v>
      </c>
      <c r="W1023" s="5">
        <v>0</v>
      </c>
      <c r="X1023" s="5">
        <v>0</v>
      </c>
      <c r="Y1023" s="5">
        <v>0</v>
      </c>
      <c r="Z1023" s="5">
        <v>0</v>
      </c>
      <c r="AA1023" s="5">
        <v>0</v>
      </c>
      <c r="AB1023" s="5">
        <v>0</v>
      </c>
      <c r="AC1023" s="5">
        <v>0</v>
      </c>
      <c r="AD1023" s="5">
        <v>0</v>
      </c>
      <c r="AE1023" s="5">
        <v>0</v>
      </c>
      <c r="AF1023" s="5">
        <v>0</v>
      </c>
      <c r="AG1023" s="5">
        <v>0</v>
      </c>
      <c r="AH1023" s="5">
        <v>36832.67</v>
      </c>
      <c r="AI1023" s="5">
        <v>38687.1</v>
      </c>
      <c r="AJ1023" s="5">
        <v>40645.1</v>
      </c>
      <c r="AK1023" s="5">
        <v>42708.63</v>
      </c>
      <c r="AL1023" s="5">
        <v>44877.83</v>
      </c>
      <c r="AM1023" s="5">
        <v>47153.41</v>
      </c>
      <c r="AN1023" s="5">
        <v>49537.41</v>
      </c>
      <c r="AO1023" s="5">
        <v>52034.11</v>
      </c>
      <c r="AP1023" s="5">
        <v>54647.85</v>
      </c>
      <c r="AQ1023" s="5">
        <v>57384.82</v>
      </c>
      <c r="AR1023" s="5">
        <v>60240.7</v>
      </c>
      <c r="AS1023" s="5">
        <v>26035.67</v>
      </c>
      <c r="AT1023" s="5">
        <v>27306.13</v>
      </c>
      <c r="AU1023" s="5">
        <v>28621.29</v>
      </c>
      <c r="AV1023" s="5">
        <v>29977.75</v>
      </c>
      <c r="AW1023" s="5">
        <v>31371.93</v>
      </c>
      <c r="AX1023" s="5">
        <v>32800.5</v>
      </c>
      <c r="AY1023" s="5">
        <v>34260.910000000003</v>
      </c>
      <c r="AZ1023" s="5">
        <v>35746.94</v>
      </c>
      <c r="BA1023" s="5">
        <v>37249.15</v>
      </c>
      <c r="BB1023" s="5">
        <v>38756.33</v>
      </c>
      <c r="BC1023" s="5">
        <v>40257.03</v>
      </c>
      <c r="BD1023" s="5">
        <v>41739.81</v>
      </c>
      <c r="BE1023" s="5">
        <v>43191.34</v>
      </c>
      <c r="BF1023" s="5">
        <v>44596.74</v>
      </c>
      <c r="BG1023" s="5">
        <v>45940.14</v>
      </c>
      <c r="BH1023" s="5">
        <v>47201.37</v>
      </c>
      <c r="BI1023" s="5">
        <v>48352.33</v>
      </c>
      <c r="BJ1023" s="5">
        <v>49356.89</v>
      </c>
      <c r="BK1023" s="5">
        <v>50173.51</v>
      </c>
      <c r="BL1023" s="5">
        <v>50760.15</v>
      </c>
      <c r="BM1023" s="5">
        <v>51069.82</v>
      </c>
      <c r="BN1023" s="5">
        <v>51053.81</v>
      </c>
      <c r="BO1023" s="5">
        <v>50664.53</v>
      </c>
      <c r="BP1023" s="5">
        <v>49857.56</v>
      </c>
      <c r="BQ1023" s="5">
        <v>48597.42</v>
      </c>
      <c r="BR1023" s="5">
        <v>46861.54</v>
      </c>
      <c r="BS1023" s="5">
        <v>44550.9</v>
      </c>
      <c r="BT1023" s="5">
        <v>41685.370000000003</v>
      </c>
      <c r="BU1023" s="5">
        <v>38319.839999999997</v>
      </c>
      <c r="BV1023" s="5">
        <v>34538.370000000003</v>
      </c>
      <c r="BW1023" s="5">
        <v>30447.94</v>
      </c>
      <c r="BX1023" s="5">
        <v>26183.43</v>
      </c>
      <c r="BY1023" s="5">
        <v>21910.43</v>
      </c>
      <c r="BZ1023" s="5">
        <v>17808.64</v>
      </c>
      <c r="CA1023" s="5">
        <v>14138.25</v>
      </c>
      <c r="CB1023" s="5">
        <v>10891.11</v>
      </c>
      <c r="CC1023" s="5">
        <v>8041.13</v>
      </c>
      <c r="CD1023" s="5">
        <v>5634.58</v>
      </c>
      <c r="CE1023" s="5">
        <v>3728.26</v>
      </c>
      <c r="CF1023" s="5">
        <v>2241.75</v>
      </c>
      <c r="CG1023" s="5">
        <v>1194.75</v>
      </c>
      <c r="CH1023" s="5">
        <v>553.42999999999995</v>
      </c>
      <c r="CI1023" s="5">
        <v>219.97</v>
      </c>
      <c r="CJ1023" s="5">
        <v>71.36</v>
      </c>
      <c r="CK1023" s="5">
        <v>17.350000000000001</v>
      </c>
      <c r="CL1023" s="5">
        <v>2.65</v>
      </c>
      <c r="CM1023" s="5">
        <v>0</v>
      </c>
      <c r="CN1023" s="5">
        <v>0</v>
      </c>
      <c r="CO1023" s="5">
        <v>0</v>
      </c>
      <c r="CP1023" s="5">
        <v>0</v>
      </c>
      <c r="CQ1023" s="5">
        <v>0</v>
      </c>
      <c r="CR1023" s="5">
        <v>0</v>
      </c>
      <c r="CS1023" s="5">
        <v>0</v>
      </c>
      <c r="CT1023" s="5">
        <v>0</v>
      </c>
      <c r="CU1023" s="5">
        <v>0</v>
      </c>
      <c r="CV1023" s="5">
        <v>0</v>
      </c>
      <c r="CW1023" s="5">
        <v>0</v>
      </c>
      <c r="CX1023" s="5">
        <v>0</v>
      </c>
      <c r="CY1023" s="5">
        <v>0</v>
      </c>
      <c r="CZ1023" s="5">
        <v>0</v>
      </c>
      <c r="DA1023" s="5">
        <v>0</v>
      </c>
      <c r="DB1023" s="5">
        <v>0</v>
      </c>
      <c r="DC1023" s="5">
        <v>0</v>
      </c>
      <c r="DD1023" s="5">
        <v>0</v>
      </c>
      <c r="DE1023" s="5">
        <v>0</v>
      </c>
      <c r="DF1023" s="3">
        <v>0</v>
      </c>
      <c r="DG1023" s="3">
        <v>0</v>
      </c>
      <c r="DH1023" s="3">
        <v>0</v>
      </c>
      <c r="DI1023" s="3">
        <v>0</v>
      </c>
      <c r="DJ1023" s="3">
        <v>0</v>
      </c>
      <c r="DK1023" s="3">
        <v>0</v>
      </c>
      <c r="DL1023" s="3">
        <v>0</v>
      </c>
      <c r="DM1023" s="3">
        <v>0</v>
      </c>
      <c r="DN1023" s="3">
        <v>0</v>
      </c>
      <c r="DO1023" s="3">
        <v>0</v>
      </c>
      <c r="DP1023" s="3">
        <v>0</v>
      </c>
      <c r="DQ1023" s="3">
        <v>0</v>
      </c>
      <c r="DR1023" s="3">
        <v>0</v>
      </c>
      <c r="DS1023" s="3">
        <v>0</v>
      </c>
      <c r="DT1023" s="3">
        <v>0</v>
      </c>
      <c r="DU1023" s="3">
        <v>0</v>
      </c>
      <c r="DV1023" s="3">
        <v>0</v>
      </c>
      <c r="DW1023" s="3">
        <v>0</v>
      </c>
      <c r="DX1023" s="3">
        <v>0</v>
      </c>
      <c r="DY1023" s="3">
        <v>0</v>
      </c>
      <c r="DZ1023" s="3">
        <v>0</v>
      </c>
      <c r="EA1023" s="3">
        <v>0</v>
      </c>
      <c r="EB1023" s="3">
        <v>0</v>
      </c>
      <c r="EC1023" s="3">
        <v>0</v>
      </c>
      <c r="ED1023" s="3">
        <v>1</v>
      </c>
      <c r="EE1023" s="3">
        <v>0.99558999999999997</v>
      </c>
      <c r="EF1023" s="3">
        <v>0.99144834559999995</v>
      </c>
      <c r="EG1023" s="3">
        <v>0.98747263773414395</v>
      </c>
      <c r="EH1023" s="3">
        <v>0.98353262190958468</v>
      </c>
      <c r="EI1023" s="3">
        <v>0.9795296441384127</v>
      </c>
      <c r="EJ1023" s="3">
        <v>0.97540582433658995</v>
      </c>
      <c r="EK1023" s="3">
        <v>0.97115305494248239</v>
      </c>
      <c r="EL1023" s="3">
        <v>0.96676344313414242</v>
      </c>
      <c r="EM1023" s="3">
        <v>0.96225832548913737</v>
      </c>
      <c r="EN1023" s="3">
        <v>0.95748552419471133</v>
      </c>
      <c r="EO1023" s="3">
        <v>0.9523438269297857</v>
      </c>
      <c r="EP1023" s="3">
        <v>0.9467440452274386</v>
      </c>
      <c r="EQ1023" s="3">
        <v>0.94060914381436478</v>
      </c>
      <c r="ER1023" s="3">
        <v>0.93382735188746313</v>
      </c>
      <c r="ES1023" s="3">
        <v>0.92631004170476905</v>
      </c>
      <c r="ET1023" s="3">
        <v>0.91800104063067722</v>
      </c>
      <c r="EU1023" s="3">
        <v>0.90888529029721465</v>
      </c>
      <c r="EV1023" s="3">
        <v>0.8988693743981393</v>
      </c>
      <c r="EW1023" s="3">
        <v>0.88781328109304225</v>
      </c>
      <c r="EX1023" s="3">
        <v>0.87557921407958017</v>
      </c>
      <c r="EY1023" s="3">
        <v>0.86206902680633224</v>
      </c>
      <c r="EZ1023" s="3">
        <v>0.84722419816472716</v>
      </c>
      <c r="FA1023" s="3">
        <v>0.83098291028590932</v>
      </c>
      <c r="FB1023" s="3">
        <v>0.81329128412592233</v>
      </c>
      <c r="FC1023" s="3">
        <v>0.79411387564623304</v>
      </c>
      <c r="FD1023" s="3">
        <v>0.7733795623531099</v>
      </c>
      <c r="FE1023" s="3">
        <v>0.75093608745362261</v>
      </c>
      <c r="FF1023" s="3">
        <v>0.72657572077662713</v>
      </c>
      <c r="FG1023" s="3">
        <v>0.70009203575431911</v>
      </c>
      <c r="FH1023" s="3">
        <v>0.67135325768660425</v>
      </c>
      <c r="FI1023" s="3">
        <v>0.64023603419283015</v>
      </c>
      <c r="FJ1023" s="3">
        <v>0.60666845892010013</v>
      </c>
      <c r="FK1023" s="3">
        <v>0.570656619198603</v>
      </c>
      <c r="FL1023" s="3">
        <v>0.53229137468988086</v>
      </c>
      <c r="FM1023" s="3">
        <v>0.49178932398972786</v>
      </c>
      <c r="FN1023" s="3">
        <v>0.44950036001985116</v>
      </c>
      <c r="FO1023" s="3">
        <v>0.40505825942468848</v>
      </c>
      <c r="FP1023" s="3">
        <v>0.35924617028375622</v>
      </c>
      <c r="FQ1023" s="3">
        <v>0.31302555801504817</v>
      </c>
      <c r="FR1023" s="3">
        <v>0.26742712497899612</v>
      </c>
      <c r="FS1023" s="3">
        <v>0.22346477990369895</v>
      </c>
      <c r="FT1023" s="3">
        <v>0.18214837674730405</v>
      </c>
      <c r="FU1023" s="3">
        <v>0.14447644946842664</v>
      </c>
      <c r="FV1023" s="3">
        <v>0.11130754619946524</v>
      </c>
      <c r="FW1023" s="3">
        <v>8.3760041590559595E-2</v>
      </c>
      <c r="FX1023" s="3">
        <v>6.1159069568178896E-2</v>
      </c>
      <c r="FY1023" s="3">
        <v>4.2800951655898631E-2</v>
      </c>
      <c r="FZ1023" s="3">
        <v>2.8427964080331315E-2</v>
      </c>
      <c r="GA1023" s="3">
        <v>1.7829450511902194E-2</v>
      </c>
      <c r="GB1023" s="3">
        <v>1.0161717024753537E-2</v>
      </c>
      <c r="GC1023" s="3">
        <v>5.1333945893947443E-3</v>
      </c>
      <c r="GD1023" s="3">
        <v>2.25391956236555E-3</v>
      </c>
      <c r="GE1023" s="3">
        <v>8.4914165592559724E-4</v>
      </c>
      <c r="GF1023" s="3">
        <v>2.610940763640026E-4</v>
      </c>
      <c r="GG1023" s="3">
        <v>6.0187406483429867E-5</v>
      </c>
      <c r="GH1023" s="3">
        <v>8.727775814162163E-6</v>
      </c>
      <c r="GI1023" s="3">
        <v>0</v>
      </c>
      <c r="GJ1023" s="3">
        <v>0</v>
      </c>
      <c r="GK1023" s="3">
        <v>0</v>
      </c>
      <c r="GL1023" s="3">
        <v>0</v>
      </c>
      <c r="GM1023" s="3">
        <v>0</v>
      </c>
      <c r="GN1023" s="3">
        <v>0</v>
      </c>
      <c r="GO1023" s="3">
        <v>0</v>
      </c>
      <c r="GP1023" s="3">
        <v>0</v>
      </c>
      <c r="GQ1023" s="3">
        <v>0</v>
      </c>
      <c r="GR1023" s="3">
        <v>0</v>
      </c>
      <c r="GS1023" s="3">
        <v>0</v>
      </c>
      <c r="GT1023" s="3">
        <v>0</v>
      </c>
      <c r="GU1023" s="3">
        <v>0</v>
      </c>
      <c r="GV1023" s="3">
        <v>0</v>
      </c>
      <c r="GW1023" s="3">
        <v>0</v>
      </c>
      <c r="GX1023" s="3">
        <v>0</v>
      </c>
      <c r="GY1023" s="3">
        <v>0</v>
      </c>
      <c r="GZ1023" s="3">
        <v>0</v>
      </c>
      <c r="HA1023" s="3">
        <v>0</v>
      </c>
      <c r="HB1023">
        <f t="shared" si="6015"/>
        <v>27</v>
      </c>
      <c r="HC1023">
        <f t="shared" si="6019"/>
        <v>0.34750959444377105</v>
      </c>
      <c r="HD1023">
        <f>IF(H1023&gt;=$F$3,IF(HB1023&lt;50,HC1023*VLOOKUP(H1023,Ret!$A$2:$AZ$27,HB1023+2),HC1023),0)</f>
        <v>6.9501918888754208E-3</v>
      </c>
      <c r="HE1023">
        <f>IF(H1023&lt;$F$3,HC1023*VLOOKUP(H1023,Withd!$A$2:$AZ$57,HB1023+2),0)</f>
        <v>0</v>
      </c>
      <c r="HF1023">
        <f>IF(HC1023=HD1023,0,HC1023*VLOOKUP(H1023,Mort!$A$2:$E$115,IF(HF1022/HC1022=VLOOKUP(H1022,Mort!$A$2:$E$115,2),2,3)))</f>
        <v>4.3786208899915154E-4</v>
      </c>
      <c r="HH1023">
        <f t="shared" ref="HH1023:HI1023" si="6062">HH1022+1</f>
        <v>50</v>
      </c>
      <c r="HI1023">
        <f t="shared" si="6062"/>
        <v>24</v>
      </c>
      <c r="HJ1023">
        <f t="shared" si="6013"/>
        <v>0.20509101635743984</v>
      </c>
      <c r="HK1023">
        <f>IF(HH1023&gt;=$F$3,IF(HI1023&lt;50,HJ1023*VLOOKUP(HH1023,Ret!$A$2:$AZ$27,HI1023+2),HJ1023),0)</f>
        <v>3.8967293107913569E-3</v>
      </c>
      <c r="HL1023">
        <f>IF(HH1023&lt;$F$3,HJ1023*VLOOKUP(HH1023,Withd!$A$2:$AZ$57,HI1023+2),0)</f>
        <v>0</v>
      </c>
      <c r="HM1023">
        <f>IF(HJ1023=HK1023,0,HJ1023*VLOOKUP(HH1023,Mort!$A$2:$E$115,IF(HM1022/HJ1022=VLOOKUP(HH1022,Mort!$A$2:$E$115,2),2,3)))</f>
        <v>2.0509101635743984E-4</v>
      </c>
      <c r="HN1023">
        <f>HN1022/(1+Assumptions!$C$9)</f>
        <v>0.47429978714590526</v>
      </c>
      <c r="HO1023">
        <f>HO1022*(1+Assumptions!$C$10)</f>
        <v>1.8958379240084136</v>
      </c>
      <c r="HQ1023">
        <f>HQ1022/(1.01+Assumptions!$C$9)</f>
        <v>0.39153838672412034</v>
      </c>
      <c r="HR1023">
        <f>HR1022/(0.99+Assumptions!$C$9)</f>
        <v>0.57562242771784944</v>
      </c>
    </row>
    <row r="1024" spans="2:226" x14ac:dyDescent="0.25">
      <c r="B1024">
        <f t="shared" ref="B1024:C1024" si="6063">B1023+1</f>
        <v>2065</v>
      </c>
      <c r="C1024">
        <f t="shared" si="6063"/>
        <v>76</v>
      </c>
      <c r="D1024">
        <f>IF(D1023=0, 0, D1023*(1-VLOOKUP(C1023,Mort!$A$2:$E$111,IF(D1023/D1022=1-VLOOKUP(C1022,Mort!$A$2:$E$111,4),4,5))))</f>
        <v>0.83526725122461942</v>
      </c>
      <c r="E1024" s="3">
        <f>IF(C1024&lt;65,Assumptions!$C$6,Assumptions!$C$7)*(1+Assumptions!$C$8)^(B1024-$J$3)</f>
        <v>49266.545628214073</v>
      </c>
      <c r="F1024" s="3">
        <f t="shared" si="6011"/>
        <v>41150.730000000003</v>
      </c>
      <c r="H1024">
        <f t="shared" si="6018"/>
        <v>54</v>
      </c>
      <c r="I1024" s="5">
        <v>370505.21096277982</v>
      </c>
      <c r="J1024" s="5">
        <v>0</v>
      </c>
      <c r="K1024" s="5">
        <v>0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s="5">
        <v>0</v>
      </c>
      <c r="AC1024" s="5">
        <v>0</v>
      </c>
      <c r="AD1024" s="5">
        <v>0</v>
      </c>
      <c r="AE1024" s="5">
        <v>0</v>
      </c>
      <c r="AF1024" s="5">
        <v>0</v>
      </c>
      <c r="AG1024" s="5">
        <v>0</v>
      </c>
      <c r="AH1024" s="5">
        <v>0</v>
      </c>
      <c r="AI1024" s="5">
        <v>38858.47</v>
      </c>
      <c r="AJ1024" s="5">
        <v>40825.14</v>
      </c>
      <c r="AK1024" s="5">
        <v>42897.81</v>
      </c>
      <c r="AL1024" s="5">
        <v>45076.62</v>
      </c>
      <c r="AM1024" s="5">
        <v>47362.28</v>
      </c>
      <c r="AN1024" s="5">
        <v>49756.84</v>
      </c>
      <c r="AO1024" s="5">
        <v>52264.59</v>
      </c>
      <c r="AP1024" s="5">
        <v>54889.919999999998</v>
      </c>
      <c r="AQ1024" s="5">
        <v>57639.01</v>
      </c>
      <c r="AR1024" s="5">
        <v>60507.54</v>
      </c>
      <c r="AS1024" s="5">
        <v>26151</v>
      </c>
      <c r="AT1024" s="5">
        <v>27427.08</v>
      </c>
      <c r="AU1024" s="5">
        <v>28748.07</v>
      </c>
      <c r="AV1024" s="5">
        <v>30110.54</v>
      </c>
      <c r="AW1024" s="5">
        <v>31510.9</v>
      </c>
      <c r="AX1024" s="5">
        <v>32945.800000000003</v>
      </c>
      <c r="AY1024" s="5">
        <v>34412.67</v>
      </c>
      <c r="AZ1024" s="5">
        <v>35905.279999999999</v>
      </c>
      <c r="BA1024" s="5">
        <v>37414.15</v>
      </c>
      <c r="BB1024" s="5">
        <v>38928</v>
      </c>
      <c r="BC1024" s="5">
        <v>40435.35</v>
      </c>
      <c r="BD1024" s="5">
        <v>41924.699999999997</v>
      </c>
      <c r="BE1024" s="5">
        <v>43382.66</v>
      </c>
      <c r="BF1024" s="5">
        <v>44794.29</v>
      </c>
      <c r="BG1024" s="5">
        <v>46143.63</v>
      </c>
      <c r="BH1024" s="5">
        <v>47410.45</v>
      </c>
      <c r="BI1024" s="5">
        <v>48566.51</v>
      </c>
      <c r="BJ1024" s="5">
        <v>49575.51</v>
      </c>
      <c r="BK1024" s="5">
        <v>50395.75</v>
      </c>
      <c r="BL1024" s="5">
        <v>50984.99</v>
      </c>
      <c r="BM1024" s="5">
        <v>51296.04</v>
      </c>
      <c r="BN1024" s="5">
        <v>51279.95</v>
      </c>
      <c r="BO1024" s="5">
        <v>50888.95</v>
      </c>
      <c r="BP1024" s="5">
        <v>50078.41</v>
      </c>
      <c r="BQ1024" s="5">
        <v>48812.68</v>
      </c>
      <c r="BR1024" s="5">
        <v>47069.120000000003</v>
      </c>
      <c r="BS1024" s="5">
        <v>44748.24</v>
      </c>
      <c r="BT1024" s="5">
        <v>41870.01</v>
      </c>
      <c r="BU1024" s="5">
        <v>38489.58</v>
      </c>
      <c r="BV1024" s="5">
        <v>34691.360000000001</v>
      </c>
      <c r="BW1024" s="5">
        <v>30582.81</v>
      </c>
      <c r="BX1024" s="5">
        <v>26299.41</v>
      </c>
      <c r="BY1024" s="5">
        <v>22007.48</v>
      </c>
      <c r="BZ1024" s="5">
        <v>17887.53</v>
      </c>
      <c r="CA1024" s="5">
        <v>14200.87</v>
      </c>
      <c r="CB1024" s="5">
        <v>10939.35</v>
      </c>
      <c r="CC1024" s="5">
        <v>8076.75</v>
      </c>
      <c r="CD1024" s="5">
        <v>5659.54</v>
      </c>
      <c r="CE1024" s="5">
        <v>3744.78</v>
      </c>
      <c r="CF1024" s="5">
        <v>2251.6799999999998</v>
      </c>
      <c r="CG1024" s="5">
        <v>1200.05</v>
      </c>
      <c r="CH1024" s="5">
        <v>555.88</v>
      </c>
      <c r="CI1024" s="5">
        <v>220.94</v>
      </c>
      <c r="CJ1024" s="5">
        <v>71.67</v>
      </c>
      <c r="CK1024" s="5">
        <v>17.43</v>
      </c>
      <c r="CL1024" s="5">
        <v>2.67</v>
      </c>
      <c r="CM1024" s="5">
        <v>0</v>
      </c>
      <c r="CN1024" s="5">
        <v>0</v>
      </c>
      <c r="CO1024" s="5">
        <v>0</v>
      </c>
      <c r="CP1024" s="5">
        <v>0</v>
      </c>
      <c r="CQ1024" s="5">
        <v>0</v>
      </c>
      <c r="CR1024" s="5">
        <v>0</v>
      </c>
      <c r="CS1024" s="5">
        <v>0</v>
      </c>
      <c r="CT1024" s="5">
        <v>0</v>
      </c>
      <c r="CU1024" s="5">
        <v>0</v>
      </c>
      <c r="CV1024" s="5">
        <v>0</v>
      </c>
      <c r="CW1024" s="5">
        <v>0</v>
      </c>
      <c r="CX1024" s="5">
        <v>0</v>
      </c>
      <c r="CY1024" s="5">
        <v>0</v>
      </c>
      <c r="CZ1024" s="5">
        <v>0</v>
      </c>
      <c r="DA1024" s="5">
        <v>0</v>
      </c>
      <c r="DB1024" s="5">
        <v>0</v>
      </c>
      <c r="DC1024" s="5">
        <v>0</v>
      </c>
      <c r="DD1024" s="5">
        <v>0</v>
      </c>
      <c r="DE1024" s="5">
        <v>0</v>
      </c>
      <c r="DF1024" s="3">
        <v>0</v>
      </c>
      <c r="DG1024" s="3">
        <v>0</v>
      </c>
      <c r="DH1024" s="3">
        <v>0</v>
      </c>
      <c r="DI1024" s="3">
        <v>0</v>
      </c>
      <c r="DJ1024" s="3">
        <v>0</v>
      </c>
      <c r="DK1024" s="3">
        <v>0</v>
      </c>
      <c r="DL1024" s="3">
        <v>0</v>
      </c>
      <c r="DM1024" s="3">
        <v>0</v>
      </c>
      <c r="DN1024" s="3">
        <v>0</v>
      </c>
      <c r="DO1024" s="3">
        <v>0</v>
      </c>
      <c r="DP1024" s="3">
        <v>0</v>
      </c>
      <c r="DQ1024" s="3">
        <v>0</v>
      </c>
      <c r="DR1024" s="3">
        <v>0</v>
      </c>
      <c r="DS1024" s="3">
        <v>0</v>
      </c>
      <c r="DT1024" s="3">
        <v>0</v>
      </c>
      <c r="DU1024" s="3">
        <v>0</v>
      </c>
      <c r="DV1024" s="3">
        <v>0</v>
      </c>
      <c r="DW1024" s="3">
        <v>0</v>
      </c>
      <c r="DX1024" s="3">
        <v>0</v>
      </c>
      <c r="DY1024" s="3">
        <v>0</v>
      </c>
      <c r="DZ1024" s="3">
        <v>0</v>
      </c>
      <c r="EA1024" s="3">
        <v>0</v>
      </c>
      <c r="EB1024" s="3">
        <v>0</v>
      </c>
      <c r="EC1024" s="3">
        <v>0</v>
      </c>
      <c r="ED1024" s="3">
        <v>0</v>
      </c>
      <c r="EE1024" s="3">
        <v>1</v>
      </c>
      <c r="EF1024" s="3">
        <v>0.99583999999999995</v>
      </c>
      <c r="EG1024" s="3">
        <v>0.9918466816</v>
      </c>
      <c r="EH1024" s="3">
        <v>0.98788921334041591</v>
      </c>
      <c r="EI1024" s="3">
        <v>0.98386850424212036</v>
      </c>
      <c r="EJ1024" s="3">
        <v>0.97972641783926095</v>
      </c>
      <c r="EK1024" s="3">
        <v>0.97545481065748174</v>
      </c>
      <c r="EL1024" s="3">
        <v>0.97104575491330991</v>
      </c>
      <c r="EM1024" s="3">
        <v>0.96652068169541394</v>
      </c>
      <c r="EN1024" s="3">
        <v>0.9617267391142047</v>
      </c>
      <c r="EO1024" s="3">
        <v>0.95656226652516141</v>
      </c>
      <c r="EP1024" s="3">
        <v>0.95093768039799342</v>
      </c>
      <c r="EQ1024" s="3">
        <v>0.94477560422901441</v>
      </c>
      <c r="ER1024" s="3">
        <v>0.93796377212252313</v>
      </c>
      <c r="ES1024" s="3">
        <v>0.93041316375693683</v>
      </c>
      <c r="ET1024" s="3">
        <v>0.92206735767803705</v>
      </c>
      <c r="EU1024" s="3">
        <v>0.91291122881629416</v>
      </c>
      <c r="EV1024" s="3">
        <v>0.90285094707473856</v>
      </c>
      <c r="EW1024" s="3">
        <v>0.89174588042571934</v>
      </c>
      <c r="EX1024" s="3">
        <v>0.87945762219345291</v>
      </c>
      <c r="EY1024" s="3">
        <v>0.86588759108300783</v>
      </c>
      <c r="EZ1024" s="3">
        <v>0.85097700676455845</v>
      </c>
      <c r="FA1024" s="3">
        <v>0.83466377754488186</v>
      </c>
      <c r="FB1024" s="3">
        <v>0.81689378572095128</v>
      </c>
      <c r="FC1024" s="3">
        <v>0.79763143025365124</v>
      </c>
      <c r="FD1024" s="3">
        <v>0.7768052736097284</v>
      </c>
      <c r="FE1024" s="3">
        <v>0.75426238456957406</v>
      </c>
      <c r="FF1024" s="3">
        <v>0.72979411281413709</v>
      </c>
      <c r="FG1024" s="3">
        <v>0.70319311740206181</v>
      </c>
      <c r="FH1024" s="3">
        <v>0.67432703993270715</v>
      </c>
      <c r="FI1024" s="3">
        <v>0.64307198163182622</v>
      </c>
      <c r="FJ1024" s="3">
        <v>0.60935571763486962</v>
      </c>
      <c r="FK1024" s="3">
        <v>0.57318436223606373</v>
      </c>
      <c r="FL1024" s="3">
        <v>0.53464917756293318</v>
      </c>
      <c r="FM1024" s="3">
        <v>0.49396772164216962</v>
      </c>
      <c r="FN1024" s="3">
        <v>0.45149143725815943</v>
      </c>
      <c r="FO1024" s="3">
        <v>0.40685247885644521</v>
      </c>
      <c r="FP1024" s="3">
        <v>0.36083746349778129</v>
      </c>
      <c r="FQ1024" s="3">
        <v>0.31441211544415676</v>
      </c>
      <c r="FR1024" s="3">
        <v>0.26861170258740646</v>
      </c>
      <c r="FS1024" s="3">
        <v>0.2244546247990627</v>
      </c>
      <c r="FT1024" s="3">
        <v>0.182955209219964</v>
      </c>
      <c r="FU1024" s="3">
        <v>0.14511641284909105</v>
      </c>
      <c r="FV1024" s="3">
        <v>0.11180058678719672</v>
      </c>
      <c r="FW1024" s="3">
        <v>8.4131059563233399E-2</v>
      </c>
      <c r="FX1024" s="3">
        <v>6.1429975761286129E-2</v>
      </c>
      <c r="FY1024" s="3">
        <v>4.2990539937020872E-2</v>
      </c>
      <c r="FZ1024" s="3">
        <v>2.8553886720769896E-2</v>
      </c>
      <c r="GA1024" s="3">
        <v>1.7908426673532464E-2</v>
      </c>
      <c r="GB1024" s="3">
        <v>1.0206728698313093E-2</v>
      </c>
      <c r="GC1024" s="3">
        <v>5.1561331365268257E-3</v>
      </c>
      <c r="GD1024" s="3">
        <v>2.2639033762548331E-3</v>
      </c>
      <c r="GE1024" s="3">
        <v>8.5290295797024577E-4</v>
      </c>
      <c r="GF1024" s="3">
        <v>2.6225060151669117E-4</v>
      </c>
      <c r="GG1024" s="3">
        <v>6.0454008661627636E-5</v>
      </c>
      <c r="GH1024" s="3">
        <v>8.7664357960226212E-6</v>
      </c>
      <c r="GI1024" s="3">
        <v>0</v>
      </c>
      <c r="GJ1024" s="3">
        <v>0</v>
      </c>
      <c r="GK1024" s="3">
        <v>0</v>
      </c>
      <c r="GL1024" s="3">
        <v>0</v>
      </c>
      <c r="GM1024" s="3">
        <v>0</v>
      </c>
      <c r="GN1024" s="3">
        <v>0</v>
      </c>
      <c r="GO1024" s="3">
        <v>0</v>
      </c>
      <c r="GP1024" s="3">
        <v>0</v>
      </c>
      <c r="GQ1024" s="3">
        <v>0</v>
      </c>
      <c r="GR1024" s="3">
        <v>0</v>
      </c>
      <c r="GS1024" s="3">
        <v>0</v>
      </c>
      <c r="GT1024" s="3">
        <v>0</v>
      </c>
      <c r="GU1024" s="3">
        <v>0</v>
      </c>
      <c r="GV1024" s="3">
        <v>0</v>
      </c>
      <c r="GW1024" s="3">
        <v>0</v>
      </c>
      <c r="GX1024" s="3">
        <v>0</v>
      </c>
      <c r="GY1024" s="3">
        <v>0</v>
      </c>
      <c r="GZ1024" s="3">
        <v>0</v>
      </c>
      <c r="HA1024" s="3">
        <v>0</v>
      </c>
      <c r="HB1024">
        <f t="shared" si="6015"/>
        <v>28</v>
      </c>
      <c r="HC1024">
        <f t="shared" si="6019"/>
        <v>0.34012154046589649</v>
      </c>
      <c r="HD1024">
        <f>IF(H1024&gt;=$F$3,IF(HB1024&lt;50,HC1024*VLOOKUP(H1024,Ret!$A$2:$AZ$27,HB1024+2),HC1024),0)</f>
        <v>1.054376775444279E-2</v>
      </c>
      <c r="HE1024">
        <f>IF(H1024&lt;$F$3,HC1024*VLOOKUP(H1024,Withd!$A$2:$AZ$57,HB1024+2),0)</f>
        <v>0</v>
      </c>
      <c r="HF1024">
        <f>IF(HC1024=HD1024,0,HC1024*VLOOKUP(H1024,Mort!$A$2:$E$115,IF(HF1023/HC1023=VLOOKUP(H1023,Mort!$A$2:$E$115,2),2,3)))</f>
        <v>4.4896043341498336E-4</v>
      </c>
      <c r="HH1024">
        <f t="shared" ref="HH1024:HI1024" si="6064">HH1023+1</f>
        <v>51</v>
      </c>
      <c r="HI1024">
        <f t="shared" si="6064"/>
        <v>25</v>
      </c>
      <c r="HJ1024">
        <f t="shared" si="6013"/>
        <v>0.20098919603029106</v>
      </c>
      <c r="HK1024">
        <f>IF(HH1024&gt;=$F$3,IF(HI1024&lt;50,HJ1024*VLOOKUP(HH1024,Ret!$A$2:$AZ$27,HI1024+2),HJ1024),0)</f>
        <v>3.4168163325149483E-3</v>
      </c>
      <c r="HL1024">
        <f>IF(HH1024&lt;$F$3,HJ1024*VLOOKUP(HH1024,Withd!$A$2:$AZ$57,HI1024+2),0)</f>
        <v>0</v>
      </c>
      <c r="HM1024">
        <f>IF(HJ1024=HK1024,0,HJ1024*VLOOKUP(HH1024,Mort!$A$2:$E$115,IF(HM1023/HJ1023=VLOOKUP(HH1023,Mort!$A$2:$E$115,2),2,3)))</f>
        <v>2.1706833171271435E-4</v>
      </c>
      <c r="HN1024">
        <f>HN1023/(1+Assumptions!$C$9)</f>
        <v>0.4569362111232228</v>
      </c>
      <c r="HO1024">
        <f>HO1023*(1+Assumptions!$C$10)</f>
        <v>1.9574526565386869</v>
      </c>
      <c r="HQ1024">
        <f>HQ1023/(1.01+Assumptions!$C$9)</f>
        <v>0.37360533084362624</v>
      </c>
      <c r="HR1024">
        <f>HR1023/(0.99+Assumptions!$C$9)</f>
        <v>0.55994399583448384</v>
      </c>
    </row>
    <row r="1025" spans="2:226" x14ac:dyDescent="0.25">
      <c r="B1025">
        <f t="shared" ref="B1025:C1025" si="6065">B1024+1</f>
        <v>2066</v>
      </c>
      <c r="C1025">
        <f t="shared" si="6065"/>
        <v>77</v>
      </c>
      <c r="D1025">
        <f>IF(D1024=0, 0, D1024*(1-VLOOKUP(C1024,Mort!$A$2:$E$111,IF(D1024/D1023=1-VLOOKUP(C1023,Mort!$A$2:$E$111,4),4,5))))</f>
        <v>0.81925517801864345</v>
      </c>
      <c r="E1025" s="3">
        <f>IF(C1025&lt;65,Assumptions!$C$6,Assumptions!$C$7)*(1+Assumptions!$C$8)^(B1025-$J$3)</f>
        <v>51976.205637765845</v>
      </c>
      <c r="F1025" s="3">
        <f t="shared" si="6011"/>
        <v>42581.78</v>
      </c>
      <c r="H1025">
        <f t="shared" si="6018"/>
        <v>55</v>
      </c>
      <c r="I1025" s="5">
        <v>356693.96566784603</v>
      </c>
      <c r="J1025" s="5">
        <v>0</v>
      </c>
      <c r="K1025" s="5">
        <v>0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0</v>
      </c>
      <c r="Z1025" s="5">
        <v>0</v>
      </c>
      <c r="AA1025" s="5">
        <v>0</v>
      </c>
      <c r="AB1025" s="5">
        <v>0</v>
      </c>
      <c r="AC1025" s="5">
        <v>0</v>
      </c>
      <c r="AD1025" s="5">
        <v>0</v>
      </c>
      <c r="AE1025" s="5">
        <v>0</v>
      </c>
      <c r="AF1025" s="5">
        <v>0</v>
      </c>
      <c r="AG1025" s="5">
        <v>0</v>
      </c>
      <c r="AH1025" s="5">
        <v>0</v>
      </c>
      <c r="AI1025" s="5">
        <v>0</v>
      </c>
      <c r="AJ1025" s="5">
        <v>40995.68</v>
      </c>
      <c r="AK1025" s="5">
        <v>43077.01</v>
      </c>
      <c r="AL1025" s="5">
        <v>45264.92</v>
      </c>
      <c r="AM1025" s="5">
        <v>47560.13</v>
      </c>
      <c r="AN1025" s="5">
        <v>49964.69</v>
      </c>
      <c r="AO1025" s="5">
        <v>52482.92</v>
      </c>
      <c r="AP1025" s="5">
        <v>55119.21</v>
      </c>
      <c r="AQ1025" s="5">
        <v>57879.79</v>
      </c>
      <c r="AR1025" s="5">
        <v>60760.3</v>
      </c>
      <c r="AS1025" s="5">
        <v>26260.240000000002</v>
      </c>
      <c r="AT1025" s="5">
        <v>27541.65</v>
      </c>
      <c r="AU1025" s="5">
        <v>28868.16</v>
      </c>
      <c r="AV1025" s="5">
        <v>30236.32</v>
      </c>
      <c r="AW1025" s="5">
        <v>31642.53</v>
      </c>
      <c r="AX1025" s="5">
        <v>33083.42</v>
      </c>
      <c r="AY1025" s="5">
        <v>34556.42</v>
      </c>
      <c r="AZ1025" s="5">
        <v>36055.269999999997</v>
      </c>
      <c r="BA1025" s="5">
        <v>37570.44</v>
      </c>
      <c r="BB1025" s="5">
        <v>39090.620000000003</v>
      </c>
      <c r="BC1025" s="5">
        <v>40604.26</v>
      </c>
      <c r="BD1025" s="5">
        <v>42099.83</v>
      </c>
      <c r="BE1025" s="5">
        <v>43563.88</v>
      </c>
      <c r="BF1025" s="5">
        <v>44981.41</v>
      </c>
      <c r="BG1025" s="5">
        <v>46336.39</v>
      </c>
      <c r="BH1025" s="5">
        <v>47608.51</v>
      </c>
      <c r="BI1025" s="5">
        <v>48769.39</v>
      </c>
      <c r="BJ1025" s="5">
        <v>49782.61</v>
      </c>
      <c r="BK1025" s="5">
        <v>50606.28</v>
      </c>
      <c r="BL1025" s="5">
        <v>51197.98</v>
      </c>
      <c r="BM1025" s="5">
        <v>51510.32</v>
      </c>
      <c r="BN1025" s="5">
        <v>51494.17</v>
      </c>
      <c r="BO1025" s="5">
        <v>51101.53</v>
      </c>
      <c r="BP1025" s="5">
        <v>50287.61</v>
      </c>
      <c r="BQ1025" s="5">
        <v>49016.59</v>
      </c>
      <c r="BR1025" s="5">
        <v>47265.74</v>
      </c>
      <c r="BS1025" s="5">
        <v>44935.17</v>
      </c>
      <c r="BT1025" s="5">
        <v>42044.92</v>
      </c>
      <c r="BU1025" s="5">
        <v>38650.370000000003</v>
      </c>
      <c r="BV1025" s="5">
        <v>34836.28</v>
      </c>
      <c r="BW1025" s="5">
        <v>30710.57</v>
      </c>
      <c r="BX1025" s="5">
        <v>26409.279999999999</v>
      </c>
      <c r="BY1025" s="5">
        <v>22099.41</v>
      </c>
      <c r="BZ1025" s="5">
        <v>17962.25</v>
      </c>
      <c r="CA1025" s="5">
        <v>14260.2</v>
      </c>
      <c r="CB1025" s="5">
        <v>10985.05</v>
      </c>
      <c r="CC1025" s="5">
        <v>8110.49</v>
      </c>
      <c r="CD1025" s="5">
        <v>5683.18</v>
      </c>
      <c r="CE1025" s="5">
        <v>3760.42</v>
      </c>
      <c r="CF1025" s="5">
        <v>2261.09</v>
      </c>
      <c r="CG1025" s="5">
        <v>1205.06</v>
      </c>
      <c r="CH1025" s="5">
        <v>558.21</v>
      </c>
      <c r="CI1025" s="5">
        <v>221.86</v>
      </c>
      <c r="CJ1025" s="5">
        <v>71.97</v>
      </c>
      <c r="CK1025" s="5">
        <v>17.5</v>
      </c>
      <c r="CL1025" s="5">
        <v>2.68</v>
      </c>
      <c r="CM1025" s="5">
        <v>0</v>
      </c>
      <c r="CN1025" s="5">
        <v>0</v>
      </c>
      <c r="CO1025" s="5">
        <v>0</v>
      </c>
      <c r="CP1025" s="5">
        <v>0</v>
      </c>
      <c r="CQ1025" s="5">
        <v>0</v>
      </c>
      <c r="CR1025" s="5">
        <v>0</v>
      </c>
      <c r="CS1025" s="5">
        <v>0</v>
      </c>
      <c r="CT1025" s="5">
        <v>0</v>
      </c>
      <c r="CU1025" s="5">
        <v>0</v>
      </c>
      <c r="CV1025" s="5">
        <v>0</v>
      </c>
      <c r="CW1025" s="5">
        <v>0</v>
      </c>
      <c r="CX1025" s="5">
        <v>0</v>
      </c>
      <c r="CY1025" s="5">
        <v>0</v>
      </c>
      <c r="CZ1025" s="5">
        <v>0</v>
      </c>
      <c r="DA1025" s="5">
        <v>0</v>
      </c>
      <c r="DB1025" s="5">
        <v>0</v>
      </c>
      <c r="DC1025" s="5">
        <v>0</v>
      </c>
      <c r="DD1025" s="5">
        <v>0</v>
      </c>
      <c r="DE1025" s="5">
        <v>0</v>
      </c>
      <c r="DF1025" s="3">
        <v>0</v>
      </c>
      <c r="DG1025" s="3">
        <v>0</v>
      </c>
      <c r="DH1025" s="3">
        <v>0</v>
      </c>
      <c r="DI1025" s="3">
        <v>0</v>
      </c>
      <c r="DJ1025" s="3">
        <v>0</v>
      </c>
      <c r="DK1025" s="3">
        <v>0</v>
      </c>
      <c r="DL1025" s="3">
        <v>0</v>
      </c>
      <c r="DM1025" s="3">
        <v>0</v>
      </c>
      <c r="DN1025" s="3">
        <v>0</v>
      </c>
      <c r="DO1025" s="3">
        <v>0</v>
      </c>
      <c r="DP1025" s="3">
        <v>0</v>
      </c>
      <c r="DQ1025" s="3">
        <v>0</v>
      </c>
      <c r="DR1025" s="3">
        <v>0</v>
      </c>
      <c r="DS1025" s="3">
        <v>0</v>
      </c>
      <c r="DT1025" s="3">
        <v>0</v>
      </c>
      <c r="DU1025" s="3">
        <v>0</v>
      </c>
      <c r="DV1025" s="3">
        <v>0</v>
      </c>
      <c r="DW1025" s="3">
        <v>0</v>
      </c>
      <c r="DX1025" s="3">
        <v>0</v>
      </c>
      <c r="DY1025" s="3">
        <v>0</v>
      </c>
      <c r="DZ1025" s="3">
        <v>0</v>
      </c>
      <c r="EA1025" s="3">
        <v>0</v>
      </c>
      <c r="EB1025" s="3">
        <v>0</v>
      </c>
      <c r="EC1025" s="3">
        <v>0</v>
      </c>
      <c r="ED1025" s="3">
        <v>0</v>
      </c>
      <c r="EE1025" s="3">
        <v>0</v>
      </c>
      <c r="EF1025" s="3">
        <v>1</v>
      </c>
      <c r="EG1025" s="3">
        <v>0.99599000000000004</v>
      </c>
      <c r="EH1025" s="3">
        <v>0.9920159999</v>
      </c>
      <c r="EI1025" s="3">
        <v>0.987978494780407</v>
      </c>
      <c r="EJ1025" s="3">
        <v>0.98381910531738148</v>
      </c>
      <c r="EK1025" s="3">
        <v>0.97952965401819769</v>
      </c>
      <c r="EL1025" s="3">
        <v>0.97510217998203552</v>
      </c>
      <c r="EM1025" s="3">
        <v>0.97055820382331925</v>
      </c>
      <c r="EN1025" s="3">
        <v>0.96574423513235563</v>
      </c>
      <c r="EO1025" s="3">
        <v>0.96055818858969488</v>
      </c>
      <c r="EP1025" s="3">
        <v>0.95491010644078744</v>
      </c>
      <c r="EQ1025" s="3">
        <v>0.94872228895105115</v>
      </c>
      <c r="ER1025" s="3">
        <v>0.94188200124771404</v>
      </c>
      <c r="ES1025" s="3">
        <v>0.93429985113766989</v>
      </c>
      <c r="ET1025" s="3">
        <v>0.92591918147296493</v>
      </c>
      <c r="EU1025" s="3">
        <v>0.91672480400093836</v>
      </c>
      <c r="EV1025" s="3">
        <v>0.90662249666084804</v>
      </c>
      <c r="EW1025" s="3">
        <v>0.89547103995191968</v>
      </c>
      <c r="EX1025" s="3">
        <v>0.88313144902138219</v>
      </c>
      <c r="EY1025" s="3">
        <v>0.86950473076298218</v>
      </c>
      <c r="EZ1025" s="3">
        <v>0.85453185929924358</v>
      </c>
      <c r="FA1025" s="3">
        <v>0.83815048355647703</v>
      </c>
      <c r="FB1025" s="3">
        <v>0.82030625976155958</v>
      </c>
      <c r="FC1025" s="3">
        <v>0.80096343815638193</v>
      </c>
      <c r="FD1025" s="3">
        <v>0.78005028278611888</v>
      </c>
      <c r="FE1025" s="3">
        <v>0.75741322357966567</v>
      </c>
      <c r="FF1025" s="3">
        <v>0.73284273860674132</v>
      </c>
      <c r="FG1025" s="3">
        <v>0.7061306207845256</v>
      </c>
      <c r="FH1025" s="3">
        <v>0.67714395880132083</v>
      </c>
      <c r="FI1025" s="3">
        <v>0.64575833631087964</v>
      </c>
      <c r="FJ1025" s="3">
        <v>0.61190122673810021</v>
      </c>
      <c r="FK1025" s="3">
        <v>0.57557876991892665</v>
      </c>
      <c r="FL1025" s="3">
        <v>0.53688260921727715</v>
      </c>
      <c r="FM1025" s="3">
        <v>0.49603121148193452</v>
      </c>
      <c r="FN1025" s="3">
        <v>0.45337748760660296</v>
      </c>
      <c r="FO1025" s="3">
        <v>0.40855205540693812</v>
      </c>
      <c r="FP1025" s="3">
        <v>0.3623448179404134</v>
      </c>
      <c r="FQ1025" s="3">
        <v>0.31572553366419981</v>
      </c>
      <c r="FR1025" s="3">
        <v>0.26973379517533586</v>
      </c>
      <c r="FS1025" s="3">
        <v>0.22539225658646239</v>
      </c>
      <c r="FT1025" s="3">
        <v>0.18371948226619136</v>
      </c>
      <c r="FU1025" s="3">
        <v>0.14572261894389765</v>
      </c>
      <c r="FV1025" s="3">
        <v>0.11226762008675763</v>
      </c>
      <c r="FW1025" s="3">
        <v>8.4482506791485987E-2</v>
      </c>
      <c r="FX1025" s="3">
        <v>6.1686591983939325E-2</v>
      </c>
      <c r="FY1025" s="3">
        <v>4.3170127668120256E-2</v>
      </c>
      <c r="FZ1025" s="3">
        <v>2.8673167095888796E-2</v>
      </c>
      <c r="GA1025" s="3">
        <v>1.7983236939199537E-2</v>
      </c>
      <c r="GB1025" s="3">
        <v>1.0249366061127384E-2</v>
      </c>
      <c r="GC1025" s="3">
        <v>5.1776722530997204E-3</v>
      </c>
      <c r="GD1025" s="3">
        <v>2.2733605561684939E-3</v>
      </c>
      <c r="GE1025" s="3">
        <v>8.5646585593091831E-4</v>
      </c>
      <c r="GF1025" s="3">
        <v>2.6334612138163876E-4</v>
      </c>
      <c r="GG1025" s="3">
        <v>6.0706547900895353E-5</v>
      </c>
      <c r="GH1025" s="3">
        <v>8.8030565111088335E-6</v>
      </c>
      <c r="GI1025" s="3">
        <v>0</v>
      </c>
      <c r="GJ1025" s="3">
        <v>0</v>
      </c>
      <c r="GK1025" s="3">
        <v>0</v>
      </c>
      <c r="GL1025" s="3">
        <v>0</v>
      </c>
      <c r="GM1025" s="3">
        <v>0</v>
      </c>
      <c r="GN1025" s="3">
        <v>0</v>
      </c>
      <c r="GO1025" s="3">
        <v>0</v>
      </c>
      <c r="GP1025" s="3">
        <v>0</v>
      </c>
      <c r="GQ1025" s="3">
        <v>0</v>
      </c>
      <c r="GR1025" s="3">
        <v>0</v>
      </c>
      <c r="GS1025" s="3">
        <v>0</v>
      </c>
      <c r="GT1025" s="3">
        <v>0</v>
      </c>
      <c r="GU1025" s="3">
        <v>0</v>
      </c>
      <c r="GV1025" s="3">
        <v>0</v>
      </c>
      <c r="GW1025" s="3">
        <v>0</v>
      </c>
      <c r="GX1025" s="3">
        <v>0</v>
      </c>
      <c r="GY1025" s="3">
        <v>0</v>
      </c>
      <c r="GZ1025" s="3">
        <v>0</v>
      </c>
      <c r="HA1025" s="3">
        <v>0</v>
      </c>
      <c r="HB1025">
        <f t="shared" si="6015"/>
        <v>29</v>
      </c>
      <c r="HC1025">
        <f t="shared" si="6019"/>
        <v>0.32912881227803875</v>
      </c>
      <c r="HD1025">
        <f>IF(H1025&gt;=$F$3,IF(HB1025&lt;50,HC1025*VLOOKUP(H1025,Ret!$A$2:$AZ$27,HB1025+2),HC1025),0)</f>
        <v>1.6127311801623901E-2</v>
      </c>
      <c r="HE1025">
        <f>IF(H1025&lt;$F$3,HC1025*VLOOKUP(H1025,Withd!$A$2:$AZ$57,HB1025+2),0)</f>
        <v>0</v>
      </c>
      <c r="HF1025">
        <f>IF(HC1025=HD1025,0,HC1025*VLOOKUP(H1025,Mort!$A$2:$E$115,IF(HF1024/HC1024=VLOOKUP(H1024,Mort!$A$2:$E$115,2),2,3)))</f>
        <v>4.5419776094369346E-4</v>
      </c>
      <c r="HH1025">
        <f t="shared" ref="HH1025:HI1025" si="6066">HH1024+1</f>
        <v>52</v>
      </c>
      <c r="HI1025">
        <f t="shared" si="6066"/>
        <v>26</v>
      </c>
      <c r="HJ1025">
        <f t="shared" si="6013"/>
        <v>0.19735531136606338</v>
      </c>
      <c r="HK1025">
        <f>IF(HH1025&gt;=$F$3,IF(HI1025&lt;50,HJ1025*VLOOKUP(HH1025,Ret!$A$2:$AZ$27,HI1025+2),HJ1025),0)</f>
        <v>4.3418168500533941E-3</v>
      </c>
      <c r="HL1025">
        <f>IF(HH1025&lt;$F$3,HJ1025*VLOOKUP(HH1025,Withd!$A$2:$AZ$57,HI1025+2),0)</f>
        <v>0</v>
      </c>
      <c r="HM1025">
        <f>IF(HJ1025=HK1025,0,HJ1025*VLOOKUP(HH1025,Mort!$A$2:$E$115,IF(HM1024/HJ1024=VLOOKUP(HH1024,Mort!$A$2:$E$115,2),2,3)))</f>
        <v>2.3287926741195479E-4</v>
      </c>
      <c r="HN1025">
        <f>HN1024/(1+Assumptions!$C$9)</f>
        <v>0.44020829587979071</v>
      </c>
      <c r="HO1025">
        <f>HO1024*(1+Assumptions!$C$10)</f>
        <v>2.0210698678761942</v>
      </c>
      <c r="HQ1025">
        <f>HQ1024/(1.01+Assumptions!$C$9)</f>
        <v>0.35649363630117004</v>
      </c>
      <c r="HR1025">
        <f>HR1024/(0.99+Assumptions!$C$9)</f>
        <v>0.54469260295183253</v>
      </c>
    </row>
    <row r="1026" spans="2:226" x14ac:dyDescent="0.25">
      <c r="B1026">
        <f t="shared" ref="B1026:C1026" si="6067">B1025+1</f>
        <v>2067</v>
      </c>
      <c r="C1026">
        <f t="shared" si="6067"/>
        <v>78</v>
      </c>
      <c r="D1026">
        <f>IF(D1025=0, 0, D1025*(1-VLOOKUP(C1025,Mort!$A$2:$E$111,IF(D1025/D1024=1-VLOOKUP(C1024,Mort!$A$2:$E$111,4),4,5))))</f>
        <v>0.80181323527862647</v>
      </c>
      <c r="E1026" s="3">
        <f>IF(C1026&lt;65,Assumptions!$C$6,Assumptions!$C$7)*(1+Assumptions!$C$8)^(B1026-$J$3)</f>
        <v>54834.896947842957</v>
      </c>
      <c r="F1026" s="3">
        <f t="shared" si="6011"/>
        <v>43967.35</v>
      </c>
      <c r="H1026">
        <f t="shared" si="6018"/>
        <v>56</v>
      </c>
      <c r="I1026" s="5">
        <v>342521.90150008211</v>
      </c>
      <c r="J1026" s="5">
        <v>0</v>
      </c>
      <c r="K1026" s="5">
        <v>0</v>
      </c>
      <c r="L1026" s="5">
        <v>0</v>
      </c>
      <c r="M1026" s="5">
        <v>0</v>
      </c>
      <c r="N1026" s="5">
        <v>0</v>
      </c>
      <c r="O1026" s="5">
        <v>0</v>
      </c>
      <c r="P1026" s="5">
        <v>0</v>
      </c>
      <c r="Q1026" s="5">
        <v>0</v>
      </c>
      <c r="R1026" s="5">
        <v>0</v>
      </c>
      <c r="S1026" s="5">
        <v>0</v>
      </c>
      <c r="T1026" s="5">
        <v>0</v>
      </c>
      <c r="U1026" s="5">
        <v>0</v>
      </c>
      <c r="V1026" s="5">
        <v>0</v>
      </c>
      <c r="W1026" s="5">
        <v>0</v>
      </c>
      <c r="X1026" s="5">
        <v>0</v>
      </c>
      <c r="Y1026" s="5">
        <v>0</v>
      </c>
      <c r="Z1026" s="5">
        <v>0</v>
      </c>
      <c r="AA1026" s="5">
        <v>0</v>
      </c>
      <c r="AB1026" s="5">
        <v>0</v>
      </c>
      <c r="AC1026" s="5">
        <v>0</v>
      </c>
      <c r="AD1026" s="5">
        <v>0</v>
      </c>
      <c r="AE1026" s="5">
        <v>0</v>
      </c>
      <c r="AF1026" s="5">
        <v>0</v>
      </c>
      <c r="AG1026" s="5">
        <v>0</v>
      </c>
      <c r="AH1026" s="5">
        <v>0</v>
      </c>
      <c r="AI1026" s="5">
        <v>0</v>
      </c>
      <c r="AJ1026" s="5">
        <v>0</v>
      </c>
      <c r="AK1026" s="5">
        <v>43250.45</v>
      </c>
      <c r="AL1026" s="5">
        <v>45447.16</v>
      </c>
      <c r="AM1026" s="5">
        <v>47751.61</v>
      </c>
      <c r="AN1026" s="5">
        <v>50165.86</v>
      </c>
      <c r="AO1026" s="5">
        <v>52694.23</v>
      </c>
      <c r="AP1026" s="5">
        <v>55341.13</v>
      </c>
      <c r="AQ1026" s="5">
        <v>58112.82</v>
      </c>
      <c r="AR1026" s="5">
        <v>61004.93</v>
      </c>
      <c r="AS1026" s="5">
        <v>26365.97</v>
      </c>
      <c r="AT1026" s="5">
        <v>27652.54</v>
      </c>
      <c r="AU1026" s="5">
        <v>28984.39</v>
      </c>
      <c r="AV1026" s="5">
        <v>30358.06</v>
      </c>
      <c r="AW1026" s="5">
        <v>31769.93</v>
      </c>
      <c r="AX1026" s="5">
        <v>33216.620000000003</v>
      </c>
      <c r="AY1026" s="5">
        <v>34695.550000000003</v>
      </c>
      <c r="AZ1026" s="5">
        <v>36200.43</v>
      </c>
      <c r="BA1026" s="5">
        <v>37721.699999999997</v>
      </c>
      <c r="BB1026" s="5">
        <v>39248</v>
      </c>
      <c r="BC1026" s="5">
        <v>40767.74</v>
      </c>
      <c r="BD1026" s="5">
        <v>42269.33</v>
      </c>
      <c r="BE1026" s="5">
        <v>43739.28</v>
      </c>
      <c r="BF1026" s="5">
        <v>45162.51</v>
      </c>
      <c r="BG1026" s="5">
        <v>46522.95</v>
      </c>
      <c r="BH1026" s="5">
        <v>47800.18</v>
      </c>
      <c r="BI1026" s="5">
        <v>48965.74</v>
      </c>
      <c r="BJ1026" s="5">
        <v>49983.040000000001</v>
      </c>
      <c r="BK1026" s="5">
        <v>50810.02</v>
      </c>
      <c r="BL1026" s="5">
        <v>51404.11</v>
      </c>
      <c r="BM1026" s="5">
        <v>51717.71</v>
      </c>
      <c r="BN1026" s="5">
        <v>51701.49</v>
      </c>
      <c r="BO1026" s="5">
        <v>51307.28</v>
      </c>
      <c r="BP1026" s="5">
        <v>50490.07</v>
      </c>
      <c r="BQ1026" s="5">
        <v>49213.94</v>
      </c>
      <c r="BR1026" s="5">
        <v>47456.04</v>
      </c>
      <c r="BS1026" s="5">
        <v>45116.09</v>
      </c>
      <c r="BT1026" s="5">
        <v>42214.2</v>
      </c>
      <c r="BU1026" s="5">
        <v>38805.980000000003</v>
      </c>
      <c r="BV1026" s="5">
        <v>34976.53</v>
      </c>
      <c r="BW1026" s="5">
        <v>30834.21</v>
      </c>
      <c r="BX1026" s="5">
        <v>26515.599999999999</v>
      </c>
      <c r="BY1026" s="5">
        <v>22188.39</v>
      </c>
      <c r="BZ1026" s="5">
        <v>18034.57</v>
      </c>
      <c r="CA1026" s="5">
        <v>14317.61</v>
      </c>
      <c r="CB1026" s="5">
        <v>11029.27</v>
      </c>
      <c r="CC1026" s="5">
        <v>8143.14</v>
      </c>
      <c r="CD1026" s="5">
        <v>5706.07</v>
      </c>
      <c r="CE1026" s="5">
        <v>3775.56</v>
      </c>
      <c r="CF1026" s="5">
        <v>2270.19</v>
      </c>
      <c r="CG1026" s="5">
        <v>1209.9100000000001</v>
      </c>
      <c r="CH1026" s="5">
        <v>560.45000000000005</v>
      </c>
      <c r="CI1026" s="5">
        <v>222.76</v>
      </c>
      <c r="CJ1026" s="5">
        <v>72.260000000000005</v>
      </c>
      <c r="CK1026" s="5">
        <v>17.57</v>
      </c>
      <c r="CL1026" s="5">
        <v>2.69</v>
      </c>
      <c r="CM1026" s="5">
        <v>0</v>
      </c>
      <c r="CN1026" s="5">
        <v>0</v>
      </c>
      <c r="CO1026" s="5">
        <v>0</v>
      </c>
      <c r="CP1026" s="5">
        <v>0</v>
      </c>
      <c r="CQ1026" s="5">
        <v>0</v>
      </c>
      <c r="CR1026" s="5">
        <v>0</v>
      </c>
      <c r="CS1026" s="5">
        <v>0</v>
      </c>
      <c r="CT1026" s="5">
        <v>0</v>
      </c>
      <c r="CU1026" s="5">
        <v>0</v>
      </c>
      <c r="CV1026" s="5">
        <v>0</v>
      </c>
      <c r="CW1026" s="5">
        <v>0</v>
      </c>
      <c r="CX1026" s="5">
        <v>0</v>
      </c>
      <c r="CY1026" s="5">
        <v>0</v>
      </c>
      <c r="CZ1026" s="5">
        <v>0</v>
      </c>
      <c r="DA1026" s="5">
        <v>0</v>
      </c>
      <c r="DB1026" s="5">
        <v>0</v>
      </c>
      <c r="DC1026" s="5">
        <v>0</v>
      </c>
      <c r="DD1026" s="5">
        <v>0</v>
      </c>
      <c r="DE1026" s="5">
        <v>0</v>
      </c>
      <c r="DF1026" s="3">
        <v>0</v>
      </c>
      <c r="DG1026" s="3">
        <v>0</v>
      </c>
      <c r="DH1026" s="3">
        <v>0</v>
      </c>
      <c r="DI1026" s="3">
        <v>0</v>
      </c>
      <c r="DJ1026" s="3">
        <v>0</v>
      </c>
      <c r="DK1026" s="3">
        <v>0</v>
      </c>
      <c r="DL1026" s="3">
        <v>0</v>
      </c>
      <c r="DM1026" s="3">
        <v>0</v>
      </c>
      <c r="DN1026" s="3">
        <v>0</v>
      </c>
      <c r="DO1026" s="3">
        <v>0</v>
      </c>
      <c r="DP1026" s="3">
        <v>0</v>
      </c>
      <c r="DQ1026" s="3">
        <v>0</v>
      </c>
      <c r="DR1026" s="3">
        <v>0</v>
      </c>
      <c r="DS1026" s="3">
        <v>0</v>
      </c>
      <c r="DT1026" s="3">
        <v>0</v>
      </c>
      <c r="DU1026" s="3">
        <v>0</v>
      </c>
      <c r="DV1026" s="3">
        <v>0</v>
      </c>
      <c r="DW1026" s="3">
        <v>0</v>
      </c>
      <c r="DX1026" s="3">
        <v>0</v>
      </c>
      <c r="DY1026" s="3">
        <v>0</v>
      </c>
      <c r="DZ1026" s="3">
        <v>0</v>
      </c>
      <c r="EA1026" s="3">
        <v>0</v>
      </c>
      <c r="EB1026" s="3">
        <v>0</v>
      </c>
      <c r="EC1026" s="3">
        <v>0</v>
      </c>
      <c r="ED1026" s="3">
        <v>0</v>
      </c>
      <c r="EE1026" s="3">
        <v>0</v>
      </c>
      <c r="EF1026" s="3">
        <v>0</v>
      </c>
      <c r="EG1026" s="3">
        <v>1</v>
      </c>
      <c r="EH1026" s="3">
        <v>0.99600999999999995</v>
      </c>
      <c r="EI1026" s="3">
        <v>0.99195623929999999</v>
      </c>
      <c r="EJ1026" s="3">
        <v>0.98778010353254697</v>
      </c>
      <c r="EK1026" s="3">
        <v>0.983473382281145</v>
      </c>
      <c r="EL1026" s="3">
        <v>0.97902808259323426</v>
      </c>
      <c r="EM1026" s="3">
        <v>0.97446581172834978</v>
      </c>
      <c r="EN1026" s="3">
        <v>0.96963246130217717</v>
      </c>
      <c r="EO1026" s="3">
        <v>0.96442553498498451</v>
      </c>
      <c r="EP1026" s="3">
        <v>0.95875471283927283</v>
      </c>
      <c r="EQ1026" s="3">
        <v>0.95254198230007425</v>
      </c>
      <c r="ER1026" s="3">
        <v>0.94567415460769066</v>
      </c>
      <c r="ES1026" s="3">
        <v>0.93806147766309878</v>
      </c>
      <c r="ET1026" s="3">
        <v>0.92964706620846072</v>
      </c>
      <c r="EU1026" s="3">
        <v>0.92041567084101072</v>
      </c>
      <c r="EV1026" s="3">
        <v>0.91027269014834278</v>
      </c>
      <c r="EW1026" s="3">
        <v>0.8990763360595182</v>
      </c>
      <c r="EX1026" s="3">
        <v>0.88668706414861798</v>
      </c>
      <c r="EY1026" s="3">
        <v>0.87300548274880474</v>
      </c>
      <c r="EZ1026" s="3">
        <v>0.85797232833587034</v>
      </c>
      <c r="FA1026" s="3">
        <v>0.84152499880167164</v>
      </c>
      <c r="FB1026" s="3">
        <v>0.82360893157718407</v>
      </c>
      <c r="FC1026" s="3">
        <v>0.80418823297059405</v>
      </c>
      <c r="FD1026" s="3">
        <v>0.78319087820773192</v>
      </c>
      <c r="FE1026" s="3">
        <v>0.76046267892214348</v>
      </c>
      <c r="FF1026" s="3">
        <v>0.73579326961790914</v>
      </c>
      <c r="FG1026" s="3">
        <v>0.70897360494033634</v>
      </c>
      <c r="FH1026" s="3">
        <v>0.67987023845753547</v>
      </c>
      <c r="FI1026" s="3">
        <v>0.64835825290502869</v>
      </c>
      <c r="FJ1026" s="3">
        <v>0.614364829705218</v>
      </c>
      <c r="FK1026" s="3">
        <v>0.57789613341391632</v>
      </c>
      <c r="FL1026" s="3">
        <v>0.53904417636449875</v>
      </c>
      <c r="FM1026" s="3">
        <v>0.49802830498492406</v>
      </c>
      <c r="FN1026" s="3">
        <v>0.45520285103927044</v>
      </c>
      <c r="FO1026" s="3">
        <v>0.41019694515701777</v>
      </c>
      <c r="FP1026" s="3">
        <v>0.36380367065975905</v>
      </c>
      <c r="FQ1026" s="3">
        <v>0.31699669039267447</v>
      </c>
      <c r="FR1026" s="3">
        <v>0.27081978250317357</v>
      </c>
      <c r="FS1026" s="3">
        <v>0.22629971845747685</v>
      </c>
      <c r="FT1026" s="3">
        <v>0.18445916351187394</v>
      </c>
      <c r="FU1026" s="3">
        <v>0.14630931931434818</v>
      </c>
      <c r="FV1026" s="3">
        <v>0.11271962578616013</v>
      </c>
      <c r="FW1026" s="3">
        <v>8.482264560034336E-2</v>
      </c>
      <c r="FX1026" s="3">
        <v>6.1934951138002708E-2</v>
      </c>
      <c r="FY1026" s="3">
        <v>4.3343936854908435E-2</v>
      </c>
      <c r="FZ1026" s="3">
        <v>2.8788609419661635E-2</v>
      </c>
      <c r="GA1026" s="3">
        <v>1.8055640055823385E-2</v>
      </c>
      <c r="GB1026" s="3">
        <v>1.029063149341598E-2</v>
      </c>
      <c r="GC1026" s="3">
        <v>5.1985183115289503E-3</v>
      </c>
      <c r="GD1026" s="3">
        <v>2.2825134350430158E-3</v>
      </c>
      <c r="GE1026" s="3">
        <v>8.5991411151810566E-4</v>
      </c>
      <c r="GF1026" s="3">
        <v>2.6440639100958708E-4</v>
      </c>
      <c r="GG1026" s="3">
        <v>6.0950961255529999E-5</v>
      </c>
      <c r="GH1026" s="3">
        <v>8.8384988916644038E-6</v>
      </c>
      <c r="GI1026" s="3">
        <v>0</v>
      </c>
      <c r="GJ1026" s="3">
        <v>0</v>
      </c>
      <c r="GK1026" s="3">
        <v>0</v>
      </c>
      <c r="GL1026" s="3">
        <v>0</v>
      </c>
      <c r="GM1026" s="3">
        <v>0</v>
      </c>
      <c r="GN1026" s="3">
        <v>0</v>
      </c>
      <c r="GO1026" s="3">
        <v>0</v>
      </c>
      <c r="GP1026" s="3">
        <v>0</v>
      </c>
      <c r="GQ1026" s="3">
        <v>0</v>
      </c>
      <c r="GR1026" s="3">
        <v>0</v>
      </c>
      <c r="GS1026" s="3">
        <v>0</v>
      </c>
      <c r="GT1026" s="3">
        <v>0</v>
      </c>
      <c r="GU1026" s="3">
        <v>0</v>
      </c>
      <c r="GV1026" s="3">
        <v>0</v>
      </c>
      <c r="GW1026" s="3">
        <v>0</v>
      </c>
      <c r="GX1026" s="3">
        <v>0</v>
      </c>
      <c r="GY1026" s="3">
        <v>0</v>
      </c>
      <c r="GZ1026" s="3">
        <v>0</v>
      </c>
      <c r="HA1026" s="3">
        <v>0</v>
      </c>
      <c r="HB1026">
        <f t="shared" si="6015"/>
        <v>30</v>
      </c>
      <c r="HC1026">
        <f t="shared" si="6019"/>
        <v>0.31254730271547115</v>
      </c>
      <c r="HD1026">
        <f>IF(H1026&gt;=$F$3,IF(HB1026&lt;50,HC1026*VLOOKUP(H1026,Ret!$A$2:$AZ$27,HB1026+2),HC1026),0)</f>
        <v>1.2501892108618847E-2</v>
      </c>
      <c r="HE1026">
        <f>IF(H1026&lt;$F$3,HC1026*VLOOKUP(H1026,Withd!$A$2:$AZ$57,HB1026+2),0)</f>
        <v>0</v>
      </c>
      <c r="HF1026">
        <f>IF(HC1026=HD1026,0,HC1026*VLOOKUP(H1026,Mort!$A$2:$E$115,IF(HF1025/HC1025=VLOOKUP(H1025,Mort!$A$2:$E$115,2),2,3)))</f>
        <v>4.6257000801889733E-4</v>
      </c>
      <c r="HH1026">
        <f t="shared" ref="HH1026:HI1026" si="6068">HH1025+1</f>
        <v>53</v>
      </c>
      <c r="HI1026">
        <f t="shared" si="6068"/>
        <v>27</v>
      </c>
      <c r="HJ1026">
        <f t="shared" si="6013"/>
        <v>0.19278061524859805</v>
      </c>
      <c r="HK1026">
        <f>IF(HH1026&gt;=$F$3,IF(HI1026&lt;50,HJ1026*VLOOKUP(HH1026,Ret!$A$2:$AZ$27,HI1026+2),HJ1026),0)</f>
        <v>3.8556123049719609E-3</v>
      </c>
      <c r="HL1026">
        <f>IF(HH1026&lt;$F$3,HJ1026*VLOOKUP(HH1026,Withd!$A$2:$AZ$57,HI1026+2),0)</f>
        <v>0</v>
      </c>
      <c r="HM1026">
        <f>IF(HJ1026=HK1026,0,HJ1026*VLOOKUP(HH1026,Mort!$A$2:$E$115,IF(HM1025/HJ1025=VLOOKUP(HH1025,Mort!$A$2:$E$115,2),2,3)))</f>
        <v>2.4290357521323356E-4</v>
      </c>
      <c r="HN1026">
        <f>HN1025/(1+Assumptions!$C$9)</f>
        <v>0.42409277059710088</v>
      </c>
      <c r="HO1026">
        <f>HO1025*(1+Assumptions!$C$10)</f>
        <v>2.0867546385821707</v>
      </c>
      <c r="HQ1026">
        <f>HQ1025/(1.01+Assumptions!$C$9)</f>
        <v>0.34016568349348286</v>
      </c>
      <c r="HR1026">
        <f>HR1025/(0.99+Assumptions!$C$9)</f>
        <v>0.52985661765742464</v>
      </c>
    </row>
    <row r="1027" spans="2:226" x14ac:dyDescent="0.25">
      <c r="B1027">
        <f t="shared" ref="B1027:C1027" si="6069">B1026+1</f>
        <v>2068</v>
      </c>
      <c r="C1027">
        <f t="shared" si="6069"/>
        <v>79</v>
      </c>
      <c r="D1027">
        <f>IF(D1026=0, 0, D1026*(1-VLOOKUP(C1026,Mort!$A$2:$E$111,IF(D1026/D1025=1-VLOOKUP(C1025,Mort!$A$2:$E$111,4),4,5))))</f>
        <v>0.7829064791907564</v>
      </c>
      <c r="E1027" s="3">
        <f>IF(C1027&lt;65,Assumptions!$C$6,Assumptions!$C$7)*(1+Assumptions!$C$8)^(B1027-$J$3)</f>
        <v>57850.816279974322</v>
      </c>
      <c r="F1027" s="3">
        <f t="shared" si="6011"/>
        <v>45291.78</v>
      </c>
      <c r="H1027">
        <f t="shared" si="6018"/>
        <v>57</v>
      </c>
      <c r="I1027" s="5">
        <v>328030.56493375654</v>
      </c>
      <c r="J1027" s="5">
        <v>0</v>
      </c>
      <c r="K1027" s="5">
        <v>0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5">
        <v>0</v>
      </c>
      <c r="T1027" s="5">
        <v>0</v>
      </c>
      <c r="U1027" s="5">
        <v>0</v>
      </c>
      <c r="V1027" s="5">
        <v>0</v>
      </c>
      <c r="W1027" s="5">
        <v>0</v>
      </c>
      <c r="X1027" s="5">
        <v>0</v>
      </c>
      <c r="Y1027" s="5">
        <v>0</v>
      </c>
      <c r="Z1027" s="5">
        <v>0</v>
      </c>
      <c r="AA1027" s="5">
        <v>0</v>
      </c>
      <c r="AB1027" s="5">
        <v>0</v>
      </c>
      <c r="AC1027" s="5">
        <v>0</v>
      </c>
      <c r="AD1027" s="5">
        <v>0</v>
      </c>
      <c r="AE1027" s="5">
        <v>0</v>
      </c>
      <c r="AF1027" s="5">
        <v>0</v>
      </c>
      <c r="AG1027" s="5">
        <v>0</v>
      </c>
      <c r="AH1027" s="5">
        <v>0</v>
      </c>
      <c r="AI1027" s="5">
        <v>0</v>
      </c>
      <c r="AJ1027" s="5">
        <v>0</v>
      </c>
      <c r="AK1027" s="5">
        <v>0</v>
      </c>
      <c r="AL1027" s="5">
        <v>45629.22</v>
      </c>
      <c r="AM1027" s="5">
        <v>47942.9</v>
      </c>
      <c r="AN1027" s="5">
        <v>50366.82</v>
      </c>
      <c r="AO1027" s="5">
        <v>52905.32</v>
      </c>
      <c r="AP1027" s="5">
        <v>55562.83</v>
      </c>
      <c r="AQ1027" s="5">
        <v>58345.62</v>
      </c>
      <c r="AR1027" s="5">
        <v>61249.32</v>
      </c>
      <c r="AS1027" s="5">
        <v>26471.59</v>
      </c>
      <c r="AT1027" s="5">
        <v>27763.32</v>
      </c>
      <c r="AU1027" s="5">
        <v>29100.5</v>
      </c>
      <c r="AV1027" s="5">
        <v>30479.67</v>
      </c>
      <c r="AW1027" s="5">
        <v>31897.200000000001</v>
      </c>
      <c r="AX1027" s="5">
        <v>33349.69</v>
      </c>
      <c r="AY1027" s="5">
        <v>34834.54</v>
      </c>
      <c r="AZ1027" s="5">
        <v>36345.449999999997</v>
      </c>
      <c r="BA1027" s="5">
        <v>37872.82</v>
      </c>
      <c r="BB1027" s="5">
        <v>39405.230000000003</v>
      </c>
      <c r="BC1027" s="5">
        <v>40931.050000000003</v>
      </c>
      <c r="BD1027" s="5">
        <v>42438.66</v>
      </c>
      <c r="BE1027" s="5">
        <v>43914.5</v>
      </c>
      <c r="BF1027" s="5">
        <v>45343.43</v>
      </c>
      <c r="BG1027" s="5">
        <v>46709.32</v>
      </c>
      <c r="BH1027" s="5">
        <v>47991.67</v>
      </c>
      <c r="BI1027" s="5">
        <v>49161.9</v>
      </c>
      <c r="BJ1027" s="5">
        <v>50183.27</v>
      </c>
      <c r="BK1027" s="5">
        <v>51013.57</v>
      </c>
      <c r="BL1027" s="5">
        <v>51610.03</v>
      </c>
      <c r="BM1027" s="5">
        <v>51924.89</v>
      </c>
      <c r="BN1027" s="5">
        <v>51908.6</v>
      </c>
      <c r="BO1027" s="5">
        <v>51512.81</v>
      </c>
      <c r="BP1027" s="5">
        <v>50692.33</v>
      </c>
      <c r="BQ1027" s="5">
        <v>49411.09</v>
      </c>
      <c r="BR1027" s="5">
        <v>47646.15</v>
      </c>
      <c r="BS1027" s="5">
        <v>45296.82</v>
      </c>
      <c r="BT1027" s="5">
        <v>42383.31</v>
      </c>
      <c r="BU1027" s="5">
        <v>38961.440000000002</v>
      </c>
      <c r="BV1027" s="5">
        <v>35116.65</v>
      </c>
      <c r="BW1027" s="5">
        <v>30957.73</v>
      </c>
      <c r="BX1027" s="5">
        <v>26621.83</v>
      </c>
      <c r="BY1027" s="5">
        <v>22277.27</v>
      </c>
      <c r="BZ1027" s="5">
        <v>18106.810000000001</v>
      </c>
      <c r="CA1027" s="5">
        <v>14374.97</v>
      </c>
      <c r="CB1027" s="5">
        <v>11073.46</v>
      </c>
      <c r="CC1027" s="5">
        <v>8175.76</v>
      </c>
      <c r="CD1027" s="5">
        <v>5728.92</v>
      </c>
      <c r="CE1027" s="5">
        <v>3790.69</v>
      </c>
      <c r="CF1027" s="5">
        <v>2279.29</v>
      </c>
      <c r="CG1027" s="5">
        <v>1214.76</v>
      </c>
      <c r="CH1027" s="5">
        <v>562.70000000000005</v>
      </c>
      <c r="CI1027" s="5">
        <v>223.65</v>
      </c>
      <c r="CJ1027" s="5">
        <v>72.55</v>
      </c>
      <c r="CK1027" s="5">
        <v>17.64</v>
      </c>
      <c r="CL1027" s="5">
        <v>2.7</v>
      </c>
      <c r="CM1027" s="5">
        <v>0</v>
      </c>
      <c r="CN1027" s="5">
        <v>0</v>
      </c>
      <c r="CO1027" s="5">
        <v>0</v>
      </c>
      <c r="CP1027" s="5">
        <v>0</v>
      </c>
      <c r="CQ1027" s="5">
        <v>0</v>
      </c>
      <c r="CR1027" s="5">
        <v>0</v>
      </c>
      <c r="CS1027" s="5">
        <v>0</v>
      </c>
      <c r="CT1027" s="5">
        <v>0</v>
      </c>
      <c r="CU1027" s="5">
        <v>0</v>
      </c>
      <c r="CV1027" s="5">
        <v>0</v>
      </c>
      <c r="CW1027" s="5">
        <v>0</v>
      </c>
      <c r="CX1027" s="5">
        <v>0</v>
      </c>
      <c r="CY1027" s="5">
        <v>0</v>
      </c>
      <c r="CZ1027" s="5">
        <v>0</v>
      </c>
      <c r="DA1027" s="5">
        <v>0</v>
      </c>
      <c r="DB1027" s="5">
        <v>0</v>
      </c>
      <c r="DC1027" s="5">
        <v>0</v>
      </c>
      <c r="DD1027" s="5">
        <v>0</v>
      </c>
      <c r="DE1027" s="5">
        <v>0</v>
      </c>
      <c r="DF1027" s="3">
        <v>0</v>
      </c>
      <c r="DG1027" s="3">
        <v>0</v>
      </c>
      <c r="DH1027" s="3">
        <v>0</v>
      </c>
      <c r="DI1027" s="3">
        <v>0</v>
      </c>
      <c r="DJ1027" s="3">
        <v>0</v>
      </c>
      <c r="DK1027" s="3">
        <v>0</v>
      </c>
      <c r="DL1027" s="3">
        <v>0</v>
      </c>
      <c r="DM1027" s="3">
        <v>0</v>
      </c>
      <c r="DN1027" s="3">
        <v>0</v>
      </c>
      <c r="DO1027" s="3">
        <v>0</v>
      </c>
      <c r="DP1027" s="3">
        <v>0</v>
      </c>
      <c r="DQ1027" s="3">
        <v>0</v>
      </c>
      <c r="DR1027" s="3">
        <v>0</v>
      </c>
      <c r="DS1027" s="3">
        <v>0</v>
      </c>
      <c r="DT1027" s="3">
        <v>0</v>
      </c>
      <c r="DU1027" s="3">
        <v>0</v>
      </c>
      <c r="DV1027" s="3">
        <v>0</v>
      </c>
      <c r="DW1027" s="3">
        <v>0</v>
      </c>
      <c r="DX1027" s="3">
        <v>0</v>
      </c>
      <c r="DY1027" s="3">
        <v>0</v>
      </c>
      <c r="DZ1027" s="3">
        <v>0</v>
      </c>
      <c r="EA1027" s="3">
        <v>0</v>
      </c>
      <c r="EB1027" s="3">
        <v>0</v>
      </c>
      <c r="EC1027" s="3">
        <v>0</v>
      </c>
      <c r="ED1027" s="3">
        <v>0</v>
      </c>
      <c r="EE1027" s="3">
        <v>0</v>
      </c>
      <c r="EF1027" s="3">
        <v>0</v>
      </c>
      <c r="EG1027" s="3">
        <v>0</v>
      </c>
      <c r="EH1027" s="3">
        <v>1</v>
      </c>
      <c r="EI1027" s="3">
        <v>0.99592999999999998</v>
      </c>
      <c r="EJ1027" s="3">
        <v>0.99173713469999991</v>
      </c>
      <c r="EK1027" s="3">
        <v>0.98741316079270791</v>
      </c>
      <c r="EL1027" s="3">
        <v>0.98295005330592489</v>
      </c>
      <c r="EM1027" s="3">
        <v>0.97836950605751927</v>
      </c>
      <c r="EN1027" s="3">
        <v>0.97351679330747398</v>
      </c>
      <c r="EO1027" s="3">
        <v>0.96828900812741281</v>
      </c>
      <c r="EP1027" s="3">
        <v>0.96259546875962365</v>
      </c>
      <c r="EQ1027" s="3">
        <v>0.9563578501220612</v>
      </c>
      <c r="ER1027" s="3">
        <v>0.94946251002268112</v>
      </c>
      <c r="ES1027" s="3">
        <v>0.94181933681699859</v>
      </c>
      <c r="ET1027" s="3">
        <v>0.93337121736575013</v>
      </c>
      <c r="EU1027" s="3">
        <v>0.92410284117730823</v>
      </c>
      <c r="EV1027" s="3">
        <v>0.91391922786753432</v>
      </c>
      <c r="EW1027" s="3">
        <v>0.90267802136476372</v>
      </c>
      <c r="EX1027" s="3">
        <v>0.89023911823035728</v>
      </c>
      <c r="EY1027" s="3">
        <v>0.87650272863606282</v>
      </c>
      <c r="EZ1027" s="3">
        <v>0.86140935164894983</v>
      </c>
      <c r="FA1027" s="3">
        <v>0.84489613437783939</v>
      </c>
      <c r="FB1027" s="3">
        <v>0.82690829567693513</v>
      </c>
      <c r="FC1027" s="3">
        <v>0.80740979806487301</v>
      </c>
      <c r="FD1027" s="3">
        <v>0.78632832823739918</v>
      </c>
      <c r="FE1027" s="3">
        <v>0.76350908015194985</v>
      </c>
      <c r="FF1027" s="3">
        <v>0.73874084559182063</v>
      </c>
      <c r="FG1027" s="3">
        <v>0.71181374176999879</v>
      </c>
      <c r="FH1027" s="3">
        <v>0.68259378767034029</v>
      </c>
      <c r="FI1027" s="3">
        <v>0.65095556561182</v>
      </c>
      <c r="FJ1027" s="3">
        <v>0.61682596530679235</v>
      </c>
      <c r="FK1027" s="3">
        <v>0.58021117600618122</v>
      </c>
      <c r="FL1027" s="3">
        <v>0.54120357864328561</v>
      </c>
      <c r="FM1027" s="3">
        <v>0.50002339834431797</v>
      </c>
      <c r="FN1027" s="3">
        <v>0.45702638632069004</v>
      </c>
      <c r="FO1027" s="3">
        <v>0.41184018750516338</v>
      </c>
      <c r="FP1027" s="3">
        <v>0.36526106229832939</v>
      </c>
      <c r="FQ1027" s="3">
        <v>0.31826657402302633</v>
      </c>
      <c r="FR1027" s="3">
        <v>0.27190468218509212</v>
      </c>
      <c r="FS1027" s="3">
        <v>0.22720627148068481</v>
      </c>
      <c r="FT1027" s="3">
        <v>0.18519810394662101</v>
      </c>
      <c r="FU1027" s="3">
        <v>0.14689543208838085</v>
      </c>
      <c r="FV1027" s="3">
        <v>0.11317117878953037</v>
      </c>
      <c r="FW1027" s="3">
        <v>8.5162443750909506E-2</v>
      </c>
      <c r="FX1027" s="3">
        <v>6.2183061553601593E-2</v>
      </c>
      <c r="FY1027" s="3">
        <v>4.3517571967057002E-2</v>
      </c>
      <c r="FZ1027" s="3">
        <v>2.8903936124799592E-2</v>
      </c>
      <c r="GA1027" s="3">
        <v>1.812797065875181E-2</v>
      </c>
      <c r="GB1027" s="3">
        <v>1.0331855597249006E-2</v>
      </c>
      <c r="GC1027" s="3">
        <v>5.2193434920622802E-3</v>
      </c>
      <c r="GD1027" s="3">
        <v>2.2916571470597853E-3</v>
      </c>
      <c r="GE1027" s="3">
        <v>8.6335891358330346E-4</v>
      </c>
      <c r="GF1027" s="3">
        <v>2.654655987485941E-4</v>
      </c>
      <c r="GG1027" s="3">
        <v>6.1195129823525898E-5</v>
      </c>
      <c r="GH1027" s="3">
        <v>8.8739057757094885E-6</v>
      </c>
      <c r="GI1027" s="3">
        <v>0</v>
      </c>
      <c r="GJ1027" s="3">
        <v>0</v>
      </c>
      <c r="GK1027" s="3">
        <v>0</v>
      </c>
      <c r="GL1027" s="3">
        <v>0</v>
      </c>
      <c r="GM1027" s="3">
        <v>0</v>
      </c>
      <c r="GN1027" s="3">
        <v>0</v>
      </c>
      <c r="GO1027" s="3">
        <v>0</v>
      </c>
      <c r="GP1027" s="3">
        <v>0</v>
      </c>
      <c r="GQ1027" s="3">
        <v>0</v>
      </c>
      <c r="GR1027" s="3">
        <v>0</v>
      </c>
      <c r="GS1027" s="3">
        <v>0</v>
      </c>
      <c r="GT1027" s="3">
        <v>0</v>
      </c>
      <c r="GU1027" s="3">
        <v>0</v>
      </c>
      <c r="GV1027" s="3">
        <v>0</v>
      </c>
      <c r="GW1027" s="3">
        <v>0</v>
      </c>
      <c r="GX1027" s="3">
        <v>0</v>
      </c>
      <c r="GY1027" s="3">
        <v>0</v>
      </c>
      <c r="GZ1027" s="3">
        <v>0</v>
      </c>
      <c r="HA1027" s="3">
        <v>0</v>
      </c>
      <c r="HB1027">
        <f t="shared" si="6015"/>
        <v>31</v>
      </c>
      <c r="HC1027">
        <f t="shared" si="6019"/>
        <v>0.29958284059883339</v>
      </c>
      <c r="HD1027">
        <f>IF(H1027&gt;=$F$3,IF(HB1027&lt;50,HC1027*VLOOKUP(H1027,Ret!$A$2:$AZ$27,HB1027+2),HC1027),0)</f>
        <v>1.6477056232935838E-2</v>
      </c>
      <c r="HE1027">
        <f>IF(H1027&lt;$F$3,HC1027*VLOOKUP(H1027,Withd!$A$2:$AZ$57,HB1027+2),0)</f>
        <v>0</v>
      </c>
      <c r="HF1027">
        <f>IF(HC1027=HD1027,0,HC1027*VLOOKUP(H1027,Mort!$A$2:$E$115,IF(HF1026/HC1026=VLOOKUP(H1026,Mort!$A$2:$E$115,2),2,3)))</f>
        <v>4.7034505974016843E-4</v>
      </c>
      <c r="HH1027">
        <f t="shared" ref="HH1027:HI1027" si="6070">HH1026+1</f>
        <v>54</v>
      </c>
      <c r="HI1027">
        <f t="shared" si="6070"/>
        <v>28</v>
      </c>
      <c r="HJ1027">
        <f t="shared" si="6013"/>
        <v>0.18868209936841285</v>
      </c>
      <c r="HK1027">
        <f>IF(HH1027&gt;=$F$3,IF(HI1027&lt;50,HJ1027*VLOOKUP(HH1027,Ret!$A$2:$AZ$27,HI1027+2),HJ1027),0)</f>
        <v>5.8491450804207985E-3</v>
      </c>
      <c r="HL1027">
        <f>IF(HH1027&lt;$F$3,HJ1027*VLOOKUP(HH1027,Withd!$A$2:$AZ$57,HI1027+2),0)</f>
        <v>0</v>
      </c>
      <c r="HM1027">
        <f>IF(HJ1027=HK1027,0,HJ1027*VLOOKUP(HH1027,Mort!$A$2:$E$115,IF(HM1026/HJ1026=VLOOKUP(HH1026,Mort!$A$2:$E$115,2),2,3)))</f>
        <v>2.4906037116630494E-4</v>
      </c>
      <c r="HN1027">
        <f>HN1026/(1+Assumptions!$C$9)</f>
        <v>0.40856721637485632</v>
      </c>
      <c r="HO1027">
        <f>HO1026*(1+Assumptions!$C$10)</f>
        <v>2.1545741643360912</v>
      </c>
      <c r="HQ1027">
        <f>HQ1026/(1.01+Assumptions!$C$9)</f>
        <v>0.32458557585255998</v>
      </c>
      <c r="HR1027">
        <f>HR1026/(0.99+Assumptions!$C$9)</f>
        <v>0.51542472534768935</v>
      </c>
    </row>
    <row r="1028" spans="2:226" x14ac:dyDescent="0.25">
      <c r="B1028">
        <f t="shared" ref="B1028:C1028" si="6071">B1027+1</f>
        <v>2069</v>
      </c>
      <c r="C1028">
        <f t="shared" si="6071"/>
        <v>80</v>
      </c>
      <c r="D1028">
        <f>IF(D1027=0, 0, D1027*(1-VLOOKUP(C1027,Mort!$A$2:$E$111,IF(D1027/D1026=1-VLOOKUP(C1026,Mort!$A$2:$E$111,4),4,5))))</f>
        <v>0.76246479101908582</v>
      </c>
      <c r="E1028" s="3">
        <f>IF(C1028&lt;65,Assumptions!$C$6,Assumptions!$C$7)*(1+Assumptions!$C$8)^(B1028-$J$3)</f>
        <v>61032.611175372906</v>
      </c>
      <c r="F1028" s="3">
        <f t="shared" si="6011"/>
        <v>46535.22</v>
      </c>
      <c r="H1028">
        <f t="shared" si="6018"/>
        <v>58</v>
      </c>
      <c r="I1028" s="5">
        <v>313246.51940205845</v>
      </c>
      <c r="J1028" s="5">
        <v>0</v>
      </c>
      <c r="K1028" s="5">
        <v>0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0</v>
      </c>
      <c r="Z1028" s="5">
        <v>0</v>
      </c>
      <c r="AA1028" s="5">
        <v>0</v>
      </c>
      <c r="AB1028" s="5">
        <v>0</v>
      </c>
      <c r="AC1028" s="5">
        <v>0</v>
      </c>
      <c r="AD1028" s="5">
        <v>0</v>
      </c>
      <c r="AE1028" s="5">
        <v>0</v>
      </c>
      <c r="AF1028" s="5">
        <v>0</v>
      </c>
      <c r="AG1028" s="5">
        <v>0</v>
      </c>
      <c r="AH1028" s="5">
        <v>0</v>
      </c>
      <c r="AI1028" s="5">
        <v>0</v>
      </c>
      <c r="AJ1028" s="5">
        <v>0</v>
      </c>
      <c r="AK1028" s="5">
        <v>0</v>
      </c>
      <c r="AL1028" s="5">
        <v>0</v>
      </c>
      <c r="AM1028" s="5">
        <v>48138.83</v>
      </c>
      <c r="AN1028" s="5">
        <v>50572.65</v>
      </c>
      <c r="AO1028" s="5">
        <v>53121.52</v>
      </c>
      <c r="AP1028" s="5">
        <v>55789.89</v>
      </c>
      <c r="AQ1028" s="5">
        <v>58584.06</v>
      </c>
      <c r="AR1028" s="5">
        <v>61499.62</v>
      </c>
      <c r="AS1028" s="5">
        <v>26579.77</v>
      </c>
      <c r="AT1028" s="5">
        <v>27876.77</v>
      </c>
      <c r="AU1028" s="5">
        <v>29219.42</v>
      </c>
      <c r="AV1028" s="5">
        <v>30604.23</v>
      </c>
      <c r="AW1028" s="5">
        <v>32027.55</v>
      </c>
      <c r="AX1028" s="5">
        <v>33485.97</v>
      </c>
      <c r="AY1028" s="5">
        <v>34976.9</v>
      </c>
      <c r="AZ1028" s="5">
        <v>36493.980000000003</v>
      </c>
      <c r="BA1028" s="5">
        <v>38027.589999999997</v>
      </c>
      <c r="BB1028" s="5">
        <v>39566.26</v>
      </c>
      <c r="BC1028" s="5">
        <v>41098.32</v>
      </c>
      <c r="BD1028" s="5">
        <v>42612.09</v>
      </c>
      <c r="BE1028" s="5">
        <v>44093.96</v>
      </c>
      <c r="BF1028" s="5">
        <v>45528.73</v>
      </c>
      <c r="BG1028" s="5">
        <v>46900.2</v>
      </c>
      <c r="BH1028" s="5">
        <v>48187.8</v>
      </c>
      <c r="BI1028" s="5">
        <v>49362.8</v>
      </c>
      <c r="BJ1028" s="5">
        <v>50388.35</v>
      </c>
      <c r="BK1028" s="5">
        <v>51222.04</v>
      </c>
      <c r="BL1028" s="5">
        <v>51820.94</v>
      </c>
      <c r="BM1028" s="5">
        <v>52137.09</v>
      </c>
      <c r="BN1028" s="5">
        <v>52120.74</v>
      </c>
      <c r="BO1028" s="5">
        <v>51723.33</v>
      </c>
      <c r="BP1028" s="5">
        <v>50899.49</v>
      </c>
      <c r="BQ1028" s="5">
        <v>49613.01</v>
      </c>
      <c r="BR1028" s="5">
        <v>47840.86</v>
      </c>
      <c r="BS1028" s="5">
        <v>45481.93</v>
      </c>
      <c r="BT1028" s="5">
        <v>42556.51</v>
      </c>
      <c r="BU1028" s="5">
        <v>39120.660000000003</v>
      </c>
      <c r="BV1028" s="5">
        <v>35260.160000000003</v>
      </c>
      <c r="BW1028" s="5">
        <v>31084.25</v>
      </c>
      <c r="BX1028" s="5">
        <v>26730.62</v>
      </c>
      <c r="BY1028" s="5">
        <v>22368.31</v>
      </c>
      <c r="BZ1028" s="5">
        <v>18180.810000000001</v>
      </c>
      <c r="CA1028" s="5">
        <v>14433.71</v>
      </c>
      <c r="CB1028" s="5">
        <v>11118.71</v>
      </c>
      <c r="CC1028" s="5">
        <v>8209.17</v>
      </c>
      <c r="CD1028" s="5">
        <v>5752.34</v>
      </c>
      <c r="CE1028" s="5">
        <v>3806.18</v>
      </c>
      <c r="CF1028" s="5">
        <v>2288.6</v>
      </c>
      <c r="CG1028" s="5">
        <v>1219.72</v>
      </c>
      <c r="CH1028" s="5">
        <v>565</v>
      </c>
      <c r="CI1028" s="5">
        <v>224.56</v>
      </c>
      <c r="CJ1028" s="5">
        <v>72.849999999999994</v>
      </c>
      <c r="CK1028" s="5">
        <v>17.72</v>
      </c>
      <c r="CL1028" s="5">
        <v>2.71</v>
      </c>
      <c r="CM1028" s="5">
        <v>0</v>
      </c>
      <c r="CN1028" s="5">
        <v>0</v>
      </c>
      <c r="CO1028" s="5">
        <v>0</v>
      </c>
      <c r="CP1028" s="5">
        <v>0</v>
      </c>
      <c r="CQ1028" s="5">
        <v>0</v>
      </c>
      <c r="CR1028" s="5">
        <v>0</v>
      </c>
      <c r="CS1028" s="5">
        <v>0</v>
      </c>
      <c r="CT1028" s="5">
        <v>0</v>
      </c>
      <c r="CU1028" s="5">
        <v>0</v>
      </c>
      <c r="CV1028" s="5">
        <v>0</v>
      </c>
      <c r="CW1028" s="5">
        <v>0</v>
      </c>
      <c r="CX1028" s="5">
        <v>0</v>
      </c>
      <c r="CY1028" s="5">
        <v>0</v>
      </c>
      <c r="CZ1028" s="5">
        <v>0</v>
      </c>
      <c r="DA1028" s="5">
        <v>0</v>
      </c>
      <c r="DB1028" s="5">
        <v>0</v>
      </c>
      <c r="DC1028" s="5">
        <v>0</v>
      </c>
      <c r="DD1028" s="5">
        <v>0</v>
      </c>
      <c r="DE1028" s="5">
        <v>0</v>
      </c>
      <c r="DF1028" s="3">
        <v>0</v>
      </c>
      <c r="DG1028" s="3">
        <v>0</v>
      </c>
      <c r="DH1028" s="3">
        <v>0</v>
      </c>
      <c r="DI1028" s="3">
        <v>0</v>
      </c>
      <c r="DJ1028" s="3">
        <v>0</v>
      </c>
      <c r="DK1028" s="3">
        <v>0</v>
      </c>
      <c r="DL1028" s="3">
        <v>0</v>
      </c>
      <c r="DM1028" s="3">
        <v>0</v>
      </c>
      <c r="DN1028" s="3">
        <v>0</v>
      </c>
      <c r="DO1028" s="3">
        <v>0</v>
      </c>
      <c r="DP1028" s="3">
        <v>0</v>
      </c>
      <c r="DQ1028" s="3">
        <v>0</v>
      </c>
      <c r="DR1028" s="3">
        <v>0</v>
      </c>
      <c r="DS1028" s="3">
        <v>0</v>
      </c>
      <c r="DT1028" s="3">
        <v>0</v>
      </c>
      <c r="DU1028" s="3">
        <v>0</v>
      </c>
      <c r="DV1028" s="3">
        <v>0</v>
      </c>
      <c r="DW1028" s="3">
        <v>0</v>
      </c>
      <c r="DX1028" s="3">
        <v>0</v>
      </c>
      <c r="DY1028" s="3">
        <v>0</v>
      </c>
      <c r="DZ1028" s="3">
        <v>0</v>
      </c>
      <c r="EA1028" s="3">
        <v>0</v>
      </c>
      <c r="EB1028" s="3">
        <v>0</v>
      </c>
      <c r="EC1028" s="3">
        <v>0</v>
      </c>
      <c r="ED1028" s="3">
        <v>0</v>
      </c>
      <c r="EE1028" s="3">
        <v>0</v>
      </c>
      <c r="EF1028" s="3">
        <v>0</v>
      </c>
      <c r="EG1028" s="3">
        <v>0</v>
      </c>
      <c r="EH1028" s="3">
        <v>0</v>
      </c>
      <c r="EI1028" s="3">
        <v>1</v>
      </c>
      <c r="EJ1028" s="3">
        <v>0.99578999999999995</v>
      </c>
      <c r="EK1028" s="3">
        <v>0.99144835559999989</v>
      </c>
      <c r="EL1028" s="3">
        <v>0.98696700903268797</v>
      </c>
      <c r="EM1028" s="3">
        <v>0.98236774277059569</v>
      </c>
      <c r="EN1028" s="3">
        <v>0.97749519876645352</v>
      </c>
      <c r="EO1028" s="3">
        <v>0.97224604954907767</v>
      </c>
      <c r="EP1028" s="3">
        <v>0.96652924277772911</v>
      </c>
      <c r="EQ1028" s="3">
        <v>0.96026613328452937</v>
      </c>
      <c r="ER1028" s="3">
        <v>0.95334261446354784</v>
      </c>
      <c r="ES1028" s="3">
        <v>0.94566820641711624</v>
      </c>
      <c r="ET1028" s="3">
        <v>0.93718556260555463</v>
      </c>
      <c r="EU1028" s="3">
        <v>0.92787930996888146</v>
      </c>
      <c r="EV1028" s="3">
        <v>0.91765407997302439</v>
      </c>
      <c r="EW1028" s="3">
        <v>0.90636693478935626</v>
      </c>
      <c r="EX1028" s="3">
        <v>0.89387719842795887</v>
      </c>
      <c r="EY1028" s="3">
        <v>0.88008467325621542</v>
      </c>
      <c r="EZ1028" s="3">
        <v>0.86492961518274336</v>
      </c>
      <c r="FA1028" s="3">
        <v>0.84834891445969018</v>
      </c>
      <c r="FB1028" s="3">
        <v>0.83028756607084331</v>
      </c>
      <c r="FC1028" s="3">
        <v>0.81070938526289282</v>
      </c>
      <c r="FD1028" s="3">
        <v>0.78954176321367875</v>
      </c>
      <c r="FE1028" s="3">
        <v>0.7666292612452178</v>
      </c>
      <c r="FF1028" s="3">
        <v>0.74175980801042296</v>
      </c>
      <c r="FG1028" s="3">
        <v>0.714722663008443</v>
      </c>
      <c r="FH1028" s="3">
        <v>0.68538329769194639</v>
      </c>
      <c r="FI1028" s="3">
        <v>0.65361578184392466</v>
      </c>
      <c r="FJ1028" s="3">
        <v>0.61934670640184775</v>
      </c>
      <c r="FK1028" s="3">
        <v>0.58258228590983407</v>
      </c>
      <c r="FL1028" s="3">
        <v>0.54341527882811591</v>
      </c>
      <c r="FM1028" s="3">
        <v>0.50206681026208455</v>
      </c>
      <c r="FN1028" s="3">
        <v>0.45889408524764791</v>
      </c>
      <c r="FO1028" s="3">
        <v>0.41352322703921296</v>
      </c>
      <c r="FP1028" s="3">
        <v>0.36675375006107797</v>
      </c>
      <c r="FQ1028" s="3">
        <v>0.31956721257821968</v>
      </c>
      <c r="FR1028" s="3">
        <v>0.27301585672195045</v>
      </c>
      <c r="FS1028" s="3">
        <v>0.228134780035429</v>
      </c>
      <c r="FT1028" s="3">
        <v>0.18595494055467854</v>
      </c>
      <c r="FU1028" s="3">
        <v>0.14749573974915992</v>
      </c>
      <c r="FV1028" s="3">
        <v>0.11363366781754779</v>
      </c>
      <c r="FW1028" s="3">
        <v>8.551047136938289E-2</v>
      </c>
      <c r="FX1028" s="3">
        <v>6.2437180879782304E-2</v>
      </c>
      <c r="FY1028" s="3">
        <v>4.3695412295098046E-2</v>
      </c>
      <c r="FZ1028" s="3">
        <v>2.9022055892281174E-2</v>
      </c>
      <c r="GA1028" s="3">
        <v>1.8202053014520908E-2</v>
      </c>
      <c r="GB1028" s="3">
        <v>1.0374078095096046E-2</v>
      </c>
      <c r="GC1028" s="3">
        <v>5.2406730312996698E-3</v>
      </c>
      <c r="GD1028" s="3">
        <v>2.3010223078527457E-3</v>
      </c>
      <c r="GE1028" s="3">
        <v>8.6688714426044332E-4</v>
      </c>
      <c r="GF1028" s="3">
        <v>2.6655045911720107E-4</v>
      </c>
      <c r="GG1028" s="3">
        <v>6.1445211835697182E-5</v>
      </c>
      <c r="GH1028" s="3">
        <v>8.9101701682944465E-6</v>
      </c>
      <c r="GI1028" s="3">
        <v>0</v>
      </c>
      <c r="GJ1028" s="3">
        <v>0</v>
      </c>
      <c r="GK1028" s="3">
        <v>0</v>
      </c>
      <c r="GL1028" s="3">
        <v>0</v>
      </c>
      <c r="GM1028" s="3">
        <v>0</v>
      </c>
      <c r="GN1028" s="3">
        <v>0</v>
      </c>
      <c r="GO1028" s="3">
        <v>0</v>
      </c>
      <c r="GP1028" s="3">
        <v>0</v>
      </c>
      <c r="GQ1028" s="3">
        <v>0</v>
      </c>
      <c r="GR1028" s="3">
        <v>0</v>
      </c>
      <c r="GS1028" s="3">
        <v>0</v>
      </c>
      <c r="GT1028" s="3">
        <v>0</v>
      </c>
      <c r="GU1028" s="3">
        <v>0</v>
      </c>
      <c r="GV1028" s="3">
        <v>0</v>
      </c>
      <c r="GW1028" s="3">
        <v>0</v>
      </c>
      <c r="GX1028" s="3">
        <v>0</v>
      </c>
      <c r="GY1028" s="3">
        <v>0</v>
      </c>
      <c r="GZ1028" s="3">
        <v>0</v>
      </c>
      <c r="HA1028" s="3">
        <v>0</v>
      </c>
      <c r="HB1028">
        <f t="shared" si="6015"/>
        <v>32</v>
      </c>
      <c r="HC1028">
        <f t="shared" si="6019"/>
        <v>0.28263543930615737</v>
      </c>
      <c r="HD1028">
        <f>IF(H1028&gt;=$F$3,IF(HB1028&lt;50,HC1028*VLOOKUP(H1028,Ret!$A$2:$AZ$27,HB1028+2),HC1028),0)</f>
        <v>1.8088668115594071E-2</v>
      </c>
      <c r="HE1028">
        <f>IF(H1028&lt;$F$3,HC1028*VLOOKUP(H1028,Withd!$A$2:$AZ$57,HB1028+2),0)</f>
        <v>0</v>
      </c>
      <c r="HF1028">
        <f>IF(HC1028=HD1028,0,HC1028*VLOOKUP(H1028,Mort!$A$2:$E$115,IF(HF1027/HC1027=VLOOKUP(H1027,Mort!$A$2:$E$115,2),2,3)))</f>
        <v>4.6917482924822124E-4</v>
      </c>
      <c r="HH1028">
        <f t="shared" ref="HH1028:HI1028" si="6072">HH1027+1</f>
        <v>55</v>
      </c>
      <c r="HI1028">
        <f t="shared" si="6072"/>
        <v>29</v>
      </c>
      <c r="HJ1028">
        <f t="shared" si="6013"/>
        <v>0.18258389391682572</v>
      </c>
      <c r="HK1028">
        <f>IF(HH1028&gt;=$F$3,IF(HI1028&lt;50,HJ1028*VLOOKUP(HH1028,Ret!$A$2:$AZ$27,HI1028+2),HJ1028),0)</f>
        <v>8.9466108019244615E-3</v>
      </c>
      <c r="HL1028">
        <f>IF(HH1028&lt;$F$3,HJ1028*VLOOKUP(HH1028,Withd!$A$2:$AZ$57,HI1028+2),0)</f>
        <v>0</v>
      </c>
      <c r="HM1028">
        <f>IF(HJ1028=HK1028,0,HJ1028*VLOOKUP(HH1028,Mort!$A$2:$E$115,IF(HM1027/HJ1027=VLOOKUP(HH1027,Mort!$A$2:$E$115,2),2,3)))</f>
        <v>2.5196577360521948E-4</v>
      </c>
      <c r="HN1028">
        <f>HN1027/(1+Assumptions!$C$9)</f>
        <v>0.39361003504321418</v>
      </c>
      <c r="HO1028">
        <f>HO1027*(1+Assumptions!$C$10)</f>
        <v>2.2245978246770139</v>
      </c>
      <c r="HQ1028">
        <f>HQ1027/(1.01+Assumptions!$C$9)</f>
        <v>0.30971906092801521</v>
      </c>
      <c r="HR1028">
        <f>HR1027/(0.99+Assumptions!$C$9)</f>
        <v>0.50138591959891954</v>
      </c>
    </row>
    <row r="1029" spans="2:226" x14ac:dyDescent="0.25">
      <c r="B1029">
        <f t="shared" ref="B1029:C1029" si="6073">B1028+1</f>
        <v>2070</v>
      </c>
      <c r="C1029">
        <f t="shared" si="6073"/>
        <v>81</v>
      </c>
      <c r="D1029">
        <f>IF(D1028=0, 0, D1028*(1-VLOOKUP(C1028,Mort!$A$2:$E$111,IF(D1028/D1027=1-VLOOKUP(C1027,Mort!$A$2:$E$111,4),4,5))))</f>
        <v>0.74033806278371195</v>
      </c>
      <c r="E1029" s="3">
        <f>IF(C1029&lt;65,Assumptions!$C$6,Assumptions!$C$7)*(1+Assumptions!$C$8)^(B1029-$J$3)</f>
        <v>64389.404790018416</v>
      </c>
      <c r="F1029" s="3">
        <f t="shared" si="6011"/>
        <v>47669.93</v>
      </c>
      <c r="H1029">
        <f t="shared" si="6018"/>
        <v>59</v>
      </c>
      <c r="I1029" s="5">
        <v>298179.9008372908</v>
      </c>
      <c r="J1029" s="5">
        <v>0</v>
      </c>
      <c r="K1029" s="5">
        <v>0</v>
      </c>
      <c r="L1029" s="5">
        <v>0</v>
      </c>
      <c r="M1029" s="5">
        <v>0</v>
      </c>
      <c r="N1029" s="5">
        <v>0</v>
      </c>
      <c r="O1029" s="5">
        <v>0</v>
      </c>
      <c r="P1029" s="5">
        <v>0</v>
      </c>
      <c r="Q1029" s="5">
        <v>0</v>
      </c>
      <c r="R1029" s="5">
        <v>0</v>
      </c>
      <c r="S1029" s="5">
        <v>0</v>
      </c>
      <c r="T1029" s="5">
        <v>0</v>
      </c>
      <c r="U1029" s="5">
        <v>0</v>
      </c>
      <c r="V1029" s="5">
        <v>0</v>
      </c>
      <c r="W1029" s="5">
        <v>0</v>
      </c>
      <c r="X1029" s="5">
        <v>0</v>
      </c>
      <c r="Y1029" s="5">
        <v>0</v>
      </c>
      <c r="Z1029" s="5">
        <v>0</v>
      </c>
      <c r="AA1029" s="5">
        <v>0</v>
      </c>
      <c r="AB1029" s="5">
        <v>0</v>
      </c>
      <c r="AC1029" s="5">
        <v>0</v>
      </c>
      <c r="AD1029" s="5">
        <v>0</v>
      </c>
      <c r="AE1029" s="5">
        <v>0</v>
      </c>
      <c r="AF1029" s="5">
        <v>0</v>
      </c>
      <c r="AG1029" s="5">
        <v>0</v>
      </c>
      <c r="AH1029" s="5">
        <v>0</v>
      </c>
      <c r="AI1029" s="5">
        <v>0</v>
      </c>
      <c r="AJ1029" s="5">
        <v>0</v>
      </c>
      <c r="AK1029" s="5">
        <v>0</v>
      </c>
      <c r="AL1029" s="5">
        <v>0</v>
      </c>
      <c r="AM1029" s="5">
        <v>0</v>
      </c>
      <c r="AN1029" s="5">
        <v>50786.46</v>
      </c>
      <c r="AO1029" s="5">
        <v>53346.11</v>
      </c>
      <c r="AP1029" s="5">
        <v>56025.760000000002</v>
      </c>
      <c r="AQ1029" s="5">
        <v>58831.74</v>
      </c>
      <c r="AR1029" s="5">
        <v>61759.63</v>
      </c>
      <c r="AS1029" s="5">
        <v>26692.15</v>
      </c>
      <c r="AT1029" s="5">
        <v>27994.63</v>
      </c>
      <c r="AU1029" s="5">
        <v>29342.95</v>
      </c>
      <c r="AV1029" s="5">
        <v>30733.62</v>
      </c>
      <c r="AW1029" s="5">
        <v>32162.95</v>
      </c>
      <c r="AX1029" s="5">
        <v>33627.550000000003</v>
      </c>
      <c r="AY1029" s="5">
        <v>35124.769999999997</v>
      </c>
      <c r="AZ1029" s="5">
        <v>36648.269999999997</v>
      </c>
      <c r="BA1029" s="5">
        <v>38188.36</v>
      </c>
      <c r="BB1029" s="5">
        <v>39733.54</v>
      </c>
      <c r="BC1029" s="5">
        <v>41272.080000000002</v>
      </c>
      <c r="BD1029" s="5">
        <v>42792.25</v>
      </c>
      <c r="BE1029" s="5">
        <v>44280.38</v>
      </c>
      <c r="BF1029" s="5">
        <v>45721.22</v>
      </c>
      <c r="BG1029" s="5">
        <v>47098.48</v>
      </c>
      <c r="BH1029" s="5">
        <v>48391.519999999997</v>
      </c>
      <c r="BI1029" s="5">
        <v>49571.5</v>
      </c>
      <c r="BJ1029" s="5">
        <v>50601.39</v>
      </c>
      <c r="BK1029" s="5">
        <v>51438.6</v>
      </c>
      <c r="BL1029" s="5">
        <v>52040.03</v>
      </c>
      <c r="BM1029" s="5">
        <v>52357.51</v>
      </c>
      <c r="BN1029" s="5">
        <v>52341.09</v>
      </c>
      <c r="BO1029" s="5">
        <v>51942</v>
      </c>
      <c r="BP1029" s="5">
        <v>51114.69</v>
      </c>
      <c r="BQ1029" s="5">
        <v>49822.77</v>
      </c>
      <c r="BR1029" s="5">
        <v>48043.12</v>
      </c>
      <c r="BS1029" s="5">
        <v>45674.22</v>
      </c>
      <c r="BT1029" s="5">
        <v>42736.43</v>
      </c>
      <c r="BU1029" s="5">
        <v>39286.050000000003</v>
      </c>
      <c r="BV1029" s="5">
        <v>35409.230000000003</v>
      </c>
      <c r="BW1029" s="5">
        <v>31215.66</v>
      </c>
      <c r="BX1029" s="5">
        <v>26843.63</v>
      </c>
      <c r="BY1029" s="5">
        <v>22462.880000000001</v>
      </c>
      <c r="BZ1029" s="5">
        <v>18257.68</v>
      </c>
      <c r="CA1029" s="5">
        <v>14494.73</v>
      </c>
      <c r="CB1029" s="5">
        <v>11165.72</v>
      </c>
      <c r="CC1029" s="5">
        <v>8243.8799999999992</v>
      </c>
      <c r="CD1029" s="5">
        <v>5776.66</v>
      </c>
      <c r="CE1029" s="5">
        <v>3822.27</v>
      </c>
      <c r="CF1029" s="5">
        <v>2298.2800000000002</v>
      </c>
      <c r="CG1029" s="5">
        <v>1224.8800000000001</v>
      </c>
      <c r="CH1029" s="5">
        <v>567.39</v>
      </c>
      <c r="CI1029" s="5">
        <v>225.51</v>
      </c>
      <c r="CJ1029" s="5">
        <v>73.150000000000006</v>
      </c>
      <c r="CK1029" s="5">
        <v>17.79</v>
      </c>
      <c r="CL1029" s="5">
        <v>2.72</v>
      </c>
      <c r="CM1029" s="5">
        <v>0</v>
      </c>
      <c r="CN1029" s="5">
        <v>0</v>
      </c>
      <c r="CO1029" s="5">
        <v>0</v>
      </c>
      <c r="CP1029" s="5">
        <v>0</v>
      </c>
      <c r="CQ1029" s="5">
        <v>0</v>
      </c>
      <c r="CR1029" s="5">
        <v>0</v>
      </c>
      <c r="CS1029" s="5">
        <v>0</v>
      </c>
      <c r="CT1029" s="5">
        <v>0</v>
      </c>
      <c r="CU1029" s="5">
        <v>0</v>
      </c>
      <c r="CV1029" s="5">
        <v>0</v>
      </c>
      <c r="CW1029" s="5">
        <v>0</v>
      </c>
      <c r="CX1029" s="5">
        <v>0</v>
      </c>
      <c r="CY1029" s="5">
        <v>0</v>
      </c>
      <c r="CZ1029" s="5">
        <v>0</v>
      </c>
      <c r="DA1029" s="5">
        <v>0</v>
      </c>
      <c r="DB1029" s="5">
        <v>0</v>
      </c>
      <c r="DC1029" s="5">
        <v>0</v>
      </c>
      <c r="DD1029" s="5">
        <v>0</v>
      </c>
      <c r="DE1029" s="5">
        <v>0</v>
      </c>
      <c r="DF1029" s="3">
        <v>0</v>
      </c>
      <c r="DG1029" s="3">
        <v>0</v>
      </c>
      <c r="DH1029" s="3">
        <v>0</v>
      </c>
      <c r="DI1029" s="3">
        <v>0</v>
      </c>
      <c r="DJ1029" s="3">
        <v>0</v>
      </c>
      <c r="DK1029" s="3">
        <v>0</v>
      </c>
      <c r="DL1029" s="3">
        <v>0</v>
      </c>
      <c r="DM1029" s="3">
        <v>0</v>
      </c>
      <c r="DN1029" s="3">
        <v>0</v>
      </c>
      <c r="DO1029" s="3">
        <v>0</v>
      </c>
      <c r="DP1029" s="3">
        <v>0</v>
      </c>
      <c r="DQ1029" s="3">
        <v>0</v>
      </c>
      <c r="DR1029" s="3">
        <v>0</v>
      </c>
      <c r="DS1029" s="3">
        <v>0</v>
      </c>
      <c r="DT1029" s="3">
        <v>0</v>
      </c>
      <c r="DU1029" s="3">
        <v>0</v>
      </c>
      <c r="DV1029" s="3">
        <v>0</v>
      </c>
      <c r="DW1029" s="3">
        <v>0</v>
      </c>
      <c r="DX1029" s="3">
        <v>0</v>
      </c>
      <c r="DY1029" s="3">
        <v>0</v>
      </c>
      <c r="DZ1029" s="3">
        <v>0</v>
      </c>
      <c r="EA1029" s="3">
        <v>0</v>
      </c>
      <c r="EB1029" s="3">
        <v>0</v>
      </c>
      <c r="EC1029" s="3">
        <v>0</v>
      </c>
      <c r="ED1029" s="3">
        <v>0</v>
      </c>
      <c r="EE1029" s="3">
        <v>0</v>
      </c>
      <c r="EF1029" s="3">
        <v>0</v>
      </c>
      <c r="EG1029" s="3">
        <v>0</v>
      </c>
      <c r="EH1029" s="3">
        <v>0</v>
      </c>
      <c r="EI1029" s="3">
        <v>0</v>
      </c>
      <c r="EJ1029" s="3">
        <v>1</v>
      </c>
      <c r="EK1029" s="3">
        <v>0.99563999999999997</v>
      </c>
      <c r="EL1029" s="3">
        <v>0.9911397072</v>
      </c>
      <c r="EM1029" s="3">
        <v>0.98652099616444799</v>
      </c>
      <c r="EN1029" s="3">
        <v>0.98162785202347236</v>
      </c>
      <c r="EO1029" s="3">
        <v>0.97635651045810634</v>
      </c>
      <c r="EP1029" s="3">
        <v>0.97061553417661273</v>
      </c>
      <c r="EQ1029" s="3">
        <v>0.96432594551514828</v>
      </c>
      <c r="ER1029" s="3">
        <v>0.95737315544798396</v>
      </c>
      <c r="ES1029" s="3">
        <v>0.94966630154662768</v>
      </c>
      <c r="ET1029" s="3">
        <v>0.94114779482175437</v>
      </c>
      <c r="EU1029" s="3">
        <v>0.93180219721917434</v>
      </c>
      <c r="EV1029" s="3">
        <v>0.92153373700581898</v>
      </c>
      <c r="EW1029" s="3">
        <v>0.91019887204064742</v>
      </c>
      <c r="EX1029" s="3">
        <v>0.89765633158392732</v>
      </c>
      <c r="EY1029" s="3">
        <v>0.88380549438758726</v>
      </c>
      <c r="EZ1029" s="3">
        <v>0.86858636377423304</v>
      </c>
      <c r="FA1029" s="3">
        <v>0.85193556318068098</v>
      </c>
      <c r="FB1029" s="3">
        <v>0.83379785504056425</v>
      </c>
      <c r="FC1029" s="3">
        <v>0.81413690161870766</v>
      </c>
      <c r="FD1029" s="3">
        <v>0.79287978711744322</v>
      </c>
      <c r="FE1029" s="3">
        <v>0.76987041569529502</v>
      </c>
      <c r="FF1029" s="3">
        <v>0.7448958194101396</v>
      </c>
      <c r="FG1029" s="3">
        <v>0.71774436679263998</v>
      </c>
      <c r="FH1029" s="3">
        <v>0.68828096053580212</v>
      </c>
      <c r="FI1029" s="3">
        <v>0.65637913801496772</v>
      </c>
      <c r="FJ1029" s="3">
        <v>0.62196517980884303</v>
      </c>
      <c r="FK1029" s="3">
        <v>0.58504532673539011</v>
      </c>
      <c r="FL1029" s="3">
        <v>0.54571272941896987</v>
      </c>
      <c r="FM1029" s="3">
        <v>0.50418944783748043</v>
      </c>
      <c r="FN1029" s="3">
        <v>0.4608341972179355</v>
      </c>
      <c r="FO1029" s="3">
        <v>0.41527152013899821</v>
      </c>
      <c r="FP1029" s="3">
        <v>0.36830431121127755</v>
      </c>
      <c r="FQ1029" s="3">
        <v>0.3209182785308346</v>
      </c>
      <c r="FR1029" s="3">
        <v>0.27417011289724791</v>
      </c>
      <c r="FS1029" s="3">
        <v>0.22909928803806931</v>
      </c>
      <c r="FT1029" s="3">
        <v>0.18674112067271068</v>
      </c>
      <c r="FU1029" s="3">
        <v>0.14811932209518067</v>
      </c>
      <c r="FV1029" s="3">
        <v>0.11411408812856909</v>
      </c>
      <c r="FW1029" s="3">
        <v>8.5871992457629526E-2</v>
      </c>
      <c r="FX1029" s="3">
        <v>6.2701152732787355E-2</v>
      </c>
      <c r="FY1029" s="3">
        <v>4.3880147716986569E-2</v>
      </c>
      <c r="FZ1029" s="3">
        <v>2.9144755312145311E-2</v>
      </c>
      <c r="GA1029" s="3">
        <v>1.8279007636671299E-2</v>
      </c>
      <c r="GB1029" s="3">
        <v>1.0417937612444439E-2</v>
      </c>
      <c r="GC1029" s="3">
        <v>5.2628295436785572E-3</v>
      </c>
      <c r="GD1029" s="3">
        <v>2.3107505677429437E-3</v>
      </c>
      <c r="GE1029" s="3">
        <v>8.7055216889147656E-4</v>
      </c>
      <c r="GF1029" s="3">
        <v>2.676773808907512E-4</v>
      </c>
      <c r="GG1029" s="3">
        <v>6.1704989842935947E-5</v>
      </c>
      <c r="GH1029" s="3">
        <v>8.9478405771241405E-6</v>
      </c>
      <c r="GI1029" s="3">
        <v>0</v>
      </c>
      <c r="GJ1029" s="3">
        <v>0</v>
      </c>
      <c r="GK1029" s="3">
        <v>0</v>
      </c>
      <c r="GL1029" s="3">
        <v>0</v>
      </c>
      <c r="GM1029" s="3">
        <v>0</v>
      </c>
      <c r="GN1029" s="3">
        <v>0</v>
      </c>
      <c r="GO1029" s="3">
        <v>0</v>
      </c>
      <c r="GP1029" s="3">
        <v>0</v>
      </c>
      <c r="GQ1029" s="3">
        <v>0</v>
      </c>
      <c r="GR1029" s="3">
        <v>0</v>
      </c>
      <c r="GS1029" s="3">
        <v>0</v>
      </c>
      <c r="GT1029" s="3">
        <v>0</v>
      </c>
      <c r="GU1029" s="3">
        <v>0</v>
      </c>
      <c r="GV1029" s="3">
        <v>0</v>
      </c>
      <c r="GW1029" s="3">
        <v>0</v>
      </c>
      <c r="GX1029" s="3">
        <v>0</v>
      </c>
      <c r="GY1029" s="3">
        <v>0</v>
      </c>
      <c r="GZ1029" s="3">
        <v>0</v>
      </c>
      <c r="HA1029" s="3">
        <v>0</v>
      </c>
      <c r="HB1029">
        <f t="shared" si="6015"/>
        <v>33</v>
      </c>
      <c r="HC1029">
        <f t="shared" si="6019"/>
        <v>0.26407759636131506</v>
      </c>
      <c r="HD1029">
        <f>IF(H1029&gt;=$F$3,IF(HB1029&lt;50,HC1029*VLOOKUP(H1029,Ret!$A$2:$AZ$27,HB1029+2),HC1029),0)</f>
        <v>2.1390285305266519E-2</v>
      </c>
      <c r="HE1029">
        <f>IF(H1029&lt;$F$3,HC1029*VLOOKUP(H1029,Withd!$A$2:$AZ$57,HB1029+2),0)</f>
        <v>0</v>
      </c>
      <c r="HF1029">
        <f>IF(HC1029=HD1029,0,HC1029*VLOOKUP(H1029,Mort!$A$2:$E$115,IF(HF1028/HC1028=VLOOKUP(H1028,Mort!$A$2:$E$115,2),2,3)))</f>
        <v>4.5949501766868821E-4</v>
      </c>
      <c r="HH1029">
        <f t="shared" ref="HH1029:HI1029" si="6074">HH1028+1</f>
        <v>56</v>
      </c>
      <c r="HI1029">
        <f t="shared" si="6074"/>
        <v>30</v>
      </c>
      <c r="HJ1029">
        <f t="shared" si="6013"/>
        <v>0.17338531734129603</v>
      </c>
      <c r="HK1029">
        <f>IF(HH1029&gt;=$F$3,IF(HI1029&lt;50,HJ1029*VLOOKUP(HH1029,Ret!$A$2:$AZ$27,HI1029+2),HJ1029),0)</f>
        <v>6.935412693651841E-3</v>
      </c>
      <c r="HL1029">
        <f>IF(HH1029&lt;$F$3,HJ1029*VLOOKUP(HH1029,Withd!$A$2:$AZ$57,HI1029+2),0)</f>
        <v>0</v>
      </c>
      <c r="HM1029">
        <f>IF(HJ1029=HK1029,0,HJ1029*VLOOKUP(HH1029,Mort!$A$2:$E$115,IF(HM1028/HJ1028=VLOOKUP(HH1028,Mort!$A$2:$E$115,2),2,3)))</f>
        <v>2.5661026966511814E-4</v>
      </c>
      <c r="HN1029">
        <f>HN1028/(1+Assumptions!$C$9)</f>
        <v>0.37920041911677665</v>
      </c>
      <c r="HO1029">
        <f>HO1028*(1+Assumptions!$C$10)</f>
        <v>2.2968972539790169</v>
      </c>
      <c r="HQ1029">
        <f>HQ1028/(1.01+Assumptions!$C$9)</f>
        <v>0.29553345508398399</v>
      </c>
      <c r="HR1029">
        <f>HR1028/(0.99+Assumptions!$C$9)</f>
        <v>0.48772949377326802</v>
      </c>
    </row>
    <row r="1030" spans="2:226" x14ac:dyDescent="0.25">
      <c r="B1030">
        <f t="shared" ref="B1030:C1030" si="6075">B1029+1</f>
        <v>2071</v>
      </c>
      <c r="C1030">
        <f t="shared" si="6075"/>
        <v>82</v>
      </c>
      <c r="D1030">
        <f>IF(D1029=0, 0, D1029*(1-VLOOKUP(C1029,Mort!$A$2:$E$111,IF(D1029/D1028=1-VLOOKUP(C1028,Mort!$A$2:$E$111,4),4,5))))</f>
        <v>0.71632149602700834</v>
      </c>
      <c r="E1030" s="3">
        <f>IF(C1030&lt;65,Assumptions!$C$6,Assumptions!$C$7)*(1+Assumptions!$C$8)^(B1030-$J$3)</f>
        <v>67930.822053469426</v>
      </c>
      <c r="F1030" s="3">
        <f t="shared" si="6011"/>
        <v>48660.31</v>
      </c>
      <c r="H1030">
        <f t="shared" si="6018"/>
        <v>60</v>
      </c>
      <c r="I1030" s="5">
        <v>282823.73905608209</v>
      </c>
      <c r="J1030" s="5">
        <v>0</v>
      </c>
      <c r="K1030" s="5">
        <v>0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0</v>
      </c>
      <c r="Z1030" s="5">
        <v>0</v>
      </c>
      <c r="AA1030" s="5">
        <v>0</v>
      </c>
      <c r="AB1030" s="5">
        <v>0</v>
      </c>
      <c r="AC1030" s="5">
        <v>0</v>
      </c>
      <c r="AD1030" s="5">
        <v>0</v>
      </c>
      <c r="AE1030" s="5">
        <v>0</v>
      </c>
      <c r="AF1030" s="5">
        <v>0</v>
      </c>
      <c r="AG1030" s="5">
        <v>0</v>
      </c>
      <c r="AH1030" s="5">
        <v>0</v>
      </c>
      <c r="AI1030" s="5">
        <v>0</v>
      </c>
      <c r="AJ1030" s="5">
        <v>0</v>
      </c>
      <c r="AK1030" s="5">
        <v>0</v>
      </c>
      <c r="AL1030" s="5">
        <v>0</v>
      </c>
      <c r="AM1030" s="5">
        <v>0</v>
      </c>
      <c r="AN1030" s="5">
        <v>0</v>
      </c>
      <c r="AO1030" s="5">
        <v>53579.72</v>
      </c>
      <c r="AP1030" s="5">
        <v>56271.1</v>
      </c>
      <c r="AQ1030" s="5">
        <v>59089.37</v>
      </c>
      <c r="AR1030" s="5">
        <v>62030.080000000002</v>
      </c>
      <c r="AS1030" s="5">
        <v>26809.03</v>
      </c>
      <c r="AT1030" s="5">
        <v>28117.22</v>
      </c>
      <c r="AU1030" s="5">
        <v>29471.45</v>
      </c>
      <c r="AV1030" s="5">
        <v>30868.2</v>
      </c>
      <c r="AW1030" s="5">
        <v>32303.8</v>
      </c>
      <c r="AX1030" s="5">
        <v>33774.800000000003</v>
      </c>
      <c r="AY1030" s="5">
        <v>35278.589999999997</v>
      </c>
      <c r="AZ1030" s="5">
        <v>36808.76</v>
      </c>
      <c r="BA1030" s="5">
        <v>38355.589999999997</v>
      </c>
      <c r="BB1030" s="5">
        <v>39907.54</v>
      </c>
      <c r="BC1030" s="5">
        <v>41452.81</v>
      </c>
      <c r="BD1030" s="5">
        <v>42979.64</v>
      </c>
      <c r="BE1030" s="5">
        <v>44474.29</v>
      </c>
      <c r="BF1030" s="5">
        <v>45921.440000000002</v>
      </c>
      <c r="BG1030" s="5">
        <v>47304.73</v>
      </c>
      <c r="BH1030" s="5">
        <v>48603.43</v>
      </c>
      <c r="BI1030" s="5">
        <v>49788.58</v>
      </c>
      <c r="BJ1030" s="5">
        <v>50822.97</v>
      </c>
      <c r="BK1030" s="5">
        <v>51663.85</v>
      </c>
      <c r="BL1030" s="5">
        <v>52267.92</v>
      </c>
      <c r="BM1030" s="5">
        <v>52586.79</v>
      </c>
      <c r="BN1030" s="5">
        <v>52570.3</v>
      </c>
      <c r="BO1030" s="5">
        <v>52169.46</v>
      </c>
      <c r="BP1030" s="5">
        <v>51338.52</v>
      </c>
      <c r="BQ1030" s="5">
        <v>50040.95</v>
      </c>
      <c r="BR1030" s="5">
        <v>48253.51</v>
      </c>
      <c r="BS1030" s="5">
        <v>45874.23</v>
      </c>
      <c r="BT1030" s="5">
        <v>42923.58</v>
      </c>
      <c r="BU1030" s="5">
        <v>39458.089999999997</v>
      </c>
      <c r="BV1030" s="5">
        <v>35564.29</v>
      </c>
      <c r="BW1030" s="5">
        <v>31352.36</v>
      </c>
      <c r="BX1030" s="5">
        <v>26961.18</v>
      </c>
      <c r="BY1030" s="5">
        <v>22561.25</v>
      </c>
      <c r="BZ1030" s="5">
        <v>18337.63</v>
      </c>
      <c r="CA1030" s="5">
        <v>14558.21</v>
      </c>
      <c r="CB1030" s="5">
        <v>11214.61</v>
      </c>
      <c r="CC1030" s="5">
        <v>8279.98</v>
      </c>
      <c r="CD1030" s="5">
        <v>5801.95</v>
      </c>
      <c r="CE1030" s="5">
        <v>3839.01</v>
      </c>
      <c r="CF1030" s="5">
        <v>2308.34</v>
      </c>
      <c r="CG1030" s="5">
        <v>1230.24</v>
      </c>
      <c r="CH1030" s="5">
        <v>569.87</v>
      </c>
      <c r="CI1030" s="5">
        <v>226.5</v>
      </c>
      <c r="CJ1030" s="5">
        <v>73.48</v>
      </c>
      <c r="CK1030" s="5">
        <v>17.87</v>
      </c>
      <c r="CL1030" s="5">
        <v>2.73</v>
      </c>
      <c r="CM1030" s="5">
        <v>0</v>
      </c>
      <c r="CN1030" s="5">
        <v>0</v>
      </c>
      <c r="CO1030" s="5">
        <v>0</v>
      </c>
      <c r="CP1030" s="5">
        <v>0</v>
      </c>
      <c r="CQ1030" s="5">
        <v>0</v>
      </c>
      <c r="CR1030" s="5">
        <v>0</v>
      </c>
      <c r="CS1030" s="5">
        <v>0</v>
      </c>
      <c r="CT1030" s="5">
        <v>0</v>
      </c>
      <c r="CU1030" s="5">
        <v>0</v>
      </c>
      <c r="CV1030" s="5">
        <v>0</v>
      </c>
      <c r="CW1030" s="5">
        <v>0</v>
      </c>
      <c r="CX1030" s="5">
        <v>0</v>
      </c>
      <c r="CY1030" s="5">
        <v>0</v>
      </c>
      <c r="CZ1030" s="5">
        <v>0</v>
      </c>
      <c r="DA1030" s="5">
        <v>0</v>
      </c>
      <c r="DB1030" s="5">
        <v>0</v>
      </c>
      <c r="DC1030" s="5">
        <v>0</v>
      </c>
      <c r="DD1030" s="5">
        <v>0</v>
      </c>
      <c r="DE1030" s="5">
        <v>0</v>
      </c>
      <c r="DF1030" s="3">
        <v>0</v>
      </c>
      <c r="DG1030" s="3">
        <v>0</v>
      </c>
      <c r="DH1030" s="3">
        <v>0</v>
      </c>
      <c r="DI1030" s="3">
        <v>0</v>
      </c>
      <c r="DJ1030" s="3">
        <v>0</v>
      </c>
      <c r="DK1030" s="3">
        <v>0</v>
      </c>
      <c r="DL1030" s="3">
        <v>0</v>
      </c>
      <c r="DM1030" s="3">
        <v>0</v>
      </c>
      <c r="DN1030" s="3">
        <v>0</v>
      </c>
      <c r="DO1030" s="3">
        <v>0</v>
      </c>
      <c r="DP1030" s="3">
        <v>0</v>
      </c>
      <c r="DQ1030" s="3">
        <v>0</v>
      </c>
      <c r="DR1030" s="3">
        <v>0</v>
      </c>
      <c r="DS1030" s="3">
        <v>0</v>
      </c>
      <c r="DT1030" s="3">
        <v>0</v>
      </c>
      <c r="DU1030" s="3">
        <v>0</v>
      </c>
      <c r="DV1030" s="3">
        <v>0</v>
      </c>
      <c r="DW1030" s="3">
        <v>0</v>
      </c>
      <c r="DX1030" s="3">
        <v>0</v>
      </c>
      <c r="DY1030" s="3">
        <v>0</v>
      </c>
      <c r="DZ1030" s="3">
        <v>0</v>
      </c>
      <c r="EA1030" s="3">
        <v>0</v>
      </c>
      <c r="EB1030" s="3">
        <v>0</v>
      </c>
      <c r="EC1030" s="3">
        <v>0</v>
      </c>
      <c r="ED1030" s="3">
        <v>0</v>
      </c>
      <c r="EE1030" s="3">
        <v>0</v>
      </c>
      <c r="EF1030" s="3">
        <v>0</v>
      </c>
      <c r="EG1030" s="3">
        <v>0</v>
      </c>
      <c r="EH1030" s="3">
        <v>0</v>
      </c>
      <c r="EI1030" s="3">
        <v>0</v>
      </c>
      <c r="EJ1030" s="3">
        <v>0</v>
      </c>
      <c r="EK1030" s="3">
        <v>1</v>
      </c>
      <c r="EL1030" s="3">
        <v>0.99548000000000003</v>
      </c>
      <c r="EM1030" s="3">
        <v>0.99084106319999998</v>
      </c>
      <c r="EN1030" s="3">
        <v>0.985926491526528</v>
      </c>
      <c r="EO1030" s="3">
        <v>0.98063206626703059</v>
      </c>
      <c r="EP1030" s="3">
        <v>0.9748659497173805</v>
      </c>
      <c r="EQ1030" s="3">
        <v>0.96854881836321183</v>
      </c>
      <c r="ER1030" s="3">
        <v>0.96156558138281301</v>
      </c>
      <c r="ES1030" s="3">
        <v>0.95382497845268133</v>
      </c>
      <c r="ET1030" s="3">
        <v>0.94526916839596076</v>
      </c>
      <c r="EU1030" s="3">
        <v>0.93588264555378886</v>
      </c>
      <c r="EV1030" s="3">
        <v>0.92556921879978604</v>
      </c>
      <c r="EW1030" s="3">
        <v>0.91418471740854867</v>
      </c>
      <c r="EX1030" s="3">
        <v>0.90158725200265888</v>
      </c>
      <c r="EY1030" s="3">
        <v>0.8876757607042578</v>
      </c>
      <c r="EZ1030" s="3">
        <v>0.87238998410493052</v>
      </c>
      <c r="FA1030" s="3">
        <v>0.85566626810963897</v>
      </c>
      <c r="FB1030" s="3">
        <v>0.83744913326158477</v>
      </c>
      <c r="FC1030" s="3">
        <v>0.81770208269927658</v>
      </c>
      <c r="FD1030" s="3">
        <v>0.79635188131999846</v>
      </c>
      <c r="FE1030" s="3">
        <v>0.7732417497240921</v>
      </c>
      <c r="FF1030" s="3">
        <v>0.7481577873630425</v>
      </c>
      <c r="FG1030" s="3">
        <v>0.72088743601365957</v>
      </c>
      <c r="FH1030" s="3">
        <v>0.69129500676529887</v>
      </c>
      <c r="FI1030" s="3">
        <v>0.65925348320172728</v>
      </c>
      <c r="FJ1030" s="3">
        <v>0.62468882307746076</v>
      </c>
      <c r="FK1030" s="3">
        <v>0.58760729453958271</v>
      </c>
      <c r="FL1030" s="3">
        <v>0.5481024561276866</v>
      </c>
      <c r="FM1030" s="3">
        <v>0.50639734024093097</v>
      </c>
      <c r="FN1030" s="3">
        <v>0.46285223295361333</v>
      </c>
      <c r="FO1030" s="3">
        <v>0.41709003268148959</v>
      </c>
      <c r="FP1030" s="3">
        <v>0.36991714998521313</v>
      </c>
      <c r="FQ1030" s="3">
        <v>0.32232360946811561</v>
      </c>
      <c r="FR1030" s="3">
        <v>0.27537072927689521</v>
      </c>
      <c r="FS1030" s="3">
        <v>0.2301025350910664</v>
      </c>
      <c r="FT1030" s="3">
        <v>0.18755887737807914</v>
      </c>
      <c r="FU1030" s="3">
        <v>0.14876795035874482</v>
      </c>
      <c r="FV1030" s="3">
        <v>0.11461380431538419</v>
      </c>
      <c r="FW1030" s="3">
        <v>8.6248033885369765E-2</v>
      </c>
      <c r="FX1030" s="3">
        <v>6.2975726902080434E-2</v>
      </c>
      <c r="FY1030" s="3">
        <v>4.4072302957882947E-2</v>
      </c>
      <c r="FZ1030" s="3">
        <v>2.9272382901596276E-2</v>
      </c>
      <c r="GA1030" s="3">
        <v>1.8359053108223156E-2</v>
      </c>
      <c r="GB1030" s="3">
        <v>1.0463558728500705E-2</v>
      </c>
      <c r="GC1030" s="3">
        <v>5.2858759628767018E-3</v>
      </c>
      <c r="GD1030" s="3">
        <v>2.3208695590202734E-3</v>
      </c>
      <c r="GE1030" s="3">
        <v>8.743643976652977E-4</v>
      </c>
      <c r="GF1030" s="3">
        <v>2.6884956499412569E-4</v>
      </c>
      <c r="GG1030" s="3">
        <v>6.1975201722445838E-5</v>
      </c>
      <c r="GH1030" s="3">
        <v>8.9870240017718687E-6</v>
      </c>
      <c r="GI1030" s="3">
        <v>0</v>
      </c>
      <c r="GJ1030" s="3">
        <v>0</v>
      </c>
      <c r="GK1030" s="3">
        <v>0</v>
      </c>
      <c r="GL1030" s="3">
        <v>0</v>
      </c>
      <c r="GM1030" s="3">
        <v>0</v>
      </c>
      <c r="GN1030" s="3">
        <v>0</v>
      </c>
      <c r="GO1030" s="3">
        <v>0</v>
      </c>
      <c r="GP1030" s="3">
        <v>0</v>
      </c>
      <c r="GQ1030" s="3">
        <v>0</v>
      </c>
      <c r="GR1030" s="3">
        <v>0</v>
      </c>
      <c r="GS1030" s="3">
        <v>0</v>
      </c>
      <c r="GT1030" s="3">
        <v>0</v>
      </c>
      <c r="GU1030" s="3">
        <v>0</v>
      </c>
      <c r="GV1030" s="3">
        <v>0</v>
      </c>
      <c r="GW1030" s="3">
        <v>0</v>
      </c>
      <c r="GX1030" s="3">
        <v>0</v>
      </c>
      <c r="GY1030" s="3">
        <v>0</v>
      </c>
      <c r="GZ1030" s="3">
        <v>0</v>
      </c>
      <c r="HA1030" s="3">
        <v>0</v>
      </c>
      <c r="HB1030">
        <f t="shared" si="6015"/>
        <v>34</v>
      </c>
      <c r="HC1030">
        <f t="shared" si="6019"/>
        <v>0.24222781603837987</v>
      </c>
      <c r="HD1030">
        <f>IF(H1030&gt;=$F$3,IF(HB1030&lt;50,HC1030*VLOOKUP(H1030,Ret!$A$2:$AZ$27,HB1030+2),HC1030),0)</f>
        <v>3.4154122061411558E-2</v>
      </c>
      <c r="HE1030">
        <f>IF(H1030&lt;$F$3,HC1030*VLOOKUP(H1030,Withd!$A$2:$AZ$57,HB1030+2),0)</f>
        <v>0</v>
      </c>
      <c r="HF1030">
        <f>IF(HC1030=HD1030,0,HC1030*VLOOKUP(H1030,Mort!$A$2:$E$115,IF(HF1029/HC1029=VLOOKUP(H1029,Mort!$A$2:$E$115,2),2,3)))</f>
        <v>4.4085462518985135E-4</v>
      </c>
      <c r="HH1030">
        <f t="shared" ref="HH1030:HI1030" si="6076">HH1029+1</f>
        <v>57</v>
      </c>
      <c r="HI1030">
        <f t="shared" si="6076"/>
        <v>31</v>
      </c>
      <c r="HJ1030">
        <f t="shared" si="6013"/>
        <v>0.16619329437797908</v>
      </c>
      <c r="HK1030">
        <f>IF(HH1030&gt;=$F$3,IF(HI1030&lt;50,HJ1030*VLOOKUP(HH1030,Ret!$A$2:$AZ$27,HI1030+2),HJ1030),0)</f>
        <v>9.1406311907888498E-3</v>
      </c>
      <c r="HL1030">
        <f>IF(HH1030&lt;$F$3,HJ1030*VLOOKUP(HH1030,Withd!$A$2:$AZ$57,HI1030+2),0)</f>
        <v>0</v>
      </c>
      <c r="HM1030">
        <f>IF(HJ1030=HK1030,0,HJ1030*VLOOKUP(HH1030,Mort!$A$2:$E$115,IF(HM1029/HJ1029=VLOOKUP(HH1029,Mort!$A$2:$E$115,2),2,3)))</f>
        <v>2.6092347217342718E-4</v>
      </c>
      <c r="HN1030">
        <f>HN1029/(1+Assumptions!$C$9)</f>
        <v>0.36531832284853238</v>
      </c>
      <c r="HO1030">
        <f>HO1029*(1+Assumptions!$C$10)</f>
        <v>2.3715464147333347</v>
      </c>
      <c r="HQ1030">
        <f>HQ1029/(1.01+Assumptions!$C$9)</f>
        <v>0.28199757164502287</v>
      </c>
      <c r="HR1030">
        <f>HR1029/(0.99+Assumptions!$C$9)</f>
        <v>0.47444503285337353</v>
      </c>
    </row>
    <row r="1031" spans="2:226" x14ac:dyDescent="0.25">
      <c r="B1031">
        <f t="shared" ref="B1031:C1031" si="6077">B1030+1</f>
        <v>2072</v>
      </c>
      <c r="C1031">
        <f t="shared" si="6077"/>
        <v>83</v>
      </c>
      <c r="D1031">
        <f>IF(D1030=0, 0, D1030*(1-VLOOKUP(C1030,Mort!$A$2:$E$111,IF(D1030/D1029=1-VLOOKUP(C1029,Mort!$A$2:$E$111,4),4,5))))</f>
        <v>0.69021157749682394</v>
      </c>
      <c r="E1031" s="3">
        <f>IF(C1031&lt;65,Assumptions!$C$6,Assumptions!$C$7)*(1+Assumptions!$C$8)^(B1031-$J$3)</f>
        <v>71667.017266410243</v>
      </c>
      <c r="F1031" s="3">
        <f t="shared" si="6011"/>
        <v>49465.41</v>
      </c>
      <c r="H1031">
        <f t="shared" si="6018"/>
        <v>61</v>
      </c>
      <c r="I1031" s="5">
        <v>267170.38621782721</v>
      </c>
      <c r="J1031" s="5">
        <v>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0</v>
      </c>
      <c r="Z1031" s="5">
        <v>0</v>
      </c>
      <c r="AA1031" s="5">
        <v>0</v>
      </c>
      <c r="AB1031" s="5">
        <v>0</v>
      </c>
      <c r="AC1031" s="5">
        <v>0</v>
      </c>
      <c r="AD1031" s="5">
        <v>0</v>
      </c>
      <c r="AE1031" s="5">
        <v>0</v>
      </c>
      <c r="AF1031" s="5">
        <v>0</v>
      </c>
      <c r="AG1031" s="5">
        <v>0</v>
      </c>
      <c r="AH1031" s="5">
        <v>0</v>
      </c>
      <c r="AI1031" s="5">
        <v>0</v>
      </c>
      <c r="AJ1031" s="5">
        <v>0</v>
      </c>
      <c r="AK1031" s="5">
        <v>0</v>
      </c>
      <c r="AL1031" s="5">
        <v>0</v>
      </c>
      <c r="AM1031" s="5">
        <v>0</v>
      </c>
      <c r="AN1031" s="5">
        <v>0</v>
      </c>
      <c r="AO1031" s="5">
        <v>0</v>
      </c>
      <c r="AP1031" s="5">
        <v>56526.6</v>
      </c>
      <c r="AQ1031" s="5">
        <v>59357.67</v>
      </c>
      <c r="AR1031" s="5">
        <v>62311.73</v>
      </c>
      <c r="AS1031" s="5">
        <v>26930.76</v>
      </c>
      <c r="AT1031" s="5">
        <v>28244.89</v>
      </c>
      <c r="AU1031" s="5">
        <v>29605.26</v>
      </c>
      <c r="AV1031" s="5">
        <v>31008.36</v>
      </c>
      <c r="AW1031" s="5">
        <v>32450.47</v>
      </c>
      <c r="AX1031" s="5">
        <v>33928.160000000003</v>
      </c>
      <c r="AY1031" s="5">
        <v>35438.769999999997</v>
      </c>
      <c r="AZ1031" s="5">
        <v>36975.89</v>
      </c>
      <c r="BA1031" s="5">
        <v>38529.75</v>
      </c>
      <c r="BB1031" s="5">
        <v>40088.74</v>
      </c>
      <c r="BC1031" s="5">
        <v>41641.03</v>
      </c>
      <c r="BD1031" s="5">
        <v>43174.79</v>
      </c>
      <c r="BE1031" s="5">
        <v>44676.22</v>
      </c>
      <c r="BF1031" s="5">
        <v>46129.94</v>
      </c>
      <c r="BG1031" s="5">
        <v>47519.519999999997</v>
      </c>
      <c r="BH1031" s="5">
        <v>48824.12</v>
      </c>
      <c r="BI1031" s="5">
        <v>50014.64</v>
      </c>
      <c r="BJ1031" s="5">
        <v>51053.74</v>
      </c>
      <c r="BK1031" s="5">
        <v>51898.43</v>
      </c>
      <c r="BL1031" s="5">
        <v>52505.24</v>
      </c>
      <c r="BM1031" s="5">
        <v>52825.56</v>
      </c>
      <c r="BN1031" s="5">
        <v>52809</v>
      </c>
      <c r="BO1031" s="5">
        <v>52406.34</v>
      </c>
      <c r="BP1031" s="5">
        <v>51571.63</v>
      </c>
      <c r="BQ1031" s="5">
        <v>50268.160000000003</v>
      </c>
      <c r="BR1031" s="5">
        <v>48472.61</v>
      </c>
      <c r="BS1031" s="5">
        <v>46082.53</v>
      </c>
      <c r="BT1031" s="5">
        <v>43118.48</v>
      </c>
      <c r="BU1031" s="5">
        <v>39637.25</v>
      </c>
      <c r="BV1031" s="5">
        <v>35725.769999999997</v>
      </c>
      <c r="BW1031" s="5">
        <v>31494.720000000001</v>
      </c>
      <c r="BX1031" s="5">
        <v>27083.599999999999</v>
      </c>
      <c r="BY1031" s="5">
        <v>22663.69</v>
      </c>
      <c r="BZ1031" s="5">
        <v>18420.89</v>
      </c>
      <c r="CA1031" s="5">
        <v>14624.31</v>
      </c>
      <c r="CB1031" s="5">
        <v>11265.53</v>
      </c>
      <c r="CC1031" s="5">
        <v>8317.58</v>
      </c>
      <c r="CD1031" s="5">
        <v>5828.3</v>
      </c>
      <c r="CE1031" s="5">
        <v>3856.44</v>
      </c>
      <c r="CF1031" s="5">
        <v>2318.8200000000002</v>
      </c>
      <c r="CG1031" s="5">
        <v>1235.83</v>
      </c>
      <c r="CH1031" s="5">
        <v>572.46</v>
      </c>
      <c r="CI1031" s="5">
        <v>227.53</v>
      </c>
      <c r="CJ1031" s="5">
        <v>73.81</v>
      </c>
      <c r="CK1031" s="5">
        <v>17.95</v>
      </c>
      <c r="CL1031" s="5">
        <v>2.75</v>
      </c>
      <c r="CM1031" s="5">
        <v>0</v>
      </c>
      <c r="CN1031" s="5">
        <v>0</v>
      </c>
      <c r="CO1031" s="5">
        <v>0</v>
      </c>
      <c r="CP1031" s="5">
        <v>0</v>
      </c>
      <c r="CQ1031" s="5">
        <v>0</v>
      </c>
      <c r="CR1031" s="5">
        <v>0</v>
      </c>
      <c r="CS1031" s="5">
        <v>0</v>
      </c>
      <c r="CT1031" s="5">
        <v>0</v>
      </c>
      <c r="CU1031" s="5">
        <v>0</v>
      </c>
      <c r="CV1031" s="5">
        <v>0</v>
      </c>
      <c r="CW1031" s="5">
        <v>0</v>
      </c>
      <c r="CX1031" s="5">
        <v>0</v>
      </c>
      <c r="CY1031" s="5">
        <v>0</v>
      </c>
      <c r="CZ1031" s="5">
        <v>0</v>
      </c>
      <c r="DA1031" s="5">
        <v>0</v>
      </c>
      <c r="DB1031" s="5">
        <v>0</v>
      </c>
      <c r="DC1031" s="5">
        <v>0</v>
      </c>
      <c r="DD1031" s="5">
        <v>0</v>
      </c>
      <c r="DE1031" s="5">
        <v>0</v>
      </c>
      <c r="DF1031" s="3">
        <v>0</v>
      </c>
      <c r="DG1031" s="3">
        <v>0</v>
      </c>
      <c r="DH1031" s="3">
        <v>0</v>
      </c>
      <c r="DI1031" s="3">
        <v>0</v>
      </c>
      <c r="DJ1031" s="3">
        <v>0</v>
      </c>
      <c r="DK1031" s="3">
        <v>0</v>
      </c>
      <c r="DL1031" s="3">
        <v>0</v>
      </c>
      <c r="DM1031" s="3">
        <v>0</v>
      </c>
      <c r="DN1031" s="3">
        <v>0</v>
      </c>
      <c r="DO1031" s="3">
        <v>0</v>
      </c>
      <c r="DP1031" s="3">
        <v>0</v>
      </c>
      <c r="DQ1031" s="3">
        <v>0</v>
      </c>
      <c r="DR1031" s="3">
        <v>0</v>
      </c>
      <c r="DS1031" s="3">
        <v>0</v>
      </c>
      <c r="DT1031" s="3">
        <v>0</v>
      </c>
      <c r="DU1031" s="3">
        <v>0</v>
      </c>
      <c r="DV1031" s="3">
        <v>0</v>
      </c>
      <c r="DW1031" s="3">
        <v>0</v>
      </c>
      <c r="DX1031" s="3">
        <v>0</v>
      </c>
      <c r="DY1031" s="3">
        <v>0</v>
      </c>
      <c r="DZ1031" s="3">
        <v>0</v>
      </c>
      <c r="EA1031" s="3">
        <v>0</v>
      </c>
      <c r="EB1031" s="3">
        <v>0</v>
      </c>
      <c r="EC1031" s="3">
        <v>0</v>
      </c>
      <c r="ED1031" s="3">
        <v>0</v>
      </c>
      <c r="EE1031" s="3">
        <v>0</v>
      </c>
      <c r="EF1031" s="3">
        <v>0</v>
      </c>
      <c r="EG1031" s="3">
        <v>0</v>
      </c>
      <c r="EH1031" s="3">
        <v>0</v>
      </c>
      <c r="EI1031" s="3">
        <v>0</v>
      </c>
      <c r="EJ1031" s="3">
        <v>0</v>
      </c>
      <c r="EK1031" s="3">
        <v>0</v>
      </c>
      <c r="EL1031" s="3">
        <v>1</v>
      </c>
      <c r="EM1031" s="3">
        <v>0.99534</v>
      </c>
      <c r="EN1031" s="3">
        <v>0.9904031136</v>
      </c>
      <c r="EO1031" s="3">
        <v>0.98508464887996805</v>
      </c>
      <c r="EP1031" s="3">
        <v>0.97929235114455382</v>
      </c>
      <c r="EQ1031" s="3">
        <v>0.97294653670913711</v>
      </c>
      <c r="ER1031" s="3">
        <v>0.96593159217946423</v>
      </c>
      <c r="ES1031" s="3">
        <v>0.9581558428624195</v>
      </c>
      <c r="ET1031" s="3">
        <v>0.94956118495194353</v>
      </c>
      <c r="EU1031" s="3">
        <v>0.94013204238537074</v>
      </c>
      <c r="EV1031" s="3">
        <v>0.92977178727828391</v>
      </c>
      <c r="EW1031" s="3">
        <v>0.91833559429476108</v>
      </c>
      <c r="EX1031" s="3">
        <v>0.90568092980537929</v>
      </c>
      <c r="EY1031" s="3">
        <v>0.89170627305848227</v>
      </c>
      <c r="EZ1031" s="3">
        <v>0.87635109103641518</v>
      </c>
      <c r="FA1031" s="3">
        <v>0.85955144062124711</v>
      </c>
      <c r="FB1031" s="3">
        <v>0.84125159045042075</v>
      </c>
      <c r="FC1031" s="3">
        <v>0.82141487794759982</v>
      </c>
      <c r="FD1031" s="3">
        <v>0.79996773548438804</v>
      </c>
      <c r="FE1031" s="3">
        <v>0.77675267180063101</v>
      </c>
      <c r="FF1031" s="3">
        <v>0.75155481512741851</v>
      </c>
      <c r="FG1031" s="3">
        <v>0.72416064211602416</v>
      </c>
      <c r="FH1031" s="3">
        <v>0.69443384775716133</v>
      </c>
      <c r="FI1031" s="3">
        <v>0.66224683891361691</v>
      </c>
      <c r="FJ1031" s="3">
        <v>0.62752523714937603</v>
      </c>
      <c r="FK1031" s="3">
        <v>0.5902753390721891</v>
      </c>
      <c r="FL1031" s="3">
        <v>0.55059112802636578</v>
      </c>
      <c r="FM1031" s="3">
        <v>0.50869664909483958</v>
      </c>
      <c r="FN1031" s="3">
        <v>0.46495382423917431</v>
      </c>
      <c r="FO1031" s="3">
        <v>0.41898383963664715</v>
      </c>
      <c r="FP1031" s="3">
        <v>0.37159676737374236</v>
      </c>
      <c r="FQ1031" s="3">
        <v>0.32378712728343667</v>
      </c>
      <c r="FR1031" s="3">
        <v>0.27662105645205848</v>
      </c>
      <c r="FS1031" s="3">
        <v>0.23114732098190457</v>
      </c>
      <c r="FT1031" s="3">
        <v>0.18841049280556024</v>
      </c>
      <c r="FU1031" s="3">
        <v>0.14944343468351426</v>
      </c>
      <c r="FV1031" s="3">
        <v>0.11513421094887305</v>
      </c>
      <c r="FW1031" s="3">
        <v>8.663964508113646E-2</v>
      </c>
      <c r="FX1031" s="3">
        <v>6.3261669648893404E-2</v>
      </c>
      <c r="FY1031" s="3">
        <v>4.4272414270385065E-2</v>
      </c>
      <c r="FZ1031" s="3">
        <v>2.9405294834247059E-2</v>
      </c>
      <c r="GA1031" s="3">
        <v>1.8442412814143071E-2</v>
      </c>
      <c r="GB1031" s="3">
        <v>1.0511068759292702E-2</v>
      </c>
      <c r="GC1031" s="3">
        <v>5.3098766051318941E-3</v>
      </c>
      <c r="GD1031" s="3">
        <v>2.3314075210152606E-3</v>
      </c>
      <c r="GE1031" s="3">
        <v>8.7833446946728919E-4</v>
      </c>
      <c r="GF1031" s="3">
        <v>2.7007028267180206E-4</v>
      </c>
      <c r="GG1031" s="3">
        <v>6.2256601561503798E-5</v>
      </c>
      <c r="GH1031" s="3">
        <v>9.0278297924336638E-6</v>
      </c>
      <c r="GI1031" s="3">
        <v>0</v>
      </c>
      <c r="GJ1031" s="3">
        <v>0</v>
      </c>
      <c r="GK1031" s="3">
        <v>0</v>
      </c>
      <c r="GL1031" s="3">
        <v>0</v>
      </c>
      <c r="GM1031" s="3">
        <v>0</v>
      </c>
      <c r="GN1031" s="3">
        <v>0</v>
      </c>
      <c r="GO1031" s="3">
        <v>0</v>
      </c>
      <c r="GP1031" s="3">
        <v>0</v>
      </c>
      <c r="GQ1031" s="3">
        <v>0</v>
      </c>
      <c r="GR1031" s="3">
        <v>0</v>
      </c>
      <c r="GS1031" s="3">
        <v>0</v>
      </c>
      <c r="GT1031" s="3">
        <v>0</v>
      </c>
      <c r="GU1031" s="3">
        <v>0</v>
      </c>
      <c r="GV1031" s="3">
        <v>0</v>
      </c>
      <c r="GW1031" s="3">
        <v>0</v>
      </c>
      <c r="GX1031" s="3">
        <v>0</v>
      </c>
      <c r="GY1031" s="3">
        <v>0</v>
      </c>
      <c r="GZ1031" s="3">
        <v>0</v>
      </c>
      <c r="HA1031" s="3">
        <v>0</v>
      </c>
      <c r="HB1031">
        <f t="shared" si="6015"/>
        <v>35</v>
      </c>
      <c r="HC1031">
        <f t="shared" si="6019"/>
        <v>0.20763283935177845</v>
      </c>
      <c r="HD1031">
        <f>IF(H1031&gt;=$F$3,IF(HB1031&lt;50,HC1031*VLOOKUP(H1031,Ret!$A$2:$AZ$27,HB1031+2),HC1031),0)</f>
        <v>3.7789176762023674E-2</v>
      </c>
      <c r="HE1031">
        <f>IF(H1031&lt;$F$3,HC1031*VLOOKUP(H1031,Withd!$A$2:$AZ$57,HB1031+2),0)</f>
        <v>0</v>
      </c>
      <c r="HF1031">
        <f>IF(HC1031=HD1031,0,HC1031*VLOOKUP(H1031,Mort!$A$2:$E$115,IF(HF1030/HC1030=VLOOKUP(H1030,Mort!$A$2:$E$115,2),2,3)))</f>
        <v>4.0696036512948578E-4</v>
      </c>
      <c r="HH1031">
        <f t="shared" ref="HH1031:HI1031" si="6078">HH1030+1</f>
        <v>58</v>
      </c>
      <c r="HI1031">
        <f t="shared" si="6078"/>
        <v>32</v>
      </c>
      <c r="HJ1031">
        <f t="shared" si="6013"/>
        <v>0.15679173971501681</v>
      </c>
      <c r="HK1031">
        <f>IF(HH1031&gt;=$F$3,IF(HI1031&lt;50,HJ1031*VLOOKUP(HH1031,Ret!$A$2:$AZ$27,HI1031+2),HJ1031),0)</f>
        <v>1.0034671341761076E-2</v>
      </c>
      <c r="HL1031">
        <f>IF(HH1031&lt;$F$3,HJ1031*VLOOKUP(HH1031,Withd!$A$2:$AZ$57,HI1031+2),0)</f>
        <v>0</v>
      </c>
      <c r="HM1031">
        <f>IF(HJ1031=HK1031,0,HJ1031*VLOOKUP(HH1031,Mort!$A$2:$E$115,IF(HM1030/HJ1030=VLOOKUP(HH1030,Mort!$A$2:$E$115,2),2,3)))</f>
        <v>2.6027428792692791E-4</v>
      </c>
      <c r="HN1031">
        <f>HN1030/(1+Assumptions!$C$9)</f>
        <v>0.35194443434348011</v>
      </c>
      <c r="HO1031">
        <f>HO1030*(1+Assumptions!$C$10)</f>
        <v>2.4486216732121679</v>
      </c>
      <c r="HQ1031">
        <f>HQ1030/(1.01+Assumptions!$C$9)</f>
        <v>0.2690816523330371</v>
      </c>
      <c r="HR1031">
        <f>HR1030/(0.99+Assumptions!$C$9)</f>
        <v>0.46152240549939055</v>
      </c>
    </row>
    <row r="1032" spans="2:226" x14ac:dyDescent="0.25">
      <c r="B1032">
        <f t="shared" ref="B1032:C1032" si="6079">B1031+1</f>
        <v>2073</v>
      </c>
      <c r="C1032">
        <f t="shared" si="6079"/>
        <v>84</v>
      </c>
      <c r="D1032">
        <f>IF(D1031=0, 0, D1031*(1-VLOOKUP(C1031,Mort!$A$2:$E$111,IF(D1031/D1030=1-VLOOKUP(C1030,Mort!$A$2:$E$111,4),4,5))))</f>
        <v>0.66187839224057932</v>
      </c>
      <c r="E1032" s="3">
        <f>IF(C1032&lt;65,Assumptions!$C$6,Assumptions!$C$7)*(1+Assumptions!$C$8)^(B1032-$J$3)</f>
        <v>75608.7032160628</v>
      </c>
      <c r="F1032" s="3">
        <f t="shared" si="6011"/>
        <v>50043.77</v>
      </c>
      <c r="H1032">
        <f t="shared" si="6018"/>
        <v>62</v>
      </c>
      <c r="I1032" s="5">
        <v>251203.8902228463</v>
      </c>
      <c r="J1032" s="5">
        <v>0</v>
      </c>
      <c r="K1032" s="5">
        <v>0</v>
      </c>
      <c r="L1032" s="5">
        <v>0</v>
      </c>
      <c r="M1032" s="5">
        <v>0</v>
      </c>
      <c r="N1032" s="5">
        <v>0</v>
      </c>
      <c r="O1032" s="5">
        <v>0</v>
      </c>
      <c r="P1032" s="5">
        <v>0</v>
      </c>
      <c r="Q1032" s="5">
        <v>0</v>
      </c>
      <c r="R1032" s="5">
        <v>0</v>
      </c>
      <c r="S1032" s="5">
        <v>0</v>
      </c>
      <c r="T1032" s="5">
        <v>0</v>
      </c>
      <c r="U1032" s="5">
        <v>0</v>
      </c>
      <c r="V1032" s="5">
        <v>0</v>
      </c>
      <c r="W1032" s="5">
        <v>0</v>
      </c>
      <c r="X1032" s="5">
        <v>0</v>
      </c>
      <c r="Y1032" s="5">
        <v>0</v>
      </c>
      <c r="Z1032" s="5">
        <v>0</v>
      </c>
      <c r="AA1032" s="5">
        <v>0</v>
      </c>
      <c r="AB1032" s="5">
        <v>0</v>
      </c>
      <c r="AC1032" s="5">
        <v>0</v>
      </c>
      <c r="AD1032" s="5">
        <v>0</v>
      </c>
      <c r="AE1032" s="5">
        <v>0</v>
      </c>
      <c r="AF1032" s="5">
        <v>0</v>
      </c>
      <c r="AG1032" s="5">
        <v>0</v>
      </c>
      <c r="AH1032" s="5">
        <v>0</v>
      </c>
      <c r="AI1032" s="5">
        <v>0</v>
      </c>
      <c r="AJ1032" s="5">
        <v>0</v>
      </c>
      <c r="AK1032" s="5">
        <v>0</v>
      </c>
      <c r="AL1032" s="5">
        <v>0</v>
      </c>
      <c r="AM1032" s="5">
        <v>0</v>
      </c>
      <c r="AN1032" s="5">
        <v>0</v>
      </c>
      <c r="AO1032" s="5">
        <v>0</v>
      </c>
      <c r="AP1032" s="5">
        <v>0</v>
      </c>
      <c r="AQ1032" s="5">
        <v>59635.57</v>
      </c>
      <c r="AR1032" s="5">
        <v>62603.46</v>
      </c>
      <c r="AS1032" s="5">
        <v>27056.84</v>
      </c>
      <c r="AT1032" s="5">
        <v>28377.13</v>
      </c>
      <c r="AU1032" s="5">
        <v>29743.87</v>
      </c>
      <c r="AV1032" s="5">
        <v>31153.54</v>
      </c>
      <c r="AW1032" s="5">
        <v>32602.400000000001</v>
      </c>
      <c r="AX1032" s="5">
        <v>34087.01</v>
      </c>
      <c r="AY1032" s="5">
        <v>35604.69</v>
      </c>
      <c r="AZ1032" s="5">
        <v>37149</v>
      </c>
      <c r="BA1032" s="5">
        <v>38710.14</v>
      </c>
      <c r="BB1032" s="5">
        <v>40276.43</v>
      </c>
      <c r="BC1032" s="5">
        <v>41835.99</v>
      </c>
      <c r="BD1032" s="5">
        <v>43376.93</v>
      </c>
      <c r="BE1032" s="5">
        <v>44885.39</v>
      </c>
      <c r="BF1032" s="5">
        <v>46345.919999999998</v>
      </c>
      <c r="BG1032" s="5">
        <v>47742</v>
      </c>
      <c r="BH1032" s="5">
        <v>49052.71</v>
      </c>
      <c r="BI1032" s="5">
        <v>50248.800000000003</v>
      </c>
      <c r="BJ1032" s="5">
        <v>51292.76</v>
      </c>
      <c r="BK1032" s="5">
        <v>52141.41</v>
      </c>
      <c r="BL1032" s="5">
        <v>52751.06</v>
      </c>
      <c r="BM1032" s="5">
        <v>53072.88</v>
      </c>
      <c r="BN1032" s="5">
        <v>53056.24</v>
      </c>
      <c r="BO1032" s="5">
        <v>52651.69</v>
      </c>
      <c r="BP1032" s="5">
        <v>51813.08</v>
      </c>
      <c r="BQ1032" s="5">
        <v>50503.5</v>
      </c>
      <c r="BR1032" s="5">
        <v>48699.55</v>
      </c>
      <c r="BS1032" s="5">
        <v>46298.28</v>
      </c>
      <c r="BT1032" s="5">
        <v>43320.35</v>
      </c>
      <c r="BU1032" s="5">
        <v>39822.82</v>
      </c>
      <c r="BV1032" s="5">
        <v>35893.03</v>
      </c>
      <c r="BW1032" s="5">
        <v>31642.17</v>
      </c>
      <c r="BX1032" s="5">
        <v>27210.400000000001</v>
      </c>
      <c r="BY1032" s="5">
        <v>22769.8</v>
      </c>
      <c r="BZ1032" s="5">
        <v>18507.13</v>
      </c>
      <c r="CA1032" s="5">
        <v>14692.78</v>
      </c>
      <c r="CB1032" s="5">
        <v>11318.28</v>
      </c>
      <c r="CC1032" s="5">
        <v>8356.52</v>
      </c>
      <c r="CD1032" s="5">
        <v>5855.58</v>
      </c>
      <c r="CE1032" s="5">
        <v>3874.49</v>
      </c>
      <c r="CF1032" s="5">
        <v>2329.6799999999998</v>
      </c>
      <c r="CG1032" s="5">
        <v>1241.6099999999999</v>
      </c>
      <c r="CH1032" s="5">
        <v>575.14</v>
      </c>
      <c r="CI1032" s="5">
        <v>228.6</v>
      </c>
      <c r="CJ1032" s="5">
        <v>74.150000000000006</v>
      </c>
      <c r="CK1032" s="5">
        <v>18.03</v>
      </c>
      <c r="CL1032" s="5">
        <v>2.76</v>
      </c>
      <c r="CM1032" s="5">
        <v>0</v>
      </c>
      <c r="CN1032" s="5">
        <v>0</v>
      </c>
      <c r="CO1032" s="5">
        <v>0</v>
      </c>
      <c r="CP1032" s="5">
        <v>0</v>
      </c>
      <c r="CQ1032" s="5">
        <v>0</v>
      </c>
      <c r="CR1032" s="5">
        <v>0</v>
      </c>
      <c r="CS1032" s="5">
        <v>0</v>
      </c>
      <c r="CT1032" s="5">
        <v>0</v>
      </c>
      <c r="CU1032" s="5">
        <v>0</v>
      </c>
      <c r="CV1032" s="5">
        <v>0</v>
      </c>
      <c r="CW1032" s="5">
        <v>0</v>
      </c>
      <c r="CX1032" s="5">
        <v>0</v>
      </c>
      <c r="CY1032" s="5">
        <v>0</v>
      </c>
      <c r="CZ1032" s="5">
        <v>0</v>
      </c>
      <c r="DA1032" s="5">
        <v>0</v>
      </c>
      <c r="DB1032" s="5">
        <v>0</v>
      </c>
      <c r="DC1032" s="5">
        <v>0</v>
      </c>
      <c r="DD1032" s="5">
        <v>0</v>
      </c>
      <c r="DE1032" s="5">
        <v>0</v>
      </c>
      <c r="DF1032" s="3">
        <v>0</v>
      </c>
      <c r="DG1032" s="3">
        <v>0</v>
      </c>
      <c r="DH1032" s="3">
        <v>0</v>
      </c>
      <c r="DI1032" s="3">
        <v>0</v>
      </c>
      <c r="DJ1032" s="3">
        <v>0</v>
      </c>
      <c r="DK1032" s="3">
        <v>0</v>
      </c>
      <c r="DL1032" s="3">
        <v>0</v>
      </c>
      <c r="DM1032" s="3">
        <v>0</v>
      </c>
      <c r="DN1032" s="3">
        <v>0</v>
      </c>
      <c r="DO1032" s="3">
        <v>0</v>
      </c>
      <c r="DP1032" s="3">
        <v>0</v>
      </c>
      <c r="DQ1032" s="3">
        <v>0</v>
      </c>
      <c r="DR1032" s="3">
        <v>0</v>
      </c>
      <c r="DS1032" s="3">
        <v>0</v>
      </c>
      <c r="DT1032" s="3">
        <v>0</v>
      </c>
      <c r="DU1032" s="3">
        <v>0</v>
      </c>
      <c r="DV1032" s="3">
        <v>0</v>
      </c>
      <c r="DW1032" s="3">
        <v>0</v>
      </c>
      <c r="DX1032" s="3">
        <v>0</v>
      </c>
      <c r="DY1032" s="3">
        <v>0</v>
      </c>
      <c r="DZ1032" s="3">
        <v>0</v>
      </c>
      <c r="EA1032" s="3">
        <v>0</v>
      </c>
      <c r="EB1032" s="3">
        <v>0</v>
      </c>
      <c r="EC1032" s="3">
        <v>0</v>
      </c>
      <c r="ED1032" s="3">
        <v>0</v>
      </c>
      <c r="EE1032" s="3">
        <v>0</v>
      </c>
      <c r="EF1032" s="3">
        <v>0</v>
      </c>
      <c r="EG1032" s="3">
        <v>0</v>
      </c>
      <c r="EH1032" s="3">
        <v>0</v>
      </c>
      <c r="EI1032" s="3">
        <v>0</v>
      </c>
      <c r="EJ1032" s="3">
        <v>0</v>
      </c>
      <c r="EK1032" s="3">
        <v>0</v>
      </c>
      <c r="EL1032" s="3">
        <v>0</v>
      </c>
      <c r="EM1032" s="3">
        <v>1</v>
      </c>
      <c r="EN1032" s="3">
        <v>0.99504000000000004</v>
      </c>
      <c r="EO1032" s="3">
        <v>0.98969663520000006</v>
      </c>
      <c r="EP1032" s="3">
        <v>0.98387721898502412</v>
      </c>
      <c r="EQ1032" s="3">
        <v>0.97750169460600111</v>
      </c>
      <c r="ER1032" s="3">
        <v>0.97045390738789183</v>
      </c>
      <c r="ES1032" s="3">
        <v>0.96264175343341929</v>
      </c>
      <c r="ET1032" s="3">
        <v>0.95400685690512144</v>
      </c>
      <c r="EU1032" s="3">
        <v>0.94453356881605355</v>
      </c>
      <c r="EV1032" s="3">
        <v>0.93412480888770066</v>
      </c>
      <c r="EW1032" s="3">
        <v>0.92263507373838194</v>
      </c>
      <c r="EX1032" s="3">
        <v>0.90992116242226706</v>
      </c>
      <c r="EY1032" s="3">
        <v>0.89588107888609148</v>
      </c>
      <c r="EZ1032" s="3">
        <v>0.88045400670767293</v>
      </c>
      <c r="FA1032" s="3">
        <v>0.86357570339908685</v>
      </c>
      <c r="FB1032" s="3">
        <v>0.84519017667372021</v>
      </c>
      <c r="FC1032" s="3">
        <v>0.82526059230775384</v>
      </c>
      <c r="FD1032" s="3">
        <v>0.80371303824259843</v>
      </c>
      <c r="FE1032" s="3">
        <v>0.78038928587279821</v>
      </c>
      <c r="FF1032" s="3">
        <v>0.75507345743908461</v>
      </c>
      <c r="FG1032" s="3">
        <v>0.72755102991542997</v>
      </c>
      <c r="FH1032" s="3">
        <v>0.6976850601374015</v>
      </c>
      <c r="FI1032" s="3">
        <v>0.66534735760003294</v>
      </c>
      <c r="FJ1032" s="3">
        <v>0.63046319564106323</v>
      </c>
      <c r="FK1032" s="3">
        <v>0.59303890034780971</v>
      </c>
      <c r="FL1032" s="3">
        <v>0.5531688950774265</v>
      </c>
      <c r="FM1032" s="3">
        <v>0.51107827385098514</v>
      </c>
      <c r="FN1032" s="3">
        <v>0.46713065308253893</v>
      </c>
      <c r="FO1032" s="3">
        <v>0.4209454454122683</v>
      </c>
      <c r="FP1032" s="3">
        <v>0.37333651553614078</v>
      </c>
      <c r="FQ1032" s="3">
        <v>0.32530303944726091</v>
      </c>
      <c r="FR1032" s="3">
        <v>0.27791614569097844</v>
      </c>
      <c r="FS1032" s="3">
        <v>0.23222951050083848</v>
      </c>
      <c r="FT1032" s="3">
        <v>0.18929259630433845</v>
      </c>
      <c r="FU1032" s="3">
        <v>0.15014310153667518</v>
      </c>
      <c r="FV1032" s="3">
        <v>0.11567324828588529</v>
      </c>
      <c r="FW1032" s="3">
        <v>8.7045276067611546E-2</v>
      </c>
      <c r="FX1032" s="3">
        <v>6.3557849226287919E-2</v>
      </c>
      <c r="FY1032" s="3">
        <v>4.4479689624033071E-2</v>
      </c>
      <c r="FZ1032" s="3">
        <v>2.9542965051386528E-2</v>
      </c>
      <c r="GA1032" s="3">
        <v>1.8528756820928603E-2</v>
      </c>
      <c r="GB1032" s="3">
        <v>1.0560279662520048E-2</v>
      </c>
      <c r="GC1032" s="3">
        <v>5.3347364771152523E-3</v>
      </c>
      <c r="GD1032" s="3">
        <v>2.3423227450069936E-3</v>
      </c>
      <c r="GE1032" s="3">
        <v>8.8244667095393472E-4</v>
      </c>
      <c r="GF1032" s="3">
        <v>2.7133470238491583E-4</v>
      </c>
      <c r="GG1032" s="3">
        <v>6.2548075593770784E-5</v>
      </c>
      <c r="GH1032" s="3">
        <v>9.0700964418526995E-6</v>
      </c>
      <c r="GI1032" s="3">
        <v>0</v>
      </c>
      <c r="GJ1032" s="3">
        <v>0</v>
      </c>
      <c r="GK1032" s="3">
        <v>0</v>
      </c>
      <c r="GL1032" s="3">
        <v>0</v>
      </c>
      <c r="GM1032" s="3">
        <v>0</v>
      </c>
      <c r="GN1032" s="3">
        <v>0</v>
      </c>
      <c r="GO1032" s="3">
        <v>0</v>
      </c>
      <c r="GP1032" s="3">
        <v>0</v>
      </c>
      <c r="GQ1032" s="3">
        <v>0</v>
      </c>
      <c r="GR1032" s="3">
        <v>0</v>
      </c>
      <c r="GS1032" s="3">
        <v>0</v>
      </c>
      <c r="GT1032" s="3">
        <v>0</v>
      </c>
      <c r="GU1032" s="3">
        <v>0</v>
      </c>
      <c r="GV1032" s="3">
        <v>0</v>
      </c>
      <c r="GW1032" s="3">
        <v>0</v>
      </c>
      <c r="GX1032" s="3">
        <v>0</v>
      </c>
      <c r="GY1032" s="3">
        <v>0</v>
      </c>
      <c r="GZ1032" s="3">
        <v>0</v>
      </c>
      <c r="HA1032" s="3">
        <v>0</v>
      </c>
      <c r="HB1032">
        <f t="shared" si="6015"/>
        <v>36</v>
      </c>
      <c r="HC1032">
        <f t="shared" si="6019"/>
        <v>0.16943670222462529</v>
      </c>
      <c r="HD1032">
        <f>IF(H1032&gt;=$F$3,IF(HB1032&lt;50,HC1032*VLOOKUP(H1032,Ret!$A$2:$AZ$27,HB1032+2),HC1032),0)</f>
        <v>5.2694814391858462E-2</v>
      </c>
      <c r="HE1032">
        <f>IF(H1032&lt;$F$3,HC1032*VLOOKUP(H1032,Withd!$A$2:$AZ$57,HB1032+2),0)</f>
        <v>0</v>
      </c>
      <c r="HF1032">
        <f>IF(HC1032=HD1032,0,HC1032*VLOOKUP(H1032,Mort!$A$2:$E$115,IF(HF1031/HC1031=VLOOKUP(H1031,Mort!$A$2:$E$115,2),2,3)))</f>
        <v>3.5242834062722056E-4</v>
      </c>
      <c r="HH1032">
        <f t="shared" ref="HH1032:HI1032" si="6080">HH1031+1</f>
        <v>59</v>
      </c>
      <c r="HI1032">
        <f t="shared" si="6080"/>
        <v>33</v>
      </c>
      <c r="HJ1032">
        <f t="shared" si="6013"/>
        <v>0.14649679408532879</v>
      </c>
      <c r="HK1032">
        <f>IF(HH1032&gt;=$F$3,IF(HI1032&lt;50,HJ1032*VLOOKUP(HH1032,Ret!$A$2:$AZ$27,HI1032+2),HJ1032),0)</f>
        <v>1.1866240320911632E-2</v>
      </c>
      <c r="HL1032">
        <f>IF(HH1032&lt;$F$3,HJ1032*VLOOKUP(HH1032,Withd!$A$2:$AZ$57,HI1032+2),0)</f>
        <v>0</v>
      </c>
      <c r="HM1032">
        <f>IF(HJ1032=HK1032,0,HJ1032*VLOOKUP(HH1032,Mort!$A$2:$E$115,IF(HM1031/HJ1031=VLOOKUP(HH1031,Mort!$A$2:$E$115,2),2,3)))</f>
        <v>2.549044217084721E-4</v>
      </c>
      <c r="HN1032">
        <f>HN1031/(1+Assumptions!$C$9)</f>
        <v>0.33906014869314077</v>
      </c>
      <c r="HO1032">
        <f>HO1031*(1+Assumptions!$C$10)</f>
        <v>2.5282018775915636</v>
      </c>
      <c r="HQ1032">
        <f>HQ1031/(1.01+Assumptions!$C$9)</f>
        <v>0.25675730184450102</v>
      </c>
      <c r="HR1032">
        <f>HR1031/(0.99+Assumptions!$C$9)</f>
        <v>0.44895175632236434</v>
      </c>
    </row>
    <row r="1033" spans="2:226" x14ac:dyDescent="0.25">
      <c r="B1033">
        <f t="shared" ref="B1033:C1033" si="6081">B1032+1</f>
        <v>2074</v>
      </c>
      <c r="C1033">
        <f t="shared" si="6081"/>
        <v>85</v>
      </c>
      <c r="D1033">
        <f>IF(D1032=0, 0, D1032*(1-VLOOKUP(C1032,Mort!$A$2:$E$111,IF(D1032/D1031=1-VLOOKUP(C1031,Mort!$A$2:$E$111,4),4,5))))</f>
        <v>0.63120032876022847</v>
      </c>
      <c r="E1033" s="3">
        <f>IF(C1033&lt;65,Assumptions!$C$6,Assumptions!$C$7)*(1+Assumptions!$C$8)^(B1033-$J$3)</f>
        <v>79767.181892946246</v>
      </c>
      <c r="F1033" s="3">
        <f t="shared" si="6011"/>
        <v>50349.07</v>
      </c>
      <c r="H1033">
        <f t="shared" si="6018"/>
        <v>63</v>
      </c>
      <c r="I1033" s="5">
        <v>234951.47811234739</v>
      </c>
      <c r="J1033" s="5">
        <v>0</v>
      </c>
      <c r="K1033" s="5">
        <v>0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0</v>
      </c>
      <c r="Z1033" s="5">
        <v>0</v>
      </c>
      <c r="AA1033" s="5">
        <v>0</v>
      </c>
      <c r="AB1033" s="5">
        <v>0</v>
      </c>
      <c r="AC1033" s="5">
        <v>0</v>
      </c>
      <c r="AD1033" s="5">
        <v>0</v>
      </c>
      <c r="AE1033" s="5">
        <v>0</v>
      </c>
      <c r="AF1033" s="5">
        <v>0</v>
      </c>
      <c r="AG1033" s="5">
        <v>0</v>
      </c>
      <c r="AH1033" s="5">
        <v>0</v>
      </c>
      <c r="AI1033" s="5">
        <v>0</v>
      </c>
      <c r="AJ1033" s="5">
        <v>0</v>
      </c>
      <c r="AK1033" s="5">
        <v>0</v>
      </c>
      <c r="AL1033" s="5">
        <v>0</v>
      </c>
      <c r="AM1033" s="5">
        <v>0</v>
      </c>
      <c r="AN1033" s="5">
        <v>0</v>
      </c>
      <c r="AO1033" s="5">
        <v>0</v>
      </c>
      <c r="AP1033" s="5">
        <v>0</v>
      </c>
      <c r="AQ1033" s="5">
        <v>0</v>
      </c>
      <c r="AR1033" s="5">
        <v>62915.519999999997</v>
      </c>
      <c r="AS1033" s="5">
        <v>27191.72</v>
      </c>
      <c r="AT1033" s="5">
        <v>28518.58</v>
      </c>
      <c r="AU1033" s="5">
        <v>29892.14</v>
      </c>
      <c r="AV1033" s="5">
        <v>31308.83</v>
      </c>
      <c r="AW1033" s="5">
        <v>32764.92</v>
      </c>
      <c r="AX1033" s="5">
        <v>34256.92</v>
      </c>
      <c r="AY1033" s="5">
        <v>35782.17</v>
      </c>
      <c r="AZ1033" s="5">
        <v>37334.18</v>
      </c>
      <c r="BA1033" s="5">
        <v>38903.1</v>
      </c>
      <c r="BB1033" s="5">
        <v>40477.199999999997</v>
      </c>
      <c r="BC1033" s="5">
        <v>42044.53</v>
      </c>
      <c r="BD1033" s="5">
        <v>43593.15</v>
      </c>
      <c r="BE1033" s="5">
        <v>45109.13</v>
      </c>
      <c r="BF1033" s="5">
        <v>46576.94</v>
      </c>
      <c r="BG1033" s="5">
        <v>47979.98</v>
      </c>
      <c r="BH1033" s="5">
        <v>49297.22</v>
      </c>
      <c r="BI1033" s="5">
        <v>50499.28</v>
      </c>
      <c r="BJ1033" s="5">
        <v>51548.44</v>
      </c>
      <c r="BK1033" s="5">
        <v>52401.32</v>
      </c>
      <c r="BL1033" s="5">
        <v>53014.01</v>
      </c>
      <c r="BM1033" s="5">
        <v>53337.440000000002</v>
      </c>
      <c r="BN1033" s="5">
        <v>53320.71</v>
      </c>
      <c r="BO1033" s="5">
        <v>52914.15</v>
      </c>
      <c r="BP1033" s="5">
        <v>52071.35</v>
      </c>
      <c r="BQ1033" s="5">
        <v>50755.25</v>
      </c>
      <c r="BR1033" s="5">
        <v>48942.3</v>
      </c>
      <c r="BS1033" s="5">
        <v>46529.06</v>
      </c>
      <c r="BT1033" s="5">
        <v>43536.29</v>
      </c>
      <c r="BU1033" s="5">
        <v>40021.33</v>
      </c>
      <c r="BV1033" s="5">
        <v>36071.949999999997</v>
      </c>
      <c r="BW1033" s="5">
        <v>31799.9</v>
      </c>
      <c r="BX1033" s="5">
        <v>27346.04</v>
      </c>
      <c r="BY1033" s="5">
        <v>22883.3</v>
      </c>
      <c r="BZ1033" s="5">
        <v>18599.39</v>
      </c>
      <c r="CA1033" s="5">
        <v>14766.02</v>
      </c>
      <c r="CB1033" s="5">
        <v>11374.7</v>
      </c>
      <c r="CC1033" s="5">
        <v>8398.17</v>
      </c>
      <c r="CD1033" s="5">
        <v>5884.77</v>
      </c>
      <c r="CE1033" s="5">
        <v>3893.81</v>
      </c>
      <c r="CF1033" s="5">
        <v>2341.29</v>
      </c>
      <c r="CG1033" s="5">
        <v>1247.8</v>
      </c>
      <c r="CH1033" s="5">
        <v>578.01</v>
      </c>
      <c r="CI1033" s="5">
        <v>229.73</v>
      </c>
      <c r="CJ1033" s="5">
        <v>74.52</v>
      </c>
      <c r="CK1033" s="5">
        <v>18.12</v>
      </c>
      <c r="CL1033" s="5">
        <v>2.77</v>
      </c>
      <c r="CM1033" s="5">
        <v>0</v>
      </c>
      <c r="CN1033" s="5">
        <v>0</v>
      </c>
      <c r="CO1033" s="5">
        <v>0</v>
      </c>
      <c r="CP1033" s="5">
        <v>0</v>
      </c>
      <c r="CQ1033" s="5">
        <v>0</v>
      </c>
      <c r="CR1033" s="5">
        <v>0</v>
      </c>
      <c r="CS1033" s="5">
        <v>0</v>
      </c>
      <c r="CT1033" s="5">
        <v>0</v>
      </c>
      <c r="CU1033" s="5">
        <v>0</v>
      </c>
      <c r="CV1033" s="5">
        <v>0</v>
      </c>
      <c r="CW1033" s="5">
        <v>0</v>
      </c>
      <c r="CX1033" s="5">
        <v>0</v>
      </c>
      <c r="CY1033" s="5">
        <v>0</v>
      </c>
      <c r="CZ1033" s="5">
        <v>0</v>
      </c>
      <c r="DA1033" s="5">
        <v>0</v>
      </c>
      <c r="DB1033" s="5">
        <v>0</v>
      </c>
      <c r="DC1033" s="5">
        <v>0</v>
      </c>
      <c r="DD1033" s="5">
        <v>0</v>
      </c>
      <c r="DE1033" s="5">
        <v>0</v>
      </c>
      <c r="DF1033" s="3">
        <v>0</v>
      </c>
      <c r="DG1033" s="3">
        <v>0</v>
      </c>
      <c r="DH1033" s="3">
        <v>0</v>
      </c>
      <c r="DI1033" s="3">
        <v>0</v>
      </c>
      <c r="DJ1033" s="3">
        <v>0</v>
      </c>
      <c r="DK1033" s="3">
        <v>0</v>
      </c>
      <c r="DL1033" s="3">
        <v>0</v>
      </c>
      <c r="DM1033" s="3">
        <v>0</v>
      </c>
      <c r="DN1033" s="3">
        <v>0</v>
      </c>
      <c r="DO1033" s="3">
        <v>0</v>
      </c>
      <c r="DP1033" s="3">
        <v>0</v>
      </c>
      <c r="DQ1033" s="3">
        <v>0</v>
      </c>
      <c r="DR1033" s="3">
        <v>0</v>
      </c>
      <c r="DS1033" s="3">
        <v>0</v>
      </c>
      <c r="DT1033" s="3">
        <v>0</v>
      </c>
      <c r="DU1033" s="3">
        <v>0</v>
      </c>
      <c r="DV1033" s="3">
        <v>0</v>
      </c>
      <c r="DW1033" s="3">
        <v>0</v>
      </c>
      <c r="DX1033" s="3">
        <v>0</v>
      </c>
      <c r="DY1033" s="3">
        <v>0</v>
      </c>
      <c r="DZ1033" s="3">
        <v>0</v>
      </c>
      <c r="EA1033" s="3">
        <v>0</v>
      </c>
      <c r="EB1033" s="3">
        <v>0</v>
      </c>
      <c r="EC1033" s="3">
        <v>0</v>
      </c>
      <c r="ED1033" s="3">
        <v>0</v>
      </c>
      <c r="EE1033" s="3">
        <v>0</v>
      </c>
      <c r="EF1033" s="3">
        <v>0</v>
      </c>
      <c r="EG1033" s="3">
        <v>0</v>
      </c>
      <c r="EH1033" s="3">
        <v>0</v>
      </c>
      <c r="EI1033" s="3">
        <v>0</v>
      </c>
      <c r="EJ1033" s="3">
        <v>0</v>
      </c>
      <c r="EK1033" s="3">
        <v>0</v>
      </c>
      <c r="EL1033" s="3">
        <v>0</v>
      </c>
      <c r="EM1033" s="3">
        <v>0</v>
      </c>
      <c r="EN1033" s="3">
        <v>1</v>
      </c>
      <c r="EO1033" s="3">
        <v>0.99463000000000001</v>
      </c>
      <c r="EP1033" s="3">
        <v>0.98878157560000002</v>
      </c>
      <c r="EQ1033" s="3">
        <v>0.98237427099011199</v>
      </c>
      <c r="ER1033" s="3">
        <v>0.97529135249627319</v>
      </c>
      <c r="ES1033" s="3">
        <v>0.9674402571086782</v>
      </c>
      <c r="ET1033" s="3">
        <v>0.95876231800241329</v>
      </c>
      <c r="EU1033" s="3">
        <v>0.94924180818464932</v>
      </c>
      <c r="EV1033" s="3">
        <v>0.93878116345845442</v>
      </c>
      <c r="EW1033" s="3">
        <v>0.92723415514791541</v>
      </c>
      <c r="EX1033" s="3">
        <v>0.91445686848997709</v>
      </c>
      <c r="EY1033" s="3">
        <v>0.90034679900917669</v>
      </c>
      <c r="EZ1033" s="3">
        <v>0.88484282713023865</v>
      </c>
      <c r="FA1033" s="3">
        <v>0.86788039013415197</v>
      </c>
      <c r="FB1033" s="3">
        <v>0.84940321662819585</v>
      </c>
      <c r="FC1033" s="3">
        <v>0.829374288780103</v>
      </c>
      <c r="FD1033" s="3">
        <v>0.80771932610005459</v>
      </c>
      <c r="FE1033" s="3">
        <v>0.78427931125663097</v>
      </c>
      <c r="FF1033" s="3">
        <v>0.75883729039946579</v>
      </c>
      <c r="FG1033" s="3">
        <v>0.73117767116440524</v>
      </c>
      <c r="FH1033" s="3">
        <v>0.70116282776310634</v>
      </c>
      <c r="FI1033" s="3">
        <v>0.66866393069628638</v>
      </c>
      <c r="FJ1033" s="3">
        <v>0.63360588080988012</v>
      </c>
      <c r="FK1033" s="3">
        <v>0.59599503572500567</v>
      </c>
      <c r="FL1033" s="3">
        <v>0.55592628947321354</v>
      </c>
      <c r="FM1033" s="3">
        <v>0.51362585810719674</v>
      </c>
      <c r="FN1033" s="3">
        <v>0.4694591705685589</v>
      </c>
      <c r="FO1033" s="3">
        <v>0.42304374237444548</v>
      </c>
      <c r="FP1033" s="3">
        <v>0.37519749511189571</v>
      </c>
      <c r="FQ1033" s="3">
        <v>0.32692458539079922</v>
      </c>
      <c r="FR1033" s="3">
        <v>0.27930148103692148</v>
      </c>
      <c r="FS1033" s="3">
        <v>0.23338711056926195</v>
      </c>
      <c r="FT1033" s="3">
        <v>0.1902361676961111</v>
      </c>
      <c r="FU1033" s="3">
        <v>0.1508915234932014</v>
      </c>
      <c r="FV1033" s="3">
        <v>0.11624984752963222</v>
      </c>
      <c r="FW1033" s="3">
        <v>8.7479172764523536E-2</v>
      </c>
      <c r="FX1033" s="3">
        <v>6.387466757747215E-2</v>
      </c>
      <c r="FY1033" s="3">
        <v>4.470140861074233E-2</v>
      </c>
      <c r="FZ1033" s="3">
        <v>2.9690228585168951E-2</v>
      </c>
      <c r="GA1033" s="3">
        <v>1.8621117564046264E-2</v>
      </c>
      <c r="GB1033" s="3">
        <v>1.0612919744452528E-2</v>
      </c>
      <c r="GC1033" s="3">
        <v>5.3613286673050839E-3</v>
      </c>
      <c r="GD1033" s="3">
        <v>2.3539985779536428E-3</v>
      </c>
      <c r="GE1033" s="3">
        <v>8.868454242582553E-4</v>
      </c>
      <c r="GF1033" s="3">
        <v>2.7268723105092831E-4</v>
      </c>
      <c r="GG1033" s="3">
        <v>6.2859860501859982E-5</v>
      </c>
      <c r="GH1033" s="3">
        <v>9.1153083713747136E-6</v>
      </c>
      <c r="GI1033" s="3">
        <v>0</v>
      </c>
      <c r="GJ1033" s="3">
        <v>0</v>
      </c>
      <c r="GK1033" s="3">
        <v>0</v>
      </c>
      <c r="GL1033" s="3">
        <v>0</v>
      </c>
      <c r="GM1033" s="3">
        <v>0</v>
      </c>
      <c r="GN1033" s="3">
        <v>0</v>
      </c>
      <c r="GO1033" s="3">
        <v>0</v>
      </c>
      <c r="GP1033" s="3">
        <v>0</v>
      </c>
      <c r="GQ1033" s="3">
        <v>0</v>
      </c>
      <c r="GR1033" s="3">
        <v>0</v>
      </c>
      <c r="GS1033" s="3">
        <v>0</v>
      </c>
      <c r="GT1033" s="3">
        <v>0</v>
      </c>
      <c r="GU1033" s="3">
        <v>0</v>
      </c>
      <c r="GV1033" s="3">
        <v>0</v>
      </c>
      <c r="GW1033" s="3">
        <v>0</v>
      </c>
      <c r="GX1033" s="3">
        <v>0</v>
      </c>
      <c r="GY1033" s="3">
        <v>0</v>
      </c>
      <c r="GZ1033" s="3">
        <v>0</v>
      </c>
      <c r="HA1033" s="3">
        <v>0</v>
      </c>
      <c r="HB1033">
        <f t="shared" si="6015"/>
        <v>37</v>
      </c>
      <c r="HC1033">
        <f t="shared" si="6019"/>
        <v>0.11638945949213959</v>
      </c>
      <c r="HD1033">
        <f>IF(H1033&gt;=$F$3,IF(HB1033&lt;50,HC1033*VLOOKUP(H1033,Ret!$A$2:$AZ$27,HB1033+2),HC1033),0)</f>
        <v>3.8059353253929645E-2</v>
      </c>
      <c r="HE1033">
        <f>IF(H1033&lt;$F$3,HC1033*VLOOKUP(H1033,Withd!$A$2:$AZ$57,HB1033+2),0)</f>
        <v>0</v>
      </c>
      <c r="HF1033">
        <f>IF(HC1033=HD1033,0,HC1033*VLOOKUP(H1033,Mort!$A$2:$E$115,IF(HF1032/HC1032=VLOOKUP(H1032,Mort!$A$2:$E$115,2),2,3)))</f>
        <v>2.6187628385731409E-4</v>
      </c>
      <c r="HH1033">
        <f t="shared" ref="HH1033:HI1033" si="6082">HH1032+1</f>
        <v>60</v>
      </c>
      <c r="HI1033">
        <f t="shared" si="6082"/>
        <v>34</v>
      </c>
      <c r="HJ1033">
        <f t="shared" si="6013"/>
        <v>0.13437564934270868</v>
      </c>
      <c r="HK1033">
        <f>IF(HH1033&gt;=$F$3,IF(HI1033&lt;50,HJ1033*VLOOKUP(HH1033,Ret!$A$2:$AZ$27,HI1033+2),HJ1033),0)</f>
        <v>1.8946966557321924E-2</v>
      </c>
      <c r="HL1033">
        <f>IF(HH1033&lt;$F$3,HJ1033*VLOOKUP(HH1033,Withd!$A$2:$AZ$57,HI1033+2),0)</f>
        <v>0</v>
      </c>
      <c r="HM1033">
        <f>IF(HJ1033=HK1033,0,HJ1033*VLOOKUP(HH1033,Mort!$A$2:$E$115,IF(HM1032/HJ1032=VLOOKUP(HH1032,Mort!$A$2:$E$115,2),2,3)))</f>
        <v>2.4456368180372979E-4</v>
      </c>
      <c r="HN1033">
        <f>HN1032/(1+Assumptions!$C$9)</f>
        <v>0.32664754209358454</v>
      </c>
      <c r="HO1033">
        <f>HO1032*(1+Assumptions!$C$10)</f>
        <v>2.6103684386132895</v>
      </c>
      <c r="HQ1033">
        <f>HQ1032/(1.01+Assumptions!$C$9)</f>
        <v>0.24499742542414218</v>
      </c>
      <c r="HR1033">
        <f>HR1032/(0.99+Assumptions!$C$9)</f>
        <v>0.43672349836805868</v>
      </c>
    </row>
    <row r="1034" spans="2:226" x14ac:dyDescent="0.25">
      <c r="B1034">
        <f t="shared" ref="B1034:C1034" si="6083">B1033+1</f>
        <v>2075</v>
      </c>
      <c r="C1034">
        <f t="shared" si="6083"/>
        <v>86</v>
      </c>
      <c r="D1034">
        <f>IF(D1033=0, 0, D1033*(1-VLOOKUP(C1033,Mort!$A$2:$E$111,IF(D1033/D1032=1-VLOOKUP(C1032,Mort!$A$2:$E$111,4),4,5))))</f>
        <v>0.59810649552332973</v>
      </c>
      <c r="E1034" s="3">
        <f>IF(C1034&lt;65,Assumptions!$C$6,Assumptions!$C$7)*(1+Assumptions!$C$8)^(B1034-$J$3)</f>
        <v>84154.37689705829</v>
      </c>
      <c r="F1034" s="3">
        <f t="shared" si="6011"/>
        <v>50333.279999999999</v>
      </c>
      <c r="H1034">
        <f t="shared" si="6018"/>
        <v>64</v>
      </c>
      <c r="I1034" s="5">
        <v>218421.35016680186</v>
      </c>
      <c r="J1034" s="5">
        <v>0</v>
      </c>
      <c r="K1034" s="5">
        <v>0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0</v>
      </c>
      <c r="Z1034" s="5">
        <v>0</v>
      </c>
      <c r="AA1034" s="5">
        <v>0</v>
      </c>
      <c r="AB1034" s="5">
        <v>0</v>
      </c>
      <c r="AC1034" s="5">
        <v>0</v>
      </c>
      <c r="AD1034" s="5">
        <v>0</v>
      </c>
      <c r="AE1034" s="5">
        <v>0</v>
      </c>
      <c r="AF1034" s="5">
        <v>0</v>
      </c>
      <c r="AG1034" s="5">
        <v>0</v>
      </c>
      <c r="AH1034" s="5">
        <v>0</v>
      </c>
      <c r="AI1034" s="5">
        <v>0</v>
      </c>
      <c r="AJ1034" s="5">
        <v>0</v>
      </c>
      <c r="AK1034" s="5">
        <v>0</v>
      </c>
      <c r="AL1034" s="5">
        <v>0</v>
      </c>
      <c r="AM1034" s="5">
        <v>0</v>
      </c>
      <c r="AN1034" s="5">
        <v>0</v>
      </c>
      <c r="AO1034" s="5">
        <v>0</v>
      </c>
      <c r="AP1034" s="5">
        <v>0</v>
      </c>
      <c r="AQ1034" s="5">
        <v>0</v>
      </c>
      <c r="AR1034" s="5">
        <v>0</v>
      </c>
      <c r="AS1034" s="5">
        <v>27338.52</v>
      </c>
      <c r="AT1034" s="5">
        <v>28672.55</v>
      </c>
      <c r="AU1034" s="5">
        <v>30053.52</v>
      </c>
      <c r="AV1034" s="5">
        <v>31477.86</v>
      </c>
      <c r="AW1034" s="5">
        <v>32941.81</v>
      </c>
      <c r="AX1034" s="5">
        <v>34441.870000000003</v>
      </c>
      <c r="AY1034" s="5">
        <v>35975.360000000001</v>
      </c>
      <c r="AZ1034" s="5">
        <v>37535.75</v>
      </c>
      <c r="BA1034" s="5">
        <v>39113.129999999997</v>
      </c>
      <c r="BB1034" s="5">
        <v>40695.730000000003</v>
      </c>
      <c r="BC1034" s="5">
        <v>42271.53</v>
      </c>
      <c r="BD1034" s="5">
        <v>43828.51</v>
      </c>
      <c r="BE1034" s="5">
        <v>45352.67</v>
      </c>
      <c r="BF1034" s="5">
        <v>46828.41</v>
      </c>
      <c r="BG1034" s="5">
        <v>48239.02</v>
      </c>
      <c r="BH1034" s="5">
        <v>49563.37</v>
      </c>
      <c r="BI1034" s="5">
        <v>50771.92</v>
      </c>
      <c r="BJ1034" s="5">
        <v>51826.75</v>
      </c>
      <c r="BK1034" s="5">
        <v>52684.24</v>
      </c>
      <c r="BL1034" s="5">
        <v>53300.23</v>
      </c>
      <c r="BM1034" s="5">
        <v>53625.41</v>
      </c>
      <c r="BN1034" s="5">
        <v>53608.59</v>
      </c>
      <c r="BO1034" s="5">
        <v>53199.83</v>
      </c>
      <c r="BP1034" s="5">
        <v>52352.480000000003</v>
      </c>
      <c r="BQ1034" s="5">
        <v>51029.279999999999</v>
      </c>
      <c r="BR1034" s="5">
        <v>49206.54</v>
      </c>
      <c r="BS1034" s="5">
        <v>46780.27</v>
      </c>
      <c r="BT1034" s="5">
        <v>43771.34</v>
      </c>
      <c r="BU1034" s="5">
        <v>40237.4</v>
      </c>
      <c r="BV1034" s="5">
        <v>36266.699999999997</v>
      </c>
      <c r="BW1034" s="5">
        <v>31971.58</v>
      </c>
      <c r="BX1034" s="5">
        <v>27493.68</v>
      </c>
      <c r="BY1034" s="5">
        <v>23006.84</v>
      </c>
      <c r="BZ1034" s="5">
        <v>18699.8</v>
      </c>
      <c r="CA1034" s="5">
        <v>14845.74</v>
      </c>
      <c r="CB1034" s="5">
        <v>11436.11</v>
      </c>
      <c r="CC1034" s="5">
        <v>8443.51</v>
      </c>
      <c r="CD1034" s="5">
        <v>5916.54</v>
      </c>
      <c r="CE1034" s="5">
        <v>3914.83</v>
      </c>
      <c r="CF1034" s="5">
        <v>2353.9299999999998</v>
      </c>
      <c r="CG1034" s="5">
        <v>1254.54</v>
      </c>
      <c r="CH1034" s="5">
        <v>581.13</v>
      </c>
      <c r="CI1034" s="5">
        <v>230.97</v>
      </c>
      <c r="CJ1034" s="5">
        <v>74.930000000000007</v>
      </c>
      <c r="CK1034" s="5">
        <v>18.22</v>
      </c>
      <c r="CL1034" s="5">
        <v>2.79</v>
      </c>
      <c r="CM1034" s="5">
        <v>0</v>
      </c>
      <c r="CN1034" s="5">
        <v>0</v>
      </c>
      <c r="CO1034" s="5">
        <v>0</v>
      </c>
      <c r="CP1034" s="5">
        <v>0</v>
      </c>
      <c r="CQ1034" s="5">
        <v>0</v>
      </c>
      <c r="CR1034" s="5">
        <v>0</v>
      </c>
      <c r="CS1034" s="5">
        <v>0</v>
      </c>
      <c r="CT1034" s="5">
        <v>0</v>
      </c>
      <c r="CU1034" s="5">
        <v>0</v>
      </c>
      <c r="CV1034" s="5">
        <v>0</v>
      </c>
      <c r="CW1034" s="5">
        <v>0</v>
      </c>
      <c r="CX1034" s="5">
        <v>0</v>
      </c>
      <c r="CY1034" s="5">
        <v>0</v>
      </c>
      <c r="CZ1034" s="5">
        <v>0</v>
      </c>
      <c r="DA1034" s="5">
        <v>0</v>
      </c>
      <c r="DB1034" s="5">
        <v>0</v>
      </c>
      <c r="DC1034" s="5">
        <v>0</v>
      </c>
      <c r="DD1034" s="5">
        <v>0</v>
      </c>
      <c r="DE1034" s="5">
        <v>0</v>
      </c>
      <c r="DF1034" s="3">
        <v>0</v>
      </c>
      <c r="DG1034" s="3">
        <v>0</v>
      </c>
      <c r="DH1034" s="3">
        <v>0</v>
      </c>
      <c r="DI1034" s="3">
        <v>0</v>
      </c>
      <c r="DJ1034" s="3">
        <v>0</v>
      </c>
      <c r="DK1034" s="3">
        <v>0</v>
      </c>
      <c r="DL1034" s="3">
        <v>0</v>
      </c>
      <c r="DM1034" s="3">
        <v>0</v>
      </c>
      <c r="DN1034" s="3">
        <v>0</v>
      </c>
      <c r="DO1034" s="3">
        <v>0</v>
      </c>
      <c r="DP1034" s="3">
        <v>0</v>
      </c>
      <c r="DQ1034" s="3">
        <v>0</v>
      </c>
      <c r="DR1034" s="3">
        <v>0</v>
      </c>
      <c r="DS1034" s="3">
        <v>0</v>
      </c>
      <c r="DT1034" s="3">
        <v>0</v>
      </c>
      <c r="DU1034" s="3">
        <v>0</v>
      </c>
      <c r="DV1034" s="3">
        <v>0</v>
      </c>
      <c r="DW1034" s="3">
        <v>0</v>
      </c>
      <c r="DX1034" s="3">
        <v>0</v>
      </c>
      <c r="DY1034" s="3">
        <v>0</v>
      </c>
      <c r="DZ1034" s="3">
        <v>0</v>
      </c>
      <c r="EA1034" s="3">
        <v>0</v>
      </c>
      <c r="EB1034" s="3">
        <v>0</v>
      </c>
      <c r="EC1034" s="3">
        <v>0</v>
      </c>
      <c r="ED1034" s="3">
        <v>0</v>
      </c>
      <c r="EE1034" s="3">
        <v>0</v>
      </c>
      <c r="EF1034" s="3">
        <v>0</v>
      </c>
      <c r="EG1034" s="3">
        <v>0</v>
      </c>
      <c r="EH1034" s="3">
        <v>0</v>
      </c>
      <c r="EI1034" s="3">
        <v>0</v>
      </c>
      <c r="EJ1034" s="3">
        <v>0</v>
      </c>
      <c r="EK1034" s="3">
        <v>0</v>
      </c>
      <c r="EL1034" s="3">
        <v>0</v>
      </c>
      <c r="EM1034" s="3">
        <v>0</v>
      </c>
      <c r="EN1034" s="3">
        <v>0</v>
      </c>
      <c r="EO1034" s="3">
        <v>1</v>
      </c>
      <c r="EP1034" s="3">
        <v>0.99412</v>
      </c>
      <c r="EQ1034" s="3">
        <v>0.98767810239999998</v>
      </c>
      <c r="ER1034" s="3">
        <v>0.98055694328169596</v>
      </c>
      <c r="ES1034" s="3">
        <v>0.97266345988827829</v>
      </c>
      <c r="ET1034" s="3">
        <v>0.96393866865308042</v>
      </c>
      <c r="EU1034" s="3">
        <v>0.95436675767335533</v>
      </c>
      <c r="EV1034" s="3">
        <v>0.9438496360037949</v>
      </c>
      <c r="EW1034" s="3">
        <v>0.93224028548094828</v>
      </c>
      <c r="EX1034" s="3">
        <v>0.91939401434702084</v>
      </c>
      <c r="EY1034" s="3">
        <v>0.90520776470564623</v>
      </c>
      <c r="EZ1034" s="3">
        <v>0.88962008699741502</v>
      </c>
      <c r="FA1034" s="3">
        <v>0.87256606992967456</v>
      </c>
      <c r="FB1034" s="3">
        <v>0.85398913830087175</v>
      </c>
      <c r="FC1034" s="3">
        <v>0.83385207441973719</v>
      </c>
      <c r="FD1034" s="3">
        <v>0.8120801967566379</v>
      </c>
      <c r="FE1034" s="3">
        <v>0.78851362944676018</v>
      </c>
      <c r="FF1034" s="3">
        <v>0.76293424730750725</v>
      </c>
      <c r="FG1034" s="3">
        <v>0.73512529399314863</v>
      </c>
      <c r="FH1034" s="3">
        <v>0.70494840067472986</v>
      </c>
      <c r="FI1034" s="3">
        <v>0.67227404230345611</v>
      </c>
      <c r="FJ1034" s="3">
        <v>0.63702671426548596</v>
      </c>
      <c r="FK1034" s="3">
        <v>0.59921280850668679</v>
      </c>
      <c r="FL1034" s="3">
        <v>0.55892773139078222</v>
      </c>
      <c r="FM1034" s="3">
        <v>0.5163989203092576</v>
      </c>
      <c r="FN1034" s="3">
        <v>0.47199377715186452</v>
      </c>
      <c r="FO1034" s="3">
        <v>0.42532775240485965</v>
      </c>
      <c r="FP1034" s="3">
        <v>0.37722318360787005</v>
      </c>
      <c r="FQ1034" s="3">
        <v>0.3286896488048815</v>
      </c>
      <c r="FR1034" s="3">
        <v>0.28080942766347444</v>
      </c>
      <c r="FS1034" s="3">
        <v>0.23464716584987586</v>
      </c>
      <c r="FT1034" s="3">
        <v>0.19126325135589231</v>
      </c>
      <c r="FU1034" s="3">
        <v>0.15170618571046665</v>
      </c>
      <c r="FV1034" s="3">
        <v>0.11687747959505772</v>
      </c>
      <c r="FW1034" s="3">
        <v>8.7951472170076886E-2</v>
      </c>
      <c r="FX1034" s="3">
        <v>6.4219526434425037E-2</v>
      </c>
      <c r="FY1034" s="3">
        <v>4.4942751184603669E-2</v>
      </c>
      <c r="FZ1034" s="3">
        <v>2.9850525909301914E-2</v>
      </c>
      <c r="GA1034" s="3">
        <v>1.8721652839795978E-2</v>
      </c>
      <c r="GB1034" s="3">
        <v>1.0670218819513319E-2</v>
      </c>
      <c r="GC1034" s="3">
        <v>5.3902744410535431E-3</v>
      </c>
      <c r="GD1034" s="3">
        <v>2.3667077988333788E-3</v>
      </c>
      <c r="GE1034" s="3">
        <v>8.9163349613248706E-4</v>
      </c>
      <c r="GF1034" s="3">
        <v>2.7415946739081708E-4</v>
      </c>
      <c r="GG1034" s="3">
        <v>6.3199240422931132E-5</v>
      </c>
      <c r="GH1034" s="3">
        <v>9.1645218537292416E-6</v>
      </c>
      <c r="GI1034" s="3">
        <v>0</v>
      </c>
      <c r="GJ1034" s="3">
        <v>0</v>
      </c>
      <c r="GK1034" s="3">
        <v>0</v>
      </c>
      <c r="GL1034" s="3">
        <v>0</v>
      </c>
      <c r="GM1034" s="3">
        <v>0</v>
      </c>
      <c r="GN1034" s="3">
        <v>0</v>
      </c>
      <c r="GO1034" s="3">
        <v>0</v>
      </c>
      <c r="GP1034" s="3">
        <v>0</v>
      </c>
      <c r="GQ1034" s="3">
        <v>0</v>
      </c>
      <c r="GR1034" s="3">
        <v>0</v>
      </c>
      <c r="GS1034" s="3">
        <v>0</v>
      </c>
      <c r="GT1034" s="3">
        <v>0</v>
      </c>
      <c r="GU1034" s="3">
        <v>0</v>
      </c>
      <c r="GV1034" s="3">
        <v>0</v>
      </c>
      <c r="GW1034" s="3">
        <v>0</v>
      </c>
      <c r="GX1034" s="3">
        <v>0</v>
      </c>
      <c r="GY1034" s="3">
        <v>0</v>
      </c>
      <c r="GZ1034" s="3">
        <v>0</v>
      </c>
      <c r="HA1034" s="3">
        <v>0</v>
      </c>
      <c r="HB1034">
        <f t="shared" si="6015"/>
        <v>38</v>
      </c>
      <c r="HC1034">
        <f t="shared" si="6019"/>
        <v>7.8068229954352628E-2</v>
      </c>
      <c r="HD1034">
        <f>IF(H1034&gt;=$F$3,IF(HB1034&lt;50,HC1034*VLOOKUP(H1034,Ret!$A$2:$AZ$27,HB1034+2),HC1034),0)</f>
        <v>2.3966946595986256E-2</v>
      </c>
      <c r="HE1034">
        <f>IF(H1034&lt;$F$3,HC1034*VLOOKUP(H1034,Withd!$A$2:$AZ$57,HB1034+2),0)</f>
        <v>0</v>
      </c>
      <c r="HF1034">
        <f>IF(HC1034=HD1034,0,HC1034*VLOOKUP(H1034,Mort!$A$2:$E$115,IF(HF1033/HC1033=VLOOKUP(H1033,Mort!$A$2:$E$115,2),2,3)))</f>
        <v>1.8814443418998982E-4</v>
      </c>
      <c r="HH1034">
        <f t="shared" ref="HH1034:HI1034" si="6084">HH1033+1</f>
        <v>61</v>
      </c>
      <c r="HI1034">
        <f t="shared" si="6084"/>
        <v>35</v>
      </c>
      <c r="HJ1034">
        <f t="shared" si="6013"/>
        <v>0.11518411910358303</v>
      </c>
      <c r="HK1034">
        <f>IF(HH1034&gt;=$F$3,IF(HI1034&lt;50,HJ1034*VLOOKUP(HH1034,Ret!$A$2:$AZ$27,HI1034+2),HJ1034),0)</f>
        <v>2.0963509676852111E-2</v>
      </c>
      <c r="HL1034">
        <f>IF(HH1034&lt;$F$3,HJ1034*VLOOKUP(HH1034,Withd!$A$2:$AZ$57,HI1034+2),0)</f>
        <v>0</v>
      </c>
      <c r="HM1034">
        <f>IF(HJ1034=HK1034,0,HJ1034*VLOOKUP(HH1034,Mort!$A$2:$E$115,IF(HM1033/HJ1033=VLOOKUP(HH1033,Mort!$A$2:$E$115,2),2,3)))</f>
        <v>2.2576087344302275E-4</v>
      </c>
      <c r="HN1034">
        <f>HN1033/(1+Assumptions!$C$9)</f>
        <v>0.31468934691096778</v>
      </c>
      <c r="HO1034">
        <f>HO1033*(1+Assumptions!$C$10)</f>
        <v>2.6952054128682215</v>
      </c>
      <c r="HQ1034">
        <f>HQ1033/(1.01+Assumptions!$C$9)</f>
        <v>0.23377616929784559</v>
      </c>
      <c r="HR1034">
        <f>HR1033/(0.99+Assumptions!$C$9)</f>
        <v>0.42482830580550457</v>
      </c>
    </row>
    <row r="1035" spans="2:226" x14ac:dyDescent="0.25">
      <c r="B1035">
        <f t="shared" ref="B1035:C1035" si="6085">B1034+1</f>
        <v>2076</v>
      </c>
      <c r="C1035">
        <f t="shared" si="6085"/>
        <v>87</v>
      </c>
      <c r="D1035">
        <f>IF(D1034=0, 0, D1034*(1-VLOOKUP(C1034,Mort!$A$2:$E$111,IF(D1034/D1033=1-VLOOKUP(C1033,Mort!$A$2:$E$111,4),4,5))))</f>
        <v>0.56260289394906493</v>
      </c>
      <c r="E1035" s="3">
        <f>IF(C1035&lt;65,Assumptions!$C$6,Assumptions!$C$7)*(1+Assumptions!$C$8)^(B1035-$J$3)</f>
        <v>88782.867626396503</v>
      </c>
      <c r="F1035" s="3">
        <f t="shared" si="6011"/>
        <v>49949.5</v>
      </c>
      <c r="H1035">
        <f t="shared" si="6018"/>
        <v>65</v>
      </c>
      <c r="I1035" s="5">
        <v>212258.59028489891</v>
      </c>
      <c r="J1035" s="5">
        <v>0</v>
      </c>
      <c r="K1035" s="5">
        <v>0</v>
      </c>
      <c r="L1035" s="5">
        <v>0</v>
      </c>
      <c r="M1035" s="5">
        <v>0</v>
      </c>
      <c r="N1035" s="5">
        <v>0</v>
      </c>
      <c r="O1035" s="5">
        <v>0</v>
      </c>
      <c r="P1035" s="5">
        <v>0</v>
      </c>
      <c r="Q1035" s="5">
        <v>0</v>
      </c>
      <c r="R1035" s="5">
        <v>0</v>
      </c>
      <c r="S1035" s="5">
        <v>0</v>
      </c>
      <c r="T1035" s="5">
        <v>0</v>
      </c>
      <c r="U1035" s="5">
        <v>0</v>
      </c>
      <c r="V1035" s="5">
        <v>0</v>
      </c>
      <c r="W1035" s="5">
        <v>0</v>
      </c>
      <c r="X1035" s="5">
        <v>0</v>
      </c>
      <c r="Y1035" s="5">
        <v>0</v>
      </c>
      <c r="Z1035" s="5">
        <v>0</v>
      </c>
      <c r="AA1035" s="5">
        <v>0</v>
      </c>
      <c r="AB1035" s="5">
        <v>0</v>
      </c>
      <c r="AC1035" s="5">
        <v>0</v>
      </c>
      <c r="AD1035" s="5">
        <v>0</v>
      </c>
      <c r="AE1035" s="5">
        <v>0</v>
      </c>
      <c r="AF1035" s="5">
        <v>0</v>
      </c>
      <c r="AG1035" s="5">
        <v>0</v>
      </c>
      <c r="AH1035" s="5">
        <v>0</v>
      </c>
      <c r="AI1035" s="5">
        <v>0</v>
      </c>
      <c r="AJ1035" s="5">
        <v>0</v>
      </c>
      <c r="AK1035" s="5">
        <v>0</v>
      </c>
      <c r="AL1035" s="5">
        <v>0</v>
      </c>
      <c r="AM1035" s="5">
        <v>0</v>
      </c>
      <c r="AN1035" s="5">
        <v>0</v>
      </c>
      <c r="AO1035" s="5">
        <v>0</v>
      </c>
      <c r="AP1035" s="5">
        <v>0</v>
      </c>
      <c r="AQ1035" s="5">
        <v>0</v>
      </c>
      <c r="AR1035" s="5">
        <v>0</v>
      </c>
      <c r="AS1035" s="5">
        <v>0</v>
      </c>
      <c r="AT1035" s="5">
        <v>28842.14</v>
      </c>
      <c r="AU1035" s="5">
        <v>30231.279999999999</v>
      </c>
      <c r="AV1035" s="5">
        <v>31664.05</v>
      </c>
      <c r="AW1035" s="5">
        <v>33136.660000000003</v>
      </c>
      <c r="AX1035" s="5">
        <v>34645.589999999997</v>
      </c>
      <c r="AY1035" s="5">
        <v>36188.14</v>
      </c>
      <c r="AZ1035" s="5">
        <v>37757.760000000002</v>
      </c>
      <c r="BA1035" s="5">
        <v>39344.480000000003</v>
      </c>
      <c r="BB1035" s="5">
        <v>40936.44</v>
      </c>
      <c r="BC1035" s="5">
        <v>42521.55</v>
      </c>
      <c r="BD1035" s="5">
        <v>44087.74</v>
      </c>
      <c r="BE1035" s="5">
        <v>45620.92</v>
      </c>
      <c r="BF1035" s="5">
        <v>47105.39</v>
      </c>
      <c r="BG1035" s="5">
        <v>48524.35</v>
      </c>
      <c r="BH1035" s="5">
        <v>49856.53</v>
      </c>
      <c r="BI1035" s="5">
        <v>51072.23</v>
      </c>
      <c r="BJ1035" s="5">
        <v>52133.29</v>
      </c>
      <c r="BK1035" s="5">
        <v>52995.85</v>
      </c>
      <c r="BL1035" s="5">
        <v>53615.49</v>
      </c>
      <c r="BM1035" s="5">
        <v>53942.59</v>
      </c>
      <c r="BN1035" s="5">
        <v>53925.67</v>
      </c>
      <c r="BO1035" s="5">
        <v>53514.5</v>
      </c>
      <c r="BP1035" s="5">
        <v>52662.14</v>
      </c>
      <c r="BQ1035" s="5">
        <v>51331.1</v>
      </c>
      <c r="BR1035" s="5">
        <v>49497.58</v>
      </c>
      <c r="BS1035" s="5">
        <v>47056.97</v>
      </c>
      <c r="BT1035" s="5">
        <v>44030.239999999998</v>
      </c>
      <c r="BU1035" s="5">
        <v>40475.4</v>
      </c>
      <c r="BV1035" s="5">
        <v>36481.21</v>
      </c>
      <c r="BW1035" s="5">
        <v>32160.69</v>
      </c>
      <c r="BX1035" s="5">
        <v>27656.3</v>
      </c>
      <c r="BY1035" s="5">
        <v>23142.92</v>
      </c>
      <c r="BZ1035" s="5">
        <v>18810.41</v>
      </c>
      <c r="CA1035" s="5">
        <v>14933.55</v>
      </c>
      <c r="CB1035" s="5">
        <v>11503.75</v>
      </c>
      <c r="CC1035" s="5">
        <v>8493.4599999999991</v>
      </c>
      <c r="CD1035" s="5">
        <v>5951.54</v>
      </c>
      <c r="CE1035" s="5">
        <v>3937.98</v>
      </c>
      <c r="CF1035" s="5">
        <v>2367.86</v>
      </c>
      <c r="CG1035" s="5">
        <v>1261.96</v>
      </c>
      <c r="CH1035" s="5">
        <v>584.55999999999995</v>
      </c>
      <c r="CI1035" s="5">
        <v>232.34</v>
      </c>
      <c r="CJ1035" s="5">
        <v>75.37</v>
      </c>
      <c r="CK1035" s="5">
        <v>18.329999999999998</v>
      </c>
      <c r="CL1035" s="5">
        <v>2.8</v>
      </c>
      <c r="CM1035" s="5">
        <v>0</v>
      </c>
      <c r="CN1035" s="5">
        <v>0</v>
      </c>
      <c r="CO1035" s="5">
        <v>0</v>
      </c>
      <c r="CP1035" s="5">
        <v>0</v>
      </c>
      <c r="CQ1035" s="5">
        <v>0</v>
      </c>
      <c r="CR1035" s="5">
        <v>0</v>
      </c>
      <c r="CS1035" s="5">
        <v>0</v>
      </c>
      <c r="CT1035" s="5">
        <v>0</v>
      </c>
      <c r="CU1035" s="5">
        <v>0</v>
      </c>
      <c r="CV1035" s="5">
        <v>0</v>
      </c>
      <c r="CW1035" s="5">
        <v>0</v>
      </c>
      <c r="CX1035" s="5">
        <v>0</v>
      </c>
      <c r="CY1035" s="5">
        <v>0</v>
      </c>
      <c r="CZ1035" s="5">
        <v>0</v>
      </c>
      <c r="DA1035" s="5">
        <v>0</v>
      </c>
      <c r="DB1035" s="5">
        <v>0</v>
      </c>
      <c r="DC1035" s="5">
        <v>0</v>
      </c>
      <c r="DD1035" s="5">
        <v>0</v>
      </c>
      <c r="DE1035" s="5">
        <v>0</v>
      </c>
      <c r="DF1035" s="3">
        <v>0</v>
      </c>
      <c r="DG1035" s="3">
        <v>0</v>
      </c>
      <c r="DH1035" s="3">
        <v>0</v>
      </c>
      <c r="DI1035" s="3">
        <v>0</v>
      </c>
      <c r="DJ1035" s="3">
        <v>0</v>
      </c>
      <c r="DK1035" s="3">
        <v>0</v>
      </c>
      <c r="DL1035" s="3">
        <v>0</v>
      </c>
      <c r="DM1035" s="3">
        <v>0</v>
      </c>
      <c r="DN1035" s="3">
        <v>0</v>
      </c>
      <c r="DO1035" s="3">
        <v>0</v>
      </c>
      <c r="DP1035" s="3">
        <v>0</v>
      </c>
      <c r="DQ1035" s="3">
        <v>0</v>
      </c>
      <c r="DR1035" s="3">
        <v>0</v>
      </c>
      <c r="DS1035" s="3">
        <v>0</v>
      </c>
      <c r="DT1035" s="3">
        <v>0</v>
      </c>
      <c r="DU1035" s="3">
        <v>0</v>
      </c>
      <c r="DV1035" s="3">
        <v>0</v>
      </c>
      <c r="DW1035" s="3">
        <v>0</v>
      </c>
      <c r="DX1035" s="3">
        <v>0</v>
      </c>
      <c r="DY1035" s="3">
        <v>0</v>
      </c>
      <c r="DZ1035" s="3">
        <v>0</v>
      </c>
      <c r="EA1035" s="3">
        <v>0</v>
      </c>
      <c r="EB1035" s="3">
        <v>0</v>
      </c>
      <c r="EC1035" s="3">
        <v>0</v>
      </c>
      <c r="ED1035" s="3">
        <v>0</v>
      </c>
      <c r="EE1035" s="3">
        <v>0</v>
      </c>
      <c r="EF1035" s="3">
        <v>0</v>
      </c>
      <c r="EG1035" s="3">
        <v>0</v>
      </c>
      <c r="EH1035" s="3">
        <v>0</v>
      </c>
      <c r="EI1035" s="3">
        <v>0</v>
      </c>
      <c r="EJ1035" s="3">
        <v>0</v>
      </c>
      <c r="EK1035" s="3">
        <v>0</v>
      </c>
      <c r="EL1035" s="3">
        <v>0</v>
      </c>
      <c r="EM1035" s="3">
        <v>0</v>
      </c>
      <c r="EN1035" s="3">
        <v>0</v>
      </c>
      <c r="EO1035" s="3">
        <v>0</v>
      </c>
      <c r="EP1035" s="3">
        <v>1</v>
      </c>
      <c r="EQ1035" s="3">
        <v>0.99351999999999996</v>
      </c>
      <c r="ER1035" s="3">
        <v>0.98635672079999992</v>
      </c>
      <c r="ES1035" s="3">
        <v>0.97841654919755994</v>
      </c>
      <c r="ET1035" s="3">
        <v>0.96964015275125781</v>
      </c>
      <c r="EU1035" s="3">
        <v>0.96001162603443779</v>
      </c>
      <c r="EV1035" s="3">
        <v>0.94943229791553829</v>
      </c>
      <c r="EW1035" s="3">
        <v>0.93775428065117716</v>
      </c>
      <c r="EX1035" s="3">
        <v>0.92483202666380393</v>
      </c>
      <c r="EY1035" s="3">
        <v>0.91056186849238141</v>
      </c>
      <c r="EZ1035" s="3">
        <v>0.89488199311694261</v>
      </c>
      <c r="FA1035" s="3">
        <v>0.87772710530889075</v>
      </c>
      <c r="FB1035" s="3">
        <v>0.85904029523686443</v>
      </c>
      <c r="FC1035" s="3">
        <v>0.83878412507517908</v>
      </c>
      <c r="FD1035" s="3">
        <v>0.81688347156946617</v>
      </c>
      <c r="FE1035" s="3">
        <v>0.79317751322452024</v>
      </c>
      <c r="FF1035" s="3">
        <v>0.76744683469551678</v>
      </c>
      <c r="FG1035" s="3">
        <v>0.73947339757086517</v>
      </c>
      <c r="FH1035" s="3">
        <v>0.7091180146005811</v>
      </c>
      <c r="FI1035" s="3">
        <v>0.67625039462384418</v>
      </c>
      <c r="FJ1035" s="3">
        <v>0.64079458643371601</v>
      </c>
      <c r="FK1035" s="3">
        <v>0.60275701978301066</v>
      </c>
      <c r="FL1035" s="3">
        <v>0.5622336653429989</v>
      </c>
      <c r="FM1035" s="3">
        <v>0.51945330574705006</v>
      </c>
      <c r="FN1035" s="3">
        <v>0.47478551598586122</v>
      </c>
      <c r="FO1035" s="3">
        <v>0.42784347202033912</v>
      </c>
      <c r="FP1035" s="3">
        <v>0.37945437533483878</v>
      </c>
      <c r="FQ1035" s="3">
        <v>0.33063377540425842</v>
      </c>
      <c r="FR1035" s="3">
        <v>0.28247035334112008</v>
      </c>
      <c r="FS1035" s="3">
        <v>0.23603505195537333</v>
      </c>
      <c r="FT1035" s="3">
        <v>0.19239453119934435</v>
      </c>
      <c r="FU1035" s="3">
        <v>0.15260349425669595</v>
      </c>
      <c r="FV1035" s="3">
        <v>0.11756878404524369</v>
      </c>
      <c r="FW1035" s="3">
        <v>8.8471685681886333E-2</v>
      </c>
      <c r="FX1035" s="3">
        <v>6.4599370734342937E-2</v>
      </c>
      <c r="FY1035" s="3">
        <v>4.5208577621015211E-2</v>
      </c>
      <c r="FZ1035" s="3">
        <v>3.0027085170102094E-2</v>
      </c>
      <c r="GA1035" s="3">
        <v>1.8832387276984632E-2</v>
      </c>
      <c r="GB1035" s="3">
        <v>1.0733330804644621E-2</v>
      </c>
      <c r="GC1035" s="3">
        <v>5.422156722582323E-3</v>
      </c>
      <c r="GD1035" s="3">
        <v>2.3807063521842204E-3</v>
      </c>
      <c r="GE1035" s="3">
        <v>8.969073111218831E-4</v>
      </c>
      <c r="GF1035" s="3">
        <v>2.7578106002375659E-4</v>
      </c>
      <c r="GG1035" s="3">
        <v>6.3573049956676351E-5</v>
      </c>
      <c r="GH1035" s="3">
        <v>9.2187279742176353E-6</v>
      </c>
      <c r="GI1035" s="3">
        <v>0</v>
      </c>
      <c r="GJ1035" s="3">
        <v>0</v>
      </c>
      <c r="GK1035" s="3">
        <v>0</v>
      </c>
      <c r="GL1035" s="3">
        <v>0</v>
      </c>
      <c r="GM1035" s="3">
        <v>0</v>
      </c>
      <c r="GN1035" s="3">
        <v>0</v>
      </c>
      <c r="GO1035" s="3">
        <v>0</v>
      </c>
      <c r="GP1035" s="3">
        <v>0</v>
      </c>
      <c r="GQ1035" s="3">
        <v>0</v>
      </c>
      <c r="GR1035" s="3">
        <v>0</v>
      </c>
      <c r="GS1035" s="3">
        <v>0</v>
      </c>
      <c r="GT1035" s="3">
        <v>0</v>
      </c>
      <c r="GU1035" s="3">
        <v>0</v>
      </c>
      <c r="GV1035" s="3">
        <v>0</v>
      </c>
      <c r="GW1035" s="3">
        <v>0</v>
      </c>
      <c r="GX1035" s="3">
        <v>0</v>
      </c>
      <c r="GY1035" s="3">
        <v>0</v>
      </c>
      <c r="GZ1035" s="3">
        <v>0</v>
      </c>
      <c r="HA1035" s="3">
        <v>0</v>
      </c>
      <c r="HB1035">
        <f t="shared" si="6015"/>
        <v>39</v>
      </c>
      <c r="HC1035">
        <f t="shared" si="6019"/>
        <v>5.3913138924176381E-2</v>
      </c>
      <c r="HD1035">
        <f>IF(H1035&gt;=$F$3,IF(HB1035&lt;50,HC1035*VLOOKUP(H1035,Ret!$A$2:$AZ$27,HB1035+2),HC1035),0)</f>
        <v>2.1834821264291437E-2</v>
      </c>
      <c r="HE1035">
        <f>IF(H1035&lt;$F$3,HC1035*VLOOKUP(H1035,Withd!$A$2:$AZ$57,HB1035+2),0)</f>
        <v>0</v>
      </c>
      <c r="HF1035">
        <f>IF(HC1035=HD1035,0,HC1035*VLOOKUP(H1035,Mort!$A$2:$E$115,IF(HF1034/HC1034=VLOOKUP(H1034,Mort!$A$2:$E$115,2),2,3)))</f>
        <v>1.3855676703513329E-4</v>
      </c>
      <c r="HH1035">
        <f t="shared" ref="HH1035:HI1035" si="6086">HH1034+1</f>
        <v>62</v>
      </c>
      <c r="HI1035">
        <f t="shared" si="6086"/>
        <v>36</v>
      </c>
      <c r="HJ1035">
        <f t="shared" si="6013"/>
        <v>9.3994848553287907E-2</v>
      </c>
      <c r="HK1035">
        <f>IF(HH1035&gt;=$F$3,IF(HI1035&lt;50,HJ1035*VLOOKUP(HH1035,Ret!$A$2:$AZ$27,HI1035+2),HJ1035),0)</f>
        <v>2.9232397900072538E-2</v>
      </c>
      <c r="HL1035">
        <f>IF(HH1035&lt;$F$3,HJ1035*VLOOKUP(HH1035,Withd!$A$2:$AZ$57,HI1035+2),0)</f>
        <v>0</v>
      </c>
      <c r="HM1035">
        <f>IF(HJ1035=HK1035,0,HJ1035*VLOOKUP(HH1035,Mort!$A$2:$E$115,IF(HM1034/HJ1034=VLOOKUP(HH1034,Mort!$A$2:$E$115,2),2,3)))</f>
        <v>1.9550928499083883E-4</v>
      </c>
      <c r="HN1035">
        <f>HN1034/(1+Assumptions!$C$9)</f>
        <v>0.3031689276598919</v>
      </c>
      <c r="HO1035">
        <f>HO1034*(1+Assumptions!$C$10)</f>
        <v>2.7827995887864385</v>
      </c>
      <c r="HQ1035">
        <f>HQ1034/(1.01+Assumptions!$C$9)</f>
        <v>0.22306886383382213</v>
      </c>
      <c r="HR1035">
        <f>HR1034/(0.99+Assumptions!$C$9)</f>
        <v>0.41325710681469313</v>
      </c>
    </row>
    <row r="1036" spans="2:226" x14ac:dyDescent="0.25">
      <c r="B1036">
        <f t="shared" ref="B1036:C1036" si="6087">B1035+1</f>
        <v>2077</v>
      </c>
      <c r="C1036">
        <f t="shared" si="6087"/>
        <v>88</v>
      </c>
      <c r="D1036">
        <f>IF(D1035=0, 0, D1035*(1-VLOOKUP(C1035,Mort!$A$2:$E$111,IF(D1035/D1034=1-VLOOKUP(C1034,Mort!$A$2:$E$111,4),4,5))))</f>
        <v>0.5247791013888693</v>
      </c>
      <c r="E1036" s="3">
        <f>IF(C1036&lt;65,Assumptions!$C$6,Assumptions!$C$7)*(1+Assumptions!$C$8)^(B1036-$J$3)</f>
        <v>93665.925345848314</v>
      </c>
      <c r="F1036" s="3">
        <f t="shared" si="6011"/>
        <v>49153.919999999998</v>
      </c>
      <c r="H1036">
        <f t="shared" si="6018"/>
        <v>66</v>
      </c>
      <c r="I1036" s="5">
        <v>206061.65661872795</v>
      </c>
      <c r="J1036" s="5">
        <v>0</v>
      </c>
      <c r="K1036" s="5">
        <v>0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s="5">
        <v>0</v>
      </c>
      <c r="AC1036" s="5">
        <v>0</v>
      </c>
      <c r="AD1036" s="5">
        <v>0</v>
      </c>
      <c r="AE1036" s="5">
        <v>0</v>
      </c>
      <c r="AF1036" s="5">
        <v>0</v>
      </c>
      <c r="AG1036" s="5">
        <v>0</v>
      </c>
      <c r="AH1036" s="5">
        <v>0</v>
      </c>
      <c r="AI1036" s="5">
        <v>0</v>
      </c>
      <c r="AJ1036" s="5">
        <v>0</v>
      </c>
      <c r="AK1036" s="5">
        <v>0</v>
      </c>
      <c r="AL1036" s="5">
        <v>0</v>
      </c>
      <c r="AM1036" s="5">
        <v>0</v>
      </c>
      <c r="AN1036" s="5">
        <v>0</v>
      </c>
      <c r="AO1036" s="5">
        <v>0</v>
      </c>
      <c r="AP1036" s="5">
        <v>0</v>
      </c>
      <c r="AQ1036" s="5">
        <v>0</v>
      </c>
      <c r="AR1036" s="5">
        <v>0</v>
      </c>
      <c r="AS1036" s="5">
        <v>0</v>
      </c>
      <c r="AT1036" s="5">
        <v>0</v>
      </c>
      <c r="AU1036" s="5">
        <v>30428.46</v>
      </c>
      <c r="AV1036" s="5">
        <v>31870.57</v>
      </c>
      <c r="AW1036" s="5">
        <v>33352.78</v>
      </c>
      <c r="AX1036" s="5">
        <v>34871.56</v>
      </c>
      <c r="AY1036" s="5">
        <v>36424.17</v>
      </c>
      <c r="AZ1036" s="5">
        <v>38004.03</v>
      </c>
      <c r="BA1036" s="5">
        <v>39601.089999999997</v>
      </c>
      <c r="BB1036" s="5">
        <v>41203.440000000002</v>
      </c>
      <c r="BC1036" s="5">
        <v>42798.89</v>
      </c>
      <c r="BD1036" s="5">
        <v>44375.3</v>
      </c>
      <c r="BE1036" s="5">
        <v>45918.48</v>
      </c>
      <c r="BF1036" s="5">
        <v>47412.62</v>
      </c>
      <c r="BG1036" s="5">
        <v>48840.83</v>
      </c>
      <c r="BH1036" s="5">
        <v>50181.71</v>
      </c>
      <c r="BI1036" s="5">
        <v>51405.33</v>
      </c>
      <c r="BJ1036" s="5">
        <v>52473.32</v>
      </c>
      <c r="BK1036" s="5">
        <v>53341.51</v>
      </c>
      <c r="BL1036" s="5">
        <v>53965.19</v>
      </c>
      <c r="BM1036" s="5">
        <v>54294.42</v>
      </c>
      <c r="BN1036" s="5">
        <v>54277.39</v>
      </c>
      <c r="BO1036" s="5">
        <v>53863.53</v>
      </c>
      <c r="BP1036" s="5">
        <v>53005.61</v>
      </c>
      <c r="BQ1036" s="5">
        <v>51665.9</v>
      </c>
      <c r="BR1036" s="5">
        <v>49820.42</v>
      </c>
      <c r="BS1036" s="5">
        <v>47363.88</v>
      </c>
      <c r="BT1036" s="5">
        <v>44317.41</v>
      </c>
      <c r="BU1036" s="5">
        <v>40739.39</v>
      </c>
      <c r="BV1036" s="5">
        <v>36719.15</v>
      </c>
      <c r="BW1036" s="5">
        <v>32370.45</v>
      </c>
      <c r="BX1036" s="5">
        <v>27836.68</v>
      </c>
      <c r="BY1036" s="5">
        <v>23293.87</v>
      </c>
      <c r="BZ1036" s="5">
        <v>18933.099999999999</v>
      </c>
      <c r="CA1036" s="5">
        <v>15030.95</v>
      </c>
      <c r="CB1036" s="5">
        <v>11578.78</v>
      </c>
      <c r="CC1036" s="5">
        <v>8548.85</v>
      </c>
      <c r="CD1036" s="5">
        <v>5990.36</v>
      </c>
      <c r="CE1036" s="5">
        <v>3963.67</v>
      </c>
      <c r="CF1036" s="5">
        <v>2383.3000000000002</v>
      </c>
      <c r="CG1036" s="5">
        <v>1270.19</v>
      </c>
      <c r="CH1036" s="5">
        <v>588.38</v>
      </c>
      <c r="CI1036" s="5">
        <v>233.86</v>
      </c>
      <c r="CJ1036" s="5">
        <v>75.86</v>
      </c>
      <c r="CK1036" s="5">
        <v>18.45</v>
      </c>
      <c r="CL1036" s="5">
        <v>2.82</v>
      </c>
      <c r="CM1036" s="5">
        <v>0</v>
      </c>
      <c r="CN1036" s="5">
        <v>0</v>
      </c>
      <c r="CO1036" s="5">
        <v>0</v>
      </c>
      <c r="CP1036" s="5">
        <v>0</v>
      </c>
      <c r="CQ1036" s="5">
        <v>0</v>
      </c>
      <c r="CR1036" s="5">
        <v>0</v>
      </c>
      <c r="CS1036" s="5">
        <v>0</v>
      </c>
      <c r="CT1036" s="5">
        <v>0</v>
      </c>
      <c r="CU1036" s="5">
        <v>0</v>
      </c>
      <c r="CV1036" s="5">
        <v>0</v>
      </c>
      <c r="CW1036" s="5">
        <v>0</v>
      </c>
      <c r="CX1036" s="5">
        <v>0</v>
      </c>
      <c r="CY1036" s="5">
        <v>0</v>
      </c>
      <c r="CZ1036" s="5">
        <v>0</v>
      </c>
      <c r="DA1036" s="5">
        <v>0</v>
      </c>
      <c r="DB1036" s="5">
        <v>0</v>
      </c>
      <c r="DC1036" s="5">
        <v>0</v>
      </c>
      <c r="DD1036" s="5">
        <v>0</v>
      </c>
      <c r="DE1036" s="5">
        <v>0</v>
      </c>
      <c r="DF1036" s="3">
        <v>0</v>
      </c>
      <c r="DG1036" s="3">
        <v>0</v>
      </c>
      <c r="DH1036" s="3">
        <v>0</v>
      </c>
      <c r="DI1036" s="3">
        <v>0</v>
      </c>
      <c r="DJ1036" s="3">
        <v>0</v>
      </c>
      <c r="DK1036" s="3">
        <v>0</v>
      </c>
      <c r="DL1036" s="3">
        <v>0</v>
      </c>
      <c r="DM1036" s="3">
        <v>0</v>
      </c>
      <c r="DN1036" s="3">
        <v>0</v>
      </c>
      <c r="DO1036" s="3">
        <v>0</v>
      </c>
      <c r="DP1036" s="3">
        <v>0</v>
      </c>
      <c r="DQ1036" s="3">
        <v>0</v>
      </c>
      <c r="DR1036" s="3">
        <v>0</v>
      </c>
      <c r="DS1036" s="3">
        <v>0</v>
      </c>
      <c r="DT1036" s="3">
        <v>0</v>
      </c>
      <c r="DU1036" s="3">
        <v>0</v>
      </c>
      <c r="DV1036" s="3">
        <v>0</v>
      </c>
      <c r="DW1036" s="3">
        <v>0</v>
      </c>
      <c r="DX1036" s="3">
        <v>0</v>
      </c>
      <c r="DY1036" s="3">
        <v>0</v>
      </c>
      <c r="DZ1036" s="3">
        <v>0</v>
      </c>
      <c r="EA1036" s="3">
        <v>0</v>
      </c>
      <c r="EB1036" s="3">
        <v>0</v>
      </c>
      <c r="EC1036" s="3">
        <v>0</v>
      </c>
      <c r="ED1036" s="3">
        <v>0</v>
      </c>
      <c r="EE1036" s="3">
        <v>0</v>
      </c>
      <c r="EF1036" s="3">
        <v>0</v>
      </c>
      <c r="EG1036" s="3">
        <v>0</v>
      </c>
      <c r="EH1036" s="3">
        <v>0</v>
      </c>
      <c r="EI1036" s="3">
        <v>0</v>
      </c>
      <c r="EJ1036" s="3">
        <v>0</v>
      </c>
      <c r="EK1036" s="3">
        <v>0</v>
      </c>
      <c r="EL1036" s="3">
        <v>0</v>
      </c>
      <c r="EM1036" s="3">
        <v>0</v>
      </c>
      <c r="EN1036" s="3">
        <v>0</v>
      </c>
      <c r="EO1036" s="3">
        <v>0</v>
      </c>
      <c r="EP1036" s="3">
        <v>0</v>
      </c>
      <c r="EQ1036" s="3">
        <v>1</v>
      </c>
      <c r="ER1036" s="3">
        <v>0.99278999999999995</v>
      </c>
      <c r="ES1036" s="3">
        <v>0.98479804049999997</v>
      </c>
      <c r="ET1036" s="3">
        <v>0.97596440207671498</v>
      </c>
      <c r="EU1036" s="3">
        <v>0.96627307556409325</v>
      </c>
      <c r="EV1036" s="3">
        <v>0.95562474627137695</v>
      </c>
      <c r="EW1036" s="3">
        <v>0.94387056189223906</v>
      </c>
      <c r="EX1036" s="3">
        <v>0.93086402554936398</v>
      </c>
      <c r="EY1036" s="3">
        <v>0.91650079363513726</v>
      </c>
      <c r="EZ1036" s="3">
        <v>0.90071864996874018</v>
      </c>
      <c r="FA1036" s="3">
        <v>0.88345187344883946</v>
      </c>
      <c r="FB1036" s="3">
        <v>0.86464318306311361</v>
      </c>
      <c r="FC1036" s="3">
        <v>0.84425489680648536</v>
      </c>
      <c r="FD1036" s="3">
        <v>0.82221140145086802</v>
      </c>
      <c r="FE1036" s="3">
        <v>0.79835082658076384</v>
      </c>
      <c r="FF1036" s="3">
        <v>0.77245232576648382</v>
      </c>
      <c r="FG1036" s="3">
        <v>0.74429643849229554</v>
      </c>
      <c r="FH1036" s="3">
        <v>0.71374306969218682</v>
      </c>
      <c r="FI1036" s="3">
        <v>0.680661078411954</v>
      </c>
      <c r="FJ1036" s="3">
        <v>0.64497401807081522</v>
      </c>
      <c r="FK1036" s="3">
        <v>0.60668836035813167</v>
      </c>
      <c r="FL1036" s="3">
        <v>0.56590070189125452</v>
      </c>
      <c r="FM1036" s="3">
        <v>0.52284131748434892</v>
      </c>
      <c r="FN1036" s="3">
        <v>0.47788219259386977</v>
      </c>
      <c r="FO1036" s="3">
        <v>0.43063398021211385</v>
      </c>
      <c r="FP1036" s="3">
        <v>0.38192927705012381</v>
      </c>
      <c r="FQ1036" s="3">
        <v>0.33279025626485487</v>
      </c>
      <c r="FR1036" s="3">
        <v>0.28431269963475347</v>
      </c>
      <c r="FS1036" s="3">
        <v>0.23757453494179634</v>
      </c>
      <c r="FT1036" s="3">
        <v>0.19364937917640762</v>
      </c>
      <c r="FU1036" s="3">
        <v>0.15359881457514299</v>
      </c>
      <c r="FV1036" s="3">
        <v>0.11833559872498166</v>
      </c>
      <c r="FW1036" s="3">
        <v>8.9048721396535954E-2</v>
      </c>
      <c r="FX1036" s="3">
        <v>6.502070490210865E-2</v>
      </c>
      <c r="FY1036" s="3">
        <v>4.5503439911642692E-2</v>
      </c>
      <c r="FZ1036" s="3">
        <v>3.022292975491396E-2</v>
      </c>
      <c r="GA1036" s="3">
        <v>1.8955217083686939E-2</v>
      </c>
      <c r="GB1036" s="3">
        <v>1.0803336424676534E-2</v>
      </c>
      <c r="GC1036" s="3">
        <v>5.4575214616538444E-3</v>
      </c>
      <c r="GD1036" s="3">
        <v>2.3962339481683531E-3</v>
      </c>
      <c r="GE1036" s="3">
        <v>9.0275717763294526E-4</v>
      </c>
      <c r="GF1036" s="3">
        <v>2.7757977697857801E-4</v>
      </c>
      <c r="GG1036" s="3">
        <v>6.3987690189101789E-5</v>
      </c>
      <c r="GH1036" s="3">
        <v>9.2788549543216481E-6</v>
      </c>
      <c r="GI1036" s="3">
        <v>0</v>
      </c>
      <c r="GJ1036" s="3">
        <v>0</v>
      </c>
      <c r="GK1036" s="3">
        <v>0</v>
      </c>
      <c r="GL1036" s="3">
        <v>0</v>
      </c>
      <c r="GM1036" s="3">
        <v>0</v>
      </c>
      <c r="GN1036" s="3">
        <v>0</v>
      </c>
      <c r="GO1036" s="3">
        <v>0</v>
      </c>
      <c r="GP1036" s="3">
        <v>0</v>
      </c>
      <c r="GQ1036" s="3">
        <v>0</v>
      </c>
      <c r="GR1036" s="3">
        <v>0</v>
      </c>
      <c r="GS1036" s="3">
        <v>0</v>
      </c>
      <c r="GT1036" s="3">
        <v>0</v>
      </c>
      <c r="GU1036" s="3">
        <v>0</v>
      </c>
      <c r="GV1036" s="3">
        <v>0</v>
      </c>
      <c r="GW1036" s="3">
        <v>0</v>
      </c>
      <c r="GX1036" s="3">
        <v>0</v>
      </c>
      <c r="GY1036" s="3">
        <v>0</v>
      </c>
      <c r="GZ1036" s="3">
        <v>0</v>
      </c>
      <c r="HA1036" s="3">
        <v>0</v>
      </c>
      <c r="HB1036">
        <f t="shared" si="6015"/>
        <v>40</v>
      </c>
      <c r="HC1036">
        <f t="shared" si="6019"/>
        <v>3.1939760892849813E-2</v>
      </c>
      <c r="HD1036">
        <f>IF(H1036&gt;=$F$3,IF(HB1036&lt;50,HC1036*VLOOKUP(H1036,Ret!$A$2:$AZ$27,HB1036+2),HC1036),0)</f>
        <v>9.7416270723191933E-3</v>
      </c>
      <c r="HE1036">
        <f>IF(H1036&lt;$F$3,HC1036*VLOOKUP(H1036,Withd!$A$2:$AZ$57,HB1036+2),0)</f>
        <v>0</v>
      </c>
      <c r="HF1036">
        <f>IF(HC1036=HD1036,0,HC1036*VLOOKUP(H1036,Mort!$A$2:$E$115,IF(HF1035/HC1035=VLOOKUP(H1035,Mort!$A$2:$E$115,2),2,3)))</f>
        <v>8.911193289105097E-5</v>
      </c>
      <c r="HH1036">
        <f t="shared" ref="HH1036:HI1036" si="6088">HH1035+1</f>
        <v>63</v>
      </c>
      <c r="HI1036">
        <f t="shared" si="6088"/>
        <v>37</v>
      </c>
      <c r="HJ1036">
        <f t="shared" si="6013"/>
        <v>6.4566941368224537E-2</v>
      </c>
      <c r="HK1036">
        <f>IF(HH1036&gt;=$F$3,IF(HI1036&lt;50,HJ1036*VLOOKUP(HH1036,Ret!$A$2:$AZ$27,HI1036+2),HJ1036),0)</f>
        <v>2.1113389827409425E-2</v>
      </c>
      <c r="HL1036">
        <f>IF(HH1036&lt;$F$3,HJ1036*VLOOKUP(HH1036,Withd!$A$2:$AZ$57,HI1036+2),0)</f>
        <v>0</v>
      </c>
      <c r="HM1036">
        <f>IF(HJ1036=HK1036,0,HJ1036*VLOOKUP(HH1036,Mort!$A$2:$E$115,IF(HM1035/HJ1035=VLOOKUP(HH1035,Mort!$A$2:$E$115,2),2,3)))</f>
        <v>1.452756180785052E-4</v>
      </c>
      <c r="HN1036">
        <f>HN1035/(1+Assumptions!$C$9)</f>
        <v>0.29207025786116753</v>
      </c>
      <c r="HO1036">
        <f>HO1035*(1+Assumptions!$C$10)</f>
        <v>2.8732405754219976</v>
      </c>
      <c r="HQ1036">
        <f>HQ1035/(1.01+Assumptions!$C$9)</f>
        <v>0.21285196930708217</v>
      </c>
      <c r="HR1036">
        <f>HR1035/(0.99+Assumptions!$C$9)</f>
        <v>0.4020010766679894</v>
      </c>
    </row>
    <row r="1037" spans="2:226" x14ac:dyDescent="0.25">
      <c r="B1037">
        <f t="shared" ref="B1037:C1037" si="6089">B1036+1</f>
        <v>2078</v>
      </c>
      <c r="C1037">
        <f t="shared" si="6089"/>
        <v>89</v>
      </c>
      <c r="D1037">
        <f>IF(D1036=0, 0, D1036*(1-VLOOKUP(C1036,Mort!$A$2:$E$111,IF(D1036/D1035=1-VLOOKUP(C1035,Mort!$A$2:$E$111,4),4,5))))</f>
        <v>0.48484865956419021</v>
      </c>
      <c r="E1037" s="3">
        <f>IF(C1037&lt;65,Assumptions!$C$6,Assumptions!$C$7)*(1+Assumptions!$C$8)^(B1037-$J$3)</f>
        <v>98817.55123986995</v>
      </c>
      <c r="F1037" s="3">
        <f t="shared" si="6011"/>
        <v>47911.56</v>
      </c>
      <c r="H1037">
        <f t="shared" si="6018"/>
        <v>67</v>
      </c>
      <c r="I1037" s="5">
        <v>199846.9784836043</v>
      </c>
      <c r="J1037" s="5">
        <v>0</v>
      </c>
      <c r="K1037" s="5">
        <v>0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s="5">
        <v>0</v>
      </c>
      <c r="AC1037" s="5">
        <v>0</v>
      </c>
      <c r="AD1037" s="5">
        <v>0</v>
      </c>
      <c r="AE1037" s="5">
        <v>0</v>
      </c>
      <c r="AF1037" s="5">
        <v>0</v>
      </c>
      <c r="AG1037" s="5">
        <v>0</v>
      </c>
      <c r="AH1037" s="5">
        <v>0</v>
      </c>
      <c r="AI1037" s="5">
        <v>0</v>
      </c>
      <c r="AJ1037" s="5">
        <v>0</v>
      </c>
      <c r="AK1037" s="5">
        <v>0</v>
      </c>
      <c r="AL1037" s="5">
        <v>0</v>
      </c>
      <c r="AM1037" s="5">
        <v>0</v>
      </c>
      <c r="AN1037" s="5">
        <v>0</v>
      </c>
      <c r="AO1037" s="5">
        <v>0</v>
      </c>
      <c r="AP1037" s="5">
        <v>0</v>
      </c>
      <c r="AQ1037" s="5">
        <v>0</v>
      </c>
      <c r="AR1037" s="5">
        <v>0</v>
      </c>
      <c r="AS1037" s="5">
        <v>0</v>
      </c>
      <c r="AT1037" s="5">
        <v>0</v>
      </c>
      <c r="AU1037" s="5">
        <v>0</v>
      </c>
      <c r="AV1037" s="5">
        <v>32102.03</v>
      </c>
      <c r="AW1037" s="5">
        <v>33595</v>
      </c>
      <c r="AX1037" s="5">
        <v>35124.81</v>
      </c>
      <c r="AY1037" s="5">
        <v>36688.699999999997</v>
      </c>
      <c r="AZ1037" s="5">
        <v>38280.03</v>
      </c>
      <c r="BA1037" s="5">
        <v>39888.69</v>
      </c>
      <c r="BB1037" s="5">
        <v>41502.67</v>
      </c>
      <c r="BC1037" s="5">
        <v>43109.71</v>
      </c>
      <c r="BD1037" s="5">
        <v>44697.57</v>
      </c>
      <c r="BE1037" s="5">
        <v>46251.95</v>
      </c>
      <c r="BF1037" s="5">
        <v>47756.95</v>
      </c>
      <c r="BG1037" s="5">
        <v>49195.53</v>
      </c>
      <c r="BH1037" s="5">
        <v>50546.15</v>
      </c>
      <c r="BI1037" s="5">
        <v>51778.66</v>
      </c>
      <c r="BJ1037" s="5">
        <v>52854.400000000001</v>
      </c>
      <c r="BK1037" s="5">
        <v>53728.89</v>
      </c>
      <c r="BL1037" s="5">
        <v>54357.1</v>
      </c>
      <c r="BM1037" s="5">
        <v>54688.72</v>
      </c>
      <c r="BN1037" s="5">
        <v>54671.57</v>
      </c>
      <c r="BO1037" s="5">
        <v>54254.71</v>
      </c>
      <c r="BP1037" s="5">
        <v>53390.559999999998</v>
      </c>
      <c r="BQ1037" s="5">
        <v>52041.120000000003</v>
      </c>
      <c r="BR1037" s="5">
        <v>50182.239999999998</v>
      </c>
      <c r="BS1037" s="5">
        <v>47707.86</v>
      </c>
      <c r="BT1037" s="5">
        <v>44639.26</v>
      </c>
      <c r="BU1037" s="5">
        <v>41035.25</v>
      </c>
      <c r="BV1037" s="5">
        <v>36985.82</v>
      </c>
      <c r="BW1037" s="5">
        <v>32605.54</v>
      </c>
      <c r="BX1037" s="5">
        <v>28038.84</v>
      </c>
      <c r="BY1037" s="5">
        <v>23463.040000000001</v>
      </c>
      <c r="BZ1037" s="5">
        <v>19070.59</v>
      </c>
      <c r="CA1037" s="5">
        <v>15140.11</v>
      </c>
      <c r="CB1037" s="5">
        <v>11662.87</v>
      </c>
      <c r="CC1037" s="5">
        <v>8610.94</v>
      </c>
      <c r="CD1037" s="5">
        <v>6033.86</v>
      </c>
      <c r="CE1037" s="5">
        <v>3992.45</v>
      </c>
      <c r="CF1037" s="5">
        <v>2400.61</v>
      </c>
      <c r="CG1037" s="5">
        <v>1279.42</v>
      </c>
      <c r="CH1037" s="5">
        <v>592.65</v>
      </c>
      <c r="CI1037" s="5">
        <v>235.55</v>
      </c>
      <c r="CJ1037" s="5">
        <v>76.41</v>
      </c>
      <c r="CK1037" s="5">
        <v>18.579999999999998</v>
      </c>
      <c r="CL1037" s="5">
        <v>2.84</v>
      </c>
      <c r="CM1037" s="5">
        <v>0</v>
      </c>
      <c r="CN1037" s="5">
        <v>0</v>
      </c>
      <c r="CO1037" s="5">
        <v>0</v>
      </c>
      <c r="CP1037" s="5">
        <v>0</v>
      </c>
      <c r="CQ1037" s="5">
        <v>0</v>
      </c>
      <c r="CR1037" s="5">
        <v>0</v>
      </c>
      <c r="CS1037" s="5">
        <v>0</v>
      </c>
      <c r="CT1037" s="5">
        <v>0</v>
      </c>
      <c r="CU1037" s="5">
        <v>0</v>
      </c>
      <c r="CV1037" s="5">
        <v>0</v>
      </c>
      <c r="CW1037" s="5">
        <v>0</v>
      </c>
      <c r="CX1037" s="5">
        <v>0</v>
      </c>
      <c r="CY1037" s="5">
        <v>0</v>
      </c>
      <c r="CZ1037" s="5">
        <v>0</v>
      </c>
      <c r="DA1037" s="5">
        <v>0</v>
      </c>
      <c r="DB1037" s="5">
        <v>0</v>
      </c>
      <c r="DC1037" s="5">
        <v>0</v>
      </c>
      <c r="DD1037" s="5">
        <v>0</v>
      </c>
      <c r="DE1037" s="5">
        <v>0</v>
      </c>
      <c r="DF1037" s="3">
        <v>0</v>
      </c>
      <c r="DG1037" s="3">
        <v>0</v>
      </c>
      <c r="DH1037" s="3">
        <v>0</v>
      </c>
      <c r="DI1037" s="3">
        <v>0</v>
      </c>
      <c r="DJ1037" s="3">
        <v>0</v>
      </c>
      <c r="DK1037" s="3">
        <v>0</v>
      </c>
      <c r="DL1037" s="3">
        <v>0</v>
      </c>
      <c r="DM1037" s="3">
        <v>0</v>
      </c>
      <c r="DN1037" s="3">
        <v>0</v>
      </c>
      <c r="DO1037" s="3">
        <v>0</v>
      </c>
      <c r="DP1037" s="3">
        <v>0</v>
      </c>
      <c r="DQ1037" s="3">
        <v>0</v>
      </c>
      <c r="DR1037" s="3">
        <v>0</v>
      </c>
      <c r="DS1037" s="3">
        <v>0</v>
      </c>
      <c r="DT1037" s="3">
        <v>0</v>
      </c>
      <c r="DU1037" s="3">
        <v>0</v>
      </c>
      <c r="DV1037" s="3">
        <v>0</v>
      </c>
      <c r="DW1037" s="3">
        <v>0</v>
      </c>
      <c r="DX1037" s="3">
        <v>0</v>
      </c>
      <c r="DY1037" s="3">
        <v>0</v>
      </c>
      <c r="DZ1037" s="3">
        <v>0</v>
      </c>
      <c r="EA1037" s="3">
        <v>0</v>
      </c>
      <c r="EB1037" s="3">
        <v>0</v>
      </c>
      <c r="EC1037" s="3">
        <v>0</v>
      </c>
      <c r="ED1037" s="3">
        <v>0</v>
      </c>
      <c r="EE1037" s="3">
        <v>0</v>
      </c>
      <c r="EF1037" s="3">
        <v>0</v>
      </c>
      <c r="EG1037" s="3">
        <v>0</v>
      </c>
      <c r="EH1037" s="3">
        <v>0</v>
      </c>
      <c r="EI1037" s="3">
        <v>0</v>
      </c>
      <c r="EJ1037" s="3">
        <v>0</v>
      </c>
      <c r="EK1037" s="3">
        <v>0</v>
      </c>
      <c r="EL1037" s="3">
        <v>0</v>
      </c>
      <c r="EM1037" s="3">
        <v>0</v>
      </c>
      <c r="EN1037" s="3">
        <v>0</v>
      </c>
      <c r="EO1037" s="3">
        <v>0</v>
      </c>
      <c r="EP1037" s="3">
        <v>0</v>
      </c>
      <c r="EQ1037" s="3">
        <v>0</v>
      </c>
      <c r="ER1037" s="3">
        <v>1</v>
      </c>
      <c r="ES1037" s="3">
        <v>0.99195</v>
      </c>
      <c r="ET1037" s="3">
        <v>0.98305220849999997</v>
      </c>
      <c r="EU1037" s="3">
        <v>0.97329050006959494</v>
      </c>
      <c r="EV1037" s="3">
        <v>0.96256483875882792</v>
      </c>
      <c r="EW1037" s="3">
        <v>0.95072529124209437</v>
      </c>
      <c r="EX1037" s="3">
        <v>0.93762429672877834</v>
      </c>
      <c r="EY1037" s="3">
        <v>0.9231567538302532</v>
      </c>
      <c r="EZ1037" s="3">
        <v>0.90725999452929618</v>
      </c>
      <c r="FA1037" s="3">
        <v>0.88986782043416957</v>
      </c>
      <c r="FB1037" s="3">
        <v>0.87092253453712609</v>
      </c>
      <c r="FC1037" s="3">
        <v>0.85038618117274067</v>
      </c>
      <c r="FD1037" s="3">
        <v>0.82818259798232041</v>
      </c>
      <c r="FE1037" s="3">
        <v>0.8041487389888734</v>
      </c>
      <c r="FF1037" s="3">
        <v>0.77806215389607436</v>
      </c>
      <c r="FG1037" s="3">
        <v>0.74970178838656243</v>
      </c>
      <c r="FH1037" s="3">
        <v>0.71892652997329398</v>
      </c>
      <c r="FI1037" s="3">
        <v>0.68560428530903184</v>
      </c>
      <c r="FJ1037" s="3">
        <v>0.64965805263027931</v>
      </c>
      <c r="FK1037" s="3">
        <v>0.61109435062614592</v>
      </c>
      <c r="FL1037" s="3">
        <v>0.57001047743355016</v>
      </c>
      <c r="FM1037" s="3">
        <v>0.52663838020563136</v>
      </c>
      <c r="FN1037" s="3">
        <v>0.48135274589174909</v>
      </c>
      <c r="FO1037" s="3">
        <v>0.43376139990543183</v>
      </c>
      <c r="FP1037" s="3">
        <v>0.38470298557612748</v>
      </c>
      <c r="FQ1037" s="3">
        <v>0.33520709945190291</v>
      </c>
      <c r="FR1037" s="3">
        <v>0.28637748127474422</v>
      </c>
      <c r="FS1037" s="3">
        <v>0.239299887127989</v>
      </c>
      <c r="FT1037" s="3">
        <v>0.1950557309968951</v>
      </c>
      <c r="FU1037" s="3">
        <v>0.15471430471211725</v>
      </c>
      <c r="FV1037" s="3">
        <v>0.11919499463630936</v>
      </c>
      <c r="FW1037" s="3">
        <v>8.9695425413769167E-2</v>
      </c>
      <c r="FX1037" s="3">
        <v>6.5492908774371833E-2</v>
      </c>
      <c r="FY1037" s="3">
        <v>4.5833902347568636E-2</v>
      </c>
      <c r="FZ1037" s="3">
        <v>3.0442419600231616E-2</v>
      </c>
      <c r="GA1037" s="3">
        <v>1.9092876724873267E-2</v>
      </c>
      <c r="GB1037" s="3">
        <v>1.0881794160574269E-2</v>
      </c>
      <c r="GC1037" s="3">
        <v>5.4971559560973039E-3</v>
      </c>
      <c r="GD1037" s="3">
        <v>2.4136362656436432E-3</v>
      </c>
      <c r="GE1037" s="3">
        <v>9.0931332671858602E-4</v>
      </c>
      <c r="GF1037" s="3">
        <v>2.7959566169943081E-4</v>
      </c>
      <c r="GG1037" s="3">
        <v>6.445239193495278E-5</v>
      </c>
      <c r="GH1037" s="3">
        <v>9.3462413544875008E-6</v>
      </c>
      <c r="GI1037" s="3">
        <v>0</v>
      </c>
      <c r="GJ1037" s="3">
        <v>0</v>
      </c>
      <c r="GK1037" s="3">
        <v>0</v>
      </c>
      <c r="GL1037" s="3">
        <v>0</v>
      </c>
      <c r="GM1037" s="3">
        <v>0</v>
      </c>
      <c r="GN1037" s="3">
        <v>0</v>
      </c>
      <c r="GO1037" s="3">
        <v>0</v>
      </c>
      <c r="GP1037" s="3">
        <v>0</v>
      </c>
      <c r="GQ1037" s="3">
        <v>0</v>
      </c>
      <c r="GR1037" s="3">
        <v>0</v>
      </c>
      <c r="GS1037" s="3">
        <v>0</v>
      </c>
      <c r="GT1037" s="3">
        <v>0</v>
      </c>
      <c r="GU1037" s="3">
        <v>0</v>
      </c>
      <c r="GV1037" s="3">
        <v>0</v>
      </c>
      <c r="GW1037" s="3">
        <v>0</v>
      </c>
      <c r="GX1037" s="3">
        <v>0</v>
      </c>
      <c r="GY1037" s="3">
        <v>0</v>
      </c>
      <c r="GZ1037" s="3">
        <v>0</v>
      </c>
      <c r="HA1037" s="3">
        <v>0</v>
      </c>
      <c r="HB1037">
        <f t="shared" si="6015"/>
        <v>41</v>
      </c>
      <c r="HC1037">
        <f t="shared" si="6019"/>
        <v>2.2109021887639566E-2</v>
      </c>
      <c r="HD1037">
        <f>IF(H1037&gt;=$F$3,IF(HB1037&lt;50,HC1037*VLOOKUP(H1037,Ret!$A$2:$AZ$27,HB1037+2),HC1037),0)</f>
        <v>8.4014283173030353E-3</v>
      </c>
      <c r="HE1037">
        <f>IF(H1037&lt;$F$3,HC1037*VLOOKUP(H1037,Withd!$A$2:$AZ$57,HB1037+2),0)</f>
        <v>0</v>
      </c>
      <c r="HF1037">
        <f>IF(HC1037=HD1037,0,HC1037*VLOOKUP(H1037,Mort!$A$2:$E$115,IF(HF1036/HC1036=VLOOKUP(H1036,Mort!$A$2:$E$115,2),2,3)))</f>
        <v>6.6548155881795089E-5</v>
      </c>
      <c r="HH1037">
        <f t="shared" ref="HH1037:HI1037" si="6090">HH1036+1</f>
        <v>64</v>
      </c>
      <c r="HI1037">
        <f t="shared" si="6090"/>
        <v>38</v>
      </c>
      <c r="HJ1037">
        <f t="shared" si="6013"/>
        <v>4.3308275922736603E-2</v>
      </c>
      <c r="HK1037">
        <f>IF(HH1037&gt;=$F$3,IF(HI1037&lt;50,HJ1037*VLOOKUP(HH1037,Ret!$A$2:$AZ$27,HI1037+2),HJ1037),0)</f>
        <v>1.3295640708280137E-2</v>
      </c>
      <c r="HL1037">
        <f>IF(HH1037&lt;$F$3,HJ1037*VLOOKUP(HH1037,Withd!$A$2:$AZ$57,HI1037+2),0)</f>
        <v>0</v>
      </c>
      <c r="HM1037">
        <f>IF(HJ1037=HK1037,0,HJ1037*VLOOKUP(HH1037,Mort!$A$2:$E$115,IF(HM1036/HJ1036=VLOOKUP(HH1036,Mort!$A$2:$E$115,2),2,3)))</f>
        <v>1.043729449737952E-4</v>
      </c>
      <c r="HN1037">
        <f>HN1036/(1+Assumptions!$C$9)</f>
        <v>0.28137789774678951</v>
      </c>
      <c r="HO1037">
        <f>HO1036*(1+Assumptions!$C$10)</f>
        <v>2.9666208941232126</v>
      </c>
      <c r="HQ1037">
        <f>HQ1036/(1.01+Assumptions!$C$9)</f>
        <v>0.20310302414797915</v>
      </c>
      <c r="HR1037">
        <f>HR1036/(0.99+Assumptions!$C$9)</f>
        <v>0.39105163099998969</v>
      </c>
    </row>
    <row r="1038" spans="2:226" x14ac:dyDescent="0.25">
      <c r="B1038">
        <f t="shared" ref="B1038:C1038" si="6091">B1037+1</f>
        <v>2079</v>
      </c>
      <c r="C1038">
        <f t="shared" si="6091"/>
        <v>90</v>
      </c>
      <c r="D1038">
        <f>IF(D1037=0, 0, D1037*(1-VLOOKUP(C1037,Mort!$A$2:$E$111,IF(D1037/D1036=1-VLOOKUP(C1036,Mort!$A$2:$E$111,4),4,5))))</f>
        <v>0.44315652332826549</v>
      </c>
      <c r="E1038" s="3">
        <f>IF(C1038&lt;65,Assumptions!$C$6,Assumptions!$C$7)*(1+Assumptions!$C$8)^(B1038-$J$3)</f>
        <v>104252.51655806279</v>
      </c>
      <c r="F1038" s="3">
        <f t="shared" si="6011"/>
        <v>46200.18</v>
      </c>
      <c r="H1038">
        <f t="shared" si="6018"/>
        <v>68</v>
      </c>
      <c r="I1038" s="5">
        <v>193624.70050343077</v>
      </c>
      <c r="J1038" s="5">
        <v>0</v>
      </c>
      <c r="K1038" s="5">
        <v>0</v>
      </c>
      <c r="L1038" s="5">
        <v>0</v>
      </c>
      <c r="M1038" s="5">
        <v>0</v>
      </c>
      <c r="N1038" s="5">
        <v>0</v>
      </c>
      <c r="O1038" s="5">
        <v>0</v>
      </c>
      <c r="P1038" s="5">
        <v>0</v>
      </c>
      <c r="Q1038" s="5">
        <v>0</v>
      </c>
      <c r="R1038" s="5">
        <v>0</v>
      </c>
      <c r="S1038" s="5">
        <v>0</v>
      </c>
      <c r="T1038" s="5">
        <v>0</v>
      </c>
      <c r="U1038" s="5">
        <v>0</v>
      </c>
      <c r="V1038" s="5">
        <v>0</v>
      </c>
      <c r="W1038" s="5">
        <v>0</v>
      </c>
      <c r="X1038" s="5">
        <v>0</v>
      </c>
      <c r="Y1038" s="5">
        <v>0</v>
      </c>
      <c r="Z1038" s="5">
        <v>0</v>
      </c>
      <c r="AA1038" s="5">
        <v>0</v>
      </c>
      <c r="AB1038" s="5">
        <v>0</v>
      </c>
      <c r="AC1038" s="5">
        <v>0</v>
      </c>
      <c r="AD1038" s="5">
        <v>0</v>
      </c>
      <c r="AE1038" s="5">
        <v>0</v>
      </c>
      <c r="AF1038" s="5">
        <v>0</v>
      </c>
      <c r="AG1038" s="5">
        <v>0</v>
      </c>
      <c r="AH1038" s="5">
        <v>0</v>
      </c>
      <c r="AI1038" s="5">
        <v>0</v>
      </c>
      <c r="AJ1038" s="5">
        <v>0</v>
      </c>
      <c r="AK1038" s="5">
        <v>0</v>
      </c>
      <c r="AL1038" s="5">
        <v>0</v>
      </c>
      <c r="AM1038" s="5">
        <v>0</v>
      </c>
      <c r="AN1038" s="5">
        <v>0</v>
      </c>
      <c r="AO1038" s="5">
        <v>0</v>
      </c>
      <c r="AP1038" s="5">
        <v>0</v>
      </c>
      <c r="AQ1038" s="5">
        <v>0</v>
      </c>
      <c r="AR1038" s="5">
        <v>0</v>
      </c>
      <c r="AS1038" s="5">
        <v>0</v>
      </c>
      <c r="AT1038" s="5">
        <v>0</v>
      </c>
      <c r="AU1038" s="5">
        <v>0</v>
      </c>
      <c r="AV1038" s="5">
        <v>0</v>
      </c>
      <c r="AW1038" s="5">
        <v>33867.64</v>
      </c>
      <c r="AX1038" s="5">
        <v>35409.86</v>
      </c>
      <c r="AY1038" s="5">
        <v>36986.44</v>
      </c>
      <c r="AZ1038" s="5">
        <v>38590.68</v>
      </c>
      <c r="BA1038" s="5">
        <v>40212.400000000001</v>
      </c>
      <c r="BB1038" s="5">
        <v>41839.480000000003</v>
      </c>
      <c r="BC1038" s="5">
        <v>43459.56</v>
      </c>
      <c r="BD1038" s="5">
        <v>45060.3</v>
      </c>
      <c r="BE1038" s="5">
        <v>46627.3</v>
      </c>
      <c r="BF1038" s="5">
        <v>48144.51</v>
      </c>
      <c r="BG1038" s="5">
        <v>49594.77</v>
      </c>
      <c r="BH1038" s="5">
        <v>50956.35</v>
      </c>
      <c r="BI1038" s="5">
        <v>52198.86</v>
      </c>
      <c r="BJ1038" s="5">
        <v>53283.33</v>
      </c>
      <c r="BK1038" s="5">
        <v>54164.92</v>
      </c>
      <c r="BL1038" s="5">
        <v>54798.23</v>
      </c>
      <c r="BM1038" s="5">
        <v>55132.54</v>
      </c>
      <c r="BN1038" s="5">
        <v>55115.25</v>
      </c>
      <c r="BO1038" s="5">
        <v>54695</v>
      </c>
      <c r="BP1038" s="5">
        <v>53823.839999999997</v>
      </c>
      <c r="BQ1038" s="5">
        <v>52463.45</v>
      </c>
      <c r="BR1038" s="5">
        <v>50589.48</v>
      </c>
      <c r="BS1038" s="5">
        <v>48095.02</v>
      </c>
      <c r="BT1038" s="5">
        <v>45001.53</v>
      </c>
      <c r="BU1038" s="5">
        <v>41368.269999999997</v>
      </c>
      <c r="BV1038" s="5">
        <v>37285.97</v>
      </c>
      <c r="BW1038" s="5">
        <v>32870.14</v>
      </c>
      <c r="BX1038" s="5">
        <v>28266.38</v>
      </c>
      <c r="BY1038" s="5">
        <v>23653.45</v>
      </c>
      <c r="BZ1038" s="5">
        <v>19225.36</v>
      </c>
      <c r="CA1038" s="5">
        <v>15262.98</v>
      </c>
      <c r="CB1038" s="5">
        <v>11757.52</v>
      </c>
      <c r="CC1038" s="5">
        <v>8680.82</v>
      </c>
      <c r="CD1038" s="5">
        <v>6082.83</v>
      </c>
      <c r="CE1038" s="5">
        <v>4024.85</v>
      </c>
      <c r="CF1038" s="5">
        <v>2420.09</v>
      </c>
      <c r="CG1038" s="5">
        <v>1289.8</v>
      </c>
      <c r="CH1038" s="5">
        <v>597.46</v>
      </c>
      <c r="CI1038" s="5">
        <v>237.47</v>
      </c>
      <c r="CJ1038" s="5">
        <v>77.03</v>
      </c>
      <c r="CK1038" s="5">
        <v>18.73</v>
      </c>
      <c r="CL1038" s="5">
        <v>2.87</v>
      </c>
      <c r="CM1038" s="5">
        <v>0</v>
      </c>
      <c r="CN1038" s="5">
        <v>0</v>
      </c>
      <c r="CO1038" s="5">
        <v>0</v>
      </c>
      <c r="CP1038" s="5">
        <v>0</v>
      </c>
      <c r="CQ1038" s="5">
        <v>0</v>
      </c>
      <c r="CR1038" s="5">
        <v>0</v>
      </c>
      <c r="CS1038" s="5">
        <v>0</v>
      </c>
      <c r="CT1038" s="5">
        <v>0</v>
      </c>
      <c r="CU1038" s="5">
        <v>0</v>
      </c>
      <c r="CV1038" s="5">
        <v>0</v>
      </c>
      <c r="CW1038" s="5">
        <v>0</v>
      </c>
      <c r="CX1038" s="5">
        <v>0</v>
      </c>
      <c r="CY1038" s="5">
        <v>0</v>
      </c>
      <c r="CZ1038" s="5">
        <v>0</v>
      </c>
      <c r="DA1038" s="5">
        <v>0</v>
      </c>
      <c r="DB1038" s="5">
        <v>0</v>
      </c>
      <c r="DC1038" s="5">
        <v>0</v>
      </c>
      <c r="DD1038" s="5">
        <v>0</v>
      </c>
      <c r="DE1038" s="5">
        <v>0</v>
      </c>
      <c r="DF1038" s="3">
        <v>0</v>
      </c>
      <c r="DG1038" s="3">
        <v>0</v>
      </c>
      <c r="DH1038" s="3">
        <v>0</v>
      </c>
      <c r="DI1038" s="3">
        <v>0</v>
      </c>
      <c r="DJ1038" s="3">
        <v>0</v>
      </c>
      <c r="DK1038" s="3">
        <v>0</v>
      </c>
      <c r="DL1038" s="3">
        <v>0</v>
      </c>
      <c r="DM1038" s="3">
        <v>0</v>
      </c>
      <c r="DN1038" s="3">
        <v>0</v>
      </c>
      <c r="DO1038" s="3">
        <v>0</v>
      </c>
      <c r="DP1038" s="3">
        <v>0</v>
      </c>
      <c r="DQ1038" s="3">
        <v>0</v>
      </c>
      <c r="DR1038" s="3">
        <v>0</v>
      </c>
      <c r="DS1038" s="3">
        <v>0</v>
      </c>
      <c r="DT1038" s="3">
        <v>0</v>
      </c>
      <c r="DU1038" s="3">
        <v>0</v>
      </c>
      <c r="DV1038" s="3">
        <v>0</v>
      </c>
      <c r="DW1038" s="3">
        <v>0</v>
      </c>
      <c r="DX1038" s="3">
        <v>0</v>
      </c>
      <c r="DY1038" s="3">
        <v>0</v>
      </c>
      <c r="DZ1038" s="3">
        <v>0</v>
      </c>
      <c r="EA1038" s="3">
        <v>0</v>
      </c>
      <c r="EB1038" s="3">
        <v>0</v>
      </c>
      <c r="EC1038" s="3">
        <v>0</v>
      </c>
      <c r="ED1038" s="3">
        <v>0</v>
      </c>
      <c r="EE1038" s="3">
        <v>0</v>
      </c>
      <c r="EF1038" s="3">
        <v>0</v>
      </c>
      <c r="EG1038" s="3">
        <v>0</v>
      </c>
      <c r="EH1038" s="3">
        <v>0</v>
      </c>
      <c r="EI1038" s="3">
        <v>0</v>
      </c>
      <c r="EJ1038" s="3">
        <v>0</v>
      </c>
      <c r="EK1038" s="3">
        <v>0</v>
      </c>
      <c r="EL1038" s="3">
        <v>0</v>
      </c>
      <c r="EM1038" s="3">
        <v>0</v>
      </c>
      <c r="EN1038" s="3">
        <v>0</v>
      </c>
      <c r="EO1038" s="3">
        <v>0</v>
      </c>
      <c r="EP1038" s="3">
        <v>0</v>
      </c>
      <c r="EQ1038" s="3">
        <v>0</v>
      </c>
      <c r="ER1038" s="3">
        <v>0</v>
      </c>
      <c r="ES1038" s="3">
        <v>1</v>
      </c>
      <c r="ET1038" s="3">
        <v>0.99102999999999997</v>
      </c>
      <c r="EU1038" s="3">
        <v>0.98118907209999995</v>
      </c>
      <c r="EV1038" s="3">
        <v>0.97037636852545794</v>
      </c>
      <c r="EW1038" s="3">
        <v>0.95844073919259487</v>
      </c>
      <c r="EX1038" s="3">
        <v>0.94523342580652092</v>
      </c>
      <c r="EY1038" s="3">
        <v>0.93064847404632622</v>
      </c>
      <c r="EZ1038" s="3">
        <v>0.91462270732324846</v>
      </c>
      <c r="FA1038" s="3">
        <v>0.89708939002386179</v>
      </c>
      <c r="FB1038" s="3">
        <v>0.87799035691025373</v>
      </c>
      <c r="FC1038" s="3">
        <v>0.85728734429430986</v>
      </c>
      <c r="FD1038" s="3">
        <v>0.83490357173478547</v>
      </c>
      <c r="FE1038" s="3">
        <v>0.81067467008304195</v>
      </c>
      <c r="FF1038" s="3">
        <v>0.78437638378554808</v>
      </c>
      <c r="FG1038" s="3">
        <v>0.75578586459656483</v>
      </c>
      <c r="FH1038" s="3">
        <v>0.72476085485487585</v>
      </c>
      <c r="FI1038" s="3">
        <v>0.69116818923235235</v>
      </c>
      <c r="FJ1038" s="3">
        <v>0.65493024107090014</v>
      </c>
      <c r="FK1038" s="3">
        <v>0.61605358196093152</v>
      </c>
      <c r="FL1038" s="3">
        <v>0.57463629964569807</v>
      </c>
      <c r="FM1038" s="3">
        <v>0.53091222360565693</v>
      </c>
      <c r="FN1038" s="3">
        <v>0.4852590814978065</v>
      </c>
      <c r="FO1038" s="3">
        <v>0.43728151611011834</v>
      </c>
      <c r="FP1038" s="3">
        <v>0.38782497663806398</v>
      </c>
      <c r="FQ1038" s="3">
        <v>0.33792741514381069</v>
      </c>
      <c r="FR1038" s="3">
        <v>0.28870152857981179</v>
      </c>
      <c r="FS1038" s="3">
        <v>0.24124188429657653</v>
      </c>
      <c r="FT1038" s="3">
        <v>0.19663867230898249</v>
      </c>
      <c r="FU1038" s="3">
        <v>0.15596986210203873</v>
      </c>
      <c r="FV1038" s="3">
        <v>0.12016230116065267</v>
      </c>
      <c r="FW1038" s="3">
        <v>9.042333324640274E-2</v>
      </c>
      <c r="FX1038" s="3">
        <v>6.602440523652589E-2</v>
      </c>
      <c r="FY1038" s="3">
        <v>4.6205859516677911E-2</v>
      </c>
      <c r="FZ1038" s="3">
        <v>3.0689469832382306E-2</v>
      </c>
      <c r="GA1038" s="3">
        <v>1.9247821689473536E-2</v>
      </c>
      <c r="GB1038" s="3">
        <v>1.0970103493698547E-2</v>
      </c>
      <c r="GC1038" s="3">
        <v>5.5417671819116953E-3</v>
      </c>
      <c r="GD1038" s="3">
        <v>2.4332237165619677E-3</v>
      </c>
      <c r="GE1038" s="3">
        <v>9.166927029775556E-4</v>
      </c>
      <c r="GF1038" s="3">
        <v>2.8186467231153879E-4</v>
      </c>
      <c r="GG1038" s="3">
        <v>6.497544426125591E-5</v>
      </c>
      <c r="GH1038" s="3">
        <v>9.4220891723247169E-6</v>
      </c>
      <c r="GI1038" s="3">
        <v>0</v>
      </c>
      <c r="GJ1038" s="3">
        <v>0</v>
      </c>
      <c r="GK1038" s="3">
        <v>0</v>
      </c>
      <c r="GL1038" s="3">
        <v>0</v>
      </c>
      <c r="GM1038" s="3">
        <v>0</v>
      </c>
      <c r="GN1038" s="3">
        <v>0</v>
      </c>
      <c r="GO1038" s="3">
        <v>0</v>
      </c>
      <c r="GP1038" s="3">
        <v>0</v>
      </c>
      <c r="GQ1038" s="3">
        <v>0</v>
      </c>
      <c r="GR1038" s="3">
        <v>0</v>
      </c>
      <c r="GS1038" s="3">
        <v>0</v>
      </c>
      <c r="GT1038" s="3">
        <v>0</v>
      </c>
      <c r="GU1038" s="3">
        <v>0</v>
      </c>
      <c r="GV1038" s="3">
        <v>0</v>
      </c>
      <c r="GW1038" s="3">
        <v>0</v>
      </c>
      <c r="GX1038" s="3">
        <v>0</v>
      </c>
      <c r="GY1038" s="3">
        <v>0</v>
      </c>
      <c r="GZ1038" s="3">
        <v>0</v>
      </c>
      <c r="HA1038" s="3">
        <v>0</v>
      </c>
      <c r="HB1038">
        <f t="shared" si="6015"/>
        <v>42</v>
      </c>
      <c r="HC1038">
        <f t="shared" si="6019"/>
        <v>1.3641045414454735E-2</v>
      </c>
      <c r="HD1038">
        <f>IF(H1038&gt;=$F$3,IF(HB1038&lt;50,HC1038*VLOOKUP(H1038,Ret!$A$2:$AZ$27,HB1038+2),HC1038),0)</f>
        <v>3.7649285343895073E-3</v>
      </c>
      <c r="HE1038">
        <f>IF(H1038&lt;$F$3,HC1038*VLOOKUP(H1038,Withd!$A$2:$AZ$57,HB1038+2),0)</f>
        <v>0</v>
      </c>
      <c r="HF1038">
        <f>IF(HC1038=HD1038,0,HC1038*VLOOKUP(H1038,Mort!$A$2:$E$115,IF(HF1037/HC1037=VLOOKUP(H1037,Mort!$A$2:$E$115,2),2,3)))</f>
        <v>4.4060576688688795E-5</v>
      </c>
      <c r="HH1038">
        <f t="shared" ref="HH1038:HI1038" si="6092">HH1037+1</f>
        <v>65</v>
      </c>
      <c r="HI1038">
        <f t="shared" si="6092"/>
        <v>39</v>
      </c>
      <c r="HJ1038">
        <f t="shared" si="6013"/>
        <v>2.990826226948267E-2</v>
      </c>
      <c r="HK1038">
        <f>IF(HH1038&gt;=$F$3,IF(HI1038&lt;50,HJ1038*VLOOKUP(HH1038,Ret!$A$2:$AZ$27,HI1038+2),HJ1038),0)</f>
        <v>1.2112846219140482E-2</v>
      </c>
      <c r="HL1038">
        <f>IF(HH1038&lt;$F$3,HJ1038*VLOOKUP(HH1038,Withd!$A$2:$AZ$57,HI1038+2),0)</f>
        <v>0</v>
      </c>
      <c r="HM1038">
        <f>IF(HJ1038=HK1038,0,HJ1038*VLOOKUP(HH1038,Mort!$A$2:$E$115,IF(HM1037/HJ1037=VLOOKUP(HH1037,Mort!$A$2:$E$115,2),2,3)))</f>
        <v>7.6864234032570451E-5</v>
      </c>
      <c r="HN1038">
        <f>HN1037/(1+Assumptions!$C$9)</f>
        <v>0.27107697278110743</v>
      </c>
      <c r="HO1038">
        <f>HO1037*(1+Assumptions!$C$10)</f>
        <v>3.063036073182217</v>
      </c>
      <c r="HQ1038">
        <f>HQ1037/(1.01+Assumptions!$C$9)</f>
        <v>0.19380059556104881</v>
      </c>
      <c r="HR1038">
        <f>HR1037/(0.99+Assumptions!$C$9)</f>
        <v>0.38040041926069035</v>
      </c>
    </row>
    <row r="1039" spans="2:226" x14ac:dyDescent="0.25">
      <c r="B1039">
        <f t="shared" ref="B1039:C1039" si="6093">B1038+1</f>
        <v>2080</v>
      </c>
      <c r="C1039">
        <f t="shared" si="6093"/>
        <v>91</v>
      </c>
      <c r="D1039">
        <f>IF(D1038=0, 0, D1038*(1-VLOOKUP(C1038,Mort!$A$2:$E$111,IF(D1038/D1037=1-VLOOKUP(C1037,Mort!$A$2:$E$111,4),4,5))))</f>
        <v>0.39934163786679988</v>
      </c>
      <c r="E1039" s="3">
        <f>IF(C1039&lt;65,Assumptions!$C$6,Assumptions!$C$7)*(1+Assumptions!$C$8)^(B1039-$J$3)</f>
        <v>109986.40496875624</v>
      </c>
      <c r="F1039" s="3">
        <f t="shared" si="6011"/>
        <v>43922.15</v>
      </c>
      <c r="H1039">
        <f t="shared" si="6018"/>
        <v>69</v>
      </c>
      <c r="I1039" s="5">
        <v>187397.26273300988</v>
      </c>
      <c r="J1039" s="5">
        <v>0</v>
      </c>
      <c r="K1039" s="5">
        <v>0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0</v>
      </c>
      <c r="Z1039" s="5">
        <v>0</v>
      </c>
      <c r="AA1039" s="5">
        <v>0</v>
      </c>
      <c r="AB1039" s="5">
        <v>0</v>
      </c>
      <c r="AC1039" s="5">
        <v>0</v>
      </c>
      <c r="AD1039" s="5">
        <v>0</v>
      </c>
      <c r="AE1039" s="5">
        <v>0</v>
      </c>
      <c r="AF1039" s="5">
        <v>0</v>
      </c>
      <c r="AG1039" s="5">
        <v>0</v>
      </c>
      <c r="AH1039" s="5">
        <v>0</v>
      </c>
      <c r="AI1039" s="5">
        <v>0</v>
      </c>
      <c r="AJ1039" s="5">
        <v>0</v>
      </c>
      <c r="AK1039" s="5">
        <v>0</v>
      </c>
      <c r="AL1039" s="5">
        <v>0</v>
      </c>
      <c r="AM1039" s="5">
        <v>0</v>
      </c>
      <c r="AN1039" s="5">
        <v>0</v>
      </c>
      <c r="AO1039" s="5">
        <v>0</v>
      </c>
      <c r="AP1039" s="5">
        <v>0</v>
      </c>
      <c r="AQ1039" s="5">
        <v>0</v>
      </c>
      <c r="AR1039" s="5">
        <v>0</v>
      </c>
      <c r="AS1039" s="5">
        <v>0</v>
      </c>
      <c r="AT1039" s="5">
        <v>0</v>
      </c>
      <c r="AU1039" s="5">
        <v>0</v>
      </c>
      <c r="AV1039" s="5">
        <v>0</v>
      </c>
      <c r="AW1039" s="5">
        <v>0</v>
      </c>
      <c r="AX1039" s="5">
        <v>35730.36</v>
      </c>
      <c r="AY1039" s="5">
        <v>37321.21</v>
      </c>
      <c r="AZ1039" s="5">
        <v>38939.980000000003</v>
      </c>
      <c r="BA1039" s="5">
        <v>40576.370000000003</v>
      </c>
      <c r="BB1039" s="5">
        <v>42218.18</v>
      </c>
      <c r="BC1039" s="5">
        <v>43852.92</v>
      </c>
      <c r="BD1039" s="5">
        <v>45468.15</v>
      </c>
      <c r="BE1039" s="5">
        <v>47049.34</v>
      </c>
      <c r="BF1039" s="5">
        <v>48580.28</v>
      </c>
      <c r="BG1039" s="5">
        <v>50043.66</v>
      </c>
      <c r="BH1039" s="5">
        <v>51417.56</v>
      </c>
      <c r="BI1039" s="5">
        <v>52671.32</v>
      </c>
      <c r="BJ1039" s="5">
        <v>53765.61</v>
      </c>
      <c r="BK1039" s="5">
        <v>54655.18</v>
      </c>
      <c r="BL1039" s="5">
        <v>55294.22</v>
      </c>
      <c r="BM1039" s="5">
        <v>55631.55</v>
      </c>
      <c r="BN1039" s="5">
        <v>55614.1</v>
      </c>
      <c r="BO1039" s="5">
        <v>55190.06</v>
      </c>
      <c r="BP1039" s="5">
        <v>54311.01</v>
      </c>
      <c r="BQ1039" s="5">
        <v>52938.3</v>
      </c>
      <c r="BR1039" s="5">
        <v>51047.38</v>
      </c>
      <c r="BS1039" s="5">
        <v>48530.34</v>
      </c>
      <c r="BT1039" s="5">
        <v>45408.84</v>
      </c>
      <c r="BU1039" s="5">
        <v>41742.699999999997</v>
      </c>
      <c r="BV1039" s="5">
        <v>37623.449999999997</v>
      </c>
      <c r="BW1039" s="5">
        <v>33167.65</v>
      </c>
      <c r="BX1039" s="5">
        <v>28522.23</v>
      </c>
      <c r="BY1039" s="5">
        <v>23867.54</v>
      </c>
      <c r="BZ1039" s="5">
        <v>19399.37</v>
      </c>
      <c r="CA1039" s="5">
        <v>15401.12</v>
      </c>
      <c r="CB1039" s="5">
        <v>11863.94</v>
      </c>
      <c r="CC1039" s="5">
        <v>8759.39</v>
      </c>
      <c r="CD1039" s="5">
        <v>6137.88</v>
      </c>
      <c r="CE1039" s="5">
        <v>4061.28</v>
      </c>
      <c r="CF1039" s="5">
        <v>2442</v>
      </c>
      <c r="CG1039" s="5">
        <v>1301.47</v>
      </c>
      <c r="CH1039" s="5">
        <v>602.87</v>
      </c>
      <c r="CI1039" s="5">
        <v>239.62</v>
      </c>
      <c r="CJ1039" s="5">
        <v>77.73</v>
      </c>
      <c r="CK1039" s="5">
        <v>18.899999999999999</v>
      </c>
      <c r="CL1039" s="5">
        <v>2.89</v>
      </c>
      <c r="CM1039" s="5">
        <v>0</v>
      </c>
      <c r="CN1039" s="5">
        <v>0</v>
      </c>
      <c r="CO1039" s="5">
        <v>0</v>
      </c>
      <c r="CP1039" s="5">
        <v>0</v>
      </c>
      <c r="CQ1039" s="5">
        <v>0</v>
      </c>
      <c r="CR1039" s="5">
        <v>0</v>
      </c>
      <c r="CS1039" s="5">
        <v>0</v>
      </c>
      <c r="CT1039" s="5">
        <v>0</v>
      </c>
      <c r="CU1039" s="5">
        <v>0</v>
      </c>
      <c r="CV1039" s="5">
        <v>0</v>
      </c>
      <c r="CW1039" s="5">
        <v>0</v>
      </c>
      <c r="CX1039" s="5">
        <v>0</v>
      </c>
      <c r="CY1039" s="5">
        <v>0</v>
      </c>
      <c r="CZ1039" s="5">
        <v>0</v>
      </c>
      <c r="DA1039" s="5">
        <v>0</v>
      </c>
      <c r="DB1039" s="5">
        <v>0</v>
      </c>
      <c r="DC1039" s="5">
        <v>0</v>
      </c>
      <c r="DD1039" s="5">
        <v>0</v>
      </c>
      <c r="DE1039" s="5">
        <v>0</v>
      </c>
      <c r="DF1039" s="3">
        <v>0</v>
      </c>
      <c r="DG1039" s="3">
        <v>0</v>
      </c>
      <c r="DH1039" s="3">
        <v>0</v>
      </c>
      <c r="DI1039" s="3">
        <v>0</v>
      </c>
      <c r="DJ1039" s="3">
        <v>0</v>
      </c>
      <c r="DK1039" s="3">
        <v>0</v>
      </c>
      <c r="DL1039" s="3">
        <v>0</v>
      </c>
      <c r="DM1039" s="3">
        <v>0</v>
      </c>
      <c r="DN1039" s="3">
        <v>0</v>
      </c>
      <c r="DO1039" s="3">
        <v>0</v>
      </c>
      <c r="DP1039" s="3">
        <v>0</v>
      </c>
      <c r="DQ1039" s="3">
        <v>0</v>
      </c>
      <c r="DR1039" s="3">
        <v>0</v>
      </c>
      <c r="DS1039" s="3">
        <v>0</v>
      </c>
      <c r="DT1039" s="3">
        <v>0</v>
      </c>
      <c r="DU1039" s="3">
        <v>0</v>
      </c>
      <c r="DV1039" s="3">
        <v>0</v>
      </c>
      <c r="DW1039" s="3">
        <v>0</v>
      </c>
      <c r="DX1039" s="3">
        <v>0</v>
      </c>
      <c r="DY1039" s="3">
        <v>0</v>
      </c>
      <c r="DZ1039" s="3">
        <v>0</v>
      </c>
      <c r="EA1039" s="3">
        <v>0</v>
      </c>
      <c r="EB1039" s="3">
        <v>0</v>
      </c>
      <c r="EC1039" s="3">
        <v>0</v>
      </c>
      <c r="ED1039" s="3">
        <v>0</v>
      </c>
      <c r="EE1039" s="3">
        <v>0</v>
      </c>
      <c r="EF1039" s="3">
        <v>0</v>
      </c>
      <c r="EG1039" s="3">
        <v>0</v>
      </c>
      <c r="EH1039" s="3">
        <v>0</v>
      </c>
      <c r="EI1039" s="3">
        <v>0</v>
      </c>
      <c r="EJ1039" s="3">
        <v>0</v>
      </c>
      <c r="EK1039" s="3">
        <v>0</v>
      </c>
      <c r="EL1039" s="3">
        <v>0</v>
      </c>
      <c r="EM1039" s="3">
        <v>0</v>
      </c>
      <c r="EN1039" s="3">
        <v>0</v>
      </c>
      <c r="EO1039" s="3">
        <v>0</v>
      </c>
      <c r="EP1039" s="3">
        <v>0</v>
      </c>
      <c r="EQ1039" s="3">
        <v>0</v>
      </c>
      <c r="ER1039" s="3">
        <v>0</v>
      </c>
      <c r="ES1039" s="3">
        <v>0</v>
      </c>
      <c r="ET1039" s="3">
        <v>1</v>
      </c>
      <c r="EU1039" s="3">
        <v>0.99007000000000001</v>
      </c>
      <c r="EV1039" s="3">
        <v>0.97915942859999994</v>
      </c>
      <c r="EW1039" s="3">
        <v>0.96711576762821994</v>
      </c>
      <c r="EX1039" s="3">
        <v>0.95378891235030305</v>
      </c>
      <c r="EY1039" s="3">
        <v>0.93907194943273786</v>
      </c>
      <c r="EZ1039" s="3">
        <v>0.92290113046350608</v>
      </c>
      <c r="FA1039" s="3">
        <v>0.90520911579252061</v>
      </c>
      <c r="FB1039" s="3">
        <v>0.88593721371729783</v>
      </c>
      <c r="FC1039" s="3">
        <v>0.86504681421784391</v>
      </c>
      <c r="FD1039" s="3">
        <v>0.84246044189861602</v>
      </c>
      <c r="FE1039" s="3">
        <v>0.81801223987471816</v>
      </c>
      <c r="FF1039" s="3">
        <v>0.79147592281318224</v>
      </c>
      <c r="FG1039" s="3">
        <v>0.76262662542664172</v>
      </c>
      <c r="FH1039" s="3">
        <v>0.731320802452878</v>
      </c>
      <c r="FI1039" s="3">
        <v>0.69742408325918714</v>
      </c>
      <c r="FJ1039" s="3">
        <v>0.66085813857390796</v>
      </c>
      <c r="FK1039" s="3">
        <v>0.62162959946816077</v>
      </c>
      <c r="FL1039" s="3">
        <v>0.57983744149591632</v>
      </c>
      <c r="FM1039" s="3">
        <v>0.53571761057249201</v>
      </c>
      <c r="FN1039" s="3">
        <v>0.48965125323936343</v>
      </c>
      <c r="FO1039" s="3">
        <v>0.44123943383158754</v>
      </c>
      <c r="FP1039" s="3">
        <v>0.39133525386523499</v>
      </c>
      <c r="FQ1039" s="3">
        <v>0.34098606010293386</v>
      </c>
      <c r="FR1039" s="3">
        <v>0.2913146207277395</v>
      </c>
      <c r="FS1039" s="3">
        <v>0.2434254102263064</v>
      </c>
      <c r="FT1039" s="3">
        <v>0.19841848612956461</v>
      </c>
      <c r="FU1039" s="3">
        <v>0.15738157482824805</v>
      </c>
      <c r="FV1039" s="3">
        <v>0.12124991287917886</v>
      </c>
      <c r="FW1039" s="3">
        <v>9.1241771940710883E-2</v>
      </c>
      <c r="FX1039" s="3">
        <v>6.6622004617948871E-2</v>
      </c>
      <c r="FY1039" s="3">
        <v>4.6624077491779152E-2</v>
      </c>
      <c r="FZ1039" s="3">
        <v>3.0967246029264799E-2</v>
      </c>
      <c r="GA1039" s="3">
        <v>1.9422037364634298E-2</v>
      </c>
      <c r="GB1039" s="3">
        <v>1.1069395975599671E-2</v>
      </c>
      <c r="GC1039" s="3">
        <v>5.5919267649936861E-3</v>
      </c>
      <c r="GD1039" s="3">
        <v>2.4552472847057774E-3</v>
      </c>
      <c r="GE1039" s="3">
        <v>9.2498986204005455E-4</v>
      </c>
      <c r="GF1039" s="3">
        <v>2.8441588278007597E-4</v>
      </c>
      <c r="GG1039" s="3">
        <v>6.5563549298463102E-5</v>
      </c>
      <c r="GH1039" s="3">
        <v>9.5073702837701331E-6</v>
      </c>
      <c r="GI1039" s="3">
        <v>0</v>
      </c>
      <c r="GJ1039" s="3">
        <v>0</v>
      </c>
      <c r="GK1039" s="3">
        <v>0</v>
      </c>
      <c r="GL1039" s="3">
        <v>0</v>
      </c>
      <c r="GM1039" s="3">
        <v>0</v>
      </c>
      <c r="GN1039" s="3">
        <v>0</v>
      </c>
      <c r="GO1039" s="3">
        <v>0</v>
      </c>
      <c r="GP1039" s="3">
        <v>0</v>
      </c>
      <c r="GQ1039" s="3">
        <v>0</v>
      </c>
      <c r="GR1039" s="3">
        <v>0</v>
      </c>
      <c r="GS1039" s="3">
        <v>0</v>
      </c>
      <c r="GT1039" s="3">
        <v>0</v>
      </c>
      <c r="GU1039" s="3">
        <v>0</v>
      </c>
      <c r="GV1039" s="3">
        <v>0</v>
      </c>
      <c r="GW1039" s="3">
        <v>0</v>
      </c>
      <c r="GX1039" s="3">
        <v>0</v>
      </c>
      <c r="GY1039" s="3">
        <v>0</v>
      </c>
      <c r="GZ1039" s="3">
        <v>0</v>
      </c>
      <c r="HA1039" s="3">
        <v>0</v>
      </c>
      <c r="HB1039">
        <f t="shared" si="6015"/>
        <v>43</v>
      </c>
      <c r="HC1039">
        <f t="shared" si="6019"/>
        <v>9.8320563033765396E-3</v>
      </c>
      <c r="HD1039">
        <f>IF(H1039&gt;=$F$3,IF(HB1039&lt;50,HC1039*VLOOKUP(H1039,Ret!$A$2:$AZ$27,HB1039+2),HC1039),0)</f>
        <v>2.8906245531927026E-3</v>
      </c>
      <c r="HE1039">
        <f>IF(H1039&lt;$F$3,HC1039*VLOOKUP(H1039,Withd!$A$2:$AZ$57,HB1039+2),0)</f>
        <v>0</v>
      </c>
      <c r="HF1039">
        <f>IF(HC1039=HD1039,0,HC1039*VLOOKUP(H1039,Mort!$A$2:$E$115,IF(HF1038/HC1038=VLOOKUP(H1038,Mort!$A$2:$E$115,2),2,3)))</f>
        <v>3.3920594246649061E-5</v>
      </c>
      <c r="HH1039">
        <f t="shared" ref="HH1039:HI1039" si="6094">HH1038+1</f>
        <v>66</v>
      </c>
      <c r="HI1039">
        <f t="shared" si="6094"/>
        <v>40</v>
      </c>
      <c r="HJ1039">
        <f t="shared" si="6013"/>
        <v>1.771855181630962E-2</v>
      </c>
      <c r="HK1039">
        <f>IF(HH1039&gt;=$F$3,IF(HI1039&lt;50,HJ1039*VLOOKUP(HH1039,Ret!$A$2:$AZ$27,HI1039+2),HJ1039),0)</f>
        <v>5.4041583039744342E-3</v>
      </c>
      <c r="HL1039">
        <f>IF(HH1039&lt;$F$3,HJ1039*VLOOKUP(HH1039,Withd!$A$2:$AZ$57,HI1039+2),0)</f>
        <v>0</v>
      </c>
      <c r="HM1039">
        <f>IF(HJ1039=HK1039,0,HJ1039*VLOOKUP(HH1039,Mort!$A$2:$E$115,IF(HM1038/HJ1038=VLOOKUP(HH1038,Mort!$A$2:$E$115,2),2,3)))</f>
        <v>4.9434759567503839E-5</v>
      </c>
      <c r="HN1039">
        <f>HN1038/(1+Assumptions!$C$9)</f>
        <v>0.2611531529683116</v>
      </c>
      <c r="HO1039">
        <f>HO1038*(1+Assumptions!$C$10)</f>
        <v>3.1625847455606388</v>
      </c>
      <c r="HQ1039">
        <f>HQ1038/(1.01+Assumptions!$C$9)</f>
        <v>0.18492423240558092</v>
      </c>
      <c r="HR1039">
        <f>HR1038/(0.99+Assumptions!$C$9)</f>
        <v>0.37003931834697501</v>
      </c>
    </row>
    <row r="1040" spans="2:226" x14ac:dyDescent="0.25">
      <c r="B1040">
        <f t="shared" ref="B1040:C1040" si="6095">B1039+1</f>
        <v>2081</v>
      </c>
      <c r="C1040">
        <f t="shared" si="6095"/>
        <v>92</v>
      </c>
      <c r="D1040">
        <f>IF(D1039=0, 0, D1039*(1-VLOOKUP(C1039,Mort!$A$2:$E$111,IF(D1039/D1038=1-VLOOKUP(C1038,Mort!$A$2:$E$111,4),4,5))))</f>
        <v>0.35417609862406485</v>
      </c>
      <c r="E1040" s="3">
        <f>IF(C1040&lt;65,Assumptions!$C$6,Assumptions!$C$7)*(1+Assumptions!$C$8)^(B1040-$J$3)</f>
        <v>116035.65724203784</v>
      </c>
      <c r="F1040" s="3">
        <f t="shared" si="6011"/>
        <v>41097.06</v>
      </c>
      <c r="H1040">
        <f t="shared" si="6018"/>
        <v>70</v>
      </c>
      <c r="I1040" s="5">
        <v>181158.25456987368</v>
      </c>
      <c r="J1040" s="5">
        <v>0</v>
      </c>
      <c r="K1040" s="5">
        <v>0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0</v>
      </c>
      <c r="Z1040" s="5">
        <v>0</v>
      </c>
      <c r="AA1040" s="5">
        <v>0</v>
      </c>
      <c r="AB1040" s="5">
        <v>0</v>
      </c>
      <c r="AC1040" s="5">
        <v>0</v>
      </c>
      <c r="AD1040" s="5">
        <v>0</v>
      </c>
      <c r="AE1040" s="5">
        <v>0</v>
      </c>
      <c r="AF1040" s="5">
        <v>0</v>
      </c>
      <c r="AG1040" s="5">
        <v>0</v>
      </c>
      <c r="AH1040" s="5">
        <v>0</v>
      </c>
      <c r="AI1040" s="5">
        <v>0</v>
      </c>
      <c r="AJ1040" s="5">
        <v>0</v>
      </c>
      <c r="AK1040" s="5">
        <v>0</v>
      </c>
      <c r="AL1040" s="5">
        <v>0</v>
      </c>
      <c r="AM1040" s="5">
        <v>0</v>
      </c>
      <c r="AN1040" s="5">
        <v>0</v>
      </c>
      <c r="AO1040" s="5">
        <v>0</v>
      </c>
      <c r="AP1040" s="5">
        <v>0</v>
      </c>
      <c r="AQ1040" s="5">
        <v>0</v>
      </c>
      <c r="AR1040" s="5">
        <v>0</v>
      </c>
      <c r="AS1040" s="5">
        <v>0</v>
      </c>
      <c r="AT1040" s="5">
        <v>0</v>
      </c>
      <c r="AU1040" s="5">
        <v>0</v>
      </c>
      <c r="AV1040" s="5">
        <v>0</v>
      </c>
      <c r="AW1040" s="5">
        <v>0</v>
      </c>
      <c r="AX1040" s="5">
        <v>0</v>
      </c>
      <c r="AY1040" s="5">
        <v>37695.53</v>
      </c>
      <c r="AZ1040" s="5">
        <v>39330.53</v>
      </c>
      <c r="BA1040" s="5">
        <v>40983.339999999997</v>
      </c>
      <c r="BB1040" s="5">
        <v>42641.61</v>
      </c>
      <c r="BC1040" s="5">
        <v>44292.75</v>
      </c>
      <c r="BD1040" s="5">
        <v>45924.18</v>
      </c>
      <c r="BE1040" s="5">
        <v>47521.22</v>
      </c>
      <c r="BF1040" s="5">
        <v>49067.519999999997</v>
      </c>
      <c r="BG1040" s="5">
        <v>50545.58</v>
      </c>
      <c r="BH1040" s="5">
        <v>51933.26</v>
      </c>
      <c r="BI1040" s="5">
        <v>53199.59</v>
      </c>
      <c r="BJ1040" s="5">
        <v>54304.86</v>
      </c>
      <c r="BK1040" s="5">
        <v>55203.34</v>
      </c>
      <c r="BL1040" s="5">
        <v>55848.800000000003</v>
      </c>
      <c r="BM1040" s="5">
        <v>56189.52</v>
      </c>
      <c r="BN1040" s="5">
        <v>56171.89</v>
      </c>
      <c r="BO1040" s="5">
        <v>55743.59</v>
      </c>
      <c r="BP1040" s="5">
        <v>54855.73</v>
      </c>
      <c r="BQ1040" s="5">
        <v>53469.25</v>
      </c>
      <c r="BR1040" s="5">
        <v>51559.360000000001</v>
      </c>
      <c r="BS1040" s="5">
        <v>49017.08</v>
      </c>
      <c r="BT1040" s="5">
        <v>45864.28</v>
      </c>
      <c r="BU1040" s="5">
        <v>42161.36</v>
      </c>
      <c r="BV1040" s="5">
        <v>38000.800000000003</v>
      </c>
      <c r="BW1040" s="5">
        <v>33500.31</v>
      </c>
      <c r="BX1040" s="5">
        <v>28808.29</v>
      </c>
      <c r="BY1040" s="5">
        <v>24106.92</v>
      </c>
      <c r="BZ1040" s="5">
        <v>19593.939999999999</v>
      </c>
      <c r="CA1040" s="5">
        <v>15555.59</v>
      </c>
      <c r="CB1040" s="5">
        <v>11982.93</v>
      </c>
      <c r="CC1040" s="5">
        <v>8847.24</v>
      </c>
      <c r="CD1040" s="5">
        <v>6199.44</v>
      </c>
      <c r="CE1040" s="5">
        <v>4102.0200000000004</v>
      </c>
      <c r="CF1040" s="5">
        <v>2466.4899999999998</v>
      </c>
      <c r="CG1040" s="5">
        <v>1314.53</v>
      </c>
      <c r="CH1040" s="5">
        <v>608.91</v>
      </c>
      <c r="CI1040" s="5">
        <v>242.02</v>
      </c>
      <c r="CJ1040" s="5">
        <v>78.510000000000005</v>
      </c>
      <c r="CK1040" s="5">
        <v>19.09</v>
      </c>
      <c r="CL1040" s="5">
        <v>2.92</v>
      </c>
      <c r="CM1040" s="5">
        <v>0</v>
      </c>
      <c r="CN1040" s="5">
        <v>0</v>
      </c>
      <c r="CO1040" s="5">
        <v>0</v>
      </c>
      <c r="CP1040" s="5">
        <v>0</v>
      </c>
      <c r="CQ1040" s="5">
        <v>0</v>
      </c>
      <c r="CR1040" s="5">
        <v>0</v>
      </c>
      <c r="CS1040" s="5">
        <v>0</v>
      </c>
      <c r="CT1040" s="5">
        <v>0</v>
      </c>
      <c r="CU1040" s="5">
        <v>0</v>
      </c>
      <c r="CV1040" s="5">
        <v>0</v>
      </c>
      <c r="CW1040" s="5">
        <v>0</v>
      </c>
      <c r="CX1040" s="5">
        <v>0</v>
      </c>
      <c r="CY1040" s="5">
        <v>0</v>
      </c>
      <c r="CZ1040" s="5">
        <v>0</v>
      </c>
      <c r="DA1040" s="5">
        <v>0</v>
      </c>
      <c r="DB1040" s="5">
        <v>0</v>
      </c>
      <c r="DC1040" s="5">
        <v>0</v>
      </c>
      <c r="DD1040" s="5">
        <v>0</v>
      </c>
      <c r="DE1040" s="5">
        <v>0</v>
      </c>
      <c r="DF1040" s="3">
        <v>0</v>
      </c>
      <c r="DG1040" s="3">
        <v>0</v>
      </c>
      <c r="DH1040" s="3">
        <v>0</v>
      </c>
      <c r="DI1040" s="3">
        <v>0</v>
      </c>
      <c r="DJ1040" s="3">
        <v>0</v>
      </c>
      <c r="DK1040" s="3">
        <v>0</v>
      </c>
      <c r="DL1040" s="3">
        <v>0</v>
      </c>
      <c r="DM1040" s="3">
        <v>0</v>
      </c>
      <c r="DN1040" s="3">
        <v>0</v>
      </c>
      <c r="DO1040" s="3">
        <v>0</v>
      </c>
      <c r="DP1040" s="3">
        <v>0</v>
      </c>
      <c r="DQ1040" s="3">
        <v>0</v>
      </c>
      <c r="DR1040" s="3">
        <v>0</v>
      </c>
      <c r="DS1040" s="3">
        <v>0</v>
      </c>
      <c r="DT1040" s="3">
        <v>0</v>
      </c>
      <c r="DU1040" s="3">
        <v>0</v>
      </c>
      <c r="DV1040" s="3">
        <v>0</v>
      </c>
      <c r="DW1040" s="3">
        <v>0</v>
      </c>
      <c r="DX1040" s="3">
        <v>0</v>
      </c>
      <c r="DY1040" s="3">
        <v>0</v>
      </c>
      <c r="DZ1040" s="3">
        <v>0</v>
      </c>
      <c r="EA1040" s="3">
        <v>0</v>
      </c>
      <c r="EB1040" s="3">
        <v>0</v>
      </c>
      <c r="EC1040" s="3">
        <v>0</v>
      </c>
      <c r="ED1040" s="3">
        <v>0</v>
      </c>
      <c r="EE1040" s="3">
        <v>0</v>
      </c>
      <c r="EF1040" s="3">
        <v>0</v>
      </c>
      <c r="EG1040" s="3">
        <v>0</v>
      </c>
      <c r="EH1040" s="3">
        <v>0</v>
      </c>
      <c r="EI1040" s="3">
        <v>0</v>
      </c>
      <c r="EJ1040" s="3">
        <v>0</v>
      </c>
      <c r="EK1040" s="3">
        <v>0</v>
      </c>
      <c r="EL1040" s="3">
        <v>0</v>
      </c>
      <c r="EM1040" s="3">
        <v>0</v>
      </c>
      <c r="EN1040" s="3">
        <v>0</v>
      </c>
      <c r="EO1040" s="3">
        <v>0</v>
      </c>
      <c r="EP1040" s="3">
        <v>0</v>
      </c>
      <c r="EQ1040" s="3">
        <v>0</v>
      </c>
      <c r="ER1040" s="3">
        <v>0</v>
      </c>
      <c r="ES1040" s="3">
        <v>0</v>
      </c>
      <c r="ET1040" s="3">
        <v>0</v>
      </c>
      <c r="EU1040" s="3">
        <v>1</v>
      </c>
      <c r="EV1040" s="3">
        <v>0.98897999999999997</v>
      </c>
      <c r="EW1040" s="3">
        <v>0.97681554599999998</v>
      </c>
      <c r="EX1040" s="3">
        <v>0.96335502777611992</v>
      </c>
      <c r="EY1040" s="3">
        <v>0.94849045969753432</v>
      </c>
      <c r="EZ1040" s="3">
        <v>0.93215745398154282</v>
      </c>
      <c r="FA1040" s="3">
        <v>0.91428799558871665</v>
      </c>
      <c r="FB1040" s="3">
        <v>0.89482280416263282</v>
      </c>
      <c r="FC1040" s="3">
        <v>0.87372288244047791</v>
      </c>
      <c r="FD1040" s="3">
        <v>0.85090997797995704</v>
      </c>
      <c r="FE1040" s="3">
        <v>0.82621657041897867</v>
      </c>
      <c r="FF1040" s="3">
        <v>0.79941410487458697</v>
      </c>
      <c r="FG1040" s="3">
        <v>0.77027546075190834</v>
      </c>
      <c r="FH1040" s="3">
        <v>0.73865565308804249</v>
      </c>
      <c r="FI1040" s="3">
        <v>0.70441896356741174</v>
      </c>
      <c r="FJ1040" s="3">
        <v>0.66748627730757237</v>
      </c>
      <c r="FK1040" s="3">
        <v>0.62786429188659487</v>
      </c>
      <c r="FL1040" s="3">
        <v>0.58565297554305906</v>
      </c>
      <c r="FM1040" s="3">
        <v>0.54109064063398771</v>
      </c>
      <c r="FN1040" s="3">
        <v>0.4945622564458711</v>
      </c>
      <c r="FO1040" s="3">
        <v>0.44566488615106781</v>
      </c>
      <c r="FP1040" s="3">
        <v>0.39526018752738207</v>
      </c>
      <c r="FQ1040" s="3">
        <v>0.3444060118001091</v>
      </c>
      <c r="FR1040" s="3">
        <v>0.29423638806118724</v>
      </c>
      <c r="FS1040" s="3">
        <v>0.24586686822780865</v>
      </c>
      <c r="FT1040" s="3">
        <v>0.20040854296116911</v>
      </c>
      <c r="FU1040" s="3">
        <v>0.15896004810594011</v>
      </c>
      <c r="FV1040" s="3">
        <v>0.12246600026177838</v>
      </c>
      <c r="FW1040" s="3">
        <v>9.2156889856990845E-2</v>
      </c>
      <c r="FX1040" s="3">
        <v>6.7290196266879002E-2</v>
      </c>
      <c r="FY1040" s="3">
        <v>4.7091698053449926E-2</v>
      </c>
      <c r="FZ1040" s="3">
        <v>3.1277834930120908E-2</v>
      </c>
      <c r="GA1040" s="3">
        <v>1.9616832511473233E-2</v>
      </c>
      <c r="GB1040" s="3">
        <v>1.1180417521589055E-2</v>
      </c>
      <c r="GC1040" s="3">
        <v>5.6480115193811428E-3</v>
      </c>
      <c r="GD1040" s="3">
        <v>2.479872417814678E-3</v>
      </c>
      <c r="GE1040" s="3">
        <v>9.3426713468750173E-4</v>
      </c>
      <c r="GF1040" s="3">
        <v>2.8726845857371299E-4</v>
      </c>
      <c r="GG1040" s="3">
        <v>6.6221125070412308E-5</v>
      </c>
      <c r="GH1040" s="3">
        <v>9.6027253464604876E-6</v>
      </c>
      <c r="GI1040" s="3">
        <v>0</v>
      </c>
      <c r="GJ1040" s="3">
        <v>0</v>
      </c>
      <c r="GK1040" s="3">
        <v>0</v>
      </c>
      <c r="GL1040" s="3">
        <v>0</v>
      </c>
      <c r="GM1040" s="3">
        <v>0</v>
      </c>
      <c r="GN1040" s="3">
        <v>0</v>
      </c>
      <c r="GO1040" s="3">
        <v>0</v>
      </c>
      <c r="GP1040" s="3">
        <v>0</v>
      </c>
      <c r="GQ1040" s="3">
        <v>0</v>
      </c>
      <c r="GR1040" s="3">
        <v>0</v>
      </c>
      <c r="GS1040" s="3">
        <v>0</v>
      </c>
      <c r="GT1040" s="3">
        <v>0</v>
      </c>
      <c r="GU1040" s="3">
        <v>0</v>
      </c>
      <c r="GV1040" s="3">
        <v>0</v>
      </c>
      <c r="GW1040" s="3">
        <v>0</v>
      </c>
      <c r="GX1040" s="3">
        <v>0</v>
      </c>
      <c r="GY1040" s="3">
        <v>0</v>
      </c>
      <c r="GZ1040" s="3">
        <v>0</v>
      </c>
      <c r="HA1040" s="3">
        <v>0</v>
      </c>
      <c r="HB1040">
        <f t="shared" si="6015"/>
        <v>44</v>
      </c>
      <c r="HC1040">
        <f t="shared" si="6019"/>
        <v>6.9075111559371875E-3</v>
      </c>
      <c r="HD1040">
        <f>IF(H1040&gt;=$F$3,IF(HB1040&lt;50,HC1040*VLOOKUP(H1040,Ret!$A$2:$AZ$27,HB1040+2),HC1040),0)</f>
        <v>2.1620509918083399E-3</v>
      </c>
      <c r="HE1040">
        <f>IF(H1040&lt;$F$3,HC1040*VLOOKUP(H1040,Withd!$A$2:$AZ$57,HB1040+2),0)</f>
        <v>0</v>
      </c>
      <c r="HF1040">
        <f>IF(HC1040=HD1040,0,HC1040*VLOOKUP(H1040,Mort!$A$2:$E$115,IF(HF1039/HC1039=VLOOKUP(H1039,Mort!$A$2:$E$115,2),2,3)))</f>
        <v>2.5350565942289478E-5</v>
      </c>
      <c r="HH1040">
        <f t="shared" ref="HH1040:HI1040" si="6096">HH1039+1</f>
        <v>67</v>
      </c>
      <c r="HI1040">
        <f t="shared" si="6096"/>
        <v>41</v>
      </c>
      <c r="HJ1040">
        <f t="shared" si="6013"/>
        <v>1.2264958752767681E-2</v>
      </c>
      <c r="HK1040">
        <f>IF(HH1040&gt;=$F$3,IF(HI1040&lt;50,HJ1040*VLOOKUP(HH1040,Ret!$A$2:$AZ$27,HI1040+2),HJ1040),0)</f>
        <v>4.6606843260517186E-3</v>
      </c>
      <c r="HL1040">
        <f>IF(HH1040&lt;$F$3,HJ1040*VLOOKUP(HH1040,Withd!$A$2:$AZ$57,HI1040+2),0)</f>
        <v>0</v>
      </c>
      <c r="HM1040">
        <f>IF(HJ1040=HK1040,0,HJ1040*VLOOKUP(HH1040,Mort!$A$2:$E$115,IF(HM1039/HJ1039=VLOOKUP(HH1039,Mort!$A$2:$E$115,2),2,3)))</f>
        <v>3.6917525845830718E-5</v>
      </c>
      <c r="HN1040">
        <f>HN1039/(1+Assumptions!$C$9)</f>
        <v>0.25159263291744854</v>
      </c>
      <c r="HO1040">
        <f>HO1039*(1+Assumptions!$C$10)</f>
        <v>3.2653687497913597</v>
      </c>
      <c r="HQ1040">
        <f>HQ1039/(1.01+Assumptions!$C$9)</f>
        <v>0.17645442023433294</v>
      </c>
      <c r="HR1040">
        <f>HR1039/(0.99+Assumptions!$C$9)</f>
        <v>0.35996042640756321</v>
      </c>
    </row>
    <row r="1041" spans="2:226" x14ac:dyDescent="0.25">
      <c r="B1041">
        <f t="shared" ref="B1041:C1041" si="6097">B1040+1</f>
        <v>2082</v>
      </c>
      <c r="C1041">
        <f t="shared" si="6097"/>
        <v>93</v>
      </c>
      <c r="D1041">
        <f>IF(D1040=0, 0, D1040*(1-VLOOKUP(C1040,Mort!$A$2:$E$111,IF(D1040/D1039=1-VLOOKUP(C1039,Mort!$A$2:$E$111,4),4,5))))</f>
        <v>0.30860780177509267</v>
      </c>
      <c r="E1041" s="3">
        <f>IF(C1041&lt;65,Assumptions!$C$6,Assumptions!$C$7)*(1+Assumptions!$C$8)^(B1041-$J$3)</f>
        <v>122417.61839034989</v>
      </c>
      <c r="F1041" s="3">
        <f t="shared" si="6011"/>
        <v>37779.03</v>
      </c>
      <c r="H1041">
        <f t="shared" si="6018"/>
        <v>71</v>
      </c>
      <c r="I1041" s="5">
        <v>174916.27382673745</v>
      </c>
      <c r="J1041" s="5">
        <v>0</v>
      </c>
      <c r="K1041" s="5">
        <v>0</v>
      </c>
      <c r="L1041" s="5">
        <v>0</v>
      </c>
      <c r="M1041" s="5">
        <v>0</v>
      </c>
      <c r="N1041" s="5">
        <v>0</v>
      </c>
      <c r="O1041" s="5">
        <v>0</v>
      </c>
      <c r="P1041" s="5">
        <v>0</v>
      </c>
      <c r="Q1041" s="5">
        <v>0</v>
      </c>
      <c r="R1041" s="5">
        <v>0</v>
      </c>
      <c r="S1041" s="5">
        <v>0</v>
      </c>
      <c r="T1041" s="5">
        <v>0</v>
      </c>
      <c r="U1041" s="5">
        <v>0</v>
      </c>
      <c r="V1041" s="5">
        <v>0</v>
      </c>
      <c r="W1041" s="5">
        <v>0</v>
      </c>
      <c r="X1041" s="5">
        <v>0</v>
      </c>
      <c r="Y1041" s="5">
        <v>0</v>
      </c>
      <c r="Z1041" s="5">
        <v>0</v>
      </c>
      <c r="AA1041" s="5">
        <v>0</v>
      </c>
      <c r="AB1041" s="5">
        <v>0</v>
      </c>
      <c r="AC1041" s="5">
        <v>0</v>
      </c>
      <c r="AD1041" s="5">
        <v>0</v>
      </c>
      <c r="AE1041" s="5">
        <v>0</v>
      </c>
      <c r="AF1041" s="5">
        <v>0</v>
      </c>
      <c r="AG1041" s="5">
        <v>0</v>
      </c>
      <c r="AH1041" s="5">
        <v>0</v>
      </c>
      <c r="AI1041" s="5">
        <v>0</v>
      </c>
      <c r="AJ1041" s="5">
        <v>0</v>
      </c>
      <c r="AK1041" s="5">
        <v>0</v>
      </c>
      <c r="AL1041" s="5">
        <v>0</v>
      </c>
      <c r="AM1041" s="5">
        <v>0</v>
      </c>
      <c r="AN1041" s="5">
        <v>0</v>
      </c>
      <c r="AO1041" s="5">
        <v>0</v>
      </c>
      <c r="AP1041" s="5">
        <v>0</v>
      </c>
      <c r="AQ1041" s="5">
        <v>0</v>
      </c>
      <c r="AR1041" s="5">
        <v>0</v>
      </c>
      <c r="AS1041" s="5">
        <v>0</v>
      </c>
      <c r="AT1041" s="5">
        <v>0</v>
      </c>
      <c r="AU1041" s="5">
        <v>0</v>
      </c>
      <c r="AV1041" s="5">
        <v>0</v>
      </c>
      <c r="AW1041" s="5">
        <v>0</v>
      </c>
      <c r="AX1041" s="5">
        <v>0</v>
      </c>
      <c r="AY1041" s="5">
        <v>0</v>
      </c>
      <c r="AZ1041" s="5">
        <v>39768.78</v>
      </c>
      <c r="BA1041" s="5">
        <v>41440</v>
      </c>
      <c r="BB1041" s="5">
        <v>43116.75</v>
      </c>
      <c r="BC1041" s="5">
        <v>44786.29</v>
      </c>
      <c r="BD1041" s="5">
        <v>46435.9</v>
      </c>
      <c r="BE1041" s="5">
        <v>48050.74</v>
      </c>
      <c r="BF1041" s="5">
        <v>49614.27</v>
      </c>
      <c r="BG1041" s="5">
        <v>51108.800000000003</v>
      </c>
      <c r="BH1041" s="5">
        <v>52511.94</v>
      </c>
      <c r="BI1041" s="5">
        <v>53792.39</v>
      </c>
      <c r="BJ1041" s="5">
        <v>54909.97</v>
      </c>
      <c r="BK1041" s="5">
        <v>55818.46</v>
      </c>
      <c r="BL1041" s="5">
        <v>56471.11</v>
      </c>
      <c r="BM1041" s="5">
        <v>56815.62</v>
      </c>
      <c r="BN1041" s="5">
        <v>56797.8</v>
      </c>
      <c r="BO1041" s="5">
        <v>56364.73</v>
      </c>
      <c r="BP1041" s="5">
        <v>55466.97</v>
      </c>
      <c r="BQ1041" s="5">
        <v>54065.05</v>
      </c>
      <c r="BR1041" s="5">
        <v>52133.88</v>
      </c>
      <c r="BS1041" s="5">
        <v>49563.27</v>
      </c>
      <c r="BT1041" s="5">
        <v>46375.33</v>
      </c>
      <c r="BU1041" s="5">
        <v>42631.16</v>
      </c>
      <c r="BV1041" s="5">
        <v>38424.239999999998</v>
      </c>
      <c r="BW1041" s="5">
        <v>33873.599999999999</v>
      </c>
      <c r="BX1041" s="5">
        <v>29129.3</v>
      </c>
      <c r="BY1041" s="5">
        <v>24375.54</v>
      </c>
      <c r="BZ1041" s="5">
        <v>19812.27</v>
      </c>
      <c r="CA1041" s="5">
        <v>15728.92</v>
      </c>
      <c r="CB1041" s="5">
        <v>12116.45</v>
      </c>
      <c r="CC1041" s="5">
        <v>8945.83</v>
      </c>
      <c r="CD1041" s="5">
        <v>6268.52</v>
      </c>
      <c r="CE1041" s="5">
        <v>4147.72</v>
      </c>
      <c r="CF1041" s="5">
        <v>2493.9699999999998</v>
      </c>
      <c r="CG1041" s="5">
        <v>1329.17</v>
      </c>
      <c r="CH1041" s="5">
        <v>615.70000000000005</v>
      </c>
      <c r="CI1041" s="5">
        <v>244.72</v>
      </c>
      <c r="CJ1041" s="5">
        <v>79.38</v>
      </c>
      <c r="CK1041" s="5">
        <v>19.309999999999999</v>
      </c>
      <c r="CL1041" s="5">
        <v>2.95</v>
      </c>
      <c r="CM1041" s="5">
        <v>0</v>
      </c>
      <c r="CN1041" s="5">
        <v>0</v>
      </c>
      <c r="CO1041" s="5">
        <v>0</v>
      </c>
      <c r="CP1041" s="5">
        <v>0</v>
      </c>
      <c r="CQ1041" s="5">
        <v>0</v>
      </c>
      <c r="CR1041" s="5">
        <v>0</v>
      </c>
      <c r="CS1041" s="5">
        <v>0</v>
      </c>
      <c r="CT1041" s="5">
        <v>0</v>
      </c>
      <c r="CU1041" s="5">
        <v>0</v>
      </c>
      <c r="CV1041" s="5">
        <v>0</v>
      </c>
      <c r="CW1041" s="5">
        <v>0</v>
      </c>
      <c r="CX1041" s="5">
        <v>0</v>
      </c>
      <c r="CY1041" s="5">
        <v>0</v>
      </c>
      <c r="CZ1041" s="5">
        <v>0</v>
      </c>
      <c r="DA1041" s="5">
        <v>0</v>
      </c>
      <c r="DB1041" s="5">
        <v>0</v>
      </c>
      <c r="DC1041" s="5">
        <v>0</v>
      </c>
      <c r="DD1041" s="5">
        <v>0</v>
      </c>
      <c r="DE1041" s="5">
        <v>0</v>
      </c>
      <c r="DF1041" s="3">
        <v>0</v>
      </c>
      <c r="DG1041" s="3">
        <v>0</v>
      </c>
      <c r="DH1041" s="3">
        <v>0</v>
      </c>
      <c r="DI1041" s="3">
        <v>0</v>
      </c>
      <c r="DJ1041" s="3">
        <v>0</v>
      </c>
      <c r="DK1041" s="3">
        <v>0</v>
      </c>
      <c r="DL1041" s="3">
        <v>0</v>
      </c>
      <c r="DM1041" s="3">
        <v>0</v>
      </c>
      <c r="DN1041" s="3">
        <v>0</v>
      </c>
      <c r="DO1041" s="3">
        <v>0</v>
      </c>
      <c r="DP1041" s="3">
        <v>0</v>
      </c>
      <c r="DQ1041" s="3">
        <v>0</v>
      </c>
      <c r="DR1041" s="3">
        <v>0</v>
      </c>
      <c r="DS1041" s="3">
        <v>0</v>
      </c>
      <c r="DT1041" s="3">
        <v>0</v>
      </c>
      <c r="DU1041" s="3">
        <v>0</v>
      </c>
      <c r="DV1041" s="3">
        <v>0</v>
      </c>
      <c r="DW1041" s="3">
        <v>0</v>
      </c>
      <c r="DX1041" s="3">
        <v>0</v>
      </c>
      <c r="DY1041" s="3">
        <v>0</v>
      </c>
      <c r="DZ1041" s="3">
        <v>0</v>
      </c>
      <c r="EA1041" s="3">
        <v>0</v>
      </c>
      <c r="EB1041" s="3">
        <v>0</v>
      </c>
      <c r="EC1041" s="3">
        <v>0</v>
      </c>
      <c r="ED1041" s="3">
        <v>0</v>
      </c>
      <c r="EE1041" s="3">
        <v>0</v>
      </c>
      <c r="EF1041" s="3">
        <v>0</v>
      </c>
      <c r="EG1041" s="3">
        <v>0</v>
      </c>
      <c r="EH1041" s="3">
        <v>0</v>
      </c>
      <c r="EI1041" s="3">
        <v>0</v>
      </c>
      <c r="EJ1041" s="3">
        <v>0</v>
      </c>
      <c r="EK1041" s="3">
        <v>0</v>
      </c>
      <c r="EL1041" s="3">
        <v>0</v>
      </c>
      <c r="EM1041" s="3">
        <v>0</v>
      </c>
      <c r="EN1041" s="3">
        <v>0</v>
      </c>
      <c r="EO1041" s="3">
        <v>0</v>
      </c>
      <c r="EP1041" s="3">
        <v>0</v>
      </c>
      <c r="EQ1041" s="3">
        <v>0</v>
      </c>
      <c r="ER1041" s="3">
        <v>0</v>
      </c>
      <c r="ES1041" s="3">
        <v>0</v>
      </c>
      <c r="ET1041" s="3">
        <v>0</v>
      </c>
      <c r="EU1041" s="3">
        <v>0</v>
      </c>
      <c r="EV1041" s="3">
        <v>1</v>
      </c>
      <c r="EW1041" s="3">
        <v>0.98770000000000002</v>
      </c>
      <c r="EX1041" s="3">
        <v>0.974089494</v>
      </c>
      <c r="EY1041" s="3">
        <v>0.95905929310757998</v>
      </c>
      <c r="EZ1041" s="3">
        <v>0.94254429208026747</v>
      </c>
      <c r="FA1041" s="3">
        <v>0.92447571800108874</v>
      </c>
      <c r="FB1041" s="3">
        <v>0.90479362996484558</v>
      </c>
      <c r="FC1041" s="3">
        <v>0.88345859617027445</v>
      </c>
      <c r="FD1041" s="3">
        <v>0.86039149222426858</v>
      </c>
      <c r="FE1041" s="3">
        <v>0.83542293111992028</v>
      </c>
      <c r="FF1041" s="3">
        <v>0.80832181123439006</v>
      </c>
      <c r="FG1041" s="3">
        <v>0.77885848121489654</v>
      </c>
      <c r="FH1041" s="3">
        <v>0.74688634056102499</v>
      </c>
      <c r="FI1041" s="3">
        <v>0.71226815867602145</v>
      </c>
      <c r="FJ1041" s="3">
        <v>0.67492393911663762</v>
      </c>
      <c r="FK1041" s="3">
        <v>0.63486045409067404</v>
      </c>
      <c r="FL1041" s="3">
        <v>0.59217878576215799</v>
      </c>
      <c r="FM1041" s="3">
        <v>0.54711990195351534</v>
      </c>
      <c r="FN1041" s="3">
        <v>0.50007306158453257</v>
      </c>
      <c r="FO1041" s="3">
        <v>0.45063083798566983</v>
      </c>
      <c r="FP1041" s="3">
        <v>0.39966449020949057</v>
      </c>
      <c r="FQ1041" s="3">
        <v>0.3482436568991375</v>
      </c>
      <c r="FR1041" s="3">
        <v>0.29751500339864018</v>
      </c>
      <c r="FS1041" s="3">
        <v>0.24860651198993772</v>
      </c>
      <c r="FT1041" s="3">
        <v>0.20264165398811812</v>
      </c>
      <c r="FU1041" s="3">
        <v>0.16073130711029554</v>
      </c>
      <c r="FV1041" s="3">
        <v>0.12383061362391388</v>
      </c>
      <c r="FW1041" s="3">
        <v>9.3183775058131441E-2</v>
      </c>
      <c r="FX1041" s="3">
        <v>6.8039997034195832E-2</v>
      </c>
      <c r="FY1041" s="3">
        <v>4.7616431124441264E-2</v>
      </c>
      <c r="FZ1041" s="3">
        <v>3.1626357388542643E-2</v>
      </c>
      <c r="GA1041" s="3">
        <v>1.9835418826946179E-2</v>
      </c>
      <c r="GB1041" s="3">
        <v>1.1304998606229705E-2</v>
      </c>
      <c r="GC1041" s="3">
        <v>5.7109461459090606E-3</v>
      </c>
      <c r="GD1041" s="3">
        <v>2.5075051242842909E-3</v>
      </c>
      <c r="GE1041" s="3">
        <v>9.4467748052286368E-4</v>
      </c>
      <c r="GF1041" s="3">
        <v>2.9046943171117008E-4</v>
      </c>
      <c r="GG1041" s="3">
        <v>6.6959013398058915E-5</v>
      </c>
      <c r="GH1041" s="3">
        <v>9.7097265328525205E-6</v>
      </c>
      <c r="GI1041" s="3">
        <v>0</v>
      </c>
      <c r="GJ1041" s="3">
        <v>0</v>
      </c>
      <c r="GK1041" s="3">
        <v>0</v>
      </c>
      <c r="GL1041" s="3">
        <v>0</v>
      </c>
      <c r="GM1041" s="3">
        <v>0</v>
      </c>
      <c r="GN1041" s="3">
        <v>0</v>
      </c>
      <c r="GO1041" s="3">
        <v>0</v>
      </c>
      <c r="GP1041" s="3">
        <v>0</v>
      </c>
      <c r="GQ1041" s="3">
        <v>0</v>
      </c>
      <c r="GR1041" s="3">
        <v>0</v>
      </c>
      <c r="GS1041" s="3">
        <v>0</v>
      </c>
      <c r="GT1041" s="3">
        <v>0</v>
      </c>
      <c r="GU1041" s="3">
        <v>0</v>
      </c>
      <c r="GV1041" s="3">
        <v>0</v>
      </c>
      <c r="GW1041" s="3">
        <v>0</v>
      </c>
      <c r="GX1041" s="3">
        <v>0</v>
      </c>
      <c r="GY1041" s="3">
        <v>0</v>
      </c>
      <c r="GZ1041" s="3">
        <v>0</v>
      </c>
      <c r="HA1041" s="3">
        <v>0</v>
      </c>
      <c r="HB1041">
        <f t="shared" si="6015"/>
        <v>45</v>
      </c>
      <c r="HC1041">
        <f t="shared" si="6019"/>
        <v>4.7201095981865586E-3</v>
      </c>
      <c r="HD1041">
        <f>IF(H1041&gt;=$F$3,IF(HB1041&lt;50,HC1041*VLOOKUP(H1041,Ret!$A$2:$AZ$27,HB1041+2),HC1041),0)</f>
        <v>1.2413888243230651E-3</v>
      </c>
      <c r="HE1041">
        <f>IF(H1041&lt;$F$3,HC1041*VLOOKUP(H1041,Withd!$A$2:$AZ$57,HB1041+2),0)</f>
        <v>0</v>
      </c>
      <c r="HF1041">
        <f>IF(HC1041=HD1041,0,HC1041*VLOOKUP(H1041,Mort!$A$2:$E$115,IF(HF1040/HC1040=VLOOKUP(H1040,Mort!$A$2:$E$115,2),2,3)))</f>
        <v>1.8502829624891307E-5</v>
      </c>
      <c r="HH1041">
        <f t="shared" ref="HH1041:HI1041" si="6098">HH1040+1</f>
        <v>68</v>
      </c>
      <c r="HI1041">
        <f t="shared" si="6098"/>
        <v>42</v>
      </c>
      <c r="HJ1041">
        <f t="shared" si="6013"/>
        <v>7.5673569008701319E-3</v>
      </c>
      <c r="HK1041">
        <f>IF(HH1041&gt;=$F$3,IF(HI1041&lt;50,HJ1041*VLOOKUP(HH1041,Ret!$A$2:$AZ$27,HI1041+2),HJ1041),0)</f>
        <v>2.0885905046401565E-3</v>
      </c>
      <c r="HL1041">
        <f>IF(HH1041&lt;$F$3,HJ1041*VLOOKUP(HH1041,Withd!$A$2:$AZ$57,HI1041+2),0)</f>
        <v>0</v>
      </c>
      <c r="HM1041">
        <f>IF(HJ1041=HK1041,0,HJ1041*VLOOKUP(HH1041,Mort!$A$2:$E$115,IF(HM1040/HJ1040=VLOOKUP(HH1040,Mort!$A$2:$E$115,2),2,3)))</f>
        <v>2.4442562789810523E-5</v>
      </c>
      <c r="HN1041">
        <f>HN1040/(1+Assumptions!$C$9)</f>
        <v>0.24238211263723367</v>
      </c>
      <c r="HO1041">
        <f>HO1040*(1+Assumptions!$C$10)</f>
        <v>3.3714932341595789</v>
      </c>
      <c r="HQ1041">
        <f>HQ1040/(1.01+Assumptions!$C$9)</f>
        <v>0.16837253839153907</v>
      </c>
      <c r="HR1041">
        <f>HR1040/(0.99+Assumptions!$C$9)</f>
        <v>0.3501560568166957</v>
      </c>
    </row>
    <row r="1042" spans="2:226" x14ac:dyDescent="0.25">
      <c r="B1042">
        <f t="shared" ref="B1042:C1042" si="6099">B1041+1</f>
        <v>2083</v>
      </c>
      <c r="C1042">
        <f t="shared" si="6099"/>
        <v>94</v>
      </c>
      <c r="D1042">
        <f>IF(D1041=0, 0, D1041*(1-VLOOKUP(C1041,Mort!$A$2:$E$111,IF(D1041/D1040=1-VLOOKUP(C1040,Mort!$A$2:$E$111,4),4,5))))</f>
        <v>0.26365290329051494</v>
      </c>
      <c r="E1042" s="3">
        <f>IF(C1042&lt;65,Assumptions!$C$6,Assumptions!$C$7)*(1+Assumptions!$C$8)^(B1042-$J$3)</f>
        <v>129150.58740181915</v>
      </c>
      <c r="F1042" s="3">
        <f t="shared" si="6011"/>
        <v>34050.93</v>
      </c>
      <c r="H1042">
        <f t="shared" si="6018"/>
        <v>72</v>
      </c>
      <c r="I1042" s="5">
        <v>168687.78201603921</v>
      </c>
      <c r="J1042" s="5">
        <v>0</v>
      </c>
      <c r="K1042" s="5">
        <v>0</v>
      </c>
      <c r="L1042" s="5">
        <v>0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s="5">
        <v>0</v>
      </c>
      <c r="AC1042" s="5">
        <v>0</v>
      </c>
      <c r="AD1042" s="5">
        <v>0</v>
      </c>
      <c r="AE1042" s="5">
        <v>0</v>
      </c>
      <c r="AF1042" s="5">
        <v>0</v>
      </c>
      <c r="AG1042" s="5">
        <v>0</v>
      </c>
      <c r="AH1042" s="5">
        <v>0</v>
      </c>
      <c r="AI1042" s="5">
        <v>0</v>
      </c>
      <c r="AJ1042" s="5">
        <v>0</v>
      </c>
      <c r="AK1042" s="5">
        <v>0</v>
      </c>
      <c r="AL1042" s="5">
        <v>0</v>
      </c>
      <c r="AM1042" s="5">
        <v>0</v>
      </c>
      <c r="AN1042" s="5">
        <v>0</v>
      </c>
      <c r="AO1042" s="5">
        <v>0</v>
      </c>
      <c r="AP1042" s="5">
        <v>0</v>
      </c>
      <c r="AQ1042" s="5">
        <v>0</v>
      </c>
      <c r="AR1042" s="5">
        <v>0</v>
      </c>
      <c r="AS1042" s="5">
        <v>0</v>
      </c>
      <c r="AT1042" s="5">
        <v>0</v>
      </c>
      <c r="AU1042" s="5">
        <v>0</v>
      </c>
      <c r="AV1042" s="5">
        <v>0</v>
      </c>
      <c r="AW1042" s="5">
        <v>0</v>
      </c>
      <c r="AX1042" s="5">
        <v>0</v>
      </c>
      <c r="AY1042" s="5">
        <v>0</v>
      </c>
      <c r="AZ1042" s="5">
        <v>0</v>
      </c>
      <c r="BA1042" s="5">
        <v>41956.06</v>
      </c>
      <c r="BB1042" s="5">
        <v>43653.69</v>
      </c>
      <c r="BC1042" s="5">
        <v>45344.02</v>
      </c>
      <c r="BD1042" s="5">
        <v>47014.18</v>
      </c>
      <c r="BE1042" s="5">
        <v>48649.120000000003</v>
      </c>
      <c r="BF1042" s="5">
        <v>50232.12</v>
      </c>
      <c r="BG1042" s="5">
        <v>51745.27</v>
      </c>
      <c r="BH1042" s="5">
        <v>53165.88</v>
      </c>
      <c r="BI1042" s="5">
        <v>54462.27</v>
      </c>
      <c r="BJ1042" s="5">
        <v>55593.77</v>
      </c>
      <c r="BK1042" s="5">
        <v>56513.58</v>
      </c>
      <c r="BL1042" s="5">
        <v>57174.35</v>
      </c>
      <c r="BM1042" s="5">
        <v>57523.16</v>
      </c>
      <c r="BN1042" s="5">
        <v>57505.120000000003</v>
      </c>
      <c r="BO1042" s="5">
        <v>57066.65</v>
      </c>
      <c r="BP1042" s="5">
        <v>56157.71</v>
      </c>
      <c r="BQ1042" s="5">
        <v>54738.33</v>
      </c>
      <c r="BR1042" s="5">
        <v>52783.11</v>
      </c>
      <c r="BS1042" s="5">
        <v>50180.49</v>
      </c>
      <c r="BT1042" s="5">
        <v>46952.85</v>
      </c>
      <c r="BU1042" s="5">
        <v>43162.05</v>
      </c>
      <c r="BV1042" s="5">
        <v>38902.74</v>
      </c>
      <c r="BW1042" s="5">
        <v>34295.43</v>
      </c>
      <c r="BX1042" s="5">
        <v>29492.05</v>
      </c>
      <c r="BY1042" s="5">
        <v>24679.09</v>
      </c>
      <c r="BZ1042" s="5">
        <v>20059</v>
      </c>
      <c r="CA1042" s="5">
        <v>15924.8</v>
      </c>
      <c r="CB1042" s="5">
        <v>12267.34</v>
      </c>
      <c r="CC1042" s="5">
        <v>9057.23</v>
      </c>
      <c r="CD1042" s="5">
        <v>6346.59</v>
      </c>
      <c r="CE1042" s="5">
        <v>4199.38</v>
      </c>
      <c r="CF1042" s="5">
        <v>2525.0300000000002</v>
      </c>
      <c r="CG1042" s="5">
        <v>1345.73</v>
      </c>
      <c r="CH1042" s="5">
        <v>623.37</v>
      </c>
      <c r="CI1042" s="5">
        <v>247.76</v>
      </c>
      <c r="CJ1042" s="5">
        <v>80.37</v>
      </c>
      <c r="CK1042" s="5">
        <v>19.55</v>
      </c>
      <c r="CL1042" s="5">
        <v>2.99</v>
      </c>
      <c r="CM1042" s="5">
        <v>0</v>
      </c>
      <c r="CN1042" s="5">
        <v>0</v>
      </c>
      <c r="CO1042" s="5">
        <v>0</v>
      </c>
      <c r="CP1042" s="5">
        <v>0</v>
      </c>
      <c r="CQ1042" s="5">
        <v>0</v>
      </c>
      <c r="CR1042" s="5">
        <v>0</v>
      </c>
      <c r="CS1042" s="5">
        <v>0</v>
      </c>
      <c r="CT1042" s="5">
        <v>0</v>
      </c>
      <c r="CU1042" s="5">
        <v>0</v>
      </c>
      <c r="CV1042" s="5">
        <v>0</v>
      </c>
      <c r="CW1042" s="5">
        <v>0</v>
      </c>
      <c r="CX1042" s="5">
        <v>0</v>
      </c>
      <c r="CY1042" s="5">
        <v>0</v>
      </c>
      <c r="CZ1042" s="5">
        <v>0</v>
      </c>
      <c r="DA1042" s="5">
        <v>0</v>
      </c>
      <c r="DB1042" s="5">
        <v>0</v>
      </c>
      <c r="DC1042" s="5">
        <v>0</v>
      </c>
      <c r="DD1042" s="5">
        <v>0</v>
      </c>
      <c r="DE1042" s="5">
        <v>0</v>
      </c>
      <c r="DF1042" s="3">
        <v>0</v>
      </c>
      <c r="DG1042" s="3">
        <v>0</v>
      </c>
      <c r="DH1042" s="3">
        <v>0</v>
      </c>
      <c r="DI1042" s="3">
        <v>0</v>
      </c>
      <c r="DJ1042" s="3">
        <v>0</v>
      </c>
      <c r="DK1042" s="3">
        <v>0</v>
      </c>
      <c r="DL1042" s="3">
        <v>0</v>
      </c>
      <c r="DM1042" s="3">
        <v>0</v>
      </c>
      <c r="DN1042" s="3">
        <v>0</v>
      </c>
      <c r="DO1042" s="3">
        <v>0</v>
      </c>
      <c r="DP1042" s="3">
        <v>0</v>
      </c>
      <c r="DQ1042" s="3">
        <v>0</v>
      </c>
      <c r="DR1042" s="3">
        <v>0</v>
      </c>
      <c r="DS1042" s="3">
        <v>0</v>
      </c>
      <c r="DT1042" s="3">
        <v>0</v>
      </c>
      <c r="DU1042" s="3">
        <v>0</v>
      </c>
      <c r="DV1042" s="3">
        <v>0</v>
      </c>
      <c r="DW1042" s="3">
        <v>0</v>
      </c>
      <c r="DX1042" s="3">
        <v>0</v>
      </c>
      <c r="DY1042" s="3">
        <v>0</v>
      </c>
      <c r="DZ1042" s="3">
        <v>0</v>
      </c>
      <c r="EA1042" s="3">
        <v>0</v>
      </c>
      <c r="EB1042" s="3">
        <v>0</v>
      </c>
      <c r="EC1042" s="3">
        <v>0</v>
      </c>
      <c r="ED1042" s="3">
        <v>0</v>
      </c>
      <c r="EE1042" s="3">
        <v>0</v>
      </c>
      <c r="EF1042" s="3">
        <v>0</v>
      </c>
      <c r="EG1042" s="3">
        <v>0</v>
      </c>
      <c r="EH1042" s="3">
        <v>0</v>
      </c>
      <c r="EI1042" s="3">
        <v>0</v>
      </c>
      <c r="EJ1042" s="3">
        <v>0</v>
      </c>
      <c r="EK1042" s="3">
        <v>0</v>
      </c>
      <c r="EL1042" s="3">
        <v>0</v>
      </c>
      <c r="EM1042" s="3">
        <v>0</v>
      </c>
      <c r="EN1042" s="3">
        <v>0</v>
      </c>
      <c r="EO1042" s="3">
        <v>0</v>
      </c>
      <c r="EP1042" s="3">
        <v>0</v>
      </c>
      <c r="EQ1042" s="3">
        <v>0</v>
      </c>
      <c r="ER1042" s="3">
        <v>0</v>
      </c>
      <c r="ES1042" s="3">
        <v>0</v>
      </c>
      <c r="ET1042" s="3">
        <v>0</v>
      </c>
      <c r="EU1042" s="3">
        <v>0</v>
      </c>
      <c r="EV1042" s="3">
        <v>0</v>
      </c>
      <c r="EW1042" s="3">
        <v>1</v>
      </c>
      <c r="EX1042" s="3">
        <v>0.98621999999999999</v>
      </c>
      <c r="EY1042" s="3">
        <v>0.97100262539999993</v>
      </c>
      <c r="EZ1042" s="3">
        <v>0.95428196019061196</v>
      </c>
      <c r="FA1042" s="3">
        <v>0.93598837501375787</v>
      </c>
      <c r="FB1042" s="3">
        <v>0.91606118250971491</v>
      </c>
      <c r="FC1042" s="3">
        <v>0.89446045982613576</v>
      </c>
      <c r="FD1042" s="3">
        <v>0.87110609722007537</v>
      </c>
      <c r="FE1042" s="3">
        <v>0.84582659827874873</v>
      </c>
      <c r="FF1042" s="3">
        <v>0.81838798343058605</v>
      </c>
      <c r="FG1042" s="3">
        <v>0.78855774143454116</v>
      </c>
      <c r="FH1042" s="3">
        <v>0.75618744614865319</v>
      </c>
      <c r="FI1042" s="3">
        <v>0.72113815801966308</v>
      </c>
      <c r="FJ1042" s="3">
        <v>0.68332888439469219</v>
      </c>
      <c r="FK1042" s="3">
        <v>0.64276648181702334</v>
      </c>
      <c r="FL1042" s="3">
        <v>0.59955329124446488</v>
      </c>
      <c r="FM1042" s="3">
        <v>0.55393328131367359</v>
      </c>
      <c r="FN1042" s="3">
        <v>0.50630055845351074</v>
      </c>
      <c r="FO1042" s="3">
        <v>0.45624262223921214</v>
      </c>
      <c r="FP1042" s="3">
        <v>0.40464158166395725</v>
      </c>
      <c r="FQ1042" s="3">
        <v>0.35258039576707251</v>
      </c>
      <c r="FR1042" s="3">
        <v>0.30122000951568306</v>
      </c>
      <c r="FS1042" s="3">
        <v>0.25170245215139991</v>
      </c>
      <c r="FT1042" s="3">
        <v>0.20516518577312759</v>
      </c>
      <c r="FU1042" s="3">
        <v>0.16273292205152934</v>
      </c>
      <c r="FV1042" s="3">
        <v>0.12537269780693924</v>
      </c>
      <c r="FW1042" s="3">
        <v>9.4344208826699846E-2</v>
      </c>
      <c r="FX1042" s="3">
        <v>6.8887310958991421E-2</v>
      </c>
      <c r="FY1042" s="3">
        <v>4.8209406828430966E-2</v>
      </c>
      <c r="FZ1042" s="3">
        <v>3.2020205921375569E-2</v>
      </c>
      <c r="GA1042" s="3">
        <v>2.0082432749768332E-2</v>
      </c>
      <c r="GB1042" s="3">
        <v>1.1445781721402964E-2</v>
      </c>
      <c r="GC1042" s="3">
        <v>5.7820655522011349E-3</v>
      </c>
      <c r="GD1042" s="3">
        <v>2.5387315220049521E-3</v>
      </c>
      <c r="GE1042" s="3">
        <v>9.5644171360014559E-4</v>
      </c>
      <c r="GF1042" s="3">
        <v>2.9408669809777272E-4</v>
      </c>
      <c r="GG1042" s="3">
        <v>6.7792865645498551E-5</v>
      </c>
      <c r="GH1042" s="3">
        <v>9.8306434472537432E-6</v>
      </c>
      <c r="GI1042" s="3">
        <v>0</v>
      </c>
      <c r="GJ1042" s="3">
        <v>0</v>
      </c>
      <c r="GK1042" s="3">
        <v>0</v>
      </c>
      <c r="GL1042" s="3">
        <v>0</v>
      </c>
      <c r="GM1042" s="3">
        <v>0</v>
      </c>
      <c r="GN1042" s="3">
        <v>0</v>
      </c>
      <c r="GO1042" s="3">
        <v>0</v>
      </c>
      <c r="GP1042" s="3">
        <v>0</v>
      </c>
      <c r="GQ1042" s="3">
        <v>0</v>
      </c>
      <c r="GR1042" s="3">
        <v>0</v>
      </c>
      <c r="GS1042" s="3">
        <v>0</v>
      </c>
      <c r="GT1042" s="3">
        <v>0</v>
      </c>
      <c r="GU1042" s="3">
        <v>0</v>
      </c>
      <c r="GV1042" s="3">
        <v>0</v>
      </c>
      <c r="GW1042" s="3">
        <v>0</v>
      </c>
      <c r="GX1042" s="3">
        <v>0</v>
      </c>
      <c r="GY1042" s="3">
        <v>0</v>
      </c>
      <c r="GZ1042" s="3">
        <v>0</v>
      </c>
      <c r="HA1042" s="3">
        <v>0</v>
      </c>
      <c r="HB1042">
        <f t="shared" si="6015"/>
        <v>46</v>
      </c>
      <c r="HC1042">
        <f t="shared" si="6019"/>
        <v>3.460217944238602E-3</v>
      </c>
      <c r="HD1042">
        <f>IF(H1042&gt;=$F$3,IF(HB1042&lt;50,HC1042*VLOOKUP(H1042,Ret!$A$2:$AZ$27,HB1042+2),HC1042),0)</f>
        <v>9.9654276794071731E-4</v>
      </c>
      <c r="HE1042">
        <f>IF(H1042&lt;$F$3,HC1042*VLOOKUP(H1042,Withd!$A$2:$AZ$57,HB1042+2),0)</f>
        <v>0</v>
      </c>
      <c r="HF1042">
        <f>IF(HC1042=HD1042,0,HC1042*VLOOKUP(H1042,Mort!$A$2:$E$115,IF(HF1041/HC1041=VLOOKUP(H1041,Mort!$A$2:$E$115,2),2,3)))</f>
        <v>1.4498313186359742E-5</v>
      </c>
      <c r="HH1042">
        <f t="shared" ref="HH1042:HI1042" si="6100">HH1041+1</f>
        <v>69</v>
      </c>
      <c r="HI1042">
        <f t="shared" si="6100"/>
        <v>43</v>
      </c>
      <c r="HJ1042">
        <f t="shared" si="6013"/>
        <v>5.4543238334401646E-3</v>
      </c>
      <c r="HK1042">
        <f>IF(HH1042&gt;=$F$3,IF(HI1042&lt;50,HJ1042*VLOOKUP(HH1042,Ret!$A$2:$AZ$27,HI1042+2),HJ1042),0)</f>
        <v>1.6035712070314083E-3</v>
      </c>
      <c r="HL1042">
        <f>IF(HH1042&lt;$F$3,HJ1042*VLOOKUP(HH1042,Withd!$A$2:$AZ$57,HI1042+2),0)</f>
        <v>0</v>
      </c>
      <c r="HM1042">
        <f>IF(HJ1042=HK1042,0,HJ1042*VLOOKUP(HH1042,Mort!$A$2:$E$115,IF(HM1041/HJ1041=VLOOKUP(HH1041,Mort!$A$2:$E$115,2),2,3)))</f>
        <v>1.8817417225368569E-5</v>
      </c>
      <c r="HN1042">
        <f>HN1041/(1+Assumptions!$C$9)</f>
        <v>0.23350877903394379</v>
      </c>
      <c r="HO1042">
        <f>HO1041*(1+Assumptions!$C$10)</f>
        <v>3.481066764269765</v>
      </c>
      <c r="HQ1042">
        <f>HQ1041/(1.01+Assumptions!$C$9)</f>
        <v>0.16066081907589605</v>
      </c>
      <c r="HR1042">
        <f>HR1041/(0.99+Assumptions!$C$9)</f>
        <v>0.34061873231196077</v>
      </c>
    </row>
    <row r="1043" spans="2:226" x14ac:dyDescent="0.25">
      <c r="B1043">
        <f t="shared" ref="B1043:C1043" si="6101">B1042+1</f>
        <v>2084</v>
      </c>
      <c r="C1043">
        <f t="shared" si="6101"/>
        <v>95</v>
      </c>
      <c r="D1043">
        <f>IF(D1042=0, 0, D1042*(1-VLOOKUP(C1042,Mort!$A$2:$E$111,IF(D1042/D1041=1-VLOOKUP(C1041,Mort!$A$2:$E$111,4),4,5))))</f>
        <v>0.22031100251858718</v>
      </c>
      <c r="E1043" s="3">
        <f>IF(C1043&lt;65,Assumptions!$C$6,Assumptions!$C$7)*(1+Assumptions!$C$8)^(B1043-$J$3)</f>
        <v>136253.8697089192</v>
      </c>
      <c r="F1043" s="3">
        <f t="shared" si="6011"/>
        <v>30018.23</v>
      </c>
      <c r="H1043">
        <f t="shared" si="6018"/>
        <v>73</v>
      </c>
      <c r="I1043" s="5">
        <v>162487.52012791723</v>
      </c>
      <c r="J1043" s="5">
        <v>0</v>
      </c>
      <c r="K1043" s="5">
        <v>0</v>
      </c>
      <c r="L1043" s="5">
        <v>0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0</v>
      </c>
      <c r="Z1043" s="5">
        <v>0</v>
      </c>
      <c r="AA1043" s="5">
        <v>0</v>
      </c>
      <c r="AB1043" s="5">
        <v>0</v>
      </c>
      <c r="AC1043" s="5">
        <v>0</v>
      </c>
      <c r="AD1043" s="5">
        <v>0</v>
      </c>
      <c r="AE1043" s="5">
        <v>0</v>
      </c>
      <c r="AF1043" s="5">
        <v>0</v>
      </c>
      <c r="AG1043" s="5">
        <v>0</v>
      </c>
      <c r="AH1043" s="5">
        <v>0</v>
      </c>
      <c r="AI1043" s="5">
        <v>0</v>
      </c>
      <c r="AJ1043" s="5">
        <v>0</v>
      </c>
      <c r="AK1043" s="5">
        <v>0</v>
      </c>
      <c r="AL1043" s="5">
        <v>0</v>
      </c>
      <c r="AM1043" s="5">
        <v>0</v>
      </c>
      <c r="AN1043" s="5">
        <v>0</v>
      </c>
      <c r="AO1043" s="5">
        <v>0</v>
      </c>
      <c r="AP1043" s="5">
        <v>0</v>
      </c>
      <c r="AQ1043" s="5">
        <v>0</v>
      </c>
      <c r="AR1043" s="5">
        <v>0</v>
      </c>
      <c r="AS1043" s="5">
        <v>0</v>
      </c>
      <c r="AT1043" s="5">
        <v>0</v>
      </c>
      <c r="AU1043" s="5">
        <v>0</v>
      </c>
      <c r="AV1043" s="5">
        <v>0</v>
      </c>
      <c r="AW1043" s="5">
        <v>0</v>
      </c>
      <c r="AX1043" s="5">
        <v>0</v>
      </c>
      <c r="AY1043" s="5">
        <v>0</v>
      </c>
      <c r="AZ1043" s="5">
        <v>0</v>
      </c>
      <c r="BA1043" s="5">
        <v>0</v>
      </c>
      <c r="BB1043" s="5">
        <v>44263.65</v>
      </c>
      <c r="BC1043" s="5">
        <v>45977.599999999999</v>
      </c>
      <c r="BD1043" s="5">
        <v>47671.08</v>
      </c>
      <c r="BE1043" s="5">
        <v>49328.88</v>
      </c>
      <c r="BF1043" s="5">
        <v>50933.99</v>
      </c>
      <c r="BG1043" s="5">
        <v>52468.28</v>
      </c>
      <c r="BH1043" s="5">
        <v>53908.74</v>
      </c>
      <c r="BI1043" s="5">
        <v>55223.25</v>
      </c>
      <c r="BJ1043" s="5">
        <v>56370.55</v>
      </c>
      <c r="BK1043" s="5">
        <v>57303.22</v>
      </c>
      <c r="BL1043" s="5">
        <v>57973.22</v>
      </c>
      <c r="BM1043" s="5">
        <v>58326.9</v>
      </c>
      <c r="BN1043" s="5">
        <v>58308.61</v>
      </c>
      <c r="BO1043" s="5">
        <v>57864.02</v>
      </c>
      <c r="BP1043" s="5">
        <v>56942.38</v>
      </c>
      <c r="BQ1043" s="5">
        <v>55503.16</v>
      </c>
      <c r="BR1043" s="5">
        <v>53520.62</v>
      </c>
      <c r="BS1043" s="5">
        <v>50881.63</v>
      </c>
      <c r="BT1043" s="5">
        <v>47608.9</v>
      </c>
      <c r="BU1043" s="5">
        <v>43765.14</v>
      </c>
      <c r="BV1043" s="5">
        <v>39446.31</v>
      </c>
      <c r="BW1043" s="5">
        <v>34774.629999999997</v>
      </c>
      <c r="BX1043" s="5">
        <v>29904.13</v>
      </c>
      <c r="BY1043" s="5">
        <v>25023.919999999998</v>
      </c>
      <c r="BZ1043" s="5">
        <v>20339.27</v>
      </c>
      <c r="CA1043" s="5">
        <v>16147.31</v>
      </c>
      <c r="CB1043" s="5">
        <v>12438.75</v>
      </c>
      <c r="CC1043" s="5">
        <v>9183.7800000000007</v>
      </c>
      <c r="CD1043" s="5">
        <v>6435.26</v>
      </c>
      <c r="CE1043" s="5">
        <v>4258.05</v>
      </c>
      <c r="CF1043" s="5">
        <v>2560.31</v>
      </c>
      <c r="CG1043" s="5">
        <v>1364.53</v>
      </c>
      <c r="CH1043" s="5">
        <v>632.08000000000004</v>
      </c>
      <c r="CI1043" s="5">
        <v>251.23</v>
      </c>
      <c r="CJ1043" s="5">
        <v>81.5</v>
      </c>
      <c r="CK1043" s="5">
        <v>19.82</v>
      </c>
      <c r="CL1043" s="5">
        <v>3.03</v>
      </c>
      <c r="CM1043" s="5">
        <v>0</v>
      </c>
      <c r="CN1043" s="5">
        <v>0</v>
      </c>
      <c r="CO1043" s="5">
        <v>0</v>
      </c>
      <c r="CP1043" s="5">
        <v>0</v>
      </c>
      <c r="CQ1043" s="5">
        <v>0</v>
      </c>
      <c r="CR1043" s="5">
        <v>0</v>
      </c>
      <c r="CS1043" s="5">
        <v>0</v>
      </c>
      <c r="CT1043" s="5">
        <v>0</v>
      </c>
      <c r="CU1043" s="5">
        <v>0</v>
      </c>
      <c r="CV1043" s="5">
        <v>0</v>
      </c>
      <c r="CW1043" s="5">
        <v>0</v>
      </c>
      <c r="CX1043" s="5">
        <v>0</v>
      </c>
      <c r="CY1043" s="5">
        <v>0</v>
      </c>
      <c r="CZ1043" s="5">
        <v>0</v>
      </c>
      <c r="DA1043" s="5">
        <v>0</v>
      </c>
      <c r="DB1043" s="5">
        <v>0</v>
      </c>
      <c r="DC1043" s="5">
        <v>0</v>
      </c>
      <c r="DD1043" s="5">
        <v>0</v>
      </c>
      <c r="DE1043" s="5">
        <v>0</v>
      </c>
      <c r="DF1043" s="3">
        <v>0</v>
      </c>
      <c r="DG1043" s="3">
        <v>0</v>
      </c>
      <c r="DH1043" s="3">
        <v>0</v>
      </c>
      <c r="DI1043" s="3">
        <v>0</v>
      </c>
      <c r="DJ1043" s="3">
        <v>0</v>
      </c>
      <c r="DK1043" s="3">
        <v>0</v>
      </c>
      <c r="DL1043" s="3">
        <v>0</v>
      </c>
      <c r="DM1043" s="3">
        <v>0</v>
      </c>
      <c r="DN1043" s="3">
        <v>0</v>
      </c>
      <c r="DO1043" s="3">
        <v>0</v>
      </c>
      <c r="DP1043" s="3">
        <v>0</v>
      </c>
      <c r="DQ1043" s="3">
        <v>0</v>
      </c>
      <c r="DR1043" s="3">
        <v>0</v>
      </c>
      <c r="DS1043" s="3">
        <v>0</v>
      </c>
      <c r="DT1043" s="3">
        <v>0</v>
      </c>
      <c r="DU1043" s="3">
        <v>0</v>
      </c>
      <c r="DV1043" s="3">
        <v>0</v>
      </c>
      <c r="DW1043" s="3">
        <v>0</v>
      </c>
      <c r="DX1043" s="3">
        <v>0</v>
      </c>
      <c r="DY1043" s="3">
        <v>0</v>
      </c>
      <c r="DZ1043" s="3">
        <v>0</v>
      </c>
      <c r="EA1043" s="3">
        <v>0</v>
      </c>
      <c r="EB1043" s="3">
        <v>0</v>
      </c>
      <c r="EC1043" s="3">
        <v>0</v>
      </c>
      <c r="ED1043" s="3">
        <v>0</v>
      </c>
      <c r="EE1043" s="3">
        <v>0</v>
      </c>
      <c r="EF1043" s="3">
        <v>0</v>
      </c>
      <c r="EG1043" s="3">
        <v>0</v>
      </c>
      <c r="EH1043" s="3">
        <v>0</v>
      </c>
      <c r="EI1043" s="3">
        <v>0</v>
      </c>
      <c r="EJ1043" s="3">
        <v>0</v>
      </c>
      <c r="EK1043" s="3">
        <v>0</v>
      </c>
      <c r="EL1043" s="3">
        <v>0</v>
      </c>
      <c r="EM1043" s="3">
        <v>0</v>
      </c>
      <c r="EN1043" s="3">
        <v>0</v>
      </c>
      <c r="EO1043" s="3">
        <v>0</v>
      </c>
      <c r="EP1043" s="3">
        <v>0</v>
      </c>
      <c r="EQ1043" s="3">
        <v>0</v>
      </c>
      <c r="ER1043" s="3">
        <v>0</v>
      </c>
      <c r="ES1043" s="3">
        <v>0</v>
      </c>
      <c r="ET1043" s="3">
        <v>0</v>
      </c>
      <c r="EU1043" s="3">
        <v>0</v>
      </c>
      <c r="EV1043" s="3">
        <v>0</v>
      </c>
      <c r="EW1043" s="3">
        <v>0</v>
      </c>
      <c r="EX1043" s="3">
        <v>1</v>
      </c>
      <c r="EY1043" s="3">
        <v>0.98456999999999995</v>
      </c>
      <c r="EZ1043" s="3">
        <v>0.9676157045999999</v>
      </c>
      <c r="FA1043" s="3">
        <v>0.94906651154281785</v>
      </c>
      <c r="FB1043" s="3">
        <v>0.92886088551207124</v>
      </c>
      <c r="FC1043" s="3">
        <v>0.90695834583169654</v>
      </c>
      <c r="FD1043" s="3">
        <v>0.88327766342203096</v>
      </c>
      <c r="FE1043" s="3">
        <v>0.85764494562952354</v>
      </c>
      <c r="FF1043" s="3">
        <v>0.82982294359330178</v>
      </c>
      <c r="FG1043" s="3">
        <v>0.79957589729932599</v>
      </c>
      <c r="FH1043" s="3">
        <v>0.7667533067151886</v>
      </c>
      <c r="FI1043" s="3">
        <v>0.73121429094893964</v>
      </c>
      <c r="FJ1043" s="3">
        <v>0.69287672567448677</v>
      </c>
      <c r="FK1043" s="3">
        <v>0.65174756323844929</v>
      </c>
      <c r="FL1043" s="3">
        <v>0.60793057456192834</v>
      </c>
      <c r="FM1043" s="3">
        <v>0.56167313714351119</v>
      </c>
      <c r="FN1043" s="3">
        <v>0.51337486408054067</v>
      </c>
      <c r="FO1043" s="3">
        <v>0.46261749126889762</v>
      </c>
      <c r="FP1043" s="3">
        <v>0.41029545300638531</v>
      </c>
      <c r="FQ1043" s="3">
        <v>0.35750684002258376</v>
      </c>
      <c r="FR1043" s="3">
        <v>0.30542881863649401</v>
      </c>
      <c r="FS1043" s="3">
        <v>0.25521937514084075</v>
      </c>
      <c r="FT1043" s="3">
        <v>0.20803186487105071</v>
      </c>
      <c r="FU1043" s="3">
        <v>0.16500671457842001</v>
      </c>
      <c r="FV1043" s="3">
        <v>0.12712447304550634</v>
      </c>
      <c r="FW1043" s="3">
        <v>9.566243721147398E-2</v>
      </c>
      <c r="FX1043" s="3">
        <v>6.984984177870196E-2</v>
      </c>
      <c r="FY1043" s="3">
        <v>4.8883014771988989E-2</v>
      </c>
      <c r="FZ1043" s="3">
        <v>3.2467609581407368E-2</v>
      </c>
      <c r="GA1043" s="3">
        <v>2.0363035377267077E-2</v>
      </c>
      <c r="GB1043" s="3">
        <v>1.1605708382919598E-2</v>
      </c>
      <c r="GC1043" s="3">
        <v>5.8628557037994937E-3</v>
      </c>
      <c r="GD1043" s="3">
        <v>2.5742040538672436E-3</v>
      </c>
      <c r="GE1043" s="3">
        <v>9.6980563525394527E-4</v>
      </c>
      <c r="GF1043" s="3">
        <v>2.9819583672788307E-4</v>
      </c>
      <c r="GG1043" s="3">
        <v>6.874010428251159E-5</v>
      </c>
      <c r="GH1043" s="3">
        <v>9.9680025220070038E-6</v>
      </c>
      <c r="GI1043" s="3">
        <v>0</v>
      </c>
      <c r="GJ1043" s="3">
        <v>0</v>
      </c>
      <c r="GK1043" s="3">
        <v>0</v>
      </c>
      <c r="GL1043" s="3">
        <v>0</v>
      </c>
      <c r="GM1043" s="3">
        <v>0</v>
      </c>
      <c r="GN1043" s="3">
        <v>0</v>
      </c>
      <c r="GO1043" s="3">
        <v>0</v>
      </c>
      <c r="GP1043" s="3">
        <v>0</v>
      </c>
      <c r="GQ1043" s="3">
        <v>0</v>
      </c>
      <c r="GR1043" s="3">
        <v>0</v>
      </c>
      <c r="GS1043" s="3">
        <v>0</v>
      </c>
      <c r="GT1043" s="3">
        <v>0</v>
      </c>
      <c r="GU1043" s="3">
        <v>0</v>
      </c>
      <c r="GV1043" s="3">
        <v>0</v>
      </c>
      <c r="GW1043" s="3">
        <v>0</v>
      </c>
      <c r="GX1043" s="3">
        <v>0</v>
      </c>
      <c r="GY1043" s="3">
        <v>0</v>
      </c>
      <c r="GZ1043" s="3">
        <v>0</v>
      </c>
      <c r="HA1043" s="3">
        <v>0</v>
      </c>
      <c r="HB1043">
        <f t="shared" si="6015"/>
        <v>47</v>
      </c>
      <c r="HC1043">
        <f t="shared" si="6019"/>
        <v>2.4491768631115249E-3</v>
      </c>
      <c r="HD1043">
        <f>IF(H1043&gt;=$F$3,IF(HB1043&lt;50,HC1043*VLOOKUP(H1043,Ret!$A$2:$AZ$27,HB1043+2),HC1043),0)</f>
        <v>5.4126808674764707E-4</v>
      </c>
      <c r="HE1043">
        <f>IF(H1043&lt;$F$3,HC1043*VLOOKUP(H1043,Withd!$A$2:$AZ$57,HB1043+2),0)</f>
        <v>0</v>
      </c>
      <c r="HF1043">
        <f>IF(HC1043=HD1043,0,HC1043*VLOOKUP(H1043,Mort!$A$2:$E$115,IF(HF1042/HC1042=VLOOKUP(H1042,Mort!$A$2:$E$115,2),2,3)))</f>
        <v>1.1045787652632978E-5</v>
      </c>
      <c r="HH1043">
        <f t="shared" ref="HH1043:HI1043" si="6102">HH1042+1</f>
        <v>70</v>
      </c>
      <c r="HI1043">
        <f t="shared" si="6102"/>
        <v>44</v>
      </c>
      <c r="HJ1043">
        <f t="shared" si="6013"/>
        <v>3.8319352091833879E-3</v>
      </c>
      <c r="HK1043">
        <f>IF(HH1043&gt;=$F$3,IF(HI1043&lt;50,HJ1043*VLOOKUP(HH1043,Ret!$A$2:$AZ$27,HI1043+2),HJ1043),0)</f>
        <v>1.1993957204744004E-3</v>
      </c>
      <c r="HL1043">
        <f>IF(HH1043&lt;$F$3,HJ1043*VLOOKUP(HH1043,Withd!$A$2:$AZ$57,HI1043+2),0)</f>
        <v>0</v>
      </c>
      <c r="HM1043">
        <f>IF(HJ1043=HK1043,0,HJ1043*VLOOKUP(HH1043,Mort!$A$2:$E$115,IF(HM1042/HJ1042=VLOOKUP(HH1042,Mort!$A$2:$E$115,2),2,3)))</f>
        <v>1.4063202217703034E-5</v>
      </c>
      <c r="HN1043">
        <f>HN1042/(1+Assumptions!$C$9)</f>
        <v>0.22496028808665106</v>
      </c>
      <c r="HO1043">
        <f>HO1042*(1+Assumptions!$C$10)</f>
        <v>3.5942014341085322</v>
      </c>
      <c r="HQ1043">
        <f>HQ1042/(1.01+Assumptions!$C$9)</f>
        <v>0.15330230827852676</v>
      </c>
      <c r="HR1043">
        <f>HR1042/(0.99+Assumptions!$C$9)</f>
        <v>0.33134117929179063</v>
      </c>
    </row>
    <row r="1044" spans="2:226" x14ac:dyDescent="0.25">
      <c r="B1044">
        <f t="shared" ref="B1044:C1044" si="6103">B1043+1</f>
        <v>2085</v>
      </c>
      <c r="C1044">
        <f t="shared" si="6103"/>
        <v>96</v>
      </c>
      <c r="D1044">
        <f>IF(D1043=0, 0, D1043*(1-VLOOKUP(C1043,Mort!$A$2:$E$111,IF(D1043/D1042=1-VLOOKUP(C1042,Mort!$A$2:$E$111,4),4,5))))</f>
        <v>0.1795777012629256</v>
      </c>
      <c r="E1044" s="3">
        <f>IF(C1044&lt;65,Assumptions!$C$6,Assumptions!$C$7)*(1+Assumptions!$C$8)^(B1044-$J$3)</f>
        <v>143747.83254290977</v>
      </c>
      <c r="F1044" s="3">
        <f t="shared" si="6011"/>
        <v>25813.91</v>
      </c>
      <c r="H1044">
        <f t="shared" si="6018"/>
        <v>74</v>
      </c>
      <c r="I1044" s="5">
        <v>156322.01277124934</v>
      </c>
      <c r="J1044" s="5">
        <v>0</v>
      </c>
      <c r="K1044" s="5">
        <v>0</v>
      </c>
      <c r="L1044" s="5">
        <v>0</v>
      </c>
      <c r="M1044" s="5">
        <v>0</v>
      </c>
      <c r="N1044" s="5">
        <v>0</v>
      </c>
      <c r="O1044" s="5">
        <v>0</v>
      </c>
      <c r="P1044" s="5">
        <v>0</v>
      </c>
      <c r="Q1044" s="5">
        <v>0</v>
      </c>
      <c r="R1044" s="5">
        <v>0</v>
      </c>
      <c r="S1044" s="5">
        <v>0</v>
      </c>
      <c r="T1044" s="5">
        <v>0</v>
      </c>
      <c r="U1044" s="5">
        <v>0</v>
      </c>
      <c r="V1044" s="5">
        <v>0</v>
      </c>
      <c r="W1044" s="5">
        <v>0</v>
      </c>
      <c r="X1044" s="5">
        <v>0</v>
      </c>
      <c r="Y1044" s="5">
        <v>0</v>
      </c>
      <c r="Z1044" s="5">
        <v>0</v>
      </c>
      <c r="AA1044" s="5">
        <v>0</v>
      </c>
      <c r="AB1044" s="5">
        <v>0</v>
      </c>
      <c r="AC1044" s="5">
        <v>0</v>
      </c>
      <c r="AD1044" s="5">
        <v>0</v>
      </c>
      <c r="AE1044" s="5">
        <v>0</v>
      </c>
      <c r="AF1044" s="5">
        <v>0</v>
      </c>
      <c r="AG1044" s="5">
        <v>0</v>
      </c>
      <c r="AH1044" s="5">
        <v>0</v>
      </c>
      <c r="AI1044" s="5">
        <v>0</v>
      </c>
      <c r="AJ1044" s="5">
        <v>0</v>
      </c>
      <c r="AK1044" s="5">
        <v>0</v>
      </c>
      <c r="AL1044" s="5">
        <v>0</v>
      </c>
      <c r="AM1044" s="5">
        <v>0</v>
      </c>
      <c r="AN1044" s="5">
        <v>0</v>
      </c>
      <c r="AO1044" s="5">
        <v>0</v>
      </c>
      <c r="AP1044" s="5">
        <v>0</v>
      </c>
      <c r="AQ1044" s="5">
        <v>0</v>
      </c>
      <c r="AR1044" s="5">
        <v>0</v>
      </c>
      <c r="AS1044" s="5">
        <v>0</v>
      </c>
      <c r="AT1044" s="5">
        <v>0</v>
      </c>
      <c r="AU1044" s="5">
        <v>0</v>
      </c>
      <c r="AV1044" s="5">
        <v>0</v>
      </c>
      <c r="AW1044" s="5">
        <v>0</v>
      </c>
      <c r="AX1044" s="5">
        <v>0</v>
      </c>
      <c r="AY1044" s="5">
        <v>0</v>
      </c>
      <c r="AZ1044" s="5">
        <v>0</v>
      </c>
      <c r="BA1044" s="5">
        <v>0</v>
      </c>
      <c r="BB1044" s="5">
        <v>0</v>
      </c>
      <c r="BC1044" s="5">
        <v>46698.15</v>
      </c>
      <c r="BD1044" s="5">
        <v>48418.18</v>
      </c>
      <c r="BE1044" s="5">
        <v>50101.95</v>
      </c>
      <c r="BF1044" s="5">
        <v>51732.22</v>
      </c>
      <c r="BG1044" s="5">
        <v>53290.55</v>
      </c>
      <c r="BH1044" s="5">
        <v>54753.59</v>
      </c>
      <c r="BI1044" s="5">
        <v>56088.7</v>
      </c>
      <c r="BJ1044" s="5">
        <v>57253.98</v>
      </c>
      <c r="BK1044" s="5">
        <v>58201.27</v>
      </c>
      <c r="BL1044" s="5">
        <v>58881.77</v>
      </c>
      <c r="BM1044" s="5">
        <v>59240.99</v>
      </c>
      <c r="BN1044" s="5">
        <v>59222.41</v>
      </c>
      <c r="BO1044" s="5">
        <v>58770.85</v>
      </c>
      <c r="BP1044" s="5">
        <v>57834.77</v>
      </c>
      <c r="BQ1044" s="5">
        <v>56373</v>
      </c>
      <c r="BR1044" s="5">
        <v>54359.39</v>
      </c>
      <c r="BS1044" s="5">
        <v>51679.040000000001</v>
      </c>
      <c r="BT1044" s="5">
        <v>48355.02</v>
      </c>
      <c r="BU1044" s="5">
        <v>44451.02</v>
      </c>
      <c r="BV1044" s="5">
        <v>40064.51</v>
      </c>
      <c r="BW1044" s="5">
        <v>35319.61</v>
      </c>
      <c r="BX1044" s="5">
        <v>30372.78</v>
      </c>
      <c r="BY1044" s="5">
        <v>25416.09</v>
      </c>
      <c r="BZ1044" s="5">
        <v>20658.02</v>
      </c>
      <c r="CA1044" s="5">
        <v>16400.37</v>
      </c>
      <c r="CB1044" s="5">
        <v>12633.68</v>
      </c>
      <c r="CC1044" s="5">
        <v>9327.7099999999991</v>
      </c>
      <c r="CD1044" s="5">
        <v>6536.12</v>
      </c>
      <c r="CE1044" s="5">
        <v>4324.78</v>
      </c>
      <c r="CF1044" s="5">
        <v>2600.44</v>
      </c>
      <c r="CG1044" s="5">
        <v>1385.91</v>
      </c>
      <c r="CH1044" s="5">
        <v>641.98</v>
      </c>
      <c r="CI1044" s="5">
        <v>255.16</v>
      </c>
      <c r="CJ1044" s="5">
        <v>82.77</v>
      </c>
      <c r="CK1044" s="5">
        <v>20.13</v>
      </c>
      <c r="CL1044" s="5">
        <v>3.08</v>
      </c>
      <c r="CM1044" s="5">
        <v>0</v>
      </c>
      <c r="CN1044" s="5">
        <v>0</v>
      </c>
      <c r="CO1044" s="5">
        <v>0</v>
      </c>
      <c r="CP1044" s="5">
        <v>0</v>
      </c>
      <c r="CQ1044" s="5">
        <v>0</v>
      </c>
      <c r="CR1044" s="5">
        <v>0</v>
      </c>
      <c r="CS1044" s="5">
        <v>0</v>
      </c>
      <c r="CT1044" s="5">
        <v>0</v>
      </c>
      <c r="CU1044" s="5">
        <v>0</v>
      </c>
      <c r="CV1044" s="5">
        <v>0</v>
      </c>
      <c r="CW1044" s="5">
        <v>0</v>
      </c>
      <c r="CX1044" s="5">
        <v>0</v>
      </c>
      <c r="CY1044" s="5">
        <v>0</v>
      </c>
      <c r="CZ1044" s="5">
        <v>0</v>
      </c>
      <c r="DA1044" s="5">
        <v>0</v>
      </c>
      <c r="DB1044" s="5">
        <v>0</v>
      </c>
      <c r="DC1044" s="5">
        <v>0</v>
      </c>
      <c r="DD1044" s="5">
        <v>0</v>
      </c>
      <c r="DE1044" s="5">
        <v>0</v>
      </c>
      <c r="DF1044" s="3">
        <v>0</v>
      </c>
      <c r="DG1044" s="3">
        <v>0</v>
      </c>
      <c r="DH1044" s="3">
        <v>0</v>
      </c>
      <c r="DI1044" s="3">
        <v>0</v>
      </c>
      <c r="DJ1044" s="3">
        <v>0</v>
      </c>
      <c r="DK1044" s="3">
        <v>0</v>
      </c>
      <c r="DL1044" s="3">
        <v>0</v>
      </c>
      <c r="DM1044" s="3">
        <v>0</v>
      </c>
      <c r="DN1044" s="3">
        <v>0</v>
      </c>
      <c r="DO1044" s="3">
        <v>0</v>
      </c>
      <c r="DP1044" s="3">
        <v>0</v>
      </c>
      <c r="DQ1044" s="3">
        <v>0</v>
      </c>
      <c r="DR1044" s="3">
        <v>0</v>
      </c>
      <c r="DS1044" s="3">
        <v>0</v>
      </c>
      <c r="DT1044" s="3">
        <v>0</v>
      </c>
      <c r="DU1044" s="3">
        <v>0</v>
      </c>
      <c r="DV1044" s="3">
        <v>0</v>
      </c>
      <c r="DW1044" s="3">
        <v>0</v>
      </c>
      <c r="DX1044" s="3">
        <v>0</v>
      </c>
      <c r="DY1044" s="3">
        <v>0</v>
      </c>
      <c r="DZ1044" s="3">
        <v>0</v>
      </c>
      <c r="EA1044" s="3">
        <v>0</v>
      </c>
      <c r="EB1044" s="3">
        <v>0</v>
      </c>
      <c r="EC1044" s="3">
        <v>0</v>
      </c>
      <c r="ED1044" s="3">
        <v>0</v>
      </c>
      <c r="EE1044" s="3">
        <v>0</v>
      </c>
      <c r="EF1044" s="3">
        <v>0</v>
      </c>
      <c r="EG1044" s="3">
        <v>0</v>
      </c>
      <c r="EH1044" s="3">
        <v>0</v>
      </c>
      <c r="EI1044" s="3">
        <v>0</v>
      </c>
      <c r="EJ1044" s="3">
        <v>0</v>
      </c>
      <c r="EK1044" s="3">
        <v>0</v>
      </c>
      <c r="EL1044" s="3">
        <v>0</v>
      </c>
      <c r="EM1044" s="3">
        <v>0</v>
      </c>
      <c r="EN1044" s="3">
        <v>0</v>
      </c>
      <c r="EO1044" s="3">
        <v>0</v>
      </c>
      <c r="EP1044" s="3">
        <v>0</v>
      </c>
      <c r="EQ1044" s="3">
        <v>0</v>
      </c>
      <c r="ER1044" s="3">
        <v>0</v>
      </c>
      <c r="ES1044" s="3">
        <v>0</v>
      </c>
      <c r="ET1044" s="3">
        <v>0</v>
      </c>
      <c r="EU1044" s="3">
        <v>0</v>
      </c>
      <c r="EV1044" s="3">
        <v>0</v>
      </c>
      <c r="EW1044" s="3">
        <v>0</v>
      </c>
      <c r="EX1044" s="3">
        <v>0</v>
      </c>
      <c r="EY1044" s="3">
        <v>1</v>
      </c>
      <c r="EZ1044" s="3">
        <v>0.98277999999999999</v>
      </c>
      <c r="FA1044" s="3">
        <v>0.96394010739999991</v>
      </c>
      <c r="FB1044" s="3">
        <v>0.94341782251345385</v>
      </c>
      <c r="FC1044" s="3">
        <v>0.92117203025858652</v>
      </c>
      <c r="FD1044" s="3">
        <v>0.8971202285485349</v>
      </c>
      <c r="FE1044" s="3">
        <v>0.87108579951605636</v>
      </c>
      <c r="FF1044" s="3">
        <v>0.84282777617975546</v>
      </c>
      <c r="FG1044" s="3">
        <v>0.81210670373800342</v>
      </c>
      <c r="FH1044" s="3">
        <v>0.77876972354955831</v>
      </c>
      <c r="FI1044" s="3">
        <v>0.74267374686303633</v>
      </c>
      <c r="FJ1044" s="3">
        <v>0.70373536231500733</v>
      </c>
      <c r="FK1044" s="3">
        <v>0.66196163120798857</v>
      </c>
      <c r="FL1044" s="3">
        <v>0.61745795074187548</v>
      </c>
      <c r="FM1044" s="3">
        <v>0.57047557526992621</v>
      </c>
      <c r="FN1044" s="3">
        <v>0.5214203805524652</v>
      </c>
      <c r="FO1044" s="3">
        <v>0.46986754752724297</v>
      </c>
      <c r="FP1044" s="3">
        <v>0.41672552790191181</v>
      </c>
      <c r="FQ1044" s="3">
        <v>0.36310962148205184</v>
      </c>
      <c r="FR1044" s="3">
        <v>0.31021544292076136</v>
      </c>
      <c r="FS1044" s="3">
        <v>0.25921912625901739</v>
      </c>
      <c r="FT1044" s="3">
        <v>0.21129210200498766</v>
      </c>
      <c r="FU1044" s="3">
        <v>0.16759266946831611</v>
      </c>
      <c r="FV1044" s="3">
        <v>0.12911674441178009</v>
      </c>
      <c r="FW1044" s="3">
        <v>9.7161641337308632E-2</v>
      </c>
      <c r="FX1044" s="3">
        <v>7.0944515655262649E-2</v>
      </c>
      <c r="FY1044" s="3">
        <v>4.9649100391022459E-2</v>
      </c>
      <c r="FZ1044" s="3">
        <v>3.2976435988713207E-2</v>
      </c>
      <c r="GA1044" s="3">
        <v>2.0682161123401151E-2</v>
      </c>
      <c r="GB1044" s="3">
        <v>1.1787590910671253E-2</v>
      </c>
      <c r="GC1044" s="3">
        <v>5.9547373003437966E-3</v>
      </c>
      <c r="GD1044" s="3">
        <v>2.6145465064619506E-3</v>
      </c>
      <c r="GE1044" s="3">
        <v>9.8500425084447523E-4</v>
      </c>
      <c r="GF1044" s="3">
        <v>3.0286910704965922E-4</v>
      </c>
      <c r="GG1044" s="3">
        <v>6.9817386557087432E-5</v>
      </c>
      <c r="GH1044" s="3">
        <v>1.0124219224643247E-5</v>
      </c>
      <c r="GI1044" s="3">
        <v>0</v>
      </c>
      <c r="GJ1044" s="3">
        <v>0</v>
      </c>
      <c r="GK1044" s="3">
        <v>0</v>
      </c>
      <c r="GL1044" s="3">
        <v>0</v>
      </c>
      <c r="GM1044" s="3">
        <v>0</v>
      </c>
      <c r="GN1044" s="3">
        <v>0</v>
      </c>
      <c r="GO1044" s="3">
        <v>0</v>
      </c>
      <c r="GP1044" s="3">
        <v>0</v>
      </c>
      <c r="GQ1044" s="3">
        <v>0</v>
      </c>
      <c r="GR1044" s="3">
        <v>0</v>
      </c>
      <c r="GS1044" s="3">
        <v>0</v>
      </c>
      <c r="GT1044" s="3">
        <v>0</v>
      </c>
      <c r="GU1044" s="3">
        <v>0</v>
      </c>
      <c r="GV1044" s="3">
        <v>0</v>
      </c>
      <c r="GW1044" s="3">
        <v>0</v>
      </c>
      <c r="GX1044" s="3">
        <v>0</v>
      </c>
      <c r="GY1044" s="3">
        <v>0</v>
      </c>
      <c r="GZ1044" s="3">
        <v>0</v>
      </c>
      <c r="HA1044" s="3">
        <v>0</v>
      </c>
      <c r="HB1044">
        <f t="shared" si="6015"/>
        <v>48</v>
      </c>
      <c r="HC1044">
        <f t="shared" si="6019"/>
        <v>1.8968629887112451E-3</v>
      </c>
      <c r="HD1044">
        <f>IF(H1044&gt;=$F$3,IF(HB1044&lt;50,HC1044*VLOOKUP(H1044,Ret!$A$2:$AZ$27,HB1044+2),HC1044),0)</f>
        <v>4.7231888418910003E-4</v>
      </c>
      <c r="HE1044">
        <f>IF(H1044&lt;$F$3,HC1044*VLOOKUP(H1044,Withd!$A$2:$AZ$57,HB1044+2),0)</f>
        <v>0</v>
      </c>
      <c r="HF1044">
        <f>IF(HC1044=HD1044,0,HC1044*VLOOKUP(H1044,Mort!$A$2:$E$115,IF(HF1043/HC1043=VLOOKUP(H1043,Mort!$A$2:$E$115,2),2,3)))</f>
        <v>9.2187541251366511E-6</v>
      </c>
      <c r="HH1044">
        <f t="shared" ref="HH1044:HI1044" si="6104">HH1043+1</f>
        <v>71</v>
      </c>
      <c r="HI1044">
        <f t="shared" si="6104"/>
        <v>45</v>
      </c>
      <c r="HJ1044">
        <f t="shared" si="6013"/>
        <v>2.6184762864912845E-3</v>
      </c>
      <c r="HK1044">
        <f>IF(HH1044&gt;=$F$3,IF(HI1044&lt;50,HJ1044*VLOOKUP(HH1044,Ret!$A$2:$AZ$27,HI1044+2),HJ1044),0)</f>
        <v>6.8865926334720786E-4</v>
      </c>
      <c r="HL1044">
        <f>IF(HH1044&lt;$F$3,HJ1044*VLOOKUP(HH1044,Withd!$A$2:$AZ$57,HI1044+2),0)</f>
        <v>0</v>
      </c>
      <c r="HM1044">
        <f>IF(HJ1044=HK1044,0,HJ1044*VLOOKUP(HH1044,Mort!$A$2:$E$115,IF(HM1043/HJ1043=VLOOKUP(HH1043,Mort!$A$2:$E$115,2),2,3)))</f>
        <v>1.0264427043045835E-5</v>
      </c>
      <c r="HN1044">
        <f>HN1043/(1+Assumptions!$C$9)</f>
        <v>0.21672474767500102</v>
      </c>
      <c r="HO1044">
        <f>HO1043*(1+Assumptions!$C$10)</f>
        <v>3.7110129807170593</v>
      </c>
      <c r="HQ1044">
        <f>HQ1043/(1.01+Assumptions!$C$9)</f>
        <v>0.14628082851004462</v>
      </c>
      <c r="HR1044">
        <f>HR1043/(0.99+Assumptions!$C$9)</f>
        <v>0.32231632226827883</v>
      </c>
    </row>
    <row r="1045" spans="2:226" x14ac:dyDescent="0.25">
      <c r="B1045">
        <f t="shared" ref="B1045:C1045" si="6105">B1044+1</f>
        <v>2086</v>
      </c>
      <c r="C1045">
        <f t="shared" si="6105"/>
        <v>97</v>
      </c>
      <c r="D1045">
        <f>IF(D1044=0, 0, D1044*(1-VLOOKUP(C1044,Mort!$A$2:$E$111,IF(D1044/D1043=1-VLOOKUP(C1043,Mort!$A$2:$E$111,4),4,5))))</f>
        <v>0.14243744108772732</v>
      </c>
      <c r="E1045" s="3">
        <f>IF(C1045&lt;65,Assumptions!$C$6,Assumptions!$C$7)*(1+Assumptions!$C$8)^(B1045-$J$3)</f>
        <v>151653.96333276975</v>
      </c>
      <c r="F1045" s="3">
        <f t="shared" si="6011"/>
        <v>21601.200000000001</v>
      </c>
      <c r="H1045">
        <f t="shared" si="6018"/>
        <v>75</v>
      </c>
      <c r="I1045" s="5">
        <v>150190.25403803273</v>
      </c>
      <c r="J1045" s="5">
        <v>0</v>
      </c>
      <c r="K1045" s="5">
        <v>0</v>
      </c>
      <c r="L1045" s="5">
        <v>0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0</v>
      </c>
      <c r="Z1045" s="5">
        <v>0</v>
      </c>
      <c r="AA1045" s="5">
        <v>0</v>
      </c>
      <c r="AB1045" s="5">
        <v>0</v>
      </c>
      <c r="AC1045" s="5">
        <v>0</v>
      </c>
      <c r="AD1045" s="5">
        <v>0</v>
      </c>
      <c r="AE1045" s="5">
        <v>0</v>
      </c>
      <c r="AF1045" s="5">
        <v>0</v>
      </c>
      <c r="AG1045" s="5">
        <v>0</v>
      </c>
      <c r="AH1045" s="5">
        <v>0</v>
      </c>
      <c r="AI1045" s="5">
        <v>0</v>
      </c>
      <c r="AJ1045" s="5">
        <v>0</v>
      </c>
      <c r="AK1045" s="5">
        <v>0</v>
      </c>
      <c r="AL1045" s="5">
        <v>0</v>
      </c>
      <c r="AM1045" s="5">
        <v>0</v>
      </c>
      <c r="AN1045" s="5">
        <v>0</v>
      </c>
      <c r="AO1045" s="5">
        <v>0</v>
      </c>
      <c r="AP1045" s="5">
        <v>0</v>
      </c>
      <c r="AQ1045" s="5">
        <v>0</v>
      </c>
      <c r="AR1045" s="5">
        <v>0</v>
      </c>
      <c r="AS1045" s="5">
        <v>0</v>
      </c>
      <c r="AT1045" s="5">
        <v>0</v>
      </c>
      <c r="AU1045" s="5">
        <v>0</v>
      </c>
      <c r="AV1045" s="5">
        <v>0</v>
      </c>
      <c r="AW1045" s="5">
        <v>0</v>
      </c>
      <c r="AX1045" s="5">
        <v>0</v>
      </c>
      <c r="AY1045" s="5">
        <v>0</v>
      </c>
      <c r="AZ1045" s="5">
        <v>0</v>
      </c>
      <c r="BA1045" s="5">
        <v>0</v>
      </c>
      <c r="BB1045" s="5">
        <v>0</v>
      </c>
      <c r="BC1045" s="5">
        <v>0</v>
      </c>
      <c r="BD1045" s="5">
        <v>49266.55</v>
      </c>
      <c r="BE1045" s="5">
        <v>50979.82</v>
      </c>
      <c r="BF1045" s="5">
        <v>52638.66</v>
      </c>
      <c r="BG1045" s="5">
        <v>54224.3</v>
      </c>
      <c r="BH1045" s="5">
        <v>55712.97</v>
      </c>
      <c r="BI1045" s="5">
        <v>57071.47</v>
      </c>
      <c r="BJ1045" s="5">
        <v>58257.17</v>
      </c>
      <c r="BK1045" s="5">
        <v>59221.05</v>
      </c>
      <c r="BL1045" s="5">
        <v>59913.48</v>
      </c>
      <c r="BM1045" s="5">
        <v>60279</v>
      </c>
      <c r="BN1045" s="5">
        <v>60260.09</v>
      </c>
      <c r="BO1045" s="5">
        <v>59800.62</v>
      </c>
      <c r="BP1045" s="5">
        <v>58848.14</v>
      </c>
      <c r="BQ1045" s="5">
        <v>57360.75</v>
      </c>
      <c r="BR1045" s="5">
        <v>55311.86</v>
      </c>
      <c r="BS1045" s="5">
        <v>52584.55</v>
      </c>
      <c r="BT1045" s="5">
        <v>49202.28</v>
      </c>
      <c r="BU1045" s="5">
        <v>45229.87</v>
      </c>
      <c r="BV1045" s="5">
        <v>40766.51</v>
      </c>
      <c r="BW1045" s="5">
        <v>35938.47</v>
      </c>
      <c r="BX1045" s="5">
        <v>30904.97</v>
      </c>
      <c r="BY1045" s="5">
        <v>25861.43</v>
      </c>
      <c r="BZ1045" s="5">
        <v>21019.99</v>
      </c>
      <c r="CA1045" s="5">
        <v>16687.73</v>
      </c>
      <c r="CB1045" s="5">
        <v>12855.05</v>
      </c>
      <c r="CC1045" s="5">
        <v>9491.15</v>
      </c>
      <c r="CD1045" s="5">
        <v>6650.64</v>
      </c>
      <c r="CE1045" s="5">
        <v>4400.5600000000004</v>
      </c>
      <c r="CF1045" s="5">
        <v>2646</v>
      </c>
      <c r="CG1045" s="5">
        <v>1410.2</v>
      </c>
      <c r="CH1045" s="5">
        <v>653.23</v>
      </c>
      <c r="CI1045" s="5">
        <v>259.63</v>
      </c>
      <c r="CJ1045" s="5">
        <v>84.22</v>
      </c>
      <c r="CK1045" s="5">
        <v>20.48</v>
      </c>
      <c r="CL1045" s="5">
        <v>3.13</v>
      </c>
      <c r="CM1045" s="5">
        <v>0</v>
      </c>
      <c r="CN1045" s="5">
        <v>0</v>
      </c>
      <c r="CO1045" s="5">
        <v>0</v>
      </c>
      <c r="CP1045" s="5">
        <v>0</v>
      </c>
      <c r="CQ1045" s="5">
        <v>0</v>
      </c>
      <c r="CR1045" s="5">
        <v>0</v>
      </c>
      <c r="CS1045" s="5">
        <v>0</v>
      </c>
      <c r="CT1045" s="5">
        <v>0</v>
      </c>
      <c r="CU1045" s="5">
        <v>0</v>
      </c>
      <c r="CV1045" s="5">
        <v>0</v>
      </c>
      <c r="CW1045" s="5">
        <v>0</v>
      </c>
      <c r="CX1045" s="5">
        <v>0</v>
      </c>
      <c r="CY1045" s="5">
        <v>0</v>
      </c>
      <c r="CZ1045" s="5">
        <v>0</v>
      </c>
      <c r="DA1045" s="5">
        <v>0</v>
      </c>
      <c r="DB1045" s="5">
        <v>0</v>
      </c>
      <c r="DC1045" s="5">
        <v>0</v>
      </c>
      <c r="DD1045" s="5">
        <v>0</v>
      </c>
      <c r="DE1045" s="5">
        <v>0</v>
      </c>
      <c r="DF1045" s="3">
        <v>0</v>
      </c>
      <c r="DG1045" s="3">
        <v>0</v>
      </c>
      <c r="DH1045" s="3">
        <v>0</v>
      </c>
      <c r="DI1045" s="3">
        <v>0</v>
      </c>
      <c r="DJ1045" s="3">
        <v>0</v>
      </c>
      <c r="DK1045" s="3">
        <v>0</v>
      </c>
      <c r="DL1045" s="3">
        <v>0</v>
      </c>
      <c r="DM1045" s="3">
        <v>0</v>
      </c>
      <c r="DN1045" s="3">
        <v>0</v>
      </c>
      <c r="DO1045" s="3">
        <v>0</v>
      </c>
      <c r="DP1045" s="3">
        <v>0</v>
      </c>
      <c r="DQ1045" s="3">
        <v>0</v>
      </c>
      <c r="DR1045" s="3">
        <v>0</v>
      </c>
      <c r="DS1045" s="3">
        <v>0</v>
      </c>
      <c r="DT1045" s="3">
        <v>0</v>
      </c>
      <c r="DU1045" s="3">
        <v>0</v>
      </c>
      <c r="DV1045" s="3">
        <v>0</v>
      </c>
      <c r="DW1045" s="3">
        <v>0</v>
      </c>
      <c r="DX1045" s="3">
        <v>0</v>
      </c>
      <c r="DY1045" s="3">
        <v>0</v>
      </c>
      <c r="DZ1045" s="3">
        <v>0</v>
      </c>
      <c r="EA1045" s="3">
        <v>0</v>
      </c>
      <c r="EB1045" s="3">
        <v>0</v>
      </c>
      <c r="EC1045" s="3">
        <v>0</v>
      </c>
      <c r="ED1045" s="3">
        <v>0</v>
      </c>
      <c r="EE1045" s="3">
        <v>0</v>
      </c>
      <c r="EF1045" s="3">
        <v>0</v>
      </c>
      <c r="EG1045" s="3">
        <v>0</v>
      </c>
      <c r="EH1045" s="3">
        <v>0</v>
      </c>
      <c r="EI1045" s="3">
        <v>0</v>
      </c>
      <c r="EJ1045" s="3">
        <v>0</v>
      </c>
      <c r="EK1045" s="3">
        <v>0</v>
      </c>
      <c r="EL1045" s="3">
        <v>0</v>
      </c>
      <c r="EM1045" s="3">
        <v>0</v>
      </c>
      <c r="EN1045" s="3">
        <v>0</v>
      </c>
      <c r="EO1045" s="3">
        <v>0</v>
      </c>
      <c r="EP1045" s="3">
        <v>0</v>
      </c>
      <c r="EQ1045" s="3">
        <v>0</v>
      </c>
      <c r="ER1045" s="3">
        <v>0</v>
      </c>
      <c r="ES1045" s="3">
        <v>0</v>
      </c>
      <c r="ET1045" s="3">
        <v>0</v>
      </c>
      <c r="EU1045" s="3">
        <v>0</v>
      </c>
      <c r="EV1045" s="3">
        <v>0</v>
      </c>
      <c r="EW1045" s="3">
        <v>0</v>
      </c>
      <c r="EX1045" s="3">
        <v>0</v>
      </c>
      <c r="EY1045" s="3">
        <v>0</v>
      </c>
      <c r="EZ1045" s="3">
        <v>1</v>
      </c>
      <c r="FA1045" s="3">
        <v>0.98082999999999998</v>
      </c>
      <c r="FB1045" s="3">
        <v>0.95994812929999995</v>
      </c>
      <c r="FC1045" s="3">
        <v>0.93731255241110589</v>
      </c>
      <c r="FD1045" s="3">
        <v>0.91283932166765192</v>
      </c>
      <c r="FE1045" s="3">
        <v>0.88634872455285663</v>
      </c>
      <c r="FF1045" s="3">
        <v>0.85759557192836189</v>
      </c>
      <c r="FG1045" s="3">
        <v>0.82633621333157314</v>
      </c>
      <c r="FH1045" s="3">
        <v>0.79241511177431201</v>
      </c>
      <c r="FI1045" s="3">
        <v>0.75568667134357259</v>
      </c>
      <c r="FJ1045" s="3">
        <v>0.7160660191650291</v>
      </c>
      <c r="FK1045" s="3">
        <v>0.67356034026739298</v>
      </c>
      <c r="FL1045" s="3">
        <v>0.62827687859121617</v>
      </c>
      <c r="FM1045" s="3">
        <v>0.58047129089921057</v>
      </c>
      <c r="FN1045" s="3">
        <v>0.53055656459478739</v>
      </c>
      <c r="FO1045" s="3">
        <v>0.47810043705330074</v>
      </c>
      <c r="FP1045" s="3">
        <v>0.42402727762257242</v>
      </c>
      <c r="FQ1045" s="3">
        <v>0.36947192808365226</v>
      </c>
      <c r="FR1045" s="3">
        <v>0.31565095231970663</v>
      </c>
      <c r="FS1045" s="3">
        <v>0.26376109226787003</v>
      </c>
      <c r="FT1045" s="3">
        <v>0.21499430391846355</v>
      </c>
      <c r="FU1045" s="3">
        <v>0.17052918198204692</v>
      </c>
      <c r="FV1045" s="3">
        <v>0.13137909238260859</v>
      </c>
      <c r="FW1045" s="3">
        <v>9.8864080808836782E-2</v>
      </c>
      <c r="FX1045" s="3">
        <v>7.2187585884188346E-2</v>
      </c>
      <c r="FY1045" s="3">
        <v>5.0519038229331528E-2</v>
      </c>
      <c r="FZ1045" s="3">
        <v>3.3554240001539712E-2</v>
      </c>
      <c r="GA1045" s="3">
        <v>2.104454824416568E-2</v>
      </c>
      <c r="GB1045" s="3">
        <v>1.1994129826279789E-2</v>
      </c>
      <c r="GC1045" s="3">
        <v>6.0590745643417611E-3</v>
      </c>
      <c r="GD1045" s="3">
        <v>2.6603578689655366E-3</v>
      </c>
      <c r="GE1045" s="3">
        <v>1.0022632235540761E-3</v>
      </c>
      <c r="GF1045" s="3">
        <v>3.0817589597840729E-4</v>
      </c>
      <c r="GG1045" s="3">
        <v>7.1040707540942431E-5</v>
      </c>
      <c r="GH1045" s="3">
        <v>1.0301613000512061E-5</v>
      </c>
      <c r="GI1045" s="3">
        <v>0</v>
      </c>
      <c r="GJ1045" s="3">
        <v>0</v>
      </c>
      <c r="GK1045" s="3">
        <v>0</v>
      </c>
      <c r="GL1045" s="3">
        <v>0</v>
      </c>
      <c r="GM1045" s="3">
        <v>0</v>
      </c>
      <c r="GN1045" s="3">
        <v>0</v>
      </c>
      <c r="GO1045" s="3">
        <v>0</v>
      </c>
      <c r="GP1045" s="3">
        <v>0</v>
      </c>
      <c r="GQ1045" s="3">
        <v>0</v>
      </c>
      <c r="GR1045" s="3">
        <v>0</v>
      </c>
      <c r="GS1045" s="3">
        <v>0</v>
      </c>
      <c r="GT1045" s="3">
        <v>0</v>
      </c>
      <c r="GU1045" s="3">
        <v>0</v>
      </c>
      <c r="GV1045" s="3">
        <v>0</v>
      </c>
      <c r="GW1045" s="3">
        <v>0</v>
      </c>
      <c r="GX1045" s="3">
        <v>0</v>
      </c>
      <c r="GY1045" s="3">
        <v>0</v>
      </c>
      <c r="GZ1045" s="3">
        <v>0</v>
      </c>
      <c r="HA1045" s="3">
        <v>0</v>
      </c>
      <c r="HB1045">
        <f t="shared" si="6015"/>
        <v>49</v>
      </c>
      <c r="HC1045">
        <f t="shared" si="6019"/>
        <v>1.4153253503970085E-3</v>
      </c>
      <c r="HD1045">
        <f>IF(H1045&gt;=$F$3,IF(HB1045&lt;50,HC1045*VLOOKUP(H1045,Ret!$A$2:$AZ$27,HB1045+2),HC1045),0)</f>
        <v>1.4153253503970085E-3</v>
      </c>
      <c r="HE1045">
        <f>IF(H1045&lt;$F$3,HC1045*VLOOKUP(H1045,Withd!$A$2:$AZ$57,HB1045+2),0)</f>
        <v>0</v>
      </c>
      <c r="HF1045">
        <f>IF(HC1045=HD1045,0,HC1045*VLOOKUP(H1045,Mort!$A$2:$E$115,IF(HF1044/HC1044=VLOOKUP(H1044,Mort!$A$2:$E$115,2),2,3)))</f>
        <v>0</v>
      </c>
      <c r="HH1045">
        <f t="shared" ref="HH1045:HI1045" si="6106">HH1044+1</f>
        <v>72</v>
      </c>
      <c r="HI1045">
        <f t="shared" si="6106"/>
        <v>46</v>
      </c>
      <c r="HJ1045">
        <f t="shared" si="6013"/>
        <v>1.9195525961010309E-3</v>
      </c>
      <c r="HK1045">
        <f>IF(HH1045&gt;=$F$3,IF(HI1045&lt;50,HJ1045*VLOOKUP(HH1045,Ret!$A$2:$AZ$27,HI1045+2),HJ1045),0)</f>
        <v>5.5283114767709684E-4</v>
      </c>
      <c r="HL1045">
        <f>IF(HH1045&lt;$F$3,HJ1045*VLOOKUP(HH1045,Withd!$A$2:$AZ$57,HI1045+2),0)</f>
        <v>0</v>
      </c>
      <c r="HM1045">
        <f>IF(HJ1045=HK1045,0,HJ1045*VLOOKUP(HH1045,Mort!$A$2:$E$115,IF(HM1044/HJ1044=VLOOKUP(HH1044,Mort!$A$2:$E$115,2),2,3)))</f>
        <v>8.0429253776633197E-6</v>
      </c>
      <c r="HN1045">
        <f>HN1044/(1+Assumptions!$C$9)</f>
        <v>0.20879070103564645</v>
      </c>
      <c r="HO1045">
        <f>HO1044*(1+Assumptions!$C$10)</f>
        <v>3.8316209025903638</v>
      </c>
      <c r="HQ1045">
        <f>HQ1044/(1.01+Assumptions!$C$9)</f>
        <v>0.13958094323477541</v>
      </c>
      <c r="HR1045">
        <f>HR1044/(0.99+Assumptions!$C$9)</f>
        <v>0.31353727847108837</v>
      </c>
    </row>
    <row r="1046" spans="2:226" x14ac:dyDescent="0.25">
      <c r="B1046">
        <f t="shared" ref="B1046:C1046" si="6107">B1045+1</f>
        <v>2087</v>
      </c>
      <c r="C1046">
        <f t="shared" si="6107"/>
        <v>98</v>
      </c>
      <c r="D1046">
        <f>IF(D1045=0, 0, D1045*(1-VLOOKUP(C1045,Mort!$A$2:$E$111,IF(D1045/D1044=1-VLOOKUP(C1044,Mort!$A$2:$E$111,4),4,5))))</f>
        <v>0.10973665336280689</v>
      </c>
      <c r="E1046" s="3">
        <f>IF(C1046&lt;65,Assumptions!$C$6,Assumptions!$C$7)*(1+Assumptions!$C$8)^(B1046-$J$3)</f>
        <v>159994.93131607212</v>
      </c>
      <c r="F1046" s="3">
        <f t="shared" si="6011"/>
        <v>17557.310000000001</v>
      </c>
      <c r="H1046">
        <f t="shared" si="6018"/>
        <v>76</v>
      </c>
      <c r="I1046" s="5">
        <v>144091.66945817907</v>
      </c>
      <c r="J1046" s="5">
        <v>0</v>
      </c>
      <c r="K1046" s="5">
        <v>0</v>
      </c>
      <c r="L1046" s="5">
        <v>0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s="5">
        <v>0</v>
      </c>
      <c r="AC1046" s="5">
        <v>0</v>
      </c>
      <c r="AD1046" s="5">
        <v>0</v>
      </c>
      <c r="AE1046" s="5">
        <v>0</v>
      </c>
      <c r="AF1046" s="5">
        <v>0</v>
      </c>
      <c r="AG1046" s="5">
        <v>0</v>
      </c>
      <c r="AH1046" s="5">
        <v>0</v>
      </c>
      <c r="AI1046" s="5">
        <v>0</v>
      </c>
      <c r="AJ1046" s="5">
        <v>0</v>
      </c>
      <c r="AK1046" s="5">
        <v>0</v>
      </c>
      <c r="AL1046" s="5">
        <v>0</v>
      </c>
      <c r="AM1046" s="5">
        <v>0</v>
      </c>
      <c r="AN1046" s="5">
        <v>0</v>
      </c>
      <c r="AO1046" s="5">
        <v>0</v>
      </c>
      <c r="AP1046" s="5">
        <v>0</v>
      </c>
      <c r="AQ1046" s="5">
        <v>0</v>
      </c>
      <c r="AR1046" s="5">
        <v>0</v>
      </c>
      <c r="AS1046" s="5">
        <v>0</v>
      </c>
      <c r="AT1046" s="5">
        <v>0</v>
      </c>
      <c r="AU1046" s="5">
        <v>0</v>
      </c>
      <c r="AV1046" s="5">
        <v>0</v>
      </c>
      <c r="AW1046" s="5">
        <v>0</v>
      </c>
      <c r="AX1046" s="5">
        <v>0</v>
      </c>
      <c r="AY1046" s="5">
        <v>0</v>
      </c>
      <c r="AZ1046" s="5">
        <v>0</v>
      </c>
      <c r="BA1046" s="5">
        <v>0</v>
      </c>
      <c r="BB1046" s="5">
        <v>0</v>
      </c>
      <c r="BC1046" s="5">
        <v>0</v>
      </c>
      <c r="BD1046" s="5">
        <v>0</v>
      </c>
      <c r="BE1046" s="5">
        <v>51976.21</v>
      </c>
      <c r="BF1046" s="5">
        <v>53667.46</v>
      </c>
      <c r="BG1046" s="5">
        <v>55284.09</v>
      </c>
      <c r="BH1046" s="5">
        <v>56801.86</v>
      </c>
      <c r="BI1046" s="5">
        <v>58186.91</v>
      </c>
      <c r="BJ1046" s="5">
        <v>59395.79</v>
      </c>
      <c r="BK1046" s="5">
        <v>60378.51</v>
      </c>
      <c r="BL1046" s="5">
        <v>61084.47</v>
      </c>
      <c r="BM1046" s="5">
        <v>61457.13</v>
      </c>
      <c r="BN1046" s="5">
        <v>61437.85</v>
      </c>
      <c r="BO1046" s="5">
        <v>60969.4</v>
      </c>
      <c r="BP1046" s="5">
        <v>59998.3</v>
      </c>
      <c r="BQ1046" s="5">
        <v>58481.85</v>
      </c>
      <c r="BR1046" s="5">
        <v>56392.91</v>
      </c>
      <c r="BS1046" s="5">
        <v>53612.3</v>
      </c>
      <c r="BT1046" s="5">
        <v>50163.93</v>
      </c>
      <c r="BU1046" s="5">
        <v>46113.88</v>
      </c>
      <c r="BV1046" s="5">
        <v>41563.269999999997</v>
      </c>
      <c r="BW1046" s="5">
        <v>36640.879999999997</v>
      </c>
      <c r="BX1046" s="5">
        <v>31508.99</v>
      </c>
      <c r="BY1046" s="5">
        <v>26366.880000000001</v>
      </c>
      <c r="BZ1046" s="5">
        <v>21430.82</v>
      </c>
      <c r="CA1046" s="5">
        <v>17013.88</v>
      </c>
      <c r="CB1046" s="5">
        <v>13106.29</v>
      </c>
      <c r="CC1046" s="5">
        <v>9676.65</v>
      </c>
      <c r="CD1046" s="5">
        <v>6780.63</v>
      </c>
      <c r="CE1046" s="5">
        <v>4486.57</v>
      </c>
      <c r="CF1046" s="5">
        <v>2697.71</v>
      </c>
      <c r="CG1046" s="5">
        <v>1437.76</v>
      </c>
      <c r="CH1046" s="5">
        <v>666</v>
      </c>
      <c r="CI1046" s="5">
        <v>264.70999999999998</v>
      </c>
      <c r="CJ1046" s="5">
        <v>85.87</v>
      </c>
      <c r="CK1046" s="5">
        <v>20.88</v>
      </c>
      <c r="CL1046" s="5">
        <v>3.19</v>
      </c>
      <c r="CM1046" s="5">
        <v>0</v>
      </c>
      <c r="CN1046" s="5">
        <v>0</v>
      </c>
      <c r="CO1046" s="5">
        <v>0</v>
      </c>
      <c r="CP1046" s="5">
        <v>0</v>
      </c>
      <c r="CQ1046" s="5">
        <v>0</v>
      </c>
      <c r="CR1046" s="5">
        <v>0</v>
      </c>
      <c r="CS1046" s="5">
        <v>0</v>
      </c>
      <c r="CT1046" s="5">
        <v>0</v>
      </c>
      <c r="CU1046" s="5">
        <v>0</v>
      </c>
      <c r="CV1046" s="5">
        <v>0</v>
      </c>
      <c r="CW1046" s="5">
        <v>0</v>
      </c>
      <c r="CX1046" s="5">
        <v>0</v>
      </c>
      <c r="CY1046" s="5">
        <v>0</v>
      </c>
      <c r="CZ1046" s="5">
        <v>0</v>
      </c>
      <c r="DA1046" s="5">
        <v>0</v>
      </c>
      <c r="DB1046" s="5">
        <v>0</v>
      </c>
      <c r="DC1046" s="5">
        <v>0</v>
      </c>
      <c r="DD1046" s="5">
        <v>0</v>
      </c>
      <c r="DE1046" s="5">
        <v>0</v>
      </c>
      <c r="DF1046" s="3">
        <v>0</v>
      </c>
      <c r="DG1046" s="3">
        <v>0</v>
      </c>
      <c r="DH1046" s="3">
        <v>0</v>
      </c>
      <c r="DI1046" s="3">
        <v>0</v>
      </c>
      <c r="DJ1046" s="3">
        <v>0</v>
      </c>
      <c r="DK1046" s="3">
        <v>0</v>
      </c>
      <c r="DL1046" s="3">
        <v>0</v>
      </c>
      <c r="DM1046" s="3">
        <v>0</v>
      </c>
      <c r="DN1046" s="3">
        <v>0</v>
      </c>
      <c r="DO1046" s="3">
        <v>0</v>
      </c>
      <c r="DP1046" s="3">
        <v>0</v>
      </c>
      <c r="DQ1046" s="3">
        <v>0</v>
      </c>
      <c r="DR1046" s="3">
        <v>0</v>
      </c>
      <c r="DS1046" s="3">
        <v>0</v>
      </c>
      <c r="DT1046" s="3">
        <v>0</v>
      </c>
      <c r="DU1046" s="3">
        <v>0</v>
      </c>
      <c r="DV1046" s="3">
        <v>0</v>
      </c>
      <c r="DW1046" s="3">
        <v>0</v>
      </c>
      <c r="DX1046" s="3">
        <v>0</v>
      </c>
      <c r="DY1046" s="3">
        <v>0</v>
      </c>
      <c r="DZ1046" s="3">
        <v>0</v>
      </c>
      <c r="EA1046" s="3">
        <v>0</v>
      </c>
      <c r="EB1046" s="3">
        <v>0</v>
      </c>
      <c r="EC1046" s="3">
        <v>0</v>
      </c>
      <c r="ED1046" s="3">
        <v>0</v>
      </c>
      <c r="EE1046" s="3">
        <v>0</v>
      </c>
      <c r="EF1046" s="3">
        <v>0</v>
      </c>
      <c r="EG1046" s="3">
        <v>0</v>
      </c>
      <c r="EH1046" s="3">
        <v>0</v>
      </c>
      <c r="EI1046" s="3">
        <v>0</v>
      </c>
      <c r="EJ1046" s="3">
        <v>0</v>
      </c>
      <c r="EK1046" s="3">
        <v>0</v>
      </c>
      <c r="EL1046" s="3">
        <v>0</v>
      </c>
      <c r="EM1046" s="3">
        <v>0</v>
      </c>
      <c r="EN1046" s="3">
        <v>0</v>
      </c>
      <c r="EO1046" s="3">
        <v>0</v>
      </c>
      <c r="EP1046" s="3">
        <v>0</v>
      </c>
      <c r="EQ1046" s="3">
        <v>0</v>
      </c>
      <c r="ER1046" s="3">
        <v>0</v>
      </c>
      <c r="ES1046" s="3">
        <v>0</v>
      </c>
      <c r="ET1046" s="3">
        <v>0</v>
      </c>
      <c r="EU1046" s="3">
        <v>0</v>
      </c>
      <c r="EV1046" s="3">
        <v>0</v>
      </c>
      <c r="EW1046" s="3">
        <v>0</v>
      </c>
      <c r="EX1046" s="3">
        <v>0</v>
      </c>
      <c r="EY1046" s="3">
        <v>0</v>
      </c>
      <c r="EZ1046" s="3">
        <v>0</v>
      </c>
      <c r="FA1046" s="3">
        <v>1</v>
      </c>
      <c r="FB1046" s="3">
        <v>0.97870999999999997</v>
      </c>
      <c r="FC1046" s="3">
        <v>0.95563201819999988</v>
      </c>
      <c r="FD1046" s="3">
        <v>0.93068046620479794</v>
      </c>
      <c r="FE1046" s="3">
        <v>0.90367211907553469</v>
      </c>
      <c r="FF1046" s="3">
        <v>0.87435699553272428</v>
      </c>
      <c r="FG1046" s="3">
        <v>0.84248668304555652</v>
      </c>
      <c r="FH1046" s="3">
        <v>0.80790260470653641</v>
      </c>
      <c r="FI1046" s="3">
        <v>0.7704563189783884</v>
      </c>
      <c r="FJ1046" s="3">
        <v>0.7300612941743515</v>
      </c>
      <c r="FK1046" s="3">
        <v>0.68672485575216202</v>
      </c>
      <c r="FL1046" s="3">
        <v>0.64055634369994419</v>
      </c>
      <c r="FM1046" s="3">
        <v>0.59181641150781539</v>
      </c>
      <c r="FN1046" s="3">
        <v>0.54092611828225834</v>
      </c>
      <c r="FO1046" s="3">
        <v>0.48744475296769146</v>
      </c>
      <c r="FP1046" s="3">
        <v>0.43231475140704556</v>
      </c>
      <c r="FQ1046" s="3">
        <v>0.37669313549101507</v>
      </c>
      <c r="FR1046" s="3">
        <v>0.32182024644403895</v>
      </c>
      <c r="FS1046" s="3">
        <v>0.26891621613110339</v>
      </c>
      <c r="FT1046" s="3">
        <v>0.21919629693062367</v>
      </c>
      <c r="FU1046" s="3">
        <v>0.17386211879943209</v>
      </c>
      <c r="FV1046" s="3">
        <v>0.13394685356545846</v>
      </c>
      <c r="FW1046" s="3">
        <v>0.10079634677654314</v>
      </c>
      <c r="FX1046" s="3">
        <v>7.3598468525828506E-2</v>
      </c>
      <c r="FY1046" s="3">
        <v>5.1506416228430559E-2</v>
      </c>
      <c r="FZ1046" s="3">
        <v>3.4210046594761297E-2</v>
      </c>
      <c r="GA1046" s="3">
        <v>2.1455857023302393E-2</v>
      </c>
      <c r="GB1046" s="3">
        <v>1.2228551151860965E-2</v>
      </c>
      <c r="GC1046" s="3">
        <v>6.1774971853856041E-3</v>
      </c>
      <c r="GD1046" s="3">
        <v>2.712353689187257E-3</v>
      </c>
      <c r="GE1046" s="3">
        <v>1.0218521288644072E-3</v>
      </c>
      <c r="GF1046" s="3">
        <v>3.141990925832279E-4</v>
      </c>
      <c r="GG1046" s="3">
        <v>7.2429174822285684E-5</v>
      </c>
      <c r="GH1046" s="3">
        <v>1.0502954640979645E-5</v>
      </c>
      <c r="GI1046" s="3">
        <v>0</v>
      </c>
      <c r="GJ1046" s="3">
        <v>0</v>
      </c>
      <c r="GK1046" s="3">
        <v>0</v>
      </c>
      <c r="GL1046" s="3">
        <v>0</v>
      </c>
      <c r="GM1046" s="3">
        <v>0</v>
      </c>
      <c r="GN1046" s="3">
        <v>0</v>
      </c>
      <c r="GO1046" s="3">
        <v>0</v>
      </c>
      <c r="GP1046" s="3">
        <v>0</v>
      </c>
      <c r="GQ1046" s="3">
        <v>0</v>
      </c>
      <c r="GR1046" s="3">
        <v>0</v>
      </c>
      <c r="GS1046" s="3">
        <v>0</v>
      </c>
      <c r="GT1046" s="3">
        <v>0</v>
      </c>
      <c r="GU1046" s="3">
        <v>0</v>
      </c>
      <c r="GV1046" s="3">
        <v>0</v>
      </c>
      <c r="GW1046" s="3">
        <v>0</v>
      </c>
      <c r="GX1046" s="3">
        <v>0</v>
      </c>
      <c r="GY1046" s="3">
        <v>0</v>
      </c>
      <c r="GZ1046" s="3">
        <v>0</v>
      </c>
      <c r="HA1046" s="3">
        <v>0</v>
      </c>
      <c r="HB1046">
        <f t="shared" si="6015"/>
        <v>50</v>
      </c>
      <c r="HC1046">
        <f t="shared" si="6019"/>
        <v>0</v>
      </c>
      <c r="HD1046">
        <f>IF(H1046&gt;=$F$3,IF(HB1046&lt;50,HC1046*VLOOKUP(H1046,Ret!$A$2:$AZ$27,HB1046+2),HC1046),0)</f>
        <v>0</v>
      </c>
      <c r="HE1046">
        <f>IF(H1046&lt;$F$3,HC1046*VLOOKUP(H1046,Withd!$A$2:$AZ$57,HB1046+2),0)</f>
        <v>0</v>
      </c>
      <c r="HF1046">
        <f>IF(HC1046=HD1046,0,HC1046*VLOOKUP(H1046,Mort!$A$2:$E$115,IF(HF1045/HC1045=VLOOKUP(H1045,Mort!$A$2:$E$115,2),2,3)))</f>
        <v>0</v>
      </c>
      <c r="HH1046">
        <f t="shared" ref="HH1046:HI1046" si="6108">HH1045+1</f>
        <v>73</v>
      </c>
      <c r="HI1046">
        <f t="shared" si="6108"/>
        <v>47</v>
      </c>
      <c r="HJ1046">
        <f t="shared" si="6013"/>
        <v>1.3586785230462707E-3</v>
      </c>
      <c r="HK1046">
        <f>IF(HH1046&gt;=$F$3,IF(HI1046&lt;50,HJ1046*VLOOKUP(HH1046,Ret!$A$2:$AZ$27,HI1046+2),HJ1046),0)</f>
        <v>3.0026795359322582E-4</v>
      </c>
      <c r="HL1046">
        <f>IF(HH1046&lt;$F$3,HJ1046*VLOOKUP(HH1046,Withd!$A$2:$AZ$57,HI1046+2),0)</f>
        <v>0</v>
      </c>
      <c r="HM1046">
        <f>IF(HJ1046=HK1046,0,HJ1046*VLOOKUP(HH1046,Mort!$A$2:$E$115,IF(HM1045/HJ1045=VLOOKUP(HH1045,Mort!$A$2:$E$115,2),2,3)))</f>
        <v>6.1276401389386812E-6</v>
      </c>
      <c r="HN1046">
        <f>HN1045/(1+Assumptions!$C$9)</f>
        <v>0.20114711082432221</v>
      </c>
      <c r="HO1046">
        <f>HO1045*(1+Assumptions!$C$10)</f>
        <v>3.9561485819245505</v>
      </c>
      <c r="HQ1046">
        <f>HQ1045/(1.01+Assumptions!$C$9)</f>
        <v>0.13318792293394599</v>
      </c>
      <c r="HR1046">
        <f>HR1045/(0.99+Assumptions!$C$9)</f>
        <v>0.30499735259833499</v>
      </c>
    </row>
    <row r="1047" spans="2:226" x14ac:dyDescent="0.25">
      <c r="B1047">
        <f t="shared" ref="B1047:C1047" si="6109">B1046+1</f>
        <v>2088</v>
      </c>
      <c r="C1047">
        <f t="shared" si="6109"/>
        <v>99</v>
      </c>
      <c r="D1047">
        <f>IF(D1046=0, 0, D1046*(1-VLOOKUP(C1046,Mort!$A$2:$E$111,IF(D1046/D1045=1-VLOOKUP(C1045,Mort!$A$2:$E$111,4),4,5))))</f>
        <v>8.2577929022045804E-2</v>
      </c>
      <c r="E1047" s="3">
        <f>IF(C1047&lt;65,Assumptions!$C$6,Assumptions!$C$7)*(1+Assumptions!$C$8)^(B1047-$J$3)</f>
        <v>168794.65253845608</v>
      </c>
      <c r="F1047" s="3">
        <f t="shared" si="6011"/>
        <v>13938.71</v>
      </c>
      <c r="H1047">
        <f t="shared" si="6018"/>
        <v>77</v>
      </c>
      <c r="I1047" s="5">
        <v>138024.26705178752</v>
      </c>
      <c r="J1047" s="5">
        <v>0</v>
      </c>
      <c r="K1047" s="5">
        <v>0</v>
      </c>
      <c r="L1047" s="5">
        <v>0</v>
      </c>
      <c r="M1047" s="5">
        <v>0</v>
      </c>
      <c r="N1047" s="5">
        <v>0</v>
      </c>
      <c r="O1047" s="5">
        <v>0</v>
      </c>
      <c r="P1047" s="5">
        <v>0</v>
      </c>
      <c r="Q1047" s="5">
        <v>0</v>
      </c>
      <c r="R1047" s="5">
        <v>0</v>
      </c>
      <c r="S1047" s="5">
        <v>0</v>
      </c>
      <c r="T1047" s="5">
        <v>0</v>
      </c>
      <c r="U1047" s="5">
        <v>0</v>
      </c>
      <c r="V1047" s="5">
        <v>0</v>
      </c>
      <c r="W1047" s="5">
        <v>0</v>
      </c>
      <c r="X1047" s="5">
        <v>0</v>
      </c>
      <c r="Y1047" s="5">
        <v>0</v>
      </c>
      <c r="Z1047" s="5">
        <v>0</v>
      </c>
      <c r="AA1047" s="5">
        <v>0</v>
      </c>
      <c r="AB1047" s="5">
        <v>0</v>
      </c>
      <c r="AC1047" s="5">
        <v>0</v>
      </c>
      <c r="AD1047" s="5">
        <v>0</v>
      </c>
      <c r="AE1047" s="5">
        <v>0</v>
      </c>
      <c r="AF1047" s="5">
        <v>0</v>
      </c>
      <c r="AG1047" s="5">
        <v>0</v>
      </c>
      <c r="AH1047" s="5">
        <v>0</v>
      </c>
      <c r="AI1047" s="5">
        <v>0</v>
      </c>
      <c r="AJ1047" s="5">
        <v>0</v>
      </c>
      <c r="AK1047" s="5">
        <v>0</v>
      </c>
      <c r="AL1047" s="5">
        <v>0</v>
      </c>
      <c r="AM1047" s="5">
        <v>0</v>
      </c>
      <c r="AN1047" s="5">
        <v>0</v>
      </c>
      <c r="AO1047" s="5">
        <v>0</v>
      </c>
      <c r="AP1047" s="5">
        <v>0</v>
      </c>
      <c r="AQ1047" s="5">
        <v>0</v>
      </c>
      <c r="AR1047" s="5">
        <v>0</v>
      </c>
      <c r="AS1047" s="5">
        <v>0</v>
      </c>
      <c r="AT1047" s="5">
        <v>0</v>
      </c>
      <c r="AU1047" s="5">
        <v>0</v>
      </c>
      <c r="AV1047" s="5">
        <v>0</v>
      </c>
      <c r="AW1047" s="5">
        <v>0</v>
      </c>
      <c r="AX1047" s="5">
        <v>0</v>
      </c>
      <c r="AY1047" s="5">
        <v>0</v>
      </c>
      <c r="AZ1047" s="5">
        <v>0</v>
      </c>
      <c r="BA1047" s="5">
        <v>0</v>
      </c>
      <c r="BB1047" s="5">
        <v>0</v>
      </c>
      <c r="BC1047" s="5">
        <v>0</v>
      </c>
      <c r="BD1047" s="5">
        <v>0</v>
      </c>
      <c r="BE1047" s="5">
        <v>0</v>
      </c>
      <c r="BF1047" s="5">
        <v>54834.9</v>
      </c>
      <c r="BG1047" s="5">
        <v>56486.69</v>
      </c>
      <c r="BH1047" s="5">
        <v>58037.48</v>
      </c>
      <c r="BI1047" s="5">
        <v>59452.66</v>
      </c>
      <c r="BJ1047" s="5">
        <v>60687.83</v>
      </c>
      <c r="BK1047" s="5">
        <v>61691.93</v>
      </c>
      <c r="BL1047" s="5">
        <v>62413.25</v>
      </c>
      <c r="BM1047" s="5">
        <v>62794.01</v>
      </c>
      <c r="BN1047" s="5">
        <v>62774.32</v>
      </c>
      <c r="BO1047" s="5">
        <v>62295.68</v>
      </c>
      <c r="BP1047" s="5">
        <v>61303.45</v>
      </c>
      <c r="BQ1047" s="5">
        <v>59754.01</v>
      </c>
      <c r="BR1047" s="5">
        <v>57619.63</v>
      </c>
      <c r="BS1047" s="5">
        <v>54778.53</v>
      </c>
      <c r="BT1047" s="5">
        <v>51255.15</v>
      </c>
      <c r="BU1047" s="5">
        <v>47117</v>
      </c>
      <c r="BV1047" s="5">
        <v>42467.4</v>
      </c>
      <c r="BW1047" s="5">
        <v>37437.93</v>
      </c>
      <c r="BX1047" s="5">
        <v>32194.41</v>
      </c>
      <c r="BY1047" s="5">
        <v>26940.44</v>
      </c>
      <c r="BZ1047" s="5">
        <v>21897</v>
      </c>
      <c r="CA1047" s="5">
        <v>17383.990000000002</v>
      </c>
      <c r="CB1047" s="5">
        <v>13391.4</v>
      </c>
      <c r="CC1047" s="5">
        <v>9887.15</v>
      </c>
      <c r="CD1047" s="5">
        <v>6928.12</v>
      </c>
      <c r="CE1047" s="5">
        <v>4584.17</v>
      </c>
      <c r="CF1047" s="5">
        <v>2756.4</v>
      </c>
      <c r="CG1047" s="5">
        <v>1469.03</v>
      </c>
      <c r="CH1047" s="5">
        <v>680.48</v>
      </c>
      <c r="CI1047" s="5">
        <v>270.47000000000003</v>
      </c>
      <c r="CJ1047" s="5">
        <v>87.74</v>
      </c>
      <c r="CK1047" s="5">
        <v>21.34</v>
      </c>
      <c r="CL1047" s="5">
        <v>3.26</v>
      </c>
      <c r="CM1047" s="5">
        <v>0</v>
      </c>
      <c r="CN1047" s="5">
        <v>0</v>
      </c>
      <c r="CO1047" s="5">
        <v>0</v>
      </c>
      <c r="CP1047" s="5">
        <v>0</v>
      </c>
      <c r="CQ1047" s="5">
        <v>0</v>
      </c>
      <c r="CR1047" s="5">
        <v>0</v>
      </c>
      <c r="CS1047" s="5">
        <v>0</v>
      </c>
      <c r="CT1047" s="5">
        <v>0</v>
      </c>
      <c r="CU1047" s="5">
        <v>0</v>
      </c>
      <c r="CV1047" s="5">
        <v>0</v>
      </c>
      <c r="CW1047" s="5">
        <v>0</v>
      </c>
      <c r="CX1047" s="5">
        <v>0</v>
      </c>
      <c r="CY1047" s="5">
        <v>0</v>
      </c>
      <c r="CZ1047" s="5">
        <v>0</v>
      </c>
      <c r="DA1047" s="5">
        <v>0</v>
      </c>
      <c r="DB1047" s="5">
        <v>0</v>
      </c>
      <c r="DC1047" s="5">
        <v>0</v>
      </c>
      <c r="DD1047" s="5">
        <v>0</v>
      </c>
      <c r="DE1047" s="5">
        <v>0</v>
      </c>
      <c r="DF1047" s="3">
        <v>0</v>
      </c>
      <c r="DG1047" s="3">
        <v>0</v>
      </c>
      <c r="DH1047" s="3">
        <v>0</v>
      </c>
      <c r="DI1047" s="3">
        <v>0</v>
      </c>
      <c r="DJ1047" s="3">
        <v>0</v>
      </c>
      <c r="DK1047" s="3">
        <v>0</v>
      </c>
      <c r="DL1047" s="3">
        <v>0</v>
      </c>
      <c r="DM1047" s="3">
        <v>0</v>
      </c>
      <c r="DN1047" s="3">
        <v>0</v>
      </c>
      <c r="DO1047" s="3">
        <v>0</v>
      </c>
      <c r="DP1047" s="3">
        <v>0</v>
      </c>
      <c r="DQ1047" s="3">
        <v>0</v>
      </c>
      <c r="DR1047" s="3">
        <v>0</v>
      </c>
      <c r="DS1047" s="3">
        <v>0</v>
      </c>
      <c r="DT1047" s="3">
        <v>0</v>
      </c>
      <c r="DU1047" s="3">
        <v>0</v>
      </c>
      <c r="DV1047" s="3">
        <v>0</v>
      </c>
      <c r="DW1047" s="3">
        <v>0</v>
      </c>
      <c r="DX1047" s="3">
        <v>0</v>
      </c>
      <c r="DY1047" s="3">
        <v>0</v>
      </c>
      <c r="DZ1047" s="3">
        <v>0</v>
      </c>
      <c r="EA1047" s="3">
        <v>0</v>
      </c>
      <c r="EB1047" s="3">
        <v>0</v>
      </c>
      <c r="EC1047" s="3">
        <v>0</v>
      </c>
      <c r="ED1047" s="3">
        <v>0</v>
      </c>
      <c r="EE1047" s="3">
        <v>0</v>
      </c>
      <c r="EF1047" s="3">
        <v>0</v>
      </c>
      <c r="EG1047" s="3">
        <v>0</v>
      </c>
      <c r="EH1047" s="3">
        <v>0</v>
      </c>
      <c r="EI1047" s="3">
        <v>0</v>
      </c>
      <c r="EJ1047" s="3">
        <v>0</v>
      </c>
      <c r="EK1047" s="3">
        <v>0</v>
      </c>
      <c r="EL1047" s="3">
        <v>0</v>
      </c>
      <c r="EM1047" s="3">
        <v>0</v>
      </c>
      <c r="EN1047" s="3">
        <v>0</v>
      </c>
      <c r="EO1047" s="3">
        <v>0</v>
      </c>
      <c r="EP1047" s="3">
        <v>0</v>
      </c>
      <c r="EQ1047" s="3">
        <v>0</v>
      </c>
      <c r="ER1047" s="3">
        <v>0</v>
      </c>
      <c r="ES1047" s="3">
        <v>0</v>
      </c>
      <c r="ET1047" s="3">
        <v>0</v>
      </c>
      <c r="EU1047" s="3">
        <v>0</v>
      </c>
      <c r="EV1047" s="3">
        <v>0</v>
      </c>
      <c r="EW1047" s="3">
        <v>0</v>
      </c>
      <c r="EX1047" s="3">
        <v>0</v>
      </c>
      <c r="EY1047" s="3">
        <v>0</v>
      </c>
      <c r="EZ1047" s="3">
        <v>0</v>
      </c>
      <c r="FA1047" s="3">
        <v>0</v>
      </c>
      <c r="FB1047" s="3">
        <v>1</v>
      </c>
      <c r="FC1047" s="3">
        <v>0.97641999999999995</v>
      </c>
      <c r="FD1047" s="3">
        <v>0.95092567380000004</v>
      </c>
      <c r="FE1047" s="3">
        <v>0.92332981074632403</v>
      </c>
      <c r="FF1047" s="3">
        <v>0.89337699168571327</v>
      </c>
      <c r="FG1047" s="3">
        <v>0.86081340033876907</v>
      </c>
      <c r="FH1047" s="3">
        <v>0.82547701025486253</v>
      </c>
      <c r="FI1047" s="3">
        <v>0.78721615082954965</v>
      </c>
      <c r="FJ1047" s="3">
        <v>0.74594240804155643</v>
      </c>
      <c r="FK1047" s="3">
        <v>0.70166326670020962</v>
      </c>
      <c r="FL1047" s="3">
        <v>0.65449044527995448</v>
      </c>
      <c r="FM1047" s="3">
        <v>0.60469026729860276</v>
      </c>
      <c r="FN1047" s="3">
        <v>0.55269295121359585</v>
      </c>
      <c r="FO1047" s="3">
        <v>0.49804819912710763</v>
      </c>
      <c r="FP1047" s="3">
        <v>0.44171894780583176</v>
      </c>
      <c r="FQ1047" s="3">
        <v>0.38488738798113348</v>
      </c>
      <c r="FR1047" s="3">
        <v>0.32882084217392177</v>
      </c>
      <c r="FS1047" s="3">
        <v>0.27476598392895074</v>
      </c>
      <c r="FT1047" s="3">
        <v>0.22396450116032704</v>
      </c>
      <c r="FU1047" s="3">
        <v>0.17764416303034819</v>
      </c>
      <c r="FV1047" s="3">
        <v>0.13686061608184086</v>
      </c>
      <c r="FW1047" s="3">
        <v>0.10298898220774606</v>
      </c>
      <c r="FX1047" s="3">
        <v>7.5199465138629948E-2</v>
      </c>
      <c r="FY1047" s="3">
        <v>5.2626841687967392E-2</v>
      </c>
      <c r="FZ1047" s="3">
        <v>3.4954221980731066E-2</v>
      </c>
      <c r="GA1047" s="3">
        <v>2.1922588941874911E-2</v>
      </c>
      <c r="GB1047" s="3">
        <v>1.2494560341532186E-2</v>
      </c>
      <c r="GC1047" s="3">
        <v>6.3118770477318146E-3</v>
      </c>
      <c r="GD1047" s="3">
        <v>2.7713558553476075E-3</v>
      </c>
      <c r="GE1047" s="3">
        <v>1.0440806049436576E-3</v>
      </c>
      <c r="GF1047" s="3">
        <v>3.210339044080758E-4</v>
      </c>
      <c r="GG1047" s="3">
        <v>7.4004735644149619E-5</v>
      </c>
      <c r="GH1047" s="3">
        <v>1.0731426715758134E-5</v>
      </c>
      <c r="GI1047" s="3">
        <v>0</v>
      </c>
      <c r="GJ1047" s="3">
        <v>0</v>
      </c>
      <c r="GK1047" s="3">
        <v>0</v>
      </c>
      <c r="GL1047" s="3">
        <v>0</v>
      </c>
      <c r="GM1047" s="3">
        <v>0</v>
      </c>
      <c r="GN1047" s="3">
        <v>0</v>
      </c>
      <c r="GO1047" s="3">
        <v>0</v>
      </c>
      <c r="GP1047" s="3">
        <v>0</v>
      </c>
      <c r="GQ1047" s="3">
        <v>0</v>
      </c>
      <c r="GR1047" s="3">
        <v>0</v>
      </c>
      <c r="GS1047" s="3">
        <v>0</v>
      </c>
      <c r="GT1047" s="3">
        <v>0</v>
      </c>
      <c r="GU1047" s="3">
        <v>0</v>
      </c>
      <c r="GV1047" s="3">
        <v>0</v>
      </c>
      <c r="GW1047" s="3">
        <v>0</v>
      </c>
      <c r="GX1047" s="3">
        <v>0</v>
      </c>
      <c r="GY1047" s="3">
        <v>0</v>
      </c>
      <c r="GZ1047" s="3">
        <v>0</v>
      </c>
      <c r="HA1047" s="3">
        <v>0</v>
      </c>
      <c r="HB1047">
        <f t="shared" si="6015"/>
        <v>51</v>
      </c>
      <c r="HC1047">
        <f t="shared" si="6019"/>
        <v>0</v>
      </c>
      <c r="HD1047">
        <f>IF(H1047&gt;=$F$3,IF(HB1047&lt;50,HC1047*VLOOKUP(H1047,Ret!$A$2:$AZ$27,HB1047+2),HC1047),0)</f>
        <v>0</v>
      </c>
      <c r="HE1047">
        <f>IF(H1047&lt;$F$3,HC1047*VLOOKUP(H1047,Withd!$A$2:$AZ$57,HB1047+2),0)</f>
        <v>0</v>
      </c>
      <c r="HF1047">
        <f>IF(HC1047=HD1047,0,HC1047*VLOOKUP(H1047,Mort!$A$2:$E$115,IF(HF1046/HC1046=VLOOKUP(H1046,Mort!$A$2:$E$115,2),2,3)))</f>
        <v>0</v>
      </c>
      <c r="HH1047">
        <f t="shared" ref="HH1047:HI1047" si="6110">HH1046+1</f>
        <v>74</v>
      </c>
      <c r="HI1047">
        <f t="shared" si="6110"/>
        <v>48</v>
      </c>
      <c r="HJ1047">
        <f t="shared" si="6013"/>
        <v>1.0522829293141062E-3</v>
      </c>
      <c r="HK1047">
        <f>IF(HH1047&gt;=$F$3,IF(HI1047&lt;50,HJ1047*VLOOKUP(HH1047,Ret!$A$2:$AZ$27,HI1047+2),HJ1047),0)</f>
        <v>2.6201844939921243E-4</v>
      </c>
      <c r="HL1047">
        <f>IF(HH1047&lt;$F$3,HJ1047*VLOOKUP(HH1047,Withd!$A$2:$AZ$57,HI1047+2),0)</f>
        <v>0</v>
      </c>
      <c r="HM1047">
        <f>IF(HJ1047=HK1047,0,HJ1047*VLOOKUP(HH1047,Mort!$A$2:$E$115,IF(HM1046/HJ1046=VLOOKUP(HH1046,Mort!$A$2:$E$115,2),2,3)))</f>
        <v>5.114095036466556E-6</v>
      </c>
      <c r="HN1047">
        <f>HN1046/(1+Assumptions!$C$9)</f>
        <v>0.19378334376138942</v>
      </c>
      <c r="HO1047">
        <f>HO1046*(1+Assumptions!$C$10)</f>
        <v>4.084723410837098</v>
      </c>
      <c r="HQ1047">
        <f>HQ1046/(1.01+Assumptions!$C$9)</f>
        <v>0.12708771272323091</v>
      </c>
      <c r="HR1047">
        <f>HR1046/(0.99+Assumptions!$C$9)</f>
        <v>0.29669003171044261</v>
      </c>
    </row>
    <row r="1048" spans="2:226" x14ac:dyDescent="0.25">
      <c r="B1048">
        <f t="shared" ref="B1048:C1048" si="6111">B1047+1</f>
        <v>2089</v>
      </c>
      <c r="C1048">
        <f t="shared" si="6111"/>
        <v>100</v>
      </c>
      <c r="D1048">
        <f>IF(D1047=0, 0, D1047*(1-VLOOKUP(C1047,Mort!$A$2:$E$111,IF(D1047/D1046=1-VLOOKUP(C1046,Mort!$A$2:$E$111,4),4,5))))</f>
        <v>6.0295926434027182E-2</v>
      </c>
      <c r="E1048" s="3">
        <f>IF(C1048&lt;65,Assumptions!$C$6,Assumptions!$C$7)*(1+Assumptions!$C$8)^(B1048-$J$3)</f>
        <v>178078.35842807117</v>
      </c>
      <c r="F1048" s="3">
        <f t="shared" si="6011"/>
        <v>10737.4</v>
      </c>
      <c r="H1048">
        <f t="shared" si="6018"/>
        <v>78</v>
      </c>
      <c r="I1048" s="5">
        <v>131982.99073636782</v>
      </c>
      <c r="J1048" s="5">
        <v>0</v>
      </c>
      <c r="K1048" s="5">
        <v>0</v>
      </c>
      <c r="L1048" s="5">
        <v>0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0</v>
      </c>
      <c r="Z1048" s="5">
        <v>0</v>
      </c>
      <c r="AA1048" s="5">
        <v>0</v>
      </c>
      <c r="AB1048" s="5">
        <v>0</v>
      </c>
      <c r="AC1048" s="5">
        <v>0</v>
      </c>
      <c r="AD1048" s="5">
        <v>0</v>
      </c>
      <c r="AE1048" s="5">
        <v>0</v>
      </c>
      <c r="AF1048" s="5">
        <v>0</v>
      </c>
      <c r="AG1048" s="5">
        <v>0</v>
      </c>
      <c r="AH1048" s="5">
        <v>0</v>
      </c>
      <c r="AI1048" s="5">
        <v>0</v>
      </c>
      <c r="AJ1048" s="5">
        <v>0</v>
      </c>
      <c r="AK1048" s="5">
        <v>0</v>
      </c>
      <c r="AL1048" s="5">
        <v>0</v>
      </c>
      <c r="AM1048" s="5">
        <v>0</v>
      </c>
      <c r="AN1048" s="5">
        <v>0</v>
      </c>
      <c r="AO1048" s="5">
        <v>0</v>
      </c>
      <c r="AP1048" s="5">
        <v>0</v>
      </c>
      <c r="AQ1048" s="5">
        <v>0</v>
      </c>
      <c r="AR1048" s="5">
        <v>0</v>
      </c>
      <c r="AS1048" s="5">
        <v>0</v>
      </c>
      <c r="AT1048" s="5">
        <v>0</v>
      </c>
      <c r="AU1048" s="5">
        <v>0</v>
      </c>
      <c r="AV1048" s="5">
        <v>0</v>
      </c>
      <c r="AW1048" s="5">
        <v>0</v>
      </c>
      <c r="AX1048" s="5">
        <v>0</v>
      </c>
      <c r="AY1048" s="5">
        <v>0</v>
      </c>
      <c r="AZ1048" s="5">
        <v>0</v>
      </c>
      <c r="BA1048" s="5">
        <v>0</v>
      </c>
      <c r="BB1048" s="5">
        <v>0</v>
      </c>
      <c r="BC1048" s="5">
        <v>0</v>
      </c>
      <c r="BD1048" s="5">
        <v>0</v>
      </c>
      <c r="BE1048" s="5">
        <v>0</v>
      </c>
      <c r="BF1048" s="5">
        <v>0</v>
      </c>
      <c r="BG1048" s="5">
        <v>57850.82</v>
      </c>
      <c r="BH1048" s="5">
        <v>59439.05</v>
      </c>
      <c r="BI1048" s="5">
        <v>60888.41</v>
      </c>
      <c r="BJ1048" s="5">
        <v>62153.41</v>
      </c>
      <c r="BK1048" s="5">
        <v>63181.75</v>
      </c>
      <c r="BL1048" s="5">
        <v>63920.49</v>
      </c>
      <c r="BM1048" s="5">
        <v>64310.45</v>
      </c>
      <c r="BN1048" s="5">
        <v>64290.28</v>
      </c>
      <c r="BO1048" s="5">
        <v>63800.08</v>
      </c>
      <c r="BP1048" s="5">
        <v>62783.9</v>
      </c>
      <c r="BQ1048" s="5">
        <v>61197.04</v>
      </c>
      <c r="BR1048" s="5">
        <v>59011.11</v>
      </c>
      <c r="BS1048" s="5">
        <v>56101.4</v>
      </c>
      <c r="BT1048" s="5">
        <v>52492.93</v>
      </c>
      <c r="BU1048" s="5">
        <v>48254.85</v>
      </c>
      <c r="BV1048" s="5">
        <v>43492.97</v>
      </c>
      <c r="BW1048" s="5">
        <v>38342.03</v>
      </c>
      <c r="BX1048" s="5">
        <v>32971.89</v>
      </c>
      <c r="BY1048" s="5">
        <v>27591.040000000001</v>
      </c>
      <c r="BZ1048" s="5">
        <v>22425.81</v>
      </c>
      <c r="CA1048" s="5">
        <v>17803.8</v>
      </c>
      <c r="CB1048" s="5">
        <v>13714.79</v>
      </c>
      <c r="CC1048" s="5">
        <v>10125.91</v>
      </c>
      <c r="CD1048" s="5">
        <v>7095.44</v>
      </c>
      <c r="CE1048" s="5">
        <v>4694.87</v>
      </c>
      <c r="CF1048" s="5">
        <v>2822.96</v>
      </c>
      <c r="CG1048" s="5">
        <v>1504.51</v>
      </c>
      <c r="CH1048" s="5">
        <v>696.92</v>
      </c>
      <c r="CI1048" s="5">
        <v>277</v>
      </c>
      <c r="CJ1048" s="5">
        <v>89.86</v>
      </c>
      <c r="CK1048" s="5">
        <v>21.85</v>
      </c>
      <c r="CL1048" s="5">
        <v>3.34</v>
      </c>
      <c r="CM1048" s="5">
        <v>0</v>
      </c>
      <c r="CN1048" s="5">
        <v>0</v>
      </c>
      <c r="CO1048" s="5">
        <v>0</v>
      </c>
      <c r="CP1048" s="5">
        <v>0</v>
      </c>
      <c r="CQ1048" s="5">
        <v>0</v>
      </c>
      <c r="CR1048" s="5">
        <v>0</v>
      </c>
      <c r="CS1048" s="5">
        <v>0</v>
      </c>
      <c r="CT1048" s="5">
        <v>0</v>
      </c>
      <c r="CU1048" s="5">
        <v>0</v>
      </c>
      <c r="CV1048" s="5">
        <v>0</v>
      </c>
      <c r="CW1048" s="5">
        <v>0</v>
      </c>
      <c r="CX1048" s="5">
        <v>0</v>
      </c>
      <c r="CY1048" s="5">
        <v>0</v>
      </c>
      <c r="CZ1048" s="5">
        <v>0</v>
      </c>
      <c r="DA1048" s="5">
        <v>0</v>
      </c>
      <c r="DB1048" s="5">
        <v>0</v>
      </c>
      <c r="DC1048" s="5">
        <v>0</v>
      </c>
      <c r="DD1048" s="5">
        <v>0</v>
      </c>
      <c r="DE1048" s="5">
        <v>0</v>
      </c>
      <c r="DF1048" s="3">
        <v>0</v>
      </c>
      <c r="DG1048" s="3">
        <v>0</v>
      </c>
      <c r="DH1048" s="3">
        <v>0</v>
      </c>
      <c r="DI1048" s="3">
        <v>0</v>
      </c>
      <c r="DJ1048" s="3">
        <v>0</v>
      </c>
      <c r="DK1048" s="3">
        <v>0</v>
      </c>
      <c r="DL1048" s="3">
        <v>0</v>
      </c>
      <c r="DM1048" s="3">
        <v>0</v>
      </c>
      <c r="DN1048" s="3">
        <v>0</v>
      </c>
      <c r="DO1048" s="3">
        <v>0</v>
      </c>
      <c r="DP1048" s="3">
        <v>0</v>
      </c>
      <c r="DQ1048" s="3">
        <v>0</v>
      </c>
      <c r="DR1048" s="3">
        <v>0</v>
      </c>
      <c r="DS1048" s="3">
        <v>0</v>
      </c>
      <c r="DT1048" s="3">
        <v>0</v>
      </c>
      <c r="DU1048" s="3">
        <v>0</v>
      </c>
      <c r="DV1048" s="3">
        <v>0</v>
      </c>
      <c r="DW1048" s="3">
        <v>0</v>
      </c>
      <c r="DX1048" s="3">
        <v>0</v>
      </c>
      <c r="DY1048" s="3">
        <v>0</v>
      </c>
      <c r="DZ1048" s="3">
        <v>0</v>
      </c>
      <c r="EA1048" s="3">
        <v>0</v>
      </c>
      <c r="EB1048" s="3">
        <v>0</v>
      </c>
      <c r="EC1048" s="3">
        <v>0</v>
      </c>
      <c r="ED1048" s="3">
        <v>0</v>
      </c>
      <c r="EE1048" s="3">
        <v>0</v>
      </c>
      <c r="EF1048" s="3">
        <v>0</v>
      </c>
      <c r="EG1048" s="3">
        <v>0</v>
      </c>
      <c r="EH1048" s="3">
        <v>0</v>
      </c>
      <c r="EI1048" s="3">
        <v>0</v>
      </c>
      <c r="EJ1048" s="3">
        <v>0</v>
      </c>
      <c r="EK1048" s="3">
        <v>0</v>
      </c>
      <c r="EL1048" s="3">
        <v>0</v>
      </c>
      <c r="EM1048" s="3">
        <v>0</v>
      </c>
      <c r="EN1048" s="3">
        <v>0</v>
      </c>
      <c r="EO1048" s="3">
        <v>0</v>
      </c>
      <c r="EP1048" s="3">
        <v>0</v>
      </c>
      <c r="EQ1048" s="3">
        <v>0</v>
      </c>
      <c r="ER1048" s="3">
        <v>0</v>
      </c>
      <c r="ES1048" s="3">
        <v>0</v>
      </c>
      <c r="ET1048" s="3">
        <v>0</v>
      </c>
      <c r="EU1048" s="3">
        <v>0</v>
      </c>
      <c r="EV1048" s="3">
        <v>0</v>
      </c>
      <c r="EW1048" s="3">
        <v>0</v>
      </c>
      <c r="EX1048" s="3">
        <v>0</v>
      </c>
      <c r="EY1048" s="3">
        <v>0</v>
      </c>
      <c r="EZ1048" s="3">
        <v>0</v>
      </c>
      <c r="FA1048" s="3">
        <v>0</v>
      </c>
      <c r="FB1048" s="3">
        <v>0</v>
      </c>
      <c r="FC1048" s="3">
        <v>1</v>
      </c>
      <c r="FD1048" s="3">
        <v>0.97389000000000003</v>
      </c>
      <c r="FE1048" s="3">
        <v>0.94562771219999997</v>
      </c>
      <c r="FF1048" s="3">
        <v>0.9149515492162319</v>
      </c>
      <c r="FG1048" s="3">
        <v>0.88160156524730027</v>
      </c>
      <c r="FH1048" s="3">
        <v>0.84541182099389856</v>
      </c>
      <c r="FI1048" s="3">
        <v>0.80622698309083141</v>
      </c>
      <c r="FJ1048" s="3">
        <v>0.76395650236737911</v>
      </c>
      <c r="FK1048" s="3">
        <v>0.71860804438685155</v>
      </c>
      <c r="FL1048" s="3">
        <v>0.6702960255627235</v>
      </c>
      <c r="FM1048" s="3">
        <v>0.61929320097765583</v>
      </c>
      <c r="FN1048" s="3">
        <v>0.5660401786255872</v>
      </c>
      <c r="FO1048" s="3">
        <v>0.51007578616487537</v>
      </c>
      <c r="FP1048" s="3">
        <v>0.45238621474962798</v>
      </c>
      <c r="FQ1048" s="3">
        <v>0.39418220435994084</v>
      </c>
      <c r="FR1048" s="3">
        <v>0.33676168265082829</v>
      </c>
      <c r="FS1048" s="3">
        <v>0.28140142963985859</v>
      </c>
      <c r="FT1048" s="3">
        <v>0.22937311931374513</v>
      </c>
      <c r="FU1048" s="3">
        <v>0.18193417077727636</v>
      </c>
      <c r="FV1048" s="3">
        <v>0.14016572385022924</v>
      </c>
      <c r="FW1048" s="3">
        <v>0.10547610885453601</v>
      </c>
      <c r="FX1048" s="3">
        <v>7.7015490402316561E-2</v>
      </c>
      <c r="FY1048" s="3">
        <v>5.3897750648253195E-2</v>
      </c>
      <c r="FZ1048" s="3">
        <v>3.5798347003063294E-2</v>
      </c>
      <c r="GA1048" s="3">
        <v>2.2452007273381241E-2</v>
      </c>
      <c r="GB1048" s="3">
        <v>1.2796297025390905E-2</v>
      </c>
      <c r="GC1048" s="3">
        <v>6.4643053683167235E-3</v>
      </c>
      <c r="GD1048" s="3">
        <v>2.8382825580668234E-3</v>
      </c>
      <c r="GE1048" s="3">
        <v>1.069294570926095E-3</v>
      </c>
      <c r="GF1048" s="3">
        <v>3.2878669466835563E-4</v>
      </c>
      <c r="GG1048" s="3">
        <v>7.5791908854949328E-5</v>
      </c>
      <c r="GH1048" s="3">
        <v>1.09905847030562E-5</v>
      </c>
      <c r="GI1048" s="3">
        <v>0</v>
      </c>
      <c r="GJ1048" s="3">
        <v>0</v>
      </c>
      <c r="GK1048" s="3">
        <v>0</v>
      </c>
      <c r="GL1048" s="3">
        <v>0</v>
      </c>
      <c r="GM1048" s="3">
        <v>0</v>
      </c>
      <c r="GN1048" s="3">
        <v>0</v>
      </c>
      <c r="GO1048" s="3">
        <v>0</v>
      </c>
      <c r="GP1048" s="3">
        <v>0</v>
      </c>
      <c r="GQ1048" s="3">
        <v>0</v>
      </c>
      <c r="GR1048" s="3">
        <v>0</v>
      </c>
      <c r="GS1048" s="3">
        <v>0</v>
      </c>
      <c r="GT1048" s="3">
        <v>0</v>
      </c>
      <c r="GU1048" s="3">
        <v>0</v>
      </c>
      <c r="GV1048" s="3">
        <v>0</v>
      </c>
      <c r="GW1048" s="3">
        <v>0</v>
      </c>
      <c r="GX1048" s="3">
        <v>0</v>
      </c>
      <c r="GY1048" s="3">
        <v>0</v>
      </c>
      <c r="GZ1048" s="3">
        <v>0</v>
      </c>
      <c r="HA1048" s="3">
        <v>0</v>
      </c>
      <c r="HB1048">
        <f t="shared" si="6015"/>
        <v>52</v>
      </c>
      <c r="HC1048">
        <f t="shared" si="6019"/>
        <v>0</v>
      </c>
      <c r="HD1048">
        <f>IF(H1048&gt;=$F$3,IF(HB1048&lt;50,HC1048*VLOOKUP(H1048,Ret!$A$2:$AZ$27,HB1048+2),HC1048),0)</f>
        <v>0</v>
      </c>
      <c r="HE1048">
        <f>IF(H1048&lt;$F$3,HC1048*VLOOKUP(H1048,Withd!$A$2:$AZ$57,HB1048+2),0)</f>
        <v>0</v>
      </c>
      <c r="HF1048">
        <f>IF(HC1048=HD1048,0,HC1048*VLOOKUP(H1048,Mort!$A$2:$E$115,IF(HF1047/HC1047=VLOOKUP(H1047,Mort!$A$2:$E$115,2),2,3)))</f>
        <v>0</v>
      </c>
      <c r="HH1048">
        <f t="shared" ref="HH1048:HI1048" si="6112">HH1047+1</f>
        <v>75</v>
      </c>
      <c r="HI1048">
        <f t="shared" si="6112"/>
        <v>49</v>
      </c>
      <c r="HJ1048">
        <f t="shared" si="6013"/>
        <v>7.8515038487842728E-4</v>
      </c>
      <c r="HK1048">
        <f>IF(HH1048&gt;=$F$3,IF(HI1048&lt;50,HJ1048*VLOOKUP(HH1048,Ret!$A$2:$AZ$27,HI1048+2),HJ1048),0)</f>
        <v>7.8515038487842728E-4</v>
      </c>
      <c r="HL1048">
        <f>IF(HH1048&lt;$F$3,HJ1048*VLOOKUP(HH1048,Withd!$A$2:$AZ$57,HI1048+2),0)</f>
        <v>0</v>
      </c>
      <c r="HM1048">
        <f>IF(HJ1048=HK1048,0,HJ1048*VLOOKUP(HH1048,Mort!$A$2:$E$115,IF(HM1047/HJ1047=VLOOKUP(HH1047,Mort!$A$2:$E$115,2),2,3)))</f>
        <v>0</v>
      </c>
      <c r="HN1048">
        <f>HN1047/(1+Assumptions!$C$9)</f>
        <v>0.18668915583948884</v>
      </c>
      <c r="HO1048">
        <f>HO1047*(1+Assumptions!$C$10)</f>
        <v>4.217476921689304</v>
      </c>
      <c r="HQ1048">
        <f>HQ1047/(1.01+Assumptions!$C$9)</f>
        <v>0.12126690145346461</v>
      </c>
      <c r="HR1048">
        <f>HR1047/(0.99+Assumptions!$C$9)</f>
        <v>0.28860898026307646</v>
      </c>
    </row>
    <row r="1049" spans="2:226" x14ac:dyDescent="0.25">
      <c r="B1049">
        <f t="shared" ref="B1049:C1049" si="6113">B1048+1</f>
        <v>2090</v>
      </c>
      <c r="C1049">
        <f t="shared" si="6113"/>
        <v>101</v>
      </c>
      <c r="D1049">
        <f>IF(D1048=0, 0, D1048*(1-VLOOKUP(C1048,Mort!$A$2:$E$111,IF(D1048/D1047=1-VLOOKUP(C1047,Mort!$A$2:$E$111,4),4,5))))</f>
        <v>4.2196898196325237E-2</v>
      </c>
      <c r="E1049" s="3">
        <f>IF(C1049&lt;65,Assumptions!$C$6,Assumptions!$C$7)*(1+Assumptions!$C$8)^(B1049-$J$3)</f>
        <v>187872.66814161502</v>
      </c>
      <c r="F1049" s="3">
        <f t="shared" si="6011"/>
        <v>7927.64</v>
      </c>
      <c r="H1049">
        <f t="shared" si="6018"/>
        <v>79</v>
      </c>
      <c r="I1049" s="5">
        <v>125968.68599261351</v>
      </c>
      <c r="J1049" s="5">
        <v>0</v>
      </c>
      <c r="K1049" s="5">
        <v>0</v>
      </c>
      <c r="L1049" s="5">
        <v>0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s="5">
        <v>0</v>
      </c>
      <c r="AC1049" s="5">
        <v>0</v>
      </c>
      <c r="AD1049" s="5">
        <v>0</v>
      </c>
      <c r="AE1049" s="5">
        <v>0</v>
      </c>
      <c r="AF1049" s="5">
        <v>0</v>
      </c>
      <c r="AG1049" s="5">
        <v>0</v>
      </c>
      <c r="AH1049" s="5">
        <v>0</v>
      </c>
      <c r="AI1049" s="5">
        <v>0</v>
      </c>
      <c r="AJ1049" s="5">
        <v>0</v>
      </c>
      <c r="AK1049" s="5">
        <v>0</v>
      </c>
      <c r="AL1049" s="5">
        <v>0</v>
      </c>
      <c r="AM1049" s="5">
        <v>0</v>
      </c>
      <c r="AN1049" s="5">
        <v>0</v>
      </c>
      <c r="AO1049" s="5">
        <v>0</v>
      </c>
      <c r="AP1049" s="5">
        <v>0</v>
      </c>
      <c r="AQ1049" s="5">
        <v>0</v>
      </c>
      <c r="AR1049" s="5">
        <v>0</v>
      </c>
      <c r="AS1049" s="5">
        <v>0</v>
      </c>
      <c r="AT1049" s="5">
        <v>0</v>
      </c>
      <c r="AU1049" s="5">
        <v>0</v>
      </c>
      <c r="AV1049" s="5">
        <v>0</v>
      </c>
      <c r="AW1049" s="5">
        <v>0</v>
      </c>
      <c r="AX1049" s="5">
        <v>0</v>
      </c>
      <c r="AY1049" s="5">
        <v>0</v>
      </c>
      <c r="AZ1049" s="5">
        <v>0</v>
      </c>
      <c r="BA1049" s="5">
        <v>0</v>
      </c>
      <c r="BB1049" s="5">
        <v>0</v>
      </c>
      <c r="BC1049" s="5">
        <v>0</v>
      </c>
      <c r="BD1049" s="5">
        <v>0</v>
      </c>
      <c r="BE1049" s="5">
        <v>0</v>
      </c>
      <c r="BF1049" s="5">
        <v>0</v>
      </c>
      <c r="BG1049" s="5">
        <v>0</v>
      </c>
      <c r="BH1049" s="5">
        <v>61032.61</v>
      </c>
      <c r="BI1049" s="5">
        <v>62520.82</v>
      </c>
      <c r="BJ1049" s="5">
        <v>63819.74</v>
      </c>
      <c r="BK1049" s="5">
        <v>64875.66</v>
      </c>
      <c r="BL1049" s="5">
        <v>65634.2</v>
      </c>
      <c r="BM1049" s="5">
        <v>66034.62</v>
      </c>
      <c r="BN1049" s="5">
        <v>66013.91</v>
      </c>
      <c r="BO1049" s="5">
        <v>65510.559999999998</v>
      </c>
      <c r="BP1049" s="5">
        <v>64467.13</v>
      </c>
      <c r="BQ1049" s="5">
        <v>62837.73</v>
      </c>
      <c r="BR1049" s="5">
        <v>60593.2</v>
      </c>
      <c r="BS1049" s="5">
        <v>57605.48</v>
      </c>
      <c r="BT1049" s="5">
        <v>53900.27</v>
      </c>
      <c r="BU1049" s="5">
        <v>49548.56</v>
      </c>
      <c r="BV1049" s="5">
        <v>44659.02</v>
      </c>
      <c r="BW1049" s="5">
        <v>39369.980000000003</v>
      </c>
      <c r="BX1049" s="5">
        <v>33855.870000000003</v>
      </c>
      <c r="BY1049" s="5">
        <v>28330.75</v>
      </c>
      <c r="BZ1049" s="5">
        <v>23027.040000000001</v>
      </c>
      <c r="CA1049" s="5">
        <v>18281.12</v>
      </c>
      <c r="CB1049" s="5">
        <v>14082.49</v>
      </c>
      <c r="CC1049" s="5">
        <v>10397.39</v>
      </c>
      <c r="CD1049" s="5">
        <v>7285.66</v>
      </c>
      <c r="CE1049" s="5">
        <v>4820.74</v>
      </c>
      <c r="CF1049" s="5">
        <v>2898.65</v>
      </c>
      <c r="CG1049" s="5">
        <v>1544.85</v>
      </c>
      <c r="CH1049" s="5">
        <v>715.6</v>
      </c>
      <c r="CI1049" s="5">
        <v>284.42</v>
      </c>
      <c r="CJ1049" s="5">
        <v>92.26</v>
      </c>
      <c r="CK1049" s="5">
        <v>22.44</v>
      </c>
      <c r="CL1049" s="5">
        <v>3.43</v>
      </c>
      <c r="CM1049" s="5">
        <v>0</v>
      </c>
      <c r="CN1049" s="5">
        <v>0</v>
      </c>
      <c r="CO1049" s="5">
        <v>0</v>
      </c>
      <c r="CP1049" s="5">
        <v>0</v>
      </c>
      <c r="CQ1049" s="5">
        <v>0</v>
      </c>
      <c r="CR1049" s="5">
        <v>0</v>
      </c>
      <c r="CS1049" s="5">
        <v>0</v>
      </c>
      <c r="CT1049" s="5">
        <v>0</v>
      </c>
      <c r="CU1049" s="5">
        <v>0</v>
      </c>
      <c r="CV1049" s="5">
        <v>0</v>
      </c>
      <c r="CW1049" s="5">
        <v>0</v>
      </c>
      <c r="CX1049" s="5">
        <v>0</v>
      </c>
      <c r="CY1049" s="5">
        <v>0</v>
      </c>
      <c r="CZ1049" s="5">
        <v>0</v>
      </c>
      <c r="DA1049" s="5">
        <v>0</v>
      </c>
      <c r="DB1049" s="5">
        <v>0</v>
      </c>
      <c r="DC1049" s="5">
        <v>0</v>
      </c>
      <c r="DD1049" s="5">
        <v>0</v>
      </c>
      <c r="DE1049" s="5">
        <v>0</v>
      </c>
      <c r="DF1049" s="3">
        <v>0</v>
      </c>
      <c r="DG1049" s="3">
        <v>0</v>
      </c>
      <c r="DH1049" s="3">
        <v>0</v>
      </c>
      <c r="DI1049" s="3">
        <v>0</v>
      </c>
      <c r="DJ1049" s="3">
        <v>0</v>
      </c>
      <c r="DK1049" s="3">
        <v>0</v>
      </c>
      <c r="DL1049" s="3">
        <v>0</v>
      </c>
      <c r="DM1049" s="3">
        <v>0</v>
      </c>
      <c r="DN1049" s="3">
        <v>0</v>
      </c>
      <c r="DO1049" s="3">
        <v>0</v>
      </c>
      <c r="DP1049" s="3">
        <v>0</v>
      </c>
      <c r="DQ1049" s="3">
        <v>0</v>
      </c>
      <c r="DR1049" s="3">
        <v>0</v>
      </c>
      <c r="DS1049" s="3">
        <v>0</v>
      </c>
      <c r="DT1049" s="3">
        <v>0</v>
      </c>
      <c r="DU1049" s="3">
        <v>0</v>
      </c>
      <c r="DV1049" s="3">
        <v>0</v>
      </c>
      <c r="DW1049" s="3">
        <v>0</v>
      </c>
      <c r="DX1049" s="3">
        <v>0</v>
      </c>
      <c r="DY1049" s="3">
        <v>0</v>
      </c>
      <c r="DZ1049" s="3">
        <v>0</v>
      </c>
      <c r="EA1049" s="3">
        <v>0</v>
      </c>
      <c r="EB1049" s="3">
        <v>0</v>
      </c>
      <c r="EC1049" s="3">
        <v>0</v>
      </c>
      <c r="ED1049" s="3">
        <v>0</v>
      </c>
      <c r="EE1049" s="3">
        <v>0</v>
      </c>
      <c r="EF1049" s="3">
        <v>0</v>
      </c>
      <c r="EG1049" s="3">
        <v>0</v>
      </c>
      <c r="EH1049" s="3">
        <v>0</v>
      </c>
      <c r="EI1049" s="3">
        <v>0</v>
      </c>
      <c r="EJ1049" s="3">
        <v>0</v>
      </c>
      <c r="EK1049" s="3">
        <v>0</v>
      </c>
      <c r="EL1049" s="3">
        <v>0</v>
      </c>
      <c r="EM1049" s="3">
        <v>0</v>
      </c>
      <c r="EN1049" s="3">
        <v>0</v>
      </c>
      <c r="EO1049" s="3">
        <v>0</v>
      </c>
      <c r="EP1049" s="3">
        <v>0</v>
      </c>
      <c r="EQ1049" s="3">
        <v>0</v>
      </c>
      <c r="ER1049" s="3">
        <v>0</v>
      </c>
      <c r="ES1049" s="3">
        <v>0</v>
      </c>
      <c r="ET1049" s="3">
        <v>0</v>
      </c>
      <c r="EU1049" s="3">
        <v>0</v>
      </c>
      <c r="EV1049" s="3">
        <v>0</v>
      </c>
      <c r="EW1049" s="3">
        <v>0</v>
      </c>
      <c r="EX1049" s="3">
        <v>0</v>
      </c>
      <c r="EY1049" s="3">
        <v>0</v>
      </c>
      <c r="EZ1049" s="3">
        <v>0</v>
      </c>
      <c r="FA1049" s="3">
        <v>0</v>
      </c>
      <c r="FB1049" s="3">
        <v>0</v>
      </c>
      <c r="FC1049" s="3">
        <v>0</v>
      </c>
      <c r="FD1049" s="3">
        <v>1</v>
      </c>
      <c r="FE1049" s="3">
        <v>0.97097999999999995</v>
      </c>
      <c r="FF1049" s="3">
        <v>0.93948140879999997</v>
      </c>
      <c r="FG1049" s="3">
        <v>0.90523731144924002</v>
      </c>
      <c r="FH1049" s="3">
        <v>0.86807731981424874</v>
      </c>
      <c r="FI1049" s="3">
        <v>0.82784193604085832</v>
      </c>
      <c r="FJ1049" s="3">
        <v>0.78443818333423609</v>
      </c>
      <c r="FK1049" s="3">
        <v>0.73787393277151592</v>
      </c>
      <c r="FL1049" s="3">
        <v>0.68826666827128691</v>
      </c>
      <c r="FM1049" s="3">
        <v>0.63589645748252466</v>
      </c>
      <c r="FN1049" s="3">
        <v>0.58121572110360231</v>
      </c>
      <c r="FO1049" s="3">
        <v>0.5237509227580891</v>
      </c>
      <c r="FP1049" s="3">
        <v>0.46451469339414925</v>
      </c>
      <c r="FQ1049" s="3">
        <v>0.40475023294205803</v>
      </c>
      <c r="FR1049" s="3">
        <v>0.34579026650938843</v>
      </c>
      <c r="FS1049" s="3">
        <v>0.28894580459791008</v>
      </c>
      <c r="FT1049" s="3">
        <v>0.2355226147858025</v>
      </c>
      <c r="FU1049" s="3">
        <v>0.18681182759580284</v>
      </c>
      <c r="FV1049" s="3">
        <v>0.14392356821635843</v>
      </c>
      <c r="FW1049" s="3">
        <v>0.10830392431849188</v>
      </c>
      <c r="FX1049" s="3">
        <v>7.9080276419633222E-2</v>
      </c>
      <c r="FY1049" s="3">
        <v>5.5342749846751915E-2</v>
      </c>
      <c r="FZ1049" s="3">
        <v>3.6758101020714161E-2</v>
      </c>
      <c r="GA1049" s="3">
        <v>2.3053945798171511E-2</v>
      </c>
      <c r="GB1049" s="3">
        <v>1.313936586820987E-2</v>
      </c>
      <c r="GC1049" s="3">
        <v>6.6376134556435807E-3</v>
      </c>
      <c r="GD1049" s="3">
        <v>2.9143769399694267E-3</v>
      </c>
      <c r="GE1049" s="3">
        <v>1.0979623683640817E-3</v>
      </c>
      <c r="GF1049" s="3">
        <v>3.3760146902458781E-4</v>
      </c>
      <c r="GG1049" s="3">
        <v>7.7823890639547969E-5</v>
      </c>
      <c r="GH1049" s="3">
        <v>1.1285242381640848E-5</v>
      </c>
      <c r="GI1049" s="3">
        <v>0</v>
      </c>
      <c r="GJ1049" s="3">
        <v>0</v>
      </c>
      <c r="GK1049" s="3">
        <v>0</v>
      </c>
      <c r="GL1049" s="3">
        <v>0</v>
      </c>
      <c r="GM1049" s="3">
        <v>0</v>
      </c>
      <c r="GN1049" s="3">
        <v>0</v>
      </c>
      <c r="GO1049" s="3">
        <v>0</v>
      </c>
      <c r="GP1049" s="3">
        <v>0</v>
      </c>
      <c r="GQ1049" s="3">
        <v>0</v>
      </c>
      <c r="GR1049" s="3">
        <v>0</v>
      </c>
      <c r="GS1049" s="3">
        <v>0</v>
      </c>
      <c r="GT1049" s="3">
        <v>0</v>
      </c>
      <c r="GU1049" s="3">
        <v>0</v>
      </c>
      <c r="GV1049" s="3">
        <v>0</v>
      </c>
      <c r="GW1049" s="3">
        <v>0</v>
      </c>
      <c r="GX1049" s="3">
        <v>0</v>
      </c>
      <c r="GY1049" s="3">
        <v>0</v>
      </c>
      <c r="GZ1049" s="3">
        <v>0</v>
      </c>
      <c r="HA1049" s="3">
        <v>0</v>
      </c>
      <c r="HB1049">
        <f t="shared" si="6015"/>
        <v>53</v>
      </c>
      <c r="HC1049">
        <f t="shared" si="6019"/>
        <v>0</v>
      </c>
      <c r="HD1049">
        <f>IF(H1049&gt;=$F$3,IF(HB1049&lt;50,HC1049*VLOOKUP(H1049,Ret!$A$2:$AZ$27,HB1049+2),HC1049),0)</f>
        <v>0</v>
      </c>
      <c r="HE1049">
        <f>IF(H1049&lt;$F$3,HC1049*VLOOKUP(H1049,Withd!$A$2:$AZ$57,HB1049+2),0)</f>
        <v>0</v>
      </c>
      <c r="HF1049">
        <f>IF(HC1049=HD1049,0,HC1049*VLOOKUP(H1049,Mort!$A$2:$E$115,IF(HF1048/HC1048=VLOOKUP(H1048,Mort!$A$2:$E$115,2),2,3)))</f>
        <v>0</v>
      </c>
      <c r="HH1049">
        <f t="shared" ref="HH1049:HI1049" si="6114">HH1048+1</f>
        <v>76</v>
      </c>
      <c r="HI1049">
        <f t="shared" si="6114"/>
        <v>50</v>
      </c>
      <c r="HJ1049">
        <f t="shared" si="6013"/>
        <v>0</v>
      </c>
      <c r="HK1049">
        <f>IF(HH1049&gt;=$F$3,IF(HI1049&lt;50,HJ1049*VLOOKUP(HH1049,Ret!$A$2:$AZ$27,HI1049+2),HJ1049),0)</f>
        <v>0</v>
      </c>
      <c r="HL1049">
        <f>IF(HH1049&lt;$F$3,HJ1049*VLOOKUP(HH1049,Withd!$A$2:$AZ$57,HI1049+2),0)</f>
        <v>0</v>
      </c>
      <c r="HM1049">
        <f>IF(HJ1049=HK1049,0,HJ1049*VLOOKUP(HH1049,Mort!$A$2:$E$115,IF(HM1048/HJ1048=VLOOKUP(HH1048,Mort!$A$2:$E$115,2),2,3)))</f>
        <v>0</v>
      </c>
      <c r="HN1049">
        <f>HN1048/(1+Assumptions!$C$9)</f>
        <v>0.17985467807272526</v>
      </c>
      <c r="HO1049">
        <f>HO1048*(1+Assumptions!$C$10)</f>
        <v>4.354544921644206</v>
      </c>
      <c r="HQ1049">
        <f>HQ1048/(1.01+Assumptions!$C$9)</f>
        <v>0.11571269222658837</v>
      </c>
      <c r="HR1049">
        <f>HR1048/(0.99+Assumptions!$C$9)</f>
        <v>0.28074803527536618</v>
      </c>
    </row>
    <row r="1050" spans="2:226" x14ac:dyDescent="0.25">
      <c r="B1050">
        <f t="shared" ref="B1050:C1050" si="6115">B1049+1</f>
        <v>2091</v>
      </c>
      <c r="C1050">
        <f t="shared" si="6115"/>
        <v>102</v>
      </c>
      <c r="D1050">
        <f>IF(D1049=0, 0, D1049*(1-VLOOKUP(C1049,Mort!$A$2:$E$111,IF(D1049/D1048=1-VLOOKUP(C1048,Mort!$A$2:$E$111,4),4,5))))</f>
        <v>2.8026757813017261E-2</v>
      </c>
      <c r="E1050" s="3">
        <f>IF(C1050&lt;65,Assumptions!$C$6,Assumptions!$C$7)*(1+Assumptions!$C$8)^(B1050-$J$3)</f>
        <v>198205.66488940388</v>
      </c>
      <c r="F1050" s="3">
        <f t="shared" si="6011"/>
        <v>5555.06</v>
      </c>
      <c r="H1050">
        <f t="shared" si="6018"/>
        <v>80</v>
      </c>
      <c r="I1050" s="5">
        <v>119995.23647881571</v>
      </c>
      <c r="J1050" s="5">
        <v>0</v>
      </c>
      <c r="K1050" s="5">
        <v>0</v>
      </c>
      <c r="L1050" s="5">
        <v>0</v>
      </c>
      <c r="M1050" s="5">
        <v>0</v>
      </c>
      <c r="N1050" s="5">
        <v>0</v>
      </c>
      <c r="O1050" s="5">
        <v>0</v>
      </c>
      <c r="P1050" s="5">
        <v>0</v>
      </c>
      <c r="Q1050" s="5">
        <v>0</v>
      </c>
      <c r="R1050" s="5">
        <v>0</v>
      </c>
      <c r="S1050" s="5">
        <v>0</v>
      </c>
      <c r="T1050" s="5">
        <v>0</v>
      </c>
      <c r="U1050" s="5">
        <v>0</v>
      </c>
      <c r="V1050" s="5">
        <v>0</v>
      </c>
      <c r="W1050" s="5">
        <v>0</v>
      </c>
      <c r="X1050" s="5">
        <v>0</v>
      </c>
      <c r="Y1050" s="5">
        <v>0</v>
      </c>
      <c r="Z1050" s="5">
        <v>0</v>
      </c>
      <c r="AA1050" s="5">
        <v>0</v>
      </c>
      <c r="AB1050" s="5">
        <v>0</v>
      </c>
      <c r="AC1050" s="5">
        <v>0</v>
      </c>
      <c r="AD1050" s="5">
        <v>0</v>
      </c>
      <c r="AE1050" s="5">
        <v>0</v>
      </c>
      <c r="AF1050" s="5">
        <v>0</v>
      </c>
      <c r="AG1050" s="5">
        <v>0</v>
      </c>
      <c r="AH1050" s="5">
        <v>0</v>
      </c>
      <c r="AI1050" s="5">
        <v>0</v>
      </c>
      <c r="AJ1050" s="5">
        <v>0</v>
      </c>
      <c r="AK1050" s="5">
        <v>0</v>
      </c>
      <c r="AL1050" s="5">
        <v>0</v>
      </c>
      <c r="AM1050" s="5">
        <v>0</v>
      </c>
      <c r="AN1050" s="5">
        <v>0</v>
      </c>
      <c r="AO1050" s="5">
        <v>0</v>
      </c>
      <c r="AP1050" s="5">
        <v>0</v>
      </c>
      <c r="AQ1050" s="5">
        <v>0</v>
      </c>
      <c r="AR1050" s="5">
        <v>0</v>
      </c>
      <c r="AS1050" s="5">
        <v>0</v>
      </c>
      <c r="AT1050" s="5">
        <v>0</v>
      </c>
      <c r="AU1050" s="5">
        <v>0</v>
      </c>
      <c r="AV1050" s="5">
        <v>0</v>
      </c>
      <c r="AW1050" s="5">
        <v>0</v>
      </c>
      <c r="AX1050" s="5">
        <v>0</v>
      </c>
      <c r="AY1050" s="5">
        <v>0</v>
      </c>
      <c r="AZ1050" s="5">
        <v>0</v>
      </c>
      <c r="BA1050" s="5">
        <v>0</v>
      </c>
      <c r="BB1050" s="5">
        <v>0</v>
      </c>
      <c r="BC1050" s="5">
        <v>0</v>
      </c>
      <c r="BD1050" s="5">
        <v>0</v>
      </c>
      <c r="BE1050" s="5">
        <v>0</v>
      </c>
      <c r="BF1050" s="5">
        <v>0</v>
      </c>
      <c r="BG1050" s="5">
        <v>0</v>
      </c>
      <c r="BH1050" s="5">
        <v>0</v>
      </c>
      <c r="BI1050" s="5">
        <v>64389.4</v>
      </c>
      <c r="BJ1050" s="5">
        <v>65727.149999999994</v>
      </c>
      <c r="BK1050" s="5">
        <v>66814.62</v>
      </c>
      <c r="BL1050" s="5">
        <v>67595.83</v>
      </c>
      <c r="BM1050" s="5">
        <v>68008.22</v>
      </c>
      <c r="BN1050" s="5">
        <v>67986.89</v>
      </c>
      <c r="BO1050" s="5">
        <v>67468.5</v>
      </c>
      <c r="BP1050" s="5">
        <v>66393.88</v>
      </c>
      <c r="BQ1050" s="5">
        <v>64715.78</v>
      </c>
      <c r="BR1050" s="5">
        <v>62404.17</v>
      </c>
      <c r="BS1050" s="5">
        <v>59327.16</v>
      </c>
      <c r="BT1050" s="5">
        <v>55511.199999999997</v>
      </c>
      <c r="BU1050" s="5">
        <v>51029.43</v>
      </c>
      <c r="BV1050" s="5">
        <v>45993.75</v>
      </c>
      <c r="BW1050" s="5">
        <v>40546.65</v>
      </c>
      <c r="BX1050" s="5">
        <v>34867.730000000003</v>
      </c>
      <c r="BY1050" s="5">
        <v>29177.48</v>
      </c>
      <c r="BZ1050" s="5">
        <v>23715.26</v>
      </c>
      <c r="CA1050" s="5">
        <v>18827.5</v>
      </c>
      <c r="CB1050" s="5">
        <v>14503.37</v>
      </c>
      <c r="CC1050" s="5">
        <v>10708.14</v>
      </c>
      <c r="CD1050" s="5">
        <v>7503.41</v>
      </c>
      <c r="CE1050" s="5">
        <v>4964.82</v>
      </c>
      <c r="CF1050" s="5">
        <v>2985.28</v>
      </c>
      <c r="CG1050" s="5">
        <v>1591.02</v>
      </c>
      <c r="CH1050" s="5">
        <v>736.99</v>
      </c>
      <c r="CI1050" s="5">
        <v>292.92</v>
      </c>
      <c r="CJ1050" s="5">
        <v>95.02</v>
      </c>
      <c r="CK1050" s="5">
        <v>23.11</v>
      </c>
      <c r="CL1050" s="5">
        <v>3.54</v>
      </c>
      <c r="CM1050" s="5">
        <v>0</v>
      </c>
      <c r="CN1050" s="5">
        <v>0</v>
      </c>
      <c r="CO1050" s="5">
        <v>0</v>
      </c>
      <c r="CP1050" s="5">
        <v>0</v>
      </c>
      <c r="CQ1050" s="5">
        <v>0</v>
      </c>
      <c r="CR1050" s="5">
        <v>0</v>
      </c>
      <c r="CS1050" s="5">
        <v>0</v>
      </c>
      <c r="CT1050" s="5">
        <v>0</v>
      </c>
      <c r="CU1050" s="5">
        <v>0</v>
      </c>
      <c r="CV1050" s="5">
        <v>0</v>
      </c>
      <c r="CW1050" s="5">
        <v>0</v>
      </c>
      <c r="CX1050" s="5">
        <v>0</v>
      </c>
      <c r="CY1050" s="5">
        <v>0</v>
      </c>
      <c r="CZ1050" s="5">
        <v>0</v>
      </c>
      <c r="DA1050" s="5">
        <v>0</v>
      </c>
      <c r="DB1050" s="5">
        <v>0</v>
      </c>
      <c r="DC1050" s="5">
        <v>0</v>
      </c>
      <c r="DD1050" s="5">
        <v>0</v>
      </c>
      <c r="DE1050" s="5">
        <v>0</v>
      </c>
      <c r="DF1050" s="3">
        <v>0</v>
      </c>
      <c r="DG1050" s="3">
        <v>0</v>
      </c>
      <c r="DH1050" s="3">
        <v>0</v>
      </c>
      <c r="DI1050" s="3">
        <v>0</v>
      </c>
      <c r="DJ1050" s="3">
        <v>0</v>
      </c>
      <c r="DK1050" s="3">
        <v>0</v>
      </c>
      <c r="DL1050" s="3">
        <v>0</v>
      </c>
      <c r="DM1050" s="3">
        <v>0</v>
      </c>
      <c r="DN1050" s="3">
        <v>0</v>
      </c>
      <c r="DO1050" s="3">
        <v>0</v>
      </c>
      <c r="DP1050" s="3">
        <v>0</v>
      </c>
      <c r="DQ1050" s="3">
        <v>0</v>
      </c>
      <c r="DR1050" s="3">
        <v>0</v>
      </c>
      <c r="DS1050" s="3">
        <v>0</v>
      </c>
      <c r="DT1050" s="3">
        <v>0</v>
      </c>
      <c r="DU1050" s="3">
        <v>0</v>
      </c>
      <c r="DV1050" s="3">
        <v>0</v>
      </c>
      <c r="DW1050" s="3">
        <v>0</v>
      </c>
      <c r="DX1050" s="3">
        <v>0</v>
      </c>
      <c r="DY1050" s="3">
        <v>0</v>
      </c>
      <c r="DZ1050" s="3">
        <v>0</v>
      </c>
      <c r="EA1050" s="3">
        <v>0</v>
      </c>
      <c r="EB1050" s="3">
        <v>0</v>
      </c>
      <c r="EC1050" s="3">
        <v>0</v>
      </c>
      <c r="ED1050" s="3">
        <v>0</v>
      </c>
      <c r="EE1050" s="3">
        <v>0</v>
      </c>
      <c r="EF1050" s="3">
        <v>0</v>
      </c>
      <c r="EG1050" s="3">
        <v>0</v>
      </c>
      <c r="EH1050" s="3">
        <v>0</v>
      </c>
      <c r="EI1050" s="3">
        <v>0</v>
      </c>
      <c r="EJ1050" s="3">
        <v>0</v>
      </c>
      <c r="EK1050" s="3">
        <v>0</v>
      </c>
      <c r="EL1050" s="3">
        <v>0</v>
      </c>
      <c r="EM1050" s="3">
        <v>0</v>
      </c>
      <c r="EN1050" s="3">
        <v>0</v>
      </c>
      <c r="EO1050" s="3">
        <v>0</v>
      </c>
      <c r="EP1050" s="3">
        <v>0</v>
      </c>
      <c r="EQ1050" s="3">
        <v>0</v>
      </c>
      <c r="ER1050" s="3">
        <v>0</v>
      </c>
      <c r="ES1050" s="3">
        <v>0</v>
      </c>
      <c r="ET1050" s="3">
        <v>0</v>
      </c>
      <c r="EU1050" s="3">
        <v>0</v>
      </c>
      <c r="EV1050" s="3">
        <v>0</v>
      </c>
      <c r="EW1050" s="3">
        <v>0</v>
      </c>
      <c r="EX1050" s="3">
        <v>0</v>
      </c>
      <c r="EY1050" s="3">
        <v>0</v>
      </c>
      <c r="EZ1050" s="3">
        <v>0</v>
      </c>
      <c r="FA1050" s="3">
        <v>0</v>
      </c>
      <c r="FB1050" s="3">
        <v>0</v>
      </c>
      <c r="FC1050" s="3">
        <v>0</v>
      </c>
      <c r="FD1050" s="3">
        <v>0</v>
      </c>
      <c r="FE1050" s="3">
        <v>1</v>
      </c>
      <c r="FF1050" s="3">
        <v>0.96755999999999998</v>
      </c>
      <c r="FG1050" s="3">
        <v>0.93229243799999995</v>
      </c>
      <c r="FH1050" s="3">
        <v>0.89402183342009989</v>
      </c>
      <c r="FI1050" s="3">
        <v>0.85258392144107831</v>
      </c>
      <c r="FJ1050" s="3">
        <v>0.80788294643992264</v>
      </c>
      <c r="FK1050" s="3">
        <v>0.75992701473924884</v>
      </c>
      <c r="FL1050" s="3">
        <v>0.70883712153832912</v>
      </c>
      <c r="FM1050" s="3">
        <v>0.65490170496047762</v>
      </c>
      <c r="FN1050" s="3">
        <v>0.59858670735092612</v>
      </c>
      <c r="FO1050" s="3">
        <v>0.53940443959514006</v>
      </c>
      <c r="FP1050" s="3">
        <v>0.47839779747692973</v>
      </c>
      <c r="FQ1050" s="3">
        <v>0.41684713685354796</v>
      </c>
      <c r="FR1050" s="3">
        <v>0.35612501442809164</v>
      </c>
      <c r="FS1050" s="3">
        <v>0.29758162330625765</v>
      </c>
      <c r="FT1050" s="3">
        <v>0.24256175697316368</v>
      </c>
      <c r="FU1050" s="3">
        <v>0.19239513439597397</v>
      </c>
      <c r="FV1050" s="3">
        <v>0.14822505944134626</v>
      </c>
      <c r="FW1050" s="3">
        <v>0.11154083948020747</v>
      </c>
      <c r="FX1050" s="3">
        <v>8.1443774763263088E-2</v>
      </c>
      <c r="FY1050" s="3">
        <v>5.6996796892574406E-2</v>
      </c>
      <c r="FZ1050" s="3">
        <v>3.7856702528078996E-2</v>
      </c>
      <c r="GA1050" s="3">
        <v>2.3742966691560587E-2</v>
      </c>
      <c r="GB1050" s="3">
        <v>1.3532066436188041E-2</v>
      </c>
      <c r="GC1050" s="3">
        <v>6.8359940015691126E-3</v>
      </c>
      <c r="GD1050" s="3">
        <v>3.0014798862689502E-3</v>
      </c>
      <c r="GE1050" s="3">
        <v>1.1307775323529641E-3</v>
      </c>
      <c r="GF1050" s="3">
        <v>3.4769147564788936E-4</v>
      </c>
      <c r="GG1050" s="3">
        <v>8.0149838966351436E-5</v>
      </c>
      <c r="GH1050" s="3">
        <v>1.162252814851062E-5</v>
      </c>
      <c r="GI1050" s="3">
        <v>0</v>
      </c>
      <c r="GJ1050" s="3">
        <v>0</v>
      </c>
      <c r="GK1050" s="3">
        <v>0</v>
      </c>
      <c r="GL1050" s="3">
        <v>0</v>
      </c>
      <c r="GM1050" s="3">
        <v>0</v>
      </c>
      <c r="GN1050" s="3">
        <v>0</v>
      </c>
      <c r="GO1050" s="3">
        <v>0</v>
      </c>
      <c r="GP1050" s="3">
        <v>0</v>
      </c>
      <c r="GQ1050" s="3">
        <v>0</v>
      </c>
      <c r="GR1050" s="3">
        <v>0</v>
      </c>
      <c r="GS1050" s="3">
        <v>0</v>
      </c>
      <c r="GT1050" s="3">
        <v>0</v>
      </c>
      <c r="GU1050" s="3">
        <v>0</v>
      </c>
      <c r="GV1050" s="3">
        <v>0</v>
      </c>
      <c r="GW1050" s="3">
        <v>0</v>
      </c>
      <c r="GX1050" s="3">
        <v>0</v>
      </c>
      <c r="GY1050" s="3">
        <v>0</v>
      </c>
      <c r="GZ1050" s="3">
        <v>0</v>
      </c>
      <c r="HA1050" s="3">
        <v>0</v>
      </c>
      <c r="HB1050">
        <f t="shared" si="6015"/>
        <v>54</v>
      </c>
      <c r="HC1050">
        <f t="shared" si="6019"/>
        <v>0</v>
      </c>
      <c r="HD1050">
        <f>IF(H1050&gt;=$F$3,IF(HB1050&lt;50,HC1050*VLOOKUP(H1050,Ret!$A$2:$AZ$27,HB1050+2),HC1050),0)</f>
        <v>0</v>
      </c>
      <c r="HE1050">
        <f>IF(H1050&lt;$F$3,HC1050*VLOOKUP(H1050,Withd!$A$2:$AZ$57,HB1050+2),0)</f>
        <v>0</v>
      </c>
      <c r="HF1050">
        <f>IF(HC1050=HD1050,0,HC1050*VLOOKUP(H1050,Mort!$A$2:$E$115,IF(HF1049/HC1049=VLOOKUP(H1049,Mort!$A$2:$E$115,2),2,3)))</f>
        <v>0</v>
      </c>
      <c r="HH1050">
        <f t="shared" ref="HH1050:HI1050" si="6116">HH1049+1</f>
        <v>77</v>
      </c>
      <c r="HI1050">
        <f t="shared" si="6116"/>
        <v>51</v>
      </c>
      <c r="HJ1050">
        <f t="shared" si="6013"/>
        <v>0</v>
      </c>
      <c r="HK1050">
        <f>IF(HH1050&gt;=$F$3,IF(HI1050&lt;50,HJ1050*VLOOKUP(HH1050,Ret!$A$2:$AZ$27,HI1050+2),HJ1050),0)</f>
        <v>0</v>
      </c>
      <c r="HL1050">
        <f>IF(HH1050&lt;$F$3,HJ1050*VLOOKUP(HH1050,Withd!$A$2:$AZ$57,HI1050+2),0)</f>
        <v>0</v>
      </c>
      <c r="HM1050">
        <f>IF(HJ1050=HK1050,0,HJ1050*VLOOKUP(HH1050,Mort!$A$2:$E$115,IF(HM1049/HJ1049=VLOOKUP(HH1049,Mort!$A$2:$E$115,2),2,3)))</f>
        <v>0</v>
      </c>
      <c r="HN1050">
        <f>HN1049/(1+Assumptions!$C$9)</f>
        <v>0.17327040276755803</v>
      </c>
      <c r="HO1050">
        <f>HO1049*(1+Assumptions!$C$10)</f>
        <v>4.4960676315976427</v>
      </c>
      <c r="HQ1050">
        <f>HQ1049/(1.01+Assumptions!$C$9)</f>
        <v>0.1104128742620118</v>
      </c>
      <c r="HR1050">
        <f>HR1049/(0.99+Assumptions!$C$9)</f>
        <v>0.27310120162973361</v>
      </c>
    </row>
    <row r="1051" spans="2:226" x14ac:dyDescent="0.25">
      <c r="B1051">
        <f t="shared" ref="B1051:C1051" si="6117">B1050+1</f>
        <v>2092</v>
      </c>
      <c r="C1051">
        <f t="shared" si="6117"/>
        <v>103</v>
      </c>
      <c r="D1051">
        <f>IF(D1050=0, 0, D1050*(1-VLOOKUP(C1050,Mort!$A$2:$E$111,IF(D1050/D1049=1-VLOOKUP(C1049,Mort!$A$2:$E$111,4),4,5))))</f>
        <v>1.7577821965168168E-2</v>
      </c>
      <c r="E1051" s="3">
        <f>IF(C1051&lt;65,Assumptions!$C$6,Assumptions!$C$7)*(1+Assumptions!$C$8)^(B1051-$J$3)</f>
        <v>209106.97645832106</v>
      </c>
      <c r="F1051" s="3">
        <f t="shared" si="6011"/>
        <v>3675.65</v>
      </c>
    </row>
    <row r="1052" spans="2:226" x14ac:dyDescent="0.25">
      <c r="B1052">
        <f t="shared" ref="B1052:C1052" si="6118">B1051+1</f>
        <v>2093</v>
      </c>
      <c r="C1052">
        <f t="shared" si="6118"/>
        <v>104</v>
      </c>
      <c r="D1052">
        <f>IF(D1051=0, 0, D1051*(1-VLOOKUP(C1051,Mort!$A$2:$E$111,IF(D1051/D1050=1-VLOOKUP(C1050,Mort!$A$2:$E$111,4),4,5))))</f>
        <v>1.0018303850827946E-2</v>
      </c>
      <c r="E1052" s="3">
        <f>IF(C1052&lt;65,Assumptions!$C$6,Assumptions!$C$7)*(1+Assumptions!$C$8)^(B1052-$J$3)</f>
        <v>220607.86016352873</v>
      </c>
      <c r="F1052" s="3">
        <f t="shared" si="6011"/>
        <v>2210.12</v>
      </c>
    </row>
    <row r="1053" spans="2:226" x14ac:dyDescent="0.25">
      <c r="B1053">
        <f t="shared" ref="B1053:C1053" si="6119">B1052+1</f>
        <v>2094</v>
      </c>
      <c r="C1053">
        <f t="shared" si="6119"/>
        <v>105</v>
      </c>
      <c r="D1053">
        <f>IF(D1052=0, 0, D1052*(1-VLOOKUP(C1052,Mort!$A$2:$E$111,IF(D1052/D1051=1-VLOOKUP(C1051,Mort!$A$2:$E$111,4),4,5))))</f>
        <v>5.0609465563227537E-3</v>
      </c>
      <c r="E1053" s="3">
        <f>IF(C1053&lt;65,Assumptions!$C$6,Assumptions!$C$7)*(1+Assumptions!$C$8)^(B1053-$J$3)</f>
        <v>232741.29247252279</v>
      </c>
      <c r="F1053" s="3">
        <f t="shared" si="6011"/>
        <v>1177.8900000000001</v>
      </c>
    </row>
    <row r="1054" spans="2:226" x14ac:dyDescent="0.25">
      <c r="B1054">
        <f t="shared" ref="B1054:C1054" si="6120">B1053+1</f>
        <v>2095</v>
      </c>
      <c r="C1054">
        <f t="shared" si="6120"/>
        <v>106</v>
      </c>
      <c r="D1054">
        <f>IF(D1053=0, 0, D1053*(1-VLOOKUP(C1053,Mort!$A$2:$E$111,IF(D1053/D1052=1-VLOOKUP(C1052,Mort!$A$2:$E$111,4),4,5))))</f>
        <v>2.2221098044846311E-3</v>
      </c>
      <c r="E1054" s="3">
        <f>IF(C1054&lt;65,Assumptions!$C$6,Assumptions!$C$7)*(1+Assumptions!$C$8)^(B1054-$J$3)</f>
        <v>245542.06355851155</v>
      </c>
      <c r="F1054" s="3">
        <f t="shared" si="6011"/>
        <v>545.62</v>
      </c>
    </row>
    <row r="1055" spans="2:226" x14ac:dyDescent="0.25">
      <c r="B1055">
        <f t="shared" ref="B1055:C1055" si="6121">B1054+1</f>
        <v>2096</v>
      </c>
      <c r="C1055">
        <f t="shared" si="6121"/>
        <v>107</v>
      </c>
      <c r="D1055">
        <f>IF(D1054=0, 0, D1054*(1-VLOOKUP(C1054,Mort!$A$2:$E$111,IF(D1054/D1053=1-VLOOKUP(C1053,Mort!$A$2:$E$111,4),4,5))))</f>
        <v>8.3715764774153982E-4</v>
      </c>
      <c r="E1055" s="3">
        <f>IF(C1055&lt;65,Assumptions!$C$6,Assumptions!$C$7)*(1+Assumptions!$C$8)^(B1055-$J$3)</f>
        <v>259046.87705422964</v>
      </c>
      <c r="F1055" s="3">
        <f t="shared" si="6011"/>
        <v>216.86</v>
      </c>
    </row>
    <row r="1056" spans="2:226" x14ac:dyDescent="0.25">
      <c r="B1056">
        <f t="shared" ref="B1056:C1056" si="6122">B1055+1</f>
        <v>2097</v>
      </c>
      <c r="C1056">
        <f t="shared" si="6122"/>
        <v>108</v>
      </c>
      <c r="D1056">
        <f>IF(D1055=0, 0, D1055*(1-VLOOKUP(C1055,Mort!$A$2:$E$111,IF(D1055/D1054=1-VLOOKUP(C1054,Mort!$A$2:$E$111,4),4,5))))</f>
        <v>2.5740923352756865E-4</v>
      </c>
      <c r="E1056" s="3">
        <f>IF(C1056&lt;65,Assumptions!$C$6,Assumptions!$C$7)*(1+Assumptions!$C$8)^(B1056-$J$3)</f>
        <v>273294.45529221225</v>
      </c>
      <c r="F1056" s="3">
        <f t="shared" si="6011"/>
        <v>70.349999999999994</v>
      </c>
    </row>
    <row r="1057" spans="2:6" x14ac:dyDescent="0.25">
      <c r="B1057">
        <f t="shared" ref="B1057:C1057" si="6123">B1056+1</f>
        <v>2098</v>
      </c>
      <c r="C1057">
        <f t="shared" si="6123"/>
        <v>109</v>
      </c>
      <c r="D1057">
        <f>IF(D1056=0, 0, D1056*(1-VLOOKUP(C1056,Mort!$A$2:$E$111,IF(D1056/D1055=1-VLOOKUP(C1055,Mort!$A$2:$E$111,4),4,5))))</f>
        <v>5.9337976512775113E-5</v>
      </c>
      <c r="E1057" s="3">
        <f>IF(C1057&lt;65,Assumptions!$C$6,Assumptions!$C$7)*(1+Assumptions!$C$8)^(B1057-$J$3)</f>
        <v>288325.65033328393</v>
      </c>
      <c r="F1057" s="3">
        <f t="shared" si="6011"/>
        <v>17.11</v>
      </c>
    </row>
    <row r="1058" spans="2:6" x14ac:dyDescent="0.25">
      <c r="B1058">
        <f t="shared" ref="B1058:C1058" si="6124">B1057+1</f>
        <v>2099</v>
      </c>
      <c r="C1058">
        <f t="shared" si="6124"/>
        <v>110</v>
      </c>
      <c r="D1058">
        <f>IF(D1057=0, 0, D1057*(1-VLOOKUP(C1057,Mort!$A$2:$E$111,IF(D1057/D1056=1-VLOOKUP(C1056,Mort!$A$2:$E$111,4),4,5))))</f>
        <v>8.6045999741175181E-6</v>
      </c>
      <c r="E1058" s="3">
        <f>IF(C1058&lt;65,Assumptions!$C$6,Assumptions!$C$7)*(1+Assumptions!$C$8)^(B1058-$J$3)</f>
        <v>304183.56110161456</v>
      </c>
      <c r="F1058" s="3">
        <f t="shared" si="6011"/>
        <v>2.62</v>
      </c>
    </row>
    <row r="1059" spans="2:6" x14ac:dyDescent="0.25">
      <c r="B1059">
        <f t="shared" ref="B1059:C1059" si="6125">B1058+1</f>
        <v>2100</v>
      </c>
      <c r="C1059">
        <f t="shared" si="6125"/>
        <v>111</v>
      </c>
      <c r="D1059">
        <f>IF(D1058=0, 0, D1058*(1-VLOOKUP(C1058,Mort!$A$2:$E$111,IF(D1058/D1057=1-VLOOKUP(C1057,Mort!$A$2:$E$111,4),4,5))))</f>
        <v>0</v>
      </c>
      <c r="E1059" s="3">
        <f>IF(C1059&lt;65,Assumptions!$C$6,Assumptions!$C$7)*(1+Assumptions!$C$8)^(B1059-$J$3)</f>
        <v>320913.65696220333</v>
      </c>
      <c r="F1059" s="3">
        <f t="shared" si="6011"/>
        <v>0</v>
      </c>
    </row>
    <row r="1060" spans="2:6" x14ac:dyDescent="0.25">
      <c r="B1060">
        <f t="shared" ref="B1060:C1060" si="6126">B1059+1</f>
        <v>2101</v>
      </c>
      <c r="C1060">
        <f t="shared" si="6126"/>
        <v>112</v>
      </c>
      <c r="D1060">
        <f>IF(D1059=0, 0, D1059*(1-VLOOKUP(C1059,Mort!$A$2:$E$111,IF(D1059/D1058=1-VLOOKUP(C1058,Mort!$A$2:$E$111,4),4,5))))</f>
        <v>0</v>
      </c>
      <c r="E1060" s="3">
        <f>IF(C1060&lt;65,Assumptions!$C$6,Assumptions!$C$7)*(1+Assumptions!$C$8)^(B1060-$J$3)</f>
        <v>338563.90809512453</v>
      </c>
      <c r="F1060" s="3">
        <f t="shared" si="6011"/>
        <v>0</v>
      </c>
    </row>
    <row r="1061" spans="2:6" x14ac:dyDescent="0.25">
      <c r="B1061">
        <f t="shared" ref="B1061:C1061" si="6127">B1060+1</f>
        <v>2102</v>
      </c>
      <c r="C1061">
        <f t="shared" si="6127"/>
        <v>113</v>
      </c>
      <c r="D1061">
        <f>IF(D1060=0, 0, D1060*(1-VLOOKUP(C1060,Mort!$A$2:$E$111,IF(D1060/D1059=1-VLOOKUP(C1059,Mort!$A$2:$E$111,4),4,5))))</f>
        <v>0</v>
      </c>
      <c r="E1061" s="3">
        <f>IF(C1061&lt;65,Assumptions!$C$6,Assumptions!$C$7)*(1+Assumptions!$C$8)^(B1061-$J$3)</f>
        <v>357184.92304035631</v>
      </c>
      <c r="F1061" s="3">
        <f t="shared" si="6011"/>
        <v>0</v>
      </c>
    </row>
    <row r="1062" spans="2:6" x14ac:dyDescent="0.25">
      <c r="B1062">
        <f t="shared" ref="B1062:C1062" si="6128">B1061+1</f>
        <v>2103</v>
      </c>
      <c r="C1062">
        <f t="shared" si="6128"/>
        <v>114</v>
      </c>
      <c r="D1062">
        <f>IF(D1061=0, 0, D1061*(1-VLOOKUP(C1061,Mort!$A$2:$E$111,IF(D1061/D1060=1-VLOOKUP(C1060,Mort!$A$2:$E$111,4),4,5))))</f>
        <v>0</v>
      </c>
      <c r="E1062" s="3">
        <f>IF(C1062&lt;65,Assumptions!$C$6,Assumptions!$C$7)*(1+Assumptions!$C$8)^(B1062-$J$3)</f>
        <v>376830.09380757593</v>
      </c>
      <c r="F1062" s="3">
        <f t="shared" si="6011"/>
        <v>0</v>
      </c>
    </row>
    <row r="1063" spans="2:6" x14ac:dyDescent="0.25">
      <c r="B1063">
        <f t="shared" ref="B1063:C1063" si="6129">B1062+1</f>
        <v>2104</v>
      </c>
      <c r="C1063">
        <f t="shared" si="6129"/>
        <v>115</v>
      </c>
      <c r="D1063">
        <f>IF(D1062=0, 0, D1062*(1-VLOOKUP(C1062,Mort!$A$2:$E$111,IF(D1062/D1061=1-VLOOKUP(C1061,Mort!$A$2:$E$111,4),4,5))))</f>
        <v>0</v>
      </c>
      <c r="E1063" s="3">
        <f>IF(C1063&lt;65,Assumptions!$C$6,Assumptions!$C$7)*(1+Assumptions!$C$8)^(B1063-$J$3)</f>
        <v>397555.7489669926</v>
      </c>
      <c r="F1063" s="3">
        <f t="shared" si="6011"/>
        <v>0</v>
      </c>
    </row>
    <row r="1064" spans="2:6" x14ac:dyDescent="0.25">
      <c r="B1064">
        <f t="shared" ref="B1064:C1064" si="6130">B1063+1</f>
        <v>2105</v>
      </c>
      <c r="C1064">
        <f t="shared" si="6130"/>
        <v>116</v>
      </c>
      <c r="D1064">
        <f>IF(D1063=0, 0, D1063*(1-VLOOKUP(C1063,Mort!$A$2:$E$111,IF(D1063/D1062=1-VLOOKUP(C1062,Mort!$A$2:$E$111,4),4,5))))</f>
        <v>0</v>
      </c>
      <c r="E1064" s="3">
        <f>IF(C1064&lt;65,Assumptions!$C$6,Assumptions!$C$7)*(1+Assumptions!$C$8)^(B1064-$J$3)</f>
        <v>419421.31516017712</v>
      </c>
      <c r="F1064" s="3">
        <f t="shared" ref="F1064:F1098" si="6131">ROUND(D1064*E1064, 2)</f>
        <v>0</v>
      </c>
    </row>
    <row r="1065" spans="2:6" x14ac:dyDescent="0.25">
      <c r="B1065">
        <f t="shared" ref="B1065:C1065" si="6132">B1064+1</f>
        <v>2106</v>
      </c>
      <c r="C1065">
        <f t="shared" si="6132"/>
        <v>117</v>
      </c>
      <c r="D1065">
        <f>IF(D1064=0, 0, D1064*(1-VLOOKUP(C1064,Mort!$A$2:$E$111,IF(D1064/D1063=1-VLOOKUP(C1063,Mort!$A$2:$E$111,4),4,5))))</f>
        <v>0</v>
      </c>
      <c r="E1065" s="3">
        <f>IF(C1065&lt;65,Assumptions!$C$6,Assumptions!$C$7)*(1+Assumptions!$C$8)^(B1065-$J$3)</f>
        <v>442489.4874939869</v>
      </c>
      <c r="F1065" s="3">
        <f t="shared" si="6131"/>
        <v>0</v>
      </c>
    </row>
    <row r="1066" spans="2:6" x14ac:dyDescent="0.25">
      <c r="B1066">
        <f t="shared" ref="B1066:C1066" si="6133">B1065+1</f>
        <v>2107</v>
      </c>
      <c r="C1066">
        <f t="shared" si="6133"/>
        <v>118</v>
      </c>
      <c r="D1066">
        <f>IF(D1065=0, 0, D1065*(1-VLOOKUP(C1065,Mort!$A$2:$E$111,IF(D1065/D1064=1-VLOOKUP(C1064,Mort!$A$2:$E$111,4),4,5))))</f>
        <v>0</v>
      </c>
      <c r="E1066" s="3">
        <f>IF(C1066&lt;65,Assumptions!$C$6,Assumptions!$C$7)*(1+Assumptions!$C$8)^(B1066-$J$3)</f>
        <v>466826.40930615616</v>
      </c>
      <c r="F1066" s="3">
        <f t="shared" si="6131"/>
        <v>0</v>
      </c>
    </row>
    <row r="1067" spans="2:6" x14ac:dyDescent="0.25">
      <c r="B1067">
        <f t="shared" ref="B1067:C1067" si="6134">B1066+1</f>
        <v>2108</v>
      </c>
      <c r="C1067">
        <f t="shared" si="6134"/>
        <v>119</v>
      </c>
      <c r="D1067">
        <f>IF(D1066=0, 0, D1066*(1-VLOOKUP(C1066,Mort!$A$2:$E$111,IF(D1066/D1065=1-VLOOKUP(C1065,Mort!$A$2:$E$111,4),4,5))))</f>
        <v>0</v>
      </c>
      <c r="E1067" s="3">
        <f>IF(C1067&lt;65,Assumptions!$C$6,Assumptions!$C$7)*(1+Assumptions!$C$8)^(B1067-$J$3)</f>
        <v>492501.86181799474</v>
      </c>
      <c r="F1067" s="3">
        <f t="shared" si="6131"/>
        <v>0</v>
      </c>
    </row>
    <row r="1068" spans="2:6" x14ac:dyDescent="0.25">
      <c r="B1068">
        <f t="shared" ref="B1068:C1068" si="6135">B1067+1</f>
        <v>2109</v>
      </c>
      <c r="C1068">
        <f t="shared" si="6135"/>
        <v>120</v>
      </c>
      <c r="D1068">
        <f>IF(D1067=0, 0, D1067*(1-VLOOKUP(C1067,Mort!$A$2:$E$111,IF(D1067/D1066=1-VLOOKUP(C1066,Mort!$A$2:$E$111,4),4,5))))</f>
        <v>0</v>
      </c>
      <c r="E1068" s="3">
        <f>IF(C1068&lt;65,Assumptions!$C$6,Assumptions!$C$7)*(1+Assumptions!$C$8)^(B1068-$J$3)</f>
        <v>519589.46421798447</v>
      </c>
      <c r="F1068" s="3">
        <f t="shared" si="6131"/>
        <v>0</v>
      </c>
    </row>
    <row r="1069" spans="2:6" x14ac:dyDescent="0.25">
      <c r="B1069">
        <f t="shared" ref="B1069:C1069" si="6136">B1068+1</f>
        <v>2110</v>
      </c>
      <c r="C1069">
        <f t="shared" si="6136"/>
        <v>121</v>
      </c>
      <c r="D1069">
        <f>IF(D1068=0, 0, D1068*(1-VLOOKUP(C1068,Mort!$A$2:$E$111,IF(D1068/D1067=1-VLOOKUP(C1067,Mort!$A$2:$E$111,4),4,5))))</f>
        <v>0</v>
      </c>
      <c r="E1069" s="3">
        <f>IF(C1069&lt;65,Assumptions!$C$6,Assumptions!$C$7)*(1+Assumptions!$C$8)^(B1069-$J$3)</f>
        <v>548166.88474997354</v>
      </c>
      <c r="F1069" s="3">
        <f t="shared" si="6131"/>
        <v>0</v>
      </c>
    </row>
    <row r="1070" spans="2:6" x14ac:dyDescent="0.25">
      <c r="B1070">
        <f t="shared" ref="B1070:C1070" si="6137">B1069+1</f>
        <v>2111</v>
      </c>
      <c r="C1070">
        <f t="shared" si="6137"/>
        <v>122</v>
      </c>
      <c r="D1070">
        <f>IF(D1069=0, 0, D1069*(1-VLOOKUP(C1069,Mort!$A$2:$E$111,IF(D1069/D1068=1-VLOOKUP(C1068,Mort!$A$2:$E$111,4),4,5))))</f>
        <v>0</v>
      </c>
      <c r="E1070" s="3">
        <f>IF(C1070&lt;65,Assumptions!$C$6,Assumptions!$C$7)*(1+Assumptions!$C$8)^(B1070-$J$3)</f>
        <v>578316.06341122207</v>
      </c>
      <c r="F1070" s="3">
        <f t="shared" si="6131"/>
        <v>0</v>
      </c>
    </row>
    <row r="1071" spans="2:6" x14ac:dyDescent="0.25">
      <c r="B1071">
        <f t="shared" ref="B1071:C1071" si="6138">B1070+1</f>
        <v>2112</v>
      </c>
      <c r="C1071">
        <f t="shared" si="6138"/>
        <v>123</v>
      </c>
      <c r="D1071">
        <f>IF(D1070=0, 0, D1070*(1-VLOOKUP(C1070,Mort!$A$2:$E$111,IF(D1070/D1069=1-VLOOKUP(C1069,Mort!$A$2:$E$111,4),4,5))))</f>
        <v>0</v>
      </c>
      <c r="E1071" s="3">
        <f>IF(C1071&lt;65,Assumptions!$C$6,Assumptions!$C$7)*(1+Assumptions!$C$8)^(B1071-$J$3)</f>
        <v>610123.4468988392</v>
      </c>
      <c r="F1071" s="3">
        <f t="shared" si="6131"/>
        <v>0</v>
      </c>
    </row>
    <row r="1072" spans="2:6" x14ac:dyDescent="0.25">
      <c r="B1072">
        <f t="shared" ref="B1072:C1072" si="6139">B1071+1</f>
        <v>2113</v>
      </c>
      <c r="C1072">
        <f t="shared" si="6139"/>
        <v>124</v>
      </c>
      <c r="D1072">
        <f>IF(D1071=0, 0, D1071*(1-VLOOKUP(C1071,Mort!$A$2:$E$111,IF(D1071/D1070=1-VLOOKUP(C1070,Mort!$A$2:$E$111,4),4,5))))</f>
        <v>0</v>
      </c>
      <c r="E1072" s="3">
        <f>IF(C1072&lt;65,Assumptions!$C$6,Assumptions!$C$7)*(1+Assumptions!$C$8)^(B1072-$J$3)</f>
        <v>643680.23647827539</v>
      </c>
      <c r="F1072" s="3">
        <f t="shared" si="6131"/>
        <v>0</v>
      </c>
    </row>
    <row r="1073" spans="2:6" x14ac:dyDescent="0.25">
      <c r="B1073">
        <f t="shared" ref="B1073:C1073" si="6140">B1072+1</f>
        <v>2114</v>
      </c>
      <c r="C1073">
        <f t="shared" si="6140"/>
        <v>125</v>
      </c>
      <c r="D1073">
        <f>IF(D1072=0, 0, D1072*(1-VLOOKUP(C1072,Mort!$A$2:$E$111,IF(D1072/D1071=1-VLOOKUP(C1071,Mort!$A$2:$E$111,4),4,5))))</f>
        <v>0</v>
      </c>
      <c r="E1073" s="3">
        <f>IF(C1073&lt;65,Assumptions!$C$6,Assumptions!$C$7)*(1+Assumptions!$C$8)^(B1073-$J$3)</f>
        <v>679082.6494845805</v>
      </c>
      <c r="F1073" s="3">
        <f t="shared" si="6131"/>
        <v>0</v>
      </c>
    </row>
    <row r="1074" spans="2:6" x14ac:dyDescent="0.25">
      <c r="B1074">
        <f t="shared" ref="B1074:C1074" si="6141">B1073+1</f>
        <v>2115</v>
      </c>
      <c r="C1074">
        <f t="shared" si="6141"/>
        <v>126</v>
      </c>
      <c r="D1074">
        <f>IF(D1073=0, 0, D1073*(1-VLOOKUP(C1073,Mort!$A$2:$E$111,IF(D1073/D1072=1-VLOOKUP(C1072,Mort!$A$2:$E$111,4),4,5))))</f>
        <v>0</v>
      </c>
      <c r="E1074" s="3">
        <f>IF(C1074&lt;65,Assumptions!$C$6,Assumptions!$C$7)*(1+Assumptions!$C$8)^(B1074-$J$3)</f>
        <v>716432.19520623237</v>
      </c>
      <c r="F1074" s="3">
        <f t="shared" si="6131"/>
        <v>0</v>
      </c>
    </row>
    <row r="1075" spans="2:6" x14ac:dyDescent="0.25">
      <c r="B1075">
        <f t="shared" ref="B1075:C1075" si="6142">B1074+1</f>
        <v>2116</v>
      </c>
      <c r="C1075">
        <f t="shared" si="6142"/>
        <v>127</v>
      </c>
      <c r="D1075">
        <f>IF(D1074=0, 0, D1074*(1-VLOOKUP(C1074,Mort!$A$2:$E$111,IF(D1074/D1073=1-VLOOKUP(C1073,Mort!$A$2:$E$111,4),4,5))))</f>
        <v>0</v>
      </c>
      <c r="E1075" s="3">
        <f>IF(C1075&lt;65,Assumptions!$C$6,Assumptions!$C$7)*(1+Assumptions!$C$8)^(B1075-$J$3)</f>
        <v>755835.96594257513</v>
      </c>
      <c r="F1075" s="3">
        <f t="shared" si="6131"/>
        <v>0</v>
      </c>
    </row>
    <row r="1076" spans="2:6" x14ac:dyDescent="0.25">
      <c r="B1076">
        <f t="shared" ref="B1076:C1076" si="6143">B1075+1</f>
        <v>2117</v>
      </c>
      <c r="C1076">
        <f t="shared" si="6143"/>
        <v>128</v>
      </c>
      <c r="D1076">
        <f>IF(D1075=0, 0, D1075*(1-VLOOKUP(C1075,Mort!$A$2:$E$111,IF(D1075/D1074=1-VLOOKUP(C1074,Mort!$A$2:$E$111,4),4,5))))</f>
        <v>0</v>
      </c>
      <c r="E1076" s="3">
        <f>IF(C1076&lt;65,Assumptions!$C$6,Assumptions!$C$7)*(1+Assumptions!$C$8)^(B1076-$J$3)</f>
        <v>797406.94406941684</v>
      </c>
      <c r="F1076" s="3">
        <f t="shared" si="6131"/>
        <v>0</v>
      </c>
    </row>
    <row r="1077" spans="2:6" x14ac:dyDescent="0.25">
      <c r="B1077">
        <f t="shared" ref="B1077:C1077" si="6144">B1076+1</f>
        <v>2118</v>
      </c>
      <c r="C1077">
        <f t="shared" si="6144"/>
        <v>129</v>
      </c>
      <c r="D1077">
        <f>IF(D1076=0, 0, D1076*(1-VLOOKUP(C1076,Mort!$A$2:$E$111,IF(D1076/D1075=1-VLOOKUP(C1075,Mort!$A$2:$E$111,4),4,5))))</f>
        <v>0</v>
      </c>
      <c r="E1077" s="3">
        <f>IF(C1077&lt;65,Assumptions!$C$6,Assumptions!$C$7)*(1+Assumptions!$C$8)^(B1077-$J$3)</f>
        <v>841264.32599323452</v>
      </c>
      <c r="F1077" s="3">
        <f t="shared" si="6131"/>
        <v>0</v>
      </c>
    </row>
    <row r="1078" spans="2:6" x14ac:dyDescent="0.25">
      <c r="B1078">
        <f t="shared" ref="B1078:C1078" si="6145">B1077+1</f>
        <v>2119</v>
      </c>
      <c r="C1078">
        <f t="shared" si="6145"/>
        <v>130</v>
      </c>
      <c r="D1078">
        <f>IF(D1077=0, 0, D1077*(1-VLOOKUP(C1077,Mort!$A$2:$E$111,IF(D1077/D1076=1-VLOOKUP(C1076,Mort!$A$2:$E$111,4),4,5))))</f>
        <v>0</v>
      </c>
      <c r="E1078" s="3">
        <f>IF(C1078&lt;65,Assumptions!$C$6,Assumptions!$C$7)*(1+Assumptions!$C$8)^(B1078-$J$3)</f>
        <v>887533.86392286257</v>
      </c>
      <c r="F1078" s="3">
        <f t="shared" si="6131"/>
        <v>0</v>
      </c>
    </row>
    <row r="1079" spans="2:6" x14ac:dyDescent="0.25">
      <c r="B1079">
        <f t="shared" ref="B1079:C1079" si="6146">B1078+1</f>
        <v>2120</v>
      </c>
      <c r="C1079">
        <f t="shared" si="6146"/>
        <v>131</v>
      </c>
      <c r="D1079">
        <f>IF(D1078=0, 0, D1078*(1-VLOOKUP(C1078,Mort!$A$2:$E$111,IF(D1078/D1077=1-VLOOKUP(C1077,Mort!$A$2:$E$111,4),4,5))))</f>
        <v>0</v>
      </c>
      <c r="E1079" s="3">
        <f>IF(C1079&lt;65,Assumptions!$C$6,Assumptions!$C$7)*(1+Assumptions!$C$8)^(B1079-$J$3)</f>
        <v>936348.22643861989</v>
      </c>
      <c r="F1079" s="3">
        <f t="shared" si="6131"/>
        <v>0</v>
      </c>
    </row>
    <row r="1080" spans="2:6" x14ac:dyDescent="0.25">
      <c r="B1080">
        <f t="shared" ref="B1080:C1080" si="6147">B1079+1</f>
        <v>2121</v>
      </c>
      <c r="C1080">
        <f t="shared" si="6147"/>
        <v>132</v>
      </c>
      <c r="D1080">
        <f>IF(D1079=0, 0, D1079*(1-VLOOKUP(C1079,Mort!$A$2:$E$111,IF(D1079/D1078=1-VLOOKUP(C1078,Mort!$A$2:$E$111,4),4,5))))</f>
        <v>0</v>
      </c>
      <c r="E1080" s="3">
        <f>IF(C1080&lt;65,Assumptions!$C$6,Assumptions!$C$7)*(1+Assumptions!$C$8)^(B1080-$J$3)</f>
        <v>987847.37889274396</v>
      </c>
      <c r="F1080" s="3">
        <f t="shared" si="6131"/>
        <v>0</v>
      </c>
    </row>
    <row r="1081" spans="2:6" x14ac:dyDescent="0.25">
      <c r="B1081">
        <f t="shared" ref="B1081:C1081" si="6148">B1080+1</f>
        <v>2122</v>
      </c>
      <c r="C1081">
        <f t="shared" si="6148"/>
        <v>133</v>
      </c>
      <c r="D1081">
        <f>IF(D1080=0, 0, D1080*(1-VLOOKUP(C1080,Mort!$A$2:$E$111,IF(D1080/D1079=1-VLOOKUP(C1079,Mort!$A$2:$E$111,4),4,5))))</f>
        <v>0</v>
      </c>
      <c r="E1081" s="3">
        <f>IF(C1081&lt;65,Assumptions!$C$6,Assumptions!$C$7)*(1+Assumptions!$C$8)^(B1081-$J$3)</f>
        <v>1042178.9847318449</v>
      </c>
      <c r="F1081" s="3">
        <f t="shared" si="6131"/>
        <v>0</v>
      </c>
    </row>
    <row r="1082" spans="2:6" x14ac:dyDescent="0.25">
      <c r="B1082">
        <f t="shared" ref="B1082:C1082" si="6149">B1081+1</f>
        <v>2123</v>
      </c>
      <c r="C1082">
        <f t="shared" si="6149"/>
        <v>134</v>
      </c>
      <c r="D1082">
        <f>IF(D1081=0, 0, D1081*(1-VLOOKUP(C1081,Mort!$A$2:$E$111,IF(D1081/D1080=1-VLOOKUP(C1080,Mort!$A$2:$E$111,4),4,5))))</f>
        <v>0</v>
      </c>
      <c r="E1082" s="3">
        <f>IF(C1082&lt;65,Assumptions!$C$6,Assumptions!$C$7)*(1+Assumptions!$C$8)^(B1082-$J$3)</f>
        <v>1099498.8288920962</v>
      </c>
      <c r="F1082" s="3">
        <f t="shared" si="6131"/>
        <v>0</v>
      </c>
    </row>
    <row r="1083" spans="2:6" x14ac:dyDescent="0.25">
      <c r="B1083">
        <f t="shared" ref="B1083:C1083" si="6150">B1082+1</f>
        <v>2124</v>
      </c>
      <c r="C1083">
        <f t="shared" si="6150"/>
        <v>135</v>
      </c>
      <c r="D1083">
        <f>IF(D1082=0, 0, D1082*(1-VLOOKUP(C1082,Mort!$A$2:$E$111,IF(D1082/D1081=1-VLOOKUP(C1081,Mort!$A$2:$E$111,4),4,5))))</f>
        <v>0</v>
      </c>
      <c r="E1083" s="3">
        <f>IF(C1083&lt;65,Assumptions!$C$6,Assumptions!$C$7)*(1+Assumptions!$C$8)^(B1083-$J$3)</f>
        <v>1159971.2644811615</v>
      </c>
      <c r="F1083" s="3">
        <f t="shared" si="6131"/>
        <v>0</v>
      </c>
    </row>
    <row r="1084" spans="2:6" x14ac:dyDescent="0.25">
      <c r="B1084">
        <f t="shared" ref="B1084:C1084" si="6151">B1083+1</f>
        <v>2125</v>
      </c>
      <c r="C1084">
        <f t="shared" si="6151"/>
        <v>136</v>
      </c>
      <c r="D1084">
        <f>IF(D1083=0, 0, D1083*(1-VLOOKUP(C1083,Mort!$A$2:$E$111,IF(D1083/D1082=1-VLOOKUP(C1082,Mort!$A$2:$E$111,4),4,5))))</f>
        <v>0</v>
      </c>
      <c r="E1084" s="3">
        <f>IF(C1084&lt;65,Assumptions!$C$6,Assumptions!$C$7)*(1+Assumptions!$C$8)^(B1084-$J$3)</f>
        <v>1223769.6840276255</v>
      </c>
      <c r="F1084" s="3">
        <f t="shared" si="6131"/>
        <v>0</v>
      </c>
    </row>
    <row r="1085" spans="2:6" x14ac:dyDescent="0.25">
      <c r="B1085">
        <f t="shared" ref="B1085:C1085" si="6152">B1084+1</f>
        <v>2126</v>
      </c>
      <c r="C1085">
        <f t="shared" si="6152"/>
        <v>137</v>
      </c>
      <c r="D1085">
        <f>IF(D1084=0, 0, D1084*(1-VLOOKUP(C1084,Mort!$A$2:$E$111,IF(D1084/D1083=1-VLOOKUP(C1083,Mort!$A$2:$E$111,4),4,5))))</f>
        <v>0</v>
      </c>
      <c r="E1085" s="3">
        <f>IF(C1085&lt;65,Assumptions!$C$6,Assumptions!$C$7)*(1+Assumptions!$C$8)^(B1085-$J$3)</f>
        <v>1291077.0166491447</v>
      </c>
      <c r="F1085" s="3">
        <f t="shared" si="6131"/>
        <v>0</v>
      </c>
    </row>
    <row r="1086" spans="2:6" x14ac:dyDescent="0.25">
      <c r="B1086">
        <f t="shared" ref="B1086:C1086" si="6153">B1085+1</f>
        <v>2127</v>
      </c>
      <c r="C1086">
        <f t="shared" si="6153"/>
        <v>138</v>
      </c>
      <c r="D1086">
        <f>IF(D1085=0, 0, D1085*(1-VLOOKUP(C1085,Mort!$A$2:$E$111,IF(D1085/D1084=1-VLOOKUP(C1084,Mort!$A$2:$E$111,4),4,5))))</f>
        <v>0</v>
      </c>
      <c r="E1086" s="3">
        <f>IF(C1086&lt;65,Assumptions!$C$6,Assumptions!$C$7)*(1+Assumptions!$C$8)^(B1086-$J$3)</f>
        <v>1362086.2525648475</v>
      </c>
      <c r="F1086" s="3">
        <f t="shared" si="6131"/>
        <v>0</v>
      </c>
    </row>
    <row r="1087" spans="2:6" x14ac:dyDescent="0.25">
      <c r="B1087">
        <f t="shared" ref="B1087:C1087" si="6154">B1086+1</f>
        <v>2128</v>
      </c>
      <c r="C1087">
        <f t="shared" si="6154"/>
        <v>139</v>
      </c>
      <c r="D1087">
        <f>IF(D1086=0, 0, D1086*(1-VLOOKUP(C1086,Mort!$A$2:$E$111,IF(D1086/D1085=1-VLOOKUP(C1085,Mort!$A$2:$E$111,4),4,5))))</f>
        <v>0</v>
      </c>
      <c r="E1087" s="3">
        <f>IF(C1087&lt;65,Assumptions!$C$6,Assumptions!$C$7)*(1+Assumptions!$C$8)^(B1087-$J$3)</f>
        <v>1437000.9964559141</v>
      </c>
      <c r="F1087" s="3">
        <f t="shared" si="6131"/>
        <v>0</v>
      </c>
    </row>
    <row r="1088" spans="2:6" x14ac:dyDescent="0.25">
      <c r="B1088">
        <f t="shared" ref="B1088:C1088" si="6155">B1087+1</f>
        <v>2129</v>
      </c>
      <c r="C1088">
        <f t="shared" si="6155"/>
        <v>140</v>
      </c>
      <c r="D1088">
        <f>IF(D1087=0, 0, D1087*(1-VLOOKUP(C1087,Mort!$A$2:$E$111,IF(D1087/D1086=1-VLOOKUP(C1086,Mort!$A$2:$E$111,4),4,5))))</f>
        <v>0</v>
      </c>
      <c r="E1088" s="3">
        <f>IF(C1088&lt;65,Assumptions!$C$6,Assumptions!$C$7)*(1+Assumptions!$C$8)^(B1088-$J$3)</f>
        <v>1516036.0512609896</v>
      </c>
      <c r="F1088" s="3">
        <f t="shared" si="6131"/>
        <v>0</v>
      </c>
    </row>
    <row r="1089" spans="2:221" x14ac:dyDescent="0.25">
      <c r="B1089">
        <f t="shared" ref="B1089:C1089" si="6156">B1088+1</f>
        <v>2130</v>
      </c>
      <c r="C1089">
        <f t="shared" si="6156"/>
        <v>141</v>
      </c>
      <c r="D1089">
        <f>IF(D1088=0, 0, D1088*(1-VLOOKUP(C1088,Mort!$A$2:$E$111,IF(D1088/D1087=1-VLOOKUP(C1087,Mort!$A$2:$E$111,4),4,5))))</f>
        <v>0</v>
      </c>
      <c r="E1089" s="3">
        <f>IF(C1089&lt;65,Assumptions!$C$6,Assumptions!$C$7)*(1+Assumptions!$C$8)^(B1089-$J$3)</f>
        <v>1599418.0340803438</v>
      </c>
      <c r="F1089" s="3">
        <f t="shared" si="6131"/>
        <v>0</v>
      </c>
    </row>
    <row r="1090" spans="2:221" x14ac:dyDescent="0.25">
      <c r="B1090">
        <f t="shared" ref="B1090:C1090" si="6157">B1089+1</f>
        <v>2131</v>
      </c>
      <c r="C1090">
        <f t="shared" si="6157"/>
        <v>142</v>
      </c>
      <c r="D1090">
        <f>IF(D1089=0, 0, D1089*(1-VLOOKUP(C1089,Mort!$A$2:$E$111,IF(D1089/D1088=1-VLOOKUP(C1088,Mort!$A$2:$E$111,4),4,5))))</f>
        <v>0</v>
      </c>
      <c r="E1090" s="3">
        <f>IF(C1090&lt;65,Assumptions!$C$6,Assumptions!$C$7)*(1+Assumptions!$C$8)^(B1090-$J$3)</f>
        <v>1687386.0259547625</v>
      </c>
      <c r="F1090" s="3">
        <f t="shared" si="6131"/>
        <v>0</v>
      </c>
    </row>
    <row r="1091" spans="2:221" x14ac:dyDescent="0.25">
      <c r="B1091">
        <f t="shared" ref="B1091:C1091" si="6158">B1090+1</f>
        <v>2132</v>
      </c>
      <c r="C1091">
        <f t="shared" si="6158"/>
        <v>143</v>
      </c>
      <c r="D1091">
        <f>IF(D1090=0, 0, D1090*(1-VLOOKUP(C1090,Mort!$A$2:$E$111,IF(D1090/D1089=1-VLOOKUP(C1089,Mort!$A$2:$E$111,4),4,5))))</f>
        <v>0</v>
      </c>
      <c r="E1091" s="3">
        <f>IF(C1091&lt;65,Assumptions!$C$6,Assumptions!$C$7)*(1+Assumptions!$C$8)^(B1091-$J$3)</f>
        <v>1780192.2573822744</v>
      </c>
      <c r="F1091" s="3">
        <f t="shared" si="6131"/>
        <v>0</v>
      </c>
    </row>
    <row r="1092" spans="2:221" x14ac:dyDescent="0.25">
      <c r="B1092">
        <f t="shared" ref="B1092:C1092" si="6159">B1091+1</f>
        <v>2133</v>
      </c>
      <c r="C1092">
        <f t="shared" si="6159"/>
        <v>144</v>
      </c>
      <c r="D1092">
        <f>IF(D1091=0, 0, D1091*(1-VLOOKUP(C1091,Mort!$A$2:$E$111,IF(D1091/D1090=1-VLOOKUP(C1090,Mort!$A$2:$E$111,4),4,5))))</f>
        <v>0</v>
      </c>
      <c r="E1092" s="3">
        <f>IF(C1092&lt;65,Assumptions!$C$6,Assumptions!$C$7)*(1+Assumptions!$C$8)^(B1092-$J$3)</f>
        <v>1878102.8315382996</v>
      </c>
      <c r="F1092" s="3">
        <f t="shared" si="6131"/>
        <v>0</v>
      </c>
    </row>
    <row r="1093" spans="2:221" x14ac:dyDescent="0.25">
      <c r="B1093">
        <f t="shared" ref="B1093:C1093" si="6160">B1092+1</f>
        <v>2134</v>
      </c>
      <c r="C1093">
        <f t="shared" si="6160"/>
        <v>145</v>
      </c>
      <c r="D1093">
        <f>IF(D1092=0, 0, D1092*(1-VLOOKUP(C1092,Mort!$A$2:$E$111,IF(D1092/D1091=1-VLOOKUP(C1091,Mort!$A$2:$E$111,4),4,5))))</f>
        <v>0</v>
      </c>
      <c r="E1093" s="3">
        <f>IF(C1093&lt;65,Assumptions!$C$6,Assumptions!$C$7)*(1+Assumptions!$C$8)^(B1093-$J$3)</f>
        <v>1981398.4872729057</v>
      </c>
      <c r="F1093" s="3">
        <f t="shared" si="6131"/>
        <v>0</v>
      </c>
    </row>
    <row r="1094" spans="2:221" x14ac:dyDescent="0.25">
      <c r="B1094">
        <f t="shared" ref="B1094:C1094" si="6161">B1093+1</f>
        <v>2135</v>
      </c>
      <c r="C1094">
        <f t="shared" si="6161"/>
        <v>146</v>
      </c>
      <c r="D1094">
        <f>IF(D1093=0, 0, D1093*(1-VLOOKUP(C1093,Mort!$A$2:$E$111,IF(D1093/D1092=1-VLOOKUP(C1092,Mort!$A$2:$E$111,4),4,5))))</f>
        <v>0</v>
      </c>
      <c r="E1094" s="3">
        <f>IF(C1094&lt;65,Assumptions!$C$6,Assumptions!$C$7)*(1+Assumptions!$C$8)^(B1094-$J$3)</f>
        <v>2090375.4040729157</v>
      </c>
      <c r="F1094" s="3">
        <f t="shared" si="6131"/>
        <v>0</v>
      </c>
    </row>
    <row r="1095" spans="2:221" x14ac:dyDescent="0.25">
      <c r="B1095">
        <f t="shared" ref="B1095:C1095" si="6162">B1094+1</f>
        <v>2136</v>
      </c>
      <c r="C1095">
        <f t="shared" si="6162"/>
        <v>147</v>
      </c>
      <c r="D1095">
        <f>IF(D1094=0, 0, D1094*(1-VLOOKUP(C1094,Mort!$A$2:$E$111,IF(D1094/D1093=1-VLOOKUP(C1093,Mort!$A$2:$E$111,4),4,5))))</f>
        <v>0</v>
      </c>
      <c r="E1095" s="3">
        <f>IF(C1095&lt;65,Assumptions!$C$6,Assumptions!$C$7)*(1+Assumptions!$C$8)^(B1095-$J$3)</f>
        <v>2205346.0512969261</v>
      </c>
      <c r="F1095" s="3">
        <f t="shared" si="6131"/>
        <v>0</v>
      </c>
    </row>
    <row r="1096" spans="2:221" x14ac:dyDescent="0.25">
      <c r="B1096">
        <f t="shared" ref="B1096:C1096" si="6163">B1095+1</f>
        <v>2137</v>
      </c>
      <c r="C1096">
        <f t="shared" si="6163"/>
        <v>148</v>
      </c>
      <c r="D1096">
        <f>IF(D1095=0, 0, D1095*(1-VLOOKUP(C1095,Mort!$A$2:$E$111,IF(D1095/D1094=1-VLOOKUP(C1094,Mort!$A$2:$E$111,4),4,5))))</f>
        <v>0</v>
      </c>
      <c r="E1096" s="3">
        <f>IF(C1096&lt;65,Assumptions!$C$6,Assumptions!$C$7)*(1+Assumptions!$C$8)^(B1096-$J$3)</f>
        <v>2326640.0841182568</v>
      </c>
      <c r="F1096" s="3">
        <f t="shared" si="6131"/>
        <v>0</v>
      </c>
    </row>
    <row r="1097" spans="2:221" x14ac:dyDescent="0.25">
      <c r="B1097">
        <f t="shared" ref="B1097:C1097" si="6164">B1096+1</f>
        <v>2138</v>
      </c>
      <c r="C1097">
        <f t="shared" si="6164"/>
        <v>149</v>
      </c>
      <c r="D1097">
        <f>IF(D1096=0, 0, D1096*(1-VLOOKUP(C1096,Mort!$A$2:$E$111,IF(D1096/D1095=1-VLOOKUP(C1095,Mort!$A$2:$E$111,4),4,5))))</f>
        <v>0</v>
      </c>
      <c r="E1097" s="3">
        <f>IF(C1097&lt;65,Assumptions!$C$6,Assumptions!$C$7)*(1+Assumptions!$C$8)^(B1097-$J$3)</f>
        <v>2454605.2887447602</v>
      </c>
      <c r="F1097" s="3">
        <f t="shared" si="6131"/>
        <v>0</v>
      </c>
    </row>
    <row r="1098" spans="2:221" x14ac:dyDescent="0.25">
      <c r="B1098">
        <f t="shared" ref="B1098:C1098" si="6165">B1097+1</f>
        <v>2139</v>
      </c>
      <c r="C1098">
        <f t="shared" si="6165"/>
        <v>150</v>
      </c>
      <c r="D1098">
        <f>IF(D1097=0, 0, D1097*(1-VLOOKUP(C1097,Mort!$A$2:$E$111,IF(D1097/D1096=1-VLOOKUP(C1096,Mort!$A$2:$E$111,4),4,5))))</f>
        <v>0</v>
      </c>
      <c r="E1098" s="3">
        <f>IF(C1098&lt;65,Assumptions!$C$6,Assumptions!$C$7)*(1+Assumptions!$C$8)^(B1098-$J$3)</f>
        <v>2589608.5796257225</v>
      </c>
      <c r="F1098" s="3">
        <f t="shared" si="6131"/>
        <v>0</v>
      </c>
    </row>
    <row r="1102" spans="2:221" x14ac:dyDescent="0.25">
      <c r="H1102" t="s">
        <v>40</v>
      </c>
      <c r="I1102" s="4">
        <f>NPV(Assumptions!$C$9, J1104:DE1104)*(1+Assumptions!$C$9)-I1104</f>
        <v>0</v>
      </c>
      <c r="J1102" t="s">
        <v>26</v>
      </c>
      <c r="DF1102" t="s">
        <v>55</v>
      </c>
    </row>
    <row r="1103" spans="2:221" x14ac:dyDescent="0.25">
      <c r="B1103" t="s">
        <v>3</v>
      </c>
      <c r="C1103">
        <v>11</v>
      </c>
      <c r="E1103" t="s">
        <v>30</v>
      </c>
      <c r="F1103">
        <f>C1104+MAX(Assumptions!$C$4-C1104,Assumptions!$C$5-C1106,0)</f>
        <v>50</v>
      </c>
      <c r="I1103" t="s">
        <v>21</v>
      </c>
      <c r="J1103">
        <f>J1108</f>
        <v>2019</v>
      </c>
      <c r="K1103">
        <f>J1103+1</f>
        <v>2020</v>
      </c>
      <c r="L1103">
        <f t="shared" ref="L1103" si="6166">K1103+1</f>
        <v>2021</v>
      </c>
      <c r="M1103">
        <f t="shared" ref="M1103" si="6167">L1103+1</f>
        <v>2022</v>
      </c>
      <c r="N1103">
        <f t="shared" ref="N1103" si="6168">M1103+1</f>
        <v>2023</v>
      </c>
      <c r="O1103">
        <f t="shared" ref="O1103" si="6169">N1103+1</f>
        <v>2024</v>
      </c>
      <c r="P1103">
        <f t="shared" ref="P1103" si="6170">O1103+1</f>
        <v>2025</v>
      </c>
      <c r="Q1103">
        <f t="shared" ref="Q1103" si="6171">P1103+1</f>
        <v>2026</v>
      </c>
      <c r="R1103">
        <f t="shared" ref="R1103" si="6172">Q1103+1</f>
        <v>2027</v>
      </c>
      <c r="S1103">
        <f t="shared" ref="S1103" si="6173">R1103+1</f>
        <v>2028</v>
      </c>
      <c r="T1103">
        <f t="shared" ref="T1103" si="6174">S1103+1</f>
        <v>2029</v>
      </c>
      <c r="U1103">
        <f t="shared" ref="U1103" si="6175">T1103+1</f>
        <v>2030</v>
      </c>
      <c r="V1103">
        <f t="shared" ref="V1103" si="6176">U1103+1</f>
        <v>2031</v>
      </c>
      <c r="W1103">
        <f t="shared" ref="W1103" si="6177">V1103+1</f>
        <v>2032</v>
      </c>
      <c r="X1103">
        <f t="shared" ref="X1103" si="6178">W1103+1</f>
        <v>2033</v>
      </c>
      <c r="Y1103">
        <f t="shared" ref="Y1103" si="6179">X1103+1</f>
        <v>2034</v>
      </c>
      <c r="Z1103">
        <f t="shared" ref="Z1103" si="6180">Y1103+1</f>
        <v>2035</v>
      </c>
      <c r="AA1103">
        <f t="shared" ref="AA1103" si="6181">Z1103+1</f>
        <v>2036</v>
      </c>
      <c r="AB1103">
        <f t="shared" ref="AB1103" si="6182">AA1103+1</f>
        <v>2037</v>
      </c>
      <c r="AC1103">
        <f t="shared" ref="AC1103" si="6183">AB1103+1</f>
        <v>2038</v>
      </c>
      <c r="AD1103">
        <f t="shared" ref="AD1103" si="6184">AC1103+1</f>
        <v>2039</v>
      </c>
      <c r="AE1103">
        <f t="shared" ref="AE1103" si="6185">AD1103+1</f>
        <v>2040</v>
      </c>
      <c r="AF1103">
        <f t="shared" ref="AF1103" si="6186">AE1103+1</f>
        <v>2041</v>
      </c>
      <c r="AG1103">
        <f t="shared" ref="AG1103" si="6187">AF1103+1</f>
        <v>2042</v>
      </c>
      <c r="AH1103">
        <f t="shared" ref="AH1103" si="6188">AG1103+1</f>
        <v>2043</v>
      </c>
      <c r="AI1103">
        <f t="shared" ref="AI1103" si="6189">AH1103+1</f>
        <v>2044</v>
      </c>
      <c r="AJ1103">
        <f t="shared" ref="AJ1103" si="6190">AI1103+1</f>
        <v>2045</v>
      </c>
      <c r="AK1103">
        <f t="shared" ref="AK1103" si="6191">AJ1103+1</f>
        <v>2046</v>
      </c>
      <c r="AL1103">
        <f t="shared" ref="AL1103" si="6192">AK1103+1</f>
        <v>2047</v>
      </c>
      <c r="AM1103">
        <f t="shared" ref="AM1103" si="6193">AL1103+1</f>
        <v>2048</v>
      </c>
      <c r="AN1103">
        <f t="shared" ref="AN1103" si="6194">AM1103+1</f>
        <v>2049</v>
      </c>
      <c r="AO1103">
        <f t="shared" ref="AO1103" si="6195">AN1103+1</f>
        <v>2050</v>
      </c>
      <c r="AP1103">
        <f t="shared" ref="AP1103" si="6196">AO1103+1</f>
        <v>2051</v>
      </c>
      <c r="AQ1103">
        <f t="shared" ref="AQ1103" si="6197">AP1103+1</f>
        <v>2052</v>
      </c>
      <c r="AR1103">
        <f t="shared" ref="AR1103" si="6198">AQ1103+1</f>
        <v>2053</v>
      </c>
      <c r="AS1103">
        <f t="shared" ref="AS1103" si="6199">AR1103+1</f>
        <v>2054</v>
      </c>
      <c r="AT1103">
        <f t="shared" ref="AT1103" si="6200">AS1103+1</f>
        <v>2055</v>
      </c>
      <c r="AU1103">
        <f t="shared" ref="AU1103" si="6201">AT1103+1</f>
        <v>2056</v>
      </c>
      <c r="AV1103">
        <f t="shared" ref="AV1103" si="6202">AU1103+1</f>
        <v>2057</v>
      </c>
      <c r="AW1103">
        <f t="shared" ref="AW1103" si="6203">AV1103+1</f>
        <v>2058</v>
      </c>
      <c r="AX1103">
        <f t="shared" ref="AX1103" si="6204">AW1103+1</f>
        <v>2059</v>
      </c>
      <c r="AY1103">
        <f t="shared" ref="AY1103" si="6205">AX1103+1</f>
        <v>2060</v>
      </c>
      <c r="AZ1103">
        <f t="shared" ref="AZ1103" si="6206">AY1103+1</f>
        <v>2061</v>
      </c>
      <c r="BA1103">
        <f t="shared" ref="BA1103" si="6207">AZ1103+1</f>
        <v>2062</v>
      </c>
      <c r="BB1103">
        <f t="shared" ref="BB1103" si="6208">BA1103+1</f>
        <v>2063</v>
      </c>
      <c r="BC1103">
        <f t="shared" ref="BC1103" si="6209">BB1103+1</f>
        <v>2064</v>
      </c>
      <c r="BD1103">
        <f t="shared" ref="BD1103" si="6210">BC1103+1</f>
        <v>2065</v>
      </c>
      <c r="BE1103">
        <f t="shared" ref="BE1103" si="6211">BD1103+1</f>
        <v>2066</v>
      </c>
      <c r="BF1103">
        <f t="shared" ref="BF1103" si="6212">BE1103+1</f>
        <v>2067</v>
      </c>
      <c r="BG1103">
        <f t="shared" ref="BG1103" si="6213">BF1103+1</f>
        <v>2068</v>
      </c>
      <c r="BH1103">
        <f t="shared" ref="BH1103" si="6214">BG1103+1</f>
        <v>2069</v>
      </c>
      <c r="BI1103">
        <f t="shared" ref="BI1103" si="6215">BH1103+1</f>
        <v>2070</v>
      </c>
      <c r="BJ1103">
        <f t="shared" ref="BJ1103" si="6216">BI1103+1</f>
        <v>2071</v>
      </c>
      <c r="BK1103">
        <f t="shared" ref="BK1103" si="6217">BJ1103+1</f>
        <v>2072</v>
      </c>
      <c r="BL1103">
        <f t="shared" ref="BL1103" si="6218">BK1103+1</f>
        <v>2073</v>
      </c>
      <c r="BM1103">
        <f t="shared" ref="BM1103" si="6219">BL1103+1</f>
        <v>2074</v>
      </c>
      <c r="BN1103">
        <f t="shared" ref="BN1103" si="6220">BM1103+1</f>
        <v>2075</v>
      </c>
      <c r="BO1103">
        <f t="shared" ref="BO1103" si="6221">BN1103+1</f>
        <v>2076</v>
      </c>
      <c r="BP1103">
        <f t="shared" ref="BP1103" si="6222">BO1103+1</f>
        <v>2077</v>
      </c>
      <c r="BQ1103">
        <f t="shared" ref="BQ1103" si="6223">BP1103+1</f>
        <v>2078</v>
      </c>
      <c r="BR1103">
        <f t="shared" ref="BR1103" si="6224">BQ1103+1</f>
        <v>2079</v>
      </c>
      <c r="BS1103">
        <f t="shared" ref="BS1103" si="6225">BR1103+1</f>
        <v>2080</v>
      </c>
      <c r="BT1103">
        <f t="shared" ref="BT1103" si="6226">BS1103+1</f>
        <v>2081</v>
      </c>
      <c r="BU1103">
        <f t="shared" ref="BU1103" si="6227">BT1103+1</f>
        <v>2082</v>
      </c>
      <c r="BV1103">
        <f t="shared" ref="BV1103" si="6228">BU1103+1</f>
        <v>2083</v>
      </c>
      <c r="BW1103">
        <f t="shared" ref="BW1103" si="6229">BV1103+1</f>
        <v>2084</v>
      </c>
      <c r="BX1103">
        <f t="shared" ref="BX1103" si="6230">BW1103+1</f>
        <v>2085</v>
      </c>
      <c r="BY1103">
        <f t="shared" ref="BY1103" si="6231">BX1103+1</f>
        <v>2086</v>
      </c>
      <c r="BZ1103">
        <f t="shared" ref="BZ1103" si="6232">BY1103+1</f>
        <v>2087</v>
      </c>
      <c r="CA1103">
        <f t="shared" ref="CA1103" si="6233">BZ1103+1</f>
        <v>2088</v>
      </c>
      <c r="CB1103">
        <f t="shared" ref="CB1103" si="6234">CA1103+1</f>
        <v>2089</v>
      </c>
      <c r="CC1103">
        <f t="shared" ref="CC1103" si="6235">CB1103+1</f>
        <v>2090</v>
      </c>
      <c r="CD1103">
        <f t="shared" ref="CD1103" si="6236">CC1103+1</f>
        <v>2091</v>
      </c>
      <c r="CE1103">
        <f t="shared" ref="CE1103" si="6237">CD1103+1</f>
        <v>2092</v>
      </c>
      <c r="CF1103">
        <f t="shared" ref="CF1103" si="6238">CE1103+1</f>
        <v>2093</v>
      </c>
      <c r="CG1103">
        <f t="shared" ref="CG1103" si="6239">CF1103+1</f>
        <v>2094</v>
      </c>
      <c r="CH1103">
        <f t="shared" ref="CH1103" si="6240">CG1103+1</f>
        <v>2095</v>
      </c>
      <c r="CI1103">
        <f t="shared" ref="CI1103" si="6241">CH1103+1</f>
        <v>2096</v>
      </c>
      <c r="CJ1103">
        <f t="shared" ref="CJ1103" si="6242">CI1103+1</f>
        <v>2097</v>
      </c>
      <c r="CK1103">
        <f t="shared" ref="CK1103" si="6243">CJ1103+1</f>
        <v>2098</v>
      </c>
      <c r="CL1103">
        <f t="shared" ref="CL1103" si="6244">CK1103+1</f>
        <v>2099</v>
      </c>
      <c r="CM1103">
        <f t="shared" ref="CM1103" si="6245">CL1103+1</f>
        <v>2100</v>
      </c>
      <c r="CN1103">
        <f t="shared" ref="CN1103" si="6246">CM1103+1</f>
        <v>2101</v>
      </c>
      <c r="CO1103">
        <f t="shared" ref="CO1103" si="6247">CN1103+1</f>
        <v>2102</v>
      </c>
      <c r="CP1103">
        <f t="shared" ref="CP1103" si="6248">CO1103+1</f>
        <v>2103</v>
      </c>
      <c r="CQ1103">
        <f t="shared" ref="CQ1103" si="6249">CP1103+1</f>
        <v>2104</v>
      </c>
      <c r="CR1103">
        <f t="shared" ref="CR1103" si="6250">CQ1103+1</f>
        <v>2105</v>
      </c>
      <c r="CS1103">
        <f t="shared" ref="CS1103" si="6251">CR1103+1</f>
        <v>2106</v>
      </c>
      <c r="CT1103">
        <f t="shared" ref="CT1103" si="6252">CS1103+1</f>
        <v>2107</v>
      </c>
      <c r="CU1103">
        <f t="shared" ref="CU1103" si="6253">CT1103+1</f>
        <v>2108</v>
      </c>
      <c r="CV1103">
        <f t="shared" ref="CV1103" si="6254">CU1103+1</f>
        <v>2109</v>
      </c>
      <c r="CW1103">
        <f t="shared" ref="CW1103" si="6255">CV1103+1</f>
        <v>2110</v>
      </c>
      <c r="CX1103">
        <f t="shared" ref="CX1103" si="6256">CW1103+1</f>
        <v>2111</v>
      </c>
      <c r="CY1103">
        <f t="shared" ref="CY1103" si="6257">CX1103+1</f>
        <v>2112</v>
      </c>
      <c r="CZ1103">
        <f t="shared" ref="CZ1103" si="6258">CY1103+1</f>
        <v>2113</v>
      </c>
      <c r="DA1103">
        <f t="shared" ref="DA1103" si="6259">CZ1103+1</f>
        <v>2114</v>
      </c>
      <c r="DB1103">
        <f t="shared" ref="DB1103" si="6260">DA1103+1</f>
        <v>2115</v>
      </c>
      <c r="DC1103">
        <f t="shared" ref="DC1103" si="6261">DB1103+1</f>
        <v>2116</v>
      </c>
      <c r="DD1103">
        <f t="shared" ref="DD1103" si="6262">DC1103+1</f>
        <v>2117</v>
      </c>
      <c r="DE1103">
        <f t="shared" ref="DE1103" si="6263">DD1103+1</f>
        <v>2118</v>
      </c>
      <c r="DF1103">
        <f>J1103</f>
        <v>2019</v>
      </c>
      <c r="DG1103">
        <f>DF1103+1</f>
        <v>2020</v>
      </c>
      <c r="DH1103">
        <f t="shared" ref="DH1103" si="6264">DG1103+1</f>
        <v>2021</v>
      </c>
      <c r="DI1103">
        <f t="shared" ref="DI1103" si="6265">DH1103+1</f>
        <v>2022</v>
      </c>
      <c r="DJ1103">
        <f t="shared" ref="DJ1103" si="6266">DI1103+1</f>
        <v>2023</v>
      </c>
      <c r="DK1103">
        <f t="shared" ref="DK1103" si="6267">DJ1103+1</f>
        <v>2024</v>
      </c>
      <c r="DL1103">
        <f t="shared" ref="DL1103" si="6268">DK1103+1</f>
        <v>2025</v>
      </c>
      <c r="DM1103">
        <f t="shared" ref="DM1103" si="6269">DL1103+1</f>
        <v>2026</v>
      </c>
      <c r="DN1103">
        <f t="shared" ref="DN1103" si="6270">DM1103+1</f>
        <v>2027</v>
      </c>
      <c r="DO1103">
        <f t="shared" ref="DO1103" si="6271">DN1103+1</f>
        <v>2028</v>
      </c>
      <c r="DP1103">
        <f t="shared" ref="DP1103" si="6272">DO1103+1</f>
        <v>2029</v>
      </c>
      <c r="DQ1103">
        <f t="shared" ref="DQ1103" si="6273">DP1103+1</f>
        <v>2030</v>
      </c>
      <c r="DR1103">
        <f t="shared" ref="DR1103" si="6274">DQ1103+1</f>
        <v>2031</v>
      </c>
      <c r="DS1103">
        <f t="shared" ref="DS1103" si="6275">DR1103+1</f>
        <v>2032</v>
      </c>
      <c r="DT1103">
        <f t="shared" ref="DT1103" si="6276">DS1103+1</f>
        <v>2033</v>
      </c>
      <c r="DU1103">
        <f t="shared" ref="DU1103" si="6277">DT1103+1</f>
        <v>2034</v>
      </c>
      <c r="DV1103">
        <f t="shared" ref="DV1103" si="6278">DU1103+1</f>
        <v>2035</v>
      </c>
      <c r="DW1103">
        <f t="shared" ref="DW1103" si="6279">DV1103+1</f>
        <v>2036</v>
      </c>
      <c r="DX1103">
        <f t="shared" ref="DX1103" si="6280">DW1103+1</f>
        <v>2037</v>
      </c>
      <c r="DY1103">
        <f t="shared" ref="DY1103" si="6281">DX1103+1</f>
        <v>2038</v>
      </c>
      <c r="DZ1103">
        <f t="shared" ref="DZ1103" si="6282">DY1103+1</f>
        <v>2039</v>
      </c>
      <c r="EA1103">
        <f t="shared" ref="EA1103" si="6283">DZ1103+1</f>
        <v>2040</v>
      </c>
      <c r="EB1103">
        <f t="shared" ref="EB1103" si="6284">EA1103+1</f>
        <v>2041</v>
      </c>
      <c r="EC1103">
        <f t="shared" ref="EC1103" si="6285">EB1103+1</f>
        <v>2042</v>
      </c>
      <c r="ED1103">
        <f t="shared" ref="ED1103" si="6286">EC1103+1</f>
        <v>2043</v>
      </c>
      <c r="EE1103">
        <f t="shared" ref="EE1103" si="6287">ED1103+1</f>
        <v>2044</v>
      </c>
      <c r="EF1103">
        <f t="shared" ref="EF1103" si="6288">EE1103+1</f>
        <v>2045</v>
      </c>
      <c r="EG1103">
        <f t="shared" ref="EG1103" si="6289">EF1103+1</f>
        <v>2046</v>
      </c>
      <c r="EH1103">
        <f t="shared" ref="EH1103" si="6290">EG1103+1</f>
        <v>2047</v>
      </c>
      <c r="EI1103">
        <f t="shared" ref="EI1103" si="6291">EH1103+1</f>
        <v>2048</v>
      </c>
      <c r="EJ1103">
        <f t="shared" ref="EJ1103" si="6292">EI1103+1</f>
        <v>2049</v>
      </c>
      <c r="EK1103">
        <f t="shared" ref="EK1103" si="6293">EJ1103+1</f>
        <v>2050</v>
      </c>
      <c r="EL1103">
        <f t="shared" ref="EL1103" si="6294">EK1103+1</f>
        <v>2051</v>
      </c>
      <c r="EM1103">
        <f t="shared" ref="EM1103" si="6295">EL1103+1</f>
        <v>2052</v>
      </c>
      <c r="EN1103">
        <f t="shared" ref="EN1103" si="6296">EM1103+1</f>
        <v>2053</v>
      </c>
      <c r="EO1103">
        <f t="shared" ref="EO1103" si="6297">EN1103+1</f>
        <v>2054</v>
      </c>
      <c r="EP1103">
        <f t="shared" ref="EP1103" si="6298">EO1103+1</f>
        <v>2055</v>
      </c>
      <c r="EQ1103">
        <f t="shared" ref="EQ1103" si="6299">EP1103+1</f>
        <v>2056</v>
      </c>
      <c r="ER1103">
        <f t="shared" ref="ER1103" si="6300">EQ1103+1</f>
        <v>2057</v>
      </c>
      <c r="ES1103">
        <f t="shared" ref="ES1103" si="6301">ER1103+1</f>
        <v>2058</v>
      </c>
      <c r="ET1103">
        <f t="shared" ref="ET1103" si="6302">ES1103+1</f>
        <v>2059</v>
      </c>
      <c r="EU1103">
        <f t="shared" ref="EU1103" si="6303">ET1103+1</f>
        <v>2060</v>
      </c>
      <c r="EV1103">
        <f t="shared" ref="EV1103" si="6304">EU1103+1</f>
        <v>2061</v>
      </c>
      <c r="EW1103">
        <f t="shared" ref="EW1103" si="6305">EV1103+1</f>
        <v>2062</v>
      </c>
      <c r="EX1103">
        <f t="shared" ref="EX1103" si="6306">EW1103+1</f>
        <v>2063</v>
      </c>
      <c r="EY1103">
        <f t="shared" ref="EY1103" si="6307">EX1103+1</f>
        <v>2064</v>
      </c>
      <c r="EZ1103">
        <f t="shared" ref="EZ1103" si="6308">EY1103+1</f>
        <v>2065</v>
      </c>
      <c r="FA1103">
        <f t="shared" ref="FA1103" si="6309">EZ1103+1</f>
        <v>2066</v>
      </c>
      <c r="FB1103">
        <f t="shared" ref="FB1103" si="6310">FA1103+1</f>
        <v>2067</v>
      </c>
      <c r="FC1103">
        <f t="shared" ref="FC1103" si="6311">FB1103+1</f>
        <v>2068</v>
      </c>
      <c r="FD1103">
        <f t="shared" ref="FD1103" si="6312">FC1103+1</f>
        <v>2069</v>
      </c>
      <c r="FE1103">
        <f t="shared" ref="FE1103" si="6313">FD1103+1</f>
        <v>2070</v>
      </c>
      <c r="FF1103">
        <f t="shared" ref="FF1103" si="6314">FE1103+1</f>
        <v>2071</v>
      </c>
      <c r="FG1103">
        <f t="shared" ref="FG1103" si="6315">FF1103+1</f>
        <v>2072</v>
      </c>
      <c r="FH1103">
        <f t="shared" ref="FH1103" si="6316">FG1103+1</f>
        <v>2073</v>
      </c>
      <c r="FI1103">
        <f t="shared" ref="FI1103" si="6317">FH1103+1</f>
        <v>2074</v>
      </c>
      <c r="FJ1103">
        <f t="shared" ref="FJ1103" si="6318">FI1103+1</f>
        <v>2075</v>
      </c>
      <c r="FK1103">
        <f t="shared" ref="FK1103" si="6319">FJ1103+1</f>
        <v>2076</v>
      </c>
      <c r="FL1103">
        <f t="shared" ref="FL1103" si="6320">FK1103+1</f>
        <v>2077</v>
      </c>
      <c r="FM1103">
        <f t="shared" ref="FM1103" si="6321">FL1103+1</f>
        <v>2078</v>
      </c>
      <c r="FN1103">
        <f t="shared" ref="FN1103" si="6322">FM1103+1</f>
        <v>2079</v>
      </c>
      <c r="FO1103">
        <f t="shared" ref="FO1103" si="6323">FN1103+1</f>
        <v>2080</v>
      </c>
      <c r="FP1103">
        <f t="shared" ref="FP1103" si="6324">FO1103+1</f>
        <v>2081</v>
      </c>
      <c r="FQ1103">
        <f t="shared" ref="FQ1103" si="6325">FP1103+1</f>
        <v>2082</v>
      </c>
      <c r="FR1103">
        <f t="shared" ref="FR1103" si="6326">FQ1103+1</f>
        <v>2083</v>
      </c>
      <c r="FS1103">
        <f t="shared" ref="FS1103" si="6327">FR1103+1</f>
        <v>2084</v>
      </c>
      <c r="FT1103">
        <f t="shared" ref="FT1103" si="6328">FS1103+1</f>
        <v>2085</v>
      </c>
      <c r="FU1103">
        <f t="shared" ref="FU1103" si="6329">FT1103+1</f>
        <v>2086</v>
      </c>
      <c r="FV1103">
        <f t="shared" ref="FV1103" si="6330">FU1103+1</f>
        <v>2087</v>
      </c>
      <c r="FW1103">
        <f t="shared" ref="FW1103" si="6331">FV1103+1</f>
        <v>2088</v>
      </c>
      <c r="FX1103">
        <f t="shared" ref="FX1103" si="6332">FW1103+1</f>
        <v>2089</v>
      </c>
      <c r="FY1103">
        <f t="shared" ref="FY1103" si="6333">FX1103+1</f>
        <v>2090</v>
      </c>
      <c r="FZ1103">
        <f t="shared" ref="FZ1103" si="6334">FY1103+1</f>
        <v>2091</v>
      </c>
      <c r="GA1103">
        <f t="shared" ref="GA1103" si="6335">FZ1103+1</f>
        <v>2092</v>
      </c>
      <c r="GB1103">
        <f t="shared" ref="GB1103" si="6336">GA1103+1</f>
        <v>2093</v>
      </c>
      <c r="GC1103">
        <f t="shared" ref="GC1103" si="6337">GB1103+1</f>
        <v>2094</v>
      </c>
      <c r="GD1103">
        <f t="shared" ref="GD1103" si="6338">GC1103+1</f>
        <v>2095</v>
      </c>
      <c r="GE1103">
        <f t="shared" ref="GE1103" si="6339">GD1103+1</f>
        <v>2096</v>
      </c>
      <c r="GF1103">
        <f t="shared" ref="GF1103" si="6340">GE1103+1</f>
        <v>2097</v>
      </c>
      <c r="GG1103">
        <f t="shared" ref="GG1103" si="6341">GF1103+1</f>
        <v>2098</v>
      </c>
      <c r="GH1103">
        <f t="shared" ref="GH1103" si="6342">GG1103+1</f>
        <v>2099</v>
      </c>
      <c r="GI1103">
        <f t="shared" ref="GI1103" si="6343">GH1103+1</f>
        <v>2100</v>
      </c>
      <c r="GJ1103">
        <f t="shared" ref="GJ1103" si="6344">GI1103+1</f>
        <v>2101</v>
      </c>
      <c r="GK1103">
        <f t="shared" ref="GK1103" si="6345">GJ1103+1</f>
        <v>2102</v>
      </c>
      <c r="GL1103">
        <f t="shared" ref="GL1103" si="6346">GK1103+1</f>
        <v>2103</v>
      </c>
      <c r="GM1103">
        <f t="shared" ref="GM1103" si="6347">GL1103+1</f>
        <v>2104</v>
      </c>
      <c r="GN1103">
        <f t="shared" ref="GN1103" si="6348">GM1103+1</f>
        <v>2105</v>
      </c>
      <c r="GO1103">
        <f t="shared" ref="GO1103" si="6349">GN1103+1</f>
        <v>2106</v>
      </c>
      <c r="GP1103">
        <f t="shared" ref="GP1103" si="6350">GO1103+1</f>
        <v>2107</v>
      </c>
      <c r="GQ1103">
        <f t="shared" ref="GQ1103" si="6351">GP1103+1</f>
        <v>2108</v>
      </c>
      <c r="GR1103">
        <f t="shared" ref="GR1103" si="6352">GQ1103+1</f>
        <v>2109</v>
      </c>
      <c r="GS1103">
        <f t="shared" ref="GS1103" si="6353">GR1103+1</f>
        <v>2110</v>
      </c>
      <c r="GT1103">
        <f t="shared" ref="GT1103" si="6354">GS1103+1</f>
        <v>2111</v>
      </c>
      <c r="GU1103">
        <f t="shared" ref="GU1103" si="6355">GT1103+1</f>
        <v>2112</v>
      </c>
      <c r="GV1103">
        <f t="shared" ref="GV1103" si="6356">GU1103+1</f>
        <v>2113</v>
      </c>
      <c r="GW1103">
        <f t="shared" ref="GW1103" si="6357">GV1103+1</f>
        <v>2114</v>
      </c>
      <c r="GX1103">
        <f t="shared" ref="GX1103" si="6358">GW1103+1</f>
        <v>2115</v>
      </c>
      <c r="GY1103">
        <f t="shared" ref="GY1103" si="6359">GX1103+1</f>
        <v>2116</v>
      </c>
      <c r="GZ1103">
        <f t="shared" ref="GZ1103" si="6360">GY1103+1</f>
        <v>2117</v>
      </c>
      <c r="HA1103">
        <f t="shared" ref="HA1103" si="6361">GZ1103+1</f>
        <v>2118</v>
      </c>
      <c r="HB1103" t="s">
        <v>36</v>
      </c>
      <c r="HC1103" t="s">
        <v>37</v>
      </c>
      <c r="HD1103" t="s">
        <v>42</v>
      </c>
      <c r="HE1103" t="s">
        <v>43</v>
      </c>
      <c r="HF1103" t="s">
        <v>41</v>
      </c>
      <c r="HH1103" t="s">
        <v>44</v>
      </c>
      <c r="HI1103" t="s">
        <v>45</v>
      </c>
      <c r="HJ1103" t="s">
        <v>46</v>
      </c>
    </row>
    <row r="1104" spans="2:221" x14ac:dyDescent="0.25">
      <c r="B1104" t="s">
        <v>5</v>
      </c>
      <c r="C1104">
        <f>VLOOKUP(C1103,AMMset!A:E,3)</f>
        <v>25</v>
      </c>
      <c r="E1104" t="s">
        <v>34</v>
      </c>
      <c r="F1104">
        <f>C1104-C1106</f>
        <v>23</v>
      </c>
      <c r="I1104" s="6">
        <f t="shared" ref="I1104:AN1104" si="6362">SUMPRODUCT(I1110:I1160,$HD1110:$HD1160)</f>
        <v>72660.835031305833</v>
      </c>
      <c r="J1104" s="6">
        <f t="shared" si="6362"/>
        <v>0</v>
      </c>
      <c r="K1104" s="6">
        <f t="shared" si="6362"/>
        <v>0</v>
      </c>
      <c r="L1104" s="6">
        <f t="shared" si="6362"/>
        <v>0</v>
      </c>
      <c r="M1104" s="6">
        <f t="shared" si="6362"/>
        <v>0</v>
      </c>
      <c r="N1104" s="6">
        <f t="shared" si="6362"/>
        <v>0</v>
      </c>
      <c r="O1104" s="6">
        <f t="shared" si="6362"/>
        <v>0</v>
      </c>
      <c r="P1104" s="6">
        <f t="shared" si="6362"/>
        <v>0</v>
      </c>
      <c r="Q1104" s="6">
        <f t="shared" si="6362"/>
        <v>0</v>
      </c>
      <c r="R1104" s="6">
        <f t="shared" si="6362"/>
        <v>0</v>
      </c>
      <c r="S1104" s="6">
        <f t="shared" si="6362"/>
        <v>0</v>
      </c>
      <c r="T1104" s="6">
        <f t="shared" si="6362"/>
        <v>0</v>
      </c>
      <c r="U1104" s="6">
        <f t="shared" si="6362"/>
        <v>0</v>
      </c>
      <c r="V1104" s="6">
        <f t="shared" si="6362"/>
        <v>0</v>
      </c>
      <c r="W1104" s="6">
        <f t="shared" si="6362"/>
        <v>0</v>
      </c>
      <c r="X1104" s="6">
        <f t="shared" si="6362"/>
        <v>0</v>
      </c>
      <c r="Y1104" s="6">
        <f t="shared" si="6362"/>
        <v>0</v>
      </c>
      <c r="Z1104" s="6">
        <f t="shared" si="6362"/>
        <v>0</v>
      </c>
      <c r="AA1104" s="6">
        <f t="shared" si="6362"/>
        <v>0</v>
      </c>
      <c r="AB1104" s="6">
        <f t="shared" si="6362"/>
        <v>0</v>
      </c>
      <c r="AC1104" s="6">
        <f t="shared" si="6362"/>
        <v>0</v>
      </c>
      <c r="AD1104" s="6">
        <f t="shared" si="6362"/>
        <v>0</v>
      </c>
      <c r="AE1104" s="6">
        <f t="shared" si="6362"/>
        <v>0</v>
      </c>
      <c r="AF1104" s="6">
        <f t="shared" si="6362"/>
        <v>0</v>
      </c>
      <c r="AG1104" s="6">
        <f t="shared" si="6362"/>
        <v>0</v>
      </c>
      <c r="AH1104" s="6">
        <f t="shared" si="6362"/>
        <v>0</v>
      </c>
      <c r="AI1104" s="6">
        <f t="shared" si="6362"/>
        <v>0</v>
      </c>
      <c r="AJ1104" s="6">
        <f t="shared" si="6362"/>
        <v>200.32635338505202</v>
      </c>
      <c r="AK1104" s="6">
        <f t="shared" si="6362"/>
        <v>396.55380044000901</v>
      </c>
      <c r="AL1104" s="6">
        <f t="shared" si="6362"/>
        <v>673.31807853649343</v>
      </c>
      <c r="AM1104" s="6">
        <f t="shared" si="6362"/>
        <v>938.26042001030714</v>
      </c>
      <c r="AN1104" s="6">
        <f t="shared" si="6362"/>
        <v>1348.9388298630192</v>
      </c>
      <c r="AO1104" s="6">
        <f t="shared" ref="AO1104:BT1104" si="6363">SUMPRODUCT(AO1110:AO1160,$HD1110:$HD1160)</f>
        <v>2019.5210617868165</v>
      </c>
      <c r="AP1104" s="6">
        <f t="shared" si="6363"/>
        <v>2619.460077465299</v>
      </c>
      <c r="AQ1104" s="6">
        <f t="shared" si="6363"/>
        <v>3428.8449490933422</v>
      </c>
      <c r="AR1104" s="6">
        <f t="shared" si="6363"/>
        <v>4377.8684241998917</v>
      </c>
      <c r="AS1104" s="6">
        <f t="shared" si="6363"/>
        <v>5554.1038128719774</v>
      </c>
      <c r="AT1104" s="6">
        <f t="shared" si="6363"/>
        <v>7434.8879921892276</v>
      </c>
      <c r="AU1104" s="6">
        <f t="shared" si="6363"/>
        <v>9651.7751414839149</v>
      </c>
      <c r="AV1104" s="6">
        <f t="shared" si="6363"/>
        <v>12800.588063478444</v>
      </c>
      <c r="AW1104" s="6">
        <f t="shared" si="6363"/>
        <v>15434.093838172077</v>
      </c>
      <c r="AX1104" s="6">
        <f t="shared" si="6363"/>
        <v>7211.8800648983843</v>
      </c>
      <c r="AY1104" s="6">
        <f t="shared" si="6363"/>
        <v>8084.1181352083468</v>
      </c>
      <c r="AZ1104" s="6">
        <f t="shared" si="6363"/>
        <v>8718.3887365991141</v>
      </c>
      <c r="BA1104" s="6">
        <f t="shared" si="6363"/>
        <v>9354.4172352368805</v>
      </c>
      <c r="BB1104" s="6">
        <f t="shared" si="6363"/>
        <v>9894.8150934755213</v>
      </c>
      <c r="BC1104" s="6">
        <f t="shared" si="6363"/>
        <v>10430.726918448279</v>
      </c>
      <c r="BD1104" s="6">
        <f t="shared" si="6363"/>
        <v>10962.479817922736</v>
      </c>
      <c r="BE1104" s="6">
        <f t="shared" si="6363"/>
        <v>11478.754463028772</v>
      </c>
      <c r="BF1104" s="6">
        <f t="shared" si="6363"/>
        <v>11995.676883906128</v>
      </c>
      <c r="BG1104" s="6">
        <f t="shared" si="6363"/>
        <v>12570.617268543177</v>
      </c>
      <c r="BH1104" s="6">
        <f t="shared" si="6363"/>
        <v>13057.368474439874</v>
      </c>
      <c r="BI1104" s="6">
        <f t="shared" si="6363"/>
        <v>13538.309390255727</v>
      </c>
      <c r="BJ1104" s="6">
        <f t="shared" si="6363"/>
        <v>14009.112811075462</v>
      </c>
      <c r="BK1104" s="6">
        <f t="shared" si="6363"/>
        <v>14464.955848175918</v>
      </c>
      <c r="BL1104" s="6">
        <f t="shared" si="6363"/>
        <v>14900.68503009786</v>
      </c>
      <c r="BM1104" s="6">
        <f t="shared" si="6363"/>
        <v>15309.767775386044</v>
      </c>
      <c r="BN1104" s="6">
        <f t="shared" si="6363"/>
        <v>15683.079997420176</v>
      </c>
      <c r="BO1104" s="6">
        <f t="shared" si="6363"/>
        <v>16008.908336068282</v>
      </c>
      <c r="BP1104" s="6">
        <f t="shared" si="6363"/>
        <v>16273.779723994325</v>
      </c>
      <c r="BQ1104" s="6">
        <f t="shared" si="6363"/>
        <v>16464.056736597886</v>
      </c>
      <c r="BR1104" s="6">
        <f t="shared" si="6363"/>
        <v>16564.500136224557</v>
      </c>
      <c r="BS1104" s="6">
        <f t="shared" si="6363"/>
        <v>16559.304217098394</v>
      </c>
      <c r="BT1104" s="6">
        <f t="shared" si="6363"/>
        <v>16433.043491217268</v>
      </c>
      <c r="BU1104" s="6">
        <f t="shared" ref="BU1104:CZ1104" si="6364">SUMPRODUCT(BU1110:BU1160,$HD1110:$HD1160)</f>
        <v>16171.303198595106</v>
      </c>
      <c r="BV1104" s="6">
        <f t="shared" si="6364"/>
        <v>15762.574242297569</v>
      </c>
      <c r="BW1104" s="6">
        <f t="shared" si="6364"/>
        <v>15199.544012216904</v>
      </c>
      <c r="BX1104" s="6">
        <f t="shared" si="6364"/>
        <v>14450.087162273581</v>
      </c>
      <c r="BY1104" s="6">
        <f t="shared" si="6364"/>
        <v>13520.650229091694</v>
      </c>
      <c r="BZ1104" s="6">
        <f t="shared" si="6364"/>
        <v>12429.043152625152</v>
      </c>
      <c r="CA1104" s="6">
        <f t="shared" si="6364"/>
        <v>11202.522490516847</v>
      </c>
      <c r="CB1104" s="6">
        <f t="shared" si="6364"/>
        <v>9875.7910413745376</v>
      </c>
      <c r="CC1104" s="6">
        <f t="shared" si="6364"/>
        <v>8492.5984028823659</v>
      </c>
      <c r="CD1104" s="6">
        <f t="shared" si="6364"/>
        <v>7106.6479423458768</v>
      </c>
      <c r="CE1104" s="6">
        <f t="shared" si="6364"/>
        <v>5776.2340824223775</v>
      </c>
      <c r="CF1104" s="6">
        <f t="shared" si="6364"/>
        <v>4585.7410736264583</v>
      </c>
      <c r="CG1104" s="6">
        <f t="shared" si="6364"/>
        <v>3532.5310502937855</v>
      </c>
      <c r="CH1104" s="6">
        <f t="shared" si="6364"/>
        <v>2608.1403888798213</v>
      </c>
      <c r="CI1104" s="6">
        <f t="shared" si="6364"/>
        <v>1827.5773308947794</v>
      </c>
      <c r="CJ1104" s="6">
        <f t="shared" si="6364"/>
        <v>1209.262317014101</v>
      </c>
      <c r="CK1104" s="6">
        <f t="shared" si="6364"/>
        <v>727.11318152068691</v>
      </c>
      <c r="CL1104" s="6">
        <f t="shared" si="6364"/>
        <v>387.51834521448723</v>
      </c>
      <c r="CM1104" s="6">
        <f t="shared" si="6364"/>
        <v>179.50550720043822</v>
      </c>
      <c r="CN1104" s="6">
        <f t="shared" si="6364"/>
        <v>71.346220300280152</v>
      </c>
      <c r="CO1104" s="6">
        <f t="shared" si="6364"/>
        <v>23.144390096256526</v>
      </c>
      <c r="CP1104" s="6">
        <f t="shared" si="6364"/>
        <v>5.6286462497854597</v>
      </c>
      <c r="CQ1104" s="6">
        <f t="shared" si="6364"/>
        <v>0.86105495913872765</v>
      </c>
      <c r="CR1104" s="6">
        <f t="shared" si="6364"/>
        <v>0</v>
      </c>
      <c r="CS1104" s="6">
        <f t="shared" si="6364"/>
        <v>0</v>
      </c>
      <c r="CT1104" s="6">
        <f t="shared" si="6364"/>
        <v>0</v>
      </c>
      <c r="CU1104" s="6">
        <f t="shared" si="6364"/>
        <v>0</v>
      </c>
      <c r="CV1104" s="6">
        <f t="shared" si="6364"/>
        <v>0</v>
      </c>
      <c r="CW1104" s="6">
        <f t="shared" si="6364"/>
        <v>0</v>
      </c>
      <c r="CX1104" s="6">
        <f t="shared" si="6364"/>
        <v>0</v>
      </c>
      <c r="CY1104" s="6">
        <f t="shared" si="6364"/>
        <v>0</v>
      </c>
      <c r="CZ1104" s="6">
        <f t="shared" si="6364"/>
        <v>0</v>
      </c>
      <c r="DA1104" s="6">
        <f t="shared" ref="DA1104:DF1104" si="6365">SUMPRODUCT(DA1110:DA1160,$HD1110:$HD1160)</f>
        <v>0</v>
      </c>
      <c r="DB1104" s="6">
        <f t="shared" si="6365"/>
        <v>0</v>
      </c>
      <c r="DC1104" s="6">
        <f t="shared" si="6365"/>
        <v>0</v>
      </c>
      <c r="DD1104" s="6">
        <f t="shared" si="6365"/>
        <v>0</v>
      </c>
      <c r="DE1104" s="6">
        <f t="shared" si="6365"/>
        <v>0</v>
      </c>
      <c r="DF1104" s="7">
        <f t="shared" si="6365"/>
        <v>0</v>
      </c>
      <c r="DG1104" s="7">
        <f t="shared" ref="DG1104:FR1104" si="6366">SUMPRODUCT(DG1110:DG1160,$HD1110:$HD1160)</f>
        <v>0</v>
      </c>
      <c r="DH1104" s="7">
        <f t="shared" si="6366"/>
        <v>0</v>
      </c>
      <c r="DI1104" s="7">
        <f t="shared" si="6366"/>
        <v>0</v>
      </c>
      <c r="DJ1104" s="7">
        <f t="shared" si="6366"/>
        <v>0</v>
      </c>
      <c r="DK1104" s="7">
        <f t="shared" si="6366"/>
        <v>0</v>
      </c>
      <c r="DL1104" s="7">
        <f t="shared" si="6366"/>
        <v>0</v>
      </c>
      <c r="DM1104" s="7">
        <f t="shared" si="6366"/>
        <v>0</v>
      </c>
      <c r="DN1104" s="7">
        <f t="shared" si="6366"/>
        <v>0</v>
      </c>
      <c r="DO1104" s="7">
        <f t="shared" si="6366"/>
        <v>0</v>
      </c>
      <c r="DP1104" s="7">
        <f t="shared" si="6366"/>
        <v>0</v>
      </c>
      <c r="DQ1104" s="7">
        <f t="shared" si="6366"/>
        <v>0</v>
      </c>
      <c r="DR1104" s="7">
        <f t="shared" si="6366"/>
        <v>0</v>
      </c>
      <c r="DS1104" s="7">
        <f t="shared" si="6366"/>
        <v>0</v>
      </c>
      <c r="DT1104" s="7">
        <f t="shared" si="6366"/>
        <v>0</v>
      </c>
      <c r="DU1104" s="7">
        <f t="shared" si="6366"/>
        <v>0</v>
      </c>
      <c r="DV1104" s="7">
        <f t="shared" si="6366"/>
        <v>0</v>
      </c>
      <c r="DW1104" s="7">
        <f t="shared" si="6366"/>
        <v>0</v>
      </c>
      <c r="DX1104" s="7">
        <f t="shared" si="6366"/>
        <v>0</v>
      </c>
      <c r="DY1104" s="7">
        <f t="shared" si="6366"/>
        <v>0</v>
      </c>
      <c r="DZ1104" s="7">
        <f t="shared" si="6366"/>
        <v>0</v>
      </c>
      <c r="EA1104" s="7">
        <f t="shared" si="6366"/>
        <v>0</v>
      </c>
      <c r="EB1104" s="7">
        <f t="shared" si="6366"/>
        <v>0</v>
      </c>
      <c r="EC1104" s="7">
        <f t="shared" si="6366"/>
        <v>0</v>
      </c>
      <c r="ED1104" s="7">
        <f t="shared" si="6366"/>
        <v>0</v>
      </c>
      <c r="EE1104" s="7">
        <f t="shared" si="6366"/>
        <v>0</v>
      </c>
      <c r="EF1104" s="7">
        <f t="shared" si="6366"/>
        <v>4.8865234918667533E-3</v>
      </c>
      <c r="EG1104" s="7">
        <f t="shared" si="6366"/>
        <v>9.1687794887292638E-3</v>
      </c>
      <c r="EH1104" s="7">
        <f t="shared" si="6366"/>
        <v>1.4756291573417459E-2</v>
      </c>
      <c r="EI1104" s="7">
        <f t="shared" si="6366"/>
        <v>1.9490719862353921E-2</v>
      </c>
      <c r="EJ1104" s="7">
        <f t="shared" si="6366"/>
        <v>2.6560992134765718E-2</v>
      </c>
      <c r="EK1104" s="7">
        <f t="shared" si="6366"/>
        <v>3.7691892345809282E-2</v>
      </c>
      <c r="EL1104" s="7">
        <f t="shared" si="6366"/>
        <v>4.6340307822609263E-2</v>
      </c>
      <c r="EM1104" s="7">
        <f t="shared" si="6366"/>
        <v>5.7496643045462315E-2</v>
      </c>
      <c r="EN1104" s="7">
        <f t="shared" si="6366"/>
        <v>6.9583279957927485E-2</v>
      </c>
      <c r="EO1104" s="7">
        <f t="shared" si="6366"/>
        <v>8.3676541116923062E-2</v>
      </c>
      <c r="EP1104" s="7">
        <f t="shared" si="6366"/>
        <v>0.10617241468702204</v>
      </c>
      <c r="EQ1104" s="7">
        <f t="shared" si="6366"/>
        <v>0.13064476319556895</v>
      </c>
      <c r="ER1104" s="7">
        <f t="shared" si="6366"/>
        <v>0.16423370009363519</v>
      </c>
      <c r="ES1104" s="7">
        <f t="shared" si="6366"/>
        <v>0.18769859700607486</v>
      </c>
      <c r="ET1104" s="7">
        <f t="shared" si="6366"/>
        <v>0.20184181751272134</v>
      </c>
      <c r="EU1104" s="7">
        <f t="shared" si="6366"/>
        <v>0.21445828594297056</v>
      </c>
      <c r="EV1104" s="7">
        <f t="shared" si="6366"/>
        <v>0.2192269514271768</v>
      </c>
      <c r="EW1104" s="7">
        <f t="shared" si="6366"/>
        <v>0.22295744810449422</v>
      </c>
      <c r="EX1104" s="7">
        <f t="shared" si="6366"/>
        <v>0.22354271195968442</v>
      </c>
      <c r="EY1104" s="7">
        <f t="shared" si="6366"/>
        <v>0.22336489722456254</v>
      </c>
      <c r="EZ1104" s="7">
        <f t="shared" si="6366"/>
        <v>0.2225136655267316</v>
      </c>
      <c r="FA1104" s="7">
        <f t="shared" si="6366"/>
        <v>0.22084633253215952</v>
      </c>
      <c r="FB1104" s="7">
        <f t="shared" si="6366"/>
        <v>0.21875990614154703</v>
      </c>
      <c r="FC1104" s="7">
        <f t="shared" si="6366"/>
        <v>0.21729368845715444</v>
      </c>
      <c r="FD1104" s="7">
        <f t="shared" si="6366"/>
        <v>0.21394084684426051</v>
      </c>
      <c r="FE1104" s="7">
        <f t="shared" si="6366"/>
        <v>0.21025678546160234</v>
      </c>
      <c r="FF1104" s="7">
        <f t="shared" si="6366"/>
        <v>0.20622616288430345</v>
      </c>
      <c r="FG1104" s="7">
        <f t="shared" si="6366"/>
        <v>0.2018356078764966</v>
      </c>
      <c r="FH1104" s="7">
        <f t="shared" si="6366"/>
        <v>0.19707632424276877</v>
      </c>
      <c r="FI1104" s="7">
        <f t="shared" si="6366"/>
        <v>0.19193066141679013</v>
      </c>
      <c r="FJ1104" s="7">
        <f t="shared" si="6366"/>
        <v>0.18636083362247485</v>
      </c>
      <c r="FK1104" s="7">
        <f t="shared" si="6366"/>
        <v>0.18031528817976178</v>
      </c>
      <c r="FL1104" s="7">
        <f t="shared" si="6366"/>
        <v>0.17374279592560948</v>
      </c>
      <c r="FM1104" s="7">
        <f t="shared" si="6366"/>
        <v>0.16661065415286322</v>
      </c>
      <c r="FN1104" s="7">
        <f t="shared" si="6366"/>
        <v>0.15888825033287798</v>
      </c>
      <c r="FO1104" s="7">
        <f t="shared" si="6366"/>
        <v>0.15055773936792521</v>
      </c>
      <c r="FP1104" s="7">
        <f t="shared" si="6366"/>
        <v>0.14162063195904517</v>
      </c>
      <c r="FQ1104" s="7">
        <f t="shared" si="6366"/>
        <v>0.13209947687243859</v>
      </c>
      <c r="FR1104" s="7">
        <f t="shared" si="6366"/>
        <v>0.12204802767721469</v>
      </c>
      <c r="FS1104" s="7">
        <f t="shared" ref="FS1104:HA1104" si="6367">SUMPRODUCT(FS1110:FS1160,$HD1110:$HD1160)</f>
        <v>0.11155311777725101</v>
      </c>
      <c r="FT1104" s="7">
        <f t="shared" si="6367"/>
        <v>0.10052386102261421</v>
      </c>
      <c r="FU1104" s="7">
        <f t="shared" si="6367"/>
        <v>8.9154612340956521E-2</v>
      </c>
      <c r="FV1104" s="7">
        <f t="shared" si="6367"/>
        <v>7.7683979917169063E-2</v>
      </c>
      <c r="FW1104" s="7">
        <f t="shared" si="6367"/>
        <v>6.6367754562635078E-2</v>
      </c>
      <c r="FX1104" s="7">
        <f t="shared" si="6367"/>
        <v>5.5457559390083476E-2</v>
      </c>
      <c r="FY1104" s="7">
        <f t="shared" si="6367"/>
        <v>4.5204011234450933E-2</v>
      </c>
      <c r="FZ1104" s="7">
        <f t="shared" si="6367"/>
        <v>3.5854917630941799E-2</v>
      </c>
      <c r="GA1104" s="7">
        <f t="shared" si="6367"/>
        <v>2.7623345641230184E-2</v>
      </c>
      <c r="GB1104" s="7">
        <f t="shared" si="6367"/>
        <v>2.0786843828482122E-2</v>
      </c>
      <c r="GC1104" s="7">
        <f t="shared" si="6367"/>
        <v>1.5177929758242793E-2</v>
      </c>
      <c r="GD1104" s="7">
        <f t="shared" si="6367"/>
        <v>1.0621970582711053E-2</v>
      </c>
      <c r="GE1104" s="7">
        <f t="shared" si="6367"/>
        <v>7.0550066413308547E-3</v>
      </c>
      <c r="GF1104" s="7">
        <f t="shared" si="6367"/>
        <v>4.4247590653098854E-3</v>
      </c>
      <c r="GG1104" s="7">
        <f t="shared" si="6367"/>
        <v>2.5218471816827164E-3</v>
      </c>
      <c r="GH1104" s="7">
        <f t="shared" si="6367"/>
        <v>1.2739615407706575E-3</v>
      </c>
      <c r="GI1104" s="7">
        <f t="shared" si="6367"/>
        <v>5.5935829370617259E-4</v>
      </c>
      <c r="GJ1104" s="7">
        <f t="shared" si="6367"/>
        <v>2.1073264357086345E-4</v>
      </c>
      <c r="GK1104" s="7">
        <f t="shared" si="6367"/>
        <v>6.4796073245169093E-5</v>
      </c>
      <c r="GL1104" s="7">
        <f t="shared" si="6367"/>
        <v>1.4936790804476376E-5</v>
      </c>
      <c r="GM1104" s="7">
        <f t="shared" si="6367"/>
        <v>2.165984034557119E-6</v>
      </c>
      <c r="GN1104" s="7">
        <f t="shared" si="6367"/>
        <v>0</v>
      </c>
      <c r="GO1104" s="7">
        <f t="shared" si="6367"/>
        <v>0</v>
      </c>
      <c r="GP1104" s="7">
        <f t="shared" si="6367"/>
        <v>0</v>
      </c>
      <c r="GQ1104" s="7">
        <f t="shared" si="6367"/>
        <v>0</v>
      </c>
      <c r="GR1104" s="7">
        <f t="shared" si="6367"/>
        <v>0</v>
      </c>
      <c r="GS1104" s="7">
        <f t="shared" si="6367"/>
        <v>0</v>
      </c>
      <c r="GT1104" s="7">
        <f t="shared" si="6367"/>
        <v>0</v>
      </c>
      <c r="GU1104" s="7">
        <f t="shared" si="6367"/>
        <v>0</v>
      </c>
      <c r="GV1104" s="7">
        <f t="shared" si="6367"/>
        <v>0</v>
      </c>
      <c r="GW1104" s="7">
        <f t="shared" si="6367"/>
        <v>0</v>
      </c>
      <c r="GX1104" s="7">
        <f t="shared" si="6367"/>
        <v>0</v>
      </c>
      <c r="GY1104" s="7">
        <f t="shared" si="6367"/>
        <v>0</v>
      </c>
      <c r="GZ1104" s="7">
        <f t="shared" si="6367"/>
        <v>0</v>
      </c>
      <c r="HA1104" s="7">
        <f t="shared" si="6367"/>
        <v>0</v>
      </c>
      <c r="HB1104" s="6">
        <f>IF(OR(C1104&gt;=F1103,C1106=0), 0, I1104/(F1103-F1104))</f>
        <v>2691.1420381965122</v>
      </c>
      <c r="HC1104" s="6">
        <f>IF(C1104&gt;=F1103,I1104,HB1104*C1106)</f>
        <v>5382.2840763930244</v>
      </c>
      <c r="HD1104" s="6">
        <f>I1104*HH1104/HJ1104</f>
        <v>4985.4347187090516</v>
      </c>
      <c r="HE1104" s="6">
        <f>I1104-HD1104*HI1104</f>
        <v>7425.9999748035552</v>
      </c>
      <c r="HF1104" s="7">
        <f>SUMPRODUCT(HB1110:HB1160,HD1110:HD1160)/SUM(HD1110:HD1160)-HB1110</f>
        <v>35.340366476426126</v>
      </c>
      <c r="HH1104">
        <f>VLOOKUP(C1104,HH1109:HO1159,3)*HN1109</f>
        <v>0.75910853977666559</v>
      </c>
      <c r="HI1104">
        <f>SUMPRODUCT(HC1110:HC1160,HN1110:HN1160,HO1110:HO1160)/HN1110/HO1110</f>
        <v>13.085084598880165</v>
      </c>
      <c r="HJ1104">
        <f>SUMPRODUCT(HJ1109:HJ1159,HN1109:HN1159,HO1109:HO1159)</f>
        <v>11.06372131853939</v>
      </c>
      <c r="HL1104" t="s">
        <v>44</v>
      </c>
      <c r="HM1104" t="s">
        <v>129</v>
      </c>
    </row>
    <row r="1105" spans="2:226" x14ac:dyDescent="0.25">
      <c r="B1105" t="s">
        <v>7</v>
      </c>
      <c r="C1105" t="str">
        <f>VLOOKUP(C1103,AMMset!A:E,5)</f>
        <v>F</v>
      </c>
      <c r="E1105" t="s">
        <v>21</v>
      </c>
      <c r="F1105" s="3">
        <f>NPV(Assumptions!$C$9,F1109:F1208)*(1+Assumptions!$C$9)^(1+C1104-C1109)</f>
        <v>457705.42407004087</v>
      </c>
      <c r="HC1105" s="10" t="s">
        <v>119</v>
      </c>
      <c r="HD1105" s="6">
        <f>NPV(Assumptions!$C$9+0.01, J1104:DE1104)*(1.01+Assumptions!$C$9)*HH1105/HJ1105</f>
        <v>3475.921653098696</v>
      </c>
      <c r="HE1105" s="6">
        <f>NPV(Assumptions!$C$9+0.01, J1104:DE1104)*(1.01+Assumptions!$C$9)-HD1105*HI1105</f>
        <v>4787.0148250739803</v>
      </c>
      <c r="HG1105" t="s">
        <v>125</v>
      </c>
      <c r="HH1105">
        <f>HH1104*HQ1109/HN1109</f>
        <v>0.77380536312872972</v>
      </c>
      <c r="HI1105">
        <f>SUMPRODUCT(HC1110:HC1160,HQ1110:HQ1160,HO1110:HO1160)/HQ1110/HO1110</f>
        <v>11.646086825913045</v>
      </c>
      <c r="HJ1105">
        <f>SUMPRODUCT(HJ1109:HJ1159,HQ1109:HQ1159,HO1109:HO1159)</f>
        <v>10.077483742733451</v>
      </c>
      <c r="HK1105" s="5"/>
      <c r="HL1105" t="s">
        <v>45</v>
      </c>
      <c r="HM1105" s="5" t="s">
        <v>130</v>
      </c>
      <c r="HN1105" s="5"/>
      <c r="HO1105" s="5"/>
      <c r="HP1105" s="5"/>
      <c r="HQ1105" s="5"/>
      <c r="HR1105" s="5"/>
    </row>
    <row r="1106" spans="2:226" x14ac:dyDescent="0.25">
      <c r="B1106" t="s">
        <v>6</v>
      </c>
      <c r="C1106">
        <f>VLOOKUP(C1103,AMMset!A:E,4)</f>
        <v>2</v>
      </c>
      <c r="E1106" t="s">
        <v>35</v>
      </c>
      <c r="H1106" t="s">
        <v>29</v>
      </c>
      <c r="I1106">
        <v>50</v>
      </c>
      <c r="HC1106" s="10" t="s">
        <v>120</v>
      </c>
      <c r="HD1106" s="6">
        <f>NPV(Assumptions!$C$9-0.01, J1104:DE1104)*(0.99+Assumptions!$C$9)*HH1106/HJ1106</f>
        <v>7176.4721209139543</v>
      </c>
      <c r="HE1106" s="6">
        <f>NPV(Assumptions!$C$9-0.01, J1104:DE1104)*(0.99+Assumptions!$C$9)-HD1106*HI1106</f>
        <v>11778.497279957679</v>
      </c>
      <c r="HG1106" t="s">
        <v>126</v>
      </c>
      <c r="HH1106">
        <f>HH1104*HR1109/HN1109</f>
        <v>0.74455262556508151</v>
      </c>
      <c r="HI1106">
        <f>SUMPRODUCT(HC1110:HC1160,HR1110:HR1160,HO1110:HO1160)/HR1110/HO1110</f>
        <v>14.878875427602763</v>
      </c>
      <c r="HJ1106">
        <f>SUMPRODUCT(HJ1109:HJ1159,HR1109:HR1159,HO1109:HO1159)</f>
        <v>12.300114424380446</v>
      </c>
      <c r="HK1106" s="5"/>
      <c r="HL1106" t="s">
        <v>46</v>
      </c>
      <c r="HM1106" s="5" t="s">
        <v>131</v>
      </c>
      <c r="HN1106" s="5"/>
      <c r="HO1106" s="5"/>
      <c r="HP1106" s="5"/>
      <c r="HQ1106" s="5"/>
      <c r="HR1106" s="5"/>
    </row>
    <row r="1107" spans="2:226" x14ac:dyDescent="0.25">
      <c r="J1107" t="s">
        <v>26</v>
      </c>
      <c r="HH1107" s="5"/>
      <c r="HI1107" s="5"/>
      <c r="HJ1107" s="5"/>
      <c r="HK1107" s="5"/>
      <c r="HL1107" s="5"/>
      <c r="HM1107" s="5"/>
      <c r="HN1107" s="5"/>
      <c r="HO1107" s="5"/>
      <c r="HP1107" s="5"/>
      <c r="HQ1107" s="5" t="s">
        <v>118</v>
      </c>
      <c r="HR1107" s="5"/>
    </row>
    <row r="1108" spans="2:226" x14ac:dyDescent="0.25">
      <c r="B1108" t="s">
        <v>16</v>
      </c>
      <c r="C1108" t="s">
        <v>5</v>
      </c>
      <c r="D1108" t="s">
        <v>27</v>
      </c>
      <c r="E1108" t="s">
        <v>26</v>
      </c>
      <c r="F1108" t="s">
        <v>28</v>
      </c>
      <c r="H1108" t="s">
        <v>29</v>
      </c>
      <c r="I1108" t="s">
        <v>21</v>
      </c>
      <c r="J1108">
        <f>Assumptions!C3</f>
        <v>2019</v>
      </c>
      <c r="K1108">
        <f>J1108+1</f>
        <v>2020</v>
      </c>
      <c r="L1108">
        <f t="shared" ref="L1108" si="6368">K1108+1</f>
        <v>2021</v>
      </c>
      <c r="M1108">
        <f t="shared" ref="M1108" si="6369">L1108+1</f>
        <v>2022</v>
      </c>
      <c r="N1108">
        <f t="shared" ref="N1108" si="6370">M1108+1</f>
        <v>2023</v>
      </c>
      <c r="O1108">
        <f t="shared" ref="O1108" si="6371">N1108+1</f>
        <v>2024</v>
      </c>
      <c r="P1108">
        <f t="shared" ref="P1108" si="6372">O1108+1</f>
        <v>2025</v>
      </c>
      <c r="Q1108">
        <f t="shared" ref="Q1108" si="6373">P1108+1</f>
        <v>2026</v>
      </c>
      <c r="R1108">
        <f t="shared" ref="R1108" si="6374">Q1108+1</f>
        <v>2027</v>
      </c>
      <c r="S1108">
        <f t="shared" ref="S1108" si="6375">R1108+1</f>
        <v>2028</v>
      </c>
      <c r="T1108">
        <f t="shared" ref="T1108" si="6376">S1108+1</f>
        <v>2029</v>
      </c>
      <c r="U1108">
        <f t="shared" ref="U1108" si="6377">T1108+1</f>
        <v>2030</v>
      </c>
      <c r="V1108">
        <f t="shared" ref="V1108" si="6378">U1108+1</f>
        <v>2031</v>
      </c>
      <c r="W1108">
        <f t="shared" ref="W1108" si="6379">V1108+1</f>
        <v>2032</v>
      </c>
      <c r="X1108">
        <f t="shared" ref="X1108" si="6380">W1108+1</f>
        <v>2033</v>
      </c>
      <c r="Y1108">
        <f t="shared" ref="Y1108" si="6381">X1108+1</f>
        <v>2034</v>
      </c>
      <c r="Z1108">
        <f t="shared" ref="Z1108" si="6382">Y1108+1</f>
        <v>2035</v>
      </c>
      <c r="AA1108">
        <f t="shared" ref="AA1108" si="6383">Z1108+1</f>
        <v>2036</v>
      </c>
      <c r="AB1108">
        <f t="shared" ref="AB1108" si="6384">AA1108+1</f>
        <v>2037</v>
      </c>
      <c r="AC1108">
        <f t="shared" ref="AC1108" si="6385">AB1108+1</f>
        <v>2038</v>
      </c>
      <c r="AD1108">
        <f t="shared" ref="AD1108" si="6386">AC1108+1</f>
        <v>2039</v>
      </c>
      <c r="AE1108">
        <f t="shared" ref="AE1108" si="6387">AD1108+1</f>
        <v>2040</v>
      </c>
      <c r="AF1108">
        <f t="shared" ref="AF1108" si="6388">AE1108+1</f>
        <v>2041</v>
      </c>
      <c r="AG1108">
        <f t="shared" ref="AG1108" si="6389">AF1108+1</f>
        <v>2042</v>
      </c>
      <c r="AH1108">
        <f t="shared" ref="AH1108" si="6390">AG1108+1</f>
        <v>2043</v>
      </c>
      <c r="AI1108">
        <f t="shared" ref="AI1108" si="6391">AH1108+1</f>
        <v>2044</v>
      </c>
      <c r="AJ1108">
        <f t="shared" ref="AJ1108" si="6392">AI1108+1</f>
        <v>2045</v>
      </c>
      <c r="AK1108">
        <f t="shared" ref="AK1108" si="6393">AJ1108+1</f>
        <v>2046</v>
      </c>
      <c r="AL1108">
        <f t="shared" ref="AL1108" si="6394">AK1108+1</f>
        <v>2047</v>
      </c>
      <c r="AM1108">
        <f t="shared" ref="AM1108" si="6395">AL1108+1</f>
        <v>2048</v>
      </c>
      <c r="AN1108">
        <f t="shared" ref="AN1108" si="6396">AM1108+1</f>
        <v>2049</v>
      </c>
      <c r="AO1108">
        <f t="shared" ref="AO1108" si="6397">AN1108+1</f>
        <v>2050</v>
      </c>
      <c r="AP1108">
        <f t="shared" ref="AP1108" si="6398">AO1108+1</f>
        <v>2051</v>
      </c>
      <c r="AQ1108">
        <f t="shared" ref="AQ1108" si="6399">AP1108+1</f>
        <v>2052</v>
      </c>
      <c r="AR1108">
        <f t="shared" ref="AR1108" si="6400">AQ1108+1</f>
        <v>2053</v>
      </c>
      <c r="AS1108">
        <f t="shared" ref="AS1108" si="6401">AR1108+1</f>
        <v>2054</v>
      </c>
      <c r="AT1108">
        <f t="shared" ref="AT1108" si="6402">AS1108+1</f>
        <v>2055</v>
      </c>
      <c r="AU1108">
        <f t="shared" ref="AU1108" si="6403">AT1108+1</f>
        <v>2056</v>
      </c>
      <c r="AV1108">
        <f t="shared" ref="AV1108" si="6404">AU1108+1</f>
        <v>2057</v>
      </c>
      <c r="AW1108">
        <f t="shared" ref="AW1108" si="6405">AV1108+1</f>
        <v>2058</v>
      </c>
      <c r="AX1108">
        <f t="shared" ref="AX1108" si="6406">AW1108+1</f>
        <v>2059</v>
      </c>
      <c r="AY1108">
        <f t="shared" ref="AY1108" si="6407">AX1108+1</f>
        <v>2060</v>
      </c>
      <c r="AZ1108">
        <f t="shared" ref="AZ1108" si="6408">AY1108+1</f>
        <v>2061</v>
      </c>
      <c r="BA1108">
        <f t="shared" ref="BA1108" si="6409">AZ1108+1</f>
        <v>2062</v>
      </c>
      <c r="BB1108">
        <f t="shared" ref="BB1108" si="6410">BA1108+1</f>
        <v>2063</v>
      </c>
      <c r="BC1108">
        <f t="shared" ref="BC1108" si="6411">BB1108+1</f>
        <v>2064</v>
      </c>
      <c r="BD1108">
        <f t="shared" ref="BD1108" si="6412">BC1108+1</f>
        <v>2065</v>
      </c>
      <c r="BE1108">
        <f t="shared" ref="BE1108" si="6413">BD1108+1</f>
        <v>2066</v>
      </c>
      <c r="BF1108">
        <f t="shared" ref="BF1108" si="6414">BE1108+1</f>
        <v>2067</v>
      </c>
      <c r="BG1108">
        <f t="shared" ref="BG1108" si="6415">BF1108+1</f>
        <v>2068</v>
      </c>
      <c r="BH1108">
        <f t="shared" ref="BH1108" si="6416">BG1108+1</f>
        <v>2069</v>
      </c>
      <c r="BI1108">
        <f t="shared" ref="BI1108" si="6417">BH1108+1</f>
        <v>2070</v>
      </c>
      <c r="BJ1108">
        <f t="shared" ref="BJ1108" si="6418">BI1108+1</f>
        <v>2071</v>
      </c>
      <c r="BK1108">
        <f t="shared" ref="BK1108" si="6419">BJ1108+1</f>
        <v>2072</v>
      </c>
      <c r="BL1108">
        <f t="shared" ref="BL1108" si="6420">BK1108+1</f>
        <v>2073</v>
      </c>
      <c r="BM1108">
        <f t="shared" ref="BM1108" si="6421">BL1108+1</f>
        <v>2074</v>
      </c>
      <c r="BN1108">
        <f t="shared" ref="BN1108" si="6422">BM1108+1</f>
        <v>2075</v>
      </c>
      <c r="BO1108">
        <f t="shared" ref="BO1108" si="6423">BN1108+1</f>
        <v>2076</v>
      </c>
      <c r="BP1108">
        <f t="shared" ref="BP1108" si="6424">BO1108+1</f>
        <v>2077</v>
      </c>
      <c r="BQ1108">
        <f t="shared" ref="BQ1108" si="6425">BP1108+1</f>
        <v>2078</v>
      </c>
      <c r="BR1108">
        <f t="shared" ref="BR1108" si="6426">BQ1108+1</f>
        <v>2079</v>
      </c>
      <c r="BS1108">
        <f t="shared" ref="BS1108" si="6427">BR1108+1</f>
        <v>2080</v>
      </c>
      <c r="BT1108">
        <f t="shared" ref="BT1108" si="6428">BS1108+1</f>
        <v>2081</v>
      </c>
      <c r="BU1108">
        <f t="shared" ref="BU1108" si="6429">BT1108+1</f>
        <v>2082</v>
      </c>
      <c r="BV1108">
        <f t="shared" ref="BV1108" si="6430">BU1108+1</f>
        <v>2083</v>
      </c>
      <c r="BW1108">
        <f t="shared" ref="BW1108" si="6431">BV1108+1</f>
        <v>2084</v>
      </c>
      <c r="BX1108">
        <f t="shared" ref="BX1108" si="6432">BW1108+1</f>
        <v>2085</v>
      </c>
      <c r="BY1108">
        <f t="shared" ref="BY1108" si="6433">BX1108+1</f>
        <v>2086</v>
      </c>
      <c r="BZ1108">
        <f t="shared" ref="BZ1108" si="6434">BY1108+1</f>
        <v>2087</v>
      </c>
      <c r="CA1108">
        <f t="shared" ref="CA1108" si="6435">BZ1108+1</f>
        <v>2088</v>
      </c>
      <c r="CB1108">
        <f t="shared" ref="CB1108" si="6436">CA1108+1</f>
        <v>2089</v>
      </c>
      <c r="CC1108">
        <f t="shared" ref="CC1108" si="6437">CB1108+1</f>
        <v>2090</v>
      </c>
      <c r="CD1108">
        <f t="shared" ref="CD1108" si="6438">CC1108+1</f>
        <v>2091</v>
      </c>
      <c r="CE1108">
        <f t="shared" ref="CE1108" si="6439">CD1108+1</f>
        <v>2092</v>
      </c>
      <c r="CF1108">
        <f t="shared" ref="CF1108" si="6440">CE1108+1</f>
        <v>2093</v>
      </c>
      <c r="CG1108">
        <f t="shared" ref="CG1108" si="6441">CF1108+1</f>
        <v>2094</v>
      </c>
      <c r="CH1108">
        <f t="shared" ref="CH1108" si="6442">CG1108+1</f>
        <v>2095</v>
      </c>
      <c r="CI1108">
        <f t="shared" ref="CI1108" si="6443">CH1108+1</f>
        <v>2096</v>
      </c>
      <c r="CJ1108">
        <f t="shared" ref="CJ1108" si="6444">CI1108+1</f>
        <v>2097</v>
      </c>
      <c r="CK1108">
        <f t="shared" ref="CK1108" si="6445">CJ1108+1</f>
        <v>2098</v>
      </c>
      <c r="CL1108">
        <f t="shared" ref="CL1108" si="6446">CK1108+1</f>
        <v>2099</v>
      </c>
      <c r="CM1108">
        <f t="shared" ref="CM1108" si="6447">CL1108+1</f>
        <v>2100</v>
      </c>
      <c r="CN1108">
        <f t="shared" ref="CN1108" si="6448">CM1108+1</f>
        <v>2101</v>
      </c>
      <c r="CO1108">
        <f t="shared" ref="CO1108" si="6449">CN1108+1</f>
        <v>2102</v>
      </c>
      <c r="CP1108">
        <f t="shared" ref="CP1108" si="6450">CO1108+1</f>
        <v>2103</v>
      </c>
      <c r="CQ1108">
        <f t="shared" ref="CQ1108" si="6451">CP1108+1</f>
        <v>2104</v>
      </c>
      <c r="CR1108">
        <f t="shared" ref="CR1108" si="6452">CQ1108+1</f>
        <v>2105</v>
      </c>
      <c r="CS1108">
        <f t="shared" ref="CS1108" si="6453">CR1108+1</f>
        <v>2106</v>
      </c>
      <c r="CT1108">
        <f t="shared" ref="CT1108" si="6454">CS1108+1</f>
        <v>2107</v>
      </c>
      <c r="CU1108">
        <f t="shared" ref="CU1108" si="6455">CT1108+1</f>
        <v>2108</v>
      </c>
      <c r="CV1108">
        <f t="shared" ref="CV1108" si="6456">CU1108+1</f>
        <v>2109</v>
      </c>
      <c r="CW1108">
        <f t="shared" ref="CW1108" si="6457">CV1108+1</f>
        <v>2110</v>
      </c>
      <c r="CX1108">
        <f t="shared" ref="CX1108" si="6458">CW1108+1</f>
        <v>2111</v>
      </c>
      <c r="CY1108">
        <f t="shared" ref="CY1108" si="6459">CX1108+1</f>
        <v>2112</v>
      </c>
      <c r="CZ1108">
        <f t="shared" ref="CZ1108" si="6460">CY1108+1</f>
        <v>2113</v>
      </c>
      <c r="DA1108">
        <f t="shared" ref="DA1108" si="6461">CZ1108+1</f>
        <v>2114</v>
      </c>
      <c r="DB1108">
        <f t="shared" ref="DB1108" si="6462">DA1108+1</f>
        <v>2115</v>
      </c>
      <c r="DC1108">
        <f t="shared" ref="DC1108" si="6463">DB1108+1</f>
        <v>2116</v>
      </c>
      <c r="DD1108">
        <f t="shared" ref="DD1108" si="6464">DC1108+1</f>
        <v>2117</v>
      </c>
      <c r="DE1108">
        <f t="shared" ref="DE1108" si="6465">DD1108+1</f>
        <v>2118</v>
      </c>
      <c r="DF1108">
        <f>J1108</f>
        <v>2019</v>
      </c>
      <c r="DG1108">
        <f>DF1108+1</f>
        <v>2020</v>
      </c>
      <c r="DH1108">
        <f t="shared" ref="DH1108" si="6466">DG1108+1</f>
        <v>2021</v>
      </c>
      <c r="DI1108">
        <f t="shared" ref="DI1108" si="6467">DH1108+1</f>
        <v>2022</v>
      </c>
      <c r="DJ1108">
        <f t="shared" ref="DJ1108" si="6468">DI1108+1</f>
        <v>2023</v>
      </c>
      <c r="DK1108">
        <f t="shared" ref="DK1108" si="6469">DJ1108+1</f>
        <v>2024</v>
      </c>
      <c r="DL1108">
        <f t="shared" ref="DL1108" si="6470">DK1108+1</f>
        <v>2025</v>
      </c>
      <c r="DM1108">
        <f t="shared" ref="DM1108" si="6471">DL1108+1</f>
        <v>2026</v>
      </c>
      <c r="DN1108">
        <f t="shared" ref="DN1108" si="6472">DM1108+1</f>
        <v>2027</v>
      </c>
      <c r="DO1108">
        <f t="shared" ref="DO1108" si="6473">DN1108+1</f>
        <v>2028</v>
      </c>
      <c r="DP1108">
        <f t="shared" ref="DP1108" si="6474">DO1108+1</f>
        <v>2029</v>
      </c>
      <c r="DQ1108">
        <f t="shared" ref="DQ1108" si="6475">DP1108+1</f>
        <v>2030</v>
      </c>
      <c r="DR1108">
        <f t="shared" ref="DR1108" si="6476">DQ1108+1</f>
        <v>2031</v>
      </c>
      <c r="DS1108">
        <f t="shared" ref="DS1108" si="6477">DR1108+1</f>
        <v>2032</v>
      </c>
      <c r="DT1108">
        <f t="shared" ref="DT1108" si="6478">DS1108+1</f>
        <v>2033</v>
      </c>
      <c r="DU1108">
        <f t="shared" ref="DU1108" si="6479">DT1108+1</f>
        <v>2034</v>
      </c>
      <c r="DV1108">
        <f t="shared" ref="DV1108" si="6480">DU1108+1</f>
        <v>2035</v>
      </c>
      <c r="DW1108">
        <f t="shared" ref="DW1108" si="6481">DV1108+1</f>
        <v>2036</v>
      </c>
      <c r="DX1108">
        <f t="shared" ref="DX1108" si="6482">DW1108+1</f>
        <v>2037</v>
      </c>
      <c r="DY1108">
        <f t="shared" ref="DY1108" si="6483">DX1108+1</f>
        <v>2038</v>
      </c>
      <c r="DZ1108">
        <f t="shared" ref="DZ1108" si="6484">DY1108+1</f>
        <v>2039</v>
      </c>
      <c r="EA1108">
        <f t="shared" ref="EA1108" si="6485">DZ1108+1</f>
        <v>2040</v>
      </c>
      <c r="EB1108">
        <f t="shared" ref="EB1108" si="6486">EA1108+1</f>
        <v>2041</v>
      </c>
      <c r="EC1108">
        <f t="shared" ref="EC1108" si="6487">EB1108+1</f>
        <v>2042</v>
      </c>
      <c r="ED1108">
        <f t="shared" ref="ED1108" si="6488">EC1108+1</f>
        <v>2043</v>
      </c>
      <c r="EE1108">
        <f t="shared" ref="EE1108" si="6489">ED1108+1</f>
        <v>2044</v>
      </c>
      <c r="EF1108">
        <f t="shared" ref="EF1108" si="6490">EE1108+1</f>
        <v>2045</v>
      </c>
      <c r="EG1108">
        <f t="shared" ref="EG1108" si="6491">EF1108+1</f>
        <v>2046</v>
      </c>
      <c r="EH1108">
        <f t="shared" ref="EH1108" si="6492">EG1108+1</f>
        <v>2047</v>
      </c>
      <c r="EI1108">
        <f t="shared" ref="EI1108" si="6493">EH1108+1</f>
        <v>2048</v>
      </c>
      <c r="EJ1108">
        <f t="shared" ref="EJ1108" si="6494">EI1108+1</f>
        <v>2049</v>
      </c>
      <c r="EK1108">
        <f t="shared" ref="EK1108" si="6495">EJ1108+1</f>
        <v>2050</v>
      </c>
      <c r="EL1108">
        <f t="shared" ref="EL1108" si="6496">EK1108+1</f>
        <v>2051</v>
      </c>
      <c r="EM1108">
        <f t="shared" ref="EM1108" si="6497">EL1108+1</f>
        <v>2052</v>
      </c>
      <c r="EN1108">
        <f t="shared" ref="EN1108" si="6498">EM1108+1</f>
        <v>2053</v>
      </c>
      <c r="EO1108">
        <f t="shared" ref="EO1108" si="6499">EN1108+1</f>
        <v>2054</v>
      </c>
      <c r="EP1108">
        <f t="shared" ref="EP1108" si="6500">EO1108+1</f>
        <v>2055</v>
      </c>
      <c r="EQ1108">
        <f t="shared" ref="EQ1108" si="6501">EP1108+1</f>
        <v>2056</v>
      </c>
      <c r="ER1108">
        <f t="shared" ref="ER1108" si="6502">EQ1108+1</f>
        <v>2057</v>
      </c>
      <c r="ES1108">
        <f t="shared" ref="ES1108" si="6503">ER1108+1</f>
        <v>2058</v>
      </c>
      <c r="ET1108">
        <f t="shared" ref="ET1108" si="6504">ES1108+1</f>
        <v>2059</v>
      </c>
      <c r="EU1108">
        <f t="shared" ref="EU1108" si="6505">ET1108+1</f>
        <v>2060</v>
      </c>
      <c r="EV1108">
        <f t="shared" ref="EV1108" si="6506">EU1108+1</f>
        <v>2061</v>
      </c>
      <c r="EW1108">
        <f t="shared" ref="EW1108" si="6507">EV1108+1</f>
        <v>2062</v>
      </c>
      <c r="EX1108">
        <f t="shared" ref="EX1108" si="6508">EW1108+1</f>
        <v>2063</v>
      </c>
      <c r="EY1108">
        <f t="shared" ref="EY1108" si="6509">EX1108+1</f>
        <v>2064</v>
      </c>
      <c r="EZ1108">
        <f t="shared" ref="EZ1108" si="6510">EY1108+1</f>
        <v>2065</v>
      </c>
      <c r="FA1108">
        <f t="shared" ref="FA1108" si="6511">EZ1108+1</f>
        <v>2066</v>
      </c>
      <c r="FB1108">
        <f t="shared" ref="FB1108" si="6512">FA1108+1</f>
        <v>2067</v>
      </c>
      <c r="FC1108">
        <f t="shared" ref="FC1108" si="6513">FB1108+1</f>
        <v>2068</v>
      </c>
      <c r="FD1108">
        <f t="shared" ref="FD1108" si="6514">FC1108+1</f>
        <v>2069</v>
      </c>
      <c r="FE1108">
        <f t="shared" ref="FE1108" si="6515">FD1108+1</f>
        <v>2070</v>
      </c>
      <c r="FF1108">
        <f t="shared" ref="FF1108" si="6516">FE1108+1</f>
        <v>2071</v>
      </c>
      <c r="FG1108">
        <f t="shared" ref="FG1108" si="6517">FF1108+1</f>
        <v>2072</v>
      </c>
      <c r="FH1108">
        <f t="shared" ref="FH1108" si="6518">FG1108+1</f>
        <v>2073</v>
      </c>
      <c r="FI1108">
        <f t="shared" ref="FI1108" si="6519">FH1108+1</f>
        <v>2074</v>
      </c>
      <c r="FJ1108">
        <f t="shared" ref="FJ1108" si="6520">FI1108+1</f>
        <v>2075</v>
      </c>
      <c r="FK1108">
        <f t="shared" ref="FK1108" si="6521">FJ1108+1</f>
        <v>2076</v>
      </c>
      <c r="FL1108">
        <f t="shared" ref="FL1108" si="6522">FK1108+1</f>
        <v>2077</v>
      </c>
      <c r="FM1108">
        <f t="shared" ref="FM1108" si="6523">FL1108+1</f>
        <v>2078</v>
      </c>
      <c r="FN1108">
        <f t="shared" ref="FN1108" si="6524">FM1108+1</f>
        <v>2079</v>
      </c>
      <c r="FO1108">
        <f t="shared" ref="FO1108" si="6525">FN1108+1</f>
        <v>2080</v>
      </c>
      <c r="FP1108">
        <f t="shared" ref="FP1108" si="6526">FO1108+1</f>
        <v>2081</v>
      </c>
      <c r="FQ1108">
        <f t="shared" ref="FQ1108" si="6527">FP1108+1</f>
        <v>2082</v>
      </c>
      <c r="FR1108">
        <f t="shared" ref="FR1108" si="6528">FQ1108+1</f>
        <v>2083</v>
      </c>
      <c r="FS1108">
        <f t="shared" ref="FS1108" si="6529">FR1108+1</f>
        <v>2084</v>
      </c>
      <c r="FT1108">
        <f t="shared" ref="FT1108" si="6530">FS1108+1</f>
        <v>2085</v>
      </c>
      <c r="FU1108">
        <f t="shared" ref="FU1108" si="6531">FT1108+1</f>
        <v>2086</v>
      </c>
      <c r="FV1108">
        <f t="shared" ref="FV1108" si="6532">FU1108+1</f>
        <v>2087</v>
      </c>
      <c r="FW1108">
        <f t="shared" ref="FW1108" si="6533">FV1108+1</f>
        <v>2088</v>
      </c>
      <c r="FX1108">
        <f t="shared" ref="FX1108" si="6534">FW1108+1</f>
        <v>2089</v>
      </c>
      <c r="FY1108">
        <f t="shared" ref="FY1108" si="6535">FX1108+1</f>
        <v>2090</v>
      </c>
      <c r="FZ1108">
        <f t="shared" ref="FZ1108" si="6536">FY1108+1</f>
        <v>2091</v>
      </c>
      <c r="GA1108">
        <f t="shared" ref="GA1108" si="6537">FZ1108+1</f>
        <v>2092</v>
      </c>
      <c r="GB1108">
        <f t="shared" ref="GB1108" si="6538">GA1108+1</f>
        <v>2093</v>
      </c>
      <c r="GC1108">
        <f t="shared" ref="GC1108" si="6539">GB1108+1</f>
        <v>2094</v>
      </c>
      <c r="GD1108">
        <f t="shared" ref="GD1108" si="6540">GC1108+1</f>
        <v>2095</v>
      </c>
      <c r="GE1108">
        <f t="shared" ref="GE1108" si="6541">GD1108+1</f>
        <v>2096</v>
      </c>
      <c r="GF1108">
        <f t="shared" ref="GF1108" si="6542">GE1108+1</f>
        <v>2097</v>
      </c>
      <c r="GG1108">
        <f t="shared" ref="GG1108" si="6543">GF1108+1</f>
        <v>2098</v>
      </c>
      <c r="GH1108">
        <f t="shared" ref="GH1108" si="6544">GG1108+1</f>
        <v>2099</v>
      </c>
      <c r="GI1108">
        <f t="shared" ref="GI1108" si="6545">GH1108+1</f>
        <v>2100</v>
      </c>
      <c r="GJ1108">
        <f t="shared" ref="GJ1108" si="6546">GI1108+1</f>
        <v>2101</v>
      </c>
      <c r="GK1108">
        <f t="shared" ref="GK1108" si="6547">GJ1108+1</f>
        <v>2102</v>
      </c>
      <c r="GL1108">
        <f t="shared" ref="GL1108" si="6548">GK1108+1</f>
        <v>2103</v>
      </c>
      <c r="GM1108">
        <f t="shared" ref="GM1108" si="6549">GL1108+1</f>
        <v>2104</v>
      </c>
      <c r="GN1108">
        <f t="shared" ref="GN1108" si="6550">GM1108+1</f>
        <v>2105</v>
      </c>
      <c r="GO1108">
        <f t="shared" ref="GO1108" si="6551">GN1108+1</f>
        <v>2106</v>
      </c>
      <c r="GP1108">
        <f t="shared" ref="GP1108" si="6552">GO1108+1</f>
        <v>2107</v>
      </c>
      <c r="GQ1108">
        <f t="shared" ref="GQ1108" si="6553">GP1108+1</f>
        <v>2108</v>
      </c>
      <c r="GR1108">
        <f t="shared" ref="GR1108" si="6554">GQ1108+1</f>
        <v>2109</v>
      </c>
      <c r="GS1108">
        <f t="shared" ref="GS1108" si="6555">GR1108+1</f>
        <v>2110</v>
      </c>
      <c r="GT1108">
        <f t="shared" ref="GT1108" si="6556">GS1108+1</f>
        <v>2111</v>
      </c>
      <c r="GU1108">
        <f t="shared" ref="GU1108" si="6557">GT1108+1</f>
        <v>2112</v>
      </c>
      <c r="GV1108">
        <f t="shared" ref="GV1108" si="6558">GU1108+1</f>
        <v>2113</v>
      </c>
      <c r="GW1108">
        <f t="shared" ref="GW1108" si="6559">GV1108+1</f>
        <v>2114</v>
      </c>
      <c r="GX1108">
        <f t="shared" ref="GX1108" si="6560">GW1108+1</f>
        <v>2115</v>
      </c>
      <c r="GY1108">
        <f t="shared" ref="GY1108" si="6561">GX1108+1</f>
        <v>2116</v>
      </c>
      <c r="GZ1108">
        <f t="shared" ref="GZ1108" si="6562">GY1108+1</f>
        <v>2117</v>
      </c>
      <c r="HA1108">
        <f t="shared" ref="HA1108" si="6563">GZ1108+1</f>
        <v>2118</v>
      </c>
      <c r="HB1108" t="s">
        <v>6</v>
      </c>
      <c r="HC1108" t="s">
        <v>22</v>
      </c>
      <c r="HD1108" t="s">
        <v>31</v>
      </c>
      <c r="HE1108" t="s">
        <v>32</v>
      </c>
      <c r="HF1108" t="s">
        <v>33</v>
      </c>
      <c r="HH1108" s="5" t="s">
        <v>5</v>
      </c>
      <c r="HI1108" s="5" t="s">
        <v>6</v>
      </c>
      <c r="HJ1108" t="s">
        <v>22</v>
      </c>
      <c r="HK1108" t="s">
        <v>31</v>
      </c>
      <c r="HL1108" t="s">
        <v>32</v>
      </c>
      <c r="HM1108" t="s">
        <v>33</v>
      </c>
      <c r="HN1108" s="5" t="s">
        <v>47</v>
      </c>
      <c r="HO1108" s="5" t="s">
        <v>128</v>
      </c>
      <c r="HP1108" s="5"/>
      <c r="HQ1108" s="5" t="s">
        <v>125</v>
      </c>
      <c r="HR1108" s="5" t="s">
        <v>126</v>
      </c>
    </row>
    <row r="1109" spans="2:226" x14ac:dyDescent="0.25">
      <c r="B1109">
        <f>J1108+C1109-C1104</f>
        <v>2045</v>
      </c>
      <c r="C1109">
        <f>I1106+1</f>
        <v>51</v>
      </c>
      <c r="D1109">
        <v>1</v>
      </c>
      <c r="E1109" s="3">
        <f>IF(C1109&lt;65,Assumptions!$C$6,Assumptions!$C$7)*(1+Assumptions!$C$8)^(B1109-$J$3)</f>
        <v>40995.683774231788</v>
      </c>
      <c r="F1109" s="3">
        <f>ROUND(D1109*E1109, 2)</f>
        <v>40995.68</v>
      </c>
      <c r="I1109" s="5">
        <f>F1105</f>
        <v>457705.42407004087</v>
      </c>
      <c r="J1109" s="5">
        <f>IF(J1108&lt;$B1109,0,VLOOKUP(J1108,$B1109:$F1208,5))</f>
        <v>0</v>
      </c>
      <c r="K1109" s="5">
        <f t="shared" ref="K1109:BV1109" si="6564">IF(K1108&lt;$B1109,0,VLOOKUP(K1108,$B1109:$F1208,5))</f>
        <v>0</v>
      </c>
      <c r="L1109" s="5">
        <f t="shared" si="6564"/>
        <v>0</v>
      </c>
      <c r="M1109" s="5">
        <f t="shared" si="6564"/>
        <v>0</v>
      </c>
      <c r="N1109" s="5">
        <f t="shared" si="6564"/>
        <v>0</v>
      </c>
      <c r="O1109" s="5">
        <f t="shared" si="6564"/>
        <v>0</v>
      </c>
      <c r="P1109" s="5">
        <f t="shared" si="6564"/>
        <v>0</v>
      </c>
      <c r="Q1109" s="5">
        <f t="shared" si="6564"/>
        <v>0</v>
      </c>
      <c r="R1109" s="5">
        <f t="shared" si="6564"/>
        <v>0</v>
      </c>
      <c r="S1109" s="5">
        <f t="shared" si="6564"/>
        <v>0</v>
      </c>
      <c r="T1109" s="5">
        <f t="shared" si="6564"/>
        <v>0</v>
      </c>
      <c r="U1109" s="5">
        <f t="shared" si="6564"/>
        <v>0</v>
      </c>
      <c r="V1109" s="5">
        <f t="shared" si="6564"/>
        <v>0</v>
      </c>
      <c r="W1109" s="5">
        <f t="shared" si="6564"/>
        <v>0</v>
      </c>
      <c r="X1109" s="5">
        <f t="shared" si="6564"/>
        <v>0</v>
      </c>
      <c r="Y1109" s="5">
        <f t="shared" si="6564"/>
        <v>0</v>
      </c>
      <c r="Z1109" s="5">
        <f t="shared" si="6564"/>
        <v>0</v>
      </c>
      <c r="AA1109" s="5">
        <f t="shared" si="6564"/>
        <v>0</v>
      </c>
      <c r="AB1109" s="5">
        <f t="shared" si="6564"/>
        <v>0</v>
      </c>
      <c r="AC1109" s="5">
        <f t="shared" si="6564"/>
        <v>0</v>
      </c>
      <c r="AD1109" s="5">
        <f t="shared" si="6564"/>
        <v>0</v>
      </c>
      <c r="AE1109" s="5">
        <f t="shared" si="6564"/>
        <v>0</v>
      </c>
      <c r="AF1109" s="5">
        <f t="shared" si="6564"/>
        <v>0</v>
      </c>
      <c r="AG1109" s="5">
        <f t="shared" si="6564"/>
        <v>0</v>
      </c>
      <c r="AH1109" s="5">
        <f t="shared" si="6564"/>
        <v>0</v>
      </c>
      <c r="AI1109" s="5">
        <f t="shared" si="6564"/>
        <v>0</v>
      </c>
      <c r="AJ1109" s="5">
        <f t="shared" si="6564"/>
        <v>40995.68</v>
      </c>
      <c r="AK1109" s="5">
        <f t="shared" si="6564"/>
        <v>43044.57</v>
      </c>
      <c r="AL1109" s="5">
        <f t="shared" si="6564"/>
        <v>45195.86</v>
      </c>
      <c r="AM1109" s="5">
        <f t="shared" si="6564"/>
        <v>47459.44</v>
      </c>
      <c r="AN1109" s="5">
        <f t="shared" si="6564"/>
        <v>49848.9</v>
      </c>
      <c r="AO1109" s="5">
        <f t="shared" si="6564"/>
        <v>52371.82</v>
      </c>
      <c r="AP1109" s="5">
        <f t="shared" si="6564"/>
        <v>55030.7</v>
      </c>
      <c r="AQ1109" s="5">
        <f t="shared" si="6564"/>
        <v>57825.74</v>
      </c>
      <c r="AR1109" s="5">
        <f t="shared" si="6564"/>
        <v>60757.86</v>
      </c>
      <c r="AS1109" s="5">
        <f t="shared" si="6564"/>
        <v>63829.69</v>
      </c>
      <c r="AT1109" s="5">
        <f t="shared" si="6564"/>
        <v>67046.720000000001</v>
      </c>
      <c r="AU1109" s="5">
        <f t="shared" si="6564"/>
        <v>70414.570000000007</v>
      </c>
      <c r="AV1109" s="5">
        <f t="shared" si="6564"/>
        <v>73941.19</v>
      </c>
      <c r="AW1109" s="5">
        <f t="shared" si="6564"/>
        <v>77621.03</v>
      </c>
      <c r="AX1109" s="5">
        <f t="shared" si="6564"/>
        <v>33547.35</v>
      </c>
      <c r="AY1109" s="5">
        <f t="shared" si="6564"/>
        <v>35184.35</v>
      </c>
      <c r="AZ1109" s="5">
        <f t="shared" si="6564"/>
        <v>36878.949999999997</v>
      </c>
      <c r="BA1109" s="5">
        <f t="shared" si="6564"/>
        <v>38626.769999999997</v>
      </c>
      <c r="BB1109" s="5">
        <f t="shared" si="6564"/>
        <v>40423.199999999997</v>
      </c>
      <c r="BC1109" s="5">
        <f t="shared" si="6564"/>
        <v>42263.93</v>
      </c>
      <c r="BD1109" s="5">
        <f t="shared" si="6564"/>
        <v>44145.69</v>
      </c>
      <c r="BE1109" s="5">
        <f t="shared" si="6564"/>
        <v>46060.46</v>
      </c>
      <c r="BF1109" s="5">
        <f t="shared" si="6564"/>
        <v>47996.08</v>
      </c>
      <c r="BG1109" s="5">
        <f t="shared" si="6564"/>
        <v>49938.1</v>
      </c>
      <c r="BH1109" s="5">
        <f t="shared" si="6564"/>
        <v>51871.77</v>
      </c>
      <c r="BI1109" s="5">
        <f t="shared" si="6564"/>
        <v>53782.36</v>
      </c>
      <c r="BJ1109" s="5">
        <f t="shared" si="6564"/>
        <v>55652.68</v>
      </c>
      <c r="BK1109" s="5">
        <f t="shared" si="6564"/>
        <v>57463.56</v>
      </c>
      <c r="BL1109" s="5">
        <f t="shared" si="6564"/>
        <v>59194.54</v>
      </c>
      <c r="BM1109" s="5">
        <f t="shared" si="6564"/>
        <v>60819.67</v>
      </c>
      <c r="BN1109" s="5">
        <f t="shared" si="6564"/>
        <v>62302.69</v>
      </c>
      <c r="BO1109" s="5">
        <f t="shared" si="6564"/>
        <v>63597.08</v>
      </c>
      <c r="BP1109" s="5">
        <f t="shared" si="6564"/>
        <v>64649.31</v>
      </c>
      <c r="BQ1109" s="5">
        <f t="shared" si="6564"/>
        <v>65405.2</v>
      </c>
      <c r="BR1109" s="5">
        <f t="shared" si="6564"/>
        <v>65804.22</v>
      </c>
      <c r="BS1109" s="5">
        <f t="shared" si="6564"/>
        <v>65783.58</v>
      </c>
      <c r="BT1109" s="5">
        <f t="shared" si="6564"/>
        <v>65282</v>
      </c>
      <c r="BU1109" s="5">
        <f t="shared" si="6564"/>
        <v>64242.21</v>
      </c>
      <c r="BV1109" s="5">
        <f t="shared" si="6564"/>
        <v>62618.49</v>
      </c>
      <c r="BW1109" s="5">
        <f t="shared" ref="BW1109:DE1109" si="6565">IF(BW1108&lt;$B1109,0,VLOOKUP(BW1108,$B1109:$F1208,5))</f>
        <v>60381.79</v>
      </c>
      <c r="BX1109" s="5">
        <f t="shared" si="6565"/>
        <v>57404.49</v>
      </c>
      <c r="BY1109" s="5">
        <f t="shared" si="6565"/>
        <v>53712.21</v>
      </c>
      <c r="BZ1109" s="5">
        <f t="shared" si="6565"/>
        <v>49375.68</v>
      </c>
      <c r="CA1109" s="5">
        <f t="shared" si="6565"/>
        <v>44503.199999999997</v>
      </c>
      <c r="CB1109" s="5">
        <f t="shared" si="6565"/>
        <v>39232.620000000003</v>
      </c>
      <c r="CC1109" s="5">
        <f t="shared" si="6565"/>
        <v>33737.74</v>
      </c>
      <c r="CD1109" s="5">
        <f t="shared" si="6565"/>
        <v>28231.91</v>
      </c>
      <c r="CE1109" s="5">
        <f t="shared" si="6565"/>
        <v>22946.7</v>
      </c>
      <c r="CF1109" s="5">
        <f t="shared" si="6565"/>
        <v>18217.34</v>
      </c>
      <c r="CG1109" s="5">
        <f t="shared" si="6565"/>
        <v>14033.35</v>
      </c>
      <c r="CH1109" s="5">
        <f t="shared" si="6565"/>
        <v>10361.11</v>
      </c>
      <c r="CI1109" s="5">
        <f t="shared" si="6565"/>
        <v>7260.24</v>
      </c>
      <c r="CJ1109" s="5">
        <f t="shared" si="6565"/>
        <v>4803.92</v>
      </c>
      <c r="CK1109" s="5">
        <f t="shared" si="6565"/>
        <v>2888.53</v>
      </c>
      <c r="CL1109" s="5">
        <f t="shared" si="6565"/>
        <v>1539.46</v>
      </c>
      <c r="CM1109" s="5">
        <f t="shared" si="6565"/>
        <v>713.11</v>
      </c>
      <c r="CN1109" s="5">
        <f t="shared" si="6565"/>
        <v>283.43</v>
      </c>
      <c r="CO1109" s="5">
        <f t="shared" si="6565"/>
        <v>91.94</v>
      </c>
      <c r="CP1109" s="5">
        <f t="shared" si="6565"/>
        <v>22.36</v>
      </c>
      <c r="CQ1109" s="5">
        <f t="shared" si="6565"/>
        <v>3.42</v>
      </c>
      <c r="CR1109" s="5">
        <f t="shared" si="6565"/>
        <v>0</v>
      </c>
      <c r="CS1109" s="5">
        <f t="shared" si="6565"/>
        <v>0</v>
      </c>
      <c r="CT1109" s="5">
        <f t="shared" si="6565"/>
        <v>0</v>
      </c>
      <c r="CU1109" s="5">
        <f t="shared" si="6565"/>
        <v>0</v>
      </c>
      <c r="CV1109" s="5">
        <f t="shared" si="6565"/>
        <v>0</v>
      </c>
      <c r="CW1109" s="5">
        <f t="shared" si="6565"/>
        <v>0</v>
      </c>
      <c r="CX1109" s="5">
        <f t="shared" si="6565"/>
        <v>0</v>
      </c>
      <c r="CY1109" s="5">
        <f t="shared" si="6565"/>
        <v>0</v>
      </c>
      <c r="CZ1109" s="5">
        <f t="shared" si="6565"/>
        <v>0</v>
      </c>
      <c r="DA1109" s="5">
        <f t="shared" si="6565"/>
        <v>0</v>
      </c>
      <c r="DB1109" s="5">
        <f t="shared" si="6565"/>
        <v>0</v>
      </c>
      <c r="DC1109" s="5">
        <f t="shared" si="6565"/>
        <v>0</v>
      </c>
      <c r="DD1109" s="5">
        <f t="shared" si="6565"/>
        <v>0</v>
      </c>
      <c r="DE1109" s="5">
        <f t="shared" si="6565"/>
        <v>0</v>
      </c>
      <c r="DF1109" s="3">
        <f>IF(DF1108&lt;$B1109,0,VLOOKUP(DF1108,$B1109:$F1208,3))</f>
        <v>0</v>
      </c>
      <c r="DG1109" s="3">
        <f t="shared" ref="DG1109" si="6566">IF(DG1108&lt;$B1109,0,VLOOKUP(DG1108,$B1109:$F1208,3))</f>
        <v>0</v>
      </c>
      <c r="DH1109" s="3">
        <f t="shared" ref="DH1109" si="6567">IF(DH1108&lt;$B1109,0,VLOOKUP(DH1108,$B1109:$F1208,3))</f>
        <v>0</v>
      </c>
      <c r="DI1109" s="3">
        <f t="shared" ref="DI1109" si="6568">IF(DI1108&lt;$B1109,0,VLOOKUP(DI1108,$B1109:$F1208,3))</f>
        <v>0</v>
      </c>
      <c r="DJ1109" s="3">
        <f t="shared" ref="DJ1109" si="6569">IF(DJ1108&lt;$B1109,0,VLOOKUP(DJ1108,$B1109:$F1208,3))</f>
        <v>0</v>
      </c>
      <c r="DK1109" s="3">
        <f t="shared" ref="DK1109" si="6570">IF(DK1108&lt;$B1109,0,VLOOKUP(DK1108,$B1109:$F1208,3))</f>
        <v>0</v>
      </c>
      <c r="DL1109" s="3">
        <f t="shared" ref="DL1109" si="6571">IF(DL1108&lt;$B1109,0,VLOOKUP(DL1108,$B1109:$F1208,3))</f>
        <v>0</v>
      </c>
      <c r="DM1109" s="3">
        <f t="shared" ref="DM1109" si="6572">IF(DM1108&lt;$B1109,0,VLOOKUP(DM1108,$B1109:$F1208,3))</f>
        <v>0</v>
      </c>
      <c r="DN1109" s="3">
        <f t="shared" ref="DN1109" si="6573">IF(DN1108&lt;$B1109,0,VLOOKUP(DN1108,$B1109:$F1208,3))</f>
        <v>0</v>
      </c>
      <c r="DO1109" s="3">
        <f t="shared" ref="DO1109" si="6574">IF(DO1108&lt;$B1109,0,VLOOKUP(DO1108,$B1109:$F1208,3))</f>
        <v>0</v>
      </c>
      <c r="DP1109" s="3">
        <f t="shared" ref="DP1109" si="6575">IF(DP1108&lt;$B1109,0,VLOOKUP(DP1108,$B1109:$F1208,3))</f>
        <v>0</v>
      </c>
      <c r="DQ1109" s="3">
        <f t="shared" ref="DQ1109" si="6576">IF(DQ1108&lt;$B1109,0,VLOOKUP(DQ1108,$B1109:$F1208,3))</f>
        <v>0</v>
      </c>
      <c r="DR1109" s="3">
        <f t="shared" ref="DR1109" si="6577">IF(DR1108&lt;$B1109,0,VLOOKUP(DR1108,$B1109:$F1208,3))</f>
        <v>0</v>
      </c>
      <c r="DS1109" s="3">
        <f t="shared" ref="DS1109" si="6578">IF(DS1108&lt;$B1109,0,VLOOKUP(DS1108,$B1109:$F1208,3))</f>
        <v>0</v>
      </c>
      <c r="DT1109" s="3">
        <f t="shared" ref="DT1109" si="6579">IF(DT1108&lt;$B1109,0,VLOOKUP(DT1108,$B1109:$F1208,3))</f>
        <v>0</v>
      </c>
      <c r="DU1109" s="3">
        <f t="shared" ref="DU1109" si="6580">IF(DU1108&lt;$B1109,0,VLOOKUP(DU1108,$B1109:$F1208,3))</f>
        <v>0</v>
      </c>
      <c r="DV1109" s="3">
        <f t="shared" ref="DV1109" si="6581">IF(DV1108&lt;$B1109,0,VLOOKUP(DV1108,$B1109:$F1208,3))</f>
        <v>0</v>
      </c>
      <c r="DW1109" s="3">
        <f t="shared" ref="DW1109" si="6582">IF(DW1108&lt;$B1109,0,VLOOKUP(DW1108,$B1109:$F1208,3))</f>
        <v>0</v>
      </c>
      <c r="DX1109" s="3">
        <f t="shared" ref="DX1109" si="6583">IF(DX1108&lt;$B1109,0,VLOOKUP(DX1108,$B1109:$F1208,3))</f>
        <v>0</v>
      </c>
      <c r="DY1109" s="3">
        <f t="shared" ref="DY1109" si="6584">IF(DY1108&lt;$B1109,0,VLOOKUP(DY1108,$B1109:$F1208,3))</f>
        <v>0</v>
      </c>
      <c r="DZ1109" s="3">
        <f t="shared" ref="DZ1109" si="6585">IF(DZ1108&lt;$B1109,0,VLOOKUP(DZ1108,$B1109:$F1208,3))</f>
        <v>0</v>
      </c>
      <c r="EA1109" s="3">
        <f t="shared" ref="EA1109" si="6586">IF(EA1108&lt;$B1109,0,VLOOKUP(EA1108,$B1109:$F1208,3))</f>
        <v>0</v>
      </c>
      <c r="EB1109" s="3">
        <f t="shared" ref="EB1109" si="6587">IF(EB1108&lt;$B1109,0,VLOOKUP(EB1108,$B1109:$F1208,3))</f>
        <v>0</v>
      </c>
      <c r="EC1109" s="3">
        <f t="shared" ref="EC1109" si="6588">IF(EC1108&lt;$B1109,0,VLOOKUP(EC1108,$B1109:$F1208,3))</f>
        <v>0</v>
      </c>
      <c r="ED1109" s="3">
        <f t="shared" ref="ED1109" si="6589">IF(ED1108&lt;$B1109,0,VLOOKUP(ED1108,$B1109:$F1208,3))</f>
        <v>0</v>
      </c>
      <c r="EE1109" s="3">
        <f t="shared" ref="EE1109" si="6590">IF(EE1108&lt;$B1109,0,VLOOKUP(EE1108,$B1109:$F1208,3))</f>
        <v>0</v>
      </c>
      <c r="EF1109" s="3">
        <f t="shared" ref="EF1109" si="6591">IF(EF1108&lt;$B1109,0,VLOOKUP(EF1108,$B1109:$F1208,3))</f>
        <v>1</v>
      </c>
      <c r="EG1109" s="3">
        <f t="shared" ref="EG1109" si="6592">IF(EG1108&lt;$B1109,0,VLOOKUP(EG1108,$B1109:$F1208,3))</f>
        <v>0.99524000000000001</v>
      </c>
      <c r="EH1109" s="3">
        <f t="shared" ref="EH1109" si="6593">IF(EH1108&lt;$B1109,0,VLOOKUP(EH1108,$B1109:$F1208,3))</f>
        <v>0.9905026576</v>
      </c>
      <c r="EI1109" s="3">
        <f t="shared" ref="EI1109" si="6594">IF(EI1108&lt;$B1109,0,VLOOKUP(EI1108,$B1109:$F1208,3))</f>
        <v>0.98588691521558403</v>
      </c>
      <c r="EJ1109" s="3">
        <f t="shared" ref="EJ1109" si="6595">IF(EJ1108&lt;$B1109,0,VLOOKUP(EJ1108,$B1109:$F1208,3))</f>
        <v>0.98153915391948332</v>
      </c>
      <c r="EK1109" s="3">
        <f t="shared" ref="EK1109" si="6596">IF(EK1108&lt;$B1109,0,VLOOKUP(EK1108,$B1109:$F1208,3))</f>
        <v>0.97745595103917826</v>
      </c>
      <c r="EL1109" s="3">
        <f t="shared" ref="EL1109" si="6597">IF(EL1108&lt;$B1109,0,VLOOKUP(EL1108,$B1109:$F1208,3))</f>
        <v>0.9735363526755112</v>
      </c>
      <c r="EM1109" s="3">
        <f t="shared" ref="EM1109" si="6598">IF(EM1108&lt;$B1109,0,VLOOKUP(EM1108,$B1109:$F1208,3))</f>
        <v>0.96965194262833587</v>
      </c>
      <c r="EN1109" s="3">
        <f t="shared" ref="EN1109" si="6599">IF(EN1108&lt;$B1109,0,VLOOKUP(EN1108,$B1109:$F1208,3))</f>
        <v>0.96570545922183848</v>
      </c>
      <c r="EO1109" s="3">
        <f t="shared" ref="EO1109" si="6600">IF(EO1108&lt;$B1109,0,VLOOKUP(EO1108,$B1109:$F1208,3))</f>
        <v>0.96163983923851448</v>
      </c>
      <c r="EP1109" s="3">
        <f t="shared" ref="EP1109" si="6601">IF(EP1108&lt;$B1109,0,VLOOKUP(EP1108,$B1109:$F1208,3))</f>
        <v>0.95744708953943458</v>
      </c>
      <c r="EQ1109" s="3">
        <f t="shared" ref="EQ1109" si="6602">IF(EQ1108&lt;$B1109,0,VLOOKUP(EQ1108,$B1109:$F1208,3))</f>
        <v>0.95311942869471633</v>
      </c>
      <c r="ER1109" s="3">
        <f t="shared" ref="ER1109" si="6603">IF(ER1108&lt;$B1109,0,VLOOKUP(ER1108,$B1109:$F1208,3))</f>
        <v>0.94867789215699894</v>
      </c>
      <c r="ES1109" s="3">
        <f t="shared" ref="ES1109" si="6604">IF(ES1108&lt;$B1109,0,VLOOKUP(ES1108,$B1109:$F1208,3))</f>
        <v>0.9439724498119002</v>
      </c>
      <c r="ET1109" s="3">
        <f t="shared" ref="ET1109" si="6605">IF(ET1108&lt;$B1109,0,VLOOKUP(ET1108,$B1109:$F1208,3))</f>
        <v>0.93890331775641034</v>
      </c>
      <c r="EU1109" s="3">
        <f t="shared" ref="EU1109" si="6606">IF(EU1108&lt;$B1109,0,VLOOKUP(EU1108,$B1109:$F1208,3))</f>
        <v>0.93338256624800264</v>
      </c>
      <c r="EV1109" s="3">
        <f t="shared" ref="EV1109" si="6607">IF(EV1108&lt;$B1109,0,VLOOKUP(EV1108,$B1109:$F1208,3))</f>
        <v>0.9273342472187156</v>
      </c>
      <c r="EW1109" s="3">
        <f t="shared" ref="EW1109" si="6608">IF(EW1108&lt;$B1109,0,VLOOKUP(EW1108,$B1109:$F1208,3))</f>
        <v>0.92064816729626864</v>
      </c>
      <c r="EX1109" s="3">
        <f t="shared" ref="EX1109" si="6609">IF(EX1108&lt;$B1109,0,VLOOKUP(EX1108,$B1109:$F1208,3))</f>
        <v>0.91323694954953372</v>
      </c>
      <c r="EY1109" s="3">
        <f t="shared" ref="EY1109" si="6610">IF(EY1108&lt;$B1109,0,VLOOKUP(EY1108,$B1109:$F1208,3))</f>
        <v>0.90504521411207439</v>
      </c>
      <c r="EZ1109" s="3">
        <f t="shared" ref="EZ1109" si="6611">IF(EZ1108&lt;$B1109,0,VLOOKUP(EZ1108,$B1109:$F1208,3))</f>
        <v>0.89605811513594147</v>
      </c>
      <c r="FA1109" s="3">
        <f t="shared" ref="FA1109" si="6612">IF(FA1108&lt;$B1109,0,VLOOKUP(FA1108,$B1109:$F1208,3))</f>
        <v>0.88618355470714338</v>
      </c>
      <c r="FB1109" s="3">
        <f t="shared" ref="FB1109" si="6613">IF(FB1108&lt;$B1109,0,VLOOKUP(FB1108,$B1109:$F1208,3))</f>
        <v>0.87528349698424557</v>
      </c>
      <c r="FC1109" s="3">
        <f t="shared" ref="FC1109" si="6614">IF(FC1108&lt;$B1109,0,VLOOKUP(FC1108,$B1109:$F1208,3))</f>
        <v>0.86322209039580267</v>
      </c>
      <c r="FD1109" s="3">
        <f t="shared" ref="FD1109" si="6615">IF(FD1108&lt;$B1109,0,VLOOKUP(FD1108,$B1109:$F1208,3))</f>
        <v>0.84990257354099541</v>
      </c>
      <c r="FE1109" s="3">
        <f t="shared" ref="FE1109" si="6616">IF(FE1108&lt;$B1109,0,VLOOKUP(FE1108,$B1109:$F1208,3))</f>
        <v>0.83526725122461942</v>
      </c>
      <c r="FF1109" s="3">
        <f t="shared" ref="FF1109" si="6617">IF(FF1108&lt;$B1109,0,VLOOKUP(FF1108,$B1109:$F1208,3))</f>
        <v>0.81925517801864345</v>
      </c>
      <c r="FG1109" s="3">
        <f t="shared" ref="FG1109" si="6618">IF(FG1108&lt;$B1109,0,VLOOKUP(FG1108,$B1109:$F1208,3))</f>
        <v>0.80181323527862647</v>
      </c>
      <c r="FH1109" s="3">
        <f t="shared" ref="FH1109" si="6619">IF(FH1108&lt;$B1109,0,VLOOKUP(FH1108,$B1109:$F1208,3))</f>
        <v>0.7829064791907564</v>
      </c>
      <c r="FI1109" s="3">
        <f t="shared" ref="FI1109" si="6620">IF(FI1108&lt;$B1109,0,VLOOKUP(FI1108,$B1109:$F1208,3))</f>
        <v>0.76246479101908582</v>
      </c>
      <c r="FJ1109" s="3">
        <f t="shared" ref="FJ1109" si="6621">IF(FJ1108&lt;$B1109,0,VLOOKUP(FJ1108,$B1109:$F1208,3))</f>
        <v>0.74033806278371195</v>
      </c>
      <c r="FK1109" s="3">
        <f t="shared" ref="FK1109" si="6622">IF(FK1108&lt;$B1109,0,VLOOKUP(FK1108,$B1109:$F1208,3))</f>
        <v>0.71632149602700834</v>
      </c>
      <c r="FL1109" s="3">
        <f t="shared" ref="FL1109" si="6623">IF(FL1108&lt;$B1109,0,VLOOKUP(FL1108,$B1109:$F1208,3))</f>
        <v>0.69021157749682394</v>
      </c>
      <c r="FM1109" s="3">
        <f t="shared" ref="FM1109" si="6624">IF(FM1108&lt;$B1109,0,VLOOKUP(FM1108,$B1109:$F1208,3))</f>
        <v>0.66187839224057932</v>
      </c>
      <c r="FN1109" s="3">
        <f t="shared" ref="FN1109" si="6625">IF(FN1108&lt;$B1109,0,VLOOKUP(FN1108,$B1109:$F1208,3))</f>
        <v>0.63120032876022847</v>
      </c>
      <c r="FO1109" s="3">
        <f t="shared" ref="FO1109" si="6626">IF(FO1108&lt;$B1109,0,VLOOKUP(FO1108,$B1109:$F1208,3))</f>
        <v>0.59810649552332973</v>
      </c>
      <c r="FP1109" s="3">
        <f t="shared" ref="FP1109" si="6627">IF(FP1108&lt;$B1109,0,VLOOKUP(FP1108,$B1109:$F1208,3))</f>
        <v>0.56260289394906493</v>
      </c>
      <c r="FQ1109" s="3">
        <f t="shared" ref="FQ1109" si="6628">IF(FQ1108&lt;$B1109,0,VLOOKUP(FQ1108,$B1109:$F1208,3))</f>
        <v>0.5247791013888693</v>
      </c>
      <c r="FR1109" s="3">
        <f t="shared" ref="FR1109" si="6629">IF(FR1108&lt;$B1109,0,VLOOKUP(FR1108,$B1109:$F1208,3))</f>
        <v>0.48484865956419021</v>
      </c>
      <c r="FS1109" s="3">
        <f t="shared" ref="FS1109" si="6630">IF(FS1108&lt;$B1109,0,VLOOKUP(FS1108,$B1109:$F1208,3))</f>
        <v>0.44315652332826549</v>
      </c>
      <c r="FT1109" s="3">
        <f t="shared" ref="FT1109" si="6631">IF(FT1108&lt;$B1109,0,VLOOKUP(FT1108,$B1109:$F1208,3))</f>
        <v>0.39934163786679988</v>
      </c>
      <c r="FU1109" s="3">
        <f t="shared" ref="FU1109" si="6632">IF(FU1108&lt;$B1109,0,VLOOKUP(FU1108,$B1109:$F1208,3))</f>
        <v>0.35417609862406485</v>
      </c>
      <c r="FV1109" s="3">
        <f t="shared" ref="FV1109" si="6633">IF(FV1108&lt;$B1109,0,VLOOKUP(FV1108,$B1109:$F1208,3))</f>
        <v>0.30860780177509267</v>
      </c>
      <c r="FW1109" s="3">
        <f t="shared" ref="FW1109" si="6634">IF(FW1108&lt;$B1109,0,VLOOKUP(FW1108,$B1109:$F1208,3))</f>
        <v>0.26365290329051494</v>
      </c>
      <c r="FX1109" s="3">
        <f t="shared" ref="FX1109" si="6635">IF(FX1108&lt;$B1109,0,VLOOKUP(FX1108,$B1109:$F1208,3))</f>
        <v>0.22031100251858718</v>
      </c>
      <c r="FY1109" s="3">
        <f t="shared" ref="FY1109" si="6636">IF(FY1108&lt;$B1109,0,VLOOKUP(FY1108,$B1109:$F1208,3))</f>
        <v>0.1795777012629256</v>
      </c>
      <c r="FZ1109" s="3">
        <f t="shared" ref="FZ1109" si="6637">IF(FZ1108&lt;$B1109,0,VLOOKUP(FZ1108,$B1109:$F1208,3))</f>
        <v>0.14243744108772732</v>
      </c>
      <c r="GA1109" s="3">
        <f t="shared" ref="GA1109" si="6638">IF(GA1108&lt;$B1109,0,VLOOKUP(GA1108,$B1109:$F1208,3))</f>
        <v>0.10973665336280689</v>
      </c>
      <c r="GB1109" s="3">
        <f t="shared" ref="GB1109" si="6639">IF(GB1108&lt;$B1109,0,VLOOKUP(GB1108,$B1109:$F1208,3))</f>
        <v>8.2577929022045804E-2</v>
      </c>
      <c r="GC1109" s="3">
        <f t="shared" ref="GC1109" si="6640">IF(GC1108&lt;$B1109,0,VLOOKUP(GC1108,$B1109:$F1208,3))</f>
        <v>6.0295926434027182E-2</v>
      </c>
      <c r="GD1109" s="3">
        <f t="shared" ref="GD1109" si="6641">IF(GD1108&lt;$B1109,0,VLOOKUP(GD1108,$B1109:$F1208,3))</f>
        <v>4.2196898196325237E-2</v>
      </c>
      <c r="GE1109" s="3">
        <f t="shared" ref="GE1109" si="6642">IF(GE1108&lt;$B1109,0,VLOOKUP(GE1108,$B1109:$F1208,3))</f>
        <v>2.8026757813017261E-2</v>
      </c>
      <c r="GF1109" s="3">
        <f t="shared" ref="GF1109" si="6643">IF(GF1108&lt;$B1109,0,VLOOKUP(GF1108,$B1109:$F1208,3))</f>
        <v>1.7577821965168168E-2</v>
      </c>
      <c r="GG1109" s="3">
        <f t="shared" ref="GG1109" si="6644">IF(GG1108&lt;$B1109,0,VLOOKUP(GG1108,$B1109:$F1208,3))</f>
        <v>1.0018303850827946E-2</v>
      </c>
      <c r="GH1109" s="3">
        <f t="shared" ref="GH1109" si="6645">IF(GH1108&lt;$B1109,0,VLOOKUP(GH1108,$B1109:$F1208,3))</f>
        <v>5.0609465563227537E-3</v>
      </c>
      <c r="GI1109" s="3">
        <f t="shared" ref="GI1109" si="6646">IF(GI1108&lt;$B1109,0,VLOOKUP(GI1108,$B1109:$F1208,3))</f>
        <v>2.2221098044846311E-3</v>
      </c>
      <c r="GJ1109" s="3">
        <f t="shared" ref="GJ1109" si="6647">IF(GJ1108&lt;$B1109,0,VLOOKUP(GJ1108,$B1109:$F1208,3))</f>
        <v>8.3715764774153982E-4</v>
      </c>
      <c r="GK1109" s="3">
        <f t="shared" ref="GK1109" si="6648">IF(GK1108&lt;$B1109,0,VLOOKUP(GK1108,$B1109:$F1208,3))</f>
        <v>2.5740923352756865E-4</v>
      </c>
      <c r="GL1109" s="3">
        <f t="shared" ref="GL1109" si="6649">IF(GL1108&lt;$B1109,0,VLOOKUP(GL1108,$B1109:$F1208,3))</f>
        <v>5.9337976512775113E-5</v>
      </c>
      <c r="GM1109" s="3">
        <f t="shared" ref="GM1109" si="6650">IF(GM1108&lt;$B1109,0,VLOOKUP(GM1108,$B1109:$F1208,3))</f>
        <v>8.6045999741175181E-6</v>
      </c>
      <c r="GN1109" s="3">
        <f t="shared" ref="GN1109" si="6651">IF(GN1108&lt;$B1109,0,VLOOKUP(GN1108,$B1109:$F1208,3))</f>
        <v>0</v>
      </c>
      <c r="GO1109" s="3">
        <f t="shared" ref="GO1109" si="6652">IF(GO1108&lt;$B1109,0,VLOOKUP(GO1108,$B1109:$F1208,3))</f>
        <v>0</v>
      </c>
      <c r="GP1109" s="3">
        <f t="shared" ref="GP1109" si="6653">IF(GP1108&lt;$B1109,0,VLOOKUP(GP1108,$B1109:$F1208,3))</f>
        <v>0</v>
      </c>
      <c r="GQ1109" s="3">
        <f t="shared" ref="GQ1109" si="6654">IF(GQ1108&lt;$B1109,0,VLOOKUP(GQ1108,$B1109:$F1208,3))</f>
        <v>0</v>
      </c>
      <c r="GR1109" s="3">
        <f t="shared" ref="GR1109" si="6655">IF(GR1108&lt;$B1109,0,VLOOKUP(GR1108,$B1109:$F1208,3))</f>
        <v>0</v>
      </c>
      <c r="GS1109" s="3">
        <f t="shared" ref="GS1109" si="6656">IF(GS1108&lt;$B1109,0,VLOOKUP(GS1108,$B1109:$F1208,3))</f>
        <v>0</v>
      </c>
      <c r="GT1109" s="3">
        <f t="shared" ref="GT1109" si="6657">IF(GT1108&lt;$B1109,0,VLOOKUP(GT1108,$B1109:$F1208,3))</f>
        <v>0</v>
      </c>
      <c r="GU1109" s="3">
        <f t="shared" ref="GU1109" si="6658">IF(GU1108&lt;$B1109,0,VLOOKUP(GU1108,$B1109:$F1208,3))</f>
        <v>0</v>
      </c>
      <c r="GV1109" s="3">
        <f t="shared" ref="GV1109" si="6659">IF(GV1108&lt;$B1109,0,VLOOKUP(GV1108,$B1109:$F1208,3))</f>
        <v>0</v>
      </c>
      <c r="GW1109" s="3">
        <f t="shared" ref="GW1109" si="6660">IF(GW1108&lt;$B1109,0,VLOOKUP(GW1108,$B1109:$F1208,3))</f>
        <v>0</v>
      </c>
      <c r="GX1109" s="3">
        <f t="shared" ref="GX1109" si="6661">IF(GX1108&lt;$B1109,0,VLOOKUP(GX1108,$B1109:$F1208,3))</f>
        <v>0</v>
      </c>
      <c r="GY1109" s="3">
        <f t="shared" ref="GY1109" si="6662">IF(GY1108&lt;$B1109,0,VLOOKUP(GY1108,$B1109:$F1208,3))</f>
        <v>0</v>
      </c>
      <c r="GZ1109" s="3">
        <f t="shared" ref="GZ1109" si="6663">IF(GZ1108&lt;$B1109,0,VLOOKUP(GZ1108,$B1109:$F1208,3))</f>
        <v>0</v>
      </c>
      <c r="HA1109" s="3">
        <f t="shared" ref="HA1109" si="6664">IF(HA1108&lt;$B1109,0,VLOOKUP(HA1108,$B1109:$F1208,3))</f>
        <v>0</v>
      </c>
      <c r="HH1109" s="16">
        <f>F1104</f>
        <v>23</v>
      </c>
      <c r="HI1109" s="16">
        <v>0</v>
      </c>
      <c r="HJ1109" s="3">
        <v>1</v>
      </c>
      <c r="HK1109">
        <f>IF(HH1109&gt;=$F$3,IF(HI1109&lt;50,HJ1109*VLOOKUP(HH1109,Ret!$A$2:$AZ$27,HI1109+2),HJ1109),0)</f>
        <v>0</v>
      </c>
      <c r="HL1109">
        <f>IF(HH1109&lt;$F$3,HJ1109*VLOOKUP(HH1109,Withd!$A$2:$AZ$57,HI1109+2),0)</f>
        <v>0.17019999999999999</v>
      </c>
      <c r="HM1109">
        <f>IF(HJ1109=HK1109,0,HJ1109*VLOOKUP(HH1109,Mort!$A$2:$E$115,IF(C1105="M",2,3)))</f>
        <v>2.2000000000000001E-4</v>
      </c>
      <c r="HN1109" s="17">
        <f>(1+Assumptions!$C$9)^HB1110</f>
        <v>1.0774440000000001</v>
      </c>
      <c r="HO1109" s="17">
        <f>(1+Assumptions!$C$10)^-HB1110</f>
        <v>0.93803680621918406</v>
      </c>
      <c r="HP1109" s="3"/>
      <c r="HQ1109" s="17">
        <f>(1.01+Assumptions!$C$9)^HB1110</f>
        <v>1.0983040000000002</v>
      </c>
      <c r="HR1109" s="17">
        <f>(0.99+Assumptions!$C$9)^HB1110</f>
        <v>1.0567839999999999</v>
      </c>
    </row>
    <row r="1110" spans="2:226" x14ac:dyDescent="0.25">
      <c r="B1110">
        <f t="shared" ref="B1110" si="6665">B1109+1</f>
        <v>2046</v>
      </c>
      <c r="C1110">
        <f>C1109+1</f>
        <v>52</v>
      </c>
      <c r="D1110">
        <f>D1109*(1-VLOOKUP(C1109,Mort!$A$2:$E$111,IF(C1105="M",4,5)))</f>
        <v>0.99524000000000001</v>
      </c>
      <c r="E1110" s="3">
        <f>IF(C1110&lt;65,Assumptions!$C$6,Assumptions!$C$7)*(1+Assumptions!$C$8)^(B1110-$J$3)</f>
        <v>43250.44638181453</v>
      </c>
      <c r="F1110" s="3">
        <f t="shared" ref="F1110:F1173" si="6666">ROUND(D1110*E1110, 2)</f>
        <v>43044.57</v>
      </c>
      <c r="H1110">
        <f>C1104</f>
        <v>25</v>
      </c>
      <c r="I1110" s="5">
        <f t="dataTable" ref="I1110:HA1160" dt2D="0" dtr="0" r1="I1106"/>
        <v>758030.13181354234</v>
      </c>
      <c r="J1110" s="5">
        <v>0</v>
      </c>
      <c r="K1110" s="5">
        <v>10750.45</v>
      </c>
      <c r="L1110" s="5">
        <v>11339.23</v>
      </c>
      <c r="M1110" s="5">
        <v>11960.14</v>
      </c>
      <c r="N1110" s="5">
        <v>12614.91</v>
      </c>
      <c r="O1110" s="5">
        <v>13305.41</v>
      </c>
      <c r="P1110" s="5">
        <v>14033.28</v>
      </c>
      <c r="Q1110" s="5">
        <v>14800.66</v>
      </c>
      <c r="R1110" s="5">
        <v>15609.55</v>
      </c>
      <c r="S1110" s="5">
        <v>16461.98</v>
      </c>
      <c r="T1110" s="5">
        <v>17360.27</v>
      </c>
      <c r="U1110" s="5">
        <v>18306.66</v>
      </c>
      <c r="V1110" s="5">
        <v>19303.48</v>
      </c>
      <c r="W1110" s="5">
        <v>20353.16</v>
      </c>
      <c r="X1110" s="5">
        <v>21457.98</v>
      </c>
      <c r="Y1110" s="5">
        <v>22620.51</v>
      </c>
      <c r="Z1110" s="5">
        <v>23842.92</v>
      </c>
      <c r="AA1110" s="5">
        <v>25127.87</v>
      </c>
      <c r="AB1110" s="5">
        <v>26477.3</v>
      </c>
      <c r="AC1110" s="5">
        <v>27893.040000000001</v>
      </c>
      <c r="AD1110" s="5">
        <v>29377.13</v>
      </c>
      <c r="AE1110" s="5">
        <v>30930.89</v>
      </c>
      <c r="AF1110" s="5">
        <v>32555.08</v>
      </c>
      <c r="AG1110" s="5">
        <v>34249.440000000002</v>
      </c>
      <c r="AH1110" s="5">
        <v>36013.56</v>
      </c>
      <c r="AI1110" s="5">
        <v>37844.99</v>
      </c>
      <c r="AJ1110" s="5">
        <v>39740.400000000001</v>
      </c>
      <c r="AK1110" s="5">
        <v>41726.559999999998</v>
      </c>
      <c r="AL1110" s="5">
        <v>43811.97</v>
      </c>
      <c r="AM1110" s="5">
        <v>46006.239999999998</v>
      </c>
      <c r="AN1110" s="5">
        <v>48322.54</v>
      </c>
      <c r="AO1110" s="5">
        <v>50768.2</v>
      </c>
      <c r="AP1110" s="5">
        <v>53345.67</v>
      </c>
      <c r="AQ1110" s="5">
        <v>56055.13</v>
      </c>
      <c r="AR1110" s="5">
        <v>58897.47</v>
      </c>
      <c r="AS1110" s="5">
        <v>61875.23</v>
      </c>
      <c r="AT1110" s="5">
        <v>64993.760000000002</v>
      </c>
      <c r="AU1110" s="5">
        <v>68258.48</v>
      </c>
      <c r="AV1110" s="5">
        <v>71677.119999999995</v>
      </c>
      <c r="AW1110" s="5">
        <v>75244.289999999994</v>
      </c>
      <c r="AX1110" s="5">
        <v>32520.14</v>
      </c>
      <c r="AY1110" s="5">
        <v>34107.01</v>
      </c>
      <c r="AZ1110" s="5">
        <v>35749.72</v>
      </c>
      <c r="BA1110" s="5">
        <v>37444.03</v>
      </c>
      <c r="BB1110" s="5">
        <v>39185.449999999997</v>
      </c>
      <c r="BC1110" s="5">
        <v>40969.82</v>
      </c>
      <c r="BD1110" s="5">
        <v>42793.95</v>
      </c>
      <c r="BE1110" s="5">
        <v>44650.09</v>
      </c>
      <c r="BF1110" s="5">
        <v>46526.45</v>
      </c>
      <c r="BG1110" s="5">
        <v>48409.01</v>
      </c>
      <c r="BH1110" s="5">
        <v>50283.47</v>
      </c>
      <c r="BI1110" s="5">
        <v>52135.55</v>
      </c>
      <c r="BJ1110" s="5">
        <v>53948.6</v>
      </c>
      <c r="BK1110" s="5">
        <v>55704.04</v>
      </c>
      <c r="BL1110" s="5">
        <v>57382.02</v>
      </c>
      <c r="BM1110" s="5">
        <v>58957.38</v>
      </c>
      <c r="BN1110" s="5">
        <v>60394.99</v>
      </c>
      <c r="BO1110" s="5">
        <v>61649.74</v>
      </c>
      <c r="BP1110" s="5">
        <v>62669.75</v>
      </c>
      <c r="BQ1110" s="5">
        <v>63402.51</v>
      </c>
      <c r="BR1110" s="5">
        <v>63789.31</v>
      </c>
      <c r="BS1110" s="5">
        <v>63769.3</v>
      </c>
      <c r="BT1110" s="5">
        <v>63283.07</v>
      </c>
      <c r="BU1110" s="5">
        <v>62275.12</v>
      </c>
      <c r="BV1110" s="5">
        <v>60701.120000000003</v>
      </c>
      <c r="BW1110" s="5">
        <v>58532.91</v>
      </c>
      <c r="BX1110" s="5">
        <v>55646.78</v>
      </c>
      <c r="BY1110" s="5">
        <v>52067.55</v>
      </c>
      <c r="BZ1110" s="5">
        <v>47863.81</v>
      </c>
      <c r="CA1110" s="5">
        <v>43140.52</v>
      </c>
      <c r="CB1110" s="5">
        <v>38031.33</v>
      </c>
      <c r="CC1110" s="5">
        <v>32704.7</v>
      </c>
      <c r="CD1110" s="5">
        <v>27367.45</v>
      </c>
      <c r="CE1110" s="5">
        <v>22244.080000000002</v>
      </c>
      <c r="CF1110" s="5">
        <v>17659.53</v>
      </c>
      <c r="CG1110" s="5">
        <v>13603.65</v>
      </c>
      <c r="CH1110" s="5">
        <v>10043.86</v>
      </c>
      <c r="CI1110" s="5">
        <v>7037.94</v>
      </c>
      <c r="CJ1110" s="5">
        <v>4656.83</v>
      </c>
      <c r="CK1110" s="5">
        <v>2800.09</v>
      </c>
      <c r="CL1110" s="5">
        <v>1492.32</v>
      </c>
      <c r="CM1110" s="5">
        <v>691.27</v>
      </c>
      <c r="CN1110" s="5">
        <v>274.75</v>
      </c>
      <c r="CO1110" s="5">
        <v>89.13</v>
      </c>
      <c r="CP1110" s="5">
        <v>21.68</v>
      </c>
      <c r="CQ1110" s="5">
        <v>3.32</v>
      </c>
      <c r="CR1110" s="5">
        <v>0</v>
      </c>
      <c r="CS1110" s="5">
        <v>0</v>
      </c>
      <c r="CT1110" s="5">
        <v>0</v>
      </c>
      <c r="CU1110" s="5">
        <v>0</v>
      </c>
      <c r="CV1110" s="5">
        <v>0</v>
      </c>
      <c r="CW1110" s="5">
        <v>0</v>
      </c>
      <c r="CX1110" s="5">
        <v>0</v>
      </c>
      <c r="CY1110" s="5">
        <v>0</v>
      </c>
      <c r="CZ1110" s="5">
        <v>0</v>
      </c>
      <c r="DA1110" s="5">
        <v>0</v>
      </c>
      <c r="DB1110" s="5">
        <v>0</v>
      </c>
      <c r="DC1110" s="5">
        <v>0</v>
      </c>
      <c r="DD1110" s="5">
        <v>0</v>
      </c>
      <c r="DE1110" s="5">
        <v>0</v>
      </c>
      <c r="DF1110" s="3">
        <v>0</v>
      </c>
      <c r="DG1110" s="3">
        <v>1</v>
      </c>
      <c r="DH1110" s="3">
        <v>0.99978</v>
      </c>
      <c r="DI1110" s="3">
        <v>0.99955005060000002</v>
      </c>
      <c r="DJ1110" s="3">
        <v>0.99931015858785599</v>
      </c>
      <c r="DK1110" s="3">
        <v>0.99906033104820902</v>
      </c>
      <c r="DL1110" s="3">
        <v>0.99878059415551557</v>
      </c>
      <c r="DM1110" s="3">
        <v>0.99848095997726893</v>
      </c>
      <c r="DN1110" s="3">
        <v>0.99815146126047638</v>
      </c>
      <c r="DO1110" s="3">
        <v>0.99778214521981001</v>
      </c>
      <c r="DP1110" s="3">
        <v>0.99737305454026992</v>
      </c>
      <c r="DQ1110" s="3">
        <v>0.99691426293518137</v>
      </c>
      <c r="DR1110" s="3">
        <v>0.9963958675184551</v>
      </c>
      <c r="DS1110" s="3">
        <v>0.99580799395661923</v>
      </c>
      <c r="DT1110" s="3">
        <v>0.99513084452072875</v>
      </c>
      <c r="DU1110" s="3">
        <v>0.99435464246200256</v>
      </c>
      <c r="DV1110" s="3">
        <v>0.99344977973736215</v>
      </c>
      <c r="DW1110" s="3">
        <v>0.99240665746863788</v>
      </c>
      <c r="DX1110" s="3">
        <v>0.99118599727995149</v>
      </c>
      <c r="DY1110" s="3">
        <v>0.98974877758389557</v>
      </c>
      <c r="DZ1110" s="3">
        <v>0.9880662046620029</v>
      </c>
      <c r="EA1110" s="3">
        <v>0.98609007225267886</v>
      </c>
      <c r="EB1110" s="3">
        <v>0.98376289968216246</v>
      </c>
      <c r="EC1110" s="3">
        <v>0.98100836356305243</v>
      </c>
      <c r="ED1110" s="3">
        <v>0.97776122587965875</v>
      </c>
      <c r="EE1110" s="3">
        <v>0.97391862426195175</v>
      </c>
      <c r="EF1110" s="3">
        <v>0.96938016347289102</v>
      </c>
      <c r="EG1110" s="3">
        <v>0.96476591389476007</v>
      </c>
      <c r="EH1110" s="3">
        <v>0.96017362814462104</v>
      </c>
      <c r="EI1110" s="3">
        <v>0.95569921903746713</v>
      </c>
      <c r="EJ1110" s="3">
        <v>0.95148458548151182</v>
      </c>
      <c r="EK1110" s="3">
        <v>0.94752640960590873</v>
      </c>
      <c r="EL1110" s="3">
        <v>0.94372682870338909</v>
      </c>
      <c r="EM1110" s="3">
        <v>0.93996135865686248</v>
      </c>
      <c r="EN1110" s="3">
        <v>0.93613571592712908</v>
      </c>
      <c r="EO1110" s="3">
        <v>0.9321945845630758</v>
      </c>
      <c r="EP1110" s="3">
        <v>0.92813021617438074</v>
      </c>
      <c r="EQ1110" s="3">
        <v>0.92393506759727262</v>
      </c>
      <c r="ER1110" s="3">
        <v>0.91962953018226934</v>
      </c>
      <c r="ES1110" s="3">
        <v>0.91506816771256527</v>
      </c>
      <c r="ET1110" s="3">
        <v>0.91015425165194885</v>
      </c>
      <c r="EU1110" s="3">
        <v>0.90480254465223542</v>
      </c>
      <c r="EV1110" s="3">
        <v>0.89893942416288886</v>
      </c>
      <c r="EW1110" s="3">
        <v>0.89245807091467433</v>
      </c>
      <c r="EX1110" s="3">
        <v>0.88527378344381125</v>
      </c>
      <c r="EY1110" s="3">
        <v>0.87733287760632028</v>
      </c>
      <c r="EZ1110" s="3">
        <v>0.86862096213168949</v>
      </c>
      <c r="FA1110" s="3">
        <v>0.85904875912899825</v>
      </c>
      <c r="FB1110" s="3">
        <v>0.84848245939171163</v>
      </c>
      <c r="FC1110" s="3">
        <v>0.83679037110129384</v>
      </c>
      <c r="FD1110" s="3">
        <v>0.82387869567520078</v>
      </c>
      <c r="FE1110" s="3">
        <v>0.80969150453567384</v>
      </c>
      <c r="FF1110" s="3">
        <v>0.79416971839372497</v>
      </c>
      <c r="FG1110" s="3">
        <v>0.77726184508912255</v>
      </c>
      <c r="FH1110" s="3">
        <v>0.75893401078192102</v>
      </c>
      <c r="FI1110" s="3">
        <v>0.73911824376040514</v>
      </c>
      <c r="FJ1110" s="3">
        <v>0.71766903232647816</v>
      </c>
      <c r="FK1110" s="3">
        <v>0.69438784891780714</v>
      </c>
      <c r="FL1110" s="3">
        <v>0.66907741182475311</v>
      </c>
      <c r="FM1110" s="3">
        <v>0.64161178406934694</v>
      </c>
      <c r="FN1110" s="3">
        <v>0.61187307787773271</v>
      </c>
      <c r="FO1110" s="3">
        <v>0.57979257240460325</v>
      </c>
      <c r="FP1110" s="3">
        <v>0.54537608530666604</v>
      </c>
      <c r="FQ1110" s="3">
        <v>0.50871045109149893</v>
      </c>
      <c r="FR1110" s="3">
        <v>0.47000267286794678</v>
      </c>
      <c r="FS1110" s="3">
        <v>0.42958714302803203</v>
      </c>
      <c r="FT1110" s="3">
        <v>0.38711386219685051</v>
      </c>
      <c r="FU1110" s="3">
        <v>0.34333128438238675</v>
      </c>
      <c r="FV1110" s="3">
        <v>0.29915828133374889</v>
      </c>
      <c r="FW1110" s="3">
        <v>0.25557989449186169</v>
      </c>
      <c r="FX1110" s="3">
        <v>0.21356511563634453</v>
      </c>
      <c r="FY1110" s="3">
        <v>0.1740790614063408</v>
      </c>
      <c r="FZ1110" s="3">
        <v>0.1380760299262814</v>
      </c>
      <c r="GA1110" s="3">
        <v>0.10637653497580572</v>
      </c>
      <c r="GB1110" s="3">
        <v>8.0049406334643566E-2</v>
      </c>
      <c r="GC1110" s="3">
        <v>5.844967502336669E-2</v>
      </c>
      <c r="GD1110" s="3">
        <v>4.090483607160271E-2</v>
      </c>
      <c r="GE1110" s="3">
        <v>2.7168583070397805E-2</v>
      </c>
      <c r="GF1110" s="3">
        <v>1.7039591930092097E-2</v>
      </c>
      <c r="GG1110" s="3">
        <v>9.7115450246366905E-3</v>
      </c>
      <c r="GH1110" s="3">
        <v>4.9059812000957171E-3</v>
      </c>
      <c r="GI1110" s="3">
        <v>2.1540691655260263E-3</v>
      </c>
      <c r="GJ1110" s="3">
        <v>8.1152401742027507E-4</v>
      </c>
      <c r="GK1110" s="3">
        <v>2.4952740487638615E-4</v>
      </c>
      <c r="GL1110" s="3">
        <v>5.7521057372104524E-5</v>
      </c>
      <c r="GM1110" s="3">
        <v>8.3411285295288748E-6</v>
      </c>
      <c r="GN1110" s="3">
        <v>0</v>
      </c>
      <c r="GO1110" s="3">
        <v>0</v>
      </c>
      <c r="GP1110" s="3">
        <v>0</v>
      </c>
      <c r="GQ1110" s="3">
        <v>0</v>
      </c>
      <c r="GR1110" s="3">
        <v>0</v>
      </c>
      <c r="GS1110" s="3">
        <v>0</v>
      </c>
      <c r="GT1110" s="3">
        <v>0</v>
      </c>
      <c r="GU1110" s="3">
        <v>0</v>
      </c>
      <c r="GV1110" s="3">
        <v>0</v>
      </c>
      <c r="GW1110" s="3">
        <v>0</v>
      </c>
      <c r="GX1110" s="3">
        <v>0</v>
      </c>
      <c r="GY1110" s="3">
        <v>0</v>
      </c>
      <c r="GZ1110" s="3">
        <v>0</v>
      </c>
      <c r="HA1110" s="3">
        <v>0</v>
      </c>
      <c r="HB1110">
        <f>C1106</f>
        <v>2</v>
      </c>
      <c r="HC1110">
        <v>1</v>
      </c>
      <c r="HD1110">
        <f>IF(H1110&gt;=$F$3,IF(HB1110&lt;50,HC1110*VLOOKUP(H1110,Ret!$A$2:$AZ$27,HB1110+2),HC1110),0)</f>
        <v>0</v>
      </c>
      <c r="HE1110">
        <f>IF(H1110&lt;$F$3,HC1110*VLOOKUP(H1110,Withd!$A$2:$AZ$57,HB1110+2),0)</f>
        <v>0.1308</v>
      </c>
      <c r="HF1110">
        <f>IF(HC1110=HD1110,0,HC1110*VLOOKUP(H1110,Mort!$A$2:$E$115,IF(C1105="M",2,3)))</f>
        <v>2.3000000000000001E-4</v>
      </c>
      <c r="HH1110">
        <f t="shared" ref="HH1110:HI1110" si="6667">HH1109+1</f>
        <v>24</v>
      </c>
      <c r="HI1110">
        <f t="shared" si="6667"/>
        <v>1</v>
      </c>
      <c r="HJ1110">
        <f t="shared" ref="HJ1110:HJ1160" si="6668">HJ1109-HK1109-HL1109-HM1109</f>
        <v>0.82957999999999998</v>
      </c>
      <c r="HK1110">
        <f>IF(HH1110&gt;=$F$3,IF(HI1110&lt;50,HJ1110*VLOOKUP(HH1110,Ret!$A$2:$AZ$27,HI1110+2),HJ1110),0)</f>
        <v>0</v>
      </c>
      <c r="HL1110">
        <f>IF(HH1110&lt;$F$3,HJ1110*VLOOKUP(HH1110,Withd!$A$2:$AZ$57,HI1110+2),0)</f>
        <v>0.12485178999999999</v>
      </c>
      <c r="HM1110">
        <f>IF(HJ1110=HK1110,0,HJ1110*VLOOKUP(HH1110,Mort!$A$2:$E$115,IF(HM1109/HJ1109=VLOOKUP(HH1109,Mort!$A$2:$E$115,2),2,3)))</f>
        <v>1.8250760000000001E-4</v>
      </c>
      <c r="HN1110">
        <f>HN1109/(1+Assumptions!$C$9)</f>
        <v>1.038</v>
      </c>
      <c r="HO1110">
        <f>HO1109*(1+Assumptions!$C$10)</f>
        <v>0.96852300242130751</v>
      </c>
      <c r="HQ1110">
        <f>HQ1109/(1.01+Assumptions!$C$9)</f>
        <v>1.048</v>
      </c>
      <c r="HR1110">
        <f>HR1109/(0.99+Assumptions!$C$9)</f>
        <v>1.028</v>
      </c>
    </row>
    <row r="1111" spans="2:226" x14ac:dyDescent="0.25">
      <c r="B1111">
        <f t="shared" ref="B1111:C1111" si="6669">B1110+1</f>
        <v>2047</v>
      </c>
      <c r="C1111">
        <f t="shared" si="6669"/>
        <v>53</v>
      </c>
      <c r="D1111">
        <f>IF(D1110=0, 0, D1110*(1-VLOOKUP(C1110,Mort!$A$2:$E$111,IF(D1110/D1109=1-VLOOKUP(C1109,Mort!$A$2:$E$111,4),4,5))))</f>
        <v>0.9905026576</v>
      </c>
      <c r="E1111" s="3">
        <f>IF(C1111&lt;65,Assumptions!$C$6,Assumptions!$C$7)*(1+Assumptions!$C$8)^(B1111-$J$3)</f>
        <v>45629.220932814329</v>
      </c>
      <c r="F1111" s="3">
        <f t="shared" si="6666"/>
        <v>45195.86</v>
      </c>
      <c r="H1111">
        <f>H1110+1</f>
        <v>26</v>
      </c>
      <c r="I1111" s="5">
        <v>747837.75372066756</v>
      </c>
      <c r="J1111" s="5">
        <v>0</v>
      </c>
      <c r="K1111" s="5">
        <v>0</v>
      </c>
      <c r="L1111" s="5">
        <v>11341.72</v>
      </c>
      <c r="M1111" s="5">
        <v>11962.77</v>
      </c>
      <c r="N1111" s="5">
        <v>12617.69</v>
      </c>
      <c r="O1111" s="5">
        <v>13308.34</v>
      </c>
      <c r="P1111" s="5">
        <v>14036.36</v>
      </c>
      <c r="Q1111" s="5">
        <v>14803.92</v>
      </c>
      <c r="R1111" s="5">
        <v>15612.98</v>
      </c>
      <c r="S1111" s="5">
        <v>16465.599999999999</v>
      </c>
      <c r="T1111" s="5">
        <v>17364.09</v>
      </c>
      <c r="U1111" s="5">
        <v>18310.689999999999</v>
      </c>
      <c r="V1111" s="5">
        <v>19307.73</v>
      </c>
      <c r="W1111" s="5">
        <v>20357.63</v>
      </c>
      <c r="X1111" s="5">
        <v>21462.7</v>
      </c>
      <c r="Y1111" s="5">
        <v>22625.49</v>
      </c>
      <c r="Z1111" s="5">
        <v>23848.17</v>
      </c>
      <c r="AA1111" s="5">
        <v>25133.4</v>
      </c>
      <c r="AB1111" s="5">
        <v>26483.119999999999</v>
      </c>
      <c r="AC1111" s="5">
        <v>27899.18</v>
      </c>
      <c r="AD1111" s="5">
        <v>29383.599999999999</v>
      </c>
      <c r="AE1111" s="5">
        <v>30937.7</v>
      </c>
      <c r="AF1111" s="5">
        <v>32562.240000000002</v>
      </c>
      <c r="AG1111" s="5">
        <v>34256.980000000003</v>
      </c>
      <c r="AH1111" s="5">
        <v>36021.480000000003</v>
      </c>
      <c r="AI1111" s="5">
        <v>37853.31</v>
      </c>
      <c r="AJ1111" s="5">
        <v>39749.15</v>
      </c>
      <c r="AK1111" s="5">
        <v>41735.74</v>
      </c>
      <c r="AL1111" s="5">
        <v>43821.62</v>
      </c>
      <c r="AM1111" s="5">
        <v>46016.36</v>
      </c>
      <c r="AN1111" s="5">
        <v>48333.17</v>
      </c>
      <c r="AO1111" s="5">
        <v>50779.37</v>
      </c>
      <c r="AP1111" s="5">
        <v>53357.41</v>
      </c>
      <c r="AQ1111" s="5">
        <v>56067.46</v>
      </c>
      <c r="AR1111" s="5">
        <v>58910.43</v>
      </c>
      <c r="AS1111" s="5">
        <v>61888.85</v>
      </c>
      <c r="AT1111" s="5">
        <v>65008.06</v>
      </c>
      <c r="AU1111" s="5">
        <v>68273.5</v>
      </c>
      <c r="AV1111" s="5">
        <v>71692.89</v>
      </c>
      <c r="AW1111" s="5">
        <v>75260.850000000006</v>
      </c>
      <c r="AX1111" s="5">
        <v>32527.29</v>
      </c>
      <c r="AY1111" s="5">
        <v>34114.51</v>
      </c>
      <c r="AZ1111" s="5">
        <v>35757.589999999997</v>
      </c>
      <c r="BA1111" s="5">
        <v>37452.269999999997</v>
      </c>
      <c r="BB1111" s="5">
        <v>39194.07</v>
      </c>
      <c r="BC1111" s="5">
        <v>40978.839999999997</v>
      </c>
      <c r="BD1111" s="5">
        <v>42803.37</v>
      </c>
      <c r="BE1111" s="5">
        <v>44659.92</v>
      </c>
      <c r="BF1111" s="5">
        <v>46536.69</v>
      </c>
      <c r="BG1111" s="5">
        <v>48419.66</v>
      </c>
      <c r="BH1111" s="5">
        <v>50294.53</v>
      </c>
      <c r="BI1111" s="5">
        <v>52147.03</v>
      </c>
      <c r="BJ1111" s="5">
        <v>53960.47</v>
      </c>
      <c r="BK1111" s="5">
        <v>55716.3</v>
      </c>
      <c r="BL1111" s="5">
        <v>57394.64</v>
      </c>
      <c r="BM1111" s="5">
        <v>58970.35</v>
      </c>
      <c r="BN1111" s="5">
        <v>60408.28</v>
      </c>
      <c r="BO1111" s="5">
        <v>61663.31</v>
      </c>
      <c r="BP1111" s="5">
        <v>62683.55</v>
      </c>
      <c r="BQ1111" s="5">
        <v>63416.46</v>
      </c>
      <c r="BR1111" s="5">
        <v>63803.34</v>
      </c>
      <c r="BS1111" s="5">
        <v>63783.33</v>
      </c>
      <c r="BT1111" s="5">
        <v>63297</v>
      </c>
      <c r="BU1111" s="5">
        <v>62288.83</v>
      </c>
      <c r="BV1111" s="5">
        <v>60714.48</v>
      </c>
      <c r="BW1111" s="5">
        <v>58545.79</v>
      </c>
      <c r="BX1111" s="5">
        <v>55659.02</v>
      </c>
      <c r="BY1111" s="5">
        <v>52079.01</v>
      </c>
      <c r="BZ1111" s="5">
        <v>47874.34</v>
      </c>
      <c r="CA1111" s="5">
        <v>43150.01</v>
      </c>
      <c r="CB1111" s="5">
        <v>38039.69</v>
      </c>
      <c r="CC1111" s="5">
        <v>32711.89</v>
      </c>
      <c r="CD1111" s="5">
        <v>27373.47</v>
      </c>
      <c r="CE1111" s="5">
        <v>22248.97</v>
      </c>
      <c r="CF1111" s="5">
        <v>17663.41</v>
      </c>
      <c r="CG1111" s="5">
        <v>13606.65</v>
      </c>
      <c r="CH1111" s="5">
        <v>10046.07</v>
      </c>
      <c r="CI1111" s="5">
        <v>7039.49</v>
      </c>
      <c r="CJ1111" s="5">
        <v>4657.8500000000004</v>
      </c>
      <c r="CK1111" s="5">
        <v>2800.7</v>
      </c>
      <c r="CL1111" s="5">
        <v>1492.65</v>
      </c>
      <c r="CM1111" s="5">
        <v>691.42</v>
      </c>
      <c r="CN1111" s="5">
        <v>274.81</v>
      </c>
      <c r="CO1111" s="5">
        <v>89.15</v>
      </c>
      <c r="CP1111" s="5">
        <v>21.68</v>
      </c>
      <c r="CQ1111" s="5">
        <v>3.32</v>
      </c>
      <c r="CR1111" s="5">
        <v>0</v>
      </c>
      <c r="CS1111" s="5">
        <v>0</v>
      </c>
      <c r="CT1111" s="5">
        <v>0</v>
      </c>
      <c r="CU1111" s="5">
        <v>0</v>
      </c>
      <c r="CV1111" s="5">
        <v>0</v>
      </c>
      <c r="CW1111" s="5">
        <v>0</v>
      </c>
      <c r="CX1111" s="5">
        <v>0</v>
      </c>
      <c r="CY1111" s="5">
        <v>0</v>
      </c>
      <c r="CZ1111" s="5">
        <v>0</v>
      </c>
      <c r="DA1111" s="5">
        <v>0</v>
      </c>
      <c r="DB1111" s="5">
        <v>0</v>
      </c>
      <c r="DC1111" s="5">
        <v>0</v>
      </c>
      <c r="DD1111" s="5">
        <v>0</v>
      </c>
      <c r="DE1111" s="5">
        <v>0</v>
      </c>
      <c r="DF1111" s="3">
        <v>0</v>
      </c>
      <c r="DG1111" s="3">
        <v>0</v>
      </c>
      <c r="DH1111" s="3">
        <v>1</v>
      </c>
      <c r="DI1111" s="3">
        <v>0.99977000000000005</v>
      </c>
      <c r="DJ1111" s="3">
        <v>0.99953005520000004</v>
      </c>
      <c r="DK1111" s="3">
        <v>0.99928017268620006</v>
      </c>
      <c r="DL1111" s="3">
        <v>0.99900037423784793</v>
      </c>
      <c r="DM1111" s="3">
        <v>0.99870067412557662</v>
      </c>
      <c r="DN1111" s="3">
        <v>0.99837110290311515</v>
      </c>
      <c r="DO1111" s="3">
        <v>0.99800170559504098</v>
      </c>
      <c r="DP1111" s="3">
        <v>0.99759252489574701</v>
      </c>
      <c r="DQ1111" s="3">
        <v>0.99713363233429497</v>
      </c>
      <c r="DR1111" s="3">
        <v>0.99661512284548115</v>
      </c>
      <c r="DS1111" s="3">
        <v>0.9960271199230023</v>
      </c>
      <c r="DT1111" s="3">
        <v>0.99534982148145468</v>
      </c>
      <c r="DU1111" s="3">
        <v>0.99457344862069919</v>
      </c>
      <c r="DV1111" s="3">
        <v>0.99366838678245439</v>
      </c>
      <c r="DW1111" s="3">
        <v>0.99262503497633281</v>
      </c>
      <c r="DX1111" s="3">
        <v>0.99140410618331198</v>
      </c>
      <c r="DY1111" s="3">
        <v>0.9899665702293462</v>
      </c>
      <c r="DZ1111" s="3">
        <v>0.98828362705995632</v>
      </c>
      <c r="EA1111" s="3">
        <v>0.98630705980583644</v>
      </c>
      <c r="EB1111" s="3">
        <v>0.98397937514469469</v>
      </c>
      <c r="EC1111" s="3">
        <v>0.98122423289428951</v>
      </c>
      <c r="ED1111" s="3">
        <v>0.97797638068340942</v>
      </c>
      <c r="EE1111" s="3">
        <v>0.97413293350732366</v>
      </c>
      <c r="EF1111" s="3">
        <v>0.96959347403717955</v>
      </c>
      <c r="EG1111" s="3">
        <v>0.9649782091007626</v>
      </c>
      <c r="EH1111" s="3">
        <v>0.96038491282544303</v>
      </c>
      <c r="EI1111" s="3">
        <v>0.95590951913167643</v>
      </c>
      <c r="EJ1111" s="3">
        <v>0.95169395815230573</v>
      </c>
      <c r="EK1111" s="3">
        <v>0.94773491128639209</v>
      </c>
      <c r="EL1111" s="3">
        <v>0.94393449429213372</v>
      </c>
      <c r="EM1111" s="3">
        <v>0.94016819565990806</v>
      </c>
      <c r="EN1111" s="3">
        <v>0.93634171110357223</v>
      </c>
      <c r="EO1111" s="3">
        <v>0.93239971249982612</v>
      </c>
      <c r="EP1111" s="3">
        <v>0.9283344497533268</v>
      </c>
      <c r="EQ1111" s="3">
        <v>0.92413837804044174</v>
      </c>
      <c r="ER1111" s="3">
        <v>0.91983189319877334</v>
      </c>
      <c r="ES1111" s="3">
        <v>0.9152695270085075</v>
      </c>
      <c r="ET1111" s="3">
        <v>0.91035452964847186</v>
      </c>
      <c r="EU1111" s="3">
        <v>0.90500164501413882</v>
      </c>
      <c r="EV1111" s="3">
        <v>0.89913723435444715</v>
      </c>
      <c r="EW1111" s="3">
        <v>0.89265445489475159</v>
      </c>
      <c r="EX1111" s="3">
        <v>0.88546858653284888</v>
      </c>
      <c r="EY1111" s="3">
        <v>0.87752593331164919</v>
      </c>
      <c r="EZ1111" s="3">
        <v>0.86881210079386451</v>
      </c>
      <c r="FA1111" s="3">
        <v>0.85923779144311607</v>
      </c>
      <c r="FB1111" s="3">
        <v>0.84866916660836578</v>
      </c>
      <c r="FC1111" s="3">
        <v>0.83697450549250252</v>
      </c>
      <c r="FD1111" s="3">
        <v>0.82405998887275311</v>
      </c>
      <c r="FE1111" s="3">
        <v>0.80986967586436431</v>
      </c>
      <c r="FF1111" s="3">
        <v>0.79434447417804444</v>
      </c>
      <c r="FG1111" s="3">
        <v>0.7774328803227939</v>
      </c>
      <c r="FH1111" s="3">
        <v>0.75910101300478239</v>
      </c>
      <c r="FI1111" s="3">
        <v>0.73928088555522753</v>
      </c>
      <c r="FJ1111" s="3">
        <v>0.71782695425641474</v>
      </c>
      <c r="FK1111" s="3">
        <v>0.69454064786033665</v>
      </c>
      <c r="FL1111" s="3">
        <v>0.66922464124582737</v>
      </c>
      <c r="FM1111" s="3">
        <v>0.64175296972268614</v>
      </c>
      <c r="FN1111" s="3">
        <v>0.61200771957603961</v>
      </c>
      <c r="FO1111" s="3">
        <v>0.57992015483866788</v>
      </c>
      <c r="FP1111" s="3">
        <v>0.54549609444744462</v>
      </c>
      <c r="FQ1111" s="3">
        <v>0.50882239201774293</v>
      </c>
      <c r="FR1111" s="3">
        <v>0.47010609620911287</v>
      </c>
      <c r="FS1111" s="3">
        <v>0.42968167299609122</v>
      </c>
      <c r="FT1111" s="3">
        <v>0.38719904598696769</v>
      </c>
      <c r="FU1111" s="3">
        <v>0.34340683388584164</v>
      </c>
      <c r="FV1111" s="3">
        <v>0.29922411063808924</v>
      </c>
      <c r="FW1111" s="3">
        <v>0.25563613444143879</v>
      </c>
      <c r="FX1111" s="3">
        <v>0.21361211030061067</v>
      </c>
      <c r="FY1111" s="3">
        <v>0.17411736722713075</v>
      </c>
      <c r="FZ1111" s="3">
        <v>0.13810641333721557</v>
      </c>
      <c r="GA1111" s="3">
        <v>0.10639994296325762</v>
      </c>
      <c r="GB1111" s="3">
        <v>8.0067021079281001E-2</v>
      </c>
      <c r="GC1111" s="3">
        <v>5.8462536781458609E-2</v>
      </c>
      <c r="GD1111" s="3">
        <v>4.0913837115768174E-2</v>
      </c>
      <c r="GE1111" s="3">
        <v>2.7174561473922065E-2</v>
      </c>
      <c r="GF1111" s="3">
        <v>1.7043341465214443E-2</v>
      </c>
      <c r="GG1111" s="3">
        <v>9.7136820346843192E-3</v>
      </c>
      <c r="GH1111" s="3">
        <v>4.9070607534614777E-3</v>
      </c>
      <c r="GI1111" s="3">
        <v>2.154543165022331E-3</v>
      </c>
      <c r="GJ1111" s="3">
        <v>8.117025919905129E-4</v>
      </c>
      <c r="GK1111" s="3">
        <v>2.495823129852429E-4</v>
      </c>
      <c r="GL1111" s="3">
        <v>5.7533714789358182E-5</v>
      </c>
      <c r="GM1111" s="3">
        <v>8.3429639816048291E-6</v>
      </c>
      <c r="GN1111" s="3">
        <v>0</v>
      </c>
      <c r="GO1111" s="3">
        <v>0</v>
      </c>
      <c r="GP1111" s="3">
        <v>0</v>
      </c>
      <c r="GQ1111" s="3">
        <v>0</v>
      </c>
      <c r="GR1111" s="3">
        <v>0</v>
      </c>
      <c r="GS1111" s="3">
        <v>0</v>
      </c>
      <c r="GT1111" s="3">
        <v>0</v>
      </c>
      <c r="GU1111" s="3">
        <v>0</v>
      </c>
      <c r="GV1111" s="3">
        <v>0</v>
      </c>
      <c r="GW1111" s="3">
        <v>0</v>
      </c>
      <c r="GX1111" s="3">
        <v>0</v>
      </c>
      <c r="GY1111" s="3">
        <v>0</v>
      </c>
      <c r="GZ1111" s="3">
        <v>0</v>
      </c>
      <c r="HA1111" s="3">
        <v>0</v>
      </c>
      <c r="HB1111">
        <f t="shared" ref="HB1111:HB1160" si="6670">HB1110+1</f>
        <v>3</v>
      </c>
      <c r="HC1111">
        <f>HC1110-HD1110-HE1110-HF1110</f>
        <v>0.86897000000000002</v>
      </c>
      <c r="HD1111">
        <f>IF(H1111&gt;=$F$3,IF(HB1111&lt;50,HC1111*VLOOKUP(H1111,Ret!$A$2:$AZ$27,HB1111+2),HC1111),0)</f>
        <v>0</v>
      </c>
      <c r="HE1111">
        <f>IF(H1111&lt;$F$3,HC1111*VLOOKUP(H1111,Withd!$A$2:$AZ$57,HB1111+2),0)</f>
        <v>9.654256700000001E-2</v>
      </c>
      <c r="HF1111">
        <f>IF(HC1111=HD1111,0,HC1111*VLOOKUP(H1111,Mort!$A$2:$E$115,IF(HF1110/HC1110=VLOOKUP(H1110,Mort!$A$2:$E$115,2),2,3)))</f>
        <v>2.0855280000000001E-4</v>
      </c>
      <c r="HH1111">
        <f t="shared" ref="HH1111:HI1111" si="6671">HH1110+1</f>
        <v>25</v>
      </c>
      <c r="HI1111">
        <f t="shared" si="6671"/>
        <v>2</v>
      </c>
      <c r="HJ1111">
        <f t="shared" si="6668"/>
        <v>0.70454570239999992</v>
      </c>
      <c r="HK1111">
        <f>IF(HH1111&gt;=$F$3,IF(HI1111&lt;50,HJ1111*VLOOKUP(HH1111,Ret!$A$2:$AZ$27,HI1111+2),HJ1111),0)</f>
        <v>0</v>
      </c>
      <c r="HL1111">
        <f>IF(HH1111&lt;$F$3,HJ1111*VLOOKUP(HH1111,Withd!$A$2:$AZ$57,HI1111+2),0)</f>
        <v>9.2154577873919993E-2</v>
      </c>
      <c r="HM1111">
        <f>IF(HJ1111=HK1111,0,HJ1111*VLOOKUP(HH1111,Mort!$A$2:$E$115,IF(HM1110/HJ1110=VLOOKUP(HH1110,Mort!$A$2:$E$115,2),2,3)))</f>
        <v>1.6204551155199999E-4</v>
      </c>
      <c r="HN1111">
        <f>HN1110/(1+Assumptions!$C$9)</f>
        <v>1</v>
      </c>
      <c r="HO1111">
        <f>HO1110*(1+Assumptions!$C$10)</f>
        <v>1</v>
      </c>
      <c r="HQ1111">
        <f>HQ1110/(1.01+Assumptions!$C$9)</f>
        <v>1</v>
      </c>
      <c r="HR1111">
        <f>HR1110/(0.99+Assumptions!$C$9)</f>
        <v>1</v>
      </c>
    </row>
    <row r="1112" spans="2:226" x14ac:dyDescent="0.25">
      <c r="B1112">
        <f t="shared" ref="B1112:C1112" si="6672">B1111+1</f>
        <v>2048</v>
      </c>
      <c r="C1112">
        <f t="shared" si="6672"/>
        <v>54</v>
      </c>
      <c r="D1112">
        <f>IF(D1111=0, 0, D1111*(1-VLOOKUP(C1111,Mort!$A$2:$E$111,IF(D1111/D1110=1-VLOOKUP(C1110,Mort!$A$2:$E$111,4),4,5))))</f>
        <v>0.98588691521558403</v>
      </c>
      <c r="E1112" s="3">
        <f>IF(C1112&lt;65,Assumptions!$C$6,Assumptions!$C$7)*(1+Assumptions!$C$8)^(B1112-$J$3)</f>
        <v>48138.828084119115</v>
      </c>
      <c r="F1112" s="3">
        <f t="shared" si="6666"/>
        <v>47459.44</v>
      </c>
      <c r="H1112">
        <f t="shared" ref="H1112:H1160" si="6673">H1111+1</f>
        <v>27</v>
      </c>
      <c r="I1112" s="5">
        <v>737480.86140790919</v>
      </c>
      <c r="J1112" s="5">
        <v>0</v>
      </c>
      <c r="K1112" s="5">
        <v>0</v>
      </c>
      <c r="L1112" s="5">
        <v>0</v>
      </c>
      <c r="M1112" s="5">
        <v>11965.52</v>
      </c>
      <c r="N1112" s="5">
        <v>12620.59</v>
      </c>
      <c r="O1112" s="5">
        <v>13311.4</v>
      </c>
      <c r="P1112" s="5">
        <v>14039.59</v>
      </c>
      <c r="Q1112" s="5">
        <v>14807.33</v>
      </c>
      <c r="R1112" s="5">
        <v>15616.57</v>
      </c>
      <c r="S1112" s="5">
        <v>16469.39</v>
      </c>
      <c r="T1112" s="5">
        <v>17368.080000000002</v>
      </c>
      <c r="U1112" s="5">
        <v>18314.900000000001</v>
      </c>
      <c r="V1112" s="5">
        <v>19312.169999999998</v>
      </c>
      <c r="W1112" s="5">
        <v>20362.32</v>
      </c>
      <c r="X1112" s="5">
        <v>21467.64</v>
      </c>
      <c r="Y1112" s="5">
        <v>22630.69</v>
      </c>
      <c r="Z1112" s="5">
        <v>23853.65</v>
      </c>
      <c r="AA1112" s="5">
        <v>25139.18</v>
      </c>
      <c r="AB1112" s="5">
        <v>26489.21</v>
      </c>
      <c r="AC1112" s="5">
        <v>27905.599999999999</v>
      </c>
      <c r="AD1112" s="5">
        <v>29390.36</v>
      </c>
      <c r="AE1112" s="5">
        <v>30944.81</v>
      </c>
      <c r="AF1112" s="5">
        <v>32569.73</v>
      </c>
      <c r="AG1112" s="5">
        <v>34264.86</v>
      </c>
      <c r="AH1112" s="5">
        <v>36029.769999999997</v>
      </c>
      <c r="AI1112" s="5">
        <v>37862.019999999997</v>
      </c>
      <c r="AJ1112" s="5">
        <v>39758.29</v>
      </c>
      <c r="AK1112" s="5">
        <v>41745.339999999997</v>
      </c>
      <c r="AL1112" s="5">
        <v>43831.7</v>
      </c>
      <c r="AM1112" s="5">
        <v>46026.95</v>
      </c>
      <c r="AN1112" s="5">
        <v>48344.29</v>
      </c>
      <c r="AO1112" s="5">
        <v>50791.05</v>
      </c>
      <c r="AP1112" s="5">
        <v>53369.69</v>
      </c>
      <c r="AQ1112" s="5">
        <v>56080.36</v>
      </c>
      <c r="AR1112" s="5">
        <v>58923.98</v>
      </c>
      <c r="AS1112" s="5">
        <v>61903.09</v>
      </c>
      <c r="AT1112" s="5">
        <v>65023.01</v>
      </c>
      <c r="AU1112" s="5">
        <v>68289.210000000006</v>
      </c>
      <c r="AV1112" s="5">
        <v>71709.39</v>
      </c>
      <c r="AW1112" s="5">
        <v>75278.16</v>
      </c>
      <c r="AX1112" s="5">
        <v>32534.78</v>
      </c>
      <c r="AY1112" s="5">
        <v>34122.36</v>
      </c>
      <c r="AZ1112" s="5">
        <v>35765.82</v>
      </c>
      <c r="BA1112" s="5">
        <v>37460.879999999997</v>
      </c>
      <c r="BB1112" s="5">
        <v>39203.089999999997</v>
      </c>
      <c r="BC1112" s="5">
        <v>40988.26</v>
      </c>
      <c r="BD1112" s="5">
        <v>42813.22</v>
      </c>
      <c r="BE1112" s="5">
        <v>44670.19</v>
      </c>
      <c r="BF1112" s="5">
        <v>46547.39</v>
      </c>
      <c r="BG1112" s="5">
        <v>48430.8</v>
      </c>
      <c r="BH1112" s="5">
        <v>50306.1</v>
      </c>
      <c r="BI1112" s="5">
        <v>52159.02</v>
      </c>
      <c r="BJ1112" s="5">
        <v>53972.89</v>
      </c>
      <c r="BK1112" s="5">
        <v>55729.11</v>
      </c>
      <c r="BL1112" s="5">
        <v>57407.85</v>
      </c>
      <c r="BM1112" s="5">
        <v>58983.92</v>
      </c>
      <c r="BN1112" s="5">
        <v>60422.18</v>
      </c>
      <c r="BO1112" s="5">
        <v>61677.5</v>
      </c>
      <c r="BP1112" s="5">
        <v>62697.97</v>
      </c>
      <c r="BQ1112" s="5">
        <v>63431.05</v>
      </c>
      <c r="BR1112" s="5">
        <v>63818.02</v>
      </c>
      <c r="BS1112" s="5">
        <v>63798.01</v>
      </c>
      <c r="BT1112" s="5">
        <v>63311.56</v>
      </c>
      <c r="BU1112" s="5">
        <v>62303.16</v>
      </c>
      <c r="BV1112" s="5">
        <v>60728.45</v>
      </c>
      <c r="BW1112" s="5">
        <v>58559.26</v>
      </c>
      <c r="BX1112" s="5">
        <v>55671.83</v>
      </c>
      <c r="BY1112" s="5">
        <v>52090.99</v>
      </c>
      <c r="BZ1112" s="5">
        <v>47885.35</v>
      </c>
      <c r="CA1112" s="5">
        <v>43159.94</v>
      </c>
      <c r="CB1112" s="5">
        <v>38048.449999999997</v>
      </c>
      <c r="CC1112" s="5">
        <v>32719.42</v>
      </c>
      <c r="CD1112" s="5">
        <v>27379.77</v>
      </c>
      <c r="CE1112" s="5">
        <v>22254.09</v>
      </c>
      <c r="CF1112" s="5">
        <v>17667.48</v>
      </c>
      <c r="CG1112" s="5">
        <v>13609.78</v>
      </c>
      <c r="CH1112" s="5">
        <v>10048.379999999999</v>
      </c>
      <c r="CI1112" s="5">
        <v>7041.1</v>
      </c>
      <c r="CJ1112" s="5">
        <v>4658.92</v>
      </c>
      <c r="CK1112" s="5">
        <v>2801.35</v>
      </c>
      <c r="CL1112" s="5">
        <v>1492.99</v>
      </c>
      <c r="CM1112" s="5">
        <v>691.58</v>
      </c>
      <c r="CN1112" s="5">
        <v>274.88</v>
      </c>
      <c r="CO1112" s="5">
        <v>89.17</v>
      </c>
      <c r="CP1112" s="5">
        <v>21.69</v>
      </c>
      <c r="CQ1112" s="5">
        <v>3.32</v>
      </c>
      <c r="CR1112" s="5">
        <v>0</v>
      </c>
      <c r="CS1112" s="5">
        <v>0</v>
      </c>
      <c r="CT1112" s="5">
        <v>0</v>
      </c>
      <c r="CU1112" s="5">
        <v>0</v>
      </c>
      <c r="CV1112" s="5">
        <v>0</v>
      </c>
      <c r="CW1112" s="5">
        <v>0</v>
      </c>
      <c r="CX1112" s="5">
        <v>0</v>
      </c>
      <c r="CY1112" s="5">
        <v>0</v>
      </c>
      <c r="CZ1112" s="5">
        <v>0</v>
      </c>
      <c r="DA1112" s="5">
        <v>0</v>
      </c>
      <c r="DB1112" s="5">
        <v>0</v>
      </c>
      <c r="DC1112" s="5">
        <v>0</v>
      </c>
      <c r="DD1112" s="5">
        <v>0</v>
      </c>
      <c r="DE1112" s="5">
        <v>0</v>
      </c>
      <c r="DF1112" s="3">
        <v>0</v>
      </c>
      <c r="DG1112" s="3">
        <v>0</v>
      </c>
      <c r="DH1112" s="3">
        <v>0</v>
      </c>
      <c r="DI1112" s="3">
        <v>1</v>
      </c>
      <c r="DJ1112" s="3">
        <v>0.99975999999999998</v>
      </c>
      <c r="DK1112" s="3">
        <v>0.99951005999999998</v>
      </c>
      <c r="DL1112" s="3">
        <v>0.99923019718320005</v>
      </c>
      <c r="DM1112" s="3">
        <v>0.99893042812404509</v>
      </c>
      <c r="DN1112" s="3">
        <v>0.99860078108276407</v>
      </c>
      <c r="DO1112" s="3">
        <v>0.99823129879376349</v>
      </c>
      <c r="DP1112" s="3">
        <v>0.99782202396125808</v>
      </c>
      <c r="DQ1112" s="3">
        <v>0.99736302583023584</v>
      </c>
      <c r="DR1112" s="3">
        <v>0.99684439705680417</v>
      </c>
      <c r="DS1112" s="3">
        <v>0.99625625886254066</v>
      </c>
      <c r="DT1112" s="3">
        <v>0.99557880460651416</v>
      </c>
      <c r="DU1112" s="3">
        <v>0.99480225313892112</v>
      </c>
      <c r="DV1112" s="3">
        <v>0.99389698308856478</v>
      </c>
      <c r="DW1112" s="3">
        <v>0.99285339125632177</v>
      </c>
      <c r="DX1112" s="3">
        <v>0.99163218158507649</v>
      </c>
      <c r="DY1112" s="3">
        <v>0.99019431492177823</v>
      </c>
      <c r="DZ1112" s="3">
        <v>0.98851098458641118</v>
      </c>
      <c r="EA1112" s="3">
        <v>0.98653396261723836</v>
      </c>
      <c r="EB1112" s="3">
        <v>0.98420574246546166</v>
      </c>
      <c r="EC1112" s="3">
        <v>0.98144996638655835</v>
      </c>
      <c r="ED1112" s="3">
        <v>0.97820136699781879</v>
      </c>
      <c r="EE1112" s="3">
        <v>0.97435703562551734</v>
      </c>
      <c r="EF1112" s="3">
        <v>0.96981653183950245</v>
      </c>
      <c r="EG1112" s="3">
        <v>0.96520020514794647</v>
      </c>
      <c r="EH1112" s="3">
        <v>0.96060585217144223</v>
      </c>
      <c r="EI1112" s="3">
        <v>0.95612942890032326</v>
      </c>
      <c r="EJ1112" s="3">
        <v>0.95191289811887281</v>
      </c>
      <c r="EK1112" s="3">
        <v>0.94795294046269829</v>
      </c>
      <c r="EL1112" s="3">
        <v>0.9441516491714429</v>
      </c>
      <c r="EM1112" s="3">
        <v>0.94038448409124875</v>
      </c>
      <c r="EN1112" s="3">
        <v>0.93655711924099738</v>
      </c>
      <c r="EO1112" s="3">
        <v>0.93261421376899278</v>
      </c>
      <c r="EP1112" s="3">
        <v>0.92854801579695989</v>
      </c>
      <c r="EQ1112" s="3">
        <v>0.92435097876555761</v>
      </c>
      <c r="ER1112" s="3">
        <v>0.92004350320451012</v>
      </c>
      <c r="ES1112" s="3">
        <v>0.91548008742861575</v>
      </c>
      <c r="ET1112" s="3">
        <v>0.91056395935912415</v>
      </c>
      <c r="EU1112" s="3">
        <v>0.90520984327809251</v>
      </c>
      <c r="EV1112" s="3">
        <v>0.89934408349365047</v>
      </c>
      <c r="EW1112" s="3">
        <v>0.89285981265166126</v>
      </c>
      <c r="EX1112" s="3">
        <v>0.88567229115981538</v>
      </c>
      <c r="EY1112" s="3">
        <v>0.87772781070811179</v>
      </c>
      <c r="EZ1112" s="3">
        <v>0.86901197354778026</v>
      </c>
      <c r="FA1112" s="3">
        <v>0.85943546159928375</v>
      </c>
      <c r="FB1112" s="3">
        <v>0.84886440542161257</v>
      </c>
      <c r="FC1112" s="3">
        <v>0.83716705391490276</v>
      </c>
      <c r="FD1112" s="3">
        <v>0.82424956627299573</v>
      </c>
      <c r="FE1112" s="3">
        <v>0.81005598874177476</v>
      </c>
      <c r="FF1112" s="3">
        <v>0.79452721543759497</v>
      </c>
      <c r="FG1112" s="3">
        <v>0.77761173102092851</v>
      </c>
      <c r="FH1112" s="3">
        <v>0.75927564640345502</v>
      </c>
      <c r="FI1112" s="3">
        <v>0.7394509592758608</v>
      </c>
      <c r="FJ1112" s="3">
        <v>0.71799209243767526</v>
      </c>
      <c r="FK1112" s="3">
        <v>0.69470042895899708</v>
      </c>
      <c r="FL1112" s="3">
        <v>0.6693785983234416</v>
      </c>
      <c r="FM1112" s="3">
        <v>0.64190060686226424</v>
      </c>
      <c r="FN1112" s="3">
        <v>0.61214851373419832</v>
      </c>
      <c r="FO1112" s="3">
        <v>0.58005356715911427</v>
      </c>
      <c r="FP1112" s="3">
        <v>0.54562158741254929</v>
      </c>
      <c r="FQ1112" s="3">
        <v>0.5089394480908036</v>
      </c>
      <c r="FR1112" s="3">
        <v>0.47021424548557439</v>
      </c>
      <c r="FS1112" s="3">
        <v>0.42978052251626986</v>
      </c>
      <c r="FT1112" s="3">
        <v>0.38728812225508624</v>
      </c>
      <c r="FU1112" s="3">
        <v>0.34348583562803597</v>
      </c>
      <c r="FV1112" s="3">
        <v>0.29929294801613288</v>
      </c>
      <c r="FW1112" s="3">
        <v>0.25569494427862283</v>
      </c>
      <c r="FX1112" s="3">
        <v>0.21366125238866002</v>
      </c>
      <c r="FY1112" s="3">
        <v>0.17415742343452068</v>
      </c>
      <c r="FZ1112" s="3">
        <v>0.13813818511979312</v>
      </c>
      <c r="GA1112" s="3">
        <v>0.10642442057999101</v>
      </c>
      <c r="GB1112" s="3">
        <v>8.0085440730649035E-2</v>
      </c>
      <c r="GC1112" s="3">
        <v>5.8475986258298002E-2</v>
      </c>
      <c r="GD1112" s="3">
        <v>4.0923249463144691E-2</v>
      </c>
      <c r="GE1112" s="3">
        <v>2.7180813060926075E-2</v>
      </c>
      <c r="GF1112" s="3">
        <v>1.7047262335551618E-2</v>
      </c>
      <c r="GG1112" s="3">
        <v>9.715916695524289E-3</v>
      </c>
      <c r="GH1112" s="3">
        <v>4.9081896370780052E-3</v>
      </c>
      <c r="GI1112" s="3">
        <v>2.1550388239518397E-3</v>
      </c>
      <c r="GJ1112" s="3">
        <v>8.1188932653561603E-4</v>
      </c>
      <c r="GK1112" s="3">
        <v>2.4963973012317119E-4</v>
      </c>
      <c r="GL1112" s="3">
        <v>5.7546950587993412E-5</v>
      </c>
      <c r="GM1112" s="3">
        <v>8.3448833047649232E-6</v>
      </c>
      <c r="GN1112" s="3">
        <v>0</v>
      </c>
      <c r="GO1112" s="3">
        <v>0</v>
      </c>
      <c r="GP1112" s="3">
        <v>0</v>
      </c>
      <c r="GQ1112" s="3">
        <v>0</v>
      </c>
      <c r="GR1112" s="3">
        <v>0</v>
      </c>
      <c r="GS1112" s="3">
        <v>0</v>
      </c>
      <c r="GT1112" s="3">
        <v>0</v>
      </c>
      <c r="GU1112" s="3">
        <v>0</v>
      </c>
      <c r="GV1112" s="3">
        <v>0</v>
      </c>
      <c r="GW1112" s="3">
        <v>0</v>
      </c>
      <c r="GX1112" s="3">
        <v>0</v>
      </c>
      <c r="GY1112" s="3">
        <v>0</v>
      </c>
      <c r="GZ1112" s="3">
        <v>0</v>
      </c>
      <c r="HA1112" s="3">
        <v>0</v>
      </c>
      <c r="HB1112">
        <f t="shared" si="6670"/>
        <v>4</v>
      </c>
      <c r="HC1112">
        <f t="shared" ref="HC1112:HC1160" si="6674">HC1111-HD1111-HE1111-HF1111</f>
        <v>0.77221888020000007</v>
      </c>
      <c r="HD1112">
        <f>IF(H1112&gt;=$F$3,IF(HB1112&lt;50,HC1112*VLOOKUP(H1112,Ret!$A$2:$AZ$27,HB1112+2),HC1112),0)</f>
        <v>0</v>
      </c>
      <c r="HE1112">
        <f>IF(H1112&lt;$F$3,HC1112*VLOOKUP(H1112,Withd!$A$2:$AZ$57,HB1112+2),0)</f>
        <v>7.0580805650280007E-2</v>
      </c>
      <c r="HF1112">
        <f>IF(HC1112=HD1112,0,HC1112*VLOOKUP(H1112,Mort!$A$2:$E$115,IF(HF1111/HC1111=VLOOKUP(H1111,Mort!$A$2:$E$115,2),2,3)))</f>
        <v>1.8533253124800001E-4</v>
      </c>
      <c r="HH1112">
        <f t="shared" ref="HH1112:HI1112" si="6675">HH1111+1</f>
        <v>26</v>
      </c>
      <c r="HI1112">
        <f t="shared" si="6675"/>
        <v>3</v>
      </c>
      <c r="HJ1112">
        <f t="shared" si="6668"/>
        <v>0.61222907901452794</v>
      </c>
      <c r="HK1112">
        <f>IF(HH1112&gt;=$F$3,IF(HI1112&lt;50,HJ1112*VLOOKUP(HH1112,Ret!$A$2:$AZ$27,HI1112+2),HJ1112),0)</f>
        <v>0</v>
      </c>
      <c r="HL1112">
        <f>IF(HH1112&lt;$F$3,HJ1112*VLOOKUP(HH1112,Withd!$A$2:$AZ$57,HI1112+2),0)</f>
        <v>6.801865067851405E-2</v>
      </c>
      <c r="HM1112">
        <f>IF(HJ1112=HK1112,0,HJ1112*VLOOKUP(HH1112,Mort!$A$2:$E$115,IF(HM1111/HJ1111=VLOOKUP(HH1111,Mort!$A$2:$E$115,2),2,3)))</f>
        <v>1.469349789634867E-4</v>
      </c>
      <c r="HN1112">
        <f>HN1111/(1+Assumptions!$C$9)</f>
        <v>0.96339113680154143</v>
      </c>
      <c r="HO1112">
        <f>HO1111*(1+Assumptions!$C$10)</f>
        <v>1.0325</v>
      </c>
      <c r="HQ1112">
        <f>HQ1111/(1.01+Assumptions!$C$9)</f>
        <v>0.95419847328244267</v>
      </c>
      <c r="HR1112">
        <f>HR1111/(0.99+Assumptions!$C$9)</f>
        <v>0.97276264591439687</v>
      </c>
    </row>
    <row r="1113" spans="2:226" x14ac:dyDescent="0.25">
      <c r="B1113">
        <f t="shared" ref="B1113:C1113" si="6676">B1112+1</f>
        <v>2049</v>
      </c>
      <c r="C1113">
        <f t="shared" si="6676"/>
        <v>55</v>
      </c>
      <c r="D1113">
        <f>IF(D1112=0, 0, D1112*(1-VLOOKUP(C1112,Mort!$A$2:$E$111,IF(D1112/D1111=1-VLOOKUP(C1111,Mort!$A$2:$E$111,4),4,5))))</f>
        <v>0.98153915391948332</v>
      </c>
      <c r="E1113" s="3">
        <f>IF(C1113&lt;65,Assumptions!$C$6,Assumptions!$C$7)*(1+Assumptions!$C$8)^(B1113-$J$3)</f>
        <v>50786.46362874566</v>
      </c>
      <c r="F1113" s="3">
        <f t="shared" si="6666"/>
        <v>49848.9</v>
      </c>
      <c r="H1113">
        <f t="shared" si="6673"/>
        <v>28</v>
      </c>
      <c r="I1113" s="5">
        <v>726956.40897358221</v>
      </c>
      <c r="J1113" s="5">
        <v>0</v>
      </c>
      <c r="K1113" s="5">
        <v>0</v>
      </c>
      <c r="L1113" s="5">
        <v>0</v>
      </c>
      <c r="M1113" s="5">
        <v>0</v>
      </c>
      <c r="N1113" s="5">
        <v>12623.62</v>
      </c>
      <c r="O1113" s="5">
        <v>13314.59</v>
      </c>
      <c r="P1113" s="5">
        <v>14042.96</v>
      </c>
      <c r="Q1113" s="5">
        <v>14810.88</v>
      </c>
      <c r="R1113" s="5">
        <v>15620.32</v>
      </c>
      <c r="S1113" s="5">
        <v>16473.34</v>
      </c>
      <c r="T1113" s="5">
        <v>17372.25</v>
      </c>
      <c r="U1113" s="5">
        <v>18319.29</v>
      </c>
      <c r="V1113" s="5">
        <v>19316.810000000001</v>
      </c>
      <c r="W1113" s="5">
        <v>20367.21</v>
      </c>
      <c r="X1113" s="5">
        <v>21472.79</v>
      </c>
      <c r="Y1113" s="5">
        <v>22636.12</v>
      </c>
      <c r="Z1113" s="5">
        <v>23859.38</v>
      </c>
      <c r="AA1113" s="5">
        <v>25145.22</v>
      </c>
      <c r="AB1113" s="5">
        <v>26495.57</v>
      </c>
      <c r="AC1113" s="5">
        <v>27912.3</v>
      </c>
      <c r="AD1113" s="5">
        <v>29397.41</v>
      </c>
      <c r="AE1113" s="5">
        <v>30952.240000000002</v>
      </c>
      <c r="AF1113" s="5">
        <v>32577.55</v>
      </c>
      <c r="AG1113" s="5">
        <v>34273.08</v>
      </c>
      <c r="AH1113" s="5">
        <v>36038.42</v>
      </c>
      <c r="AI1113" s="5">
        <v>37871.11</v>
      </c>
      <c r="AJ1113" s="5">
        <v>39767.839999999997</v>
      </c>
      <c r="AK1113" s="5">
        <v>41755.360000000001</v>
      </c>
      <c r="AL1113" s="5">
        <v>43842.22</v>
      </c>
      <c r="AM1113" s="5">
        <v>46038</v>
      </c>
      <c r="AN1113" s="5">
        <v>48355.9</v>
      </c>
      <c r="AO1113" s="5">
        <v>50803.25</v>
      </c>
      <c r="AP1113" s="5">
        <v>53382.5</v>
      </c>
      <c r="AQ1113" s="5">
        <v>56093.82</v>
      </c>
      <c r="AR1113" s="5">
        <v>58938.13</v>
      </c>
      <c r="AS1113" s="5">
        <v>61917.95</v>
      </c>
      <c r="AT1113" s="5">
        <v>65038.62</v>
      </c>
      <c r="AU1113" s="5">
        <v>68305.600000000006</v>
      </c>
      <c r="AV1113" s="5">
        <v>71726.600000000006</v>
      </c>
      <c r="AW1113" s="5">
        <v>75296.23</v>
      </c>
      <c r="AX1113" s="5">
        <v>32542.59</v>
      </c>
      <c r="AY1113" s="5">
        <v>34130.550000000003</v>
      </c>
      <c r="AZ1113" s="5">
        <v>35774.400000000001</v>
      </c>
      <c r="BA1113" s="5">
        <v>37469.879999999997</v>
      </c>
      <c r="BB1113" s="5">
        <v>39212.5</v>
      </c>
      <c r="BC1113" s="5">
        <v>40998.1</v>
      </c>
      <c r="BD1113" s="5">
        <v>42823.5</v>
      </c>
      <c r="BE1113" s="5">
        <v>44680.92</v>
      </c>
      <c r="BF1113" s="5">
        <v>46558.57</v>
      </c>
      <c r="BG1113" s="5">
        <v>48442.42</v>
      </c>
      <c r="BH1113" s="5">
        <v>50318.18</v>
      </c>
      <c r="BI1113" s="5">
        <v>52171.54</v>
      </c>
      <c r="BJ1113" s="5">
        <v>53985.84</v>
      </c>
      <c r="BK1113" s="5">
        <v>55742.49</v>
      </c>
      <c r="BL1113" s="5">
        <v>57421.63</v>
      </c>
      <c r="BM1113" s="5">
        <v>58998.080000000002</v>
      </c>
      <c r="BN1113" s="5">
        <v>60436.68</v>
      </c>
      <c r="BO1113" s="5">
        <v>61692.3</v>
      </c>
      <c r="BP1113" s="5">
        <v>62713.02</v>
      </c>
      <c r="BQ1113" s="5">
        <v>63446.27</v>
      </c>
      <c r="BR1113" s="5">
        <v>63833.34</v>
      </c>
      <c r="BS1113" s="5">
        <v>63813.32</v>
      </c>
      <c r="BT1113" s="5">
        <v>63326.76</v>
      </c>
      <c r="BU1113" s="5">
        <v>62318.11</v>
      </c>
      <c r="BV1113" s="5">
        <v>60743.02</v>
      </c>
      <c r="BW1113" s="5">
        <v>58573.32</v>
      </c>
      <c r="BX1113" s="5">
        <v>55685.19</v>
      </c>
      <c r="BY1113" s="5">
        <v>52103.49</v>
      </c>
      <c r="BZ1113" s="5">
        <v>47896.85</v>
      </c>
      <c r="CA1113" s="5">
        <v>43170.3</v>
      </c>
      <c r="CB1113" s="5">
        <v>38057.58</v>
      </c>
      <c r="CC1113" s="5">
        <v>32727.27</v>
      </c>
      <c r="CD1113" s="5">
        <v>27386.34</v>
      </c>
      <c r="CE1113" s="5">
        <v>22259.43</v>
      </c>
      <c r="CF1113" s="5">
        <v>17671.72</v>
      </c>
      <c r="CG1113" s="5">
        <v>13613.04</v>
      </c>
      <c r="CH1113" s="5">
        <v>10050.790000000001</v>
      </c>
      <c r="CI1113" s="5">
        <v>7042.8</v>
      </c>
      <c r="CJ1113" s="5">
        <v>4660.04</v>
      </c>
      <c r="CK1113" s="5">
        <v>2802.02</v>
      </c>
      <c r="CL1113" s="5">
        <v>1493.35</v>
      </c>
      <c r="CM1113" s="5">
        <v>691.75</v>
      </c>
      <c r="CN1113" s="5">
        <v>274.94</v>
      </c>
      <c r="CO1113" s="5">
        <v>89.19</v>
      </c>
      <c r="CP1113" s="5">
        <v>21.69</v>
      </c>
      <c r="CQ1113" s="5">
        <v>3.32</v>
      </c>
      <c r="CR1113" s="5">
        <v>0</v>
      </c>
      <c r="CS1113" s="5">
        <v>0</v>
      </c>
      <c r="CT1113" s="5">
        <v>0</v>
      </c>
      <c r="CU1113" s="5">
        <v>0</v>
      </c>
      <c r="CV1113" s="5">
        <v>0</v>
      </c>
      <c r="CW1113" s="5">
        <v>0</v>
      </c>
      <c r="CX1113" s="5">
        <v>0</v>
      </c>
      <c r="CY1113" s="5">
        <v>0</v>
      </c>
      <c r="CZ1113" s="5">
        <v>0</v>
      </c>
      <c r="DA1113" s="5">
        <v>0</v>
      </c>
      <c r="DB1113" s="5">
        <v>0</v>
      </c>
      <c r="DC1113" s="5">
        <v>0</v>
      </c>
      <c r="DD1113" s="5">
        <v>0</v>
      </c>
      <c r="DE1113" s="5">
        <v>0</v>
      </c>
      <c r="DF1113" s="3">
        <v>0</v>
      </c>
      <c r="DG1113" s="3">
        <v>0</v>
      </c>
      <c r="DH1113" s="3">
        <v>0</v>
      </c>
      <c r="DI1113" s="3">
        <v>0</v>
      </c>
      <c r="DJ1113" s="3">
        <v>1</v>
      </c>
      <c r="DK1113" s="3">
        <v>0.99975000000000003</v>
      </c>
      <c r="DL1113" s="3">
        <v>0.9994700700000001</v>
      </c>
      <c r="DM1113" s="3">
        <v>0.9991702289790001</v>
      </c>
      <c r="DN1113" s="3">
        <v>0.99884050280343695</v>
      </c>
      <c r="DO1113" s="3">
        <v>0.99847093181739965</v>
      </c>
      <c r="DP1113" s="3">
        <v>0.99806155873535451</v>
      </c>
      <c r="DQ1113" s="3">
        <v>0.99760245041833628</v>
      </c>
      <c r="DR1113" s="3">
        <v>0.99708369714411882</v>
      </c>
      <c r="DS1113" s="3">
        <v>0.99649541776280381</v>
      </c>
      <c r="DT1113" s="3">
        <v>0.99581780087872507</v>
      </c>
      <c r="DU1113" s="3">
        <v>0.9950410629940396</v>
      </c>
      <c r="DV1113" s="3">
        <v>0.99413557562671506</v>
      </c>
      <c r="DW1113" s="3">
        <v>0.99309173327230704</v>
      </c>
      <c r="DX1113" s="3">
        <v>0.99187023044038214</v>
      </c>
      <c r="DY1113" s="3">
        <v>0.99043201860624364</v>
      </c>
      <c r="DZ1113" s="3">
        <v>0.98874828417461302</v>
      </c>
      <c r="EA1113" s="3">
        <v>0.9867707876062638</v>
      </c>
      <c r="EB1113" s="3">
        <v>0.98444200854751296</v>
      </c>
      <c r="EC1113" s="3">
        <v>0.98168557092357989</v>
      </c>
      <c r="ED1113" s="3">
        <v>0.97843619168382279</v>
      </c>
      <c r="EE1113" s="3">
        <v>0.9745909374505054</v>
      </c>
      <c r="EF1113" s="3">
        <v>0.97004934368198603</v>
      </c>
      <c r="EG1113" s="3">
        <v>0.96543190880605978</v>
      </c>
      <c r="EH1113" s="3">
        <v>0.96083645292014297</v>
      </c>
      <c r="EI1113" s="3">
        <v>0.95635895504953505</v>
      </c>
      <c r="EJ1113" s="3">
        <v>0.95214141205776659</v>
      </c>
      <c r="EK1113" s="3">
        <v>0.94818050378360619</v>
      </c>
      <c r="EL1113" s="3">
        <v>0.94437829996343392</v>
      </c>
      <c r="EM1113" s="3">
        <v>0.94061023054657977</v>
      </c>
      <c r="EN1113" s="3">
        <v>0.93678194690825523</v>
      </c>
      <c r="EO1113" s="3">
        <v>0.93283809491177139</v>
      </c>
      <c r="EP1113" s="3">
        <v>0.92877092081795598</v>
      </c>
      <c r="EQ1113" s="3">
        <v>0.92457287625585882</v>
      </c>
      <c r="ER1113" s="3">
        <v>0.92026436665250655</v>
      </c>
      <c r="ES1113" s="3">
        <v>0.91569985539391019</v>
      </c>
      <c r="ET1113" s="3">
        <v>0.91078254717044493</v>
      </c>
      <c r="EU1113" s="3">
        <v>0.9054271457930827</v>
      </c>
      <c r="EV1113" s="3">
        <v>0.89955997788834352</v>
      </c>
      <c r="EW1113" s="3">
        <v>0.8930741504477685</v>
      </c>
      <c r="EX1113" s="3">
        <v>0.88588490353666394</v>
      </c>
      <c r="EY1113" s="3">
        <v>0.87793851595194006</v>
      </c>
      <c r="EZ1113" s="3">
        <v>0.86922058648853728</v>
      </c>
      <c r="FA1113" s="3">
        <v>0.85964177562543354</v>
      </c>
      <c r="FB1113" s="3">
        <v>0.84906818178524068</v>
      </c>
      <c r="FC1113" s="3">
        <v>0.8373680222402401</v>
      </c>
      <c r="FD1113" s="3">
        <v>0.82444743365707318</v>
      </c>
      <c r="FE1113" s="3">
        <v>0.81025044884949837</v>
      </c>
      <c r="FF1113" s="3">
        <v>0.79471794774505344</v>
      </c>
      <c r="FG1113" s="3">
        <v>0.77779840263756128</v>
      </c>
      <c r="FH1113" s="3">
        <v>0.75945791630336756</v>
      </c>
      <c r="FI1113" s="3">
        <v>0.73962847010868671</v>
      </c>
      <c r="FJ1113" s="3">
        <v>0.71816445190613254</v>
      </c>
      <c r="FK1113" s="3">
        <v>0.69486719708629763</v>
      </c>
      <c r="FL1113" s="3">
        <v>0.66953928775250204</v>
      </c>
      <c r="FM1113" s="3">
        <v>0.64205469999026177</v>
      </c>
      <c r="FN1113" s="3">
        <v>0.61229546464571316</v>
      </c>
      <c r="FO1113" s="3">
        <v>0.58019281343433848</v>
      </c>
      <c r="FP1113" s="3">
        <v>0.54575256802887617</v>
      </c>
      <c r="FQ1113" s="3">
        <v>0.50906162288029477</v>
      </c>
      <c r="FR1113" s="3">
        <v>0.47032712399533316</v>
      </c>
      <c r="FS1113" s="3">
        <v>0.42988369460297449</v>
      </c>
      <c r="FT1113" s="3">
        <v>0.3873810937175784</v>
      </c>
      <c r="FU1113" s="3">
        <v>0.34356829201812028</v>
      </c>
      <c r="FV1113" s="3">
        <v>0.29936479556706891</v>
      </c>
      <c r="FW1113" s="3">
        <v>0.25575632579681401</v>
      </c>
      <c r="FX1113" s="3">
        <v>0.21371254339907575</v>
      </c>
      <c r="FY1113" s="3">
        <v>0.17419923125002063</v>
      </c>
      <c r="FZ1113" s="3">
        <v>0.13817134624289135</v>
      </c>
      <c r="GA1113" s="3">
        <v>0.10644996857244834</v>
      </c>
      <c r="GB1113" s="3">
        <v>8.0104665850453102E-2</v>
      </c>
      <c r="GC1113" s="3">
        <v>5.8490023864025339E-2</v>
      </c>
      <c r="GD1113" s="3">
        <v>4.0933073400760848E-2</v>
      </c>
      <c r="GE1113" s="3">
        <v>2.7187338022051349E-2</v>
      </c>
      <c r="GF1113" s="3">
        <v>1.7051354660670166E-2</v>
      </c>
      <c r="GG1113" s="3">
        <v>9.7182490753023546E-3</v>
      </c>
      <c r="GH1113" s="3">
        <v>4.9093678853704909E-3</v>
      </c>
      <c r="GI1113" s="3">
        <v>2.1555561574296213E-3</v>
      </c>
      <c r="GJ1113" s="3">
        <v>8.1208422675003544E-4</v>
      </c>
      <c r="GK1113" s="3">
        <v>2.4969965804110087E-4</v>
      </c>
      <c r="GL1113" s="3">
        <v>5.7560765171634561E-5</v>
      </c>
      <c r="GM1113" s="3">
        <v>8.3468865575387256E-6</v>
      </c>
      <c r="GN1113" s="3">
        <v>0</v>
      </c>
      <c r="GO1113" s="3">
        <v>0</v>
      </c>
      <c r="GP1113" s="3">
        <v>0</v>
      </c>
      <c r="GQ1113" s="3">
        <v>0</v>
      </c>
      <c r="GR1113" s="3">
        <v>0</v>
      </c>
      <c r="GS1113" s="3">
        <v>0</v>
      </c>
      <c r="GT1113" s="3">
        <v>0</v>
      </c>
      <c r="GU1113" s="3">
        <v>0</v>
      </c>
      <c r="GV1113" s="3">
        <v>0</v>
      </c>
      <c r="GW1113" s="3">
        <v>0</v>
      </c>
      <c r="GX1113" s="3">
        <v>0</v>
      </c>
      <c r="GY1113" s="3">
        <v>0</v>
      </c>
      <c r="GZ1113" s="3">
        <v>0</v>
      </c>
      <c r="HA1113" s="3">
        <v>0</v>
      </c>
      <c r="HB1113">
        <f t="shared" si="6670"/>
        <v>5</v>
      </c>
      <c r="HC1113">
        <f t="shared" si="6674"/>
        <v>0.70145274201847208</v>
      </c>
      <c r="HD1113">
        <f>IF(H1113&gt;=$F$3,IF(HB1113&lt;50,HC1113*VLOOKUP(H1113,Ret!$A$2:$AZ$27,HB1113+2),HC1113),0)</f>
        <v>0</v>
      </c>
      <c r="HE1113">
        <f>IF(H1113&lt;$F$3,HC1113*VLOOKUP(H1113,Withd!$A$2:$AZ$57,HB1113+2),0)</f>
        <v>5.7589270119716561E-2</v>
      </c>
      <c r="HF1113">
        <f>IF(HC1113=HD1113,0,HC1113*VLOOKUP(H1113,Mort!$A$2:$E$115,IF(HF1112/HC1112=VLOOKUP(H1112,Mort!$A$2:$E$115,2),2,3)))</f>
        <v>1.683486580844333E-4</v>
      </c>
      <c r="HH1113">
        <f t="shared" ref="HH1113:HI1113" si="6677">HH1112+1</f>
        <v>27</v>
      </c>
      <c r="HI1113">
        <f t="shared" si="6677"/>
        <v>4</v>
      </c>
      <c r="HJ1113">
        <f t="shared" si="6668"/>
        <v>0.5440634933570504</v>
      </c>
      <c r="HK1113">
        <f>IF(HH1113&gt;=$F$3,IF(HI1113&lt;50,HJ1113*VLOOKUP(HH1113,Ret!$A$2:$AZ$27,HI1113+2),HJ1113),0)</f>
        <v>0</v>
      </c>
      <c r="HL1113">
        <f>IF(HH1113&lt;$F$3,HJ1113*VLOOKUP(HH1113,Withd!$A$2:$AZ$57,HI1113+2),0)</f>
        <v>4.9727403292834406E-2</v>
      </c>
      <c r="HM1113">
        <f>IF(HJ1113=HK1113,0,HJ1113*VLOOKUP(HH1113,Mort!$A$2:$E$115,IF(HM1112/HJ1112=VLOOKUP(HH1112,Mort!$A$2:$E$115,2),2,3)))</f>
        <v>1.305752384056921E-4</v>
      </c>
      <c r="HN1113">
        <f>HN1112/(1+Assumptions!$C$9)</f>
        <v>0.9281224824677663</v>
      </c>
      <c r="HO1113">
        <f>HO1112*(1+Assumptions!$C$10)</f>
        <v>1.0660562499999999</v>
      </c>
      <c r="HQ1113">
        <f>HQ1112/(1.01+Assumptions!$C$9)</f>
        <v>0.91049472641454454</v>
      </c>
      <c r="HR1113">
        <f>HR1112/(0.99+Assumptions!$C$9)</f>
        <v>0.94626716528637822</v>
      </c>
    </row>
    <row r="1114" spans="2:226" x14ac:dyDescent="0.25">
      <c r="B1114">
        <f t="shared" ref="B1114:C1114" si="6678">B1113+1</f>
        <v>2050</v>
      </c>
      <c r="C1114">
        <f t="shared" si="6678"/>
        <v>56</v>
      </c>
      <c r="D1114">
        <f>IF(D1113=0, 0, D1113*(1-VLOOKUP(C1113,Mort!$A$2:$E$111,IF(D1113/D1112=1-VLOOKUP(C1112,Mort!$A$2:$E$111,4),4,5))))</f>
        <v>0.97745595103917826</v>
      </c>
      <c r="E1114" s="3">
        <f>IF(C1114&lt;65,Assumptions!$C$6,Assumptions!$C$7)*(1+Assumptions!$C$8)^(B1114-$J$3)</f>
        <v>53579.719128326666</v>
      </c>
      <c r="F1114" s="3">
        <f t="shared" si="6666"/>
        <v>52371.82</v>
      </c>
      <c r="H1114">
        <f t="shared" si="6673"/>
        <v>29</v>
      </c>
      <c r="I1114" s="5">
        <v>716261.35508818389</v>
      </c>
      <c r="J1114" s="5">
        <v>0</v>
      </c>
      <c r="K1114" s="5">
        <v>0</v>
      </c>
      <c r="L1114" s="5">
        <v>0</v>
      </c>
      <c r="M1114" s="5">
        <v>0</v>
      </c>
      <c r="N1114" s="5">
        <v>0</v>
      </c>
      <c r="O1114" s="5">
        <v>13317.92</v>
      </c>
      <c r="P1114" s="5">
        <v>14046.47</v>
      </c>
      <c r="Q1114" s="5">
        <v>14814.58</v>
      </c>
      <c r="R1114" s="5">
        <v>15624.23</v>
      </c>
      <c r="S1114" s="5">
        <v>16477.46</v>
      </c>
      <c r="T1114" s="5">
        <v>17376.599999999999</v>
      </c>
      <c r="U1114" s="5">
        <v>18323.88</v>
      </c>
      <c r="V1114" s="5">
        <v>19321.64</v>
      </c>
      <c r="W1114" s="5">
        <v>20372.3</v>
      </c>
      <c r="X1114" s="5">
        <v>21478.16</v>
      </c>
      <c r="Y1114" s="5">
        <v>22641.79</v>
      </c>
      <c r="Z1114" s="5">
        <v>23865.35</v>
      </c>
      <c r="AA1114" s="5">
        <v>25151.5</v>
      </c>
      <c r="AB1114" s="5">
        <v>26502.2</v>
      </c>
      <c r="AC1114" s="5">
        <v>27919.279999999999</v>
      </c>
      <c r="AD1114" s="5">
        <v>29404.76</v>
      </c>
      <c r="AE1114" s="5">
        <v>30959.98</v>
      </c>
      <c r="AF1114" s="5">
        <v>32585.7</v>
      </c>
      <c r="AG1114" s="5">
        <v>34281.65</v>
      </c>
      <c r="AH1114" s="5">
        <v>36047.43</v>
      </c>
      <c r="AI1114" s="5">
        <v>37880.58</v>
      </c>
      <c r="AJ1114" s="5">
        <v>39777.78</v>
      </c>
      <c r="AK1114" s="5">
        <v>41765.800000000003</v>
      </c>
      <c r="AL1114" s="5">
        <v>43853.18</v>
      </c>
      <c r="AM1114" s="5">
        <v>46049.51</v>
      </c>
      <c r="AN1114" s="5">
        <v>48367.99</v>
      </c>
      <c r="AO1114" s="5">
        <v>50815.95</v>
      </c>
      <c r="AP1114" s="5">
        <v>53395.85</v>
      </c>
      <c r="AQ1114" s="5">
        <v>56107.85</v>
      </c>
      <c r="AR1114" s="5">
        <v>58952.86</v>
      </c>
      <c r="AS1114" s="5">
        <v>61933.43</v>
      </c>
      <c r="AT1114" s="5">
        <v>65054.89</v>
      </c>
      <c r="AU1114" s="5">
        <v>68322.69</v>
      </c>
      <c r="AV1114" s="5">
        <v>71744.539999999994</v>
      </c>
      <c r="AW1114" s="5">
        <v>75315.06</v>
      </c>
      <c r="AX1114" s="5">
        <v>32550.720000000001</v>
      </c>
      <c r="AY1114" s="5">
        <v>34139.089999999997</v>
      </c>
      <c r="AZ1114" s="5">
        <v>35783.35</v>
      </c>
      <c r="BA1114" s="5">
        <v>37479.25</v>
      </c>
      <c r="BB1114" s="5">
        <v>39222.300000000003</v>
      </c>
      <c r="BC1114" s="5">
        <v>41008.35</v>
      </c>
      <c r="BD1114" s="5">
        <v>42834.2</v>
      </c>
      <c r="BE1114" s="5">
        <v>44692.09</v>
      </c>
      <c r="BF1114" s="5">
        <v>46570.21</v>
      </c>
      <c r="BG1114" s="5">
        <v>48454.54</v>
      </c>
      <c r="BH1114" s="5">
        <v>50330.76</v>
      </c>
      <c r="BI1114" s="5">
        <v>52184.59</v>
      </c>
      <c r="BJ1114" s="5">
        <v>53999.34</v>
      </c>
      <c r="BK1114" s="5">
        <v>55756.43</v>
      </c>
      <c r="BL1114" s="5">
        <v>57435.99</v>
      </c>
      <c r="BM1114" s="5">
        <v>59012.83</v>
      </c>
      <c r="BN1114" s="5">
        <v>60451.79</v>
      </c>
      <c r="BO1114" s="5">
        <v>61707.73</v>
      </c>
      <c r="BP1114" s="5">
        <v>62728.7</v>
      </c>
      <c r="BQ1114" s="5">
        <v>63462.14</v>
      </c>
      <c r="BR1114" s="5">
        <v>63849.31</v>
      </c>
      <c r="BS1114" s="5">
        <v>63829.279999999999</v>
      </c>
      <c r="BT1114" s="5">
        <v>63342.59</v>
      </c>
      <c r="BU1114" s="5">
        <v>62333.69</v>
      </c>
      <c r="BV1114" s="5">
        <v>60758.21</v>
      </c>
      <c r="BW1114" s="5">
        <v>58587.96</v>
      </c>
      <c r="BX1114" s="5">
        <v>55699.12</v>
      </c>
      <c r="BY1114" s="5">
        <v>52116.52</v>
      </c>
      <c r="BZ1114" s="5">
        <v>47908.83</v>
      </c>
      <c r="CA1114" s="5">
        <v>43181.1</v>
      </c>
      <c r="CB1114" s="5">
        <v>38067.1</v>
      </c>
      <c r="CC1114" s="5">
        <v>32735.46</v>
      </c>
      <c r="CD1114" s="5">
        <v>27393.19</v>
      </c>
      <c r="CE1114" s="5">
        <v>22265</v>
      </c>
      <c r="CF1114" s="5">
        <v>17676.14</v>
      </c>
      <c r="CG1114" s="5">
        <v>13616.45</v>
      </c>
      <c r="CH1114" s="5">
        <v>10053.299999999999</v>
      </c>
      <c r="CI1114" s="5">
        <v>7044.56</v>
      </c>
      <c r="CJ1114" s="5">
        <v>4661.21</v>
      </c>
      <c r="CK1114" s="5">
        <v>2802.72</v>
      </c>
      <c r="CL1114" s="5">
        <v>1493.72</v>
      </c>
      <c r="CM1114" s="5">
        <v>691.92</v>
      </c>
      <c r="CN1114" s="5">
        <v>275.01</v>
      </c>
      <c r="CO1114" s="5">
        <v>89.21</v>
      </c>
      <c r="CP1114" s="5">
        <v>21.7</v>
      </c>
      <c r="CQ1114" s="5">
        <v>3.32</v>
      </c>
      <c r="CR1114" s="5">
        <v>0</v>
      </c>
      <c r="CS1114" s="5">
        <v>0</v>
      </c>
      <c r="CT1114" s="5">
        <v>0</v>
      </c>
      <c r="CU1114" s="5">
        <v>0</v>
      </c>
      <c r="CV1114" s="5">
        <v>0</v>
      </c>
      <c r="CW1114" s="5">
        <v>0</v>
      </c>
      <c r="CX1114" s="5">
        <v>0</v>
      </c>
      <c r="CY1114" s="5">
        <v>0</v>
      </c>
      <c r="CZ1114" s="5">
        <v>0</v>
      </c>
      <c r="DA1114" s="5">
        <v>0</v>
      </c>
      <c r="DB1114" s="5">
        <v>0</v>
      </c>
      <c r="DC1114" s="5">
        <v>0</v>
      </c>
      <c r="DD1114" s="5">
        <v>0</v>
      </c>
      <c r="DE1114" s="5">
        <v>0</v>
      </c>
      <c r="DF1114" s="3">
        <v>0</v>
      </c>
      <c r="DG1114" s="3">
        <v>0</v>
      </c>
      <c r="DH1114" s="3">
        <v>0</v>
      </c>
      <c r="DI1114" s="3">
        <v>0</v>
      </c>
      <c r="DJ1114" s="3">
        <v>0</v>
      </c>
      <c r="DK1114" s="3">
        <v>1</v>
      </c>
      <c r="DL1114" s="3">
        <v>0.99972000000000005</v>
      </c>
      <c r="DM1114" s="3">
        <v>0.99942008400000004</v>
      </c>
      <c r="DN1114" s="3">
        <v>0.99909027537228001</v>
      </c>
      <c r="DO1114" s="3">
        <v>0.9987206119703923</v>
      </c>
      <c r="DP1114" s="3">
        <v>0.99831113651948444</v>
      </c>
      <c r="DQ1114" s="3">
        <v>0.99785191339668544</v>
      </c>
      <c r="DR1114" s="3">
        <v>0.99733303040171917</v>
      </c>
      <c r="DS1114" s="3">
        <v>0.99674460391378217</v>
      </c>
      <c r="DT1114" s="3">
        <v>0.99606681758312077</v>
      </c>
      <c r="DU1114" s="3">
        <v>0.99528988546540598</v>
      </c>
      <c r="DV1114" s="3">
        <v>0.99438417166963244</v>
      </c>
      <c r="DW1114" s="3">
        <v>0.99334006828937937</v>
      </c>
      <c r="DX1114" s="3">
        <v>0.9921182600053835</v>
      </c>
      <c r="DY1114" s="3">
        <v>0.99067968852837573</v>
      </c>
      <c r="DZ1114" s="3">
        <v>0.98899553305787746</v>
      </c>
      <c r="EA1114" s="3">
        <v>0.98701754199176173</v>
      </c>
      <c r="EB1114" s="3">
        <v>0.98468818059266117</v>
      </c>
      <c r="EC1114" s="3">
        <v>0.98193105368700173</v>
      </c>
      <c r="ED1114" s="3">
        <v>0.9786808618992977</v>
      </c>
      <c r="EE1114" s="3">
        <v>0.97483464611203352</v>
      </c>
      <c r="EF1114" s="3">
        <v>0.97029191666115144</v>
      </c>
      <c r="EG1114" s="3">
        <v>0.96567332713784437</v>
      </c>
      <c r="EH1114" s="3">
        <v>0.9610767221006683</v>
      </c>
      <c r="EI1114" s="3">
        <v>0.95659810457567918</v>
      </c>
      <c r="EJ1114" s="3">
        <v>0.95237950693450035</v>
      </c>
      <c r="EK1114" s="3">
        <v>0.94841760818565279</v>
      </c>
      <c r="EL1114" s="3">
        <v>0.94461445357682838</v>
      </c>
      <c r="EM1114" s="3">
        <v>0.94084544190705677</v>
      </c>
      <c r="EN1114" s="3">
        <v>0.93701620095849503</v>
      </c>
      <c r="EO1114" s="3">
        <v>0.93307136275245972</v>
      </c>
      <c r="EP1114" s="3">
        <v>0.92900317161085899</v>
      </c>
      <c r="EQ1114" s="3">
        <v>0.92480407727517788</v>
      </c>
      <c r="ER1114" s="3">
        <v>0.92049449027507557</v>
      </c>
      <c r="ES1114" s="3">
        <v>0.91592883760331123</v>
      </c>
      <c r="ET1114" s="3">
        <v>0.9110102997453815</v>
      </c>
      <c r="EU1114" s="3">
        <v>0.90565355918287871</v>
      </c>
      <c r="EV1114" s="3">
        <v>0.89978492411937361</v>
      </c>
      <c r="EW1114" s="3">
        <v>0.89329747481647293</v>
      </c>
      <c r="EX1114" s="3">
        <v>0.88610643014420032</v>
      </c>
      <c r="EY1114" s="3">
        <v>0.87815805546580683</v>
      </c>
      <c r="EZ1114" s="3">
        <v>0.86943794597503132</v>
      </c>
      <c r="FA1114" s="3">
        <v>0.85985673981038646</v>
      </c>
      <c r="FB1114" s="3">
        <v>0.84928050191071869</v>
      </c>
      <c r="FC1114" s="3">
        <v>0.837577416594389</v>
      </c>
      <c r="FD1114" s="3">
        <v>0.82465359705633756</v>
      </c>
      <c r="FE1114" s="3">
        <v>0.81045306211502743</v>
      </c>
      <c r="FF1114" s="3">
        <v>0.79491667691428236</v>
      </c>
      <c r="FG1114" s="3">
        <v>0.77799290086277728</v>
      </c>
      <c r="FH1114" s="3">
        <v>0.75964782826043298</v>
      </c>
      <c r="FI1114" s="3">
        <v>0.73981342346455314</v>
      </c>
      <c r="FJ1114" s="3">
        <v>0.71834403791561174</v>
      </c>
      <c r="FK1114" s="3">
        <v>0.69504095732562932</v>
      </c>
      <c r="FL1114" s="3">
        <v>0.66970671443111018</v>
      </c>
      <c r="FM1114" s="3">
        <v>0.64221525380371314</v>
      </c>
      <c r="FN1114" s="3">
        <v>0.61244857678991105</v>
      </c>
      <c r="FO1114" s="3">
        <v>0.58033789790881607</v>
      </c>
      <c r="FP1114" s="3">
        <v>0.5458890402889488</v>
      </c>
      <c r="FQ1114" s="3">
        <v>0.5091889201103228</v>
      </c>
      <c r="FR1114" s="3">
        <v>0.47044473517912833</v>
      </c>
      <c r="FS1114" s="3">
        <v>0.42999119240107508</v>
      </c>
      <c r="FT1114" s="3">
        <v>0.38747796320838079</v>
      </c>
      <c r="FU1114" s="3">
        <v>0.34365420556951293</v>
      </c>
      <c r="FV1114" s="3">
        <v>0.29943965548093937</v>
      </c>
      <c r="FW1114" s="3">
        <v>0.25582028086703096</v>
      </c>
      <c r="FX1114" s="3">
        <v>0.21376598489529974</v>
      </c>
      <c r="FY1114" s="3">
        <v>0.17424279194800776</v>
      </c>
      <c r="FZ1114" s="3">
        <v>0.13820589771732081</v>
      </c>
      <c r="GA1114" s="3">
        <v>0.10647658771937829</v>
      </c>
      <c r="GB1114" s="3">
        <v>8.0124697024709354E-2</v>
      </c>
      <c r="GC1114" s="3">
        <v>5.8504650026532025E-2</v>
      </c>
      <c r="GD1114" s="3">
        <v>4.0943309228067902E-2</v>
      </c>
      <c r="GE1114" s="3">
        <v>2.7194136556190421E-2</v>
      </c>
      <c r="GF1114" s="3">
        <v>1.7055618565311511E-2</v>
      </c>
      <c r="GG1114" s="3">
        <v>9.7206792451136424E-3</v>
      </c>
      <c r="GH1114" s="3">
        <v>4.9105955342540588E-3</v>
      </c>
      <c r="GI1114" s="3">
        <v>2.1560951812249294E-3</v>
      </c>
      <c r="GJ1114" s="3">
        <v>8.1228729857467982E-4</v>
      </c>
      <c r="GK1114" s="3">
        <v>2.4976209856574253E-4</v>
      </c>
      <c r="GL1114" s="3">
        <v>5.7575158961374957E-5</v>
      </c>
      <c r="GM1114" s="3">
        <v>8.3489738009889803E-6</v>
      </c>
      <c r="GN1114" s="3">
        <v>0</v>
      </c>
      <c r="GO1114" s="3">
        <v>0</v>
      </c>
      <c r="GP1114" s="3">
        <v>0</v>
      </c>
      <c r="GQ1114" s="3">
        <v>0</v>
      </c>
      <c r="GR1114" s="3">
        <v>0</v>
      </c>
      <c r="GS1114" s="3">
        <v>0</v>
      </c>
      <c r="GT1114" s="3">
        <v>0</v>
      </c>
      <c r="GU1114" s="3">
        <v>0</v>
      </c>
      <c r="GV1114" s="3">
        <v>0</v>
      </c>
      <c r="GW1114" s="3">
        <v>0</v>
      </c>
      <c r="GX1114" s="3">
        <v>0</v>
      </c>
      <c r="GY1114" s="3">
        <v>0</v>
      </c>
      <c r="GZ1114" s="3">
        <v>0</v>
      </c>
      <c r="HA1114" s="3">
        <v>0</v>
      </c>
      <c r="HB1114">
        <f t="shared" si="6670"/>
        <v>6</v>
      </c>
      <c r="HC1114">
        <f t="shared" si="6674"/>
        <v>0.64369512324067102</v>
      </c>
      <c r="HD1114">
        <f>IF(H1114&gt;=$F$3,IF(HB1114&lt;50,HC1114*VLOOKUP(H1114,Ret!$A$2:$AZ$27,HB1114+2),HC1114),0)</f>
        <v>0</v>
      </c>
      <c r="HE1114">
        <f>IF(H1114&lt;$F$3,HC1114*VLOOKUP(H1114,Withd!$A$2:$AZ$57,HB1114+2),0)</f>
        <v>5.0272589125096405E-2</v>
      </c>
      <c r="HF1114">
        <f>IF(HC1114=HD1114,0,HC1114*VLOOKUP(H1114,Mort!$A$2:$E$115,IF(HF1113/HC1113=VLOOKUP(H1113,Mort!$A$2:$E$115,2),2,3)))</f>
        <v>1.6092378081016776E-4</v>
      </c>
      <c r="HH1114">
        <f t="shared" ref="HH1114:HI1114" si="6679">HH1113+1</f>
        <v>28</v>
      </c>
      <c r="HI1114">
        <f t="shared" si="6679"/>
        <v>5</v>
      </c>
      <c r="HJ1114">
        <f t="shared" si="6668"/>
        <v>0.49420551482581027</v>
      </c>
      <c r="HK1114">
        <f>IF(HH1114&gt;=$F$3,IF(HI1114&lt;50,HJ1114*VLOOKUP(HH1114,Ret!$A$2:$AZ$27,HI1114+2),HJ1114),0)</f>
        <v>0</v>
      </c>
      <c r="HL1114">
        <f>IF(HH1114&lt;$F$3,HJ1114*VLOOKUP(HH1114,Withd!$A$2:$AZ$57,HI1114+2),0)</f>
        <v>4.0574272767199028E-2</v>
      </c>
      <c r="HM1114">
        <f>IF(HJ1114=HK1114,0,HJ1114*VLOOKUP(HH1114,Mort!$A$2:$E$115,IF(HM1113/HJ1113=VLOOKUP(HH1113,Mort!$A$2:$E$115,2),2,3)))</f>
        <v>1.1860932355819447E-4</v>
      </c>
      <c r="HN1114">
        <f>HN1113/(1+Assumptions!$C$9)</f>
        <v>0.89414497347569</v>
      </c>
      <c r="HO1114">
        <f>HO1113*(1+Assumptions!$C$10)</f>
        <v>1.1007030781249998</v>
      </c>
      <c r="HQ1114">
        <f>HQ1113/(1.01+Assumptions!$C$9)</f>
        <v>0.86879267787647374</v>
      </c>
      <c r="HR1114">
        <f>HR1113/(0.99+Assumptions!$C$9)</f>
        <v>0.92049335144589317</v>
      </c>
    </row>
    <row r="1115" spans="2:226" x14ac:dyDescent="0.25">
      <c r="B1115">
        <f t="shared" ref="B1115:C1115" si="6680">B1114+1</f>
        <v>2051</v>
      </c>
      <c r="C1115">
        <f t="shared" si="6680"/>
        <v>57</v>
      </c>
      <c r="D1115">
        <f>IF(D1114=0, 0, D1114*(1-VLOOKUP(C1114,Mort!$A$2:$E$111,IF(D1114/D1113=1-VLOOKUP(C1113,Mort!$A$2:$E$111,4),4,5))))</f>
        <v>0.9735363526755112</v>
      </c>
      <c r="E1115" s="3">
        <f>IF(C1115&lt;65,Assumptions!$C$6,Assumptions!$C$7)*(1+Assumptions!$C$8)^(B1115-$J$3)</f>
        <v>56526.603680384636</v>
      </c>
      <c r="F1115" s="3">
        <f t="shared" si="6666"/>
        <v>55030.7</v>
      </c>
      <c r="H1115">
        <f t="shared" si="6673"/>
        <v>30</v>
      </c>
      <c r="I1115" s="5">
        <v>705406.64926744311</v>
      </c>
      <c r="J1115" s="5">
        <v>0</v>
      </c>
      <c r="K1115" s="5">
        <v>0</v>
      </c>
      <c r="L1115" s="5">
        <v>0</v>
      </c>
      <c r="M1115" s="5">
        <v>0</v>
      </c>
      <c r="N1115" s="5">
        <v>0</v>
      </c>
      <c r="O1115" s="5">
        <v>0</v>
      </c>
      <c r="P1115" s="5">
        <v>14050.41</v>
      </c>
      <c r="Q1115" s="5">
        <v>14818.73</v>
      </c>
      <c r="R1115" s="5">
        <v>15628.6</v>
      </c>
      <c r="S1115" s="5">
        <v>16482.080000000002</v>
      </c>
      <c r="T1115" s="5">
        <v>17381.46</v>
      </c>
      <c r="U1115" s="5">
        <v>18329.009999999998</v>
      </c>
      <c r="V1115" s="5">
        <v>19327.05</v>
      </c>
      <c r="W1115" s="5">
        <v>20378.009999999998</v>
      </c>
      <c r="X1115" s="5">
        <v>21484.18</v>
      </c>
      <c r="Y1115" s="5">
        <v>22648.13</v>
      </c>
      <c r="Z1115" s="5">
        <v>23872.03</v>
      </c>
      <c r="AA1115" s="5">
        <v>25158.55</v>
      </c>
      <c r="AB1115" s="5">
        <v>26509.62</v>
      </c>
      <c r="AC1115" s="5">
        <v>27927.1</v>
      </c>
      <c r="AD1115" s="5">
        <v>29413</v>
      </c>
      <c r="AE1115" s="5">
        <v>30968.65</v>
      </c>
      <c r="AF1115" s="5">
        <v>32594.82</v>
      </c>
      <c r="AG1115" s="5">
        <v>34291.25</v>
      </c>
      <c r="AH1115" s="5">
        <v>36057.53</v>
      </c>
      <c r="AI1115" s="5">
        <v>37891.19</v>
      </c>
      <c r="AJ1115" s="5">
        <v>39788.92</v>
      </c>
      <c r="AK1115" s="5">
        <v>41777.5</v>
      </c>
      <c r="AL1115" s="5">
        <v>43865.46</v>
      </c>
      <c r="AM1115" s="5">
        <v>46062.41</v>
      </c>
      <c r="AN1115" s="5">
        <v>48381.53</v>
      </c>
      <c r="AO1115" s="5">
        <v>50830.18</v>
      </c>
      <c r="AP1115" s="5">
        <v>53410.8</v>
      </c>
      <c r="AQ1115" s="5">
        <v>56123.57</v>
      </c>
      <c r="AR1115" s="5">
        <v>58969.38</v>
      </c>
      <c r="AS1115" s="5">
        <v>61950.78</v>
      </c>
      <c r="AT1115" s="5">
        <v>65073.11</v>
      </c>
      <c r="AU1115" s="5">
        <v>68341.820000000007</v>
      </c>
      <c r="AV1115" s="5">
        <v>71764.63</v>
      </c>
      <c r="AW1115" s="5">
        <v>75336.160000000003</v>
      </c>
      <c r="AX1115" s="5">
        <v>32559.84</v>
      </c>
      <c r="AY1115" s="5">
        <v>34148.65</v>
      </c>
      <c r="AZ1115" s="5">
        <v>35793.370000000003</v>
      </c>
      <c r="BA1115" s="5">
        <v>37489.74</v>
      </c>
      <c r="BB1115" s="5">
        <v>39233.29</v>
      </c>
      <c r="BC1115" s="5">
        <v>41019.839999999997</v>
      </c>
      <c r="BD1115" s="5">
        <v>42846.2</v>
      </c>
      <c r="BE1115" s="5">
        <v>44704.61</v>
      </c>
      <c r="BF1115" s="5">
        <v>46583.25</v>
      </c>
      <c r="BG1115" s="5">
        <v>48468.11</v>
      </c>
      <c r="BH1115" s="5">
        <v>50344.86</v>
      </c>
      <c r="BI1115" s="5">
        <v>52199.21</v>
      </c>
      <c r="BJ1115" s="5">
        <v>54014.47</v>
      </c>
      <c r="BK1115" s="5">
        <v>55772.05</v>
      </c>
      <c r="BL1115" s="5">
        <v>57452.07</v>
      </c>
      <c r="BM1115" s="5">
        <v>59029.36</v>
      </c>
      <c r="BN1115" s="5">
        <v>60468.73</v>
      </c>
      <c r="BO1115" s="5">
        <v>61725.01</v>
      </c>
      <c r="BP1115" s="5">
        <v>62746.27</v>
      </c>
      <c r="BQ1115" s="5">
        <v>63479.91</v>
      </c>
      <c r="BR1115" s="5">
        <v>63867.19</v>
      </c>
      <c r="BS1115" s="5">
        <v>63847.16</v>
      </c>
      <c r="BT1115" s="5">
        <v>63360.33</v>
      </c>
      <c r="BU1115" s="5">
        <v>62351.15</v>
      </c>
      <c r="BV1115" s="5">
        <v>60775.23</v>
      </c>
      <c r="BW1115" s="5">
        <v>58604.37</v>
      </c>
      <c r="BX1115" s="5">
        <v>55714.720000000001</v>
      </c>
      <c r="BY1115" s="5">
        <v>52131.12</v>
      </c>
      <c r="BZ1115" s="5">
        <v>47922.25</v>
      </c>
      <c r="CA1115" s="5">
        <v>43193.19</v>
      </c>
      <c r="CB1115" s="5">
        <v>38077.760000000002</v>
      </c>
      <c r="CC1115" s="5">
        <v>32744.63</v>
      </c>
      <c r="CD1115" s="5">
        <v>27400.86</v>
      </c>
      <c r="CE1115" s="5">
        <v>22271.23</v>
      </c>
      <c r="CF1115" s="5">
        <v>17681.09</v>
      </c>
      <c r="CG1115" s="5">
        <v>13620.26</v>
      </c>
      <c r="CH1115" s="5">
        <v>10056.120000000001</v>
      </c>
      <c r="CI1115" s="5">
        <v>7046.53</v>
      </c>
      <c r="CJ1115" s="5">
        <v>4662.51</v>
      </c>
      <c r="CK1115" s="5">
        <v>2803.51</v>
      </c>
      <c r="CL1115" s="5">
        <v>1494.14</v>
      </c>
      <c r="CM1115" s="5">
        <v>692.11</v>
      </c>
      <c r="CN1115" s="5">
        <v>275.08999999999997</v>
      </c>
      <c r="CO1115" s="5">
        <v>89.24</v>
      </c>
      <c r="CP1115" s="5">
        <v>21.7</v>
      </c>
      <c r="CQ1115" s="5">
        <v>3.32</v>
      </c>
      <c r="CR1115" s="5">
        <v>0</v>
      </c>
      <c r="CS1115" s="5">
        <v>0</v>
      </c>
      <c r="CT1115" s="5">
        <v>0</v>
      </c>
      <c r="CU1115" s="5">
        <v>0</v>
      </c>
      <c r="CV1115" s="5">
        <v>0</v>
      </c>
      <c r="CW1115" s="5">
        <v>0</v>
      </c>
      <c r="CX1115" s="5">
        <v>0</v>
      </c>
      <c r="CY1115" s="5">
        <v>0</v>
      </c>
      <c r="CZ1115" s="5">
        <v>0</v>
      </c>
      <c r="DA1115" s="5">
        <v>0</v>
      </c>
      <c r="DB1115" s="5">
        <v>0</v>
      </c>
      <c r="DC1115" s="5">
        <v>0</v>
      </c>
      <c r="DD1115" s="5">
        <v>0</v>
      </c>
      <c r="DE1115" s="5">
        <v>0</v>
      </c>
      <c r="DF1115" s="3">
        <v>0</v>
      </c>
      <c r="DG1115" s="3">
        <v>0</v>
      </c>
      <c r="DH1115" s="3">
        <v>0</v>
      </c>
      <c r="DI1115" s="3">
        <v>0</v>
      </c>
      <c r="DJ1115" s="3">
        <v>0</v>
      </c>
      <c r="DK1115" s="3">
        <v>0</v>
      </c>
      <c r="DL1115" s="3">
        <v>1</v>
      </c>
      <c r="DM1115" s="3">
        <v>0.99970000000000003</v>
      </c>
      <c r="DN1115" s="3">
        <v>0.99937009899999996</v>
      </c>
      <c r="DO1115" s="3">
        <v>0.99900033206337002</v>
      </c>
      <c r="DP1115" s="3">
        <v>0.99859074192722397</v>
      </c>
      <c r="DQ1115" s="3">
        <v>0.99813139018593744</v>
      </c>
      <c r="DR1115" s="3">
        <v>0.99761236186304081</v>
      </c>
      <c r="DS1115" s="3">
        <v>0.99702377056954161</v>
      </c>
      <c r="DT1115" s="3">
        <v>0.99634579440555426</v>
      </c>
      <c r="DU1115" s="3">
        <v>0.99556864468591788</v>
      </c>
      <c r="DV1115" s="3">
        <v>0.99466267721925372</v>
      </c>
      <c r="DW1115" s="3">
        <v>0.99361828140817354</v>
      </c>
      <c r="DX1115" s="3">
        <v>0.99239613092204149</v>
      </c>
      <c r="DY1115" s="3">
        <v>0.99095715653220462</v>
      </c>
      <c r="DZ1115" s="3">
        <v>0.98927252936609988</v>
      </c>
      <c r="EA1115" s="3">
        <v>0.9872939843073677</v>
      </c>
      <c r="EB1115" s="3">
        <v>0.98496397050440232</v>
      </c>
      <c r="EC1115" s="3">
        <v>0.98220607138699001</v>
      </c>
      <c r="ED1115" s="3">
        <v>0.97895496929069903</v>
      </c>
      <c r="EE1115" s="3">
        <v>0.97510767626138661</v>
      </c>
      <c r="EF1115" s="3">
        <v>0.97056367449000858</v>
      </c>
      <c r="EG1115" s="3">
        <v>0.9659437913994362</v>
      </c>
      <c r="EH1115" s="3">
        <v>0.96134589895237488</v>
      </c>
      <c r="EI1115" s="3">
        <v>0.95686602706325685</v>
      </c>
      <c r="EJ1115" s="3">
        <v>0.95264624788390784</v>
      </c>
      <c r="EK1115" s="3">
        <v>0.94868323949271072</v>
      </c>
      <c r="EL1115" s="3">
        <v>0.944879019702345</v>
      </c>
      <c r="EM1115" s="3">
        <v>0.9411089524137326</v>
      </c>
      <c r="EN1115" s="3">
        <v>0.93727863897740871</v>
      </c>
      <c r="EO1115" s="3">
        <v>0.93333269590731383</v>
      </c>
      <c r="EP1115" s="3">
        <v>0.9292633653531579</v>
      </c>
      <c r="EQ1115" s="3">
        <v>0.92506309494176164</v>
      </c>
      <c r="ER1115" s="3">
        <v>0.92075230091933302</v>
      </c>
      <c r="ES1115" s="3">
        <v>0.91618536950677321</v>
      </c>
      <c r="ET1115" s="3">
        <v>0.9112654540725218</v>
      </c>
      <c r="EU1115" s="3">
        <v>0.90590721320257539</v>
      </c>
      <c r="EV1115" s="3">
        <v>0.90003693446102262</v>
      </c>
      <c r="EW1115" s="3">
        <v>0.89354766816355857</v>
      </c>
      <c r="EX1115" s="3">
        <v>0.8863546094348419</v>
      </c>
      <c r="EY1115" s="3">
        <v>0.87840400858821133</v>
      </c>
      <c r="EZ1115" s="3">
        <v>0.86968145678293041</v>
      </c>
      <c r="FA1115" s="3">
        <v>0.86009756712918251</v>
      </c>
      <c r="FB1115" s="3">
        <v>0.84951836705349359</v>
      </c>
      <c r="FC1115" s="3">
        <v>0.83781200395549649</v>
      </c>
      <c r="FD1115" s="3">
        <v>0.82488456473446314</v>
      </c>
      <c r="FE1115" s="3">
        <v>0.81068005252973563</v>
      </c>
      <c r="FF1115" s="3">
        <v>0.79513931592274056</v>
      </c>
      <c r="FG1115" s="3">
        <v>0.77821079988674535</v>
      </c>
      <c r="FH1115" s="3">
        <v>0.75986058922541588</v>
      </c>
      <c r="FI1115" s="3">
        <v>0.7400206292407403</v>
      </c>
      <c r="FJ1115" s="3">
        <v>0.71854523058017394</v>
      </c>
      <c r="FK1115" s="3">
        <v>0.69523562330015309</v>
      </c>
      <c r="FL1115" s="3">
        <v>0.66989428483086255</v>
      </c>
      <c r="FM1115" s="3">
        <v>0.64239512443855562</v>
      </c>
      <c r="FN1115" s="3">
        <v>0.61262011042082853</v>
      </c>
      <c r="FO1115" s="3">
        <v>0.58050043803146456</v>
      </c>
      <c r="FP1115" s="3">
        <v>0.5460419320299168</v>
      </c>
      <c r="FQ1115" s="3">
        <v>0.50933153293954547</v>
      </c>
      <c r="FR1115" s="3">
        <v>0.47057649659817546</v>
      </c>
      <c r="FS1115" s="3">
        <v>0.43011162365569833</v>
      </c>
      <c r="FT1115" s="3">
        <v>0.3875864874248594</v>
      </c>
      <c r="FU1115" s="3">
        <v>0.34375045569710783</v>
      </c>
      <c r="FV1115" s="3">
        <v>0.29952352206711791</v>
      </c>
      <c r="FW1115" s="3">
        <v>0.25589193060760085</v>
      </c>
      <c r="FX1115" s="3">
        <v>0.21382585613501734</v>
      </c>
      <c r="FY1115" s="3">
        <v>0.17429159359421398</v>
      </c>
      <c r="FZ1115" s="3">
        <v>0.13824460620705864</v>
      </c>
      <c r="GA1115" s="3">
        <v>0.10650640951404211</v>
      </c>
      <c r="GB1115" s="3">
        <v>8.0147138223411823E-2</v>
      </c>
      <c r="GC1115" s="3">
        <v>5.852103591658861E-2</v>
      </c>
      <c r="GD1115" s="3">
        <v>4.0954776565506203E-2</v>
      </c>
      <c r="GE1115" s="3">
        <v>2.7201753047043566E-2</v>
      </c>
      <c r="GF1115" s="3">
        <v>1.7060395476044786E-2</v>
      </c>
      <c r="GG1115" s="3">
        <v>9.7234017976169651E-3</v>
      </c>
      <c r="GH1115" s="3">
        <v>4.911970886102162E-3</v>
      </c>
      <c r="GI1115" s="3">
        <v>2.1566990569608759E-3</v>
      </c>
      <c r="GJ1115" s="3">
        <v>8.1251480271944026E-4</v>
      </c>
      <c r="GK1115" s="3">
        <v>2.4983205154017346E-4</v>
      </c>
      <c r="GL1115" s="3">
        <v>5.7591284521040772E-5</v>
      </c>
      <c r="GM1115" s="3">
        <v>8.3513121683961201E-6</v>
      </c>
      <c r="GN1115" s="3">
        <v>0</v>
      </c>
      <c r="GO1115" s="3">
        <v>0</v>
      </c>
      <c r="GP1115" s="3">
        <v>0</v>
      </c>
      <c r="GQ1115" s="3">
        <v>0</v>
      </c>
      <c r="GR1115" s="3">
        <v>0</v>
      </c>
      <c r="GS1115" s="3">
        <v>0</v>
      </c>
      <c r="GT1115" s="3">
        <v>0</v>
      </c>
      <c r="GU1115" s="3">
        <v>0</v>
      </c>
      <c r="GV1115" s="3">
        <v>0</v>
      </c>
      <c r="GW1115" s="3">
        <v>0</v>
      </c>
      <c r="GX1115" s="3">
        <v>0</v>
      </c>
      <c r="GY1115" s="3">
        <v>0</v>
      </c>
      <c r="GZ1115" s="3">
        <v>0</v>
      </c>
      <c r="HA1115" s="3">
        <v>0</v>
      </c>
      <c r="HB1115">
        <f t="shared" si="6670"/>
        <v>7</v>
      </c>
      <c r="HC1115">
        <f t="shared" si="6674"/>
        <v>0.59326161033476454</v>
      </c>
      <c r="HD1115">
        <f>IF(H1115&gt;=$F$3,IF(HB1115&lt;50,HC1115*VLOOKUP(H1115,Ret!$A$2:$AZ$27,HB1115+2),HC1115),0)</f>
        <v>0</v>
      </c>
      <c r="HE1115">
        <f>IF(H1115&lt;$F$3,HC1115*VLOOKUP(H1115,Withd!$A$2:$AZ$57,HB1115+2),0)</f>
        <v>4.4079337647873008E-2</v>
      </c>
      <c r="HF1115">
        <f>IF(HC1115=HD1115,0,HC1115*VLOOKUP(H1115,Mort!$A$2:$E$115,IF(HF1114/HC1114=VLOOKUP(H1114,Mort!$A$2:$E$115,2),2,3)))</f>
        <v>1.4831540258369115E-4</v>
      </c>
      <c r="HH1115">
        <f t="shared" ref="HH1115:HI1115" si="6681">HH1114+1</f>
        <v>29</v>
      </c>
      <c r="HI1115">
        <f t="shared" si="6681"/>
        <v>6</v>
      </c>
      <c r="HJ1115">
        <f t="shared" si="6668"/>
        <v>0.45351263273505305</v>
      </c>
      <c r="HK1115">
        <f>IF(HH1115&gt;=$F$3,IF(HI1115&lt;50,HJ1115*VLOOKUP(HH1115,Ret!$A$2:$AZ$27,HI1115+2),HJ1115),0)</f>
        <v>0</v>
      </c>
      <c r="HL1115">
        <f>IF(HH1115&lt;$F$3,HJ1115*VLOOKUP(HH1115,Withd!$A$2:$AZ$57,HI1115+2),0)</f>
        <v>3.5419336616607643E-2</v>
      </c>
      <c r="HM1115">
        <f>IF(HJ1115=HK1115,0,HJ1115*VLOOKUP(HH1115,Mort!$A$2:$E$115,IF(HM1114/HJ1114=VLOOKUP(HH1114,Mort!$A$2:$E$115,2),2,3)))</f>
        <v>1.1337815818376326E-4</v>
      </c>
      <c r="HN1115">
        <f>HN1114/(1+Assumptions!$C$9)</f>
        <v>0.86141134246212903</v>
      </c>
      <c r="HO1115">
        <f>HO1114*(1+Assumptions!$C$10)</f>
        <v>1.1364759281640622</v>
      </c>
      <c r="HQ1115">
        <f>HQ1114/(1.01+Assumptions!$C$9)</f>
        <v>0.82900064682869623</v>
      </c>
      <c r="HR1115">
        <f>HR1114/(0.99+Assumptions!$C$9)</f>
        <v>0.89542154809911789</v>
      </c>
    </row>
    <row r="1116" spans="2:226" x14ac:dyDescent="0.25">
      <c r="B1116">
        <f t="shared" ref="B1116:C1116" si="6682">B1115+1</f>
        <v>2052</v>
      </c>
      <c r="C1116">
        <f t="shared" si="6682"/>
        <v>58</v>
      </c>
      <c r="D1116">
        <f>IF(D1115=0, 0, D1115*(1-VLOOKUP(C1115,Mort!$A$2:$E$111,IF(D1115/D1114=1-VLOOKUP(C1114,Mort!$A$2:$E$111,4),4,5))))</f>
        <v>0.96965194262833587</v>
      </c>
      <c r="E1116" s="3">
        <f>IF(C1116&lt;65,Assumptions!$C$6,Assumptions!$C$7)*(1+Assumptions!$C$8)^(B1116-$J$3)</f>
        <v>59635.56688280579</v>
      </c>
      <c r="F1116" s="3">
        <f t="shared" si="6666"/>
        <v>57825.74</v>
      </c>
      <c r="H1116">
        <f t="shared" si="6673"/>
        <v>31</v>
      </c>
      <c r="I1116" s="5">
        <v>694381.72403904179</v>
      </c>
      <c r="J1116" s="5">
        <v>0</v>
      </c>
      <c r="K1116" s="5">
        <v>0</v>
      </c>
      <c r="L1116" s="5">
        <v>0</v>
      </c>
      <c r="M1116" s="5">
        <v>0</v>
      </c>
      <c r="N1116" s="5">
        <v>0</v>
      </c>
      <c r="O1116" s="5">
        <v>0</v>
      </c>
      <c r="P1116" s="5">
        <v>0</v>
      </c>
      <c r="Q1116" s="5">
        <v>14823.18</v>
      </c>
      <c r="R1116" s="5">
        <v>15633.29</v>
      </c>
      <c r="S1116" s="5">
        <v>16487.02</v>
      </c>
      <c r="T1116" s="5">
        <v>17386.68</v>
      </c>
      <c r="U1116" s="5">
        <v>18334.509999999998</v>
      </c>
      <c r="V1116" s="5">
        <v>19332.849999999999</v>
      </c>
      <c r="W1116" s="5">
        <v>20384.12</v>
      </c>
      <c r="X1116" s="5">
        <v>21490.62</v>
      </c>
      <c r="Y1116" s="5">
        <v>22654.92</v>
      </c>
      <c r="Z1116" s="5">
        <v>23879.19</v>
      </c>
      <c r="AA1116" s="5">
        <v>25166.1</v>
      </c>
      <c r="AB1116" s="5">
        <v>26517.58</v>
      </c>
      <c r="AC1116" s="5">
        <v>27935.48</v>
      </c>
      <c r="AD1116" s="5">
        <v>29421.83</v>
      </c>
      <c r="AE1116" s="5">
        <v>30977.95</v>
      </c>
      <c r="AF1116" s="5">
        <v>32604.61</v>
      </c>
      <c r="AG1116" s="5">
        <v>34301.54</v>
      </c>
      <c r="AH1116" s="5">
        <v>36068.35</v>
      </c>
      <c r="AI1116" s="5">
        <v>37902.559999999998</v>
      </c>
      <c r="AJ1116" s="5">
        <v>39800.86</v>
      </c>
      <c r="AK1116" s="5">
        <v>41790.04</v>
      </c>
      <c r="AL1116" s="5">
        <v>43878.63</v>
      </c>
      <c r="AM1116" s="5">
        <v>46076.23</v>
      </c>
      <c r="AN1116" s="5">
        <v>48396.05</v>
      </c>
      <c r="AO1116" s="5">
        <v>50845.440000000002</v>
      </c>
      <c r="AP1116" s="5">
        <v>53426.83</v>
      </c>
      <c r="AQ1116" s="5">
        <v>56140.41</v>
      </c>
      <c r="AR1116" s="5">
        <v>58987.07</v>
      </c>
      <c r="AS1116" s="5">
        <v>61969.37</v>
      </c>
      <c r="AT1116" s="5">
        <v>65092.639999999999</v>
      </c>
      <c r="AU1116" s="5">
        <v>68362.33</v>
      </c>
      <c r="AV1116" s="5">
        <v>71786.17</v>
      </c>
      <c r="AW1116" s="5">
        <v>75358.759999999995</v>
      </c>
      <c r="AX1116" s="5">
        <v>32569.61</v>
      </c>
      <c r="AY1116" s="5">
        <v>34158.9</v>
      </c>
      <c r="AZ1116" s="5">
        <v>35804.11</v>
      </c>
      <c r="BA1116" s="5">
        <v>37500.99</v>
      </c>
      <c r="BB1116" s="5">
        <v>39245.06</v>
      </c>
      <c r="BC1116" s="5">
        <v>41032.15</v>
      </c>
      <c r="BD1116" s="5">
        <v>42859.06</v>
      </c>
      <c r="BE1116" s="5">
        <v>44718.02</v>
      </c>
      <c r="BF1116" s="5">
        <v>46597.23</v>
      </c>
      <c r="BG1116" s="5">
        <v>48482.65</v>
      </c>
      <c r="BH1116" s="5">
        <v>50359.97</v>
      </c>
      <c r="BI1116" s="5">
        <v>52214.87</v>
      </c>
      <c r="BJ1116" s="5">
        <v>54030.68</v>
      </c>
      <c r="BK1116" s="5">
        <v>55788.78</v>
      </c>
      <c r="BL1116" s="5">
        <v>57469.31</v>
      </c>
      <c r="BM1116" s="5">
        <v>59047.07</v>
      </c>
      <c r="BN1116" s="5">
        <v>60486.87</v>
      </c>
      <c r="BO1116" s="5">
        <v>61743.54</v>
      </c>
      <c r="BP1116" s="5">
        <v>62765.1</v>
      </c>
      <c r="BQ1116" s="5">
        <v>63498.96</v>
      </c>
      <c r="BR1116" s="5">
        <v>63886.35</v>
      </c>
      <c r="BS1116" s="5">
        <v>63866.32</v>
      </c>
      <c r="BT1116" s="5">
        <v>63379.35</v>
      </c>
      <c r="BU1116" s="5">
        <v>62369.86</v>
      </c>
      <c r="BV1116" s="5">
        <v>60793.47</v>
      </c>
      <c r="BW1116" s="5">
        <v>58621.96</v>
      </c>
      <c r="BX1116" s="5">
        <v>55731.44</v>
      </c>
      <c r="BY1116" s="5">
        <v>52146.76</v>
      </c>
      <c r="BZ1116" s="5">
        <v>47936.63</v>
      </c>
      <c r="CA1116" s="5">
        <v>43206.15</v>
      </c>
      <c r="CB1116" s="5">
        <v>38089.18</v>
      </c>
      <c r="CC1116" s="5">
        <v>32754.45</v>
      </c>
      <c r="CD1116" s="5">
        <v>27409.09</v>
      </c>
      <c r="CE1116" s="5">
        <v>22277.919999999998</v>
      </c>
      <c r="CF1116" s="5">
        <v>17686.39</v>
      </c>
      <c r="CG1116" s="5">
        <v>13624.35</v>
      </c>
      <c r="CH1116" s="5">
        <v>10059.14</v>
      </c>
      <c r="CI1116" s="5">
        <v>7048.64</v>
      </c>
      <c r="CJ1116" s="5">
        <v>4663.91</v>
      </c>
      <c r="CK1116" s="5">
        <v>2804.35</v>
      </c>
      <c r="CL1116" s="5">
        <v>1494.59</v>
      </c>
      <c r="CM1116" s="5">
        <v>692.32</v>
      </c>
      <c r="CN1116" s="5">
        <v>275.17</v>
      </c>
      <c r="CO1116" s="5">
        <v>89.26</v>
      </c>
      <c r="CP1116" s="5">
        <v>21.71</v>
      </c>
      <c r="CQ1116" s="5">
        <v>3.32</v>
      </c>
      <c r="CR1116" s="5">
        <v>0</v>
      </c>
      <c r="CS1116" s="5">
        <v>0</v>
      </c>
      <c r="CT1116" s="5">
        <v>0</v>
      </c>
      <c r="CU1116" s="5">
        <v>0</v>
      </c>
      <c r="CV1116" s="5">
        <v>0</v>
      </c>
      <c r="CW1116" s="5">
        <v>0</v>
      </c>
      <c r="CX1116" s="5">
        <v>0</v>
      </c>
      <c r="CY1116" s="5">
        <v>0</v>
      </c>
      <c r="CZ1116" s="5">
        <v>0</v>
      </c>
      <c r="DA1116" s="5">
        <v>0</v>
      </c>
      <c r="DB1116" s="5">
        <v>0</v>
      </c>
      <c r="DC1116" s="5">
        <v>0</v>
      </c>
      <c r="DD1116" s="5">
        <v>0</v>
      </c>
      <c r="DE1116" s="5">
        <v>0</v>
      </c>
      <c r="DF1116" s="3">
        <v>0</v>
      </c>
      <c r="DG1116" s="3">
        <v>0</v>
      </c>
      <c r="DH1116" s="3">
        <v>0</v>
      </c>
      <c r="DI1116" s="3">
        <v>0</v>
      </c>
      <c r="DJ1116" s="3">
        <v>0</v>
      </c>
      <c r="DK1116" s="3">
        <v>0</v>
      </c>
      <c r="DL1116" s="3">
        <v>0</v>
      </c>
      <c r="DM1116" s="3">
        <v>1</v>
      </c>
      <c r="DN1116" s="3">
        <v>0.99966999999999995</v>
      </c>
      <c r="DO1116" s="3">
        <v>0.99930012209999997</v>
      </c>
      <c r="DP1116" s="3">
        <v>0.99889040904993898</v>
      </c>
      <c r="DQ1116" s="3">
        <v>0.99843091946177598</v>
      </c>
      <c r="DR1116" s="3">
        <v>0.99791173538365585</v>
      </c>
      <c r="DS1116" s="3">
        <v>0.99732296745977955</v>
      </c>
      <c r="DT1116" s="3">
        <v>0.99664478784190691</v>
      </c>
      <c r="DU1116" s="3">
        <v>0.99586740490739023</v>
      </c>
      <c r="DV1116" s="3">
        <v>0.99496116556892455</v>
      </c>
      <c r="DW1116" s="3">
        <v>0.99391645634507719</v>
      </c>
      <c r="DX1116" s="3">
        <v>0.99269393910377279</v>
      </c>
      <c r="DY1116" s="3">
        <v>0.99125453289207233</v>
      </c>
      <c r="DZ1116" s="3">
        <v>0.9895694001861558</v>
      </c>
      <c r="EA1116" s="3">
        <v>0.98759026138578354</v>
      </c>
      <c r="EB1116" s="3">
        <v>0.98525954836891305</v>
      </c>
      <c r="EC1116" s="3">
        <v>0.98250082163348007</v>
      </c>
      <c r="ED1116" s="3">
        <v>0.97924874391387318</v>
      </c>
      <c r="EE1116" s="3">
        <v>0.97540029635029168</v>
      </c>
      <c r="EF1116" s="3">
        <v>0.97085493096929931</v>
      </c>
      <c r="EG1116" s="3">
        <v>0.96623366149788548</v>
      </c>
      <c r="EH1116" s="3">
        <v>0.96163438926915557</v>
      </c>
      <c r="EI1116" s="3">
        <v>0.95715317301516134</v>
      </c>
      <c r="EJ1116" s="3">
        <v>0.9529321275221645</v>
      </c>
      <c r="EK1116" s="3">
        <v>0.94896792987167222</v>
      </c>
      <c r="EL1116" s="3">
        <v>0.94516256847288682</v>
      </c>
      <c r="EM1116" s="3">
        <v>0.94139136982467997</v>
      </c>
      <c r="EN1116" s="3">
        <v>0.93755990694949354</v>
      </c>
      <c r="EO1116" s="3">
        <v>0.93361277974123613</v>
      </c>
      <c r="EP1116" s="3">
        <v>0.92954222802156428</v>
      </c>
      <c r="EQ1116" s="3">
        <v>0.92534069715090683</v>
      </c>
      <c r="ER1116" s="3">
        <v>0.92102860950218357</v>
      </c>
      <c r="ES1116" s="3">
        <v>0.91646030759905273</v>
      </c>
      <c r="ET1116" s="3">
        <v>0.91153891574724577</v>
      </c>
      <c r="EU1116" s="3">
        <v>0.90617906692265193</v>
      </c>
      <c r="EV1116" s="3">
        <v>0.90030702656899309</v>
      </c>
      <c r="EW1116" s="3">
        <v>0.89381581290743062</v>
      </c>
      <c r="EX1116" s="3">
        <v>0.8866205956135258</v>
      </c>
      <c r="EY1116" s="3">
        <v>0.87866760887087247</v>
      </c>
      <c r="EZ1116" s="3">
        <v>0.86994243951478467</v>
      </c>
      <c r="FA1116" s="3">
        <v>0.86035567383133171</v>
      </c>
      <c r="FB1116" s="3">
        <v>0.84977329904320631</v>
      </c>
      <c r="FC1116" s="3">
        <v>0.83806342298239089</v>
      </c>
      <c r="FD1116" s="3">
        <v>0.82513210436577256</v>
      </c>
      <c r="FE1116" s="3">
        <v>0.81092332952859392</v>
      </c>
      <c r="FF1116" s="3">
        <v>0.79537792930153073</v>
      </c>
      <c r="FG1116" s="3">
        <v>0.77844433318670114</v>
      </c>
      <c r="FH1116" s="3">
        <v>0.76008861581015874</v>
      </c>
      <c r="FI1116" s="3">
        <v>0.74024270205135556</v>
      </c>
      <c r="FJ1116" s="3">
        <v>0.71876085883782515</v>
      </c>
      <c r="FK1116" s="3">
        <v>0.69544425657712605</v>
      </c>
      <c r="FL1116" s="3">
        <v>0.67009531342488982</v>
      </c>
      <c r="FM1116" s="3">
        <v>0.64258790080879802</v>
      </c>
      <c r="FN1116" s="3">
        <v>0.61280395160631018</v>
      </c>
      <c r="FO1116" s="3">
        <v>0.5806746404235914</v>
      </c>
      <c r="FP1116" s="3">
        <v>0.54620579376804701</v>
      </c>
      <c r="FQ1116" s="3">
        <v>0.50948437825302118</v>
      </c>
      <c r="FR1116" s="3">
        <v>0.47071771191174883</v>
      </c>
      <c r="FS1116" s="3">
        <v>0.43024069586445751</v>
      </c>
      <c r="FT1116" s="3">
        <v>0.38770279826433857</v>
      </c>
      <c r="FU1116" s="3">
        <v>0.34385361178064189</v>
      </c>
      <c r="FV1116" s="3">
        <v>0.29961340608894449</v>
      </c>
      <c r="FW1116" s="3">
        <v>0.25596872122396797</v>
      </c>
      <c r="FX1116" s="3">
        <v>0.21389002314195987</v>
      </c>
      <c r="FY1116" s="3">
        <v>0.17434389676324291</v>
      </c>
      <c r="FZ1116" s="3">
        <v>0.13828609203466902</v>
      </c>
      <c r="GA1116" s="3">
        <v>0.1065383710253497</v>
      </c>
      <c r="GB1116" s="3">
        <v>8.0171189580285906E-2</v>
      </c>
      <c r="GC1116" s="3">
        <v>5.8538597495837362E-2</v>
      </c>
      <c r="GD1116" s="3">
        <v>4.0967066685511859E-2</v>
      </c>
      <c r="GE1116" s="3">
        <v>2.7209916021850123E-2</v>
      </c>
      <c r="GF1116" s="3">
        <v>1.7065515130583964E-2</v>
      </c>
      <c r="GG1116" s="3">
        <v>9.7263196935250245E-3</v>
      </c>
      <c r="GH1116" s="3">
        <v>4.9134449195780364E-3</v>
      </c>
      <c r="GI1116" s="3">
        <v>2.1573462608391282E-3</v>
      </c>
      <c r="GJ1116" s="3">
        <v>8.1275863030853303E-4</v>
      </c>
      <c r="GK1116" s="3">
        <v>2.4990702364726774E-4</v>
      </c>
      <c r="GL1116" s="3">
        <v>5.7608567091168147E-5</v>
      </c>
      <c r="GM1116" s="3">
        <v>8.353818313890292E-6</v>
      </c>
      <c r="GN1116" s="3">
        <v>0</v>
      </c>
      <c r="GO1116" s="3">
        <v>0</v>
      </c>
      <c r="GP1116" s="3">
        <v>0</v>
      </c>
      <c r="GQ1116" s="3">
        <v>0</v>
      </c>
      <c r="GR1116" s="3">
        <v>0</v>
      </c>
      <c r="GS1116" s="3">
        <v>0</v>
      </c>
      <c r="GT1116" s="3">
        <v>0</v>
      </c>
      <c r="GU1116" s="3">
        <v>0</v>
      </c>
      <c r="GV1116" s="3">
        <v>0</v>
      </c>
      <c r="GW1116" s="3">
        <v>0</v>
      </c>
      <c r="GX1116" s="3">
        <v>0</v>
      </c>
      <c r="GY1116" s="3">
        <v>0</v>
      </c>
      <c r="GZ1116" s="3">
        <v>0</v>
      </c>
      <c r="HA1116" s="3">
        <v>0</v>
      </c>
      <c r="HB1116">
        <f t="shared" si="6670"/>
        <v>8</v>
      </c>
      <c r="HC1116">
        <f t="shared" si="6674"/>
        <v>0.54903395728430793</v>
      </c>
      <c r="HD1116">
        <f>IF(H1116&gt;=$F$3,IF(HB1116&lt;50,HC1116*VLOOKUP(H1116,Ret!$A$2:$AZ$27,HB1116+2),HC1116),0)</f>
        <v>0</v>
      </c>
      <c r="HE1116">
        <f>IF(H1116&lt;$F$3,HC1116*VLOOKUP(H1116,Withd!$A$2:$AZ$57,HB1116+2),0)</f>
        <v>3.8542183801358418E-2</v>
      </c>
      <c r="HF1116">
        <f>IF(HC1116=HD1116,0,HC1116*VLOOKUP(H1116,Mort!$A$2:$E$115,IF(HF1115/HC1115=VLOOKUP(H1115,Mort!$A$2:$E$115,2),2,3)))</f>
        <v>1.4823916846676315E-4</v>
      </c>
      <c r="HH1116">
        <f t="shared" ref="HH1116:HI1116" si="6683">HH1115+1</f>
        <v>30</v>
      </c>
      <c r="HI1116">
        <f t="shared" si="6683"/>
        <v>7</v>
      </c>
      <c r="HJ1116">
        <f t="shared" si="6668"/>
        <v>0.41797991796026168</v>
      </c>
      <c r="HK1116">
        <f>IF(HH1116&gt;=$F$3,IF(HI1116&lt;50,HJ1116*VLOOKUP(HH1116,Ret!$A$2:$AZ$27,HI1116+2),HJ1116),0)</f>
        <v>0</v>
      </c>
      <c r="HL1116">
        <f>IF(HH1116&lt;$F$3,HJ1116*VLOOKUP(HH1116,Withd!$A$2:$AZ$57,HI1116+2),0)</f>
        <v>3.1055907904447445E-2</v>
      </c>
      <c r="HM1116">
        <f>IF(HJ1116=HK1116,0,HJ1116*VLOOKUP(HH1116,Mort!$A$2:$E$115,IF(HM1115/HJ1115=VLOOKUP(HH1115,Mort!$A$2:$E$115,2),2,3)))</f>
        <v>1.0449497949006542E-4</v>
      </c>
      <c r="HN1116">
        <f>HN1115/(1+Assumptions!$C$9)</f>
        <v>0.8298760524683324</v>
      </c>
      <c r="HO1116">
        <f>HO1115*(1+Assumptions!$C$10)</f>
        <v>1.1734113958293941</v>
      </c>
      <c r="HQ1116">
        <f>HQ1115/(1.01+Assumptions!$C$9)</f>
        <v>0.79103115155409942</v>
      </c>
      <c r="HR1116">
        <f>HR1115/(0.99+Assumptions!$C$9)</f>
        <v>0.87103263433766331</v>
      </c>
    </row>
    <row r="1117" spans="2:226" x14ac:dyDescent="0.25">
      <c r="B1117">
        <f t="shared" ref="B1117:C1117" si="6684">B1116+1</f>
        <v>2053</v>
      </c>
      <c r="C1117">
        <f t="shared" si="6684"/>
        <v>59</v>
      </c>
      <c r="D1117">
        <f>IF(D1116=0, 0, D1116*(1-VLOOKUP(C1116,Mort!$A$2:$E$111,IF(D1116/D1115=1-VLOOKUP(C1115,Mort!$A$2:$E$111,4),4,5))))</f>
        <v>0.96570545922183848</v>
      </c>
      <c r="E1117" s="3">
        <f>IF(C1117&lt;65,Assumptions!$C$6,Assumptions!$C$7)*(1+Assumptions!$C$8)^(B1117-$J$3)</f>
        <v>62915.523061360109</v>
      </c>
      <c r="F1117" s="3">
        <f t="shared" si="6666"/>
        <v>60757.86</v>
      </c>
      <c r="H1117">
        <f t="shared" si="6673"/>
        <v>32</v>
      </c>
      <c r="I1117" s="5">
        <v>683189.97683517111</v>
      </c>
      <c r="J1117" s="5">
        <v>0</v>
      </c>
      <c r="K1117" s="5">
        <v>0</v>
      </c>
      <c r="L1117" s="5">
        <v>0</v>
      </c>
      <c r="M1117" s="5">
        <v>0</v>
      </c>
      <c r="N1117" s="5">
        <v>0</v>
      </c>
      <c r="O1117" s="5">
        <v>0</v>
      </c>
      <c r="P1117" s="5">
        <v>0</v>
      </c>
      <c r="Q1117" s="5">
        <v>0</v>
      </c>
      <c r="R1117" s="5">
        <v>15638.46</v>
      </c>
      <c r="S1117" s="5">
        <v>16492.47</v>
      </c>
      <c r="T1117" s="5">
        <v>17392.419999999998</v>
      </c>
      <c r="U1117" s="5">
        <v>18340.560000000001</v>
      </c>
      <c r="V1117" s="5">
        <v>19339.23</v>
      </c>
      <c r="W1117" s="5">
        <v>20390.849999999999</v>
      </c>
      <c r="X1117" s="5">
        <v>21497.72</v>
      </c>
      <c r="Y1117" s="5">
        <v>22662.400000000001</v>
      </c>
      <c r="Z1117" s="5">
        <v>23887.08</v>
      </c>
      <c r="AA1117" s="5">
        <v>25174.41</v>
      </c>
      <c r="AB1117" s="5">
        <v>26526.33</v>
      </c>
      <c r="AC1117" s="5">
        <v>27944.7</v>
      </c>
      <c r="AD1117" s="5">
        <v>29431.54</v>
      </c>
      <c r="AE1117" s="5">
        <v>30988.17</v>
      </c>
      <c r="AF1117" s="5">
        <v>32615.37</v>
      </c>
      <c r="AG1117" s="5">
        <v>34312.870000000003</v>
      </c>
      <c r="AH1117" s="5">
        <v>36080.25</v>
      </c>
      <c r="AI1117" s="5">
        <v>37915.07</v>
      </c>
      <c r="AJ1117" s="5">
        <v>39814</v>
      </c>
      <c r="AK1117" s="5">
        <v>41803.83</v>
      </c>
      <c r="AL1117" s="5">
        <v>43893.11</v>
      </c>
      <c r="AM1117" s="5">
        <v>46091.44</v>
      </c>
      <c r="AN1117" s="5">
        <v>48412.03</v>
      </c>
      <c r="AO1117" s="5">
        <v>50862.22</v>
      </c>
      <c r="AP1117" s="5">
        <v>53444.47</v>
      </c>
      <c r="AQ1117" s="5">
        <v>56158.94</v>
      </c>
      <c r="AR1117" s="5">
        <v>59006.54</v>
      </c>
      <c r="AS1117" s="5">
        <v>61989.82</v>
      </c>
      <c r="AT1117" s="5">
        <v>65114.12</v>
      </c>
      <c r="AU1117" s="5">
        <v>68384.899999999994</v>
      </c>
      <c r="AV1117" s="5">
        <v>71809.87</v>
      </c>
      <c r="AW1117" s="5">
        <v>75383.64</v>
      </c>
      <c r="AX1117" s="5">
        <v>32580.36</v>
      </c>
      <c r="AY1117" s="5">
        <v>34170.17</v>
      </c>
      <c r="AZ1117" s="5">
        <v>35815.93</v>
      </c>
      <c r="BA1117" s="5">
        <v>37513.370000000003</v>
      </c>
      <c r="BB1117" s="5">
        <v>39258.019999999997</v>
      </c>
      <c r="BC1117" s="5">
        <v>41045.69</v>
      </c>
      <c r="BD1117" s="5">
        <v>42873.21</v>
      </c>
      <c r="BE1117" s="5">
        <v>44732.79</v>
      </c>
      <c r="BF1117" s="5">
        <v>46612.61</v>
      </c>
      <c r="BG1117" s="5">
        <v>48498.66</v>
      </c>
      <c r="BH1117" s="5">
        <v>50376.59</v>
      </c>
      <c r="BI1117" s="5">
        <v>52232.11</v>
      </c>
      <c r="BJ1117" s="5">
        <v>54048.51</v>
      </c>
      <c r="BK1117" s="5">
        <v>55807.199999999997</v>
      </c>
      <c r="BL1117" s="5">
        <v>57488.29</v>
      </c>
      <c r="BM1117" s="5">
        <v>59066.57</v>
      </c>
      <c r="BN1117" s="5">
        <v>60506.84</v>
      </c>
      <c r="BO1117" s="5">
        <v>61763.92</v>
      </c>
      <c r="BP1117" s="5">
        <v>62785.82</v>
      </c>
      <c r="BQ1117" s="5">
        <v>63519.92</v>
      </c>
      <c r="BR1117" s="5">
        <v>63907.44</v>
      </c>
      <c r="BS1117" s="5">
        <v>63887.4</v>
      </c>
      <c r="BT1117" s="5">
        <v>63400.27</v>
      </c>
      <c r="BU1117" s="5">
        <v>62390.45</v>
      </c>
      <c r="BV1117" s="5">
        <v>60813.54</v>
      </c>
      <c r="BW1117" s="5">
        <v>58641.31</v>
      </c>
      <c r="BX1117" s="5">
        <v>55749.83</v>
      </c>
      <c r="BY1117" s="5">
        <v>52163.98</v>
      </c>
      <c r="BZ1117" s="5">
        <v>47952.45</v>
      </c>
      <c r="CA1117" s="5">
        <v>43220.41</v>
      </c>
      <c r="CB1117" s="5">
        <v>38101.760000000002</v>
      </c>
      <c r="CC1117" s="5">
        <v>32765.27</v>
      </c>
      <c r="CD1117" s="5">
        <v>27418.13</v>
      </c>
      <c r="CE1117" s="5">
        <v>22285.27</v>
      </c>
      <c r="CF1117" s="5">
        <v>17692.23</v>
      </c>
      <c r="CG1117" s="5">
        <v>13628.85</v>
      </c>
      <c r="CH1117" s="5">
        <v>10062.459999999999</v>
      </c>
      <c r="CI1117" s="5">
        <v>7050.97</v>
      </c>
      <c r="CJ1117" s="5">
        <v>4665.45</v>
      </c>
      <c r="CK1117" s="5">
        <v>2805.27</v>
      </c>
      <c r="CL1117" s="5">
        <v>1495.08</v>
      </c>
      <c r="CM1117" s="5">
        <v>692.55</v>
      </c>
      <c r="CN1117" s="5">
        <v>275.26</v>
      </c>
      <c r="CO1117" s="5">
        <v>89.29</v>
      </c>
      <c r="CP1117" s="5">
        <v>21.72</v>
      </c>
      <c r="CQ1117" s="5">
        <v>3.32</v>
      </c>
      <c r="CR1117" s="5">
        <v>0</v>
      </c>
      <c r="CS1117" s="5">
        <v>0</v>
      </c>
      <c r="CT1117" s="5">
        <v>0</v>
      </c>
      <c r="CU1117" s="5">
        <v>0</v>
      </c>
      <c r="CV1117" s="5">
        <v>0</v>
      </c>
      <c r="CW1117" s="5">
        <v>0</v>
      </c>
      <c r="CX1117" s="5">
        <v>0</v>
      </c>
      <c r="CY1117" s="5">
        <v>0</v>
      </c>
      <c r="CZ1117" s="5">
        <v>0</v>
      </c>
      <c r="DA1117" s="5">
        <v>0</v>
      </c>
      <c r="DB1117" s="5">
        <v>0</v>
      </c>
      <c r="DC1117" s="5">
        <v>0</v>
      </c>
      <c r="DD1117" s="5">
        <v>0</v>
      </c>
      <c r="DE1117" s="5">
        <v>0</v>
      </c>
      <c r="DF1117" s="3">
        <v>0</v>
      </c>
      <c r="DG1117" s="3">
        <v>0</v>
      </c>
      <c r="DH1117" s="3">
        <v>0</v>
      </c>
      <c r="DI1117" s="3">
        <v>0</v>
      </c>
      <c r="DJ1117" s="3">
        <v>0</v>
      </c>
      <c r="DK1117" s="3">
        <v>0</v>
      </c>
      <c r="DL1117" s="3">
        <v>0</v>
      </c>
      <c r="DM1117" s="3">
        <v>0</v>
      </c>
      <c r="DN1117" s="3">
        <v>1</v>
      </c>
      <c r="DO1117" s="3">
        <v>0.99963000000000002</v>
      </c>
      <c r="DP1117" s="3">
        <v>0.9992201517</v>
      </c>
      <c r="DQ1117" s="3">
        <v>0.99876051043021796</v>
      </c>
      <c r="DR1117" s="3">
        <v>0.99824115496479426</v>
      </c>
      <c r="DS1117" s="3">
        <v>0.99765219268336502</v>
      </c>
      <c r="DT1117" s="3">
        <v>0.99697378919234036</v>
      </c>
      <c r="DU1117" s="3">
        <v>0.99619614963677039</v>
      </c>
      <c r="DV1117" s="3">
        <v>0.99528961114060099</v>
      </c>
      <c r="DW1117" s="3">
        <v>0.99424455704890335</v>
      </c>
      <c r="DX1117" s="3">
        <v>0.9930216362437333</v>
      </c>
      <c r="DY1117" s="3">
        <v>0.99158175487117994</v>
      </c>
      <c r="DZ1117" s="3">
        <v>0.98989606588789891</v>
      </c>
      <c r="EA1117" s="3">
        <v>0.98791627375612312</v>
      </c>
      <c r="EB1117" s="3">
        <v>0.98558479135005861</v>
      </c>
      <c r="EC1117" s="3">
        <v>0.98282515393427838</v>
      </c>
      <c r="ED1117" s="3">
        <v>0.97957200267475586</v>
      </c>
      <c r="EE1117" s="3">
        <v>0.97572228470424405</v>
      </c>
      <c r="EF1117" s="3">
        <v>0.97117541885752223</v>
      </c>
      <c r="EG1117" s="3">
        <v>0.9665526238637604</v>
      </c>
      <c r="EH1117" s="3">
        <v>0.9619518333741689</v>
      </c>
      <c r="EI1117" s="3">
        <v>0.95746913783064524</v>
      </c>
      <c r="EJ1117" s="3">
        <v>0.95324669893281211</v>
      </c>
      <c r="EK1117" s="3">
        <v>0.94928119266525157</v>
      </c>
      <c r="EL1117" s="3">
        <v>0.94547457508266397</v>
      </c>
      <c r="EM1117" s="3">
        <v>0.94170213152808413</v>
      </c>
      <c r="EN1117" s="3">
        <v>0.93786940385276485</v>
      </c>
      <c r="EO1117" s="3">
        <v>0.93392097366254467</v>
      </c>
      <c r="EP1117" s="3">
        <v>0.92984907821737595</v>
      </c>
      <c r="EQ1117" s="3">
        <v>0.92564616038383341</v>
      </c>
      <c r="ER1117" s="3">
        <v>0.92133264927644476</v>
      </c>
      <c r="ES1117" s="3">
        <v>0.91676283933603364</v>
      </c>
      <c r="ET1117" s="3">
        <v>0.91183982288879917</v>
      </c>
      <c r="EU1117" s="3">
        <v>0.90647820473021301</v>
      </c>
      <c r="EV1117" s="3">
        <v>0.90060422596356116</v>
      </c>
      <c r="EW1117" s="3">
        <v>0.8941108694943638</v>
      </c>
      <c r="EX1117" s="3">
        <v>0.88691327699493416</v>
      </c>
      <c r="EY1117" s="3">
        <v>0.87895766490028959</v>
      </c>
      <c r="EZ1117" s="3">
        <v>0.87022961528782972</v>
      </c>
      <c r="FA1117" s="3">
        <v>0.86063968492735776</v>
      </c>
      <c r="FB1117" s="3">
        <v>0.85005381680275127</v>
      </c>
      <c r="FC1117" s="3">
        <v>0.83834007520720932</v>
      </c>
      <c r="FD1117" s="3">
        <v>0.82540448784676201</v>
      </c>
      <c r="FE1117" s="3">
        <v>0.81119102256604081</v>
      </c>
      <c r="FF1117" s="3">
        <v>0.79564049066344977</v>
      </c>
      <c r="FG1117" s="3">
        <v>0.77870130461722487</v>
      </c>
      <c r="FH1117" s="3">
        <v>0.76033952785435066</v>
      </c>
      <c r="FI1117" s="3">
        <v>0.74048706278207355</v>
      </c>
      <c r="FJ1117" s="3">
        <v>0.71899812822013776</v>
      </c>
      <c r="FK1117" s="3">
        <v>0.69567382894067642</v>
      </c>
      <c r="FL1117" s="3">
        <v>0.67031651787578883</v>
      </c>
      <c r="FM1117" s="3">
        <v>0.64280002481698773</v>
      </c>
      <c r="FN1117" s="3">
        <v>0.6130062436667203</v>
      </c>
      <c r="FO1117" s="3">
        <v>0.58086632631127422</v>
      </c>
      <c r="FP1117" s="3">
        <v>0.54638610118143704</v>
      </c>
      <c r="FQ1117" s="3">
        <v>0.50965256359900901</v>
      </c>
      <c r="FR1117" s="3">
        <v>0.47087310003476041</v>
      </c>
      <c r="FS1117" s="3">
        <v>0.43038272216277135</v>
      </c>
      <c r="FT1117" s="3">
        <v>0.38783078242253816</v>
      </c>
      <c r="FU1117" s="3">
        <v>0.3439671209305491</v>
      </c>
      <c r="FV1117" s="3">
        <v>0.29971231115162467</v>
      </c>
      <c r="FW1117" s="3">
        <v>0.25605321878616749</v>
      </c>
      <c r="FX1117" s="3">
        <v>0.2139606301499094</v>
      </c>
      <c r="FY1117" s="3">
        <v>0.17440144924149265</v>
      </c>
      <c r="FZ1117" s="3">
        <v>0.13833174150936714</v>
      </c>
      <c r="GA1117" s="3">
        <v>0.10657354029364663</v>
      </c>
      <c r="GB1117" s="3">
        <v>8.0197654806372032E-2</v>
      </c>
      <c r="GC1117" s="3">
        <v>5.8557921609968665E-2</v>
      </c>
      <c r="GD1117" s="3">
        <v>4.0980590280304367E-2</v>
      </c>
      <c r="GE1117" s="3">
        <v>2.7218898258275361E-2</v>
      </c>
      <c r="GF1117" s="3">
        <v>1.7071148609625143E-2</v>
      </c>
      <c r="GG1117" s="3">
        <v>9.7295304385697536E-3</v>
      </c>
      <c r="GH1117" s="3">
        <v>4.9150668916522824E-3</v>
      </c>
      <c r="GI1117" s="3">
        <v>2.1580584201177674E-3</v>
      </c>
      <c r="GJ1117" s="3">
        <v>8.1302692919516765E-4</v>
      </c>
      <c r="GK1117" s="3">
        <v>2.4998952018893012E-4</v>
      </c>
      <c r="GL1117" s="3">
        <v>5.7627584193952161E-5</v>
      </c>
      <c r="GM1117" s="3">
        <v>8.3565759839650005E-6</v>
      </c>
      <c r="GN1117" s="3">
        <v>0</v>
      </c>
      <c r="GO1117" s="3">
        <v>0</v>
      </c>
      <c r="GP1117" s="3">
        <v>0</v>
      </c>
      <c r="GQ1117" s="3">
        <v>0</v>
      </c>
      <c r="GR1117" s="3">
        <v>0</v>
      </c>
      <c r="GS1117" s="3">
        <v>0</v>
      </c>
      <c r="GT1117" s="3">
        <v>0</v>
      </c>
      <c r="GU1117" s="3">
        <v>0</v>
      </c>
      <c r="GV1117" s="3">
        <v>0</v>
      </c>
      <c r="GW1117" s="3">
        <v>0</v>
      </c>
      <c r="GX1117" s="3">
        <v>0</v>
      </c>
      <c r="GY1117" s="3">
        <v>0</v>
      </c>
      <c r="GZ1117" s="3">
        <v>0</v>
      </c>
      <c r="HA1117" s="3">
        <v>0</v>
      </c>
      <c r="HB1117">
        <f t="shared" si="6670"/>
        <v>9</v>
      </c>
      <c r="HC1117">
        <f t="shared" si="6674"/>
        <v>0.51034353431448276</v>
      </c>
      <c r="HD1117">
        <f>IF(H1117&gt;=$F$3,IF(HB1117&lt;50,HC1117*VLOOKUP(H1117,Ret!$A$2:$AZ$27,HB1117+2),HC1117),0)</f>
        <v>0</v>
      </c>
      <c r="HE1117">
        <f>IF(H1117&lt;$F$3,HC1117*VLOOKUP(H1117,Withd!$A$2:$AZ$57,HB1117+2),0)</f>
        <v>3.3733707618187316E-2</v>
      </c>
      <c r="HF1117">
        <f>IF(HC1117=HD1117,0,HC1117*VLOOKUP(H1117,Mort!$A$2:$E$115,IF(HF1116/HC1116=VLOOKUP(H1116,Mort!$A$2:$E$115,2),2,3)))</f>
        <v>1.4799962495120001E-4</v>
      </c>
      <c r="HH1117">
        <f t="shared" ref="HH1117:HI1117" si="6685">HH1116+1</f>
        <v>31</v>
      </c>
      <c r="HI1117">
        <f t="shared" si="6685"/>
        <v>8</v>
      </c>
      <c r="HJ1117">
        <f t="shared" si="6668"/>
        <v>0.38681951507632417</v>
      </c>
      <c r="HK1117">
        <f>IF(HH1117&gt;=$F$3,IF(HI1117&lt;50,HJ1117*VLOOKUP(HH1117,Ret!$A$2:$AZ$27,HI1117+2),HJ1117),0)</f>
        <v>0</v>
      </c>
      <c r="HL1117">
        <f>IF(HH1117&lt;$F$3,HJ1117*VLOOKUP(HH1117,Withd!$A$2:$AZ$57,HI1117+2),0)</f>
        <v>2.7154729958357958E-2</v>
      </c>
      <c r="HM1117">
        <f>IF(HJ1117=HK1117,0,HJ1117*VLOOKUP(HH1117,Mort!$A$2:$E$115,IF(HM1116/HJ1116=VLOOKUP(HH1116,Mort!$A$2:$E$115,2),2,3)))</f>
        <v>1.0444126907060752E-4</v>
      </c>
      <c r="HN1117">
        <f>HN1116/(1+Assumptions!$C$9)</f>
        <v>0.79949523359184238</v>
      </c>
      <c r="HO1117">
        <f>HO1116*(1+Assumptions!$C$10)</f>
        <v>1.2115472661938493</v>
      </c>
      <c r="HQ1117">
        <f>HQ1116/(1.01+Assumptions!$C$9)</f>
        <v>0.75480071713177421</v>
      </c>
      <c r="HR1117">
        <f>HR1116/(0.99+Assumptions!$C$9)</f>
        <v>0.84730801005609269</v>
      </c>
    </row>
    <row r="1118" spans="2:226" x14ac:dyDescent="0.25">
      <c r="B1118">
        <f t="shared" ref="B1118:C1118" si="6686">B1117+1</f>
        <v>2054</v>
      </c>
      <c r="C1118">
        <f t="shared" si="6686"/>
        <v>60</v>
      </c>
      <c r="D1118">
        <f>IF(D1117=0, 0, D1117*(1-VLOOKUP(C1117,Mort!$A$2:$E$111,IF(D1117/D1116=1-VLOOKUP(C1116,Mort!$A$2:$E$111,4),4,5))))</f>
        <v>0.96163983923851448</v>
      </c>
      <c r="E1118" s="3">
        <f>IF(C1118&lt;65,Assumptions!$C$6,Assumptions!$C$7)*(1+Assumptions!$C$8)^(B1118-$J$3)</f>
        <v>66375.876829734902</v>
      </c>
      <c r="F1118" s="3">
        <f t="shared" si="6666"/>
        <v>63829.69</v>
      </c>
      <c r="H1118">
        <f t="shared" si="6673"/>
        <v>33</v>
      </c>
      <c r="I1118" s="5">
        <v>671834.36334957299</v>
      </c>
      <c r="J1118" s="5">
        <v>0</v>
      </c>
      <c r="K1118" s="5">
        <v>0</v>
      </c>
      <c r="L1118" s="5">
        <v>0</v>
      </c>
      <c r="M1118" s="5">
        <v>0</v>
      </c>
      <c r="N1118" s="5">
        <v>0</v>
      </c>
      <c r="O1118" s="5">
        <v>0</v>
      </c>
      <c r="P1118" s="5">
        <v>0</v>
      </c>
      <c r="Q1118" s="5">
        <v>0</v>
      </c>
      <c r="R1118" s="5">
        <v>0</v>
      </c>
      <c r="S1118" s="5">
        <v>16498.57</v>
      </c>
      <c r="T1118" s="5">
        <v>17398.86</v>
      </c>
      <c r="U1118" s="5">
        <v>18347.349999999999</v>
      </c>
      <c r="V1118" s="5">
        <v>19346.39</v>
      </c>
      <c r="W1118" s="5">
        <v>20398.400000000001</v>
      </c>
      <c r="X1118" s="5">
        <v>21505.67</v>
      </c>
      <c r="Y1118" s="5">
        <v>22670.79</v>
      </c>
      <c r="Z1118" s="5">
        <v>23895.919999999998</v>
      </c>
      <c r="AA1118" s="5">
        <v>25183.72</v>
      </c>
      <c r="AB1118" s="5">
        <v>26536.15</v>
      </c>
      <c r="AC1118" s="5">
        <v>27955.040000000001</v>
      </c>
      <c r="AD1118" s="5">
        <v>29442.43</v>
      </c>
      <c r="AE1118" s="5">
        <v>30999.64</v>
      </c>
      <c r="AF1118" s="5">
        <v>32627.439999999999</v>
      </c>
      <c r="AG1118" s="5">
        <v>34325.57</v>
      </c>
      <c r="AH1118" s="5">
        <v>36093.61</v>
      </c>
      <c r="AI1118" s="5">
        <v>37929.11</v>
      </c>
      <c r="AJ1118" s="5">
        <v>39828.74</v>
      </c>
      <c r="AK1118" s="5">
        <v>41819.31</v>
      </c>
      <c r="AL1118" s="5">
        <v>43909.36</v>
      </c>
      <c r="AM1118" s="5">
        <v>46108.5</v>
      </c>
      <c r="AN1118" s="5">
        <v>48429.95</v>
      </c>
      <c r="AO1118" s="5">
        <v>50881.05</v>
      </c>
      <c r="AP1118" s="5">
        <v>53464.25</v>
      </c>
      <c r="AQ1118" s="5">
        <v>56179.73</v>
      </c>
      <c r="AR1118" s="5">
        <v>59028.38</v>
      </c>
      <c r="AS1118" s="5">
        <v>62012.77</v>
      </c>
      <c r="AT1118" s="5">
        <v>65138.22</v>
      </c>
      <c r="AU1118" s="5">
        <v>68410.210000000006</v>
      </c>
      <c r="AV1118" s="5">
        <v>71836.44</v>
      </c>
      <c r="AW1118" s="5">
        <v>75411.539999999994</v>
      </c>
      <c r="AX1118" s="5">
        <v>32592.42</v>
      </c>
      <c r="AY1118" s="5">
        <v>34182.82</v>
      </c>
      <c r="AZ1118" s="5">
        <v>35829.19</v>
      </c>
      <c r="BA1118" s="5">
        <v>37527.26</v>
      </c>
      <c r="BB1118" s="5">
        <v>39272.550000000003</v>
      </c>
      <c r="BC1118" s="5">
        <v>41060.89</v>
      </c>
      <c r="BD1118" s="5">
        <v>42889.08</v>
      </c>
      <c r="BE1118" s="5">
        <v>44749.34</v>
      </c>
      <c r="BF1118" s="5">
        <v>46629.87</v>
      </c>
      <c r="BG1118" s="5">
        <v>48516.61</v>
      </c>
      <c r="BH1118" s="5">
        <v>50395.24</v>
      </c>
      <c r="BI1118" s="5">
        <v>52251.44</v>
      </c>
      <c r="BJ1118" s="5">
        <v>54068.52</v>
      </c>
      <c r="BK1118" s="5">
        <v>55827.86</v>
      </c>
      <c r="BL1118" s="5">
        <v>57509.56</v>
      </c>
      <c r="BM1118" s="5">
        <v>59088.43</v>
      </c>
      <c r="BN1118" s="5">
        <v>60529.24</v>
      </c>
      <c r="BO1118" s="5">
        <v>61786.78</v>
      </c>
      <c r="BP1118" s="5">
        <v>62809.06</v>
      </c>
      <c r="BQ1118" s="5">
        <v>63543.44</v>
      </c>
      <c r="BR1118" s="5">
        <v>63931.1</v>
      </c>
      <c r="BS1118" s="5">
        <v>63911.05</v>
      </c>
      <c r="BT1118" s="5">
        <v>63423.74</v>
      </c>
      <c r="BU1118" s="5">
        <v>62413.55</v>
      </c>
      <c r="BV1118" s="5">
        <v>60836.05</v>
      </c>
      <c r="BW1118" s="5">
        <v>58663.02</v>
      </c>
      <c r="BX1118" s="5">
        <v>55770.47</v>
      </c>
      <c r="BY1118" s="5">
        <v>52183.28</v>
      </c>
      <c r="BZ1118" s="5">
        <v>47970.2</v>
      </c>
      <c r="CA1118" s="5">
        <v>43236.41</v>
      </c>
      <c r="CB1118" s="5">
        <v>38115.86</v>
      </c>
      <c r="CC1118" s="5">
        <v>32777.39</v>
      </c>
      <c r="CD1118" s="5">
        <v>27428.28</v>
      </c>
      <c r="CE1118" s="5">
        <v>22293.52</v>
      </c>
      <c r="CF1118" s="5">
        <v>17698.78</v>
      </c>
      <c r="CG1118" s="5">
        <v>13633.89</v>
      </c>
      <c r="CH1118" s="5">
        <v>10066.18</v>
      </c>
      <c r="CI1118" s="5">
        <v>7053.58</v>
      </c>
      <c r="CJ1118" s="5">
        <v>4667.18</v>
      </c>
      <c r="CK1118" s="5">
        <v>2806.31</v>
      </c>
      <c r="CL1118" s="5">
        <v>1495.64</v>
      </c>
      <c r="CM1118" s="5">
        <v>692.81</v>
      </c>
      <c r="CN1118" s="5">
        <v>275.36</v>
      </c>
      <c r="CO1118" s="5">
        <v>89.33</v>
      </c>
      <c r="CP1118" s="5">
        <v>21.72</v>
      </c>
      <c r="CQ1118" s="5">
        <v>3.32</v>
      </c>
      <c r="CR1118" s="5">
        <v>0</v>
      </c>
      <c r="CS1118" s="5">
        <v>0</v>
      </c>
      <c r="CT1118" s="5">
        <v>0</v>
      </c>
      <c r="CU1118" s="5">
        <v>0</v>
      </c>
      <c r="CV1118" s="5">
        <v>0</v>
      </c>
      <c r="CW1118" s="5">
        <v>0</v>
      </c>
      <c r="CX1118" s="5">
        <v>0</v>
      </c>
      <c r="CY1118" s="5">
        <v>0</v>
      </c>
      <c r="CZ1118" s="5">
        <v>0</v>
      </c>
      <c r="DA1118" s="5">
        <v>0</v>
      </c>
      <c r="DB1118" s="5">
        <v>0</v>
      </c>
      <c r="DC1118" s="5">
        <v>0</v>
      </c>
      <c r="DD1118" s="5">
        <v>0</v>
      </c>
      <c r="DE1118" s="5">
        <v>0</v>
      </c>
      <c r="DF1118" s="3">
        <v>0</v>
      </c>
      <c r="DG1118" s="3">
        <v>0</v>
      </c>
      <c r="DH1118" s="3">
        <v>0</v>
      </c>
      <c r="DI1118" s="3">
        <v>0</v>
      </c>
      <c r="DJ1118" s="3">
        <v>0</v>
      </c>
      <c r="DK1118" s="3">
        <v>0</v>
      </c>
      <c r="DL1118" s="3">
        <v>0</v>
      </c>
      <c r="DM1118" s="3">
        <v>0</v>
      </c>
      <c r="DN1118" s="3">
        <v>0</v>
      </c>
      <c r="DO1118" s="3">
        <v>1</v>
      </c>
      <c r="DP1118" s="3">
        <v>0.99958999999999998</v>
      </c>
      <c r="DQ1118" s="3">
        <v>0.99913018859999991</v>
      </c>
      <c r="DR1118" s="3">
        <v>0.99861064090192797</v>
      </c>
      <c r="DS1118" s="3">
        <v>0.99802146062379582</v>
      </c>
      <c r="DT1118" s="3">
        <v>0.99734280603057157</v>
      </c>
      <c r="DU1118" s="3">
        <v>0.99656487864186771</v>
      </c>
      <c r="DV1118" s="3">
        <v>0.99565800460230369</v>
      </c>
      <c r="DW1118" s="3">
        <v>0.99461256369747131</v>
      </c>
      <c r="DX1118" s="3">
        <v>0.99338919024412342</v>
      </c>
      <c r="DY1118" s="3">
        <v>0.99194877591826947</v>
      </c>
      <c r="DZ1118" s="3">
        <v>0.99026246299920839</v>
      </c>
      <c r="EA1118" s="3">
        <v>0.98828193807320996</v>
      </c>
      <c r="EB1118" s="3">
        <v>0.98594959269935711</v>
      </c>
      <c r="EC1118" s="3">
        <v>0.98318893383979888</v>
      </c>
      <c r="ED1118" s="3">
        <v>0.97993457846878906</v>
      </c>
      <c r="EE1118" s="3">
        <v>0.97608343557540678</v>
      </c>
      <c r="EF1118" s="3">
        <v>0.97153488676562538</v>
      </c>
      <c r="EG1118" s="3">
        <v>0.96691038070462099</v>
      </c>
      <c r="EH1118" s="3">
        <v>0.96230788729246697</v>
      </c>
      <c r="EI1118" s="3">
        <v>0.95782353253768404</v>
      </c>
      <c r="EJ1118" s="3">
        <v>0.95359953075919279</v>
      </c>
      <c r="EK1118" s="3">
        <v>0.94963255671123448</v>
      </c>
      <c r="EL1118" s="3">
        <v>0.94582453015882251</v>
      </c>
      <c r="EM1118" s="3">
        <v>0.94205069028348876</v>
      </c>
      <c r="EN1118" s="3">
        <v>0.93821654397403498</v>
      </c>
      <c r="EO1118" s="3">
        <v>0.93426665232390427</v>
      </c>
      <c r="EP1118" s="3">
        <v>0.93019324971977202</v>
      </c>
      <c r="EQ1118" s="3">
        <v>0.9259887762310387</v>
      </c>
      <c r="ER1118" s="3">
        <v>0.92167366853380206</v>
      </c>
      <c r="ES1118" s="3">
        <v>0.9171021671378744</v>
      </c>
      <c r="ET1118" s="3">
        <v>0.91217732850034405</v>
      </c>
      <c r="EU1118" s="3">
        <v>0.90681372580876207</v>
      </c>
      <c r="EV1118" s="3">
        <v>0.90093757286552123</v>
      </c>
      <c r="EW1118" s="3">
        <v>0.89444181296516079</v>
      </c>
      <c r="EX1118" s="3">
        <v>0.88724155637079127</v>
      </c>
      <c r="EY1118" s="3">
        <v>0.87928299961014522</v>
      </c>
      <c r="EZ1118" s="3">
        <v>0.87055171942401643</v>
      </c>
      <c r="FA1118" s="3">
        <v>0.86095823947596373</v>
      </c>
      <c r="FB1118" s="3">
        <v>0.85036845313040943</v>
      </c>
      <c r="FC1118" s="3">
        <v>0.83865037584627233</v>
      </c>
      <c r="FD1118" s="3">
        <v>0.82571000054696431</v>
      </c>
      <c r="FE1118" s="3">
        <v>0.81149127433754553</v>
      </c>
      <c r="FF1118" s="3">
        <v>0.79593498660849482</v>
      </c>
      <c r="FG1118" s="3">
        <v>0.77898953074359989</v>
      </c>
      <c r="FH1118" s="3">
        <v>0.76062095760866577</v>
      </c>
      <c r="FI1118" s="3">
        <v>0.74076114440550356</v>
      </c>
      <c r="FJ1118" s="3">
        <v>0.71926425599485577</v>
      </c>
      <c r="FK1118" s="3">
        <v>0.69593132353038267</v>
      </c>
      <c r="FL1118" s="3">
        <v>0.67056462678770024</v>
      </c>
      <c r="FM1118" s="3">
        <v>0.64303794885806509</v>
      </c>
      <c r="FN1118" s="3">
        <v>0.61323313992849382</v>
      </c>
      <c r="FO1118" s="3">
        <v>0.58108132640204291</v>
      </c>
      <c r="FP1118" s="3">
        <v>0.54658833886681768</v>
      </c>
      <c r="FQ1118" s="3">
        <v>0.50984120484480155</v>
      </c>
      <c r="FR1118" s="3">
        <v>0.47104738756816061</v>
      </c>
      <c r="FS1118" s="3">
        <v>0.43054202271117448</v>
      </c>
      <c r="FT1118" s="3">
        <v>0.38797433292572064</v>
      </c>
      <c r="FU1118" s="3">
        <v>0.34409443587182165</v>
      </c>
      <c r="FV1118" s="3">
        <v>0.29982324575255309</v>
      </c>
      <c r="FW1118" s="3">
        <v>0.25614799354377871</v>
      </c>
      <c r="FX1118" s="3">
        <v>0.21403982488511691</v>
      </c>
      <c r="FY1118" s="3">
        <v>0.17446600166210766</v>
      </c>
      <c r="FZ1118" s="3">
        <v>0.13838294319835054</v>
      </c>
      <c r="GA1118" s="3">
        <v>0.10661298709887322</v>
      </c>
      <c r="GB1118" s="3">
        <v>8.0227338921773084E-2</v>
      </c>
      <c r="GC1118" s="3">
        <v>5.8579596060511052E-2</v>
      </c>
      <c r="GD1118" s="3">
        <v>4.0995758711027445E-2</v>
      </c>
      <c r="GE1118" s="3">
        <v>2.7228972978277321E-2</v>
      </c>
      <c r="GF1118" s="3">
        <v>1.7077467272515971E-2</v>
      </c>
      <c r="GG1118" s="3">
        <v>9.7331316972977516E-3</v>
      </c>
      <c r="GH1118" s="3">
        <v>4.9168861395239051E-3</v>
      </c>
      <c r="GI1118" s="3">
        <v>2.1588571972807609E-3</v>
      </c>
      <c r="GJ1118" s="3">
        <v>8.133278605035538E-4</v>
      </c>
      <c r="GK1118" s="3">
        <v>2.500820505476327E-4</v>
      </c>
      <c r="GL1118" s="3">
        <v>5.764891429224028E-5</v>
      </c>
      <c r="GM1118" s="3">
        <v>8.3596690615177608E-6</v>
      </c>
      <c r="GN1118" s="3">
        <v>0</v>
      </c>
      <c r="GO1118" s="3">
        <v>0</v>
      </c>
      <c r="GP1118" s="3">
        <v>0</v>
      </c>
      <c r="GQ1118" s="3">
        <v>0</v>
      </c>
      <c r="GR1118" s="3">
        <v>0</v>
      </c>
      <c r="GS1118" s="3">
        <v>0</v>
      </c>
      <c r="GT1118" s="3">
        <v>0</v>
      </c>
      <c r="GU1118" s="3">
        <v>0</v>
      </c>
      <c r="GV1118" s="3">
        <v>0</v>
      </c>
      <c r="GW1118" s="3">
        <v>0</v>
      </c>
      <c r="GX1118" s="3">
        <v>0</v>
      </c>
      <c r="GY1118" s="3">
        <v>0</v>
      </c>
      <c r="GZ1118" s="3">
        <v>0</v>
      </c>
      <c r="HA1118" s="3">
        <v>0</v>
      </c>
      <c r="HB1118">
        <f t="shared" si="6670"/>
        <v>10</v>
      </c>
      <c r="HC1118">
        <f t="shared" si="6674"/>
        <v>0.47646182707134421</v>
      </c>
      <c r="HD1118">
        <f>IF(H1118&gt;=$F$3,IF(HB1118&lt;50,HC1118*VLOOKUP(H1118,Ret!$A$2:$AZ$27,HB1118+2),HC1118),0)</f>
        <v>0</v>
      </c>
      <c r="HE1118">
        <f>IF(H1118&lt;$F$3,HC1118*VLOOKUP(H1118,Withd!$A$2:$AZ$57,HB1118+2),0)</f>
        <v>2.954063327842334E-2</v>
      </c>
      <c r="HF1118">
        <f>IF(HC1118=HD1118,0,HC1118*VLOOKUP(H1118,Mort!$A$2:$E$115,IF(HF1117/HC1117=VLOOKUP(H1117,Mort!$A$2:$E$115,2),2,3)))</f>
        <v>1.477031663921167E-4</v>
      </c>
      <c r="HH1118">
        <f t="shared" ref="HH1118:HI1118" si="6687">HH1117+1</f>
        <v>32</v>
      </c>
      <c r="HI1118">
        <f t="shared" si="6687"/>
        <v>9</v>
      </c>
      <c r="HJ1118">
        <f t="shared" si="6668"/>
        <v>0.35956034384889562</v>
      </c>
      <c r="HK1118">
        <f>IF(HH1118&gt;=$F$3,IF(HI1118&lt;50,HJ1118*VLOOKUP(HH1118,Ret!$A$2:$AZ$27,HI1118+2),HJ1118),0)</f>
        <v>0</v>
      </c>
      <c r="HL1118">
        <f>IF(HH1118&lt;$F$3,HJ1118*VLOOKUP(HH1118,Withd!$A$2:$AZ$57,HI1118+2),0)</f>
        <v>2.3766938728412002E-2</v>
      </c>
      <c r="HM1118">
        <f>IF(HJ1118=HK1118,0,HJ1118*VLOOKUP(HH1118,Mort!$A$2:$E$115,IF(HM1117/HJ1117=VLOOKUP(HH1117,Mort!$A$2:$E$115,2),2,3)))</f>
        <v>1.0427249971617973E-4</v>
      </c>
      <c r="HN1118">
        <f>HN1117/(1+Assumptions!$C$9)</f>
        <v>0.77022662195745895</v>
      </c>
      <c r="HO1118">
        <f>HO1117*(1+Assumptions!$C$10)</f>
        <v>1.2509225523451495</v>
      </c>
      <c r="HQ1118">
        <f>HQ1117/(1.01+Assumptions!$C$9)</f>
        <v>0.72022969191963182</v>
      </c>
      <c r="HR1118">
        <f>HR1117/(0.99+Assumptions!$C$9)</f>
        <v>0.82422958176662708</v>
      </c>
    </row>
    <row r="1119" spans="2:226" x14ac:dyDescent="0.25">
      <c r="B1119">
        <f t="shared" ref="B1119:C1119" si="6688">B1118+1</f>
        <v>2055</v>
      </c>
      <c r="C1119">
        <f t="shared" si="6688"/>
        <v>61</v>
      </c>
      <c r="D1119">
        <f>IF(D1118=0, 0, D1118*(1-VLOOKUP(C1118,Mort!$A$2:$E$111,IF(D1118/D1117=1-VLOOKUP(C1117,Mort!$A$2:$E$111,4),4,5))))</f>
        <v>0.95744708953943458</v>
      </c>
      <c r="E1119" s="3">
        <f>IF(C1119&lt;65,Assumptions!$C$6,Assumptions!$C$7)*(1+Assumptions!$C$8)^(B1119-$J$3)</f>
        <v>70026.550055370331</v>
      </c>
      <c r="F1119" s="3">
        <f t="shared" si="6666"/>
        <v>67046.720000000001</v>
      </c>
      <c r="H1119">
        <f t="shared" si="6673"/>
        <v>34</v>
      </c>
      <c r="I1119" s="5">
        <v>660310.82416135224</v>
      </c>
      <c r="J1119" s="5">
        <v>0</v>
      </c>
      <c r="K1119" s="5">
        <v>0</v>
      </c>
      <c r="L1119" s="5">
        <v>0</v>
      </c>
      <c r="M1119" s="5">
        <v>0</v>
      </c>
      <c r="N1119" s="5">
        <v>0</v>
      </c>
      <c r="O1119" s="5">
        <v>0</v>
      </c>
      <c r="P1119" s="5">
        <v>0</v>
      </c>
      <c r="Q1119" s="5">
        <v>0</v>
      </c>
      <c r="R1119" s="5">
        <v>0</v>
      </c>
      <c r="S1119" s="5">
        <v>0</v>
      </c>
      <c r="T1119" s="5">
        <v>17405.990000000002</v>
      </c>
      <c r="U1119" s="5">
        <v>18354.87</v>
      </c>
      <c r="V1119" s="5">
        <v>19354.32</v>
      </c>
      <c r="W1119" s="5">
        <v>20406.759999999998</v>
      </c>
      <c r="X1119" s="5">
        <v>21514.5</v>
      </c>
      <c r="Y1119" s="5">
        <v>22680.09</v>
      </c>
      <c r="Z1119" s="5">
        <v>23905.72</v>
      </c>
      <c r="AA1119" s="5">
        <v>25194.05</v>
      </c>
      <c r="AB1119" s="5">
        <v>26547.03</v>
      </c>
      <c r="AC1119" s="5">
        <v>27966.51</v>
      </c>
      <c r="AD1119" s="5">
        <v>29454.51</v>
      </c>
      <c r="AE1119" s="5">
        <v>31012.36</v>
      </c>
      <c r="AF1119" s="5">
        <v>32640.82</v>
      </c>
      <c r="AG1119" s="5">
        <v>34339.65</v>
      </c>
      <c r="AH1119" s="5">
        <v>36108.410000000003</v>
      </c>
      <c r="AI1119" s="5">
        <v>37944.660000000003</v>
      </c>
      <c r="AJ1119" s="5">
        <v>39845.07</v>
      </c>
      <c r="AK1119" s="5">
        <v>41836.46</v>
      </c>
      <c r="AL1119" s="5">
        <v>43927.37</v>
      </c>
      <c r="AM1119" s="5">
        <v>46127.41</v>
      </c>
      <c r="AN1119" s="5">
        <v>48449.81</v>
      </c>
      <c r="AO1119" s="5">
        <v>50901.919999999998</v>
      </c>
      <c r="AP1119" s="5">
        <v>53486.18</v>
      </c>
      <c r="AQ1119" s="5">
        <v>56202.77</v>
      </c>
      <c r="AR1119" s="5">
        <v>59052.6</v>
      </c>
      <c r="AS1119" s="5">
        <v>62038.2</v>
      </c>
      <c r="AT1119" s="5">
        <v>65164.94</v>
      </c>
      <c r="AU1119" s="5">
        <v>68438.27</v>
      </c>
      <c r="AV1119" s="5">
        <v>71865.91</v>
      </c>
      <c r="AW1119" s="5">
        <v>75442.47</v>
      </c>
      <c r="AX1119" s="5">
        <v>32605.79</v>
      </c>
      <c r="AY1119" s="5">
        <v>34196.839999999997</v>
      </c>
      <c r="AZ1119" s="5">
        <v>35843.879999999997</v>
      </c>
      <c r="BA1119" s="5">
        <v>37542.65</v>
      </c>
      <c r="BB1119" s="5">
        <v>39288.660000000003</v>
      </c>
      <c r="BC1119" s="5">
        <v>41077.730000000003</v>
      </c>
      <c r="BD1119" s="5">
        <v>42906.67</v>
      </c>
      <c r="BE1119" s="5">
        <v>44767.7</v>
      </c>
      <c r="BF1119" s="5">
        <v>46648.99</v>
      </c>
      <c r="BG1119" s="5">
        <v>48536.51</v>
      </c>
      <c r="BH1119" s="5">
        <v>50415.91</v>
      </c>
      <c r="BI1119" s="5">
        <v>52272.87</v>
      </c>
      <c r="BJ1119" s="5">
        <v>54090.7</v>
      </c>
      <c r="BK1119" s="5">
        <v>55850.75</v>
      </c>
      <c r="BL1119" s="5">
        <v>57533.15</v>
      </c>
      <c r="BM1119" s="5">
        <v>59112.67</v>
      </c>
      <c r="BN1119" s="5">
        <v>60554.06</v>
      </c>
      <c r="BO1119" s="5">
        <v>61812.12</v>
      </c>
      <c r="BP1119" s="5">
        <v>62834.82</v>
      </c>
      <c r="BQ1119" s="5">
        <v>63569.5</v>
      </c>
      <c r="BR1119" s="5">
        <v>63957.32</v>
      </c>
      <c r="BS1119" s="5">
        <v>63937.26</v>
      </c>
      <c r="BT1119" s="5">
        <v>63449.75</v>
      </c>
      <c r="BU1119" s="5">
        <v>62439.15</v>
      </c>
      <c r="BV1119" s="5">
        <v>60861</v>
      </c>
      <c r="BW1119" s="5">
        <v>58687.08</v>
      </c>
      <c r="BX1119" s="5">
        <v>55793.34</v>
      </c>
      <c r="BY1119" s="5">
        <v>52204.69</v>
      </c>
      <c r="BZ1119" s="5">
        <v>47989.88</v>
      </c>
      <c r="CA1119" s="5">
        <v>43254.15</v>
      </c>
      <c r="CB1119" s="5">
        <v>38131.49</v>
      </c>
      <c r="CC1119" s="5">
        <v>32790.839999999997</v>
      </c>
      <c r="CD1119" s="5">
        <v>27439.53</v>
      </c>
      <c r="CE1119" s="5">
        <v>22302.66</v>
      </c>
      <c r="CF1119" s="5">
        <v>17706.04</v>
      </c>
      <c r="CG1119" s="5">
        <v>13639.48</v>
      </c>
      <c r="CH1119" s="5">
        <v>10070.31</v>
      </c>
      <c r="CI1119" s="5">
        <v>7056.47</v>
      </c>
      <c r="CJ1119" s="5">
        <v>4669.09</v>
      </c>
      <c r="CK1119" s="5">
        <v>2807.46</v>
      </c>
      <c r="CL1119" s="5">
        <v>1496.25</v>
      </c>
      <c r="CM1119" s="5">
        <v>693.09</v>
      </c>
      <c r="CN1119" s="5">
        <v>275.48</v>
      </c>
      <c r="CO1119" s="5">
        <v>89.36</v>
      </c>
      <c r="CP1119" s="5">
        <v>21.73</v>
      </c>
      <c r="CQ1119" s="5">
        <v>3.32</v>
      </c>
      <c r="CR1119" s="5">
        <v>0</v>
      </c>
      <c r="CS1119" s="5">
        <v>0</v>
      </c>
      <c r="CT1119" s="5">
        <v>0</v>
      </c>
      <c r="CU1119" s="5">
        <v>0</v>
      </c>
      <c r="CV1119" s="5">
        <v>0</v>
      </c>
      <c r="CW1119" s="5">
        <v>0</v>
      </c>
      <c r="CX1119" s="5">
        <v>0</v>
      </c>
      <c r="CY1119" s="5">
        <v>0</v>
      </c>
      <c r="CZ1119" s="5">
        <v>0</v>
      </c>
      <c r="DA1119" s="5">
        <v>0</v>
      </c>
      <c r="DB1119" s="5">
        <v>0</v>
      </c>
      <c r="DC1119" s="5">
        <v>0</v>
      </c>
      <c r="DD1119" s="5">
        <v>0</v>
      </c>
      <c r="DE1119" s="5">
        <v>0</v>
      </c>
      <c r="DF1119" s="3">
        <v>0</v>
      </c>
      <c r="DG1119" s="3">
        <v>0</v>
      </c>
      <c r="DH1119" s="3">
        <v>0</v>
      </c>
      <c r="DI1119" s="3">
        <v>0</v>
      </c>
      <c r="DJ1119" s="3">
        <v>0</v>
      </c>
      <c r="DK1119" s="3">
        <v>0</v>
      </c>
      <c r="DL1119" s="3">
        <v>0</v>
      </c>
      <c r="DM1119" s="3">
        <v>0</v>
      </c>
      <c r="DN1119" s="3">
        <v>0</v>
      </c>
      <c r="DO1119" s="3">
        <v>0</v>
      </c>
      <c r="DP1119" s="3">
        <v>1</v>
      </c>
      <c r="DQ1119" s="3">
        <v>0.99953999999999998</v>
      </c>
      <c r="DR1119" s="3">
        <v>0.99902023920000005</v>
      </c>
      <c r="DS1119" s="3">
        <v>0.99843081725887206</v>
      </c>
      <c r="DT1119" s="3">
        <v>0.99775188430313599</v>
      </c>
      <c r="DU1119" s="3">
        <v>0.99697363783337956</v>
      </c>
      <c r="DV1119" s="3">
        <v>0.9960663918229512</v>
      </c>
      <c r="DW1119" s="3">
        <v>0.99502052211153713</v>
      </c>
      <c r="DX1119" s="3">
        <v>0.99379664686933999</v>
      </c>
      <c r="DY1119" s="3">
        <v>0.99235564173137947</v>
      </c>
      <c r="DZ1119" s="3">
        <v>0.99066863714043607</v>
      </c>
      <c r="EA1119" s="3">
        <v>0.98868729986615522</v>
      </c>
      <c r="EB1119" s="3">
        <v>0.98635399783847111</v>
      </c>
      <c r="EC1119" s="3">
        <v>0.9835922066445234</v>
      </c>
      <c r="ED1119" s="3">
        <v>0.98033651644052999</v>
      </c>
      <c r="EE1119" s="3">
        <v>0.97648379393091878</v>
      </c>
      <c r="EF1119" s="3">
        <v>0.97193337945120073</v>
      </c>
      <c r="EG1119" s="3">
        <v>0.96730697656501308</v>
      </c>
      <c r="EH1119" s="3">
        <v>0.96270259535656366</v>
      </c>
      <c r="EI1119" s="3">
        <v>0.95821640126220209</v>
      </c>
      <c r="EJ1119" s="3">
        <v>0.95399066693263579</v>
      </c>
      <c r="EK1119" s="3">
        <v>0.95002206575819592</v>
      </c>
      <c r="EL1119" s="3">
        <v>0.94621247727450564</v>
      </c>
      <c r="EM1119" s="3">
        <v>0.94243708949018035</v>
      </c>
      <c r="EN1119" s="3">
        <v>0.93860137053595527</v>
      </c>
      <c r="EO1119" s="3">
        <v>0.93464985876599882</v>
      </c>
      <c r="EP1119" s="3">
        <v>0.93057478538177907</v>
      </c>
      <c r="EQ1119" s="3">
        <v>0.92636858735185346</v>
      </c>
      <c r="ER1119" s="3">
        <v>0.92205170973479378</v>
      </c>
      <c r="ES1119" s="3">
        <v>0.91747833325450923</v>
      </c>
      <c r="ET1119" s="3">
        <v>0.91255147460493258</v>
      </c>
      <c r="EU1119" s="3">
        <v>0.90718567193425559</v>
      </c>
      <c r="EV1119" s="3">
        <v>0.90130710878012155</v>
      </c>
      <c r="EW1119" s="3">
        <v>0.89480868452581686</v>
      </c>
      <c r="EX1119" s="3">
        <v>0.88760547461538408</v>
      </c>
      <c r="EY1119" s="3">
        <v>0.87964365350808404</v>
      </c>
      <c r="EZ1119" s="3">
        <v>0.87090879202874882</v>
      </c>
      <c r="FA1119" s="3">
        <v>0.86131137714059203</v>
      </c>
      <c r="FB1119" s="3">
        <v>0.85071724720176278</v>
      </c>
      <c r="FC1119" s="3">
        <v>0.83899436353532253</v>
      </c>
      <c r="FD1119" s="3">
        <v>0.82604868050597247</v>
      </c>
      <c r="FE1119" s="3">
        <v>0.81182412222765965</v>
      </c>
      <c r="FF1119" s="3">
        <v>0.79626145380455537</v>
      </c>
      <c r="FG1119" s="3">
        <v>0.7793090474530564</v>
      </c>
      <c r="FH1119" s="3">
        <v>0.76093294011411328</v>
      </c>
      <c r="FI1119" s="3">
        <v>0.74106498104773377</v>
      </c>
      <c r="FJ1119" s="3">
        <v>0.71955927529772845</v>
      </c>
      <c r="FK1119" s="3">
        <v>0.69621677240707014</v>
      </c>
      <c r="FL1119" s="3">
        <v>0.67083967105283249</v>
      </c>
      <c r="FM1119" s="3">
        <v>0.64330170255611374</v>
      </c>
      <c r="FN1119" s="3">
        <v>0.61348466864263784</v>
      </c>
      <c r="FO1119" s="3">
        <v>0.5813196674657044</v>
      </c>
      <c r="FP1119" s="3">
        <v>0.54681253200494018</v>
      </c>
      <c r="FQ1119" s="3">
        <v>0.51005032547824802</v>
      </c>
      <c r="FR1119" s="3">
        <v>0.47124059621260811</v>
      </c>
      <c r="FS1119" s="3">
        <v>0.43071861734428596</v>
      </c>
      <c r="FT1119" s="3">
        <v>0.38813346764745638</v>
      </c>
      <c r="FU1119" s="3">
        <v>0.34423557245652908</v>
      </c>
      <c r="FV1119" s="3">
        <v>0.29994622370427204</v>
      </c>
      <c r="FW1119" s="3">
        <v>0.25625305729727077</v>
      </c>
      <c r="FX1119" s="3">
        <v>0.21412761720817242</v>
      </c>
      <c r="FY1119" s="3">
        <v>0.17453756206255341</v>
      </c>
      <c r="FZ1119" s="3">
        <v>0.13843970347677612</v>
      </c>
      <c r="GA1119" s="3">
        <v>0.10665671635257785</v>
      </c>
      <c r="GB1119" s="3">
        <v>8.0260245622478368E-2</v>
      </c>
      <c r="GC1119" s="3">
        <v>5.860362354616503E-2</v>
      </c>
      <c r="GD1119" s="3">
        <v>4.1012573866312671E-2</v>
      </c>
      <c r="GE1119" s="3">
        <v>2.7240141436266217E-2</v>
      </c>
      <c r="GF1119" s="3">
        <v>1.7084471905997448E-2</v>
      </c>
      <c r="GG1119" s="3">
        <v>9.737123918104185E-3</v>
      </c>
      <c r="GH1119" s="3">
        <v>4.9189028897086914E-3</v>
      </c>
      <c r="GI1119" s="3">
        <v>2.159742691784395E-3</v>
      </c>
      <c r="GJ1119" s="3">
        <v>8.1366146170285295E-4</v>
      </c>
      <c r="GK1119" s="3">
        <v>2.5018462624439323E-4</v>
      </c>
      <c r="GL1119" s="3">
        <v>5.7672560041857513E-5</v>
      </c>
      <c r="GM1119" s="3">
        <v>8.3630979316697564E-6</v>
      </c>
      <c r="GN1119" s="3">
        <v>0</v>
      </c>
      <c r="GO1119" s="3">
        <v>0</v>
      </c>
      <c r="GP1119" s="3">
        <v>0</v>
      </c>
      <c r="GQ1119" s="3">
        <v>0</v>
      </c>
      <c r="GR1119" s="3">
        <v>0</v>
      </c>
      <c r="GS1119" s="3">
        <v>0</v>
      </c>
      <c r="GT1119" s="3">
        <v>0</v>
      </c>
      <c r="GU1119" s="3">
        <v>0</v>
      </c>
      <c r="GV1119" s="3">
        <v>0</v>
      </c>
      <c r="GW1119" s="3">
        <v>0</v>
      </c>
      <c r="GX1119" s="3">
        <v>0</v>
      </c>
      <c r="GY1119" s="3">
        <v>0</v>
      </c>
      <c r="GZ1119" s="3">
        <v>0</v>
      </c>
      <c r="HA1119" s="3">
        <v>0</v>
      </c>
      <c r="HB1119">
        <f t="shared" si="6670"/>
        <v>11</v>
      </c>
      <c r="HC1119">
        <f t="shared" si="6674"/>
        <v>0.44677349062652877</v>
      </c>
      <c r="HD1119">
        <f>IF(H1119&gt;=$F$3,IF(HB1119&lt;50,HC1119*VLOOKUP(H1119,Ret!$A$2:$AZ$27,HB1119+2),HC1119),0)</f>
        <v>0</v>
      </c>
      <c r="HE1119">
        <f>IF(H1119&lt;$F$3,HC1119*VLOOKUP(H1119,Withd!$A$2:$AZ$57,HB1119+2),0)</f>
        <v>2.6538345343215808E-2</v>
      </c>
      <c r="HF1119">
        <f>IF(HC1119=HD1119,0,HC1119*VLOOKUP(H1119,Mort!$A$2:$E$115,IF(HF1118/HC1118=VLOOKUP(H1118,Mort!$A$2:$E$115,2),2,3)))</f>
        <v>1.474352519067545E-4</v>
      </c>
      <c r="HH1119">
        <f t="shared" ref="HH1119:HI1119" si="6689">HH1118+1</f>
        <v>33</v>
      </c>
      <c r="HI1119">
        <f t="shared" si="6689"/>
        <v>10</v>
      </c>
      <c r="HJ1119">
        <f t="shared" si="6668"/>
        <v>0.33568913262076744</v>
      </c>
      <c r="HK1119">
        <f>IF(HH1119&gt;=$F$3,IF(HI1119&lt;50,HJ1119*VLOOKUP(HH1119,Ret!$A$2:$AZ$27,HI1119+2),HJ1119),0)</f>
        <v>0</v>
      </c>
      <c r="HL1119">
        <f>IF(HH1119&lt;$F$3,HJ1119*VLOOKUP(HH1119,Withd!$A$2:$AZ$57,HI1119+2),0)</f>
        <v>2.0812726222487581E-2</v>
      </c>
      <c r="HM1119">
        <f>IF(HJ1119=HK1119,0,HJ1119*VLOOKUP(HH1119,Mort!$A$2:$E$115,IF(HM1118/HJ1118=VLOOKUP(HH1118,Mort!$A$2:$E$115,2),2,3)))</f>
        <v>1.040636311124379E-4</v>
      </c>
      <c r="HN1119">
        <f>HN1118/(1+Assumptions!$C$9)</f>
        <v>0.74202950092240749</v>
      </c>
      <c r="HO1119">
        <f>HO1118*(1+Assumptions!$C$10)</f>
        <v>1.2915775352963668</v>
      </c>
      <c r="HQ1119">
        <f>HQ1118/(1.01+Assumptions!$C$9)</f>
        <v>0.68724207244239677</v>
      </c>
      <c r="HR1119">
        <f>HR1118/(0.99+Assumptions!$C$9)</f>
        <v>0.80177974880022085</v>
      </c>
    </row>
    <row r="1120" spans="2:226" x14ac:dyDescent="0.25">
      <c r="B1120">
        <f t="shared" ref="B1120:C1120" si="6690">B1119+1</f>
        <v>2056</v>
      </c>
      <c r="C1120">
        <f t="shared" si="6690"/>
        <v>62</v>
      </c>
      <c r="D1120">
        <f>IF(D1119=0, 0, D1119*(1-VLOOKUP(C1119,Mort!$A$2:$E$111,IF(D1119/D1118=1-VLOOKUP(C1118,Mort!$A$2:$E$111,4),4,5))))</f>
        <v>0.95311942869471633</v>
      </c>
      <c r="E1120" s="3">
        <f>IF(C1120&lt;65,Assumptions!$C$6,Assumptions!$C$7)*(1+Assumptions!$C$8)^(B1120-$J$3)</f>
        <v>73878.010308415687</v>
      </c>
      <c r="F1120" s="3">
        <f t="shared" si="6666"/>
        <v>70414.570000000007</v>
      </c>
      <c r="H1120">
        <f t="shared" si="6673"/>
        <v>35</v>
      </c>
      <c r="I1120" s="5">
        <v>648621.79861656588</v>
      </c>
      <c r="J1120" s="5">
        <v>0</v>
      </c>
      <c r="K1120" s="5">
        <v>0</v>
      </c>
      <c r="L1120" s="5">
        <v>0</v>
      </c>
      <c r="M1120" s="5">
        <v>0</v>
      </c>
      <c r="N1120" s="5">
        <v>0</v>
      </c>
      <c r="O1120" s="5">
        <v>0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18363.32</v>
      </c>
      <c r="V1120" s="5">
        <v>19363.23</v>
      </c>
      <c r="W1120" s="5">
        <v>20416.16</v>
      </c>
      <c r="X1120" s="5">
        <v>21524.400000000001</v>
      </c>
      <c r="Y1120" s="5">
        <v>22690.53</v>
      </c>
      <c r="Z1120" s="5">
        <v>23916.720000000001</v>
      </c>
      <c r="AA1120" s="5">
        <v>25205.65</v>
      </c>
      <c r="AB1120" s="5">
        <v>26559.25</v>
      </c>
      <c r="AC1120" s="5">
        <v>27979.38</v>
      </c>
      <c r="AD1120" s="5">
        <v>29468.06</v>
      </c>
      <c r="AE1120" s="5">
        <v>31026.63</v>
      </c>
      <c r="AF1120" s="5">
        <v>32655.85</v>
      </c>
      <c r="AG1120" s="5">
        <v>34355.449999999997</v>
      </c>
      <c r="AH1120" s="5">
        <v>36125.03</v>
      </c>
      <c r="AI1120" s="5">
        <v>37962.129999999997</v>
      </c>
      <c r="AJ1120" s="5">
        <v>39863.410000000003</v>
      </c>
      <c r="AK1120" s="5">
        <v>41855.71</v>
      </c>
      <c r="AL1120" s="5">
        <v>43947.59</v>
      </c>
      <c r="AM1120" s="5">
        <v>46148.639999999999</v>
      </c>
      <c r="AN1120" s="5">
        <v>48472.11</v>
      </c>
      <c r="AO1120" s="5">
        <v>50925.34</v>
      </c>
      <c r="AP1120" s="5">
        <v>53510.79</v>
      </c>
      <c r="AQ1120" s="5">
        <v>56228.639999999999</v>
      </c>
      <c r="AR1120" s="5">
        <v>59079.77</v>
      </c>
      <c r="AS1120" s="5">
        <v>62066.75</v>
      </c>
      <c r="AT1120" s="5">
        <v>65194.93</v>
      </c>
      <c r="AU1120" s="5">
        <v>68469.759999999995</v>
      </c>
      <c r="AV1120" s="5">
        <v>71898.98</v>
      </c>
      <c r="AW1120" s="5">
        <v>75477.19</v>
      </c>
      <c r="AX1120" s="5">
        <v>32620.799999999999</v>
      </c>
      <c r="AY1120" s="5">
        <v>34212.58</v>
      </c>
      <c r="AZ1120" s="5">
        <v>35860.379999999997</v>
      </c>
      <c r="BA1120" s="5">
        <v>37559.93</v>
      </c>
      <c r="BB1120" s="5">
        <v>39306.74</v>
      </c>
      <c r="BC1120" s="5">
        <v>41096.629999999997</v>
      </c>
      <c r="BD1120" s="5">
        <v>42926.41</v>
      </c>
      <c r="BE1120" s="5">
        <v>44788.3</v>
      </c>
      <c r="BF1120" s="5">
        <v>46670.46</v>
      </c>
      <c r="BG1120" s="5">
        <v>48558.85</v>
      </c>
      <c r="BH1120" s="5">
        <v>50439.11</v>
      </c>
      <c r="BI1120" s="5">
        <v>52296.93</v>
      </c>
      <c r="BJ1120" s="5">
        <v>54115.59</v>
      </c>
      <c r="BK1120" s="5">
        <v>55876.46</v>
      </c>
      <c r="BL1120" s="5">
        <v>57559.63</v>
      </c>
      <c r="BM1120" s="5">
        <v>59139.87</v>
      </c>
      <c r="BN1120" s="5">
        <v>60581.93</v>
      </c>
      <c r="BO1120" s="5">
        <v>61840.57</v>
      </c>
      <c r="BP1120" s="5">
        <v>62863.74</v>
      </c>
      <c r="BQ1120" s="5">
        <v>63598.75</v>
      </c>
      <c r="BR1120" s="5">
        <v>63986.75</v>
      </c>
      <c r="BS1120" s="5">
        <v>63966.69</v>
      </c>
      <c r="BT1120" s="5">
        <v>63478.95</v>
      </c>
      <c r="BU1120" s="5">
        <v>62467.88</v>
      </c>
      <c r="BV1120" s="5">
        <v>60889.01</v>
      </c>
      <c r="BW1120" s="5">
        <v>58714.09</v>
      </c>
      <c r="BX1120" s="5">
        <v>55819.02</v>
      </c>
      <c r="BY1120" s="5">
        <v>52228.71</v>
      </c>
      <c r="BZ1120" s="5">
        <v>48011.96</v>
      </c>
      <c r="CA1120" s="5">
        <v>43274.05</v>
      </c>
      <c r="CB1120" s="5">
        <v>38149.040000000001</v>
      </c>
      <c r="CC1120" s="5">
        <v>32805.93</v>
      </c>
      <c r="CD1120" s="5">
        <v>27452.16</v>
      </c>
      <c r="CE1120" s="5">
        <v>22312.93</v>
      </c>
      <c r="CF1120" s="5">
        <v>17714.189999999999</v>
      </c>
      <c r="CG1120" s="5">
        <v>13645.76</v>
      </c>
      <c r="CH1120" s="5">
        <v>10074.950000000001</v>
      </c>
      <c r="CI1120" s="5">
        <v>7059.72</v>
      </c>
      <c r="CJ1120" s="5">
        <v>4671.24</v>
      </c>
      <c r="CK1120" s="5">
        <v>2808.75</v>
      </c>
      <c r="CL1120" s="5">
        <v>1496.94</v>
      </c>
      <c r="CM1120" s="5">
        <v>693.41</v>
      </c>
      <c r="CN1120" s="5">
        <v>275.60000000000002</v>
      </c>
      <c r="CO1120" s="5">
        <v>89.4</v>
      </c>
      <c r="CP1120" s="5">
        <v>21.74</v>
      </c>
      <c r="CQ1120" s="5">
        <v>3.33</v>
      </c>
      <c r="CR1120" s="5">
        <v>0</v>
      </c>
      <c r="CS1120" s="5">
        <v>0</v>
      </c>
      <c r="CT1120" s="5">
        <v>0</v>
      </c>
      <c r="CU1120" s="5">
        <v>0</v>
      </c>
      <c r="CV1120" s="5">
        <v>0</v>
      </c>
      <c r="CW1120" s="5">
        <v>0</v>
      </c>
      <c r="CX1120" s="5">
        <v>0</v>
      </c>
      <c r="CY1120" s="5">
        <v>0</v>
      </c>
      <c r="CZ1120" s="5">
        <v>0</v>
      </c>
      <c r="DA1120" s="5">
        <v>0</v>
      </c>
      <c r="DB1120" s="5">
        <v>0</v>
      </c>
      <c r="DC1120" s="5">
        <v>0</v>
      </c>
      <c r="DD1120" s="5">
        <v>0</v>
      </c>
      <c r="DE1120" s="5">
        <v>0</v>
      </c>
      <c r="DF1120" s="3">
        <v>0</v>
      </c>
      <c r="DG1120" s="3">
        <v>0</v>
      </c>
      <c r="DH1120" s="3">
        <v>0</v>
      </c>
      <c r="DI1120" s="3">
        <v>0</v>
      </c>
      <c r="DJ1120" s="3">
        <v>0</v>
      </c>
      <c r="DK1120" s="3">
        <v>0</v>
      </c>
      <c r="DL1120" s="3">
        <v>0</v>
      </c>
      <c r="DM1120" s="3">
        <v>0</v>
      </c>
      <c r="DN1120" s="3">
        <v>0</v>
      </c>
      <c r="DO1120" s="3">
        <v>0</v>
      </c>
      <c r="DP1120" s="3">
        <v>0</v>
      </c>
      <c r="DQ1120" s="3">
        <v>1</v>
      </c>
      <c r="DR1120" s="3">
        <v>0.99948000000000004</v>
      </c>
      <c r="DS1120" s="3">
        <v>0.99889030680000002</v>
      </c>
      <c r="DT1120" s="3">
        <v>0.99821106139137605</v>
      </c>
      <c r="DU1120" s="3">
        <v>0.99743245676349079</v>
      </c>
      <c r="DV1120" s="3">
        <v>0.99652479322783605</v>
      </c>
      <c r="DW1120" s="3">
        <v>0.99547844219494686</v>
      </c>
      <c r="DX1120" s="3">
        <v>0.99425400371104711</v>
      </c>
      <c r="DY1120" s="3">
        <v>0.99281233540566616</v>
      </c>
      <c r="DZ1120" s="3">
        <v>0.99112455443547653</v>
      </c>
      <c r="EA1120" s="3">
        <v>0.98914230532660563</v>
      </c>
      <c r="EB1120" s="3">
        <v>0.9868079294860348</v>
      </c>
      <c r="EC1120" s="3">
        <v>0.98404486728347385</v>
      </c>
      <c r="ED1120" s="3">
        <v>0.98078767877276551</v>
      </c>
      <c r="EE1120" s="3">
        <v>0.97693318319518851</v>
      </c>
      <c r="EF1120" s="3">
        <v>0.9723806745614989</v>
      </c>
      <c r="EG1120" s="3">
        <v>0.96775214255058617</v>
      </c>
      <c r="EH1120" s="3">
        <v>0.96314564235204536</v>
      </c>
      <c r="EI1120" s="3">
        <v>0.9586573836586848</v>
      </c>
      <c r="EJ1120" s="3">
        <v>0.95442970459675003</v>
      </c>
      <c r="EK1120" s="3">
        <v>0.95045927702562749</v>
      </c>
      <c r="EL1120" s="3">
        <v>0.94664793532475477</v>
      </c>
      <c r="EM1120" s="3">
        <v>0.94287081006280893</v>
      </c>
      <c r="EN1120" s="3">
        <v>0.93903332586585331</v>
      </c>
      <c r="EO1120" s="3">
        <v>0.93507999556395804</v>
      </c>
      <c r="EP1120" s="3">
        <v>0.93100304678329915</v>
      </c>
      <c r="EQ1120" s="3">
        <v>0.92679491301183869</v>
      </c>
      <c r="ER1120" s="3">
        <v>0.92247604871720357</v>
      </c>
      <c r="ES1120" s="3">
        <v>0.91790056751556626</v>
      </c>
      <c r="ET1120" s="3">
        <v>0.91297144146800768</v>
      </c>
      <c r="EU1120" s="3">
        <v>0.90760316939217578</v>
      </c>
      <c r="EV1120" s="3">
        <v>0.90172190085451442</v>
      </c>
      <c r="EW1120" s="3">
        <v>0.89522048594935333</v>
      </c>
      <c r="EX1120" s="3">
        <v>0.888013961037461</v>
      </c>
      <c r="EY1120" s="3">
        <v>0.88004847580695489</v>
      </c>
      <c r="EZ1120" s="3">
        <v>0.8713095944421918</v>
      </c>
      <c r="FA1120" s="3">
        <v>0.86170776271143878</v>
      </c>
      <c r="FB1120" s="3">
        <v>0.85110875723008805</v>
      </c>
      <c r="FC1120" s="3">
        <v>0.83938047855545739</v>
      </c>
      <c r="FD1120" s="3">
        <v>0.82642883777134668</v>
      </c>
      <c r="FE1120" s="3">
        <v>0.81219773318492405</v>
      </c>
      <c r="FF1120" s="3">
        <v>0.79662790263976901</v>
      </c>
      <c r="FG1120" s="3">
        <v>0.77966769459256835</v>
      </c>
      <c r="FH1120" s="3">
        <v>0.76128313035407558</v>
      </c>
      <c r="FI1120" s="3">
        <v>0.74140602782053067</v>
      </c>
      <c r="FJ1120" s="3">
        <v>0.71989042489317878</v>
      </c>
      <c r="FK1120" s="3">
        <v>0.696537179509644</v>
      </c>
      <c r="FL1120" s="3">
        <v>0.67114839931651749</v>
      </c>
      <c r="FM1120" s="3">
        <v>0.64359775752457438</v>
      </c>
      <c r="FN1120" s="3">
        <v>0.61376700146331031</v>
      </c>
      <c r="FO1120" s="3">
        <v>0.58158719757658894</v>
      </c>
      <c r="FP1120" s="3">
        <v>0.54706418152844261</v>
      </c>
      <c r="FQ1120" s="3">
        <v>0.51028505660428536</v>
      </c>
      <c r="FR1120" s="3">
        <v>0.47145746664726529</v>
      </c>
      <c r="FS1120" s="3">
        <v>0.43091683909026696</v>
      </c>
      <c r="FT1120" s="3">
        <v>0.38831209120941224</v>
      </c>
      <c r="FU1120" s="3">
        <v>0.34439399369362772</v>
      </c>
      <c r="FV1120" s="3">
        <v>0.30008426246500558</v>
      </c>
      <c r="FW1120" s="3">
        <v>0.25637098795172825</v>
      </c>
      <c r="FX1120" s="3">
        <v>0.21422616124234364</v>
      </c>
      <c r="FY1120" s="3">
        <v>0.17461788629024672</v>
      </c>
      <c r="FZ1120" s="3">
        <v>0.13850341504769789</v>
      </c>
      <c r="GA1120" s="3">
        <v>0.1067058010210474</v>
      </c>
      <c r="GB1120" s="3">
        <v>8.0297182326348387E-2</v>
      </c>
      <c r="GC1120" s="3">
        <v>5.8630593619229801E-2</v>
      </c>
      <c r="GD1120" s="3">
        <v>4.1031448332545586E-2</v>
      </c>
      <c r="GE1120" s="3">
        <v>2.7252677667993455E-2</v>
      </c>
      <c r="GF1120" s="3">
        <v>1.7092334379812137E-2</v>
      </c>
      <c r="GG1120" s="3">
        <v>9.7416050564301301E-3</v>
      </c>
      <c r="GH1120" s="3">
        <v>4.9211666263568087E-3</v>
      </c>
      <c r="GI1120" s="3">
        <v>2.1607366306344838E-3</v>
      </c>
      <c r="GJ1120" s="3">
        <v>8.1403591822523538E-4</v>
      </c>
      <c r="GK1120" s="3">
        <v>2.5029976413589534E-4</v>
      </c>
      <c r="GL1120" s="3">
        <v>5.7699101628606583E-5</v>
      </c>
      <c r="GM1120" s="3">
        <v>8.3669467271642398E-6</v>
      </c>
      <c r="GN1120" s="3">
        <v>0</v>
      </c>
      <c r="GO1120" s="3">
        <v>0</v>
      </c>
      <c r="GP1120" s="3">
        <v>0</v>
      </c>
      <c r="GQ1120" s="3">
        <v>0</v>
      </c>
      <c r="GR1120" s="3">
        <v>0</v>
      </c>
      <c r="GS1120" s="3">
        <v>0</v>
      </c>
      <c r="GT1120" s="3">
        <v>0</v>
      </c>
      <c r="GU1120" s="3">
        <v>0</v>
      </c>
      <c r="GV1120" s="3">
        <v>0</v>
      </c>
      <c r="GW1120" s="3">
        <v>0</v>
      </c>
      <c r="GX1120" s="3">
        <v>0</v>
      </c>
      <c r="GY1120" s="3">
        <v>0</v>
      </c>
      <c r="GZ1120" s="3">
        <v>0</v>
      </c>
      <c r="HA1120" s="3">
        <v>0</v>
      </c>
      <c r="HB1120">
        <f t="shared" si="6670"/>
        <v>12</v>
      </c>
      <c r="HC1120">
        <f t="shared" si="6674"/>
        <v>0.42008771003140621</v>
      </c>
      <c r="HD1120">
        <f>IF(H1120&gt;=$F$3,IF(HB1120&lt;50,HC1120*VLOOKUP(H1120,Ret!$A$2:$AZ$27,HB1120+2),HC1120),0)</f>
        <v>0</v>
      </c>
      <c r="HE1120">
        <f>IF(H1120&lt;$F$3,HC1120*VLOOKUP(H1120,Withd!$A$2:$AZ$57,HB1120+2),0)</f>
        <v>2.3776964387777592E-2</v>
      </c>
      <c r="HF1120">
        <f>IF(HC1120=HD1120,0,HC1120*VLOOKUP(H1120,Mort!$A$2:$E$115,IF(HF1119/HC1119=VLOOKUP(H1119,Mort!$A$2:$E$115,2),2,3)))</f>
        <v>1.4703069851099216E-4</v>
      </c>
      <c r="HH1120">
        <f t="shared" ref="HH1120:HI1120" si="6691">HH1119+1</f>
        <v>34</v>
      </c>
      <c r="HI1120">
        <f t="shared" si="6691"/>
        <v>11</v>
      </c>
      <c r="HJ1120">
        <f t="shared" si="6668"/>
        <v>0.31477234276716742</v>
      </c>
      <c r="HK1120">
        <f>IF(HH1120&gt;=$F$3,IF(HI1120&lt;50,HJ1120*VLOOKUP(HH1120,Ret!$A$2:$AZ$27,HI1120+2),HJ1120),0)</f>
        <v>0</v>
      </c>
      <c r="HL1120">
        <f>IF(HH1120&lt;$F$3,HJ1120*VLOOKUP(HH1120,Withd!$A$2:$AZ$57,HI1120+2),0)</f>
        <v>1.8697477160369746E-2</v>
      </c>
      <c r="HM1120">
        <f>IF(HJ1120=HK1120,0,HJ1120*VLOOKUP(HH1120,Mort!$A$2:$E$115,IF(HM1119/HJ1119=VLOOKUP(HH1119,Mort!$A$2:$E$115,2),2,3)))</f>
        <v>1.0387487311316525E-4</v>
      </c>
      <c r="HN1120">
        <f>HN1119/(1+Assumptions!$C$9)</f>
        <v>0.71486464443391862</v>
      </c>
      <c r="HO1120">
        <f>HO1119*(1+Assumptions!$C$10)</f>
        <v>1.3335538051934988</v>
      </c>
      <c r="HQ1120">
        <f>HQ1119/(1.01+Assumptions!$C$9)</f>
        <v>0.65576533629999689</v>
      </c>
      <c r="HR1120">
        <f>HR1119/(0.99+Assumptions!$C$9)</f>
        <v>0.77994138988348327</v>
      </c>
    </row>
    <row r="1121" spans="2:226" x14ac:dyDescent="0.25">
      <c r="B1121">
        <f t="shared" ref="B1121:C1121" si="6692">B1120+1</f>
        <v>2057</v>
      </c>
      <c r="C1121">
        <f t="shared" si="6692"/>
        <v>63</v>
      </c>
      <c r="D1121">
        <f>IF(D1120=0, 0, D1120*(1-VLOOKUP(C1120,Mort!$A$2:$E$111,IF(D1120/D1119=1-VLOOKUP(C1119,Mort!$A$2:$E$111,4),4,5))))</f>
        <v>0.94867789215699894</v>
      </c>
      <c r="E1121" s="3">
        <f>IF(C1121&lt;65,Assumptions!$C$6,Assumptions!$C$7)*(1+Assumptions!$C$8)^(B1121-$J$3)</f>
        <v>77941.300875378554</v>
      </c>
      <c r="F1121" s="3">
        <f t="shared" si="6666"/>
        <v>73941.19</v>
      </c>
      <c r="H1121">
        <f t="shared" si="6673"/>
        <v>36</v>
      </c>
      <c r="I1121" s="5">
        <v>636769.18649988296</v>
      </c>
      <c r="J1121" s="5">
        <v>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5">
        <v>0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19373.3</v>
      </c>
      <c r="W1121" s="5">
        <v>20426.78</v>
      </c>
      <c r="X1121" s="5">
        <v>21535.599999999999</v>
      </c>
      <c r="Y1121" s="5">
        <v>22702.33</v>
      </c>
      <c r="Z1121" s="5">
        <v>23929.16</v>
      </c>
      <c r="AA1121" s="5">
        <v>25218.76</v>
      </c>
      <c r="AB1121" s="5">
        <v>26573.07</v>
      </c>
      <c r="AC1121" s="5">
        <v>27993.94</v>
      </c>
      <c r="AD1121" s="5">
        <v>29483.4</v>
      </c>
      <c r="AE1121" s="5">
        <v>31042.77</v>
      </c>
      <c r="AF1121" s="5">
        <v>32672.83</v>
      </c>
      <c r="AG1121" s="5">
        <v>34373.33</v>
      </c>
      <c r="AH1121" s="5">
        <v>36143.82</v>
      </c>
      <c r="AI1121" s="5">
        <v>37981.879999999997</v>
      </c>
      <c r="AJ1121" s="5">
        <v>39884.15</v>
      </c>
      <c r="AK1121" s="5">
        <v>41877.49</v>
      </c>
      <c r="AL1121" s="5">
        <v>43970.45</v>
      </c>
      <c r="AM1121" s="5">
        <v>46172.65</v>
      </c>
      <c r="AN1121" s="5">
        <v>48497.33</v>
      </c>
      <c r="AO1121" s="5">
        <v>50951.839999999997</v>
      </c>
      <c r="AP1121" s="5">
        <v>53538.63</v>
      </c>
      <c r="AQ1121" s="5">
        <v>56257.89</v>
      </c>
      <c r="AR1121" s="5">
        <v>59110.51</v>
      </c>
      <c r="AS1121" s="5">
        <v>62099.05</v>
      </c>
      <c r="AT1121" s="5">
        <v>65228.85</v>
      </c>
      <c r="AU1121" s="5">
        <v>68505.39</v>
      </c>
      <c r="AV1121" s="5">
        <v>71936.39</v>
      </c>
      <c r="AW1121" s="5">
        <v>75516.460000000006</v>
      </c>
      <c r="AX1121" s="5">
        <v>32637.77</v>
      </c>
      <c r="AY1121" s="5">
        <v>34230.379999999997</v>
      </c>
      <c r="AZ1121" s="5">
        <v>35879.040000000001</v>
      </c>
      <c r="BA1121" s="5">
        <v>37579.47</v>
      </c>
      <c r="BB1121" s="5">
        <v>39327.19</v>
      </c>
      <c r="BC1121" s="5">
        <v>41118.01</v>
      </c>
      <c r="BD1121" s="5">
        <v>42948.75</v>
      </c>
      <c r="BE1121" s="5">
        <v>44811.6</v>
      </c>
      <c r="BF1121" s="5">
        <v>46694.74</v>
      </c>
      <c r="BG1121" s="5">
        <v>48584.11</v>
      </c>
      <c r="BH1121" s="5">
        <v>50465.35</v>
      </c>
      <c r="BI1121" s="5">
        <v>52324.14</v>
      </c>
      <c r="BJ1121" s="5">
        <v>54143.74</v>
      </c>
      <c r="BK1121" s="5">
        <v>55905.53</v>
      </c>
      <c r="BL1121" s="5">
        <v>57589.58</v>
      </c>
      <c r="BM1121" s="5">
        <v>59170.64</v>
      </c>
      <c r="BN1121" s="5">
        <v>60613.45</v>
      </c>
      <c r="BO1121" s="5">
        <v>61872.74</v>
      </c>
      <c r="BP1121" s="5">
        <v>62896.44</v>
      </c>
      <c r="BQ1121" s="5">
        <v>63631.839999999997</v>
      </c>
      <c r="BR1121" s="5">
        <v>64020.04</v>
      </c>
      <c r="BS1121" s="5">
        <v>63999.97</v>
      </c>
      <c r="BT1121" s="5">
        <v>63511.98</v>
      </c>
      <c r="BU1121" s="5">
        <v>62500.38</v>
      </c>
      <c r="BV1121" s="5">
        <v>60920.69</v>
      </c>
      <c r="BW1121" s="5">
        <v>58744.63</v>
      </c>
      <c r="BX1121" s="5">
        <v>55848.06</v>
      </c>
      <c r="BY1121" s="5">
        <v>52255.89</v>
      </c>
      <c r="BZ1121" s="5">
        <v>48036.94</v>
      </c>
      <c r="CA1121" s="5">
        <v>43296.57</v>
      </c>
      <c r="CB1121" s="5">
        <v>38168.89</v>
      </c>
      <c r="CC1121" s="5">
        <v>32823</v>
      </c>
      <c r="CD1121" s="5">
        <v>27466.44</v>
      </c>
      <c r="CE1121" s="5">
        <v>22324.54</v>
      </c>
      <c r="CF1121" s="5">
        <v>17723.41</v>
      </c>
      <c r="CG1121" s="5">
        <v>13652.86</v>
      </c>
      <c r="CH1121" s="5">
        <v>10080.19</v>
      </c>
      <c r="CI1121" s="5">
        <v>7063.39</v>
      </c>
      <c r="CJ1121" s="5">
        <v>4673.67</v>
      </c>
      <c r="CK1121" s="5">
        <v>2810.22</v>
      </c>
      <c r="CL1121" s="5">
        <v>1497.72</v>
      </c>
      <c r="CM1121" s="5">
        <v>693.77</v>
      </c>
      <c r="CN1121" s="5">
        <v>275.75</v>
      </c>
      <c r="CO1121" s="5">
        <v>89.45</v>
      </c>
      <c r="CP1121" s="5">
        <v>21.75</v>
      </c>
      <c r="CQ1121" s="5">
        <v>3.33</v>
      </c>
      <c r="CR1121" s="5">
        <v>0</v>
      </c>
      <c r="CS1121" s="5">
        <v>0</v>
      </c>
      <c r="CT1121" s="5">
        <v>0</v>
      </c>
      <c r="CU1121" s="5">
        <v>0</v>
      </c>
      <c r="CV1121" s="5">
        <v>0</v>
      </c>
      <c r="CW1121" s="5">
        <v>0</v>
      </c>
      <c r="CX1121" s="5">
        <v>0</v>
      </c>
      <c r="CY1121" s="5">
        <v>0</v>
      </c>
      <c r="CZ1121" s="5">
        <v>0</v>
      </c>
      <c r="DA1121" s="5">
        <v>0</v>
      </c>
      <c r="DB1121" s="5">
        <v>0</v>
      </c>
      <c r="DC1121" s="5">
        <v>0</v>
      </c>
      <c r="DD1121" s="5">
        <v>0</v>
      </c>
      <c r="DE1121" s="5">
        <v>0</v>
      </c>
      <c r="DF1121" s="3">
        <v>0</v>
      </c>
      <c r="DG1121" s="3">
        <v>0</v>
      </c>
      <c r="DH1121" s="3">
        <v>0</v>
      </c>
      <c r="DI1121" s="3">
        <v>0</v>
      </c>
      <c r="DJ1121" s="3">
        <v>0</v>
      </c>
      <c r="DK1121" s="3">
        <v>0</v>
      </c>
      <c r="DL1121" s="3">
        <v>0</v>
      </c>
      <c r="DM1121" s="3">
        <v>0</v>
      </c>
      <c r="DN1121" s="3">
        <v>0</v>
      </c>
      <c r="DO1121" s="3">
        <v>0</v>
      </c>
      <c r="DP1121" s="3">
        <v>0</v>
      </c>
      <c r="DQ1121" s="3">
        <v>0</v>
      </c>
      <c r="DR1121" s="3">
        <v>1</v>
      </c>
      <c r="DS1121" s="3">
        <v>0.99941000000000002</v>
      </c>
      <c r="DT1121" s="3">
        <v>0.99873040120000001</v>
      </c>
      <c r="DU1121" s="3">
        <v>0.99795139148706402</v>
      </c>
      <c r="DV1121" s="3">
        <v>0.99704325572081087</v>
      </c>
      <c r="DW1121" s="3">
        <v>0.99599636030230398</v>
      </c>
      <c r="DX1121" s="3">
        <v>0.99477128477913224</v>
      </c>
      <c r="DY1121" s="3">
        <v>0.99332886641620255</v>
      </c>
      <c r="DZ1121" s="3">
        <v>0.99164020734329494</v>
      </c>
      <c r="EA1121" s="3">
        <v>0.9896569269286084</v>
      </c>
      <c r="EB1121" s="3">
        <v>0.98732133658105681</v>
      </c>
      <c r="EC1121" s="3">
        <v>0.98455683683862982</v>
      </c>
      <c r="ED1121" s="3">
        <v>0.98129795370869388</v>
      </c>
      <c r="EE1121" s="3">
        <v>0.97744145275061878</v>
      </c>
      <c r="EF1121" s="3">
        <v>0.97288657558080094</v>
      </c>
      <c r="EG1121" s="3">
        <v>0.96825563548103633</v>
      </c>
      <c r="EH1121" s="3">
        <v>0.96364673865614658</v>
      </c>
      <c r="EI1121" s="3">
        <v>0.95915614485400891</v>
      </c>
      <c r="EJ1121" s="3">
        <v>0.95492626625520272</v>
      </c>
      <c r="EK1121" s="3">
        <v>0.95095377298758099</v>
      </c>
      <c r="EL1121" s="3">
        <v>0.94714044835790079</v>
      </c>
      <c r="EM1121" s="3">
        <v>0.94336135796895271</v>
      </c>
      <c r="EN1121" s="3">
        <v>0.93952187724201908</v>
      </c>
      <c r="EO1121" s="3">
        <v>0.93556649013883009</v>
      </c>
      <c r="EP1121" s="3">
        <v>0.93148742024182474</v>
      </c>
      <c r="EQ1121" s="3">
        <v>0.92727709710233175</v>
      </c>
      <c r="ER1121" s="3">
        <v>0.92295598582983485</v>
      </c>
      <c r="ES1121" s="3">
        <v>0.91837812414011888</v>
      </c>
      <c r="ET1121" s="3">
        <v>0.91344643361348643</v>
      </c>
      <c r="EU1121" s="3">
        <v>0.90807536858383908</v>
      </c>
      <c r="EV1121" s="3">
        <v>0.90219104019541574</v>
      </c>
      <c r="EW1121" s="3">
        <v>0.89568624279560671</v>
      </c>
      <c r="EX1121" s="3">
        <v>0.88847596854110211</v>
      </c>
      <c r="EY1121" s="3">
        <v>0.88050633910328835</v>
      </c>
      <c r="EZ1121" s="3">
        <v>0.87176291115599269</v>
      </c>
      <c r="FA1121" s="3">
        <v>0.8621560838750536</v>
      </c>
      <c r="FB1121" s="3">
        <v>0.8515515640433905</v>
      </c>
      <c r="FC1121" s="3">
        <v>0.83981718349087253</v>
      </c>
      <c r="FD1121" s="3">
        <v>0.82685880434960835</v>
      </c>
      <c r="FE1121" s="3">
        <v>0.81262029573870809</v>
      </c>
      <c r="FF1121" s="3">
        <v>0.79704236466939704</v>
      </c>
      <c r="FG1121" s="3">
        <v>0.78007333272558554</v>
      </c>
      <c r="FH1121" s="3">
        <v>0.76167920353991625</v>
      </c>
      <c r="FI1121" s="3">
        <v>0.74179175953548904</v>
      </c>
      <c r="FJ1121" s="3">
        <v>0.72026496267376916</v>
      </c>
      <c r="FK1121" s="3">
        <v>0.69689956728463209</v>
      </c>
      <c r="FL1121" s="3">
        <v>0.6714975780571073</v>
      </c>
      <c r="FM1121" s="3">
        <v>0.64393260247786299</v>
      </c>
      <c r="FN1121" s="3">
        <v>0.61408632635301408</v>
      </c>
      <c r="FO1121" s="3">
        <v>0.58188978026232552</v>
      </c>
      <c r="FP1121" s="3">
        <v>0.54734880290595389</v>
      </c>
      <c r="FQ1121" s="3">
        <v>0.51055054288658663</v>
      </c>
      <c r="FR1121" s="3">
        <v>0.47170275207834628</v>
      </c>
      <c r="FS1121" s="3">
        <v>0.43114103242712926</v>
      </c>
      <c r="FT1121" s="3">
        <v>0.388514118551059</v>
      </c>
      <c r="FU1121" s="3">
        <v>0.34457317174293423</v>
      </c>
      <c r="FV1121" s="3">
        <v>0.30024038746648829</v>
      </c>
      <c r="FW1121" s="3">
        <v>0.25650437022424494</v>
      </c>
      <c r="FX1121" s="3">
        <v>0.2143376168030813</v>
      </c>
      <c r="FY1121" s="3">
        <v>0.1747087348323596</v>
      </c>
      <c r="FZ1121" s="3">
        <v>0.13857547429433098</v>
      </c>
      <c r="GA1121" s="3">
        <v>0.10676131690583847</v>
      </c>
      <c r="GB1121" s="3">
        <v>8.0338958584812506E-2</v>
      </c>
      <c r="GC1121" s="3">
        <v>5.8661097389872546E-2</v>
      </c>
      <c r="GD1121" s="3">
        <v>4.1052795786354498E-2</v>
      </c>
      <c r="GE1121" s="3">
        <v>2.7266856433338798E-2</v>
      </c>
      <c r="GF1121" s="3">
        <v>1.7101227017861428E-2</v>
      </c>
      <c r="GG1121" s="3">
        <v>9.7466733265599414E-3</v>
      </c>
      <c r="GH1121" s="3">
        <v>4.9237269643782854E-3</v>
      </c>
      <c r="GI1121" s="3">
        <v>2.1618607982495735E-3</v>
      </c>
      <c r="GJ1121" s="3">
        <v>8.1445943713254426E-4</v>
      </c>
      <c r="GK1121" s="3">
        <v>2.504299877295147E-4</v>
      </c>
      <c r="GL1121" s="3">
        <v>5.7729120771407715E-5</v>
      </c>
      <c r="GM1121" s="3">
        <v>8.3712998030618317E-6</v>
      </c>
      <c r="GN1121" s="3">
        <v>0</v>
      </c>
      <c r="GO1121" s="3">
        <v>0</v>
      </c>
      <c r="GP1121" s="3">
        <v>0</v>
      </c>
      <c r="GQ1121" s="3">
        <v>0</v>
      </c>
      <c r="GR1121" s="3">
        <v>0</v>
      </c>
      <c r="GS1121" s="3">
        <v>0</v>
      </c>
      <c r="GT1121" s="3">
        <v>0</v>
      </c>
      <c r="GU1121" s="3">
        <v>0</v>
      </c>
      <c r="GV1121" s="3">
        <v>0</v>
      </c>
      <c r="GW1121" s="3">
        <v>0</v>
      </c>
      <c r="GX1121" s="3">
        <v>0</v>
      </c>
      <c r="GY1121" s="3">
        <v>0</v>
      </c>
      <c r="GZ1121" s="3">
        <v>0</v>
      </c>
      <c r="HA1121" s="3">
        <v>0</v>
      </c>
      <c r="HB1121">
        <f t="shared" si="6670"/>
        <v>13</v>
      </c>
      <c r="HC1121">
        <f t="shared" si="6674"/>
        <v>0.3961637149451176</v>
      </c>
      <c r="HD1121">
        <f>IF(H1121&gt;=$F$3,IF(HB1121&lt;50,HC1121*VLOOKUP(H1121,Ret!$A$2:$AZ$27,HB1121+2),HC1121),0)</f>
        <v>0</v>
      </c>
      <c r="HE1121">
        <f>IF(H1121&lt;$F$3,HC1121*VLOOKUP(H1121,Withd!$A$2:$AZ$57,HB1121+2),0)</f>
        <v>2.0006267604728439E-2</v>
      </c>
      <c r="HF1121">
        <f>IF(HC1121=HD1121,0,HC1121*VLOOKUP(H1121,Mort!$A$2:$E$115,IF(HF1120/HC1120=VLOOKUP(H1120,Mort!$A$2:$E$115,2),2,3)))</f>
        <v>1.5054221167914468E-4</v>
      </c>
      <c r="HH1121">
        <f t="shared" ref="HH1121:HI1121" si="6693">HH1120+1</f>
        <v>35</v>
      </c>
      <c r="HI1121">
        <f t="shared" si="6693"/>
        <v>12</v>
      </c>
      <c r="HJ1121">
        <f t="shared" si="6668"/>
        <v>0.29597099073368455</v>
      </c>
      <c r="HK1121">
        <f>IF(HH1121&gt;=$F$3,IF(HI1121&lt;50,HJ1121*VLOOKUP(HH1121,Ret!$A$2:$AZ$27,HI1121+2),HJ1121),0)</f>
        <v>0</v>
      </c>
      <c r="HL1121">
        <f>IF(HH1121&lt;$F$3,HJ1121*VLOOKUP(HH1121,Withd!$A$2:$AZ$57,HI1121+2),0)</f>
        <v>1.6751958075526544E-2</v>
      </c>
      <c r="HM1121">
        <f>IF(HJ1121=HK1121,0,HJ1121*VLOOKUP(HH1121,Mort!$A$2:$E$115,IF(HM1120/HJ1120=VLOOKUP(HH1120,Mort!$A$2:$E$115,2),2,3)))</f>
        <v>1.0358984675678959E-4</v>
      </c>
      <c r="HN1121">
        <f>HN1120/(1+Assumptions!$C$9)</f>
        <v>0.68869426246042253</v>
      </c>
      <c r="HO1121">
        <f>HO1120*(1+Assumptions!$C$10)</f>
        <v>1.3768943038622874</v>
      </c>
      <c r="HQ1121">
        <f>HQ1120/(1.01+Assumptions!$C$9)</f>
        <v>0.62573028272900466</v>
      </c>
      <c r="HR1121">
        <f>HR1120/(0.99+Assumptions!$C$9)</f>
        <v>0.75869785008120938</v>
      </c>
    </row>
    <row r="1122" spans="2:226" x14ac:dyDescent="0.25">
      <c r="B1122">
        <f t="shared" ref="B1122:C1122" si="6694">B1121+1</f>
        <v>2058</v>
      </c>
      <c r="C1122">
        <f t="shared" si="6694"/>
        <v>64</v>
      </c>
      <c r="D1122">
        <f>IF(D1121=0, 0, D1121*(1-VLOOKUP(C1121,Mort!$A$2:$E$111,IF(D1121/D1120=1-VLOOKUP(C1120,Mort!$A$2:$E$111,4),4,5))))</f>
        <v>0.9439724498119002</v>
      </c>
      <c r="E1122" s="3">
        <f>IF(C1122&lt;65,Assumptions!$C$6,Assumptions!$C$7)*(1+Assumptions!$C$8)^(B1122-$J$3)</f>
        <v>82228.072423524369</v>
      </c>
      <c r="F1122" s="3">
        <f t="shared" si="6666"/>
        <v>77621.03</v>
      </c>
      <c r="H1122">
        <f t="shared" si="6673"/>
        <v>37</v>
      </c>
      <c r="I1122" s="5">
        <v>624754.51952377718</v>
      </c>
      <c r="J1122" s="5">
        <v>0</v>
      </c>
      <c r="K1122" s="5">
        <v>0</v>
      </c>
      <c r="L1122" s="5">
        <v>0</v>
      </c>
      <c r="M1122" s="5">
        <v>0</v>
      </c>
      <c r="N1122" s="5">
        <v>0</v>
      </c>
      <c r="O1122" s="5">
        <v>0</v>
      </c>
      <c r="P1122" s="5">
        <v>0</v>
      </c>
      <c r="Q1122" s="5">
        <v>0</v>
      </c>
      <c r="R1122" s="5">
        <v>0</v>
      </c>
      <c r="S1122" s="5">
        <v>0</v>
      </c>
      <c r="T1122" s="5">
        <v>0</v>
      </c>
      <c r="U1122" s="5">
        <v>0</v>
      </c>
      <c r="V1122" s="5">
        <v>0</v>
      </c>
      <c r="W1122" s="5">
        <v>20438.84</v>
      </c>
      <c r="X1122" s="5">
        <v>21548.31</v>
      </c>
      <c r="Y1122" s="5">
        <v>22715.73</v>
      </c>
      <c r="Z1122" s="5">
        <v>23943.29</v>
      </c>
      <c r="AA1122" s="5">
        <v>25233.65</v>
      </c>
      <c r="AB1122" s="5">
        <v>26588.76</v>
      </c>
      <c r="AC1122" s="5">
        <v>28010.46</v>
      </c>
      <c r="AD1122" s="5">
        <v>29500.799999999999</v>
      </c>
      <c r="AE1122" s="5">
        <v>31061.1</v>
      </c>
      <c r="AF1122" s="5">
        <v>32692.12</v>
      </c>
      <c r="AG1122" s="5">
        <v>34393.620000000003</v>
      </c>
      <c r="AH1122" s="5">
        <v>36165.160000000003</v>
      </c>
      <c r="AI1122" s="5">
        <v>38004.300000000003</v>
      </c>
      <c r="AJ1122" s="5">
        <v>39907.699999999997</v>
      </c>
      <c r="AK1122" s="5">
        <v>41902.21</v>
      </c>
      <c r="AL1122" s="5">
        <v>43996.41</v>
      </c>
      <c r="AM1122" s="5">
        <v>46199.91</v>
      </c>
      <c r="AN1122" s="5">
        <v>48525.96</v>
      </c>
      <c r="AO1122" s="5">
        <v>50981.919999999998</v>
      </c>
      <c r="AP1122" s="5">
        <v>53570.239999999998</v>
      </c>
      <c r="AQ1122" s="5">
        <v>56291.1</v>
      </c>
      <c r="AR1122" s="5">
        <v>59145.41</v>
      </c>
      <c r="AS1122" s="5">
        <v>62135.71</v>
      </c>
      <c r="AT1122" s="5">
        <v>65267.360000000001</v>
      </c>
      <c r="AU1122" s="5">
        <v>68545.83</v>
      </c>
      <c r="AV1122" s="5">
        <v>71978.86</v>
      </c>
      <c r="AW1122" s="5">
        <v>75561.039999999994</v>
      </c>
      <c r="AX1122" s="5">
        <v>32657.03</v>
      </c>
      <c r="AY1122" s="5">
        <v>34250.589999999997</v>
      </c>
      <c r="AZ1122" s="5">
        <v>35900.22</v>
      </c>
      <c r="BA1122" s="5">
        <v>37601.65</v>
      </c>
      <c r="BB1122" s="5">
        <v>39350.400000000001</v>
      </c>
      <c r="BC1122" s="5">
        <v>41142.29</v>
      </c>
      <c r="BD1122" s="5">
        <v>42974.1</v>
      </c>
      <c r="BE1122" s="5">
        <v>44838.06</v>
      </c>
      <c r="BF1122" s="5">
        <v>46722.31</v>
      </c>
      <c r="BG1122" s="5">
        <v>48612.79</v>
      </c>
      <c r="BH1122" s="5">
        <v>50495.14</v>
      </c>
      <c r="BI1122" s="5">
        <v>52355.03</v>
      </c>
      <c r="BJ1122" s="5">
        <v>54175.71</v>
      </c>
      <c r="BK1122" s="5">
        <v>55938.53</v>
      </c>
      <c r="BL1122" s="5">
        <v>57623.57</v>
      </c>
      <c r="BM1122" s="5">
        <v>59205.57</v>
      </c>
      <c r="BN1122" s="5">
        <v>60649.23</v>
      </c>
      <c r="BO1122" s="5">
        <v>61909.27</v>
      </c>
      <c r="BP1122" s="5">
        <v>62933.57</v>
      </c>
      <c r="BQ1122" s="5">
        <v>63669.41</v>
      </c>
      <c r="BR1122" s="5">
        <v>64057.84</v>
      </c>
      <c r="BS1122" s="5">
        <v>64037.75</v>
      </c>
      <c r="BT1122" s="5">
        <v>63549.47</v>
      </c>
      <c r="BU1122" s="5">
        <v>62537.279999999999</v>
      </c>
      <c r="BV1122" s="5">
        <v>60956.65</v>
      </c>
      <c r="BW1122" s="5">
        <v>58779.31</v>
      </c>
      <c r="BX1122" s="5">
        <v>55881.03</v>
      </c>
      <c r="BY1122" s="5">
        <v>52286.74</v>
      </c>
      <c r="BZ1122" s="5">
        <v>48065.3</v>
      </c>
      <c r="CA1122" s="5">
        <v>43322.13</v>
      </c>
      <c r="CB1122" s="5">
        <v>38191.42</v>
      </c>
      <c r="CC1122" s="5">
        <v>32842.370000000003</v>
      </c>
      <c r="CD1122" s="5">
        <v>27482.66</v>
      </c>
      <c r="CE1122" s="5">
        <v>22337.72</v>
      </c>
      <c r="CF1122" s="5">
        <v>17733.87</v>
      </c>
      <c r="CG1122" s="5">
        <v>13660.92</v>
      </c>
      <c r="CH1122" s="5">
        <v>10086.14</v>
      </c>
      <c r="CI1122" s="5">
        <v>7067.56</v>
      </c>
      <c r="CJ1122" s="5">
        <v>4676.43</v>
      </c>
      <c r="CK1122" s="5">
        <v>2811.87</v>
      </c>
      <c r="CL1122" s="5">
        <v>1498.6</v>
      </c>
      <c r="CM1122" s="5">
        <v>694.18</v>
      </c>
      <c r="CN1122" s="5">
        <v>275.91000000000003</v>
      </c>
      <c r="CO1122" s="5">
        <v>89.5</v>
      </c>
      <c r="CP1122" s="5">
        <v>21.77</v>
      </c>
      <c r="CQ1122" s="5">
        <v>3.33</v>
      </c>
      <c r="CR1122" s="5">
        <v>0</v>
      </c>
      <c r="CS1122" s="5">
        <v>0</v>
      </c>
      <c r="CT1122" s="5">
        <v>0</v>
      </c>
      <c r="CU1122" s="5">
        <v>0</v>
      </c>
      <c r="CV1122" s="5">
        <v>0</v>
      </c>
      <c r="CW1122" s="5">
        <v>0</v>
      </c>
      <c r="CX1122" s="5">
        <v>0</v>
      </c>
      <c r="CY1122" s="5">
        <v>0</v>
      </c>
      <c r="CZ1122" s="5">
        <v>0</v>
      </c>
      <c r="DA1122" s="5">
        <v>0</v>
      </c>
      <c r="DB1122" s="5">
        <v>0</v>
      </c>
      <c r="DC1122" s="5">
        <v>0</v>
      </c>
      <c r="DD1122" s="5">
        <v>0</v>
      </c>
      <c r="DE1122" s="5">
        <v>0</v>
      </c>
      <c r="DF1122" s="3">
        <v>0</v>
      </c>
      <c r="DG1122" s="3">
        <v>0</v>
      </c>
      <c r="DH1122" s="3">
        <v>0</v>
      </c>
      <c r="DI1122" s="3">
        <v>0</v>
      </c>
      <c r="DJ1122" s="3">
        <v>0</v>
      </c>
      <c r="DK1122" s="3">
        <v>0</v>
      </c>
      <c r="DL1122" s="3">
        <v>0</v>
      </c>
      <c r="DM1122" s="3">
        <v>0</v>
      </c>
      <c r="DN1122" s="3">
        <v>0</v>
      </c>
      <c r="DO1122" s="3">
        <v>0</v>
      </c>
      <c r="DP1122" s="3">
        <v>0</v>
      </c>
      <c r="DQ1122" s="3">
        <v>0</v>
      </c>
      <c r="DR1122" s="3">
        <v>0</v>
      </c>
      <c r="DS1122" s="3">
        <v>1</v>
      </c>
      <c r="DT1122" s="3">
        <v>0.99931999999999999</v>
      </c>
      <c r="DU1122" s="3">
        <v>0.99854053040000001</v>
      </c>
      <c r="DV1122" s="3">
        <v>0.99763185851733605</v>
      </c>
      <c r="DW1122" s="3">
        <v>0.99658434506589288</v>
      </c>
      <c r="DX1122" s="3">
        <v>0.99535854632146192</v>
      </c>
      <c r="DY1122" s="3">
        <v>0.99391527642929589</v>
      </c>
      <c r="DZ1122" s="3">
        <v>0.99222562045936602</v>
      </c>
      <c r="EA1122" s="3">
        <v>0.99024116921844729</v>
      </c>
      <c r="EB1122" s="3">
        <v>0.98790420005909174</v>
      </c>
      <c r="EC1122" s="3">
        <v>0.98513806829892625</v>
      </c>
      <c r="ED1122" s="3">
        <v>0.9818772612928568</v>
      </c>
      <c r="EE1122" s="3">
        <v>0.97801848365597588</v>
      </c>
      <c r="EF1122" s="3">
        <v>0.97346091752213904</v>
      </c>
      <c r="EG1122" s="3">
        <v>0.96882724355473371</v>
      </c>
      <c r="EH1122" s="3">
        <v>0.96421562587541321</v>
      </c>
      <c r="EI1122" s="3">
        <v>0.95972238105883378</v>
      </c>
      <c r="EJ1122" s="3">
        <v>0.95549000535836426</v>
      </c>
      <c r="EK1122" s="3">
        <v>0.95151516693607341</v>
      </c>
      <c r="EL1122" s="3">
        <v>0.9476995911166598</v>
      </c>
      <c r="EM1122" s="3">
        <v>0.94391826974810433</v>
      </c>
      <c r="EN1122" s="3">
        <v>0.94007652239022954</v>
      </c>
      <c r="EO1122" s="3">
        <v>0.93611880023096661</v>
      </c>
      <c r="EP1122" s="3">
        <v>0.93203732226195957</v>
      </c>
      <c r="EQ1122" s="3">
        <v>0.92782451356533557</v>
      </c>
      <c r="ER1122" s="3">
        <v>0.92350085133212112</v>
      </c>
      <c r="ES1122" s="3">
        <v>0.91892028710951379</v>
      </c>
      <c r="ET1122" s="3">
        <v>0.91398568516773571</v>
      </c>
      <c r="EU1122" s="3">
        <v>0.90861144933894944</v>
      </c>
      <c r="EV1122" s="3">
        <v>0.90272364714723297</v>
      </c>
      <c r="EW1122" s="3">
        <v>0.89621500965130141</v>
      </c>
      <c r="EX1122" s="3">
        <v>0.88900047882360844</v>
      </c>
      <c r="EY1122" s="3">
        <v>0.88102614452856065</v>
      </c>
      <c r="EZ1122" s="3">
        <v>0.87227755491339209</v>
      </c>
      <c r="FA1122" s="3">
        <v>0.86266505625824652</v>
      </c>
      <c r="FB1122" s="3">
        <v>0.85205427606627016</v>
      </c>
      <c r="FC1122" s="3">
        <v>0.8403129681420769</v>
      </c>
      <c r="FD1122" s="3">
        <v>0.82734693904364465</v>
      </c>
      <c r="FE1122" s="3">
        <v>0.81310002475331311</v>
      </c>
      <c r="FF1122" s="3">
        <v>0.79751289727879204</v>
      </c>
      <c r="FG1122" s="3">
        <v>0.78053384769572653</v>
      </c>
      <c r="FH1122" s="3">
        <v>0.76212885956706122</v>
      </c>
      <c r="FI1122" s="3">
        <v>0.74222967504376525</v>
      </c>
      <c r="FJ1122" s="3">
        <v>0.72069016987399515</v>
      </c>
      <c r="FK1122" s="3">
        <v>0.69731098076328268</v>
      </c>
      <c r="FL1122" s="3">
        <v>0.67189399551446105</v>
      </c>
      <c r="FM1122" s="3">
        <v>0.64431274699859242</v>
      </c>
      <c r="FN1122" s="3">
        <v>0.61444885117520764</v>
      </c>
      <c r="FO1122" s="3">
        <v>0.58223329790809153</v>
      </c>
      <c r="FP1122" s="3">
        <v>0.54767192934426723</v>
      </c>
      <c r="FQ1122" s="3">
        <v>0.51085194553445212</v>
      </c>
      <c r="FR1122" s="3">
        <v>0.47198122099873568</v>
      </c>
      <c r="FS1122" s="3">
        <v>0.4313955558050544</v>
      </c>
      <c r="FT1122" s="3">
        <v>0.38874347720260866</v>
      </c>
      <c r="FU1122" s="3">
        <v>0.34477658993099364</v>
      </c>
      <c r="FV1122" s="3">
        <v>0.30041763387047199</v>
      </c>
      <c r="FW1122" s="3">
        <v>0.25665579714456033</v>
      </c>
      <c r="FX1122" s="3">
        <v>0.21446415065196606</v>
      </c>
      <c r="FY1122" s="3">
        <v>0.17481187383792404</v>
      </c>
      <c r="FZ1122" s="3">
        <v>0.13865728209076458</v>
      </c>
      <c r="GA1122" s="3">
        <v>0.10682434326836684</v>
      </c>
      <c r="GB1122" s="3">
        <v>8.0386386552878733E-2</v>
      </c>
      <c r="GC1122" s="3">
        <v>5.8695727869315463E-2</v>
      </c>
      <c r="GD1122" s="3">
        <v>4.107703123478304E-2</v>
      </c>
      <c r="GE1122" s="3">
        <v>2.7282953375830549E-2</v>
      </c>
      <c r="GF1122" s="3">
        <v>1.7111322698253405E-2</v>
      </c>
      <c r="GG1122" s="3">
        <v>9.7524272586425459E-3</v>
      </c>
      <c r="GH1122" s="3">
        <v>4.9266336782484554E-3</v>
      </c>
      <c r="GI1122" s="3">
        <v>2.1631370491085491E-3</v>
      </c>
      <c r="GJ1122" s="3">
        <v>8.1494025188115471E-4</v>
      </c>
      <c r="GK1122" s="3">
        <v>2.5057782864841744E-4</v>
      </c>
      <c r="GL1122" s="3">
        <v>5.7763201060033174E-5</v>
      </c>
      <c r="GM1122" s="3">
        <v>8.3762417857154089E-6</v>
      </c>
      <c r="GN1122" s="3">
        <v>0</v>
      </c>
      <c r="GO1122" s="3">
        <v>0</v>
      </c>
      <c r="GP1122" s="3">
        <v>0</v>
      </c>
      <c r="GQ1122" s="3">
        <v>0</v>
      </c>
      <c r="GR1122" s="3">
        <v>0</v>
      </c>
      <c r="GS1122" s="3">
        <v>0</v>
      </c>
      <c r="GT1122" s="3">
        <v>0</v>
      </c>
      <c r="GU1122" s="3">
        <v>0</v>
      </c>
      <c r="GV1122" s="3">
        <v>0</v>
      </c>
      <c r="GW1122" s="3">
        <v>0</v>
      </c>
      <c r="GX1122" s="3">
        <v>0</v>
      </c>
      <c r="GY1122" s="3">
        <v>0</v>
      </c>
      <c r="GZ1122" s="3">
        <v>0</v>
      </c>
      <c r="HA1122" s="3">
        <v>0</v>
      </c>
      <c r="HB1122">
        <f t="shared" si="6670"/>
        <v>14</v>
      </c>
      <c r="HC1122">
        <f t="shared" si="6674"/>
        <v>0.37600690512870999</v>
      </c>
      <c r="HD1122">
        <f>IF(H1122&gt;=$F$3,IF(HB1122&lt;50,HC1122*VLOOKUP(H1122,Ret!$A$2:$AZ$27,HB1122+2),HC1122),0)</f>
        <v>0</v>
      </c>
      <c r="HE1122">
        <f>IF(H1122&lt;$F$3,HC1122*VLOOKUP(H1122,Withd!$A$2:$AZ$57,HB1122+2),0)</f>
        <v>1.8123532827203821E-2</v>
      </c>
      <c r="HF1122">
        <f>IF(HC1122=HD1122,0,HC1122*VLOOKUP(H1122,Mort!$A$2:$E$115,IF(HF1121/HC1121=VLOOKUP(H1121,Mort!$A$2:$E$115,2),2,3)))</f>
        <v>1.5040276205148401E-4</v>
      </c>
      <c r="HH1122">
        <f t="shared" ref="HH1122:HI1122" si="6695">HH1121+1</f>
        <v>36</v>
      </c>
      <c r="HI1122">
        <f t="shared" si="6695"/>
        <v>13</v>
      </c>
      <c r="HJ1122">
        <f t="shared" si="6668"/>
        <v>0.27911544281140122</v>
      </c>
      <c r="HK1122">
        <f>IF(HH1122&gt;=$F$3,IF(HI1122&lt;50,HJ1122*VLOOKUP(HH1122,Ret!$A$2:$AZ$27,HI1122+2),HJ1122),0)</f>
        <v>0</v>
      </c>
      <c r="HL1122">
        <f>IF(HH1122&lt;$F$3,HJ1122*VLOOKUP(HH1122,Withd!$A$2:$AZ$57,HI1122+2),0)</f>
        <v>1.4095329861975762E-2</v>
      </c>
      <c r="HM1122">
        <f>IF(HJ1122=HK1122,0,HJ1122*VLOOKUP(HH1122,Mort!$A$2:$E$115,IF(HM1121/HJ1121=VLOOKUP(HH1121,Mort!$A$2:$E$115,2),2,3)))</f>
        <v>1.0606386826833247E-4</v>
      </c>
      <c r="HN1122">
        <f>HN1121/(1+Assumptions!$C$9)</f>
        <v>0.66348194842044561</v>
      </c>
      <c r="HO1122">
        <f>HO1121*(1+Assumptions!$C$10)</f>
        <v>1.4216433687378116</v>
      </c>
      <c r="HQ1122">
        <f>HQ1121/(1.01+Assumptions!$C$9)</f>
        <v>0.5970708804666075</v>
      </c>
      <c r="HR1122">
        <f>HR1121/(0.99+Assumptions!$C$9)</f>
        <v>0.73803292809456167</v>
      </c>
    </row>
    <row r="1123" spans="2:226" x14ac:dyDescent="0.25">
      <c r="B1123">
        <f t="shared" ref="B1123:C1123" si="6696">B1122+1</f>
        <v>2059</v>
      </c>
      <c r="C1123">
        <f t="shared" si="6696"/>
        <v>65</v>
      </c>
      <c r="D1123">
        <f>IF(D1122=0, 0, D1122*(1-VLOOKUP(C1122,Mort!$A$2:$E$111,IF(D1122/D1121=1-VLOOKUP(C1121,Mort!$A$2:$E$111,4),4,5))))</f>
        <v>0.93890331775641034</v>
      </c>
      <c r="E1123" s="3">
        <f>IF(C1123&lt;65,Assumptions!$C$6,Assumptions!$C$7)*(1+Assumptions!$C$8)^(B1123-$J$3)</f>
        <v>35730.356924378415</v>
      </c>
      <c r="F1123" s="3">
        <f t="shared" si="6666"/>
        <v>33547.35</v>
      </c>
      <c r="H1123">
        <f t="shared" si="6673"/>
        <v>38</v>
      </c>
      <c r="I1123" s="5">
        <v>612584.99001960445</v>
      </c>
      <c r="J1123" s="5">
        <v>0</v>
      </c>
      <c r="K1123" s="5">
        <v>0</v>
      </c>
      <c r="L1123" s="5">
        <v>0</v>
      </c>
      <c r="M1123" s="5">
        <v>0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21562.97</v>
      </c>
      <c r="Y1123" s="5">
        <v>22731.19</v>
      </c>
      <c r="Z1123" s="5">
        <v>23959.58</v>
      </c>
      <c r="AA1123" s="5">
        <v>25250.82</v>
      </c>
      <c r="AB1123" s="5">
        <v>26606.85</v>
      </c>
      <c r="AC1123" s="5">
        <v>28029.52</v>
      </c>
      <c r="AD1123" s="5">
        <v>29520.880000000001</v>
      </c>
      <c r="AE1123" s="5">
        <v>31082.23</v>
      </c>
      <c r="AF1123" s="5">
        <v>32714.37</v>
      </c>
      <c r="AG1123" s="5">
        <v>34417.019999999997</v>
      </c>
      <c r="AH1123" s="5">
        <v>36189.769999999997</v>
      </c>
      <c r="AI1123" s="5">
        <v>38030.160000000003</v>
      </c>
      <c r="AJ1123" s="5">
        <v>39934.85</v>
      </c>
      <c r="AK1123" s="5">
        <v>41930.720000000001</v>
      </c>
      <c r="AL1123" s="5">
        <v>44026.35</v>
      </c>
      <c r="AM1123" s="5">
        <v>46231.35</v>
      </c>
      <c r="AN1123" s="5">
        <v>48558.98</v>
      </c>
      <c r="AO1123" s="5">
        <v>51016.61</v>
      </c>
      <c r="AP1123" s="5">
        <v>53606.69</v>
      </c>
      <c r="AQ1123" s="5">
        <v>56329.41</v>
      </c>
      <c r="AR1123" s="5">
        <v>59185.65</v>
      </c>
      <c r="AS1123" s="5">
        <v>62177.99</v>
      </c>
      <c r="AT1123" s="5">
        <v>65311.77</v>
      </c>
      <c r="AU1123" s="5">
        <v>68592.47</v>
      </c>
      <c r="AV1123" s="5">
        <v>72027.839999999997</v>
      </c>
      <c r="AW1123" s="5">
        <v>75612.460000000006</v>
      </c>
      <c r="AX1123" s="5">
        <v>32679.26</v>
      </c>
      <c r="AY1123" s="5">
        <v>34273.89</v>
      </c>
      <c r="AZ1123" s="5">
        <v>35924.65</v>
      </c>
      <c r="BA1123" s="5">
        <v>37627.24</v>
      </c>
      <c r="BB1123" s="5">
        <v>39377.18</v>
      </c>
      <c r="BC1123" s="5">
        <v>41170.28</v>
      </c>
      <c r="BD1123" s="5">
        <v>43003.34</v>
      </c>
      <c r="BE1123" s="5">
        <v>44868.57</v>
      </c>
      <c r="BF1123" s="5">
        <v>46754.1</v>
      </c>
      <c r="BG1123" s="5">
        <v>48645.87</v>
      </c>
      <c r="BH1123" s="5">
        <v>50529.5</v>
      </c>
      <c r="BI1123" s="5">
        <v>52390.65</v>
      </c>
      <c r="BJ1123" s="5">
        <v>54212.57</v>
      </c>
      <c r="BK1123" s="5">
        <v>55976.6</v>
      </c>
      <c r="BL1123" s="5">
        <v>57662.79</v>
      </c>
      <c r="BM1123" s="5">
        <v>59245.86</v>
      </c>
      <c r="BN1123" s="5">
        <v>60690.5</v>
      </c>
      <c r="BO1123" s="5">
        <v>61951.4</v>
      </c>
      <c r="BP1123" s="5">
        <v>62976.4</v>
      </c>
      <c r="BQ1123" s="5">
        <v>63712.73</v>
      </c>
      <c r="BR1123" s="5">
        <v>64101.43</v>
      </c>
      <c r="BS1123" s="5">
        <v>64081.32</v>
      </c>
      <c r="BT1123" s="5">
        <v>63592.72</v>
      </c>
      <c r="BU1123" s="5">
        <v>62579.83</v>
      </c>
      <c r="BV1123" s="5">
        <v>60998.13</v>
      </c>
      <c r="BW1123" s="5">
        <v>58819.31</v>
      </c>
      <c r="BX1123" s="5">
        <v>55919.06</v>
      </c>
      <c r="BY1123" s="5">
        <v>52322.32</v>
      </c>
      <c r="BZ1123" s="5">
        <v>48098.01</v>
      </c>
      <c r="CA1123" s="5">
        <v>43351.61</v>
      </c>
      <c r="CB1123" s="5">
        <v>38217.410000000003</v>
      </c>
      <c r="CC1123" s="5">
        <v>32864.720000000001</v>
      </c>
      <c r="CD1123" s="5">
        <v>27501.360000000001</v>
      </c>
      <c r="CE1123" s="5">
        <v>22352.92</v>
      </c>
      <c r="CF1123" s="5">
        <v>17745.939999999999</v>
      </c>
      <c r="CG1123" s="5">
        <v>13670.22</v>
      </c>
      <c r="CH1123" s="5">
        <v>10093</v>
      </c>
      <c r="CI1123" s="5">
        <v>7072.37</v>
      </c>
      <c r="CJ1123" s="5">
        <v>4679.6099999999997</v>
      </c>
      <c r="CK1123" s="5">
        <v>2813.79</v>
      </c>
      <c r="CL1123" s="5">
        <v>1499.62</v>
      </c>
      <c r="CM1123" s="5">
        <v>694.65</v>
      </c>
      <c r="CN1123" s="5">
        <v>276.10000000000002</v>
      </c>
      <c r="CO1123" s="5">
        <v>89.56</v>
      </c>
      <c r="CP1123" s="5">
        <v>21.78</v>
      </c>
      <c r="CQ1123" s="5">
        <v>3.33</v>
      </c>
      <c r="CR1123" s="5">
        <v>0</v>
      </c>
      <c r="CS1123" s="5">
        <v>0</v>
      </c>
      <c r="CT1123" s="5">
        <v>0</v>
      </c>
      <c r="CU1123" s="5">
        <v>0</v>
      </c>
      <c r="CV1123" s="5">
        <v>0</v>
      </c>
      <c r="CW1123" s="5">
        <v>0</v>
      </c>
      <c r="CX1123" s="5">
        <v>0</v>
      </c>
      <c r="CY1123" s="5">
        <v>0</v>
      </c>
      <c r="CZ1123" s="5">
        <v>0</v>
      </c>
      <c r="DA1123" s="5">
        <v>0</v>
      </c>
      <c r="DB1123" s="5">
        <v>0</v>
      </c>
      <c r="DC1123" s="5">
        <v>0</v>
      </c>
      <c r="DD1123" s="5">
        <v>0</v>
      </c>
      <c r="DE1123" s="5">
        <v>0</v>
      </c>
      <c r="DF1123" s="3">
        <v>0</v>
      </c>
      <c r="DG1123" s="3">
        <v>0</v>
      </c>
      <c r="DH1123" s="3">
        <v>0</v>
      </c>
      <c r="DI1123" s="3">
        <v>0</v>
      </c>
      <c r="DJ1123" s="3">
        <v>0</v>
      </c>
      <c r="DK1123" s="3">
        <v>0</v>
      </c>
      <c r="DL1123" s="3">
        <v>0</v>
      </c>
      <c r="DM1123" s="3">
        <v>0</v>
      </c>
      <c r="DN1123" s="3">
        <v>0</v>
      </c>
      <c r="DO1123" s="3">
        <v>0</v>
      </c>
      <c r="DP1123" s="3">
        <v>0</v>
      </c>
      <c r="DQ1123" s="3">
        <v>0</v>
      </c>
      <c r="DR1123" s="3">
        <v>0</v>
      </c>
      <c r="DS1123" s="3">
        <v>0</v>
      </c>
      <c r="DT1123" s="3">
        <v>1</v>
      </c>
      <c r="DU1123" s="3">
        <v>0.99922</v>
      </c>
      <c r="DV1123" s="3">
        <v>0.99831070980000003</v>
      </c>
      <c r="DW1123" s="3">
        <v>0.99726248355471003</v>
      </c>
      <c r="DX1123" s="3">
        <v>0.99603585069993783</v>
      </c>
      <c r="DY1123" s="3">
        <v>0.994591598716423</v>
      </c>
      <c r="DZ1123" s="3">
        <v>0.99290079299860501</v>
      </c>
      <c r="EA1123" s="3">
        <v>0.99091499141260775</v>
      </c>
      <c r="EB1123" s="3">
        <v>0.98857643203287393</v>
      </c>
      <c r="EC1123" s="3">
        <v>0.98580841802318186</v>
      </c>
      <c r="ED1123" s="3">
        <v>0.98254539215952508</v>
      </c>
      <c r="EE1123" s="3">
        <v>0.97868398876833818</v>
      </c>
      <c r="EF1123" s="3">
        <v>0.9741233213806777</v>
      </c>
      <c r="EG1123" s="3">
        <v>0.96948649437090573</v>
      </c>
      <c r="EH1123" s="3">
        <v>0.96487173865770026</v>
      </c>
      <c r="EI1123" s="3">
        <v>0.96037543635555533</v>
      </c>
      <c r="EJ1123" s="3">
        <v>0.9561401806812273</v>
      </c>
      <c r="EK1123" s="3">
        <v>0.95216263752959329</v>
      </c>
      <c r="EL1123" s="3">
        <v>0.94834446535309969</v>
      </c>
      <c r="EM1123" s="3">
        <v>0.94456057093634083</v>
      </c>
      <c r="EN1123" s="3">
        <v>0.9407162094126299</v>
      </c>
      <c r="EO1123" s="3">
        <v>0.93675579417100263</v>
      </c>
      <c r="EP1123" s="3">
        <v>0.93267153890841703</v>
      </c>
      <c r="EQ1123" s="3">
        <v>0.92845586355255105</v>
      </c>
      <c r="ER1123" s="3">
        <v>0.92412925922839617</v>
      </c>
      <c r="ES1123" s="3">
        <v>0.91954557810262338</v>
      </c>
      <c r="ET1123" s="3">
        <v>0.91460761834821236</v>
      </c>
      <c r="EU1123" s="3">
        <v>0.90922972555232484</v>
      </c>
      <c r="EV1123" s="3">
        <v>0.90333791693074572</v>
      </c>
      <c r="EW1123" s="3">
        <v>0.89682485054967498</v>
      </c>
      <c r="EX1123" s="3">
        <v>0.8896054105027501</v>
      </c>
      <c r="EY1123" s="3">
        <v>0.88162564997054038</v>
      </c>
      <c r="EZ1123" s="3">
        <v>0.87287110726633288</v>
      </c>
      <c r="FA1123" s="3">
        <v>0.86325206766425788</v>
      </c>
      <c r="FB1123" s="3">
        <v>0.85263406723198754</v>
      </c>
      <c r="FC1123" s="3">
        <v>0.84088476978553073</v>
      </c>
      <c r="FD1123" s="3">
        <v>0.82790991778773992</v>
      </c>
      <c r="FE1123" s="3">
        <v>0.81365330900343502</v>
      </c>
      <c r="FF1123" s="3">
        <v>0.79805557506983915</v>
      </c>
      <c r="FG1123" s="3">
        <v>0.78106497187660229</v>
      </c>
      <c r="FH1123" s="3">
        <v>0.76264745983975202</v>
      </c>
      <c r="FI1123" s="3">
        <v>0.74273473466333617</v>
      </c>
      <c r="FJ1123" s="3">
        <v>0.72118057266340607</v>
      </c>
      <c r="FK1123" s="3">
        <v>0.69778547488620513</v>
      </c>
      <c r="FL1123" s="3">
        <v>0.67235119432660295</v>
      </c>
      <c r="FM1123" s="3">
        <v>0.64475117779949587</v>
      </c>
      <c r="FN1123" s="3">
        <v>0.61486696070848923</v>
      </c>
      <c r="FO1123" s="3">
        <v>0.58262948595854314</v>
      </c>
      <c r="FP1123" s="3">
        <v>0.548044599672044</v>
      </c>
      <c r="FQ1123" s="3">
        <v>0.51119956123609245</v>
      </c>
      <c r="FR1123" s="3">
        <v>0.4723023866216382</v>
      </c>
      <c r="FS1123" s="3">
        <v>0.43168910439604352</v>
      </c>
      <c r="FT1123" s="3">
        <v>0.38900800264440671</v>
      </c>
      <c r="FU1123" s="3">
        <v>0.34501119754532433</v>
      </c>
      <c r="FV1123" s="3">
        <v>0.3006220568691429</v>
      </c>
      <c r="FW1123" s="3">
        <v>0.25683044184501486</v>
      </c>
      <c r="FX1123" s="3">
        <v>0.21461008551011285</v>
      </c>
      <c r="FY1123" s="3">
        <v>0.17493082680014807</v>
      </c>
      <c r="FZ1123" s="3">
        <v>0.13875163320134146</v>
      </c>
      <c r="GA1123" s="3">
        <v>0.10689703325097748</v>
      </c>
      <c r="GB1123" s="3">
        <v>8.0441086491693056E-2</v>
      </c>
      <c r="GC1123" s="3">
        <v>5.873566812363952E-2</v>
      </c>
      <c r="GD1123" s="3">
        <v>4.1104982622966642E-2</v>
      </c>
      <c r="GE1123" s="3">
        <v>2.7301518408348217E-2</v>
      </c>
      <c r="GF1123" s="3">
        <v>1.7122966315347838E-2</v>
      </c>
      <c r="GG1123" s="3">
        <v>9.759063421769347E-3</v>
      </c>
      <c r="GH1123" s="3">
        <v>4.9299860687752207E-3</v>
      </c>
      <c r="GI1123" s="3">
        <v>2.1646089832171359E-3</v>
      </c>
      <c r="GJ1123" s="3">
        <v>8.1549478833722368E-4</v>
      </c>
      <c r="GK1123" s="3">
        <v>2.5074833751792953E-4</v>
      </c>
      <c r="GL1123" s="3">
        <v>5.7802506764633105E-5</v>
      </c>
      <c r="GM1123" s="3">
        <v>8.3819415059394445E-6</v>
      </c>
      <c r="GN1123" s="3">
        <v>0</v>
      </c>
      <c r="GO1123" s="3">
        <v>0</v>
      </c>
      <c r="GP1123" s="3">
        <v>0</v>
      </c>
      <c r="GQ1123" s="3">
        <v>0</v>
      </c>
      <c r="GR1123" s="3">
        <v>0</v>
      </c>
      <c r="GS1123" s="3">
        <v>0</v>
      </c>
      <c r="GT1123" s="3">
        <v>0</v>
      </c>
      <c r="GU1123" s="3">
        <v>0</v>
      </c>
      <c r="GV1123" s="3">
        <v>0</v>
      </c>
      <c r="GW1123" s="3">
        <v>0</v>
      </c>
      <c r="GX1123" s="3">
        <v>0</v>
      </c>
      <c r="GY1123" s="3">
        <v>0</v>
      </c>
      <c r="GZ1123" s="3">
        <v>0</v>
      </c>
      <c r="HA1123" s="3">
        <v>0</v>
      </c>
      <c r="HB1123">
        <f t="shared" si="6670"/>
        <v>15</v>
      </c>
      <c r="HC1123">
        <f t="shared" si="6674"/>
        <v>0.35773296953945471</v>
      </c>
      <c r="HD1123">
        <f>IF(H1123&gt;=$F$3,IF(HB1123&lt;50,HC1123*VLOOKUP(H1123,Ret!$A$2:$AZ$27,HB1123+2),HC1123),0)</f>
        <v>0</v>
      </c>
      <c r="HE1123">
        <f>IF(H1123&lt;$F$3,HC1123*VLOOKUP(H1123,Withd!$A$2:$AZ$57,HB1123+2),0)</f>
        <v>1.6312623410999136E-2</v>
      </c>
      <c r="HF1123">
        <f>IF(HC1123=HD1123,0,HC1123*VLOOKUP(H1123,Mort!$A$2:$E$115,IF(HF1122/HC1122=VLOOKUP(H1122,Mort!$A$2:$E$115,2),2,3)))</f>
        <v>1.5382517690196553E-4</v>
      </c>
      <c r="HH1123">
        <f t="shared" ref="HH1123:HI1123" si="6697">HH1122+1</f>
        <v>37</v>
      </c>
      <c r="HI1123">
        <f t="shared" si="6697"/>
        <v>14</v>
      </c>
      <c r="HJ1123">
        <f t="shared" si="6668"/>
        <v>0.26491404908115712</v>
      </c>
      <c r="HK1123">
        <f>IF(HH1123&gt;=$F$3,IF(HI1123&lt;50,HJ1123*VLOOKUP(HH1123,Ret!$A$2:$AZ$27,HI1123+2),HJ1123),0)</f>
        <v>0</v>
      </c>
      <c r="HL1123">
        <f>IF(HH1123&lt;$F$3,HJ1123*VLOOKUP(HH1123,Withd!$A$2:$AZ$57,HI1123+2),0)</f>
        <v>1.2768857165711774E-2</v>
      </c>
      <c r="HM1123">
        <f>IF(HJ1123=HK1123,0,HJ1123*VLOOKUP(HH1123,Mort!$A$2:$E$115,IF(HM1122/HJ1122=VLOOKUP(HH1122,Mort!$A$2:$E$115,2),2,3)))</f>
        <v>1.0596561963246286E-4</v>
      </c>
      <c r="HN1123">
        <f>HN1122/(1+Assumptions!$C$9)</f>
        <v>0.63919262853607473</v>
      </c>
      <c r="HO1123">
        <f>HO1122*(1+Assumptions!$C$10)</f>
        <v>1.4678467782217905</v>
      </c>
      <c r="HQ1123">
        <f>HQ1122/(1.01+Assumptions!$C$9)</f>
        <v>0.56972412258264071</v>
      </c>
      <c r="HR1123">
        <f>HR1122/(0.99+Assumptions!$C$9)</f>
        <v>0.71793086390521565</v>
      </c>
    </row>
    <row r="1124" spans="2:226" x14ac:dyDescent="0.25">
      <c r="B1124">
        <f t="shared" ref="B1124:C1124" si="6698">B1123+1</f>
        <v>2060</v>
      </c>
      <c r="C1124">
        <f t="shared" si="6698"/>
        <v>66</v>
      </c>
      <c r="D1124">
        <f>IF(D1123=0, 0, D1123*(1-VLOOKUP(C1123,Mort!$A$2:$E$111,IF(D1123/D1122=1-VLOOKUP(C1122,Mort!$A$2:$E$111,4),4,5))))</f>
        <v>0.93338256624800264</v>
      </c>
      <c r="E1124" s="3">
        <f>IF(C1124&lt;65,Assumptions!$C$6,Assumptions!$C$7)*(1+Assumptions!$C$8)^(B1124-$J$3)</f>
        <v>37695.526555219221</v>
      </c>
      <c r="F1124" s="3">
        <f t="shared" si="6666"/>
        <v>35184.35</v>
      </c>
      <c r="H1124">
        <f t="shared" si="6673"/>
        <v>39</v>
      </c>
      <c r="I1124" s="5">
        <v>600260.99252781027</v>
      </c>
      <c r="J1124" s="5">
        <v>0</v>
      </c>
      <c r="K1124" s="5">
        <v>0</v>
      </c>
      <c r="L1124" s="5">
        <v>0</v>
      </c>
      <c r="M1124" s="5">
        <v>0</v>
      </c>
      <c r="N1124" s="5">
        <v>0</v>
      </c>
      <c r="O1124" s="5">
        <v>0</v>
      </c>
      <c r="P1124" s="5">
        <v>0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22748.94</v>
      </c>
      <c r="Z1124" s="5">
        <v>23978.29</v>
      </c>
      <c r="AA1124" s="5">
        <v>25270.53</v>
      </c>
      <c r="AB1124" s="5">
        <v>26627.62</v>
      </c>
      <c r="AC1124" s="5">
        <v>28051.4</v>
      </c>
      <c r="AD1124" s="5">
        <v>29543.919999999998</v>
      </c>
      <c r="AE1124" s="5">
        <v>31106.5</v>
      </c>
      <c r="AF1124" s="5">
        <v>32739.91</v>
      </c>
      <c r="AG1124" s="5">
        <v>34443.89</v>
      </c>
      <c r="AH1124" s="5">
        <v>36218.019999999997</v>
      </c>
      <c r="AI1124" s="5">
        <v>38059.85</v>
      </c>
      <c r="AJ1124" s="5">
        <v>39966.03</v>
      </c>
      <c r="AK1124" s="5">
        <v>41963.46</v>
      </c>
      <c r="AL1124" s="5">
        <v>44060.71</v>
      </c>
      <c r="AM1124" s="5">
        <v>46267.44</v>
      </c>
      <c r="AN1124" s="5">
        <v>48596.88</v>
      </c>
      <c r="AO1124" s="5">
        <v>51056.43</v>
      </c>
      <c r="AP1124" s="5">
        <v>53648.54</v>
      </c>
      <c r="AQ1124" s="5">
        <v>56373.38</v>
      </c>
      <c r="AR1124" s="5">
        <v>59231.85</v>
      </c>
      <c r="AS1124" s="5">
        <v>62226.52</v>
      </c>
      <c r="AT1124" s="5">
        <v>65362.75</v>
      </c>
      <c r="AU1124" s="5">
        <v>68646.02</v>
      </c>
      <c r="AV1124" s="5">
        <v>72084.06</v>
      </c>
      <c r="AW1124" s="5">
        <v>75671.48</v>
      </c>
      <c r="AX1124" s="5">
        <v>32704.77</v>
      </c>
      <c r="AY1124" s="5">
        <v>34300.65</v>
      </c>
      <c r="AZ1124" s="5">
        <v>35952.69</v>
      </c>
      <c r="BA1124" s="5">
        <v>37656.61</v>
      </c>
      <c r="BB1124" s="5">
        <v>39407.919999999998</v>
      </c>
      <c r="BC1124" s="5">
        <v>41202.42</v>
      </c>
      <c r="BD1124" s="5">
        <v>43036.91</v>
      </c>
      <c r="BE1124" s="5">
        <v>44903.59</v>
      </c>
      <c r="BF1124" s="5">
        <v>46790.6</v>
      </c>
      <c r="BG1124" s="5">
        <v>48683.839999999997</v>
      </c>
      <c r="BH1124" s="5">
        <v>50568.95</v>
      </c>
      <c r="BI1124" s="5">
        <v>52431.55</v>
      </c>
      <c r="BJ1124" s="5">
        <v>54254.89</v>
      </c>
      <c r="BK1124" s="5">
        <v>56020.29</v>
      </c>
      <c r="BL1124" s="5">
        <v>57707.8</v>
      </c>
      <c r="BM1124" s="5">
        <v>59292.1</v>
      </c>
      <c r="BN1124" s="5">
        <v>60737.88</v>
      </c>
      <c r="BO1124" s="5">
        <v>61999.76</v>
      </c>
      <c r="BP1124" s="5">
        <v>63025.56</v>
      </c>
      <c r="BQ1124" s="5">
        <v>63762.47</v>
      </c>
      <c r="BR1124" s="5">
        <v>64151.47</v>
      </c>
      <c r="BS1124" s="5">
        <v>64131.35</v>
      </c>
      <c r="BT1124" s="5">
        <v>63642.36</v>
      </c>
      <c r="BU1124" s="5">
        <v>62628.68</v>
      </c>
      <c r="BV1124" s="5">
        <v>61045.75</v>
      </c>
      <c r="BW1124" s="5">
        <v>58865.23</v>
      </c>
      <c r="BX1124" s="5">
        <v>55962.71</v>
      </c>
      <c r="BY1124" s="5">
        <v>52363.16</v>
      </c>
      <c r="BZ1124" s="5">
        <v>48135.55</v>
      </c>
      <c r="CA1124" s="5">
        <v>43385.45</v>
      </c>
      <c r="CB1124" s="5">
        <v>38247.24</v>
      </c>
      <c r="CC1124" s="5">
        <v>32890.379999999997</v>
      </c>
      <c r="CD1124" s="5">
        <v>27522.83</v>
      </c>
      <c r="CE1124" s="5">
        <v>22370.36</v>
      </c>
      <c r="CF1124" s="5">
        <v>17759.79</v>
      </c>
      <c r="CG1124" s="5">
        <v>13680.89</v>
      </c>
      <c r="CH1124" s="5">
        <v>10100.879999999999</v>
      </c>
      <c r="CI1124" s="5">
        <v>7077.89</v>
      </c>
      <c r="CJ1124" s="5">
        <v>4683.26</v>
      </c>
      <c r="CK1124" s="5">
        <v>2815.98</v>
      </c>
      <c r="CL1124" s="5">
        <v>1500.79</v>
      </c>
      <c r="CM1124" s="5">
        <v>695.19</v>
      </c>
      <c r="CN1124" s="5">
        <v>276.31</v>
      </c>
      <c r="CO1124" s="5">
        <v>89.63</v>
      </c>
      <c r="CP1124" s="5">
        <v>21.8</v>
      </c>
      <c r="CQ1124" s="5">
        <v>3.33</v>
      </c>
      <c r="CR1124" s="5">
        <v>0</v>
      </c>
      <c r="CS1124" s="5">
        <v>0</v>
      </c>
      <c r="CT1124" s="5">
        <v>0</v>
      </c>
      <c r="CU1124" s="5">
        <v>0</v>
      </c>
      <c r="CV1124" s="5">
        <v>0</v>
      </c>
      <c r="CW1124" s="5">
        <v>0</v>
      </c>
      <c r="CX1124" s="5">
        <v>0</v>
      </c>
      <c r="CY1124" s="5">
        <v>0</v>
      </c>
      <c r="CZ1124" s="5">
        <v>0</v>
      </c>
      <c r="DA1124" s="5">
        <v>0</v>
      </c>
      <c r="DB1124" s="5">
        <v>0</v>
      </c>
      <c r="DC1124" s="5">
        <v>0</v>
      </c>
      <c r="DD1124" s="5">
        <v>0</v>
      </c>
      <c r="DE1124" s="5">
        <v>0</v>
      </c>
      <c r="DF1124" s="3">
        <v>0</v>
      </c>
      <c r="DG1124" s="3">
        <v>0</v>
      </c>
      <c r="DH1124" s="3">
        <v>0</v>
      </c>
      <c r="DI1124" s="3">
        <v>0</v>
      </c>
      <c r="DJ1124" s="3">
        <v>0</v>
      </c>
      <c r="DK1124" s="3">
        <v>0</v>
      </c>
      <c r="DL1124" s="3">
        <v>0</v>
      </c>
      <c r="DM1124" s="3">
        <v>0</v>
      </c>
      <c r="DN1124" s="3">
        <v>0</v>
      </c>
      <c r="DO1124" s="3">
        <v>0</v>
      </c>
      <c r="DP1124" s="3">
        <v>0</v>
      </c>
      <c r="DQ1124" s="3">
        <v>0</v>
      </c>
      <c r="DR1124" s="3">
        <v>0</v>
      </c>
      <c r="DS1124" s="3">
        <v>0</v>
      </c>
      <c r="DT1124" s="3">
        <v>0</v>
      </c>
      <c r="DU1124" s="3">
        <v>1</v>
      </c>
      <c r="DV1124" s="3">
        <v>0.99909000000000003</v>
      </c>
      <c r="DW1124" s="3">
        <v>0.99804095550000005</v>
      </c>
      <c r="DX1124" s="3">
        <v>0.99681336512473506</v>
      </c>
      <c r="DY1124" s="3">
        <v>0.99536798574530427</v>
      </c>
      <c r="DZ1124" s="3">
        <v>0.99367586016953724</v>
      </c>
      <c r="EA1124" s="3">
        <v>0.9916885084491982</v>
      </c>
      <c r="EB1124" s="3">
        <v>0.98934812356925805</v>
      </c>
      <c r="EC1124" s="3">
        <v>0.98657794882326411</v>
      </c>
      <c r="ED1124" s="3">
        <v>0.98331237581265907</v>
      </c>
      <c r="EE1124" s="3">
        <v>0.97944795817571528</v>
      </c>
      <c r="EF1124" s="3">
        <v>0.9748837306906164</v>
      </c>
      <c r="EG1124" s="3">
        <v>0.97024328413252903</v>
      </c>
      <c r="EH1124" s="3">
        <v>0.96562492610005823</v>
      </c>
      <c r="EI1124" s="3">
        <v>0.96112511394443201</v>
      </c>
      <c r="EJ1124" s="3">
        <v>0.95688655219193708</v>
      </c>
      <c r="EK1124" s="3">
        <v>0.95290590413481857</v>
      </c>
      <c r="EL1124" s="3">
        <v>0.94908475145923799</v>
      </c>
      <c r="EM1124" s="3">
        <v>0.94529790330091557</v>
      </c>
      <c r="EN1124" s="3">
        <v>0.94145054083448088</v>
      </c>
      <c r="EO1124" s="3">
        <v>0.93748703405756761</v>
      </c>
      <c r="EP1124" s="3">
        <v>0.93339959058907662</v>
      </c>
      <c r="EQ1124" s="3">
        <v>0.92918062443961402</v>
      </c>
      <c r="ER1124" s="3">
        <v>0.92485064272972539</v>
      </c>
      <c r="ES1124" s="3">
        <v>0.92026338354178594</v>
      </c>
      <c r="ET1124" s="3">
        <v>0.91532156917216656</v>
      </c>
      <c r="EU1124" s="3">
        <v>0.90993947834543421</v>
      </c>
      <c r="EV1124" s="3">
        <v>0.90404307052575572</v>
      </c>
      <c r="EW1124" s="3">
        <v>0.89752491998726502</v>
      </c>
      <c r="EX1124" s="3">
        <v>0.89029984438136756</v>
      </c>
      <c r="EY1124" s="3">
        <v>0.88231385477726665</v>
      </c>
      <c r="EZ1124" s="3">
        <v>0.87355247819932835</v>
      </c>
      <c r="FA1124" s="3">
        <v>0.86392592988957173</v>
      </c>
      <c r="FB1124" s="3">
        <v>0.85329964095193001</v>
      </c>
      <c r="FC1124" s="3">
        <v>0.84154117189961242</v>
      </c>
      <c r="FD1124" s="3">
        <v>0.8285561916172014</v>
      </c>
      <c r="FE1124" s="3">
        <v>0.81428845399755323</v>
      </c>
      <c r="FF1124" s="3">
        <v>0.79867854433442009</v>
      </c>
      <c r="FG1124" s="3">
        <v>0.78167467812554026</v>
      </c>
      <c r="FH1124" s="3">
        <v>0.76324278921533995</v>
      </c>
      <c r="FI1124" s="3">
        <v>0.74331451998892739</v>
      </c>
      <c r="FJ1124" s="3">
        <v>0.72174353261884872</v>
      </c>
      <c r="FK1124" s="3">
        <v>0.69833017242069328</v>
      </c>
      <c r="FL1124" s="3">
        <v>0.67287603763595905</v>
      </c>
      <c r="FM1124" s="3">
        <v>0.64525447629100285</v>
      </c>
      <c r="FN1124" s="3">
        <v>0.61534693131491491</v>
      </c>
      <c r="FO1124" s="3">
        <v>0.5830842917060739</v>
      </c>
      <c r="FP1124" s="3">
        <v>0.54847240815040132</v>
      </c>
      <c r="FQ1124" s="3">
        <v>0.51159860815044989</v>
      </c>
      <c r="FR1124" s="3">
        <v>0.47267107005628217</v>
      </c>
      <c r="FS1124" s="3">
        <v>0.43202608474214244</v>
      </c>
      <c r="FT1124" s="3">
        <v>0.38931166574368681</v>
      </c>
      <c r="FU1124" s="3">
        <v>0.34528051634807583</v>
      </c>
      <c r="FV1124" s="3">
        <v>0.30085672511473238</v>
      </c>
      <c r="FW1124" s="3">
        <v>0.25703092596726934</v>
      </c>
      <c r="FX1124" s="3">
        <v>0.21477761204750992</v>
      </c>
      <c r="FY1124" s="3">
        <v>0.1750673793560458</v>
      </c>
      <c r="FZ1124" s="3">
        <v>0.13885994395762841</v>
      </c>
      <c r="GA1124" s="3">
        <v>0.10698047802383608</v>
      </c>
      <c r="GB1124" s="3">
        <v>8.0503879517716884E-2</v>
      </c>
      <c r="GC1124" s="3">
        <v>5.8781517707451339E-2</v>
      </c>
      <c r="GD1124" s="3">
        <v>4.1137069537205667E-2</v>
      </c>
      <c r="GE1124" s="3">
        <v>2.7322830215916635E-2</v>
      </c>
      <c r="GF1124" s="3">
        <v>1.7136332654818596E-2</v>
      </c>
      <c r="GG1124" s="3">
        <v>9.7666814332873098E-3</v>
      </c>
      <c r="GH1124" s="3">
        <v>4.9338344596537506E-3</v>
      </c>
      <c r="GI1124" s="3">
        <v>2.1662986962001723E-3</v>
      </c>
      <c r="GJ1124" s="3">
        <v>8.1613137080645281E-4</v>
      </c>
      <c r="GK1124" s="3">
        <v>2.5094407389556807E-4</v>
      </c>
      <c r="GL1124" s="3">
        <v>5.784762791440634E-5</v>
      </c>
      <c r="GM1124" s="3">
        <v>8.3884845238680623E-6</v>
      </c>
      <c r="GN1124" s="3">
        <v>0</v>
      </c>
      <c r="GO1124" s="3">
        <v>0</v>
      </c>
      <c r="GP1124" s="3">
        <v>0</v>
      </c>
      <c r="GQ1124" s="3">
        <v>0</v>
      </c>
      <c r="GR1124" s="3">
        <v>0</v>
      </c>
      <c r="GS1124" s="3">
        <v>0</v>
      </c>
      <c r="GT1124" s="3">
        <v>0</v>
      </c>
      <c r="GU1124" s="3">
        <v>0</v>
      </c>
      <c r="GV1124" s="3">
        <v>0</v>
      </c>
      <c r="GW1124" s="3">
        <v>0</v>
      </c>
      <c r="GX1124" s="3">
        <v>0</v>
      </c>
      <c r="GY1124" s="3">
        <v>0</v>
      </c>
      <c r="GZ1124" s="3">
        <v>0</v>
      </c>
      <c r="HA1124" s="3">
        <v>0</v>
      </c>
      <c r="HB1124">
        <f t="shared" si="6670"/>
        <v>16</v>
      </c>
      <c r="HC1124">
        <f t="shared" si="6674"/>
        <v>0.34126652095155358</v>
      </c>
      <c r="HD1124">
        <f>IF(H1124&gt;=$F$3,IF(HB1124&lt;50,HC1124*VLOOKUP(H1124,Ret!$A$2:$AZ$27,HB1124+2),HC1124),0)</f>
        <v>0</v>
      </c>
      <c r="HE1124">
        <f>IF(H1124&lt;$F$3,HC1124*VLOOKUP(H1124,Withd!$A$2:$AZ$57,HB1124+2),0)</f>
        <v>1.4708587053011958E-2</v>
      </c>
      <c r="HF1124">
        <f>IF(HC1124=HD1124,0,HC1124*VLOOKUP(H1124,Mort!$A$2:$E$115,IF(HF1123/HC1123=VLOOKUP(H1123,Mort!$A$2:$E$115,2),2,3)))</f>
        <v>1.6039526484723016E-4</v>
      </c>
      <c r="HH1124">
        <f t="shared" ref="HH1124:HI1124" si="6699">HH1123+1</f>
        <v>38</v>
      </c>
      <c r="HI1124">
        <f t="shared" si="6699"/>
        <v>15</v>
      </c>
      <c r="HJ1124">
        <f t="shared" si="6668"/>
        <v>0.25203922629581288</v>
      </c>
      <c r="HK1124">
        <f>IF(HH1124&gt;=$F$3,IF(HI1124&lt;50,HJ1124*VLOOKUP(HH1124,Ret!$A$2:$AZ$27,HI1124+2),HJ1124),0)</f>
        <v>0</v>
      </c>
      <c r="HL1124">
        <f>IF(HH1124&lt;$F$3,HJ1124*VLOOKUP(HH1124,Withd!$A$2:$AZ$57,HI1124+2),0)</f>
        <v>1.1492988719089067E-2</v>
      </c>
      <c r="HM1124">
        <f>IF(HJ1124=HK1124,0,HJ1124*VLOOKUP(HH1124,Mort!$A$2:$E$115,IF(HM1123/HJ1123=VLOOKUP(HH1123,Mort!$A$2:$E$115,2),2,3)))</f>
        <v>1.0837686730719954E-4</v>
      </c>
      <c r="HN1124">
        <f>HN1123/(1+Assumptions!$C$9)</f>
        <v>0.61579251304053439</v>
      </c>
      <c r="HO1124">
        <f>HO1123*(1+Assumptions!$C$10)</f>
        <v>1.5155517985139988</v>
      </c>
      <c r="HQ1124">
        <f>HQ1123/(1.01+Assumptions!$C$9)</f>
        <v>0.54362988796053502</v>
      </c>
      <c r="HR1124">
        <f>HR1123/(0.99+Assumptions!$C$9)</f>
        <v>0.69837632675604633</v>
      </c>
    </row>
    <row r="1125" spans="2:226" x14ac:dyDescent="0.25">
      <c r="B1125">
        <f t="shared" ref="B1125:C1125" si="6700">B1124+1</f>
        <v>2061</v>
      </c>
      <c r="C1125">
        <f t="shared" si="6700"/>
        <v>67</v>
      </c>
      <c r="D1125">
        <f>IF(D1124=0, 0, D1124*(1-VLOOKUP(C1124,Mort!$A$2:$E$111,IF(D1124/D1123=1-VLOOKUP(C1123,Mort!$A$2:$E$111,4),4,5))))</f>
        <v>0.9273342472187156</v>
      </c>
      <c r="E1125" s="3">
        <f>IF(C1125&lt;65,Assumptions!$C$6,Assumptions!$C$7)*(1+Assumptions!$C$8)^(B1125-$J$3)</f>
        <v>39768.780515756276</v>
      </c>
      <c r="F1125" s="3">
        <f t="shared" si="6666"/>
        <v>36878.949999999997</v>
      </c>
      <c r="H1125">
        <f t="shared" si="6673"/>
        <v>40</v>
      </c>
      <c r="I1125" s="5">
        <v>587794.15692887537</v>
      </c>
      <c r="J1125" s="5">
        <v>0</v>
      </c>
      <c r="K1125" s="5">
        <v>0</v>
      </c>
      <c r="L1125" s="5">
        <v>0</v>
      </c>
      <c r="M1125" s="5">
        <v>0</v>
      </c>
      <c r="N1125" s="5">
        <v>0</v>
      </c>
      <c r="O1125" s="5">
        <v>0</v>
      </c>
      <c r="P1125" s="5">
        <v>0</v>
      </c>
      <c r="Q1125" s="5">
        <v>0</v>
      </c>
      <c r="R1125" s="5">
        <v>0</v>
      </c>
      <c r="S1125" s="5">
        <v>0</v>
      </c>
      <c r="T1125" s="5">
        <v>0</v>
      </c>
      <c r="U1125" s="5">
        <v>0</v>
      </c>
      <c r="V1125" s="5">
        <v>0</v>
      </c>
      <c r="W1125" s="5">
        <v>0</v>
      </c>
      <c r="X1125" s="5">
        <v>0</v>
      </c>
      <c r="Y1125" s="5">
        <v>0</v>
      </c>
      <c r="Z1125" s="5">
        <v>24000.13</v>
      </c>
      <c r="AA1125" s="5">
        <v>25293.55</v>
      </c>
      <c r="AB1125" s="5">
        <v>26651.87</v>
      </c>
      <c r="AC1125" s="5">
        <v>28076.95</v>
      </c>
      <c r="AD1125" s="5">
        <v>29570.83</v>
      </c>
      <c r="AE1125" s="5">
        <v>31134.83</v>
      </c>
      <c r="AF1125" s="5">
        <v>32769.730000000003</v>
      </c>
      <c r="AG1125" s="5">
        <v>34475.26</v>
      </c>
      <c r="AH1125" s="5">
        <v>36251.01</v>
      </c>
      <c r="AI1125" s="5">
        <v>38094.51</v>
      </c>
      <c r="AJ1125" s="5">
        <v>40002.43</v>
      </c>
      <c r="AK1125" s="5">
        <v>42001.68</v>
      </c>
      <c r="AL1125" s="5">
        <v>44100.84</v>
      </c>
      <c r="AM1125" s="5">
        <v>46309.58</v>
      </c>
      <c r="AN1125" s="5">
        <v>48641.15</v>
      </c>
      <c r="AO1125" s="5">
        <v>51102.93</v>
      </c>
      <c r="AP1125" s="5">
        <v>53697.4</v>
      </c>
      <c r="AQ1125" s="5">
        <v>56424.72</v>
      </c>
      <c r="AR1125" s="5">
        <v>59285.8</v>
      </c>
      <c r="AS1125" s="5">
        <v>62283.199999999997</v>
      </c>
      <c r="AT1125" s="5">
        <v>65422.29</v>
      </c>
      <c r="AU1125" s="5">
        <v>68708.539999999994</v>
      </c>
      <c r="AV1125" s="5">
        <v>72149.72</v>
      </c>
      <c r="AW1125" s="5">
        <v>75740.41</v>
      </c>
      <c r="AX1125" s="5">
        <v>32734.55</v>
      </c>
      <c r="AY1125" s="5">
        <v>34331.89</v>
      </c>
      <c r="AZ1125" s="5">
        <v>35985.440000000002</v>
      </c>
      <c r="BA1125" s="5">
        <v>37690.910000000003</v>
      </c>
      <c r="BB1125" s="5">
        <v>39443.81</v>
      </c>
      <c r="BC1125" s="5">
        <v>41239.949999999997</v>
      </c>
      <c r="BD1125" s="5">
        <v>43076.11</v>
      </c>
      <c r="BE1125" s="5">
        <v>44944.49</v>
      </c>
      <c r="BF1125" s="5">
        <v>46833.22</v>
      </c>
      <c r="BG1125" s="5">
        <v>48728.19</v>
      </c>
      <c r="BH1125" s="5">
        <v>50615.01</v>
      </c>
      <c r="BI1125" s="5">
        <v>52479.31</v>
      </c>
      <c r="BJ1125" s="5">
        <v>54304.31</v>
      </c>
      <c r="BK1125" s="5">
        <v>56071.32</v>
      </c>
      <c r="BL1125" s="5">
        <v>57760.36</v>
      </c>
      <c r="BM1125" s="5">
        <v>59346.11</v>
      </c>
      <c r="BN1125" s="5">
        <v>60793.2</v>
      </c>
      <c r="BO1125" s="5">
        <v>62056.23</v>
      </c>
      <c r="BP1125" s="5">
        <v>63082.96</v>
      </c>
      <c r="BQ1125" s="5">
        <v>63820.54</v>
      </c>
      <c r="BR1125" s="5">
        <v>64209.9</v>
      </c>
      <c r="BS1125" s="5">
        <v>64189.760000000002</v>
      </c>
      <c r="BT1125" s="5">
        <v>63700.32</v>
      </c>
      <c r="BU1125" s="5">
        <v>62685.73</v>
      </c>
      <c r="BV1125" s="5">
        <v>61101.35</v>
      </c>
      <c r="BW1125" s="5">
        <v>58918.84</v>
      </c>
      <c r="BX1125" s="5">
        <v>56013.68</v>
      </c>
      <c r="BY1125" s="5">
        <v>52410.85</v>
      </c>
      <c r="BZ1125" s="5">
        <v>48179.39</v>
      </c>
      <c r="CA1125" s="5">
        <v>43424.959999999999</v>
      </c>
      <c r="CB1125" s="5">
        <v>38282.080000000002</v>
      </c>
      <c r="CC1125" s="5">
        <v>32920.33</v>
      </c>
      <c r="CD1125" s="5">
        <v>27547.9</v>
      </c>
      <c r="CE1125" s="5">
        <v>22390.74</v>
      </c>
      <c r="CF1125" s="5">
        <v>17775.96</v>
      </c>
      <c r="CG1125" s="5">
        <v>13693.35</v>
      </c>
      <c r="CH1125" s="5">
        <v>10110.08</v>
      </c>
      <c r="CI1125" s="5">
        <v>7084.34</v>
      </c>
      <c r="CJ1125" s="5">
        <v>4687.53</v>
      </c>
      <c r="CK1125" s="5">
        <v>2818.55</v>
      </c>
      <c r="CL1125" s="5">
        <v>1502.16</v>
      </c>
      <c r="CM1125" s="5">
        <v>695.83</v>
      </c>
      <c r="CN1125" s="5">
        <v>276.56</v>
      </c>
      <c r="CO1125" s="5">
        <v>89.72</v>
      </c>
      <c r="CP1125" s="5">
        <v>21.82</v>
      </c>
      <c r="CQ1125" s="5">
        <v>3.34</v>
      </c>
      <c r="CR1125" s="5">
        <v>0</v>
      </c>
      <c r="CS1125" s="5">
        <v>0</v>
      </c>
      <c r="CT1125" s="5">
        <v>0</v>
      </c>
      <c r="CU1125" s="5">
        <v>0</v>
      </c>
      <c r="CV1125" s="5">
        <v>0</v>
      </c>
      <c r="CW1125" s="5">
        <v>0</v>
      </c>
      <c r="CX1125" s="5">
        <v>0</v>
      </c>
      <c r="CY1125" s="5">
        <v>0</v>
      </c>
      <c r="CZ1125" s="5">
        <v>0</v>
      </c>
      <c r="DA1125" s="5">
        <v>0</v>
      </c>
      <c r="DB1125" s="5">
        <v>0</v>
      </c>
      <c r="DC1125" s="5">
        <v>0</v>
      </c>
      <c r="DD1125" s="5">
        <v>0</v>
      </c>
      <c r="DE1125" s="5">
        <v>0</v>
      </c>
      <c r="DF1125" s="3">
        <v>0</v>
      </c>
      <c r="DG1125" s="3">
        <v>0</v>
      </c>
      <c r="DH1125" s="3">
        <v>0</v>
      </c>
      <c r="DI1125" s="3">
        <v>0</v>
      </c>
      <c r="DJ1125" s="3">
        <v>0</v>
      </c>
      <c r="DK1125" s="3">
        <v>0</v>
      </c>
      <c r="DL1125" s="3">
        <v>0</v>
      </c>
      <c r="DM1125" s="3">
        <v>0</v>
      </c>
      <c r="DN1125" s="3">
        <v>0</v>
      </c>
      <c r="DO1125" s="3">
        <v>0</v>
      </c>
      <c r="DP1125" s="3">
        <v>0</v>
      </c>
      <c r="DQ1125" s="3">
        <v>0</v>
      </c>
      <c r="DR1125" s="3">
        <v>0</v>
      </c>
      <c r="DS1125" s="3">
        <v>0</v>
      </c>
      <c r="DT1125" s="3">
        <v>0</v>
      </c>
      <c r="DU1125" s="3">
        <v>0</v>
      </c>
      <c r="DV1125" s="3">
        <v>1</v>
      </c>
      <c r="DW1125" s="3">
        <v>0.99895</v>
      </c>
      <c r="DX1125" s="3">
        <v>0.9977212915</v>
      </c>
      <c r="DY1125" s="3">
        <v>0.99627459562732501</v>
      </c>
      <c r="DZ1125" s="3">
        <v>0.99458092881475857</v>
      </c>
      <c r="EA1125" s="3">
        <v>0.99259176695712903</v>
      </c>
      <c r="EB1125" s="3">
        <v>0.9902492503871102</v>
      </c>
      <c r="EC1125" s="3">
        <v>0.98747655248602628</v>
      </c>
      <c r="ED1125" s="3">
        <v>0.98420800509729756</v>
      </c>
      <c r="EE1125" s="3">
        <v>0.98034006763726522</v>
      </c>
      <c r="EF1125" s="3">
        <v>0.97577168292207561</v>
      </c>
      <c r="EG1125" s="3">
        <v>0.97112700971136656</v>
      </c>
      <c r="EH1125" s="3">
        <v>0.96650444514514045</v>
      </c>
      <c r="EI1125" s="3">
        <v>0.96200053443076405</v>
      </c>
      <c r="EJ1125" s="3">
        <v>0.95775811207392436</v>
      </c>
      <c r="EK1125" s="3">
        <v>0.9537738383276968</v>
      </c>
      <c r="EL1125" s="3">
        <v>0.94994920523600279</v>
      </c>
      <c r="EM1125" s="3">
        <v>0.9461589079071111</v>
      </c>
      <c r="EN1125" s="3">
        <v>0.94230804115192912</v>
      </c>
      <c r="EO1125" s="3">
        <v>0.93834092429867944</v>
      </c>
      <c r="EP1125" s="3">
        <v>0.93424975786873721</v>
      </c>
      <c r="EQ1125" s="3">
        <v>0.93002694896317051</v>
      </c>
      <c r="ER1125" s="3">
        <v>0.92569302338100212</v>
      </c>
      <c r="ES1125" s="3">
        <v>0.92110158598503233</v>
      </c>
      <c r="ET1125" s="3">
        <v>0.9161552704682927</v>
      </c>
      <c r="EU1125" s="3">
        <v>0.91076827747793909</v>
      </c>
      <c r="EV1125" s="3">
        <v>0.90486649903988203</v>
      </c>
      <c r="EW1125" s="3">
        <v>0.89834241158180439</v>
      </c>
      <c r="EX1125" s="3">
        <v>0.89111075516857086</v>
      </c>
      <c r="EY1125" s="3">
        <v>0.88311749169470877</v>
      </c>
      <c r="EZ1125" s="3">
        <v>0.87434813500218034</v>
      </c>
      <c r="FA1125" s="3">
        <v>0.86471281855445625</v>
      </c>
      <c r="FB1125" s="3">
        <v>0.85407685088623642</v>
      </c>
      <c r="FC1125" s="3">
        <v>0.84230767188102407</v>
      </c>
      <c r="FD1125" s="3">
        <v>0.82931086450389979</v>
      </c>
      <c r="FE1125" s="3">
        <v>0.81503013141714264</v>
      </c>
      <c r="FF1125" s="3">
        <v>0.79940600379787596</v>
      </c>
      <c r="FG1125" s="3">
        <v>0.78238664997701912</v>
      </c>
      <c r="FH1125" s="3">
        <v>0.76393797277056097</v>
      </c>
      <c r="FI1125" s="3">
        <v>0.7439915523015217</v>
      </c>
      <c r="FJ1125" s="3">
        <v>0.72240091745373147</v>
      </c>
      <c r="FK1125" s="3">
        <v>0.69896623169153238</v>
      </c>
      <c r="FL1125" s="3">
        <v>0.673488912546376</v>
      </c>
      <c r="FM1125" s="3">
        <v>0.64584219268634724</v>
      </c>
      <c r="FN1125" s="3">
        <v>0.61590740705533509</v>
      </c>
      <c r="FO1125" s="3">
        <v>0.58361538170342386</v>
      </c>
      <c r="FP1125" s="3">
        <v>0.54897197264550868</v>
      </c>
      <c r="FQ1125" s="3">
        <v>0.51206458692455115</v>
      </c>
      <c r="FR1125" s="3">
        <v>0.47310159250546208</v>
      </c>
      <c r="FS1125" s="3">
        <v>0.43241958656591739</v>
      </c>
      <c r="FT1125" s="3">
        <v>0.38966626204214511</v>
      </c>
      <c r="FU1125" s="3">
        <v>0.34559500780517849</v>
      </c>
      <c r="FV1125" s="3">
        <v>0.30113075410096424</v>
      </c>
      <c r="FW1125" s="3">
        <v>0.25726503715107679</v>
      </c>
      <c r="FX1125" s="3">
        <v>0.21497323769381127</v>
      </c>
      <c r="FY1125" s="3">
        <v>0.1752268357766025</v>
      </c>
      <c r="FZ1125" s="3">
        <v>0.13898642160128558</v>
      </c>
      <c r="GA1125" s="3">
        <v>0.10707791893006244</v>
      </c>
      <c r="GB1125" s="3">
        <v>8.0577204774061287E-2</v>
      </c>
      <c r="GC1125" s="3">
        <v>5.8835057609876326E-2</v>
      </c>
      <c r="GD1125" s="3">
        <v>4.1174538367119748E-2</v>
      </c>
      <c r="GE1125" s="3">
        <v>2.7347716638057268E-2</v>
      </c>
      <c r="GF1125" s="3">
        <v>1.715194092105676E-2</v>
      </c>
      <c r="GG1125" s="3">
        <v>9.7755772085470899E-3</v>
      </c>
      <c r="GH1125" s="3">
        <v>4.9383283384417335E-3</v>
      </c>
      <c r="GI1125" s="3">
        <v>2.1682718235596118E-3</v>
      </c>
      <c r="GJ1125" s="3">
        <v>8.1687472680784805E-4</v>
      </c>
      <c r="GK1125" s="3">
        <v>2.5117264099887711E-4</v>
      </c>
      <c r="GL1125" s="3">
        <v>5.7900317203061138E-5</v>
      </c>
      <c r="GM1125" s="3">
        <v>8.3961249976158945E-6</v>
      </c>
      <c r="GN1125" s="3">
        <v>0</v>
      </c>
      <c r="GO1125" s="3">
        <v>0</v>
      </c>
      <c r="GP1125" s="3">
        <v>0</v>
      </c>
      <c r="GQ1125" s="3">
        <v>0</v>
      </c>
      <c r="GR1125" s="3">
        <v>0</v>
      </c>
      <c r="GS1125" s="3">
        <v>0</v>
      </c>
      <c r="GT1125" s="3">
        <v>0</v>
      </c>
      <c r="GU1125" s="3">
        <v>0</v>
      </c>
      <c r="GV1125" s="3">
        <v>0</v>
      </c>
      <c r="GW1125" s="3">
        <v>0</v>
      </c>
      <c r="GX1125" s="3">
        <v>0</v>
      </c>
      <c r="GY1125" s="3">
        <v>0</v>
      </c>
      <c r="GZ1125" s="3">
        <v>0</v>
      </c>
      <c r="HA1125" s="3">
        <v>0</v>
      </c>
      <c r="HB1125">
        <f t="shared" si="6670"/>
        <v>17</v>
      </c>
      <c r="HC1125">
        <f t="shared" si="6674"/>
        <v>0.32639753863369436</v>
      </c>
      <c r="HD1125">
        <f>IF(H1125&gt;=$F$3,IF(HB1125&lt;50,HC1125*VLOOKUP(H1125,Ret!$A$2:$AZ$27,HB1125+2),HC1125),0)</f>
        <v>0</v>
      </c>
      <c r="HE1125">
        <f>IF(H1125&lt;$F$3,HC1125*VLOOKUP(H1125,Withd!$A$2:$AZ$57,HB1125+2),0)</f>
        <v>1.3088541299211142E-2</v>
      </c>
      <c r="HF1125">
        <f>IF(HC1125=HD1125,0,HC1125*VLOOKUP(H1125,Mort!$A$2:$E$115,IF(HF1124/HC1124=VLOOKUP(H1124,Mort!$A$2:$E$115,2),2,3)))</f>
        <v>1.6319876931684718E-4</v>
      </c>
      <c r="HH1125">
        <f t="shared" ref="HH1125:HI1125" si="6701">HH1124+1</f>
        <v>39</v>
      </c>
      <c r="HI1125">
        <f t="shared" si="6701"/>
        <v>16</v>
      </c>
      <c r="HJ1125">
        <f t="shared" si="6668"/>
        <v>0.24043786070941661</v>
      </c>
      <c r="HK1125">
        <f>IF(HH1125&gt;=$F$3,IF(HI1125&lt;50,HJ1125*VLOOKUP(HH1125,Ret!$A$2:$AZ$27,HI1125+2),HJ1125),0)</f>
        <v>0</v>
      </c>
      <c r="HL1125">
        <f>IF(HH1125&lt;$F$3,HJ1125*VLOOKUP(HH1125,Withd!$A$2:$AZ$57,HI1125+2),0)</f>
        <v>1.0362871796575857E-2</v>
      </c>
      <c r="HM1125">
        <f>IF(HJ1125=HK1125,0,HJ1125*VLOOKUP(HH1125,Mort!$A$2:$E$115,IF(HM1124/HJ1124=VLOOKUP(HH1124,Mort!$A$2:$E$115,2),2,3)))</f>
        <v>1.1300579453342581E-4</v>
      </c>
      <c r="HN1125">
        <f>HN1124/(1+Assumptions!$C$9)</f>
        <v>0.59324904917199839</v>
      </c>
      <c r="HO1125">
        <f>HO1124*(1+Assumptions!$C$10)</f>
        <v>1.5648072319657038</v>
      </c>
      <c r="HQ1125">
        <f>HQ1124/(1.01+Assumptions!$C$9)</f>
        <v>0.51873080912264791</v>
      </c>
      <c r="HR1125">
        <f>HR1124/(0.99+Assumptions!$C$9)</f>
        <v>0.67935440345918907</v>
      </c>
    </row>
    <row r="1126" spans="2:226" x14ac:dyDescent="0.25">
      <c r="B1126">
        <f t="shared" ref="B1126:C1126" si="6702">B1125+1</f>
        <v>2062</v>
      </c>
      <c r="C1126">
        <f t="shared" si="6702"/>
        <v>68</v>
      </c>
      <c r="D1126">
        <f>IF(D1125=0, 0, D1125*(1-VLOOKUP(C1125,Mort!$A$2:$E$111,IF(D1125/D1124=1-VLOOKUP(C1124,Mort!$A$2:$E$111,4),4,5))))</f>
        <v>0.92064816729626864</v>
      </c>
      <c r="E1126" s="3">
        <f>IF(C1126&lt;65,Assumptions!$C$6,Assumptions!$C$7)*(1+Assumptions!$C$8)^(B1126-$J$3)</f>
        <v>41956.063444122869</v>
      </c>
      <c r="F1126" s="3">
        <f t="shared" si="6666"/>
        <v>38626.769999999997</v>
      </c>
      <c r="H1126">
        <f t="shared" si="6673"/>
        <v>41</v>
      </c>
      <c r="I1126" s="5">
        <v>575183.42850498774</v>
      </c>
      <c r="J1126" s="5">
        <v>0</v>
      </c>
      <c r="K1126" s="5">
        <v>0</v>
      </c>
      <c r="L1126" s="5">
        <v>0</v>
      </c>
      <c r="M1126" s="5">
        <v>0</v>
      </c>
      <c r="N1126" s="5">
        <v>0</v>
      </c>
      <c r="O1126" s="5">
        <v>0</v>
      </c>
      <c r="P1126" s="5">
        <v>0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0</v>
      </c>
      <c r="Z1126" s="5">
        <v>0</v>
      </c>
      <c r="AA1126" s="5">
        <v>25320.13</v>
      </c>
      <c r="AB1126" s="5">
        <v>26679.88</v>
      </c>
      <c r="AC1126" s="5">
        <v>28106.46</v>
      </c>
      <c r="AD1126" s="5">
        <v>29601.91</v>
      </c>
      <c r="AE1126" s="5">
        <v>31167.56</v>
      </c>
      <c r="AF1126" s="5">
        <v>32804.17</v>
      </c>
      <c r="AG1126" s="5">
        <v>34511.5</v>
      </c>
      <c r="AH1126" s="5">
        <v>36289.11</v>
      </c>
      <c r="AI1126" s="5">
        <v>38134.550000000003</v>
      </c>
      <c r="AJ1126" s="5">
        <v>40044.47</v>
      </c>
      <c r="AK1126" s="5">
        <v>42045.82</v>
      </c>
      <c r="AL1126" s="5">
        <v>44147.199999999997</v>
      </c>
      <c r="AM1126" s="5">
        <v>46358.25</v>
      </c>
      <c r="AN1126" s="5">
        <v>48692.27</v>
      </c>
      <c r="AO1126" s="5">
        <v>51156.65</v>
      </c>
      <c r="AP1126" s="5">
        <v>53753.84</v>
      </c>
      <c r="AQ1126" s="5">
        <v>56484.03</v>
      </c>
      <c r="AR1126" s="5">
        <v>59348.12</v>
      </c>
      <c r="AS1126" s="5">
        <v>62348.67</v>
      </c>
      <c r="AT1126" s="5">
        <v>65491.05</v>
      </c>
      <c r="AU1126" s="5">
        <v>68780.759999999995</v>
      </c>
      <c r="AV1126" s="5">
        <v>72225.56</v>
      </c>
      <c r="AW1126" s="5">
        <v>75820.02</v>
      </c>
      <c r="AX1126" s="5">
        <v>32768.959999999999</v>
      </c>
      <c r="AY1126" s="5">
        <v>34367.980000000003</v>
      </c>
      <c r="AZ1126" s="5">
        <v>36023.26</v>
      </c>
      <c r="BA1126" s="5">
        <v>37730.53</v>
      </c>
      <c r="BB1126" s="5">
        <v>39485.269999999997</v>
      </c>
      <c r="BC1126" s="5">
        <v>41283.300000000003</v>
      </c>
      <c r="BD1126" s="5">
        <v>43121.39</v>
      </c>
      <c r="BE1126" s="5">
        <v>44991.73</v>
      </c>
      <c r="BF1126" s="5">
        <v>46882.44</v>
      </c>
      <c r="BG1126" s="5">
        <v>48779.4</v>
      </c>
      <c r="BH1126" s="5">
        <v>50668.21</v>
      </c>
      <c r="BI1126" s="5">
        <v>52534.47</v>
      </c>
      <c r="BJ1126" s="5">
        <v>54361.39</v>
      </c>
      <c r="BK1126" s="5">
        <v>56130.25</v>
      </c>
      <c r="BL1126" s="5">
        <v>57821.07</v>
      </c>
      <c r="BM1126" s="5">
        <v>59408.49</v>
      </c>
      <c r="BN1126" s="5">
        <v>60857.1</v>
      </c>
      <c r="BO1126" s="5">
        <v>62121.45</v>
      </c>
      <c r="BP1126" s="5">
        <v>63149.27</v>
      </c>
      <c r="BQ1126" s="5">
        <v>63887.63</v>
      </c>
      <c r="BR1126" s="5">
        <v>64277.39</v>
      </c>
      <c r="BS1126" s="5">
        <v>64257.23</v>
      </c>
      <c r="BT1126" s="5">
        <v>63767.28</v>
      </c>
      <c r="BU1126" s="5">
        <v>62751.62</v>
      </c>
      <c r="BV1126" s="5">
        <v>61165.57</v>
      </c>
      <c r="BW1126" s="5">
        <v>58980.77</v>
      </c>
      <c r="BX1126" s="5">
        <v>56072.56</v>
      </c>
      <c r="BY1126" s="5">
        <v>52465.94</v>
      </c>
      <c r="BZ1126" s="5">
        <v>48230.04</v>
      </c>
      <c r="CA1126" s="5">
        <v>43470.61</v>
      </c>
      <c r="CB1126" s="5">
        <v>38322.32</v>
      </c>
      <c r="CC1126" s="5">
        <v>32954.94</v>
      </c>
      <c r="CD1126" s="5">
        <v>27576.85</v>
      </c>
      <c r="CE1126" s="5">
        <v>22414.27</v>
      </c>
      <c r="CF1126" s="5">
        <v>17794.650000000001</v>
      </c>
      <c r="CG1126" s="5">
        <v>13707.74</v>
      </c>
      <c r="CH1126" s="5">
        <v>10120.709999999999</v>
      </c>
      <c r="CI1126" s="5">
        <v>7091.79</v>
      </c>
      <c r="CJ1126" s="5">
        <v>4692.46</v>
      </c>
      <c r="CK1126" s="5">
        <v>2821.51</v>
      </c>
      <c r="CL1126" s="5">
        <v>1503.74</v>
      </c>
      <c r="CM1126" s="5">
        <v>696.56</v>
      </c>
      <c r="CN1126" s="5">
        <v>276.85000000000002</v>
      </c>
      <c r="CO1126" s="5">
        <v>89.81</v>
      </c>
      <c r="CP1126" s="5">
        <v>21.84</v>
      </c>
      <c r="CQ1126" s="5">
        <v>3.34</v>
      </c>
      <c r="CR1126" s="5">
        <v>0</v>
      </c>
      <c r="CS1126" s="5">
        <v>0</v>
      </c>
      <c r="CT1126" s="5">
        <v>0</v>
      </c>
      <c r="CU1126" s="5">
        <v>0</v>
      </c>
      <c r="CV1126" s="5">
        <v>0</v>
      </c>
      <c r="CW1126" s="5">
        <v>0</v>
      </c>
      <c r="CX1126" s="5">
        <v>0</v>
      </c>
      <c r="CY1126" s="5">
        <v>0</v>
      </c>
      <c r="CZ1126" s="5">
        <v>0</v>
      </c>
      <c r="DA1126" s="5">
        <v>0</v>
      </c>
      <c r="DB1126" s="5">
        <v>0</v>
      </c>
      <c r="DC1126" s="5">
        <v>0</v>
      </c>
      <c r="DD1126" s="5">
        <v>0</v>
      </c>
      <c r="DE1126" s="5">
        <v>0</v>
      </c>
      <c r="DF1126" s="3">
        <v>0</v>
      </c>
      <c r="DG1126" s="3">
        <v>0</v>
      </c>
      <c r="DH1126" s="3">
        <v>0</v>
      </c>
      <c r="DI1126" s="3">
        <v>0</v>
      </c>
      <c r="DJ1126" s="3">
        <v>0</v>
      </c>
      <c r="DK1126" s="3">
        <v>0</v>
      </c>
      <c r="DL1126" s="3">
        <v>0</v>
      </c>
      <c r="DM1126" s="3">
        <v>0</v>
      </c>
      <c r="DN1126" s="3">
        <v>0</v>
      </c>
      <c r="DO1126" s="3">
        <v>0</v>
      </c>
      <c r="DP1126" s="3">
        <v>0</v>
      </c>
      <c r="DQ1126" s="3">
        <v>0</v>
      </c>
      <c r="DR1126" s="3">
        <v>0</v>
      </c>
      <c r="DS1126" s="3">
        <v>0</v>
      </c>
      <c r="DT1126" s="3">
        <v>0</v>
      </c>
      <c r="DU1126" s="3">
        <v>0</v>
      </c>
      <c r="DV1126" s="3">
        <v>0</v>
      </c>
      <c r="DW1126" s="3">
        <v>1</v>
      </c>
      <c r="DX1126" s="3">
        <v>0.99877000000000005</v>
      </c>
      <c r="DY1126" s="3">
        <v>0.99732178350000011</v>
      </c>
      <c r="DZ1126" s="3">
        <v>0.9956263364680501</v>
      </c>
      <c r="EA1126" s="3">
        <v>0.993635083795114</v>
      </c>
      <c r="EB1126" s="3">
        <v>0.99129010499735748</v>
      </c>
      <c r="EC1126" s="3">
        <v>0.98851449270336489</v>
      </c>
      <c r="ED1126" s="3">
        <v>0.9852425097325167</v>
      </c>
      <c r="EE1126" s="3">
        <v>0.98137050666926795</v>
      </c>
      <c r="EF1126" s="3">
        <v>0.9767973201081892</v>
      </c>
      <c r="EG1126" s="3">
        <v>0.97214776486447418</v>
      </c>
      <c r="EH1126" s="3">
        <v>0.96752034150371935</v>
      </c>
      <c r="EI1126" s="3">
        <v>0.96301169671231202</v>
      </c>
      <c r="EJ1126" s="3">
        <v>0.95876481512981071</v>
      </c>
      <c r="EK1126" s="3">
        <v>0.95477635349887069</v>
      </c>
      <c r="EL1126" s="3">
        <v>0.95094770032134024</v>
      </c>
      <c r="EM1126" s="3">
        <v>0.94715341899705807</v>
      </c>
      <c r="EN1126" s="3">
        <v>0.94329850458174003</v>
      </c>
      <c r="EO1126" s="3">
        <v>0.93932721787745088</v>
      </c>
      <c r="EP1126" s="3">
        <v>0.93523175120750512</v>
      </c>
      <c r="EQ1126" s="3">
        <v>0.93100450369204724</v>
      </c>
      <c r="ER1126" s="3">
        <v>0.92666602270484233</v>
      </c>
      <c r="ES1126" s="3">
        <v>0.92206975923222634</v>
      </c>
      <c r="ET1126" s="3">
        <v>0.91711824462514935</v>
      </c>
      <c r="EU1126" s="3">
        <v>0.91172558934675352</v>
      </c>
      <c r="EV1126" s="3">
        <v>0.90581760752778651</v>
      </c>
      <c r="EW1126" s="3">
        <v>0.89928666257751111</v>
      </c>
      <c r="EX1126" s="3">
        <v>0.89204740494376211</v>
      </c>
      <c r="EY1126" s="3">
        <v>0.88404573972141653</v>
      </c>
      <c r="EZ1126" s="3">
        <v>0.87526716552598283</v>
      </c>
      <c r="FA1126" s="3">
        <v>0.86562172136188642</v>
      </c>
      <c r="FB1126" s="3">
        <v>0.85497457418913525</v>
      </c>
      <c r="FC1126" s="3">
        <v>0.843193024556809</v>
      </c>
      <c r="FD1126" s="3">
        <v>0.83018255618789738</v>
      </c>
      <c r="FE1126" s="3">
        <v>0.81588681257034179</v>
      </c>
      <c r="FF1126" s="3">
        <v>0.80024626237336827</v>
      </c>
      <c r="FG1126" s="3">
        <v>0.78320901944743926</v>
      </c>
      <c r="FH1126" s="3">
        <v>0.76474095076886861</v>
      </c>
      <c r="FI1126" s="3">
        <v>0.74477356454429344</v>
      </c>
      <c r="FJ1126" s="3">
        <v>0.72316023570121801</v>
      </c>
      <c r="FK1126" s="3">
        <v>0.69970091765507048</v>
      </c>
      <c r="FL1126" s="3">
        <v>0.67419681920654317</v>
      </c>
      <c r="FM1126" s="3">
        <v>0.64652103977811459</v>
      </c>
      <c r="FN1126" s="3">
        <v>0.61655478958439902</v>
      </c>
      <c r="FO1126" s="3">
        <v>0.58422882196648895</v>
      </c>
      <c r="FP1126" s="3">
        <v>0.54954899909455823</v>
      </c>
      <c r="FQ1126" s="3">
        <v>0.5126028198854311</v>
      </c>
      <c r="FR1126" s="3">
        <v>0.47359887132034867</v>
      </c>
      <c r="FS1126" s="3">
        <v>0.43287410437551188</v>
      </c>
      <c r="FT1126" s="3">
        <v>0.39007584167590503</v>
      </c>
      <c r="FU1126" s="3">
        <v>0.34595826398236018</v>
      </c>
      <c r="FV1126" s="3">
        <v>0.3014472737383897</v>
      </c>
      <c r="FW1126" s="3">
        <v>0.2575354493729185</v>
      </c>
      <c r="FX1126" s="3">
        <v>0.21519919685050443</v>
      </c>
      <c r="FY1126" s="3">
        <v>0.17541101734481465</v>
      </c>
      <c r="FZ1126" s="3">
        <v>0.13913251073756008</v>
      </c>
      <c r="GA1126" s="3">
        <v>0.10719046892243105</v>
      </c>
      <c r="GB1126" s="3">
        <v>8.0661899768818587E-2</v>
      </c>
      <c r="GC1126" s="3">
        <v>5.8896899354198264E-2</v>
      </c>
      <c r="GD1126" s="3">
        <v>4.1217817075048568E-2</v>
      </c>
      <c r="GE1126" s="3">
        <v>2.7376461923076512E-2</v>
      </c>
      <c r="GF1126" s="3">
        <v>1.7169969388915129E-2</v>
      </c>
      <c r="GG1126" s="3">
        <v>9.7858523535182887E-3</v>
      </c>
      <c r="GH1126" s="3">
        <v>4.9435190334268337E-3</v>
      </c>
      <c r="GI1126" s="3">
        <v>2.1705509020067196E-3</v>
      </c>
      <c r="GJ1126" s="3">
        <v>8.177333468220115E-4</v>
      </c>
      <c r="GK1126" s="3">
        <v>2.5143664948083208E-4</v>
      </c>
      <c r="GL1126" s="3">
        <v>5.7961176438321401E-5</v>
      </c>
      <c r="GM1126" s="3">
        <v>8.4049501953209847E-6</v>
      </c>
      <c r="GN1126" s="3">
        <v>0</v>
      </c>
      <c r="GO1126" s="3">
        <v>0</v>
      </c>
      <c r="GP1126" s="3">
        <v>0</v>
      </c>
      <c r="GQ1126" s="3">
        <v>0</v>
      </c>
      <c r="GR1126" s="3">
        <v>0</v>
      </c>
      <c r="GS1126" s="3">
        <v>0</v>
      </c>
      <c r="GT1126" s="3">
        <v>0</v>
      </c>
      <c r="GU1126" s="3">
        <v>0</v>
      </c>
      <c r="GV1126" s="3">
        <v>0</v>
      </c>
      <c r="GW1126" s="3">
        <v>0</v>
      </c>
      <c r="GX1126" s="3">
        <v>0</v>
      </c>
      <c r="GY1126" s="3">
        <v>0</v>
      </c>
      <c r="GZ1126" s="3">
        <v>0</v>
      </c>
      <c r="HA1126" s="3">
        <v>0</v>
      </c>
      <c r="HB1126">
        <f t="shared" si="6670"/>
        <v>18</v>
      </c>
      <c r="HC1126">
        <f t="shared" si="6674"/>
        <v>0.31314579856516633</v>
      </c>
      <c r="HD1126">
        <f>IF(H1126&gt;=$F$3,IF(HB1126&lt;50,HC1126*VLOOKUP(H1126,Ret!$A$2:$AZ$27,HB1126+2),HC1126),0)</f>
        <v>0</v>
      </c>
      <c r="HE1126">
        <f>IF(H1126&lt;$F$3,HC1126*VLOOKUP(H1126,Withd!$A$2:$AZ$57,HB1126+2),0)</f>
        <v>1.1711652866337222E-2</v>
      </c>
      <c r="HF1126">
        <f>IF(HC1126=HD1126,0,HC1126*VLOOKUP(H1126,Mort!$A$2:$E$115,IF(HF1125/HC1125=VLOOKUP(H1125,Mort!$A$2:$E$115,2),2,3)))</f>
        <v>1.6909873122518981E-4</v>
      </c>
      <c r="HH1126">
        <f t="shared" ref="HH1126:HI1126" si="6703">HH1125+1</f>
        <v>40</v>
      </c>
      <c r="HI1126">
        <f t="shared" si="6703"/>
        <v>17</v>
      </c>
      <c r="HJ1126">
        <f t="shared" si="6668"/>
        <v>0.22996198311830732</v>
      </c>
      <c r="HK1126">
        <f>IF(HH1126&gt;=$F$3,IF(HI1126&lt;50,HJ1126*VLOOKUP(HH1126,Ret!$A$2:$AZ$27,HI1126+2),HJ1126),0)</f>
        <v>0</v>
      </c>
      <c r="HL1126">
        <f>IF(HH1126&lt;$F$3,HJ1126*VLOOKUP(HH1126,Withd!$A$2:$AZ$57,HI1126+2),0)</f>
        <v>9.2214755230441234E-3</v>
      </c>
      <c r="HM1126">
        <f>IF(HJ1126=HK1126,0,HJ1126*VLOOKUP(HH1126,Mort!$A$2:$E$115,IF(HM1125/HJ1125=VLOOKUP(HH1125,Mort!$A$2:$E$115,2),2,3)))</f>
        <v>1.1498099155915366E-4</v>
      </c>
      <c r="HN1126">
        <f>HN1125/(1+Assumptions!$C$9)</f>
        <v>0.57153087588824503</v>
      </c>
      <c r="HO1126">
        <f>HO1125*(1+Assumptions!$C$10)</f>
        <v>1.6156634670045891</v>
      </c>
      <c r="HQ1126">
        <f>HQ1125/(1.01+Assumptions!$C$9)</f>
        <v>0.49497214610939683</v>
      </c>
      <c r="HR1126">
        <f>HR1125/(0.99+Assumptions!$C$9)</f>
        <v>0.6608505870225575</v>
      </c>
    </row>
    <row r="1127" spans="2:226" x14ac:dyDescent="0.25">
      <c r="B1127">
        <f t="shared" ref="B1127:C1127" si="6704">B1126+1</f>
        <v>2063</v>
      </c>
      <c r="C1127">
        <f t="shared" si="6704"/>
        <v>69</v>
      </c>
      <c r="D1127">
        <f>IF(D1126=0, 0, D1126*(1-VLOOKUP(C1126,Mort!$A$2:$E$111,IF(D1126/D1125=1-VLOOKUP(C1125,Mort!$A$2:$E$111,4),4,5))))</f>
        <v>0.91323694954953372</v>
      </c>
      <c r="E1127" s="3">
        <f>IF(C1127&lt;65,Assumptions!$C$6,Assumptions!$C$7)*(1+Assumptions!$C$8)^(B1127-$J$3)</f>
        <v>44263.646933549629</v>
      </c>
      <c r="F1127" s="3">
        <f t="shared" si="6666"/>
        <v>40423.199999999997</v>
      </c>
      <c r="H1127">
        <f t="shared" si="6673"/>
        <v>42</v>
      </c>
      <c r="I1127" s="5">
        <v>562444.16660664242</v>
      </c>
      <c r="J1127" s="5">
        <v>0</v>
      </c>
      <c r="K1127" s="5">
        <v>0</v>
      </c>
      <c r="L1127" s="5">
        <v>0</v>
      </c>
      <c r="M1127" s="5">
        <v>0</v>
      </c>
      <c r="N1127" s="5">
        <v>0</v>
      </c>
      <c r="O1127" s="5">
        <v>0</v>
      </c>
      <c r="P1127" s="5">
        <v>0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0</v>
      </c>
      <c r="Z1127" s="5">
        <v>0</v>
      </c>
      <c r="AA1127" s="5">
        <v>0</v>
      </c>
      <c r="AB1127" s="5">
        <v>26712.74</v>
      </c>
      <c r="AC1127" s="5">
        <v>28141.08</v>
      </c>
      <c r="AD1127" s="5">
        <v>29638.37</v>
      </c>
      <c r="AE1127" s="5">
        <v>31205.94</v>
      </c>
      <c r="AF1127" s="5">
        <v>32844.57</v>
      </c>
      <c r="AG1127" s="5">
        <v>34554</v>
      </c>
      <c r="AH1127" s="5">
        <v>36333.800000000003</v>
      </c>
      <c r="AI1127" s="5">
        <v>38181.519999999997</v>
      </c>
      <c r="AJ1127" s="5">
        <v>40093.79</v>
      </c>
      <c r="AK1127" s="5">
        <v>42097.599999999999</v>
      </c>
      <c r="AL1127" s="5">
        <v>44201.57</v>
      </c>
      <c r="AM1127" s="5">
        <v>46415.35</v>
      </c>
      <c r="AN1127" s="5">
        <v>48752.24</v>
      </c>
      <c r="AO1127" s="5">
        <v>51219.65</v>
      </c>
      <c r="AP1127" s="5">
        <v>53820.04</v>
      </c>
      <c r="AQ1127" s="5">
        <v>56553.59</v>
      </c>
      <c r="AR1127" s="5">
        <v>59421.21</v>
      </c>
      <c r="AS1127" s="5">
        <v>62425.45</v>
      </c>
      <c r="AT1127" s="5">
        <v>65571.710000000006</v>
      </c>
      <c r="AU1127" s="5">
        <v>68865.460000000006</v>
      </c>
      <c r="AV1127" s="5">
        <v>72314.5</v>
      </c>
      <c r="AW1127" s="5">
        <v>75913.39</v>
      </c>
      <c r="AX1127" s="5">
        <v>32809.32</v>
      </c>
      <c r="AY1127" s="5">
        <v>34410.300000000003</v>
      </c>
      <c r="AZ1127" s="5">
        <v>36067.620000000003</v>
      </c>
      <c r="BA1127" s="5">
        <v>37776.99</v>
      </c>
      <c r="BB1127" s="5">
        <v>39533.9</v>
      </c>
      <c r="BC1127" s="5">
        <v>41334.14</v>
      </c>
      <c r="BD1127" s="5">
        <v>43174.49</v>
      </c>
      <c r="BE1127" s="5">
        <v>45047.14</v>
      </c>
      <c r="BF1127" s="5">
        <v>46940.18</v>
      </c>
      <c r="BG1127" s="5">
        <v>48839.48</v>
      </c>
      <c r="BH1127" s="5">
        <v>50730.61</v>
      </c>
      <c r="BI1127" s="5">
        <v>52599.16</v>
      </c>
      <c r="BJ1127" s="5">
        <v>54428.33</v>
      </c>
      <c r="BK1127" s="5">
        <v>56199.38</v>
      </c>
      <c r="BL1127" s="5">
        <v>57892.28</v>
      </c>
      <c r="BM1127" s="5">
        <v>59481.65</v>
      </c>
      <c r="BN1127" s="5">
        <v>60932.05</v>
      </c>
      <c r="BO1127" s="5">
        <v>62197.96</v>
      </c>
      <c r="BP1127" s="5">
        <v>63227.040000000001</v>
      </c>
      <c r="BQ1127" s="5">
        <v>63966.3</v>
      </c>
      <c r="BR1127" s="5">
        <v>64356.55</v>
      </c>
      <c r="BS1127" s="5">
        <v>64336.36</v>
      </c>
      <c r="BT1127" s="5">
        <v>63845.81</v>
      </c>
      <c r="BU1127" s="5">
        <v>62828.9</v>
      </c>
      <c r="BV1127" s="5">
        <v>61240.9</v>
      </c>
      <c r="BW1127" s="5">
        <v>59053.41</v>
      </c>
      <c r="BX1127" s="5">
        <v>56141.61</v>
      </c>
      <c r="BY1127" s="5">
        <v>52530.55</v>
      </c>
      <c r="BZ1127" s="5">
        <v>48289.43</v>
      </c>
      <c r="CA1127" s="5">
        <v>43524.14</v>
      </c>
      <c r="CB1127" s="5">
        <v>38369.51</v>
      </c>
      <c r="CC1127" s="5">
        <v>32995.519999999997</v>
      </c>
      <c r="CD1127" s="5">
        <v>27610.81</v>
      </c>
      <c r="CE1127" s="5">
        <v>22441.88</v>
      </c>
      <c r="CF1127" s="5">
        <v>17816.560000000001</v>
      </c>
      <c r="CG1127" s="5">
        <v>13724.62</v>
      </c>
      <c r="CH1127" s="5">
        <v>10133.17</v>
      </c>
      <c r="CI1127" s="5">
        <v>7100.52</v>
      </c>
      <c r="CJ1127" s="5">
        <v>4698.24</v>
      </c>
      <c r="CK1127" s="5">
        <v>2824.99</v>
      </c>
      <c r="CL1127" s="5">
        <v>1505.59</v>
      </c>
      <c r="CM1127" s="5">
        <v>697.42</v>
      </c>
      <c r="CN1127" s="5">
        <v>277.2</v>
      </c>
      <c r="CO1127" s="5">
        <v>89.92</v>
      </c>
      <c r="CP1127" s="5">
        <v>21.87</v>
      </c>
      <c r="CQ1127" s="5">
        <v>3.35</v>
      </c>
      <c r="CR1127" s="5">
        <v>0</v>
      </c>
      <c r="CS1127" s="5">
        <v>0</v>
      </c>
      <c r="CT1127" s="5">
        <v>0</v>
      </c>
      <c r="CU1127" s="5">
        <v>0</v>
      </c>
      <c r="CV1127" s="5">
        <v>0</v>
      </c>
      <c r="CW1127" s="5">
        <v>0</v>
      </c>
      <c r="CX1127" s="5">
        <v>0</v>
      </c>
      <c r="CY1127" s="5">
        <v>0</v>
      </c>
      <c r="CZ1127" s="5">
        <v>0</v>
      </c>
      <c r="DA1127" s="5">
        <v>0</v>
      </c>
      <c r="DB1127" s="5">
        <v>0</v>
      </c>
      <c r="DC1127" s="5">
        <v>0</v>
      </c>
      <c r="DD1127" s="5">
        <v>0</v>
      </c>
      <c r="DE1127" s="5">
        <v>0</v>
      </c>
      <c r="DF1127" s="3">
        <v>0</v>
      </c>
      <c r="DG1127" s="3">
        <v>0</v>
      </c>
      <c r="DH1127" s="3">
        <v>0</v>
      </c>
      <c r="DI1127" s="3">
        <v>0</v>
      </c>
      <c r="DJ1127" s="3">
        <v>0</v>
      </c>
      <c r="DK1127" s="3">
        <v>0</v>
      </c>
      <c r="DL1127" s="3">
        <v>0</v>
      </c>
      <c r="DM1127" s="3">
        <v>0</v>
      </c>
      <c r="DN1127" s="3">
        <v>0</v>
      </c>
      <c r="DO1127" s="3">
        <v>0</v>
      </c>
      <c r="DP1127" s="3">
        <v>0</v>
      </c>
      <c r="DQ1127" s="3">
        <v>0</v>
      </c>
      <c r="DR1127" s="3">
        <v>0</v>
      </c>
      <c r="DS1127" s="3">
        <v>0</v>
      </c>
      <c r="DT1127" s="3">
        <v>0</v>
      </c>
      <c r="DU1127" s="3">
        <v>0</v>
      </c>
      <c r="DV1127" s="3">
        <v>0</v>
      </c>
      <c r="DW1127" s="3">
        <v>0</v>
      </c>
      <c r="DX1127" s="3">
        <v>1</v>
      </c>
      <c r="DY1127" s="3">
        <v>0.99855000000000005</v>
      </c>
      <c r="DZ1127" s="3">
        <v>0.99685246500000002</v>
      </c>
      <c r="EA1127" s="3">
        <v>0.99485876007000007</v>
      </c>
      <c r="EB1127" s="3">
        <v>0.99251089339623488</v>
      </c>
      <c r="EC1127" s="3">
        <v>0.98973186289472537</v>
      </c>
      <c r="ED1127" s="3">
        <v>0.98645585042854378</v>
      </c>
      <c r="EE1127" s="3">
        <v>0.98257907893635965</v>
      </c>
      <c r="EF1127" s="3">
        <v>0.97800026042851618</v>
      </c>
      <c r="EG1127" s="3">
        <v>0.97334497918887641</v>
      </c>
      <c r="EH1127" s="3">
        <v>0.96871185708793739</v>
      </c>
      <c r="EI1127" s="3">
        <v>0.96419765983390759</v>
      </c>
      <c r="EJ1127" s="3">
        <v>0.95994554815403998</v>
      </c>
      <c r="EK1127" s="3">
        <v>0.95595217467371918</v>
      </c>
      <c r="EL1127" s="3">
        <v>0.95211880645327762</v>
      </c>
      <c r="EM1127" s="3">
        <v>0.94831985241552896</v>
      </c>
      <c r="EN1127" s="3">
        <v>0.94446019061619779</v>
      </c>
      <c r="EO1127" s="3">
        <v>0.94048401321370356</v>
      </c>
      <c r="EP1127" s="3">
        <v>0.93638350291609174</v>
      </c>
      <c r="EQ1127" s="3">
        <v>0.93215104948291105</v>
      </c>
      <c r="ER1127" s="3">
        <v>0.92780722559232065</v>
      </c>
      <c r="ES1127" s="3">
        <v>0.92320530175338278</v>
      </c>
      <c r="ET1127" s="3">
        <v>0.91824768928296707</v>
      </c>
      <c r="EU1127" s="3">
        <v>0.91284839286998321</v>
      </c>
      <c r="EV1127" s="3">
        <v>0.90693313528418562</v>
      </c>
      <c r="EW1127" s="3">
        <v>0.90039414737878665</v>
      </c>
      <c r="EX1127" s="3">
        <v>0.89314597449238742</v>
      </c>
      <c r="EY1127" s="3">
        <v>0.88513445510119071</v>
      </c>
      <c r="EZ1127" s="3">
        <v>0.87634506996203587</v>
      </c>
      <c r="FA1127" s="3">
        <v>0.86668774729105424</v>
      </c>
      <c r="FB1127" s="3">
        <v>0.85602748799937434</v>
      </c>
      <c r="FC1127" s="3">
        <v>0.84423142921474292</v>
      </c>
      <c r="FD1127" s="3">
        <v>0.8312049382619594</v>
      </c>
      <c r="FE1127" s="3">
        <v>0.81689158922508842</v>
      </c>
      <c r="FF1127" s="3">
        <v>0.80123177745964347</v>
      </c>
      <c r="FG1127" s="3">
        <v>0.78417355291752766</v>
      </c>
      <c r="FH1127" s="3">
        <v>0.76568274053973229</v>
      </c>
      <c r="FI1127" s="3">
        <v>0.74569076418423985</v>
      </c>
      <c r="FJ1127" s="3">
        <v>0.72405081820761319</v>
      </c>
      <c r="FK1127" s="3">
        <v>0.7005626096649582</v>
      </c>
      <c r="FL1127" s="3">
        <v>0.67502710254267051</v>
      </c>
      <c r="FM1127" s="3">
        <v>0.64731723998329382</v>
      </c>
      <c r="FN1127" s="3">
        <v>0.6173140859100682</v>
      </c>
      <c r="FO1127" s="3">
        <v>0.58494830838580336</v>
      </c>
      <c r="FP1127" s="3">
        <v>0.55022577680002205</v>
      </c>
      <c r="FQ1127" s="3">
        <v>0.51323409782575657</v>
      </c>
      <c r="FR1127" s="3">
        <v>0.47418211532219479</v>
      </c>
      <c r="FS1127" s="3">
        <v>0.43340719522563925</v>
      </c>
      <c r="FT1127" s="3">
        <v>0.39055622583368027</v>
      </c>
      <c r="FU1127" s="3">
        <v>0.34638431669189101</v>
      </c>
      <c r="FV1127" s="3">
        <v>0.30181851050631231</v>
      </c>
      <c r="FW1127" s="3">
        <v>0.2578526080808578</v>
      </c>
      <c r="FX1127" s="3">
        <v>0.21546421783844558</v>
      </c>
      <c r="FY1127" s="3">
        <v>0.17562703860229537</v>
      </c>
      <c r="FZ1127" s="3">
        <v>0.13930385447856863</v>
      </c>
      <c r="GA1127" s="3">
        <v>0.10732247556737885</v>
      </c>
      <c r="GB1127" s="3">
        <v>8.0761236089208266E-2</v>
      </c>
      <c r="GC1127" s="3">
        <v>5.89694317552572E-2</v>
      </c>
      <c r="GD1127" s="3">
        <v>4.1268577425281644E-2</v>
      </c>
      <c r="GE1127" s="3">
        <v>2.7410176440097817E-2</v>
      </c>
      <c r="GF1127" s="3">
        <v>1.7191114459700552E-2</v>
      </c>
      <c r="GG1127" s="3">
        <v>9.7979037751617336E-3</v>
      </c>
      <c r="GH1127" s="3">
        <v>4.9496070500984531E-3</v>
      </c>
      <c r="GI1127" s="3">
        <v>2.1732239674867276E-3</v>
      </c>
      <c r="GJ1127" s="3">
        <v>8.1874039751094971E-4</v>
      </c>
      <c r="GK1127" s="3">
        <v>2.517462974266668E-4</v>
      </c>
      <c r="GL1127" s="3">
        <v>5.8032556482795218E-5</v>
      </c>
      <c r="GM1127" s="3">
        <v>8.4153010155701325E-6</v>
      </c>
      <c r="GN1127" s="3">
        <v>0</v>
      </c>
      <c r="GO1127" s="3">
        <v>0</v>
      </c>
      <c r="GP1127" s="3">
        <v>0</v>
      </c>
      <c r="GQ1127" s="3">
        <v>0</v>
      </c>
      <c r="GR1127" s="3">
        <v>0</v>
      </c>
      <c r="GS1127" s="3">
        <v>0</v>
      </c>
      <c r="GT1127" s="3">
        <v>0</v>
      </c>
      <c r="GU1127" s="3">
        <v>0</v>
      </c>
      <c r="GV1127" s="3">
        <v>0</v>
      </c>
      <c r="GW1127" s="3">
        <v>0</v>
      </c>
      <c r="GX1127" s="3">
        <v>0</v>
      </c>
      <c r="GY1127" s="3">
        <v>0</v>
      </c>
      <c r="GZ1127" s="3">
        <v>0</v>
      </c>
      <c r="HA1127" s="3">
        <v>0</v>
      </c>
      <c r="HB1127">
        <f t="shared" si="6670"/>
        <v>19</v>
      </c>
      <c r="HC1127">
        <f t="shared" si="6674"/>
        <v>0.30126504696760392</v>
      </c>
      <c r="HD1127">
        <f>IF(H1127&gt;=$F$3,IF(HB1127&lt;50,HC1127*VLOOKUP(H1127,Ret!$A$2:$AZ$27,HB1127+2),HC1127),0)</f>
        <v>0</v>
      </c>
      <c r="HE1127">
        <f>IF(H1127&lt;$F$3,HC1127*VLOOKUP(H1127,Withd!$A$2:$AZ$57,HB1127+2),0)</f>
        <v>1.0514150139169377E-2</v>
      </c>
      <c r="HF1127">
        <f>IF(HC1127=HD1127,0,HC1127*VLOOKUP(H1127,Mort!$A$2:$E$115,IF(HF1126/HC1126=VLOOKUP(H1126,Mort!$A$2:$E$115,2),2,3)))</f>
        <v>1.7473372724121028E-4</v>
      </c>
      <c r="HH1127">
        <f t="shared" ref="HH1127:HI1127" si="6705">HH1126+1</f>
        <v>41</v>
      </c>
      <c r="HI1127">
        <f t="shared" si="6705"/>
        <v>18</v>
      </c>
      <c r="HJ1127">
        <f t="shared" si="6668"/>
        <v>0.22062552660370405</v>
      </c>
      <c r="HK1127">
        <f>IF(HH1127&gt;=$F$3,IF(HI1127&lt;50,HJ1127*VLOOKUP(HH1127,Ret!$A$2:$AZ$27,HI1127+2),HJ1127),0)</f>
        <v>0</v>
      </c>
      <c r="HL1127">
        <f>IF(HH1127&lt;$F$3,HJ1127*VLOOKUP(HH1127,Withd!$A$2:$AZ$57,HI1127+2),0)</f>
        <v>8.2513946949785318E-3</v>
      </c>
      <c r="HM1127">
        <f>IF(HJ1127=HK1127,0,HJ1127*VLOOKUP(HH1127,Mort!$A$2:$E$115,IF(HM1126/HJ1126=VLOOKUP(HH1126,Mort!$A$2:$E$115,2),2,3)))</f>
        <v>1.1913778436600019E-4</v>
      </c>
      <c r="HN1127">
        <f>HN1126/(1+Assumptions!$C$9)</f>
        <v>0.55060778023915702</v>
      </c>
      <c r="HO1127">
        <f>HO1126*(1+Assumptions!$C$10)</f>
        <v>1.6681725296822383</v>
      </c>
      <c r="HQ1127">
        <f>HQ1126/(1.01+Assumptions!$C$9)</f>
        <v>0.47230166613492064</v>
      </c>
      <c r="HR1127">
        <f>HR1126/(0.99+Assumptions!$C$9)</f>
        <v>0.6428507655861454</v>
      </c>
    </row>
    <row r="1128" spans="2:226" x14ac:dyDescent="0.25">
      <c r="B1128">
        <f t="shared" ref="B1128:C1128" si="6706">B1127+1</f>
        <v>2064</v>
      </c>
      <c r="C1128">
        <f t="shared" si="6706"/>
        <v>70</v>
      </c>
      <c r="D1128">
        <f>IF(D1127=0, 0, D1127*(1-VLOOKUP(C1127,Mort!$A$2:$E$111,IF(D1127/D1126=1-VLOOKUP(C1126,Mort!$A$2:$E$111,4),4,5))))</f>
        <v>0.90504521411207439</v>
      </c>
      <c r="E1128" s="3">
        <f>IF(C1128&lt;65,Assumptions!$C$6,Assumptions!$C$7)*(1+Assumptions!$C$8)^(B1128-$J$3)</f>
        <v>46698.147514894852</v>
      </c>
      <c r="F1128" s="3">
        <f t="shared" si="6666"/>
        <v>42263.93</v>
      </c>
      <c r="H1128">
        <f t="shared" si="6673"/>
        <v>43</v>
      </c>
      <c r="I1128" s="5">
        <v>549590.00448495685</v>
      </c>
      <c r="J1128" s="5">
        <v>0</v>
      </c>
      <c r="K1128" s="5">
        <v>0</v>
      </c>
      <c r="L1128" s="5">
        <v>0</v>
      </c>
      <c r="M1128" s="5">
        <v>0</v>
      </c>
      <c r="N1128" s="5">
        <v>0</v>
      </c>
      <c r="O1128" s="5">
        <v>0</v>
      </c>
      <c r="P1128" s="5">
        <v>0</v>
      </c>
      <c r="Q1128" s="5">
        <v>0</v>
      </c>
      <c r="R1128" s="5">
        <v>0</v>
      </c>
      <c r="S1128" s="5">
        <v>0</v>
      </c>
      <c r="T1128" s="5">
        <v>0</v>
      </c>
      <c r="U1128" s="5">
        <v>0</v>
      </c>
      <c r="V1128" s="5">
        <v>0</v>
      </c>
      <c r="W1128" s="5">
        <v>0</v>
      </c>
      <c r="X1128" s="5">
        <v>0</v>
      </c>
      <c r="Y1128" s="5">
        <v>0</v>
      </c>
      <c r="Z1128" s="5">
        <v>0</v>
      </c>
      <c r="AA1128" s="5">
        <v>0</v>
      </c>
      <c r="AB1128" s="5">
        <v>0</v>
      </c>
      <c r="AC1128" s="5">
        <v>28181.94</v>
      </c>
      <c r="AD1128" s="5">
        <v>29681.4</v>
      </c>
      <c r="AE1128" s="5">
        <v>31251.25</v>
      </c>
      <c r="AF1128" s="5">
        <v>32892.26</v>
      </c>
      <c r="AG1128" s="5">
        <v>34604.17</v>
      </c>
      <c r="AH1128" s="5">
        <v>36386.559999999998</v>
      </c>
      <c r="AI1128" s="5">
        <v>38236.959999999999</v>
      </c>
      <c r="AJ1128" s="5">
        <v>40152.01</v>
      </c>
      <c r="AK1128" s="5">
        <v>42158.73</v>
      </c>
      <c r="AL1128" s="5">
        <v>44265.75</v>
      </c>
      <c r="AM1128" s="5">
        <v>46482.75</v>
      </c>
      <c r="AN1128" s="5">
        <v>48823.03</v>
      </c>
      <c r="AO1128" s="5">
        <v>51294.03</v>
      </c>
      <c r="AP1128" s="5">
        <v>53898.19</v>
      </c>
      <c r="AQ1128" s="5">
        <v>56635.71</v>
      </c>
      <c r="AR1128" s="5">
        <v>59507.49</v>
      </c>
      <c r="AS1128" s="5">
        <v>62516.1</v>
      </c>
      <c r="AT1128" s="5">
        <v>65666.92</v>
      </c>
      <c r="AU1128" s="5">
        <v>68965.460000000006</v>
      </c>
      <c r="AV1128" s="5">
        <v>72419.509999999995</v>
      </c>
      <c r="AW1128" s="5">
        <v>76023.63</v>
      </c>
      <c r="AX1128" s="5">
        <v>32856.959999999999</v>
      </c>
      <c r="AY1128" s="5">
        <v>34460.269999999997</v>
      </c>
      <c r="AZ1128" s="5">
        <v>36120</v>
      </c>
      <c r="BA1128" s="5">
        <v>37831.85</v>
      </c>
      <c r="BB1128" s="5">
        <v>39591.31</v>
      </c>
      <c r="BC1128" s="5">
        <v>41394.160000000003</v>
      </c>
      <c r="BD1128" s="5">
        <v>43237.19</v>
      </c>
      <c r="BE1128" s="5">
        <v>45112.55</v>
      </c>
      <c r="BF1128" s="5">
        <v>47008.34</v>
      </c>
      <c r="BG1128" s="5">
        <v>48910.400000000001</v>
      </c>
      <c r="BH1128" s="5">
        <v>50804.27</v>
      </c>
      <c r="BI1128" s="5">
        <v>52675.54</v>
      </c>
      <c r="BJ1128" s="5">
        <v>54507.37</v>
      </c>
      <c r="BK1128" s="5">
        <v>56280.99</v>
      </c>
      <c r="BL1128" s="5">
        <v>57976.34</v>
      </c>
      <c r="BM1128" s="5">
        <v>59568.02</v>
      </c>
      <c r="BN1128" s="5">
        <v>61020.53</v>
      </c>
      <c r="BO1128" s="5">
        <v>62288.28</v>
      </c>
      <c r="BP1128" s="5">
        <v>63318.85</v>
      </c>
      <c r="BQ1128" s="5">
        <v>64059.19</v>
      </c>
      <c r="BR1128" s="5">
        <v>64450</v>
      </c>
      <c r="BS1128" s="5">
        <v>64429.78</v>
      </c>
      <c r="BT1128" s="5">
        <v>63938.52</v>
      </c>
      <c r="BU1128" s="5">
        <v>62920.13</v>
      </c>
      <c r="BV1128" s="5">
        <v>61329.83</v>
      </c>
      <c r="BW1128" s="5">
        <v>59139.16</v>
      </c>
      <c r="BX1128" s="5">
        <v>56223.13</v>
      </c>
      <c r="BY1128" s="5">
        <v>52606.83</v>
      </c>
      <c r="BZ1128" s="5">
        <v>48359.55</v>
      </c>
      <c r="CA1128" s="5">
        <v>43587.34</v>
      </c>
      <c r="CB1128" s="5">
        <v>38425.230000000003</v>
      </c>
      <c r="CC1128" s="5">
        <v>33043.43</v>
      </c>
      <c r="CD1128" s="5">
        <v>27650.91</v>
      </c>
      <c r="CE1128" s="5">
        <v>22474.47</v>
      </c>
      <c r="CF1128" s="5">
        <v>17842.439999999999</v>
      </c>
      <c r="CG1128" s="5">
        <v>13744.55</v>
      </c>
      <c r="CH1128" s="5">
        <v>10147.89</v>
      </c>
      <c r="CI1128" s="5">
        <v>7110.83</v>
      </c>
      <c r="CJ1128" s="5">
        <v>4705.0600000000004</v>
      </c>
      <c r="CK1128" s="5">
        <v>2829.09</v>
      </c>
      <c r="CL1128" s="5">
        <v>1507.78</v>
      </c>
      <c r="CM1128" s="5">
        <v>698.43</v>
      </c>
      <c r="CN1128" s="5">
        <v>277.60000000000002</v>
      </c>
      <c r="CO1128" s="5">
        <v>90.05</v>
      </c>
      <c r="CP1128" s="5">
        <v>21.9</v>
      </c>
      <c r="CQ1128" s="5">
        <v>3.35</v>
      </c>
      <c r="CR1128" s="5">
        <v>0</v>
      </c>
      <c r="CS1128" s="5">
        <v>0</v>
      </c>
      <c r="CT1128" s="5">
        <v>0</v>
      </c>
      <c r="CU1128" s="5">
        <v>0</v>
      </c>
      <c r="CV1128" s="5">
        <v>0</v>
      </c>
      <c r="CW1128" s="5">
        <v>0</v>
      </c>
      <c r="CX1128" s="5">
        <v>0</v>
      </c>
      <c r="CY1128" s="5">
        <v>0</v>
      </c>
      <c r="CZ1128" s="5">
        <v>0</v>
      </c>
      <c r="DA1128" s="5">
        <v>0</v>
      </c>
      <c r="DB1128" s="5">
        <v>0</v>
      </c>
      <c r="DC1128" s="5">
        <v>0</v>
      </c>
      <c r="DD1128" s="5">
        <v>0</v>
      </c>
      <c r="DE1128" s="5">
        <v>0</v>
      </c>
      <c r="DF1128" s="3">
        <v>0</v>
      </c>
      <c r="DG1128" s="3">
        <v>0</v>
      </c>
      <c r="DH1128" s="3">
        <v>0</v>
      </c>
      <c r="DI1128" s="3">
        <v>0</v>
      </c>
      <c r="DJ1128" s="3">
        <v>0</v>
      </c>
      <c r="DK1128" s="3">
        <v>0</v>
      </c>
      <c r="DL1128" s="3">
        <v>0</v>
      </c>
      <c r="DM1128" s="3">
        <v>0</v>
      </c>
      <c r="DN1128" s="3">
        <v>0</v>
      </c>
      <c r="DO1128" s="3">
        <v>0</v>
      </c>
      <c r="DP1128" s="3">
        <v>0</v>
      </c>
      <c r="DQ1128" s="3">
        <v>0</v>
      </c>
      <c r="DR1128" s="3">
        <v>0</v>
      </c>
      <c r="DS1128" s="3">
        <v>0</v>
      </c>
      <c r="DT1128" s="3">
        <v>0</v>
      </c>
      <c r="DU1128" s="3">
        <v>0</v>
      </c>
      <c r="DV1128" s="3">
        <v>0</v>
      </c>
      <c r="DW1128" s="3">
        <v>0</v>
      </c>
      <c r="DX1128" s="3">
        <v>0</v>
      </c>
      <c r="DY1128" s="3">
        <v>1</v>
      </c>
      <c r="DZ1128" s="3">
        <v>0.99829999999999997</v>
      </c>
      <c r="EA1128" s="3">
        <v>0.99630339999999995</v>
      </c>
      <c r="EB1128" s="3">
        <v>0.99395212397599997</v>
      </c>
      <c r="EC1128" s="3">
        <v>0.99116905802886712</v>
      </c>
      <c r="ED1128" s="3">
        <v>0.98788828844679155</v>
      </c>
      <c r="EE1128" s="3">
        <v>0.98400588747319562</v>
      </c>
      <c r="EF1128" s="3">
        <v>0.97942042003757057</v>
      </c>
      <c r="EG1128" s="3">
        <v>0.97475837883819172</v>
      </c>
      <c r="EH1128" s="3">
        <v>0.9701185289549219</v>
      </c>
      <c r="EI1128" s="3">
        <v>0.96559777660999202</v>
      </c>
      <c r="EJ1128" s="3">
        <v>0.96133949041514188</v>
      </c>
      <c r="EK1128" s="3">
        <v>0.95734031813501486</v>
      </c>
      <c r="EL1128" s="3">
        <v>0.95350138345929347</v>
      </c>
      <c r="EM1128" s="3">
        <v>0.94969691293929082</v>
      </c>
      <c r="EN1128" s="3">
        <v>0.94583164650362783</v>
      </c>
      <c r="EO1128" s="3">
        <v>0.94184969527184748</v>
      </c>
      <c r="EP1128" s="3">
        <v>0.93774323060046216</v>
      </c>
      <c r="EQ1128" s="3">
        <v>0.93350463119814808</v>
      </c>
      <c r="ER1128" s="3">
        <v>0.92915449961676466</v>
      </c>
      <c r="ES1128" s="3">
        <v>0.92454589329866554</v>
      </c>
      <c r="ET1128" s="3">
        <v>0.91958108185165177</v>
      </c>
      <c r="EU1128" s="3">
        <v>0.91417394509036409</v>
      </c>
      <c r="EV1128" s="3">
        <v>0.9082500979261785</v>
      </c>
      <c r="EW1128" s="3">
        <v>0.90170161472013066</v>
      </c>
      <c r="EX1128" s="3">
        <v>0.89444291672163356</v>
      </c>
      <c r="EY1128" s="3">
        <v>0.88641976375864051</v>
      </c>
      <c r="EZ1128" s="3">
        <v>0.87761761550451722</v>
      </c>
      <c r="FA1128" s="3">
        <v>0.86794626938165742</v>
      </c>
      <c r="FB1128" s="3">
        <v>0.85727053026826305</v>
      </c>
      <c r="FC1128" s="3">
        <v>0.84545734236116643</v>
      </c>
      <c r="FD1128" s="3">
        <v>0.83241193556853355</v>
      </c>
      <c r="FE1128" s="3">
        <v>0.81807780203804337</v>
      </c>
      <c r="FF1128" s="3">
        <v>0.80239525057297401</v>
      </c>
      <c r="FG1128" s="3">
        <v>0.78531225568827534</v>
      </c>
      <c r="FH1128" s="3">
        <v>0.76679459269914574</v>
      </c>
      <c r="FI1128" s="3">
        <v>0.74677358588377107</v>
      </c>
      <c r="FJ1128" s="3">
        <v>0.72510221642142403</v>
      </c>
      <c r="FK1128" s="3">
        <v>0.70157990052071306</v>
      </c>
      <c r="FL1128" s="3">
        <v>0.67600731314673312</v>
      </c>
      <c r="FM1128" s="3">
        <v>0.64825721294205974</v>
      </c>
      <c r="FN1128" s="3">
        <v>0.61821049112219528</v>
      </c>
      <c r="FO1128" s="3">
        <v>0.58579771507265865</v>
      </c>
      <c r="FP1128" s="3">
        <v>0.55102476270594569</v>
      </c>
      <c r="FQ1128" s="3">
        <v>0.51397936790922494</v>
      </c>
      <c r="FR1128" s="3">
        <v>0.47487067780501202</v>
      </c>
      <c r="FS1128" s="3">
        <v>0.43403654822055904</v>
      </c>
      <c r="FT1128" s="3">
        <v>0.39112335469799236</v>
      </c>
      <c r="FU1128" s="3">
        <v>0.34688730328164946</v>
      </c>
      <c r="FV1128" s="3">
        <v>0.30225678284143243</v>
      </c>
      <c r="FW1128" s="3">
        <v>0.25822703728492097</v>
      </c>
      <c r="FX1128" s="3">
        <v>0.21577709462565281</v>
      </c>
      <c r="FY1128" s="3">
        <v>0.17588206760031586</v>
      </c>
      <c r="FZ1128" s="3">
        <v>0.13950613837921852</v>
      </c>
      <c r="GA1128" s="3">
        <v>0.10747831913011753</v>
      </c>
      <c r="GB1128" s="3">
        <v>8.087850992860475E-2</v>
      </c>
      <c r="GC1128" s="3">
        <v>5.905506159456933E-2</v>
      </c>
      <c r="GD1128" s="3">
        <v>4.1328503755727448E-2</v>
      </c>
      <c r="GE1128" s="3">
        <v>2.7449978909516615E-2</v>
      </c>
      <c r="GF1128" s="3">
        <v>1.7216077772470632E-2</v>
      </c>
      <c r="GG1128" s="3">
        <v>9.8121313656419126E-3</v>
      </c>
      <c r="GH1128" s="3">
        <v>4.9567944019813254E-3</v>
      </c>
      <c r="GI1128" s="3">
        <v>2.1763797180779404E-3</v>
      </c>
      <c r="GJ1128" s="3">
        <v>8.1992929498868317E-4</v>
      </c>
      <c r="GK1128" s="3">
        <v>2.5211185962312026E-4</v>
      </c>
      <c r="GL1128" s="3">
        <v>5.8116825880321668E-5</v>
      </c>
      <c r="GM1128" s="3">
        <v>8.4275209209054434E-6</v>
      </c>
      <c r="GN1128" s="3">
        <v>0</v>
      </c>
      <c r="GO1128" s="3">
        <v>0</v>
      </c>
      <c r="GP1128" s="3">
        <v>0</v>
      </c>
      <c r="GQ1128" s="3">
        <v>0</v>
      </c>
      <c r="GR1128" s="3">
        <v>0</v>
      </c>
      <c r="GS1128" s="3">
        <v>0</v>
      </c>
      <c r="GT1128" s="3">
        <v>0</v>
      </c>
      <c r="GU1128" s="3">
        <v>0</v>
      </c>
      <c r="GV1128" s="3">
        <v>0</v>
      </c>
      <c r="GW1128" s="3">
        <v>0</v>
      </c>
      <c r="GX1128" s="3">
        <v>0</v>
      </c>
      <c r="GY1128" s="3">
        <v>0</v>
      </c>
      <c r="GZ1128" s="3">
        <v>0</v>
      </c>
      <c r="HA1128" s="3">
        <v>0</v>
      </c>
      <c r="HB1128">
        <f t="shared" si="6670"/>
        <v>20</v>
      </c>
      <c r="HC1128">
        <f t="shared" si="6674"/>
        <v>0.29057616310119333</v>
      </c>
      <c r="HD1128">
        <f>IF(H1128&gt;=$F$3,IF(HB1128&lt;50,HC1128*VLOOKUP(H1128,Ret!$A$2:$AZ$27,HB1128+2),HC1128),0)</f>
        <v>0</v>
      </c>
      <c r="HE1128">
        <f>IF(H1128&lt;$F$3,HC1128*VLOOKUP(H1128,Withd!$A$2:$AZ$57,HB1128+2),0)</f>
        <v>9.2984372192381863E-3</v>
      </c>
      <c r="HF1128">
        <f>IF(HC1128=HD1128,0,HC1128*VLOOKUP(H1128,Mort!$A$2:$E$115,IF(HF1127/HC1127=VLOOKUP(H1127,Mort!$A$2:$E$115,2),2,3)))</f>
        <v>1.8015722112273987E-4</v>
      </c>
      <c r="HH1128">
        <f t="shared" ref="HH1128:HI1128" si="6707">HH1127+1</f>
        <v>42</v>
      </c>
      <c r="HI1128">
        <f t="shared" si="6707"/>
        <v>19</v>
      </c>
      <c r="HJ1128">
        <f t="shared" si="6668"/>
        <v>0.2122549941243595</v>
      </c>
      <c r="HK1128">
        <f>IF(HH1128&gt;=$F$3,IF(HI1128&lt;50,HJ1128*VLOOKUP(HH1128,Ret!$A$2:$AZ$27,HI1128+2),HJ1128),0)</f>
        <v>0</v>
      </c>
      <c r="HL1128">
        <f>IF(HH1128&lt;$F$3,HJ1128*VLOOKUP(HH1128,Withd!$A$2:$AZ$57,HI1128+2),0)</f>
        <v>7.4076992949401463E-3</v>
      </c>
      <c r="HM1128">
        <f>IF(HJ1128=HK1128,0,HJ1128*VLOOKUP(HH1128,Mort!$A$2:$E$115,IF(HM1127/HJ1127=VLOOKUP(HH1127,Mort!$A$2:$E$115,2),2,3)))</f>
        <v>1.2310789659212852E-4</v>
      </c>
      <c r="HN1128">
        <f>HN1127/(1+Assumptions!$C$9)</f>
        <v>0.53045065533637481</v>
      </c>
      <c r="HO1128">
        <f>HO1127*(1+Assumptions!$C$10)</f>
        <v>1.7223881368969109</v>
      </c>
      <c r="HQ1128">
        <f>HQ1127/(1.01+Assumptions!$C$9)</f>
        <v>0.45066952875469524</v>
      </c>
      <c r="HR1128">
        <f>HR1127/(0.99+Assumptions!$C$9)</f>
        <v>0.62534121165967449</v>
      </c>
    </row>
    <row r="1129" spans="2:226" x14ac:dyDescent="0.25">
      <c r="B1129">
        <f t="shared" ref="B1129:C1129" si="6708">B1128+1</f>
        <v>2065</v>
      </c>
      <c r="C1129">
        <f t="shared" si="6708"/>
        <v>71</v>
      </c>
      <c r="D1129">
        <f>IF(D1128=0, 0, D1128*(1-VLOOKUP(C1128,Mort!$A$2:$E$111,IF(D1128/D1127=1-VLOOKUP(C1127,Mort!$A$2:$E$111,4),4,5))))</f>
        <v>0.89605811513594147</v>
      </c>
      <c r="E1129" s="3">
        <f>IF(C1129&lt;65,Assumptions!$C$6,Assumptions!$C$7)*(1+Assumptions!$C$8)^(B1129-$J$3)</f>
        <v>49266.545628214073</v>
      </c>
      <c r="F1129" s="3">
        <f t="shared" si="6666"/>
        <v>44145.69</v>
      </c>
      <c r="H1129">
        <f t="shared" si="6673"/>
        <v>44</v>
      </c>
      <c r="I1129" s="5">
        <v>536627.66818897822</v>
      </c>
      <c r="J1129" s="5">
        <v>0</v>
      </c>
      <c r="K1129" s="5">
        <v>0</v>
      </c>
      <c r="L1129" s="5">
        <v>0</v>
      </c>
      <c r="M1129" s="5">
        <v>0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s="5">
        <v>0</v>
      </c>
      <c r="AC1129" s="5">
        <v>0</v>
      </c>
      <c r="AD1129" s="5">
        <v>29731.95</v>
      </c>
      <c r="AE1129" s="5">
        <v>31304.47</v>
      </c>
      <c r="AF1129" s="5">
        <v>32948.28</v>
      </c>
      <c r="AG1129" s="5">
        <v>34663.1</v>
      </c>
      <c r="AH1129" s="5">
        <v>36448.53</v>
      </c>
      <c r="AI1129" s="5">
        <v>38302.07</v>
      </c>
      <c r="AJ1129" s="5">
        <v>40220.379999999997</v>
      </c>
      <c r="AK1129" s="5">
        <v>42230.53</v>
      </c>
      <c r="AL1129" s="5">
        <v>44341.13</v>
      </c>
      <c r="AM1129" s="5">
        <v>46561.9</v>
      </c>
      <c r="AN1129" s="5">
        <v>48906.17</v>
      </c>
      <c r="AO1129" s="5">
        <v>51381.37</v>
      </c>
      <c r="AP1129" s="5">
        <v>53989.98</v>
      </c>
      <c r="AQ1129" s="5">
        <v>56732.160000000003</v>
      </c>
      <c r="AR1129" s="5">
        <v>59608.83</v>
      </c>
      <c r="AS1129" s="5">
        <v>62622.559999999998</v>
      </c>
      <c r="AT1129" s="5">
        <v>65778.75</v>
      </c>
      <c r="AU1129" s="5">
        <v>69082.91</v>
      </c>
      <c r="AV1129" s="5">
        <v>72542.83</v>
      </c>
      <c r="AW1129" s="5">
        <v>76153.09</v>
      </c>
      <c r="AX1129" s="5">
        <v>32912.910000000003</v>
      </c>
      <c r="AY1129" s="5">
        <v>34518.949999999997</v>
      </c>
      <c r="AZ1129" s="5">
        <v>36181.51</v>
      </c>
      <c r="BA1129" s="5">
        <v>37896.269999999997</v>
      </c>
      <c r="BB1129" s="5">
        <v>39658.730000000003</v>
      </c>
      <c r="BC1129" s="5">
        <v>41464.65</v>
      </c>
      <c r="BD1129" s="5">
        <v>43310.82</v>
      </c>
      <c r="BE1129" s="5">
        <v>45189.38</v>
      </c>
      <c r="BF1129" s="5">
        <v>47088.39</v>
      </c>
      <c r="BG1129" s="5">
        <v>48993.69</v>
      </c>
      <c r="BH1129" s="5">
        <v>50890.79</v>
      </c>
      <c r="BI1129" s="5">
        <v>52765.24</v>
      </c>
      <c r="BJ1129" s="5">
        <v>54600.19</v>
      </c>
      <c r="BK1129" s="5">
        <v>56376.83</v>
      </c>
      <c r="BL1129" s="5">
        <v>58075.07</v>
      </c>
      <c r="BM1129" s="5">
        <v>59669.46</v>
      </c>
      <c r="BN1129" s="5">
        <v>61124.44</v>
      </c>
      <c r="BO1129" s="5">
        <v>62394.35</v>
      </c>
      <c r="BP1129" s="5">
        <v>63426.68</v>
      </c>
      <c r="BQ1129" s="5">
        <v>64168.28</v>
      </c>
      <c r="BR1129" s="5">
        <v>64559.75</v>
      </c>
      <c r="BS1129" s="5">
        <v>64539.5</v>
      </c>
      <c r="BT1129" s="5">
        <v>64047.4</v>
      </c>
      <c r="BU1129" s="5">
        <v>63027.28</v>
      </c>
      <c r="BV1129" s="5">
        <v>61434.27</v>
      </c>
      <c r="BW1129" s="5">
        <v>59239.87</v>
      </c>
      <c r="BX1129" s="5">
        <v>56318.879999999997</v>
      </c>
      <c r="BY1129" s="5">
        <v>52696.42</v>
      </c>
      <c r="BZ1129" s="5">
        <v>48441.9</v>
      </c>
      <c r="CA1129" s="5">
        <v>43661.57</v>
      </c>
      <c r="CB1129" s="5">
        <v>38490.660000000003</v>
      </c>
      <c r="CC1129" s="5">
        <v>33099.699999999997</v>
      </c>
      <c r="CD1129" s="5">
        <v>27697.99</v>
      </c>
      <c r="CE1129" s="5">
        <v>22512.74</v>
      </c>
      <c r="CF1129" s="5">
        <v>17872.82</v>
      </c>
      <c r="CG1129" s="5">
        <v>13767.96</v>
      </c>
      <c r="CH1129" s="5">
        <v>10165.17</v>
      </c>
      <c r="CI1129" s="5">
        <v>7122.94</v>
      </c>
      <c r="CJ1129" s="5">
        <v>4713.07</v>
      </c>
      <c r="CK1129" s="5">
        <v>2833.91</v>
      </c>
      <c r="CL1129" s="5">
        <v>1510.34</v>
      </c>
      <c r="CM1129" s="5">
        <v>699.62</v>
      </c>
      <c r="CN1129" s="5">
        <v>278.07</v>
      </c>
      <c r="CO1129" s="5">
        <v>90.2</v>
      </c>
      <c r="CP1129" s="5">
        <v>21.94</v>
      </c>
      <c r="CQ1129" s="5">
        <v>3.36</v>
      </c>
      <c r="CR1129" s="5">
        <v>0</v>
      </c>
      <c r="CS1129" s="5">
        <v>0</v>
      </c>
      <c r="CT1129" s="5">
        <v>0</v>
      </c>
      <c r="CU1129" s="5">
        <v>0</v>
      </c>
      <c r="CV1129" s="5">
        <v>0</v>
      </c>
      <c r="CW1129" s="5">
        <v>0</v>
      </c>
      <c r="CX1129" s="5">
        <v>0</v>
      </c>
      <c r="CY1129" s="5">
        <v>0</v>
      </c>
      <c r="CZ1129" s="5">
        <v>0</v>
      </c>
      <c r="DA1129" s="5">
        <v>0</v>
      </c>
      <c r="DB1129" s="5">
        <v>0</v>
      </c>
      <c r="DC1129" s="5">
        <v>0</v>
      </c>
      <c r="DD1129" s="5">
        <v>0</v>
      </c>
      <c r="DE1129" s="5">
        <v>0</v>
      </c>
      <c r="DF1129" s="3">
        <v>0</v>
      </c>
      <c r="DG1129" s="3">
        <v>0</v>
      </c>
      <c r="DH1129" s="3">
        <v>0</v>
      </c>
      <c r="DI1129" s="3">
        <v>0</v>
      </c>
      <c r="DJ1129" s="3">
        <v>0</v>
      </c>
      <c r="DK1129" s="3">
        <v>0</v>
      </c>
      <c r="DL1129" s="3">
        <v>0</v>
      </c>
      <c r="DM1129" s="3">
        <v>0</v>
      </c>
      <c r="DN1129" s="3">
        <v>0</v>
      </c>
      <c r="DO1129" s="3">
        <v>0</v>
      </c>
      <c r="DP1129" s="3">
        <v>0</v>
      </c>
      <c r="DQ1129" s="3">
        <v>0</v>
      </c>
      <c r="DR1129" s="3">
        <v>0</v>
      </c>
      <c r="DS1129" s="3">
        <v>0</v>
      </c>
      <c r="DT1129" s="3">
        <v>0</v>
      </c>
      <c r="DU1129" s="3">
        <v>0</v>
      </c>
      <c r="DV1129" s="3">
        <v>0</v>
      </c>
      <c r="DW1129" s="3">
        <v>0</v>
      </c>
      <c r="DX1129" s="3">
        <v>0</v>
      </c>
      <c r="DY1129" s="3">
        <v>0</v>
      </c>
      <c r="DZ1129" s="3">
        <v>1</v>
      </c>
      <c r="EA1129" s="3">
        <v>0.998</v>
      </c>
      <c r="EB1129" s="3">
        <v>0.99564471999999993</v>
      </c>
      <c r="EC1129" s="3">
        <v>0.99285691478399996</v>
      </c>
      <c r="ED1129" s="3">
        <v>0.98957055839606489</v>
      </c>
      <c r="EE1129" s="3">
        <v>0.98568154610156833</v>
      </c>
      <c r="EF1129" s="3">
        <v>0.98108827009673505</v>
      </c>
      <c r="EG1129" s="3">
        <v>0.9764182899310746</v>
      </c>
      <c r="EH1129" s="3">
        <v>0.97177053887100273</v>
      </c>
      <c r="EI1129" s="3">
        <v>0.9672420881598639</v>
      </c>
      <c r="EJ1129" s="3">
        <v>0.96297655055107889</v>
      </c>
      <c r="EK1129" s="3">
        <v>0.9589705681007864</v>
      </c>
      <c r="EL1129" s="3">
        <v>0.95512509612270224</v>
      </c>
      <c r="EM1129" s="3">
        <v>0.9513141469891726</v>
      </c>
      <c r="EN1129" s="3">
        <v>0.94744229841092664</v>
      </c>
      <c r="EO1129" s="3">
        <v>0.94345356633461663</v>
      </c>
      <c r="EP1129" s="3">
        <v>0.93934010878539764</v>
      </c>
      <c r="EQ1129" s="3">
        <v>0.93509429149368772</v>
      </c>
      <c r="ER1129" s="3">
        <v>0.93073675209532714</v>
      </c>
      <c r="ES1129" s="3">
        <v>0.92612029780493432</v>
      </c>
      <c r="ET1129" s="3">
        <v>0.92114703180572188</v>
      </c>
      <c r="EU1129" s="3">
        <v>0.91573068725870421</v>
      </c>
      <c r="EV1129" s="3">
        <v>0.90979675240526781</v>
      </c>
      <c r="EW1129" s="3">
        <v>0.90323711782042582</v>
      </c>
      <c r="EX1129" s="3">
        <v>0.89596605902197135</v>
      </c>
      <c r="EY1129" s="3">
        <v>0.88792924347254421</v>
      </c>
      <c r="EZ1129" s="3">
        <v>0.8791121060848619</v>
      </c>
      <c r="FA1129" s="3">
        <v>0.86942429067580673</v>
      </c>
      <c r="FB1129" s="3">
        <v>0.85873037190049428</v>
      </c>
      <c r="FC1129" s="3">
        <v>0.84689706737570547</v>
      </c>
      <c r="FD1129" s="3">
        <v>0.83382944562609829</v>
      </c>
      <c r="FE1129" s="3">
        <v>0.81947090257241684</v>
      </c>
      <c r="FF1129" s="3">
        <v>0.80376164537010364</v>
      </c>
      <c r="FG1129" s="3">
        <v>0.78664955994017416</v>
      </c>
      <c r="FH1129" s="3">
        <v>0.76810036331678477</v>
      </c>
      <c r="FI1129" s="3">
        <v>0.74804526283058359</v>
      </c>
      <c r="FJ1129" s="3">
        <v>0.72633698930323998</v>
      </c>
      <c r="FK1129" s="3">
        <v>0.70277461737024283</v>
      </c>
      <c r="FL1129" s="3">
        <v>0.67715848256709754</v>
      </c>
      <c r="FM1129" s="3">
        <v>0.64936112685771818</v>
      </c>
      <c r="FN1129" s="3">
        <v>0.61926323862786292</v>
      </c>
      <c r="FO1129" s="3">
        <v>0.58679526702660412</v>
      </c>
      <c r="FP1129" s="3">
        <v>0.55196309997590487</v>
      </c>
      <c r="FQ1129" s="3">
        <v>0.51485462076452482</v>
      </c>
      <c r="FR1129" s="3">
        <v>0.47567933267055212</v>
      </c>
      <c r="FS1129" s="3">
        <v>0.43477566685421132</v>
      </c>
      <c r="FT1129" s="3">
        <v>0.39178939667233542</v>
      </c>
      <c r="FU1129" s="3">
        <v>0.34747801590869432</v>
      </c>
      <c r="FV1129" s="3">
        <v>0.30277149438188172</v>
      </c>
      <c r="FW1129" s="3">
        <v>0.258666770795273</v>
      </c>
      <c r="FX1129" s="3">
        <v>0.21614454034423808</v>
      </c>
      <c r="FY1129" s="3">
        <v>0.1761815762799919</v>
      </c>
      <c r="FZ1129" s="3">
        <v>0.13974370267376396</v>
      </c>
      <c r="GA1129" s="3">
        <v>0.10766134341392122</v>
      </c>
      <c r="GB1129" s="3">
        <v>8.1016237532409857E-2</v>
      </c>
      <c r="GC1129" s="3">
        <v>5.9155626159039701E-2</v>
      </c>
      <c r="GD1129" s="3">
        <v>4.1398881854880748E-2</v>
      </c>
      <c r="GE1129" s="3">
        <v>2.7496723339193247E-2</v>
      </c>
      <c r="GF1129" s="3">
        <v>1.7245394943875222E-2</v>
      </c>
      <c r="GG1129" s="3">
        <v>9.8288403943122445E-3</v>
      </c>
      <c r="GH1129" s="3">
        <v>4.9652353019947167E-3</v>
      </c>
      <c r="GI1129" s="3">
        <v>2.1800858640468202E-3</v>
      </c>
      <c r="GJ1129" s="3">
        <v>8.2132554842099896E-4</v>
      </c>
      <c r="GK1129" s="3">
        <v>2.5254117962848874E-4</v>
      </c>
      <c r="GL1129" s="3">
        <v>5.8215792727959208E-5</v>
      </c>
      <c r="GM1129" s="3">
        <v>8.4418721034813626E-6</v>
      </c>
      <c r="GN1129" s="3">
        <v>0</v>
      </c>
      <c r="GO1129" s="3">
        <v>0</v>
      </c>
      <c r="GP1129" s="3">
        <v>0</v>
      </c>
      <c r="GQ1129" s="3">
        <v>0</v>
      </c>
      <c r="GR1129" s="3">
        <v>0</v>
      </c>
      <c r="GS1129" s="3">
        <v>0</v>
      </c>
      <c r="GT1129" s="3">
        <v>0</v>
      </c>
      <c r="GU1129" s="3">
        <v>0</v>
      </c>
      <c r="GV1129" s="3">
        <v>0</v>
      </c>
      <c r="GW1129" s="3">
        <v>0</v>
      </c>
      <c r="GX1129" s="3">
        <v>0</v>
      </c>
      <c r="GY1129" s="3">
        <v>0</v>
      </c>
      <c r="GZ1129" s="3">
        <v>0</v>
      </c>
      <c r="HA1129" s="3">
        <v>0</v>
      </c>
      <c r="HB1129">
        <f t="shared" si="6670"/>
        <v>21</v>
      </c>
      <c r="HC1129">
        <f t="shared" si="6674"/>
        <v>0.28109756866083241</v>
      </c>
      <c r="HD1129">
        <f>IF(H1129&gt;=$F$3,IF(HB1129&lt;50,HC1129*VLOOKUP(H1129,Ret!$A$2:$AZ$27,HB1129+2),HC1129),0)</f>
        <v>0</v>
      </c>
      <c r="HE1129">
        <f>IF(H1129&lt;$F$3,HC1129*VLOOKUP(H1129,Withd!$A$2:$AZ$57,HB1129+2),0)</f>
        <v>8.2923782754945555E-3</v>
      </c>
      <c r="HF1129">
        <f>IF(HC1129=HD1129,0,HC1129*VLOOKUP(H1129,Mort!$A$2:$E$115,IF(HF1128/HC1128=VLOOKUP(H1128,Mort!$A$2:$E$115,2),2,3)))</f>
        <v>1.8833537100275771E-4</v>
      </c>
      <c r="HH1129">
        <f t="shared" ref="HH1129:HI1129" si="6709">HH1128+1</f>
        <v>43</v>
      </c>
      <c r="HI1129">
        <f t="shared" si="6709"/>
        <v>20</v>
      </c>
      <c r="HJ1129">
        <f t="shared" si="6668"/>
        <v>0.20472418693282723</v>
      </c>
      <c r="HK1129">
        <f>IF(HH1129&gt;=$F$3,IF(HI1129&lt;50,HJ1129*VLOOKUP(HH1129,Ret!$A$2:$AZ$27,HI1129+2),HJ1129),0)</f>
        <v>0</v>
      </c>
      <c r="HL1129">
        <f>IF(HH1129&lt;$F$3,HJ1129*VLOOKUP(HH1129,Withd!$A$2:$AZ$57,HI1129+2),0)</f>
        <v>6.551173981850472E-3</v>
      </c>
      <c r="HM1129">
        <f>IF(HJ1129=HK1129,0,HJ1129*VLOOKUP(HH1129,Mort!$A$2:$E$115,IF(HM1128/HJ1128=VLOOKUP(HH1128,Mort!$A$2:$E$115,2),2,3)))</f>
        <v>1.2692899589835288E-4</v>
      </c>
      <c r="HN1129">
        <f>HN1128/(1+Assumptions!$C$9)</f>
        <v>0.51103145986163279</v>
      </c>
      <c r="HO1129">
        <f>HO1128*(1+Assumptions!$C$10)</f>
        <v>1.7783657513460605</v>
      </c>
      <c r="HQ1129">
        <f>HQ1128/(1.01+Assumptions!$C$9)</f>
        <v>0.43002817629264811</v>
      </c>
      <c r="HR1129">
        <f>HR1128/(0.99+Assumptions!$C$9)</f>
        <v>0.60830857165337981</v>
      </c>
    </row>
    <row r="1130" spans="2:226" x14ac:dyDescent="0.25">
      <c r="B1130">
        <f t="shared" ref="B1130:C1130" si="6710">B1129+1</f>
        <v>2066</v>
      </c>
      <c r="C1130">
        <f t="shared" si="6710"/>
        <v>72</v>
      </c>
      <c r="D1130">
        <f>IF(D1129=0, 0, D1129*(1-VLOOKUP(C1129,Mort!$A$2:$E$111,IF(D1129/D1128=1-VLOOKUP(C1128,Mort!$A$2:$E$111,4),4,5))))</f>
        <v>0.88618355470714338</v>
      </c>
      <c r="E1130" s="3">
        <f>IF(C1130&lt;65,Assumptions!$C$6,Assumptions!$C$7)*(1+Assumptions!$C$8)^(B1130-$J$3)</f>
        <v>51976.205637765845</v>
      </c>
      <c r="F1130" s="3">
        <f t="shared" si="6666"/>
        <v>46060.46</v>
      </c>
      <c r="H1130">
        <f t="shared" si="6673"/>
        <v>45</v>
      </c>
      <c r="I1130" s="5">
        <v>523572.95296376722</v>
      </c>
      <c r="J1130" s="5">
        <v>0</v>
      </c>
      <c r="K1130" s="5">
        <v>0</v>
      </c>
      <c r="L1130" s="5">
        <v>0</v>
      </c>
      <c r="M1130" s="5">
        <v>0</v>
      </c>
      <c r="N1130" s="5">
        <v>0</v>
      </c>
      <c r="O1130" s="5">
        <v>0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0</v>
      </c>
      <c r="Z1130" s="5">
        <v>0</v>
      </c>
      <c r="AA1130" s="5">
        <v>0</v>
      </c>
      <c r="AB1130" s="5">
        <v>0</v>
      </c>
      <c r="AC1130" s="5">
        <v>0</v>
      </c>
      <c r="AD1130" s="5">
        <v>0</v>
      </c>
      <c r="AE1130" s="5">
        <v>31367.21</v>
      </c>
      <c r="AF1130" s="5">
        <v>33014.300000000003</v>
      </c>
      <c r="AG1130" s="5">
        <v>34732.57</v>
      </c>
      <c r="AH1130" s="5">
        <v>36521.57</v>
      </c>
      <c r="AI1130" s="5">
        <v>38378.83</v>
      </c>
      <c r="AJ1130" s="5">
        <v>40300.99</v>
      </c>
      <c r="AK1130" s="5">
        <v>42315.16</v>
      </c>
      <c r="AL1130" s="5">
        <v>44429.99</v>
      </c>
      <c r="AM1130" s="5">
        <v>46655.21</v>
      </c>
      <c r="AN1130" s="5">
        <v>49004.18</v>
      </c>
      <c r="AO1130" s="5">
        <v>51484.34</v>
      </c>
      <c r="AP1130" s="5">
        <v>54098.17</v>
      </c>
      <c r="AQ1130" s="5">
        <v>56845.85</v>
      </c>
      <c r="AR1130" s="5">
        <v>59728.28</v>
      </c>
      <c r="AS1130" s="5">
        <v>62748.05</v>
      </c>
      <c r="AT1130" s="5">
        <v>65910.570000000007</v>
      </c>
      <c r="AU1130" s="5">
        <v>69221.350000000006</v>
      </c>
      <c r="AV1130" s="5">
        <v>72688.210000000006</v>
      </c>
      <c r="AW1130" s="5">
        <v>76305.7</v>
      </c>
      <c r="AX1130" s="5">
        <v>32978.870000000003</v>
      </c>
      <c r="AY1130" s="5">
        <v>34588.129999999997</v>
      </c>
      <c r="AZ1130" s="5">
        <v>36254.019999999997</v>
      </c>
      <c r="BA1130" s="5">
        <v>37972.22</v>
      </c>
      <c r="BB1130" s="5">
        <v>39738.199999999997</v>
      </c>
      <c r="BC1130" s="5">
        <v>41547.75</v>
      </c>
      <c r="BD1130" s="5">
        <v>43397.61</v>
      </c>
      <c r="BE1130" s="5">
        <v>45279.94</v>
      </c>
      <c r="BF1130" s="5">
        <v>47182.76</v>
      </c>
      <c r="BG1130" s="5">
        <v>49091.87</v>
      </c>
      <c r="BH1130" s="5">
        <v>50992.77</v>
      </c>
      <c r="BI1130" s="5">
        <v>52870.99</v>
      </c>
      <c r="BJ1130" s="5">
        <v>54709.61</v>
      </c>
      <c r="BK1130" s="5">
        <v>56489.81</v>
      </c>
      <c r="BL1130" s="5">
        <v>58191.46</v>
      </c>
      <c r="BM1130" s="5">
        <v>59789.04</v>
      </c>
      <c r="BN1130" s="5">
        <v>61246.93</v>
      </c>
      <c r="BO1130" s="5">
        <v>62519.38</v>
      </c>
      <c r="BP1130" s="5">
        <v>63553.78</v>
      </c>
      <c r="BQ1130" s="5">
        <v>64296.87</v>
      </c>
      <c r="BR1130" s="5">
        <v>64689.13</v>
      </c>
      <c r="BS1130" s="5">
        <v>64668.84</v>
      </c>
      <c r="BT1130" s="5">
        <v>64175.75</v>
      </c>
      <c r="BU1130" s="5">
        <v>63153.58</v>
      </c>
      <c r="BV1130" s="5">
        <v>61557.38</v>
      </c>
      <c r="BW1130" s="5">
        <v>59358.58</v>
      </c>
      <c r="BX1130" s="5">
        <v>56431.74</v>
      </c>
      <c r="BY1130" s="5">
        <v>52802.02</v>
      </c>
      <c r="BZ1130" s="5">
        <v>48538.98</v>
      </c>
      <c r="CA1130" s="5">
        <v>43749.07</v>
      </c>
      <c r="CB1130" s="5">
        <v>38567.800000000003</v>
      </c>
      <c r="CC1130" s="5">
        <v>33166.03</v>
      </c>
      <c r="CD1130" s="5">
        <v>27753.5</v>
      </c>
      <c r="CE1130" s="5">
        <v>22557.85</v>
      </c>
      <c r="CF1130" s="5">
        <v>17908.64</v>
      </c>
      <c r="CG1130" s="5">
        <v>13795.55</v>
      </c>
      <c r="CH1130" s="5">
        <v>10185.540000000001</v>
      </c>
      <c r="CI1130" s="5">
        <v>7137.21</v>
      </c>
      <c r="CJ1130" s="5">
        <v>4722.5200000000004</v>
      </c>
      <c r="CK1130" s="5">
        <v>2839.59</v>
      </c>
      <c r="CL1130" s="5">
        <v>1513.37</v>
      </c>
      <c r="CM1130" s="5">
        <v>701.02</v>
      </c>
      <c r="CN1130" s="5">
        <v>278.63</v>
      </c>
      <c r="CO1130" s="5">
        <v>90.38</v>
      </c>
      <c r="CP1130" s="5">
        <v>21.98</v>
      </c>
      <c r="CQ1130" s="5">
        <v>3.36</v>
      </c>
      <c r="CR1130" s="5">
        <v>0</v>
      </c>
      <c r="CS1130" s="5">
        <v>0</v>
      </c>
      <c r="CT1130" s="5">
        <v>0</v>
      </c>
      <c r="CU1130" s="5">
        <v>0</v>
      </c>
      <c r="CV1130" s="5">
        <v>0</v>
      </c>
      <c r="CW1130" s="5">
        <v>0</v>
      </c>
      <c r="CX1130" s="5">
        <v>0</v>
      </c>
      <c r="CY1130" s="5">
        <v>0</v>
      </c>
      <c r="CZ1130" s="5">
        <v>0</v>
      </c>
      <c r="DA1130" s="5">
        <v>0</v>
      </c>
      <c r="DB1130" s="5">
        <v>0</v>
      </c>
      <c r="DC1130" s="5">
        <v>0</v>
      </c>
      <c r="DD1130" s="5">
        <v>0</v>
      </c>
      <c r="DE1130" s="5">
        <v>0</v>
      </c>
      <c r="DF1130" s="3">
        <v>0</v>
      </c>
      <c r="DG1130" s="3">
        <v>0</v>
      </c>
      <c r="DH1130" s="3">
        <v>0</v>
      </c>
      <c r="DI1130" s="3">
        <v>0</v>
      </c>
      <c r="DJ1130" s="3">
        <v>0</v>
      </c>
      <c r="DK1130" s="3">
        <v>0</v>
      </c>
      <c r="DL1130" s="3">
        <v>0</v>
      </c>
      <c r="DM1130" s="3">
        <v>0</v>
      </c>
      <c r="DN1130" s="3">
        <v>0</v>
      </c>
      <c r="DO1130" s="3">
        <v>0</v>
      </c>
      <c r="DP1130" s="3">
        <v>0</v>
      </c>
      <c r="DQ1130" s="3">
        <v>0</v>
      </c>
      <c r="DR1130" s="3">
        <v>0</v>
      </c>
      <c r="DS1130" s="3">
        <v>0</v>
      </c>
      <c r="DT1130" s="3">
        <v>0</v>
      </c>
      <c r="DU1130" s="3">
        <v>0</v>
      </c>
      <c r="DV1130" s="3">
        <v>0</v>
      </c>
      <c r="DW1130" s="3">
        <v>0</v>
      </c>
      <c r="DX1130" s="3">
        <v>0</v>
      </c>
      <c r="DY1130" s="3">
        <v>0</v>
      </c>
      <c r="DZ1130" s="3">
        <v>0</v>
      </c>
      <c r="EA1130" s="3">
        <v>1</v>
      </c>
      <c r="EB1130" s="3">
        <v>0.99763999999999997</v>
      </c>
      <c r="EC1130" s="3">
        <v>0.99484660799999991</v>
      </c>
      <c r="ED1130" s="3">
        <v>0.99155366572751991</v>
      </c>
      <c r="EE1130" s="3">
        <v>0.98765685982121076</v>
      </c>
      <c r="EF1130" s="3">
        <v>0.98305437885444391</v>
      </c>
      <c r="EG1130" s="3">
        <v>0.97837504001109676</v>
      </c>
      <c r="EH1130" s="3">
        <v>0.97371797482064393</v>
      </c>
      <c r="EI1130" s="3">
        <v>0.96918044905797973</v>
      </c>
      <c r="EJ1130" s="3">
        <v>0.96490636327763402</v>
      </c>
      <c r="EK1130" s="3">
        <v>0.96089235280639895</v>
      </c>
      <c r="EL1130" s="3">
        <v>0.95703917447164533</v>
      </c>
      <c r="EM1130" s="3">
        <v>0.95322058816550337</v>
      </c>
      <c r="EN1130" s="3">
        <v>0.94934098037166981</v>
      </c>
      <c r="EO1130" s="3">
        <v>0.94534425484430507</v>
      </c>
      <c r="EP1130" s="3">
        <v>0.94122255389318388</v>
      </c>
      <c r="EQ1130" s="3">
        <v>0.93696822794958667</v>
      </c>
      <c r="ER1130" s="3">
        <v>0.93260195600734164</v>
      </c>
      <c r="ES1130" s="3">
        <v>0.9279762503055452</v>
      </c>
      <c r="ET1130" s="3">
        <v>0.92299301784140442</v>
      </c>
      <c r="EU1130" s="3">
        <v>0.91756581889649691</v>
      </c>
      <c r="EV1130" s="3">
        <v>0.91161999239004754</v>
      </c>
      <c r="EW1130" s="3">
        <v>0.90504721224491524</v>
      </c>
      <c r="EX1130" s="3">
        <v>0.89776158218634372</v>
      </c>
      <c r="EY1130" s="3">
        <v>0.88970866079413213</v>
      </c>
      <c r="EZ1130" s="3">
        <v>0.88087385379244643</v>
      </c>
      <c r="FA1130" s="3">
        <v>0.87116662392365363</v>
      </c>
      <c r="FB1130" s="3">
        <v>0.86045127444939273</v>
      </c>
      <c r="FC1130" s="3">
        <v>0.84859425588748005</v>
      </c>
      <c r="FD1130" s="3">
        <v>0.83550044651913624</v>
      </c>
      <c r="FE1130" s="3">
        <v>0.8211131288300767</v>
      </c>
      <c r="FF1130" s="3">
        <v>0.80537239015040407</v>
      </c>
      <c r="FG1130" s="3">
        <v>0.78822601196410191</v>
      </c>
      <c r="FH1130" s="3">
        <v>0.76963964260198836</v>
      </c>
      <c r="FI1130" s="3">
        <v>0.74954435153365051</v>
      </c>
      <c r="FJ1130" s="3">
        <v>0.72779257445214396</v>
      </c>
      <c r="FK1130" s="3">
        <v>0.70418298333691642</v>
      </c>
      <c r="FL1130" s="3">
        <v>0.67851551359428586</v>
      </c>
      <c r="FM1130" s="3">
        <v>0.65066245176124038</v>
      </c>
      <c r="FN1130" s="3">
        <v>0.62050424712210683</v>
      </c>
      <c r="FO1130" s="3">
        <v>0.58797120944549475</v>
      </c>
      <c r="FP1130" s="3">
        <v>0.5530692384528102</v>
      </c>
      <c r="FQ1130" s="3">
        <v>0.5158863935516278</v>
      </c>
      <c r="FR1130" s="3">
        <v>0.47663259786628442</v>
      </c>
      <c r="FS1130" s="3">
        <v>0.43564696077576265</v>
      </c>
      <c r="FT1130" s="3">
        <v>0.39257454576386297</v>
      </c>
      <c r="FU1130" s="3">
        <v>0.34817436463797008</v>
      </c>
      <c r="FV1130" s="3">
        <v>0.30337825088364884</v>
      </c>
      <c r="FW1130" s="3">
        <v>0.25918514107742774</v>
      </c>
      <c r="FX1130" s="3">
        <v>0.2165776957357094</v>
      </c>
      <c r="FY1130" s="3">
        <v>0.17653464557113407</v>
      </c>
      <c r="FZ1130" s="3">
        <v>0.14002375017411212</v>
      </c>
      <c r="GA1130" s="3">
        <v>0.10787709760913945</v>
      </c>
      <c r="GB1130" s="3">
        <v>8.1178594721853528E-2</v>
      </c>
      <c r="GC1130" s="3">
        <v>5.9274174508055791E-2</v>
      </c>
      <c r="GD1130" s="3">
        <v>4.148184554597268E-2</v>
      </c>
      <c r="GE1130" s="3">
        <v>2.7551826993179596E-2</v>
      </c>
      <c r="GF1130" s="3">
        <v>1.7279954853582382E-2</v>
      </c>
      <c r="GG1130" s="3">
        <v>9.8485374692507434E-3</v>
      </c>
      <c r="GH1130" s="3">
        <v>4.9751856733413983E-3</v>
      </c>
      <c r="GI1130" s="3">
        <v>2.1844547735940076E-3</v>
      </c>
      <c r="GJ1130" s="3">
        <v>8.2297149140380635E-4</v>
      </c>
      <c r="GK1130" s="3">
        <v>2.5304727417684237E-4</v>
      </c>
      <c r="GL1130" s="3">
        <v>5.833245764324569E-5</v>
      </c>
      <c r="GM1130" s="3">
        <v>8.4587896828470565E-6</v>
      </c>
      <c r="GN1130" s="3">
        <v>0</v>
      </c>
      <c r="GO1130" s="3">
        <v>0</v>
      </c>
      <c r="GP1130" s="3">
        <v>0</v>
      </c>
      <c r="GQ1130" s="3">
        <v>0</v>
      </c>
      <c r="GR1130" s="3">
        <v>0</v>
      </c>
      <c r="GS1130" s="3">
        <v>0</v>
      </c>
      <c r="GT1130" s="3">
        <v>0</v>
      </c>
      <c r="GU1130" s="3">
        <v>0</v>
      </c>
      <c r="GV1130" s="3">
        <v>0</v>
      </c>
      <c r="GW1130" s="3">
        <v>0</v>
      </c>
      <c r="GX1130" s="3">
        <v>0</v>
      </c>
      <c r="GY1130" s="3">
        <v>0</v>
      </c>
      <c r="GZ1130" s="3">
        <v>0</v>
      </c>
      <c r="HA1130" s="3">
        <v>0</v>
      </c>
      <c r="HB1130">
        <f t="shared" si="6670"/>
        <v>22</v>
      </c>
      <c r="HC1130">
        <f t="shared" si="6674"/>
        <v>0.27261685501433508</v>
      </c>
      <c r="HD1130">
        <f>IF(H1130&gt;=$F$3,IF(HB1130&lt;50,HC1130*VLOOKUP(H1130,Ret!$A$2:$AZ$27,HB1130+2),HC1130),0)</f>
        <v>0</v>
      </c>
      <c r="HE1130">
        <f>IF(H1130&lt;$F$3,HC1130*VLOOKUP(H1130,Withd!$A$2:$AZ$57,HB1130+2),0)</f>
        <v>7.2516083433813126E-3</v>
      </c>
      <c r="HF1130">
        <f>IF(HC1130=HD1130,0,HC1130*VLOOKUP(H1130,Mort!$A$2:$E$115,IF(HF1129/HC1129=VLOOKUP(H1129,Mort!$A$2:$E$115,2),2,3)))</f>
        <v>1.9355796706017791E-4</v>
      </c>
      <c r="HH1130">
        <f t="shared" ref="HH1130:HI1130" si="6711">HH1129+1</f>
        <v>44</v>
      </c>
      <c r="HI1130">
        <f t="shared" si="6711"/>
        <v>21</v>
      </c>
      <c r="HJ1130">
        <f t="shared" si="6668"/>
        <v>0.19804608395507839</v>
      </c>
      <c r="HK1130">
        <f>IF(HH1130&gt;=$F$3,IF(HI1130&lt;50,HJ1130*VLOOKUP(HH1130,Ret!$A$2:$AZ$27,HI1130+2),HJ1130),0)</f>
        <v>0</v>
      </c>
      <c r="HL1130">
        <f>IF(HH1130&lt;$F$3,HJ1130*VLOOKUP(HH1130,Withd!$A$2:$AZ$57,HI1130+2),0)</f>
        <v>5.8423594766748126E-3</v>
      </c>
      <c r="HM1130">
        <f>IF(HJ1130=HK1130,0,HJ1130*VLOOKUP(HH1130,Mort!$A$2:$E$115,IF(HM1129/HJ1129=VLOOKUP(HH1129,Mort!$A$2:$E$115,2),2,3)))</f>
        <v>1.3269087624990253E-4</v>
      </c>
      <c r="HN1130">
        <f>HN1129/(1+Assumptions!$C$9)</f>
        <v>0.49232317905744966</v>
      </c>
      <c r="HO1130">
        <f>HO1129*(1+Assumptions!$C$10)</f>
        <v>1.8361626382648073</v>
      </c>
      <c r="HQ1130">
        <f>HQ1129/(1.01+Assumptions!$C$9)</f>
        <v>0.41033222928687796</v>
      </c>
      <c r="HR1130">
        <f>HR1129/(0.99+Assumptions!$C$9)</f>
        <v>0.59173985569394927</v>
      </c>
    </row>
    <row r="1131" spans="2:226" x14ac:dyDescent="0.25">
      <c r="B1131">
        <f t="shared" ref="B1131:C1131" si="6712">B1130+1</f>
        <v>2067</v>
      </c>
      <c r="C1131">
        <f t="shared" si="6712"/>
        <v>73</v>
      </c>
      <c r="D1131">
        <f>IF(D1130=0, 0, D1130*(1-VLOOKUP(C1130,Mort!$A$2:$E$111,IF(D1130/D1129=1-VLOOKUP(C1129,Mort!$A$2:$E$111,4),4,5))))</f>
        <v>0.87528349698424557</v>
      </c>
      <c r="E1131" s="3">
        <f>IF(C1131&lt;65,Assumptions!$C$6,Assumptions!$C$7)*(1+Assumptions!$C$8)^(B1131-$J$3)</f>
        <v>54834.896947842957</v>
      </c>
      <c r="F1131" s="3">
        <f t="shared" si="6666"/>
        <v>47996.08</v>
      </c>
      <c r="H1131">
        <f t="shared" si="6673"/>
        <v>46</v>
      </c>
      <c r="I1131" s="5">
        <v>510444.79658232356</v>
      </c>
      <c r="J1131" s="5">
        <v>0</v>
      </c>
      <c r="K1131" s="5">
        <v>0</v>
      </c>
      <c r="L1131" s="5">
        <v>0</v>
      </c>
      <c r="M1131" s="5">
        <v>0</v>
      </c>
      <c r="N1131" s="5">
        <v>0</v>
      </c>
      <c r="O1131" s="5">
        <v>0</v>
      </c>
      <c r="P1131" s="5">
        <v>0</v>
      </c>
      <c r="Q1131" s="5">
        <v>0</v>
      </c>
      <c r="R1131" s="5">
        <v>0</v>
      </c>
      <c r="S1131" s="5">
        <v>0</v>
      </c>
      <c r="T1131" s="5">
        <v>0</v>
      </c>
      <c r="U1131" s="5">
        <v>0</v>
      </c>
      <c r="V1131" s="5">
        <v>0</v>
      </c>
      <c r="W1131" s="5">
        <v>0</v>
      </c>
      <c r="X1131" s="5">
        <v>0</v>
      </c>
      <c r="Y1131" s="5">
        <v>0</v>
      </c>
      <c r="Z1131" s="5">
        <v>0</v>
      </c>
      <c r="AA1131" s="5">
        <v>0</v>
      </c>
      <c r="AB1131" s="5">
        <v>0</v>
      </c>
      <c r="AC1131" s="5">
        <v>0</v>
      </c>
      <c r="AD1131" s="5">
        <v>0</v>
      </c>
      <c r="AE1131" s="5">
        <v>0</v>
      </c>
      <c r="AF1131" s="5">
        <v>33092.400000000001</v>
      </c>
      <c r="AG1131" s="5">
        <v>34814.730000000003</v>
      </c>
      <c r="AH1131" s="5">
        <v>36607.96</v>
      </c>
      <c r="AI1131" s="5">
        <v>38469.620000000003</v>
      </c>
      <c r="AJ1131" s="5">
        <v>40396.32</v>
      </c>
      <c r="AK1131" s="5">
        <v>42415.26</v>
      </c>
      <c r="AL1131" s="5">
        <v>44535.1</v>
      </c>
      <c r="AM1131" s="5">
        <v>46765.58</v>
      </c>
      <c r="AN1131" s="5">
        <v>49120.11</v>
      </c>
      <c r="AO1131" s="5">
        <v>51606.13</v>
      </c>
      <c r="AP1131" s="5">
        <v>54226.15</v>
      </c>
      <c r="AQ1131" s="5">
        <v>56980.32</v>
      </c>
      <c r="AR1131" s="5">
        <v>59869.58</v>
      </c>
      <c r="AS1131" s="5">
        <v>62896.49</v>
      </c>
      <c r="AT1131" s="5">
        <v>66066.490000000005</v>
      </c>
      <c r="AU1131" s="5">
        <v>69385.100000000006</v>
      </c>
      <c r="AV1131" s="5">
        <v>72860.160000000003</v>
      </c>
      <c r="AW1131" s="5">
        <v>76486.210000000006</v>
      </c>
      <c r="AX1131" s="5">
        <v>33056.879999999997</v>
      </c>
      <c r="AY1131" s="5">
        <v>34669.949999999997</v>
      </c>
      <c r="AZ1131" s="5">
        <v>36339.78</v>
      </c>
      <c r="BA1131" s="5">
        <v>38062.04</v>
      </c>
      <c r="BB1131" s="5">
        <v>39832.21</v>
      </c>
      <c r="BC1131" s="5">
        <v>41646.03</v>
      </c>
      <c r="BD1131" s="5">
        <v>43500.27</v>
      </c>
      <c r="BE1131" s="5">
        <v>45387.05</v>
      </c>
      <c r="BF1131" s="5">
        <v>47294.37</v>
      </c>
      <c r="BG1131" s="5">
        <v>49208</v>
      </c>
      <c r="BH1131" s="5">
        <v>51113.4</v>
      </c>
      <c r="BI1131" s="5">
        <v>52996.06</v>
      </c>
      <c r="BJ1131" s="5">
        <v>54839.03</v>
      </c>
      <c r="BK1131" s="5">
        <v>56623.44</v>
      </c>
      <c r="BL1131" s="5">
        <v>58329.11</v>
      </c>
      <c r="BM1131" s="5">
        <v>59930.48</v>
      </c>
      <c r="BN1131" s="5">
        <v>61391.82</v>
      </c>
      <c r="BO1131" s="5">
        <v>62667.28</v>
      </c>
      <c r="BP1131" s="5">
        <v>63704.13</v>
      </c>
      <c r="BQ1131" s="5">
        <v>64448.97</v>
      </c>
      <c r="BR1131" s="5">
        <v>64842.16</v>
      </c>
      <c r="BS1131" s="5">
        <v>64821.82</v>
      </c>
      <c r="BT1131" s="5">
        <v>64327.57</v>
      </c>
      <c r="BU1131" s="5">
        <v>63302.98</v>
      </c>
      <c r="BV1131" s="5">
        <v>61703</v>
      </c>
      <c r="BW1131" s="5">
        <v>59499</v>
      </c>
      <c r="BX1131" s="5">
        <v>56565.23</v>
      </c>
      <c r="BY1131" s="5">
        <v>52926.93</v>
      </c>
      <c r="BZ1131" s="5">
        <v>48653.81</v>
      </c>
      <c r="CA1131" s="5">
        <v>43852.56</v>
      </c>
      <c r="CB1131" s="5">
        <v>38659.040000000001</v>
      </c>
      <c r="CC1131" s="5">
        <v>33244.49</v>
      </c>
      <c r="CD1131" s="5">
        <v>27819.15</v>
      </c>
      <c r="CE1131" s="5">
        <v>22611.22</v>
      </c>
      <c r="CF1131" s="5">
        <v>17951</v>
      </c>
      <c r="CG1131" s="5">
        <v>13828.18</v>
      </c>
      <c r="CH1131" s="5">
        <v>10209.629999999999</v>
      </c>
      <c r="CI1131" s="5">
        <v>7154.1</v>
      </c>
      <c r="CJ1131" s="5">
        <v>4733.6899999999996</v>
      </c>
      <c r="CK1131" s="5">
        <v>2846.3</v>
      </c>
      <c r="CL1131" s="5">
        <v>1516.95</v>
      </c>
      <c r="CM1131" s="5">
        <v>702.68</v>
      </c>
      <c r="CN1131" s="5">
        <v>279.29000000000002</v>
      </c>
      <c r="CO1131" s="5">
        <v>90.6</v>
      </c>
      <c r="CP1131" s="5">
        <v>22.03</v>
      </c>
      <c r="CQ1131" s="5">
        <v>3.37</v>
      </c>
      <c r="CR1131" s="5">
        <v>0</v>
      </c>
      <c r="CS1131" s="5">
        <v>0</v>
      </c>
      <c r="CT1131" s="5">
        <v>0</v>
      </c>
      <c r="CU1131" s="5">
        <v>0</v>
      </c>
      <c r="CV1131" s="5">
        <v>0</v>
      </c>
      <c r="CW1131" s="5">
        <v>0</v>
      </c>
      <c r="CX1131" s="5">
        <v>0</v>
      </c>
      <c r="CY1131" s="5">
        <v>0</v>
      </c>
      <c r="CZ1131" s="5">
        <v>0</v>
      </c>
      <c r="DA1131" s="5">
        <v>0</v>
      </c>
      <c r="DB1131" s="5">
        <v>0</v>
      </c>
      <c r="DC1131" s="5">
        <v>0</v>
      </c>
      <c r="DD1131" s="5">
        <v>0</v>
      </c>
      <c r="DE1131" s="5">
        <v>0</v>
      </c>
      <c r="DF1131" s="3">
        <v>0</v>
      </c>
      <c r="DG1131" s="3">
        <v>0</v>
      </c>
      <c r="DH1131" s="3">
        <v>0</v>
      </c>
      <c r="DI1131" s="3">
        <v>0</v>
      </c>
      <c r="DJ1131" s="3">
        <v>0</v>
      </c>
      <c r="DK1131" s="3">
        <v>0</v>
      </c>
      <c r="DL1131" s="3">
        <v>0</v>
      </c>
      <c r="DM1131" s="3">
        <v>0</v>
      </c>
      <c r="DN1131" s="3">
        <v>0</v>
      </c>
      <c r="DO1131" s="3">
        <v>0</v>
      </c>
      <c r="DP1131" s="3">
        <v>0</v>
      </c>
      <c r="DQ1131" s="3">
        <v>0</v>
      </c>
      <c r="DR1131" s="3">
        <v>0</v>
      </c>
      <c r="DS1131" s="3">
        <v>0</v>
      </c>
      <c r="DT1131" s="3">
        <v>0</v>
      </c>
      <c r="DU1131" s="3">
        <v>0</v>
      </c>
      <c r="DV1131" s="3">
        <v>0</v>
      </c>
      <c r="DW1131" s="3">
        <v>0</v>
      </c>
      <c r="DX1131" s="3">
        <v>0</v>
      </c>
      <c r="DY1131" s="3">
        <v>0</v>
      </c>
      <c r="DZ1131" s="3">
        <v>0</v>
      </c>
      <c r="EA1131" s="3">
        <v>0</v>
      </c>
      <c r="EB1131" s="3">
        <v>1</v>
      </c>
      <c r="EC1131" s="3">
        <v>0.99719999999999998</v>
      </c>
      <c r="ED1131" s="3">
        <v>0.99389926799999995</v>
      </c>
      <c r="EE1131" s="3">
        <v>0.98999324387675991</v>
      </c>
      <c r="EF1131" s="3">
        <v>0.98537987536029426</v>
      </c>
      <c r="EG1131" s="3">
        <v>0.9806894671535793</v>
      </c>
      <c r="EH1131" s="3">
        <v>0.97602138528992832</v>
      </c>
      <c r="EI1131" s="3">
        <v>0.9714731256344773</v>
      </c>
      <c r="EJ1131" s="3">
        <v>0.9671889291504292</v>
      </c>
      <c r="EK1131" s="3">
        <v>0.96316542320516341</v>
      </c>
      <c r="EL1131" s="3">
        <v>0.95930312985811073</v>
      </c>
      <c r="EM1131" s="3">
        <v>0.9554755103699768</v>
      </c>
      <c r="EN1131" s="3">
        <v>0.95158672504277098</v>
      </c>
      <c r="EO1131" s="3">
        <v>0.94758054493034083</v>
      </c>
      <c r="EP1131" s="3">
        <v>0.94344909375444452</v>
      </c>
      <c r="EQ1131" s="3">
        <v>0.93918470385067443</v>
      </c>
      <c r="ER1131" s="3">
        <v>0.93480810313073026</v>
      </c>
      <c r="ES1131" s="3">
        <v>0.93017145493920184</v>
      </c>
      <c r="ET1131" s="3">
        <v>0.92517643422617835</v>
      </c>
      <c r="EU1131" s="3">
        <v>0.9197363967929284</v>
      </c>
      <c r="EV1131" s="3">
        <v>0.91377650494171014</v>
      </c>
      <c r="EW1131" s="3">
        <v>0.9071881763410804</v>
      </c>
      <c r="EX1131" s="3">
        <v>0.89988531152153473</v>
      </c>
      <c r="EY1131" s="3">
        <v>0.89181334027718651</v>
      </c>
      <c r="EZ1131" s="3">
        <v>0.882957633808234</v>
      </c>
      <c r="FA1131" s="3">
        <v>0.8732274406836672</v>
      </c>
      <c r="FB1131" s="3">
        <v>0.86248674316325813</v>
      </c>
      <c r="FC1131" s="3">
        <v>0.85060167584246837</v>
      </c>
      <c r="FD1131" s="3">
        <v>0.83747689198421904</v>
      </c>
      <c r="FE1131" s="3">
        <v>0.82305553990425073</v>
      </c>
      <c r="FF1131" s="3">
        <v>0.80727756520428617</v>
      </c>
      <c r="FG1131" s="3">
        <v>0.79009062584108691</v>
      </c>
      <c r="FH1131" s="3">
        <v>0.77146028888375406</v>
      </c>
      <c r="FI1131" s="3">
        <v>0.75131746074099925</v>
      </c>
      <c r="FJ1131" s="3">
        <v>0.72951422803029542</v>
      </c>
      <c r="FK1131" s="3">
        <v>0.70584878647299265</v>
      </c>
      <c r="FL1131" s="3">
        <v>0.68012059820605208</v>
      </c>
      <c r="FM1131" s="3">
        <v>0.65220164764969357</v>
      </c>
      <c r="FN1131" s="3">
        <v>0.62197210128113023</v>
      </c>
      <c r="FO1131" s="3">
        <v>0.58936210401096056</v>
      </c>
      <c r="FP1131" s="3">
        <v>0.55437756951687001</v>
      </c>
      <c r="FQ1131" s="3">
        <v>0.51710676551825085</v>
      </c>
      <c r="FR1131" s="3">
        <v>0.47776011172996713</v>
      </c>
      <c r="FS1131" s="3">
        <v>0.43667751972230723</v>
      </c>
      <c r="FT1131" s="3">
        <v>0.39350321334736271</v>
      </c>
      <c r="FU1131" s="3">
        <v>0.34899799991777603</v>
      </c>
      <c r="FV1131" s="3">
        <v>0.30409591724835494</v>
      </c>
      <c r="FW1131" s="3">
        <v>0.25979826498278707</v>
      </c>
      <c r="FX1131" s="3">
        <v>0.21709002820226669</v>
      </c>
      <c r="FY1131" s="3">
        <v>0.17695225288794961</v>
      </c>
      <c r="FZ1131" s="3">
        <v>0.14035498794566387</v>
      </c>
      <c r="GA1131" s="3">
        <v>0.10813228981309836</v>
      </c>
      <c r="GB1131" s="3">
        <v>8.1370629407254647E-2</v>
      </c>
      <c r="GC1131" s="3">
        <v>5.9414392474295127E-2</v>
      </c>
      <c r="GD1131" s="3">
        <v>4.1579974285285953E-2</v>
      </c>
      <c r="GE1131" s="3">
        <v>2.7617003120544079E-2</v>
      </c>
      <c r="GF1131" s="3">
        <v>1.7320832017142837E-2</v>
      </c>
      <c r="GG1131" s="3">
        <v>9.8718349998503877E-3</v>
      </c>
      <c r="GH1131" s="3">
        <v>4.9869548868744203E-3</v>
      </c>
      <c r="GI1131" s="3">
        <v>2.1896222821799517E-3</v>
      </c>
      <c r="GJ1131" s="3">
        <v>8.2491829858847491E-4</v>
      </c>
      <c r="GK1131" s="3">
        <v>2.5364587844998424E-4</v>
      </c>
      <c r="GL1131" s="3">
        <v>5.8470447900290351E-5</v>
      </c>
      <c r="GM1131" s="3">
        <v>8.4787996500211015E-6</v>
      </c>
      <c r="GN1131" s="3">
        <v>0</v>
      </c>
      <c r="GO1131" s="3">
        <v>0</v>
      </c>
      <c r="GP1131" s="3">
        <v>0</v>
      </c>
      <c r="GQ1131" s="3">
        <v>0</v>
      </c>
      <c r="GR1131" s="3">
        <v>0</v>
      </c>
      <c r="GS1131" s="3">
        <v>0</v>
      </c>
      <c r="GT1131" s="3">
        <v>0</v>
      </c>
      <c r="GU1131" s="3">
        <v>0</v>
      </c>
      <c r="GV1131" s="3">
        <v>0</v>
      </c>
      <c r="GW1131" s="3">
        <v>0</v>
      </c>
      <c r="GX1131" s="3">
        <v>0</v>
      </c>
      <c r="GY1131" s="3">
        <v>0</v>
      </c>
      <c r="GZ1131" s="3">
        <v>0</v>
      </c>
      <c r="HA1131" s="3">
        <v>0</v>
      </c>
      <c r="HB1131">
        <f t="shared" si="6670"/>
        <v>23</v>
      </c>
      <c r="HC1131">
        <f t="shared" si="6674"/>
        <v>0.26517168870389363</v>
      </c>
      <c r="HD1131">
        <f>IF(H1131&gt;=$F$3,IF(HB1131&lt;50,HC1131*VLOOKUP(H1131,Ret!$A$2:$AZ$27,HB1131+2),HC1131),0)</f>
        <v>0</v>
      </c>
      <c r="HE1131">
        <f>IF(H1131&lt;$F$3,HC1131*VLOOKUP(H1131,Withd!$A$2:$AZ$57,HB1131+2),0)</f>
        <v>6.3110861911526688E-3</v>
      </c>
      <c r="HF1131">
        <f>IF(HC1131=HD1131,0,HC1131*VLOOKUP(H1131,Mort!$A$2:$E$115,IF(HF1130/HC1130=VLOOKUP(H1130,Mort!$A$2:$E$115,2),2,3)))</f>
        <v>2.0153048341495916E-4</v>
      </c>
      <c r="HH1131">
        <f t="shared" ref="HH1131:HI1131" si="6713">HH1130+1</f>
        <v>45</v>
      </c>
      <c r="HI1131">
        <f t="shared" si="6713"/>
        <v>22</v>
      </c>
      <c r="HJ1131">
        <f t="shared" si="6668"/>
        <v>0.19207103360215369</v>
      </c>
      <c r="HK1131">
        <f>IF(HH1131&gt;=$F$3,IF(HI1131&lt;50,HJ1131*VLOOKUP(HH1131,Ret!$A$2:$AZ$27,HI1131+2),HJ1131),0)</f>
        <v>0</v>
      </c>
      <c r="HL1131">
        <f>IF(HH1131&lt;$F$3,HJ1131*VLOOKUP(HH1131,Withd!$A$2:$AZ$57,HI1131+2),0)</f>
        <v>5.1090894938172881E-3</v>
      </c>
      <c r="HM1131">
        <f>IF(HJ1131=HK1131,0,HJ1131*VLOOKUP(HH1131,Mort!$A$2:$E$115,IF(HM1130/HJ1130=VLOOKUP(HH1130,Mort!$A$2:$E$115,2),2,3)))</f>
        <v>1.3637043385752914E-4</v>
      </c>
      <c r="HN1131">
        <f>HN1130/(1+Assumptions!$C$9)</f>
        <v>0.47429978714590526</v>
      </c>
      <c r="HO1131">
        <f>HO1130*(1+Assumptions!$C$10)</f>
        <v>1.8958379240084136</v>
      </c>
      <c r="HQ1131">
        <f>HQ1130/(1.01+Assumptions!$C$9)</f>
        <v>0.39153838672412017</v>
      </c>
      <c r="HR1131">
        <f>HR1130/(0.99+Assumptions!$C$9)</f>
        <v>0.57562242771784944</v>
      </c>
    </row>
    <row r="1132" spans="2:226" x14ac:dyDescent="0.25">
      <c r="B1132">
        <f t="shared" ref="B1132:C1132" si="6714">B1131+1</f>
        <v>2068</v>
      </c>
      <c r="C1132">
        <f t="shared" si="6714"/>
        <v>74</v>
      </c>
      <c r="D1132">
        <f>IF(D1131=0, 0, D1131*(1-VLOOKUP(C1131,Mort!$A$2:$E$111,IF(D1131/D1130=1-VLOOKUP(C1130,Mort!$A$2:$E$111,4),4,5))))</f>
        <v>0.86322209039580267</v>
      </c>
      <c r="E1132" s="3">
        <f>IF(C1132&lt;65,Assumptions!$C$6,Assumptions!$C$7)*(1+Assumptions!$C$8)^(B1132-$J$3)</f>
        <v>57850.816279974322</v>
      </c>
      <c r="F1132" s="3">
        <f t="shared" si="6666"/>
        <v>49938.1</v>
      </c>
      <c r="H1132">
        <f t="shared" si="6673"/>
        <v>47</v>
      </c>
      <c r="I1132" s="5">
        <v>497269.59344247391</v>
      </c>
      <c r="J1132" s="5">
        <v>0</v>
      </c>
      <c r="K1132" s="5">
        <v>0</v>
      </c>
      <c r="L1132" s="5">
        <v>0</v>
      </c>
      <c r="M1132" s="5">
        <v>0</v>
      </c>
      <c r="N1132" s="5">
        <v>0</v>
      </c>
      <c r="O1132" s="5">
        <v>0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s="5">
        <v>0</v>
      </c>
      <c r="AC1132" s="5">
        <v>0</v>
      </c>
      <c r="AD1132" s="5">
        <v>0</v>
      </c>
      <c r="AE1132" s="5">
        <v>0</v>
      </c>
      <c r="AF1132" s="5">
        <v>0</v>
      </c>
      <c r="AG1132" s="5">
        <v>34912.480000000003</v>
      </c>
      <c r="AH1132" s="5">
        <v>36710.75</v>
      </c>
      <c r="AI1132" s="5">
        <v>38577.64</v>
      </c>
      <c r="AJ1132" s="5">
        <v>40509.75</v>
      </c>
      <c r="AK1132" s="5">
        <v>42534.35</v>
      </c>
      <c r="AL1132" s="5">
        <v>44660.14</v>
      </c>
      <c r="AM1132" s="5">
        <v>46896.89</v>
      </c>
      <c r="AN1132" s="5">
        <v>49258.03</v>
      </c>
      <c r="AO1132" s="5">
        <v>51751.040000000001</v>
      </c>
      <c r="AP1132" s="5">
        <v>54378.41</v>
      </c>
      <c r="AQ1132" s="5">
        <v>57140.32</v>
      </c>
      <c r="AR1132" s="5">
        <v>60037.68</v>
      </c>
      <c r="AS1132" s="5">
        <v>63073.09</v>
      </c>
      <c r="AT1132" s="5">
        <v>66251.990000000005</v>
      </c>
      <c r="AU1132" s="5">
        <v>69579.92</v>
      </c>
      <c r="AV1132" s="5">
        <v>73064.740000000005</v>
      </c>
      <c r="AW1132" s="5">
        <v>76700.97</v>
      </c>
      <c r="AX1132" s="5">
        <v>33149.699999999997</v>
      </c>
      <c r="AY1132" s="5">
        <v>34767.300000000003</v>
      </c>
      <c r="AZ1132" s="5">
        <v>36441.81</v>
      </c>
      <c r="BA1132" s="5">
        <v>38168.92</v>
      </c>
      <c r="BB1132" s="5">
        <v>39944.050000000003</v>
      </c>
      <c r="BC1132" s="5">
        <v>41762.97</v>
      </c>
      <c r="BD1132" s="5">
        <v>43622.42</v>
      </c>
      <c r="BE1132" s="5">
        <v>45514.49</v>
      </c>
      <c r="BF1132" s="5">
        <v>47427.17</v>
      </c>
      <c r="BG1132" s="5">
        <v>49346.17</v>
      </c>
      <c r="BH1132" s="5">
        <v>51256.92</v>
      </c>
      <c r="BI1132" s="5">
        <v>53144.86</v>
      </c>
      <c r="BJ1132" s="5">
        <v>54993.01</v>
      </c>
      <c r="BK1132" s="5">
        <v>56782.43</v>
      </c>
      <c r="BL1132" s="5">
        <v>58492.89</v>
      </c>
      <c r="BM1132" s="5">
        <v>60098.75</v>
      </c>
      <c r="BN1132" s="5">
        <v>61564.2</v>
      </c>
      <c r="BO1132" s="5">
        <v>62843.24</v>
      </c>
      <c r="BP1132" s="5">
        <v>63883</v>
      </c>
      <c r="BQ1132" s="5">
        <v>64629.93</v>
      </c>
      <c r="BR1132" s="5">
        <v>65024.22</v>
      </c>
      <c r="BS1132" s="5">
        <v>65003.83</v>
      </c>
      <c r="BT1132" s="5">
        <v>64508.19</v>
      </c>
      <c r="BU1132" s="5">
        <v>63480.72</v>
      </c>
      <c r="BV1132" s="5">
        <v>61876.25</v>
      </c>
      <c r="BW1132" s="5">
        <v>59666.07</v>
      </c>
      <c r="BX1132" s="5">
        <v>56724.06</v>
      </c>
      <c r="BY1132" s="5">
        <v>53075.54</v>
      </c>
      <c r="BZ1132" s="5">
        <v>48790.42</v>
      </c>
      <c r="CA1132" s="5">
        <v>43975.69</v>
      </c>
      <c r="CB1132" s="5">
        <v>38767.589999999997</v>
      </c>
      <c r="CC1132" s="5">
        <v>33337.839999999997</v>
      </c>
      <c r="CD1132" s="5">
        <v>27897.27</v>
      </c>
      <c r="CE1132" s="5">
        <v>22674.71</v>
      </c>
      <c r="CF1132" s="5">
        <v>18001.400000000001</v>
      </c>
      <c r="CG1132" s="5">
        <v>13867.01</v>
      </c>
      <c r="CH1132" s="5">
        <v>10238.299999999999</v>
      </c>
      <c r="CI1132" s="5">
        <v>7174.19</v>
      </c>
      <c r="CJ1132" s="5">
        <v>4746.9799999999996</v>
      </c>
      <c r="CK1132" s="5">
        <v>2854.3</v>
      </c>
      <c r="CL1132" s="5">
        <v>1521.21</v>
      </c>
      <c r="CM1132" s="5">
        <v>704.65</v>
      </c>
      <c r="CN1132" s="5">
        <v>280.07</v>
      </c>
      <c r="CO1132" s="5">
        <v>90.85</v>
      </c>
      <c r="CP1132" s="5">
        <v>22.1</v>
      </c>
      <c r="CQ1132" s="5">
        <v>3.38</v>
      </c>
      <c r="CR1132" s="5">
        <v>0</v>
      </c>
      <c r="CS1132" s="5">
        <v>0</v>
      </c>
      <c r="CT1132" s="5">
        <v>0</v>
      </c>
      <c r="CU1132" s="5">
        <v>0</v>
      </c>
      <c r="CV1132" s="5">
        <v>0</v>
      </c>
      <c r="CW1132" s="5">
        <v>0</v>
      </c>
      <c r="CX1132" s="5">
        <v>0</v>
      </c>
      <c r="CY1132" s="5">
        <v>0</v>
      </c>
      <c r="CZ1132" s="5">
        <v>0</v>
      </c>
      <c r="DA1132" s="5">
        <v>0</v>
      </c>
      <c r="DB1132" s="5">
        <v>0</v>
      </c>
      <c r="DC1132" s="5">
        <v>0</v>
      </c>
      <c r="DD1132" s="5">
        <v>0</v>
      </c>
      <c r="DE1132" s="5">
        <v>0</v>
      </c>
      <c r="DF1132" s="3">
        <v>0</v>
      </c>
      <c r="DG1132" s="3">
        <v>0</v>
      </c>
      <c r="DH1132" s="3">
        <v>0</v>
      </c>
      <c r="DI1132" s="3">
        <v>0</v>
      </c>
      <c r="DJ1132" s="3">
        <v>0</v>
      </c>
      <c r="DK1132" s="3">
        <v>0</v>
      </c>
      <c r="DL1132" s="3">
        <v>0</v>
      </c>
      <c r="DM1132" s="3">
        <v>0</v>
      </c>
      <c r="DN1132" s="3">
        <v>0</v>
      </c>
      <c r="DO1132" s="3">
        <v>0</v>
      </c>
      <c r="DP1132" s="3">
        <v>0</v>
      </c>
      <c r="DQ1132" s="3">
        <v>0</v>
      </c>
      <c r="DR1132" s="3">
        <v>0</v>
      </c>
      <c r="DS1132" s="3">
        <v>0</v>
      </c>
      <c r="DT1132" s="3">
        <v>0</v>
      </c>
      <c r="DU1132" s="3">
        <v>0</v>
      </c>
      <c r="DV1132" s="3">
        <v>0</v>
      </c>
      <c r="DW1132" s="3">
        <v>0</v>
      </c>
      <c r="DX1132" s="3">
        <v>0</v>
      </c>
      <c r="DY1132" s="3">
        <v>0</v>
      </c>
      <c r="DZ1132" s="3">
        <v>0</v>
      </c>
      <c r="EA1132" s="3">
        <v>0</v>
      </c>
      <c r="EB1132" s="3">
        <v>0</v>
      </c>
      <c r="EC1132" s="3">
        <v>1</v>
      </c>
      <c r="ED1132" s="3">
        <v>0.99668999999999996</v>
      </c>
      <c r="EE1132" s="3">
        <v>0.99277300829999993</v>
      </c>
      <c r="EF1132" s="3">
        <v>0.98814668608132195</v>
      </c>
      <c r="EG1132" s="3">
        <v>0.98344310785557487</v>
      </c>
      <c r="EH1132" s="3">
        <v>0.97876191866218232</v>
      </c>
      <c r="EI1132" s="3">
        <v>0.97420088812121652</v>
      </c>
      <c r="EJ1132" s="3">
        <v>0.96990466220460192</v>
      </c>
      <c r="EK1132" s="3">
        <v>0.96586985880983067</v>
      </c>
      <c r="EL1132" s="3">
        <v>0.96199672067600328</v>
      </c>
      <c r="EM1132" s="3">
        <v>0.95815835376050595</v>
      </c>
      <c r="EN1132" s="3">
        <v>0.9542586492607007</v>
      </c>
      <c r="EO1132" s="3">
        <v>0.95024122034731306</v>
      </c>
      <c r="EP1132" s="3">
        <v>0.94609816862659879</v>
      </c>
      <c r="EQ1132" s="3">
        <v>0.94182180490440659</v>
      </c>
      <c r="ER1132" s="3">
        <v>0.9374329152935521</v>
      </c>
      <c r="ES1132" s="3">
        <v>0.93278324803369617</v>
      </c>
      <c r="ET1132" s="3">
        <v>0.9277742019917552</v>
      </c>
      <c r="EU1132" s="3">
        <v>0.92231888968404363</v>
      </c>
      <c r="EV1132" s="3">
        <v>0.91634226327889101</v>
      </c>
      <c r="EW1132" s="3">
        <v>0.90973543556065017</v>
      </c>
      <c r="EX1132" s="3">
        <v>0.90241206530438689</v>
      </c>
      <c r="EY1132" s="3">
        <v>0.89431742907860656</v>
      </c>
      <c r="EZ1132" s="3">
        <v>0.88543685700785602</v>
      </c>
      <c r="FA1132" s="3">
        <v>0.87567934284362936</v>
      </c>
      <c r="FB1132" s="3">
        <v>0.86490848692665279</v>
      </c>
      <c r="FC1132" s="3">
        <v>0.85299004797680344</v>
      </c>
      <c r="FD1132" s="3">
        <v>0.83982841153652132</v>
      </c>
      <c r="FE1132" s="3">
        <v>0.82536656628986238</v>
      </c>
      <c r="FF1132" s="3">
        <v>0.80954428921408572</v>
      </c>
      <c r="FG1132" s="3">
        <v>0.79230909129671778</v>
      </c>
      <c r="FH1132" s="3">
        <v>0.77362644292394112</v>
      </c>
      <c r="FI1132" s="3">
        <v>0.75342705649919706</v>
      </c>
      <c r="FJ1132" s="3">
        <v>0.73156260331959033</v>
      </c>
      <c r="FK1132" s="3">
        <v>0.70783071246790286</v>
      </c>
      <c r="FL1132" s="3">
        <v>0.68203028299844781</v>
      </c>
      <c r="FM1132" s="3">
        <v>0.65403293988136146</v>
      </c>
      <c r="FN1132" s="3">
        <v>0.62371851311786031</v>
      </c>
      <c r="FO1132" s="3">
        <v>0.59101695147509092</v>
      </c>
      <c r="FP1132" s="3">
        <v>0.55593418523552951</v>
      </c>
      <c r="FQ1132" s="3">
        <v>0.5185587299621448</v>
      </c>
      <c r="FR1132" s="3">
        <v>0.47910159619932519</v>
      </c>
      <c r="FS1132" s="3">
        <v>0.4379036499421452</v>
      </c>
      <c r="FT1132" s="3">
        <v>0.39460811607236529</v>
      </c>
      <c r="FU1132" s="3">
        <v>0.34997793814458078</v>
      </c>
      <c r="FV1132" s="3">
        <v>0.30494977662289902</v>
      </c>
      <c r="FW1132" s="3">
        <v>0.26052774266224132</v>
      </c>
      <c r="FX1132" s="3">
        <v>0.21769958704599546</v>
      </c>
      <c r="FY1132" s="3">
        <v>0.17744911039706135</v>
      </c>
      <c r="FZ1132" s="3">
        <v>0.14074908538474112</v>
      </c>
      <c r="GA1132" s="3">
        <v>0.10843591036211225</v>
      </c>
      <c r="GB1132" s="3">
        <v>8.1599106906593097E-2</v>
      </c>
      <c r="GC1132" s="3">
        <v>5.9581219889987082E-2</v>
      </c>
      <c r="GD1132" s="3">
        <v>4.1696725115609658E-2</v>
      </c>
      <c r="GE1132" s="3">
        <v>2.7694547854536782E-2</v>
      </c>
      <c r="GF1132" s="3">
        <v>1.7369466523408379E-2</v>
      </c>
      <c r="GG1132" s="3">
        <v>9.8995537503513715E-3</v>
      </c>
      <c r="GH1132" s="3">
        <v>5.0009575680650025E-3</v>
      </c>
      <c r="GI1132" s="3">
        <v>2.1957704394103003E-3</v>
      </c>
      <c r="GJ1132" s="3">
        <v>8.2723455534343643E-4</v>
      </c>
      <c r="GK1132" s="3">
        <v>2.5435808107699982E-4</v>
      </c>
      <c r="GL1132" s="3">
        <v>5.8634624849869988E-5</v>
      </c>
      <c r="GM1132" s="3">
        <v>8.5026069494796445E-6</v>
      </c>
      <c r="GN1132" s="3">
        <v>0</v>
      </c>
      <c r="GO1132" s="3">
        <v>0</v>
      </c>
      <c r="GP1132" s="3">
        <v>0</v>
      </c>
      <c r="GQ1132" s="3">
        <v>0</v>
      </c>
      <c r="GR1132" s="3">
        <v>0</v>
      </c>
      <c r="GS1132" s="3">
        <v>0</v>
      </c>
      <c r="GT1132" s="3">
        <v>0</v>
      </c>
      <c r="GU1132" s="3">
        <v>0</v>
      </c>
      <c r="GV1132" s="3">
        <v>0</v>
      </c>
      <c r="GW1132" s="3">
        <v>0</v>
      </c>
      <c r="GX1132" s="3">
        <v>0</v>
      </c>
      <c r="GY1132" s="3">
        <v>0</v>
      </c>
      <c r="GZ1132" s="3">
        <v>0</v>
      </c>
      <c r="HA1132" s="3">
        <v>0</v>
      </c>
      <c r="HB1132">
        <f t="shared" si="6670"/>
        <v>24</v>
      </c>
      <c r="HC1132">
        <f t="shared" si="6674"/>
        <v>0.25865907202932598</v>
      </c>
      <c r="HD1132">
        <f>IF(H1132&gt;=$F$3,IF(HB1132&lt;50,HC1132*VLOOKUP(H1132,Ret!$A$2:$AZ$27,HB1132+2),HC1132),0)</f>
        <v>0</v>
      </c>
      <c r="HE1132">
        <f>IF(H1132&lt;$F$3,HC1132*VLOOKUP(H1132,Withd!$A$2:$AZ$57,HB1132+2),0)</f>
        <v>5.4059746054129125E-3</v>
      </c>
      <c r="HF1132">
        <f>IF(HC1132=HD1132,0,HC1132*VLOOKUP(H1132,Mort!$A$2:$E$115,IF(HF1131/HC1131=VLOOKUP(H1131,Mort!$A$2:$E$115,2),2,3)))</f>
        <v>2.1468702978434058E-4</v>
      </c>
      <c r="HH1132">
        <f t="shared" ref="HH1132:HI1132" si="6715">HH1131+1</f>
        <v>46</v>
      </c>
      <c r="HI1132">
        <f t="shared" si="6715"/>
        <v>23</v>
      </c>
      <c r="HJ1132">
        <f t="shared" si="6668"/>
        <v>0.18682557367447888</v>
      </c>
      <c r="HK1132">
        <f>IF(HH1132&gt;=$F$3,IF(HI1132&lt;50,HJ1132*VLOOKUP(HH1132,Ret!$A$2:$AZ$27,HI1132+2),HJ1132),0)</f>
        <v>0</v>
      </c>
      <c r="HL1132">
        <f>IF(HH1132&lt;$F$3,HJ1132*VLOOKUP(HH1132,Withd!$A$2:$AZ$57,HI1132+2),0)</f>
        <v>4.446448653452598E-3</v>
      </c>
      <c r="HM1132">
        <f>IF(HJ1132=HK1132,0,HJ1132*VLOOKUP(HH1132,Mort!$A$2:$E$115,IF(HM1131/HJ1131=VLOOKUP(HH1131,Mort!$A$2:$E$115,2),2,3)))</f>
        <v>1.4198743599260397E-4</v>
      </c>
      <c r="HN1132">
        <f>HN1131/(1+Assumptions!$C$9)</f>
        <v>0.4569362111232228</v>
      </c>
      <c r="HO1132">
        <f>HO1131*(1+Assumptions!$C$10)</f>
        <v>1.9574526565386869</v>
      </c>
      <c r="HQ1132">
        <f>HQ1131/(1.01+Assumptions!$C$9)</f>
        <v>0.37360533084362613</v>
      </c>
      <c r="HR1132">
        <f>HR1131/(0.99+Assumptions!$C$9)</f>
        <v>0.55994399583448384</v>
      </c>
    </row>
    <row r="1133" spans="2:226" x14ac:dyDescent="0.25">
      <c r="B1133">
        <f t="shared" ref="B1133:C1133" si="6716">B1132+1</f>
        <v>2069</v>
      </c>
      <c r="C1133">
        <f t="shared" si="6716"/>
        <v>75</v>
      </c>
      <c r="D1133">
        <f>IF(D1132=0, 0, D1132*(1-VLOOKUP(C1132,Mort!$A$2:$E$111,IF(D1132/D1131=1-VLOOKUP(C1131,Mort!$A$2:$E$111,4),4,5))))</f>
        <v>0.84990257354099541</v>
      </c>
      <c r="E1133" s="3">
        <f>IF(C1133&lt;65,Assumptions!$C$6,Assumptions!$C$7)*(1+Assumptions!$C$8)^(B1133-$J$3)</f>
        <v>61032.611175372906</v>
      </c>
      <c r="F1133" s="3">
        <f t="shared" si="6666"/>
        <v>51871.77</v>
      </c>
      <c r="H1133">
        <f t="shared" si="6673"/>
        <v>48</v>
      </c>
      <c r="I1133" s="5">
        <v>484065.71520387015</v>
      </c>
      <c r="J1133" s="5">
        <v>0</v>
      </c>
      <c r="K1133" s="5">
        <v>0</v>
      </c>
      <c r="L1133" s="5">
        <v>0</v>
      </c>
      <c r="M1133" s="5">
        <v>0</v>
      </c>
      <c r="N1133" s="5">
        <v>0</v>
      </c>
      <c r="O1133" s="5">
        <v>0</v>
      </c>
      <c r="P1133" s="5">
        <v>0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0</v>
      </c>
      <c r="Z1133" s="5">
        <v>0</v>
      </c>
      <c r="AA1133" s="5">
        <v>0</v>
      </c>
      <c r="AB1133" s="5">
        <v>0</v>
      </c>
      <c r="AC1133" s="5">
        <v>0</v>
      </c>
      <c r="AD1133" s="5">
        <v>0</v>
      </c>
      <c r="AE1133" s="5">
        <v>0</v>
      </c>
      <c r="AF1133" s="5">
        <v>0</v>
      </c>
      <c r="AG1133" s="5">
        <v>0</v>
      </c>
      <c r="AH1133" s="5">
        <v>36832.67</v>
      </c>
      <c r="AI1133" s="5">
        <v>38705.75</v>
      </c>
      <c r="AJ1133" s="5">
        <v>40644.28</v>
      </c>
      <c r="AK1133" s="5">
        <v>42675.61</v>
      </c>
      <c r="AL1133" s="5">
        <v>44808.46</v>
      </c>
      <c r="AM1133" s="5">
        <v>47052.63</v>
      </c>
      <c r="AN1133" s="5">
        <v>49421.61</v>
      </c>
      <c r="AO1133" s="5">
        <v>51922.9</v>
      </c>
      <c r="AP1133" s="5">
        <v>54559</v>
      </c>
      <c r="AQ1133" s="5">
        <v>57330.080000000002</v>
      </c>
      <c r="AR1133" s="5">
        <v>60237.07</v>
      </c>
      <c r="AS1133" s="5">
        <v>63282.559999999998</v>
      </c>
      <c r="AT1133" s="5">
        <v>66472.009999999995</v>
      </c>
      <c r="AU1133" s="5">
        <v>69811</v>
      </c>
      <c r="AV1133" s="5">
        <v>73307.39</v>
      </c>
      <c r="AW1133" s="5">
        <v>76955.69</v>
      </c>
      <c r="AX1133" s="5">
        <v>33259.79</v>
      </c>
      <c r="AY1133" s="5">
        <v>34882.76</v>
      </c>
      <c r="AZ1133" s="5">
        <v>36562.839999999997</v>
      </c>
      <c r="BA1133" s="5">
        <v>38295.68</v>
      </c>
      <c r="BB1133" s="5">
        <v>40076.699999999997</v>
      </c>
      <c r="BC1133" s="5">
        <v>41901.660000000003</v>
      </c>
      <c r="BD1133" s="5">
        <v>43767.29</v>
      </c>
      <c r="BE1133" s="5">
        <v>45665.64</v>
      </c>
      <c r="BF1133" s="5">
        <v>47584.67</v>
      </c>
      <c r="BG1133" s="5">
        <v>49510.05</v>
      </c>
      <c r="BH1133" s="5">
        <v>51427.14</v>
      </c>
      <c r="BI1133" s="5">
        <v>53321.36</v>
      </c>
      <c r="BJ1133" s="5">
        <v>55175.64</v>
      </c>
      <c r="BK1133" s="5">
        <v>56971</v>
      </c>
      <c r="BL1133" s="5">
        <v>58687.15</v>
      </c>
      <c r="BM1133" s="5">
        <v>60298.34</v>
      </c>
      <c r="BN1133" s="5">
        <v>61768.65</v>
      </c>
      <c r="BO1133" s="5">
        <v>63051.94</v>
      </c>
      <c r="BP1133" s="5">
        <v>64095.15</v>
      </c>
      <c r="BQ1133" s="5">
        <v>64844.57</v>
      </c>
      <c r="BR1133" s="5">
        <v>65240.17</v>
      </c>
      <c r="BS1133" s="5">
        <v>65219.71</v>
      </c>
      <c r="BT1133" s="5">
        <v>64722.42</v>
      </c>
      <c r="BU1133" s="5">
        <v>63691.54</v>
      </c>
      <c r="BV1133" s="5">
        <v>62081.74</v>
      </c>
      <c r="BW1133" s="5">
        <v>59864.22</v>
      </c>
      <c r="BX1133" s="5">
        <v>56912.44</v>
      </c>
      <c r="BY1133" s="5">
        <v>53251.8</v>
      </c>
      <c r="BZ1133" s="5">
        <v>48952.45</v>
      </c>
      <c r="CA1133" s="5">
        <v>44121.73</v>
      </c>
      <c r="CB1133" s="5">
        <v>38896.33</v>
      </c>
      <c r="CC1133" s="5">
        <v>33448.550000000003</v>
      </c>
      <c r="CD1133" s="5">
        <v>27989.91</v>
      </c>
      <c r="CE1133" s="5">
        <v>22750.01</v>
      </c>
      <c r="CF1133" s="5">
        <v>18061.189999999999</v>
      </c>
      <c r="CG1133" s="5">
        <v>13913.06</v>
      </c>
      <c r="CH1133" s="5">
        <v>10272.299999999999</v>
      </c>
      <c r="CI1133" s="5">
        <v>7198.01</v>
      </c>
      <c r="CJ1133" s="5">
        <v>4762.74</v>
      </c>
      <c r="CK1133" s="5">
        <v>2863.77</v>
      </c>
      <c r="CL1133" s="5">
        <v>1526.26</v>
      </c>
      <c r="CM1133" s="5">
        <v>706.99</v>
      </c>
      <c r="CN1133" s="5">
        <v>281</v>
      </c>
      <c r="CO1133" s="5">
        <v>91.15</v>
      </c>
      <c r="CP1133" s="5">
        <v>22.17</v>
      </c>
      <c r="CQ1133" s="5">
        <v>3.39</v>
      </c>
      <c r="CR1133" s="5">
        <v>0</v>
      </c>
      <c r="CS1133" s="5">
        <v>0</v>
      </c>
      <c r="CT1133" s="5">
        <v>0</v>
      </c>
      <c r="CU1133" s="5">
        <v>0</v>
      </c>
      <c r="CV1133" s="5">
        <v>0</v>
      </c>
      <c r="CW1133" s="5">
        <v>0</v>
      </c>
      <c r="CX1133" s="5">
        <v>0</v>
      </c>
      <c r="CY1133" s="5">
        <v>0</v>
      </c>
      <c r="CZ1133" s="5">
        <v>0</v>
      </c>
      <c r="DA1133" s="5">
        <v>0</v>
      </c>
      <c r="DB1133" s="5">
        <v>0</v>
      </c>
      <c r="DC1133" s="5">
        <v>0</v>
      </c>
      <c r="DD1133" s="5">
        <v>0</v>
      </c>
      <c r="DE1133" s="5">
        <v>0</v>
      </c>
      <c r="DF1133" s="3">
        <v>0</v>
      </c>
      <c r="DG1133" s="3">
        <v>0</v>
      </c>
      <c r="DH1133" s="3">
        <v>0</v>
      </c>
      <c r="DI1133" s="3">
        <v>0</v>
      </c>
      <c r="DJ1133" s="3">
        <v>0</v>
      </c>
      <c r="DK1133" s="3">
        <v>0</v>
      </c>
      <c r="DL1133" s="3">
        <v>0</v>
      </c>
      <c r="DM1133" s="3">
        <v>0</v>
      </c>
      <c r="DN1133" s="3">
        <v>0</v>
      </c>
      <c r="DO1133" s="3">
        <v>0</v>
      </c>
      <c r="DP1133" s="3">
        <v>0</v>
      </c>
      <c r="DQ1133" s="3">
        <v>0</v>
      </c>
      <c r="DR1133" s="3">
        <v>0</v>
      </c>
      <c r="DS1133" s="3">
        <v>0</v>
      </c>
      <c r="DT1133" s="3">
        <v>0</v>
      </c>
      <c r="DU1133" s="3">
        <v>0</v>
      </c>
      <c r="DV1133" s="3">
        <v>0</v>
      </c>
      <c r="DW1133" s="3">
        <v>0</v>
      </c>
      <c r="DX1133" s="3">
        <v>0</v>
      </c>
      <c r="DY1133" s="3">
        <v>0</v>
      </c>
      <c r="DZ1133" s="3">
        <v>0</v>
      </c>
      <c r="EA1133" s="3">
        <v>0</v>
      </c>
      <c r="EB1133" s="3">
        <v>0</v>
      </c>
      <c r="EC1133" s="3">
        <v>0</v>
      </c>
      <c r="ED1133" s="3">
        <v>1</v>
      </c>
      <c r="EE1133" s="3">
        <v>0.99607000000000001</v>
      </c>
      <c r="EF1133" s="3">
        <v>0.99142831379999996</v>
      </c>
      <c r="EG1133" s="3">
        <v>0.98670911502631198</v>
      </c>
      <c r="EH1133" s="3">
        <v>0.98201237963878674</v>
      </c>
      <c r="EI1133" s="3">
        <v>0.97743620194966996</v>
      </c>
      <c r="EJ1133" s="3">
        <v>0.97312570829907186</v>
      </c>
      <c r="EK1133" s="3">
        <v>0.96907750535254766</v>
      </c>
      <c r="EL1133" s="3">
        <v>0.96519150455608393</v>
      </c>
      <c r="EM1133" s="3">
        <v>0.96134039045290509</v>
      </c>
      <c r="EN1133" s="3">
        <v>0.95742773506376178</v>
      </c>
      <c r="EO1133" s="3">
        <v>0.95339696429914333</v>
      </c>
      <c r="EP1133" s="3">
        <v>0.94924015353479907</v>
      </c>
      <c r="EQ1133" s="3">
        <v>0.94494958804082185</v>
      </c>
      <c r="ER1133" s="3">
        <v>0.94054612296055162</v>
      </c>
      <c r="ES1133" s="3">
        <v>0.93588101419066727</v>
      </c>
      <c r="ET1133" s="3">
        <v>0.93085533314446345</v>
      </c>
      <c r="EU1133" s="3">
        <v>0.92538190378557406</v>
      </c>
      <c r="EV1133" s="3">
        <v>0.91938542904904352</v>
      </c>
      <c r="EW1133" s="3">
        <v>0.91275666010559986</v>
      </c>
      <c r="EX1133" s="3">
        <v>0.90540896899174983</v>
      </c>
      <c r="EY1133" s="3">
        <v>0.89728745053989378</v>
      </c>
      <c r="EZ1133" s="3">
        <v>0.88837738615603268</v>
      </c>
      <c r="FA1133" s="3">
        <v>0.87858746736059312</v>
      </c>
      <c r="FB1133" s="3">
        <v>0.86778084151205781</v>
      </c>
      <c r="FC1133" s="3">
        <v>0.85582282151602163</v>
      </c>
      <c r="FD1133" s="3">
        <v>0.8426174753800294</v>
      </c>
      <c r="FE1133" s="3">
        <v>0.82810760245398529</v>
      </c>
      <c r="FF1133" s="3">
        <v>0.81223277971494234</v>
      </c>
      <c r="FG1133" s="3">
        <v>0.79494034383481116</v>
      </c>
      <c r="FH1133" s="3">
        <v>0.77619565052718631</v>
      </c>
      <c r="FI1133" s="3">
        <v>0.7559291820919215</v>
      </c>
      <c r="FJ1133" s="3">
        <v>0.73399211722761393</v>
      </c>
      <c r="FK1133" s="3">
        <v>0.71018141294475012</v>
      </c>
      <c r="FL1133" s="3">
        <v>0.68429530044291398</v>
      </c>
      <c r="FM1133" s="3">
        <v>0.65620497835973235</v>
      </c>
      <c r="FN1133" s="3">
        <v>0.62578987761275873</v>
      </c>
      <c r="FO1133" s="3">
        <v>0.59297971432952179</v>
      </c>
      <c r="FP1133" s="3">
        <v>0.55778043848692138</v>
      </c>
      <c r="FQ1133" s="3">
        <v>0.52028085960744563</v>
      </c>
      <c r="FR1133" s="3">
        <v>0.48069268899991507</v>
      </c>
      <c r="FS1133" s="3">
        <v>0.43935792467281237</v>
      </c>
      <c r="FT1133" s="3">
        <v>0.3959186066604114</v>
      </c>
      <c r="FU1133" s="3">
        <v>0.35114021224711889</v>
      </c>
      <c r="FV1133" s="3">
        <v>0.3059625125394046</v>
      </c>
      <c r="FW1133" s="3">
        <v>0.26139295333778956</v>
      </c>
      <c r="FX1133" s="3">
        <v>0.21842256573859031</v>
      </c>
      <c r="FY1133" s="3">
        <v>0.17803841755918234</v>
      </c>
      <c r="FZ1133" s="3">
        <v>0.14121651203959226</v>
      </c>
      <c r="GA1133" s="3">
        <v>0.10879602520554267</v>
      </c>
      <c r="GB1133" s="3">
        <v>8.187009692742292E-2</v>
      </c>
      <c r="GC1133" s="3">
        <v>5.9779088673496392E-2</v>
      </c>
      <c r="GD1133" s="3">
        <v>4.1835199626372978E-2</v>
      </c>
      <c r="GE1133" s="3">
        <v>2.778652123984067E-2</v>
      </c>
      <c r="GF1133" s="3">
        <v>1.7427150391203274E-2</v>
      </c>
      <c r="GG1133" s="3">
        <v>9.9324300939623942E-3</v>
      </c>
      <c r="GH1133" s="3">
        <v>5.0175657105669827E-3</v>
      </c>
      <c r="GI1133" s="3">
        <v>2.2030625765386449E-3</v>
      </c>
      <c r="GJ1133" s="3">
        <v>8.2998179508516896E-4</v>
      </c>
      <c r="GK1133" s="3">
        <v>2.5520280235278773E-4</v>
      </c>
      <c r="GL1133" s="3">
        <v>5.8829349998364616E-5</v>
      </c>
      <c r="GM1133" s="3">
        <v>8.5308440432628516E-6</v>
      </c>
      <c r="GN1133" s="3">
        <v>0</v>
      </c>
      <c r="GO1133" s="3">
        <v>0</v>
      </c>
      <c r="GP1133" s="3">
        <v>0</v>
      </c>
      <c r="GQ1133" s="3">
        <v>0</v>
      </c>
      <c r="GR1133" s="3">
        <v>0</v>
      </c>
      <c r="GS1133" s="3">
        <v>0</v>
      </c>
      <c r="GT1133" s="3">
        <v>0</v>
      </c>
      <c r="GU1133" s="3">
        <v>0</v>
      </c>
      <c r="GV1133" s="3">
        <v>0</v>
      </c>
      <c r="GW1133" s="3">
        <v>0</v>
      </c>
      <c r="GX1133" s="3">
        <v>0</v>
      </c>
      <c r="GY1133" s="3">
        <v>0</v>
      </c>
      <c r="GZ1133" s="3">
        <v>0</v>
      </c>
      <c r="HA1133" s="3">
        <v>0</v>
      </c>
      <c r="HB1133">
        <f t="shared" si="6670"/>
        <v>25</v>
      </c>
      <c r="HC1133">
        <f t="shared" si="6674"/>
        <v>0.25303841039412872</v>
      </c>
      <c r="HD1133">
        <f>IF(H1133&gt;=$F$3,IF(HB1133&lt;50,HC1133*VLOOKUP(H1133,Ret!$A$2:$AZ$27,HB1133+2),HC1133),0)</f>
        <v>0</v>
      </c>
      <c r="HE1133">
        <f>IF(H1133&lt;$F$3,HC1133*VLOOKUP(H1133,Withd!$A$2:$AZ$57,HB1133+2),0)</f>
        <v>4.5293875460549037E-3</v>
      </c>
      <c r="HF1133">
        <f>IF(HC1133=HD1133,0,HC1133*VLOOKUP(H1133,Mort!$A$2:$E$115,IF(HF1132/HC1132=VLOOKUP(H1132,Mort!$A$2:$E$115,2),2,3)))</f>
        <v>2.2520418525077455E-4</v>
      </c>
      <c r="HH1133">
        <f t="shared" ref="HH1133:HI1133" si="6717">HH1132+1</f>
        <v>47</v>
      </c>
      <c r="HI1133">
        <f t="shared" si="6717"/>
        <v>24</v>
      </c>
      <c r="HJ1133">
        <f t="shared" si="6668"/>
        <v>0.18223713758503368</v>
      </c>
      <c r="HK1133">
        <f>IF(HH1133&gt;=$F$3,IF(HI1133&lt;50,HJ1133*VLOOKUP(HH1133,Ret!$A$2:$AZ$27,HI1133+2),HJ1133),0)</f>
        <v>0</v>
      </c>
      <c r="HL1133">
        <f>IF(HH1133&lt;$F$3,HJ1133*VLOOKUP(HH1133,Withd!$A$2:$AZ$57,HI1133+2),0)</f>
        <v>3.8087561755272038E-3</v>
      </c>
      <c r="HM1133">
        <f>IF(HJ1133=HK1133,0,HJ1133*VLOOKUP(HH1133,Mort!$A$2:$E$115,IF(HM1132/HJ1132=VLOOKUP(HH1132,Mort!$A$2:$E$115,2),2,3)))</f>
        <v>1.5125682419557795E-4</v>
      </c>
      <c r="HN1133">
        <f>HN1132/(1+Assumptions!$C$9)</f>
        <v>0.44020829587979071</v>
      </c>
      <c r="HO1133">
        <f>HO1132*(1+Assumptions!$C$10)</f>
        <v>2.0210698678761942</v>
      </c>
      <c r="HQ1133">
        <f>HQ1132/(1.01+Assumptions!$C$9)</f>
        <v>0.35649363630116998</v>
      </c>
      <c r="HR1133">
        <f>HR1132/(0.99+Assumptions!$C$9)</f>
        <v>0.54469260295183253</v>
      </c>
    </row>
    <row r="1134" spans="2:226" x14ac:dyDescent="0.25">
      <c r="B1134">
        <f t="shared" ref="B1134:C1134" si="6718">B1133+1</f>
        <v>2070</v>
      </c>
      <c r="C1134">
        <f t="shared" si="6718"/>
        <v>76</v>
      </c>
      <c r="D1134">
        <f>IF(D1133=0, 0, D1133*(1-VLOOKUP(C1133,Mort!$A$2:$E$111,IF(D1133/D1132=1-VLOOKUP(C1132,Mort!$A$2:$E$111,4),4,5))))</f>
        <v>0.83526725122461942</v>
      </c>
      <c r="E1134" s="3">
        <f>IF(C1134&lt;65,Assumptions!$C$6,Assumptions!$C$7)*(1+Assumptions!$C$8)^(B1134-$J$3)</f>
        <v>64389.404790018416</v>
      </c>
      <c r="F1134" s="3">
        <f t="shared" si="6666"/>
        <v>53782.36</v>
      </c>
      <c r="H1134">
        <f t="shared" si="6673"/>
        <v>49</v>
      </c>
      <c r="I1134" s="5">
        <v>470867.61188047501</v>
      </c>
      <c r="J1134" s="5">
        <v>0</v>
      </c>
      <c r="K1134" s="5">
        <v>0</v>
      </c>
      <c r="L1134" s="5">
        <v>0</v>
      </c>
      <c r="M1134" s="5">
        <v>0</v>
      </c>
      <c r="N1134" s="5">
        <v>0</v>
      </c>
      <c r="O1134" s="5">
        <v>0</v>
      </c>
      <c r="P1134" s="5">
        <v>0</v>
      </c>
      <c r="Q1134" s="5">
        <v>0</v>
      </c>
      <c r="R1134" s="5">
        <v>0</v>
      </c>
      <c r="S1134" s="5">
        <v>0</v>
      </c>
      <c r="T1134" s="5">
        <v>0</v>
      </c>
      <c r="U1134" s="5">
        <v>0</v>
      </c>
      <c r="V1134" s="5">
        <v>0</v>
      </c>
      <c r="W1134" s="5">
        <v>0</v>
      </c>
      <c r="X1134" s="5">
        <v>0</v>
      </c>
      <c r="Y1134" s="5">
        <v>0</v>
      </c>
      <c r="Z1134" s="5">
        <v>0</v>
      </c>
      <c r="AA1134" s="5">
        <v>0</v>
      </c>
      <c r="AB1134" s="5">
        <v>0</v>
      </c>
      <c r="AC1134" s="5">
        <v>0</v>
      </c>
      <c r="AD1134" s="5">
        <v>0</v>
      </c>
      <c r="AE1134" s="5">
        <v>0</v>
      </c>
      <c r="AF1134" s="5">
        <v>0</v>
      </c>
      <c r="AG1134" s="5">
        <v>0</v>
      </c>
      <c r="AH1134" s="5">
        <v>0</v>
      </c>
      <c r="AI1134" s="5">
        <v>38858.47</v>
      </c>
      <c r="AJ1134" s="5">
        <v>40804.639999999999</v>
      </c>
      <c r="AK1134" s="5">
        <v>42843.99</v>
      </c>
      <c r="AL1134" s="5">
        <v>44985.25</v>
      </c>
      <c r="AM1134" s="5">
        <v>47238.28</v>
      </c>
      <c r="AN1134" s="5">
        <v>49616.61</v>
      </c>
      <c r="AO1134" s="5">
        <v>52127.76</v>
      </c>
      <c r="AP1134" s="5">
        <v>54774.26</v>
      </c>
      <c r="AQ1134" s="5">
        <v>57556.28</v>
      </c>
      <c r="AR1134" s="5">
        <v>60474.73</v>
      </c>
      <c r="AS1134" s="5">
        <v>63532.24</v>
      </c>
      <c r="AT1134" s="5">
        <v>66734.28</v>
      </c>
      <c r="AU1134" s="5">
        <v>70086.44</v>
      </c>
      <c r="AV1134" s="5">
        <v>73596.62</v>
      </c>
      <c r="AW1134" s="5">
        <v>77259.320000000007</v>
      </c>
      <c r="AX1134" s="5">
        <v>33391.019999999997</v>
      </c>
      <c r="AY1134" s="5">
        <v>35020.39</v>
      </c>
      <c r="AZ1134" s="5">
        <v>36707.1</v>
      </c>
      <c r="BA1134" s="5">
        <v>38446.769999999997</v>
      </c>
      <c r="BB1134" s="5">
        <v>40234.83</v>
      </c>
      <c r="BC1134" s="5">
        <v>42066.98</v>
      </c>
      <c r="BD1134" s="5">
        <v>43939.97</v>
      </c>
      <c r="BE1134" s="5">
        <v>45845.82</v>
      </c>
      <c r="BF1134" s="5">
        <v>47772.42</v>
      </c>
      <c r="BG1134" s="5">
        <v>49705.39</v>
      </c>
      <c r="BH1134" s="5">
        <v>51630.05</v>
      </c>
      <c r="BI1134" s="5">
        <v>53531.74</v>
      </c>
      <c r="BJ1134" s="5">
        <v>55393.34</v>
      </c>
      <c r="BK1134" s="5">
        <v>57195.78</v>
      </c>
      <c r="BL1134" s="5">
        <v>58918.7</v>
      </c>
      <c r="BM1134" s="5">
        <v>60536.25</v>
      </c>
      <c r="BN1134" s="5">
        <v>62012.36</v>
      </c>
      <c r="BO1134" s="5">
        <v>63300.71</v>
      </c>
      <c r="BP1134" s="5">
        <v>64348.04</v>
      </c>
      <c r="BQ1134" s="5">
        <v>65100.41</v>
      </c>
      <c r="BR1134" s="5">
        <v>65497.58</v>
      </c>
      <c r="BS1134" s="5">
        <v>65477.03</v>
      </c>
      <c r="BT1134" s="5">
        <v>64977.78</v>
      </c>
      <c r="BU1134" s="5">
        <v>63942.84</v>
      </c>
      <c r="BV1134" s="5">
        <v>62326.69</v>
      </c>
      <c r="BW1134" s="5">
        <v>60100.41</v>
      </c>
      <c r="BX1134" s="5">
        <v>57136.99</v>
      </c>
      <c r="BY1134" s="5">
        <v>53461.91</v>
      </c>
      <c r="BZ1134" s="5">
        <v>49145.59</v>
      </c>
      <c r="CA1134" s="5">
        <v>44295.82</v>
      </c>
      <c r="CB1134" s="5">
        <v>39049.800000000003</v>
      </c>
      <c r="CC1134" s="5">
        <v>33580.519999999997</v>
      </c>
      <c r="CD1134" s="5">
        <v>28100.35</v>
      </c>
      <c r="CE1134" s="5">
        <v>22839.77</v>
      </c>
      <c r="CF1134" s="5">
        <v>18132.45</v>
      </c>
      <c r="CG1134" s="5">
        <v>13967.96</v>
      </c>
      <c r="CH1134" s="5">
        <v>10312.83</v>
      </c>
      <c r="CI1134" s="5">
        <v>7226.41</v>
      </c>
      <c r="CJ1134" s="5">
        <v>4781.54</v>
      </c>
      <c r="CK1134" s="5">
        <v>2875.07</v>
      </c>
      <c r="CL1134" s="5">
        <v>1532.28</v>
      </c>
      <c r="CM1134" s="5">
        <v>709.78</v>
      </c>
      <c r="CN1134" s="5">
        <v>282.11</v>
      </c>
      <c r="CO1134" s="5">
        <v>91.51</v>
      </c>
      <c r="CP1134" s="5">
        <v>22.26</v>
      </c>
      <c r="CQ1134" s="5">
        <v>3.4</v>
      </c>
      <c r="CR1134" s="5">
        <v>0</v>
      </c>
      <c r="CS1134" s="5">
        <v>0</v>
      </c>
      <c r="CT1134" s="5">
        <v>0</v>
      </c>
      <c r="CU1134" s="5">
        <v>0</v>
      </c>
      <c r="CV1134" s="5">
        <v>0</v>
      </c>
      <c r="CW1134" s="5">
        <v>0</v>
      </c>
      <c r="CX1134" s="5">
        <v>0</v>
      </c>
      <c r="CY1134" s="5">
        <v>0</v>
      </c>
      <c r="CZ1134" s="5">
        <v>0</v>
      </c>
      <c r="DA1134" s="5">
        <v>0</v>
      </c>
      <c r="DB1134" s="5">
        <v>0</v>
      </c>
      <c r="DC1134" s="5">
        <v>0</v>
      </c>
      <c r="DD1134" s="5">
        <v>0</v>
      </c>
      <c r="DE1134" s="5">
        <v>0</v>
      </c>
      <c r="DF1134" s="3">
        <v>0</v>
      </c>
      <c r="DG1134" s="3">
        <v>0</v>
      </c>
      <c r="DH1134" s="3">
        <v>0</v>
      </c>
      <c r="DI1134" s="3">
        <v>0</v>
      </c>
      <c r="DJ1134" s="3">
        <v>0</v>
      </c>
      <c r="DK1134" s="3">
        <v>0</v>
      </c>
      <c r="DL1134" s="3">
        <v>0</v>
      </c>
      <c r="DM1134" s="3">
        <v>0</v>
      </c>
      <c r="DN1134" s="3">
        <v>0</v>
      </c>
      <c r="DO1134" s="3">
        <v>0</v>
      </c>
      <c r="DP1134" s="3">
        <v>0</v>
      </c>
      <c r="DQ1134" s="3">
        <v>0</v>
      </c>
      <c r="DR1134" s="3">
        <v>0</v>
      </c>
      <c r="DS1134" s="3">
        <v>0</v>
      </c>
      <c r="DT1134" s="3">
        <v>0</v>
      </c>
      <c r="DU1134" s="3">
        <v>0</v>
      </c>
      <c r="DV1134" s="3">
        <v>0</v>
      </c>
      <c r="DW1134" s="3">
        <v>0</v>
      </c>
      <c r="DX1134" s="3">
        <v>0</v>
      </c>
      <c r="DY1134" s="3">
        <v>0</v>
      </c>
      <c r="DZ1134" s="3">
        <v>0</v>
      </c>
      <c r="EA1134" s="3">
        <v>0</v>
      </c>
      <c r="EB1134" s="3">
        <v>0</v>
      </c>
      <c r="EC1134" s="3">
        <v>0</v>
      </c>
      <c r="ED1134" s="3">
        <v>0</v>
      </c>
      <c r="EE1134" s="3">
        <v>1</v>
      </c>
      <c r="EF1134" s="3">
        <v>0.99534</v>
      </c>
      <c r="EG1134" s="3">
        <v>0.99060218160000002</v>
      </c>
      <c r="EH1134" s="3">
        <v>0.98588691521558403</v>
      </c>
      <c r="EI1134" s="3">
        <v>0.98129268219067944</v>
      </c>
      <c r="EJ1134" s="3">
        <v>0.97696518146221856</v>
      </c>
      <c r="EK1134" s="3">
        <v>0.97290100630733567</v>
      </c>
      <c r="EL1134" s="3">
        <v>0.96899967327204328</v>
      </c>
      <c r="EM1134" s="3">
        <v>0.96513336457568777</v>
      </c>
      <c r="EN1134" s="3">
        <v>0.96120527178186466</v>
      </c>
      <c r="EO1134" s="3">
        <v>0.95715859758766297</v>
      </c>
      <c r="EP1134" s="3">
        <v>0.95298538610218075</v>
      </c>
      <c r="EQ1134" s="3">
        <v>0.94867789215699894</v>
      </c>
      <c r="ER1134" s="3">
        <v>0.94425705317954733</v>
      </c>
      <c r="ES1134" s="3">
        <v>0.93957353819577683</v>
      </c>
      <c r="ET1134" s="3">
        <v>0.9345280282956655</v>
      </c>
      <c r="EU1134" s="3">
        <v>0.92903300348928697</v>
      </c>
      <c r="EV1134" s="3">
        <v>0.92301286962667639</v>
      </c>
      <c r="EW1134" s="3">
        <v>0.91635794683666805</v>
      </c>
      <c r="EX1134" s="3">
        <v>0.90898126536463286</v>
      </c>
      <c r="EY1134" s="3">
        <v>0.90082770341431206</v>
      </c>
      <c r="EZ1134" s="3">
        <v>0.89188248431940798</v>
      </c>
      <c r="FA1134" s="3">
        <v>0.8820539393422081</v>
      </c>
      <c r="FB1134" s="3">
        <v>0.87120467588829897</v>
      </c>
      <c r="FC1134" s="3">
        <v>0.85919947545455821</v>
      </c>
      <c r="FD1134" s="3">
        <v>0.84594202754829428</v>
      </c>
      <c r="FE1134" s="3">
        <v>0.8313749058339126</v>
      </c>
      <c r="FF1134" s="3">
        <v>0.81543744888907643</v>
      </c>
      <c r="FG1134" s="3">
        <v>0.79807678560222794</v>
      </c>
      <c r="FH1134" s="3">
        <v>0.77925813499772734</v>
      </c>
      <c r="FI1134" s="3">
        <v>0.75891170509293671</v>
      </c>
      <c r="FJ1134" s="3">
        <v>0.73688808741113965</v>
      </c>
      <c r="FK1134" s="3">
        <v>0.71298343785552221</v>
      </c>
      <c r="FL1134" s="3">
        <v>0.68699519154568844</v>
      </c>
      <c r="FM1134" s="3">
        <v>0.65879403893273791</v>
      </c>
      <c r="FN1134" s="3">
        <v>0.62825893522820553</v>
      </c>
      <c r="FO1134" s="3">
        <v>0.59531931925419068</v>
      </c>
      <c r="FP1134" s="3">
        <v>0.55998116446326196</v>
      </c>
      <c r="FQ1134" s="3">
        <v>0.52233363077639683</v>
      </c>
      <c r="FR1134" s="3">
        <v>0.48258926481062081</v>
      </c>
      <c r="FS1134" s="3">
        <v>0.44109141392955553</v>
      </c>
      <c r="FT1134" s="3">
        <v>0.39748070583434036</v>
      </c>
      <c r="FU1134" s="3">
        <v>0.3525256380044765</v>
      </c>
      <c r="FV1134" s="3">
        <v>0.30716968941882056</v>
      </c>
      <c r="FW1134" s="3">
        <v>0.26242428076118096</v>
      </c>
      <c r="FX1134" s="3">
        <v>0.21928435324685042</v>
      </c>
      <c r="FY1134" s="3">
        <v>0.17874086917504026</v>
      </c>
      <c r="FZ1134" s="3">
        <v>0.14177368261225842</v>
      </c>
      <c r="GA1134" s="3">
        <v>0.10922528055813613</v>
      </c>
      <c r="GB1134" s="3">
        <v>8.2193115872803021E-2</v>
      </c>
      <c r="GC1134" s="3">
        <v>6.0014947416844579E-2</v>
      </c>
      <c r="GD1134" s="3">
        <v>4.2000260650730335E-2</v>
      </c>
      <c r="GE1134" s="3">
        <v>2.7896153121608584E-2</v>
      </c>
      <c r="GF1134" s="3">
        <v>1.7495909314810473E-2</v>
      </c>
      <c r="GG1134" s="3">
        <v>9.971618554883082E-3</v>
      </c>
      <c r="GH1134" s="3">
        <v>5.0373625453702863E-3</v>
      </c>
      <c r="GI1134" s="3">
        <v>2.2117547727957313E-3</v>
      </c>
      <c r="GJ1134" s="3">
        <v>8.3325649310306369E-4</v>
      </c>
      <c r="GK1134" s="3">
        <v>2.5620970649932999E-4</v>
      </c>
      <c r="GL1134" s="3">
        <v>5.9061461542225536E-5</v>
      </c>
      <c r="GM1134" s="3">
        <v>8.5645025382381226E-6</v>
      </c>
      <c r="GN1134" s="3">
        <v>0</v>
      </c>
      <c r="GO1134" s="3">
        <v>0</v>
      </c>
      <c r="GP1134" s="3">
        <v>0</v>
      </c>
      <c r="GQ1134" s="3">
        <v>0</v>
      </c>
      <c r="GR1134" s="3">
        <v>0</v>
      </c>
      <c r="GS1134" s="3">
        <v>0</v>
      </c>
      <c r="GT1134" s="3">
        <v>0</v>
      </c>
      <c r="GU1134" s="3">
        <v>0</v>
      </c>
      <c r="GV1134" s="3">
        <v>0</v>
      </c>
      <c r="GW1134" s="3">
        <v>0</v>
      </c>
      <c r="GX1134" s="3">
        <v>0</v>
      </c>
      <c r="GY1134" s="3">
        <v>0</v>
      </c>
      <c r="GZ1134" s="3">
        <v>0</v>
      </c>
      <c r="HA1134" s="3">
        <v>0</v>
      </c>
      <c r="HB1134">
        <f t="shared" si="6670"/>
        <v>26</v>
      </c>
      <c r="HC1134">
        <f t="shared" si="6674"/>
        <v>0.24828381866282306</v>
      </c>
      <c r="HD1134">
        <f>IF(H1134&gt;=$F$3,IF(HB1134&lt;50,HC1134*VLOOKUP(H1134,Ret!$A$2:$AZ$27,HB1134+2),HC1134),0)</f>
        <v>0</v>
      </c>
      <c r="HE1134">
        <f>IF(H1134&lt;$F$3,HC1134*VLOOKUP(H1134,Withd!$A$2:$AZ$57,HB1134+2),0)</f>
        <v>3.7242572799423457E-3</v>
      </c>
      <c r="HF1134">
        <f>IF(HC1134=HD1134,0,HC1134*VLOOKUP(H1134,Mort!$A$2:$E$115,IF(HF1133/HC1133=VLOOKUP(H1133,Mort!$A$2:$E$115,2),2,3)))</f>
        <v>2.3338678954305366E-4</v>
      </c>
      <c r="HH1134">
        <f t="shared" ref="HH1134:HI1134" si="6719">HH1133+1</f>
        <v>48</v>
      </c>
      <c r="HI1134">
        <f t="shared" si="6719"/>
        <v>25</v>
      </c>
      <c r="HJ1134">
        <f t="shared" si="6668"/>
        <v>0.17827712458531089</v>
      </c>
      <c r="HK1134">
        <f>IF(HH1134&gt;=$F$3,IF(HI1134&lt;50,HJ1134*VLOOKUP(HH1134,Ret!$A$2:$AZ$27,HI1134+2),HJ1134),0)</f>
        <v>0</v>
      </c>
      <c r="HL1134">
        <f>IF(HH1134&lt;$F$3,HJ1134*VLOOKUP(HH1134,Withd!$A$2:$AZ$57,HI1134+2),0)</f>
        <v>3.1911605300770649E-3</v>
      </c>
      <c r="HM1134">
        <f>IF(HJ1134=HK1134,0,HJ1134*VLOOKUP(HH1134,Mort!$A$2:$E$115,IF(HM1133/HJ1133=VLOOKUP(HH1133,Mort!$A$2:$E$115,2),2,3)))</f>
        <v>1.5866664088092669E-4</v>
      </c>
      <c r="HN1134">
        <f>HN1133/(1+Assumptions!$C$9)</f>
        <v>0.42409277059710088</v>
      </c>
      <c r="HO1134">
        <f>HO1133*(1+Assumptions!$C$10)</f>
        <v>2.0867546385821707</v>
      </c>
      <c r="HQ1134">
        <f>HQ1133/(1.01+Assumptions!$C$9)</f>
        <v>0.34016568349348281</v>
      </c>
      <c r="HR1134">
        <f>HR1133/(0.99+Assumptions!$C$9)</f>
        <v>0.52985661765742464</v>
      </c>
    </row>
    <row r="1135" spans="2:226" x14ac:dyDescent="0.25">
      <c r="B1135">
        <f t="shared" ref="B1135:C1135" si="6720">B1134+1</f>
        <v>2071</v>
      </c>
      <c r="C1135">
        <f t="shared" si="6720"/>
        <v>77</v>
      </c>
      <c r="D1135">
        <f>IF(D1134=0, 0, D1134*(1-VLOOKUP(C1134,Mort!$A$2:$E$111,IF(D1134/D1133=1-VLOOKUP(C1133,Mort!$A$2:$E$111,4),4,5))))</f>
        <v>0.81925517801864345</v>
      </c>
      <c r="E1135" s="3">
        <f>IF(C1135&lt;65,Assumptions!$C$6,Assumptions!$C$7)*(1+Assumptions!$C$8)^(B1135-$J$3)</f>
        <v>67930.822053469426</v>
      </c>
      <c r="F1135" s="3">
        <f t="shared" si="6666"/>
        <v>55652.68</v>
      </c>
      <c r="H1135">
        <f t="shared" si="6673"/>
        <v>50</v>
      </c>
      <c r="I1135" s="5">
        <v>457705.42407004087</v>
      </c>
      <c r="J1135" s="5">
        <v>0</v>
      </c>
      <c r="K1135" s="5">
        <v>0</v>
      </c>
      <c r="L1135" s="5">
        <v>0</v>
      </c>
      <c r="M1135" s="5">
        <v>0</v>
      </c>
      <c r="N1135" s="5">
        <v>0</v>
      </c>
      <c r="O1135" s="5">
        <v>0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0</v>
      </c>
      <c r="Z1135" s="5">
        <v>0</v>
      </c>
      <c r="AA1135" s="5">
        <v>0</v>
      </c>
      <c r="AB1135" s="5">
        <v>0</v>
      </c>
      <c r="AC1135" s="5">
        <v>0</v>
      </c>
      <c r="AD1135" s="5">
        <v>0</v>
      </c>
      <c r="AE1135" s="5">
        <v>0</v>
      </c>
      <c r="AF1135" s="5">
        <v>0</v>
      </c>
      <c r="AG1135" s="5">
        <v>0</v>
      </c>
      <c r="AH1135" s="5">
        <v>0</v>
      </c>
      <c r="AI1135" s="5">
        <v>0</v>
      </c>
      <c r="AJ1135" s="5">
        <v>40995.68</v>
      </c>
      <c r="AK1135" s="5">
        <v>43044.57</v>
      </c>
      <c r="AL1135" s="5">
        <v>45195.86</v>
      </c>
      <c r="AM1135" s="5">
        <v>47459.44</v>
      </c>
      <c r="AN1135" s="5">
        <v>49848.9</v>
      </c>
      <c r="AO1135" s="5">
        <v>52371.82</v>
      </c>
      <c r="AP1135" s="5">
        <v>55030.7</v>
      </c>
      <c r="AQ1135" s="5">
        <v>57825.74</v>
      </c>
      <c r="AR1135" s="5">
        <v>60757.86</v>
      </c>
      <c r="AS1135" s="5">
        <v>63829.69</v>
      </c>
      <c r="AT1135" s="5">
        <v>67046.720000000001</v>
      </c>
      <c r="AU1135" s="5">
        <v>70414.570000000007</v>
      </c>
      <c r="AV1135" s="5">
        <v>73941.19</v>
      </c>
      <c r="AW1135" s="5">
        <v>77621.03</v>
      </c>
      <c r="AX1135" s="5">
        <v>33547.35</v>
      </c>
      <c r="AY1135" s="5">
        <v>35184.35</v>
      </c>
      <c r="AZ1135" s="5">
        <v>36878.949999999997</v>
      </c>
      <c r="BA1135" s="5">
        <v>38626.769999999997</v>
      </c>
      <c r="BB1135" s="5">
        <v>40423.199999999997</v>
      </c>
      <c r="BC1135" s="5">
        <v>42263.93</v>
      </c>
      <c r="BD1135" s="5">
        <v>44145.69</v>
      </c>
      <c r="BE1135" s="5">
        <v>46060.46</v>
      </c>
      <c r="BF1135" s="5">
        <v>47996.08</v>
      </c>
      <c r="BG1135" s="5">
        <v>49938.1</v>
      </c>
      <c r="BH1135" s="5">
        <v>51871.77</v>
      </c>
      <c r="BI1135" s="5">
        <v>53782.36</v>
      </c>
      <c r="BJ1135" s="5">
        <v>55652.68</v>
      </c>
      <c r="BK1135" s="5">
        <v>57463.56</v>
      </c>
      <c r="BL1135" s="5">
        <v>59194.54</v>
      </c>
      <c r="BM1135" s="5">
        <v>60819.67</v>
      </c>
      <c r="BN1135" s="5">
        <v>62302.69</v>
      </c>
      <c r="BO1135" s="5">
        <v>63597.08</v>
      </c>
      <c r="BP1135" s="5">
        <v>64649.31</v>
      </c>
      <c r="BQ1135" s="5">
        <v>65405.2</v>
      </c>
      <c r="BR1135" s="5">
        <v>65804.22</v>
      </c>
      <c r="BS1135" s="5">
        <v>65783.58</v>
      </c>
      <c r="BT1135" s="5">
        <v>65282</v>
      </c>
      <c r="BU1135" s="5">
        <v>64242.21</v>
      </c>
      <c r="BV1135" s="5">
        <v>62618.49</v>
      </c>
      <c r="BW1135" s="5">
        <v>60381.79</v>
      </c>
      <c r="BX1135" s="5">
        <v>57404.49</v>
      </c>
      <c r="BY1135" s="5">
        <v>53712.21</v>
      </c>
      <c r="BZ1135" s="5">
        <v>49375.68</v>
      </c>
      <c r="CA1135" s="5">
        <v>44503.199999999997</v>
      </c>
      <c r="CB1135" s="5">
        <v>39232.620000000003</v>
      </c>
      <c r="CC1135" s="5">
        <v>33737.74</v>
      </c>
      <c r="CD1135" s="5">
        <v>28231.91</v>
      </c>
      <c r="CE1135" s="5">
        <v>22946.7</v>
      </c>
      <c r="CF1135" s="5">
        <v>18217.34</v>
      </c>
      <c r="CG1135" s="5">
        <v>14033.35</v>
      </c>
      <c r="CH1135" s="5">
        <v>10361.11</v>
      </c>
      <c r="CI1135" s="5">
        <v>7260.24</v>
      </c>
      <c r="CJ1135" s="5">
        <v>4803.92</v>
      </c>
      <c r="CK1135" s="5">
        <v>2888.53</v>
      </c>
      <c r="CL1135" s="5">
        <v>1539.46</v>
      </c>
      <c r="CM1135" s="5">
        <v>713.11</v>
      </c>
      <c r="CN1135" s="5">
        <v>283.43</v>
      </c>
      <c r="CO1135" s="5">
        <v>91.94</v>
      </c>
      <c r="CP1135" s="5">
        <v>22.36</v>
      </c>
      <c r="CQ1135" s="5">
        <v>3.42</v>
      </c>
      <c r="CR1135" s="5">
        <v>0</v>
      </c>
      <c r="CS1135" s="5">
        <v>0</v>
      </c>
      <c r="CT1135" s="5">
        <v>0</v>
      </c>
      <c r="CU1135" s="5">
        <v>0</v>
      </c>
      <c r="CV1135" s="5">
        <v>0</v>
      </c>
      <c r="CW1135" s="5">
        <v>0</v>
      </c>
      <c r="CX1135" s="5">
        <v>0</v>
      </c>
      <c r="CY1135" s="5">
        <v>0</v>
      </c>
      <c r="CZ1135" s="5">
        <v>0</v>
      </c>
      <c r="DA1135" s="5">
        <v>0</v>
      </c>
      <c r="DB1135" s="5">
        <v>0</v>
      </c>
      <c r="DC1135" s="5">
        <v>0</v>
      </c>
      <c r="DD1135" s="5">
        <v>0</v>
      </c>
      <c r="DE1135" s="5">
        <v>0</v>
      </c>
      <c r="DF1135" s="3">
        <v>0</v>
      </c>
      <c r="DG1135" s="3">
        <v>0</v>
      </c>
      <c r="DH1135" s="3">
        <v>0</v>
      </c>
      <c r="DI1135" s="3">
        <v>0</v>
      </c>
      <c r="DJ1135" s="3">
        <v>0</v>
      </c>
      <c r="DK1135" s="3">
        <v>0</v>
      </c>
      <c r="DL1135" s="3">
        <v>0</v>
      </c>
      <c r="DM1135" s="3">
        <v>0</v>
      </c>
      <c r="DN1135" s="3">
        <v>0</v>
      </c>
      <c r="DO1135" s="3">
        <v>0</v>
      </c>
      <c r="DP1135" s="3">
        <v>0</v>
      </c>
      <c r="DQ1135" s="3">
        <v>0</v>
      </c>
      <c r="DR1135" s="3">
        <v>0</v>
      </c>
      <c r="DS1135" s="3">
        <v>0</v>
      </c>
      <c r="DT1135" s="3">
        <v>0</v>
      </c>
      <c r="DU1135" s="3">
        <v>0</v>
      </c>
      <c r="DV1135" s="3">
        <v>0</v>
      </c>
      <c r="DW1135" s="3">
        <v>0</v>
      </c>
      <c r="DX1135" s="3">
        <v>0</v>
      </c>
      <c r="DY1135" s="3">
        <v>0</v>
      </c>
      <c r="DZ1135" s="3">
        <v>0</v>
      </c>
      <c r="EA1135" s="3">
        <v>0</v>
      </c>
      <c r="EB1135" s="3">
        <v>0</v>
      </c>
      <c r="EC1135" s="3">
        <v>0</v>
      </c>
      <c r="ED1135" s="3">
        <v>0</v>
      </c>
      <c r="EE1135" s="3">
        <v>0</v>
      </c>
      <c r="EF1135" s="3">
        <v>1</v>
      </c>
      <c r="EG1135" s="3">
        <v>0.99524000000000001</v>
      </c>
      <c r="EH1135" s="3">
        <v>0.9905026576</v>
      </c>
      <c r="EI1135" s="3">
        <v>0.98588691521558403</v>
      </c>
      <c r="EJ1135" s="3">
        <v>0.98153915391948332</v>
      </c>
      <c r="EK1135" s="3">
        <v>0.97745595103917826</v>
      </c>
      <c r="EL1135" s="3">
        <v>0.9735363526755112</v>
      </c>
      <c r="EM1135" s="3">
        <v>0.96965194262833587</v>
      </c>
      <c r="EN1135" s="3">
        <v>0.96570545922183848</v>
      </c>
      <c r="EO1135" s="3">
        <v>0.96163983923851448</v>
      </c>
      <c r="EP1135" s="3">
        <v>0.95744708953943458</v>
      </c>
      <c r="EQ1135" s="3">
        <v>0.95311942869471633</v>
      </c>
      <c r="ER1135" s="3">
        <v>0.94867789215699894</v>
      </c>
      <c r="ES1135" s="3">
        <v>0.9439724498119002</v>
      </c>
      <c r="ET1135" s="3">
        <v>0.93890331775641034</v>
      </c>
      <c r="EU1135" s="3">
        <v>0.93338256624800264</v>
      </c>
      <c r="EV1135" s="3">
        <v>0.9273342472187156</v>
      </c>
      <c r="EW1135" s="3">
        <v>0.92064816729626864</v>
      </c>
      <c r="EX1135" s="3">
        <v>0.91323694954953372</v>
      </c>
      <c r="EY1135" s="3">
        <v>0.90504521411207439</v>
      </c>
      <c r="EZ1135" s="3">
        <v>0.89605811513594147</v>
      </c>
      <c r="FA1135" s="3">
        <v>0.88618355470714338</v>
      </c>
      <c r="FB1135" s="3">
        <v>0.87528349698424557</v>
      </c>
      <c r="FC1135" s="3">
        <v>0.86322209039580267</v>
      </c>
      <c r="FD1135" s="3">
        <v>0.84990257354099541</v>
      </c>
      <c r="FE1135" s="3">
        <v>0.83526725122461942</v>
      </c>
      <c r="FF1135" s="3">
        <v>0.81925517801864345</v>
      </c>
      <c r="FG1135" s="3">
        <v>0.80181323527862647</v>
      </c>
      <c r="FH1135" s="3">
        <v>0.7829064791907564</v>
      </c>
      <c r="FI1135" s="3">
        <v>0.76246479101908582</v>
      </c>
      <c r="FJ1135" s="3">
        <v>0.74033806278371195</v>
      </c>
      <c r="FK1135" s="3">
        <v>0.71632149602700834</v>
      </c>
      <c r="FL1135" s="3">
        <v>0.69021157749682394</v>
      </c>
      <c r="FM1135" s="3">
        <v>0.66187839224057932</v>
      </c>
      <c r="FN1135" s="3">
        <v>0.63120032876022847</v>
      </c>
      <c r="FO1135" s="3">
        <v>0.59810649552332973</v>
      </c>
      <c r="FP1135" s="3">
        <v>0.56260289394906493</v>
      </c>
      <c r="FQ1135" s="3">
        <v>0.5247791013888693</v>
      </c>
      <c r="FR1135" s="3">
        <v>0.48484865956419021</v>
      </c>
      <c r="FS1135" s="3">
        <v>0.44315652332826549</v>
      </c>
      <c r="FT1135" s="3">
        <v>0.39934163786679988</v>
      </c>
      <c r="FU1135" s="3">
        <v>0.35417609862406485</v>
      </c>
      <c r="FV1135" s="3">
        <v>0.30860780177509267</v>
      </c>
      <c r="FW1135" s="3">
        <v>0.26365290329051494</v>
      </c>
      <c r="FX1135" s="3">
        <v>0.22031100251858718</v>
      </c>
      <c r="FY1135" s="3">
        <v>0.1795777012629256</v>
      </c>
      <c r="FZ1135" s="3">
        <v>0.14243744108772732</v>
      </c>
      <c r="GA1135" s="3">
        <v>0.10973665336280689</v>
      </c>
      <c r="GB1135" s="3">
        <v>8.2577929022045804E-2</v>
      </c>
      <c r="GC1135" s="3">
        <v>6.0295926434027182E-2</v>
      </c>
      <c r="GD1135" s="3">
        <v>4.2196898196325237E-2</v>
      </c>
      <c r="GE1135" s="3">
        <v>2.8026757813017261E-2</v>
      </c>
      <c r="GF1135" s="3">
        <v>1.7577821965168168E-2</v>
      </c>
      <c r="GG1135" s="3">
        <v>1.0018303850827946E-2</v>
      </c>
      <c r="GH1135" s="3">
        <v>5.0609465563227537E-3</v>
      </c>
      <c r="GI1135" s="3">
        <v>2.2221098044846311E-3</v>
      </c>
      <c r="GJ1135" s="3">
        <v>8.3715764774153982E-4</v>
      </c>
      <c r="GK1135" s="3">
        <v>2.5740923352756865E-4</v>
      </c>
      <c r="GL1135" s="3">
        <v>5.9337976512775113E-5</v>
      </c>
      <c r="GM1135" s="3">
        <v>8.6045999741175181E-6</v>
      </c>
      <c r="GN1135" s="3">
        <v>0</v>
      </c>
      <c r="GO1135" s="3">
        <v>0</v>
      </c>
      <c r="GP1135" s="3">
        <v>0</v>
      </c>
      <c r="GQ1135" s="3">
        <v>0</v>
      </c>
      <c r="GR1135" s="3">
        <v>0</v>
      </c>
      <c r="GS1135" s="3">
        <v>0</v>
      </c>
      <c r="GT1135" s="3">
        <v>0</v>
      </c>
      <c r="GU1135" s="3">
        <v>0</v>
      </c>
      <c r="GV1135" s="3">
        <v>0</v>
      </c>
      <c r="GW1135" s="3">
        <v>0</v>
      </c>
      <c r="GX1135" s="3">
        <v>0</v>
      </c>
      <c r="GY1135" s="3">
        <v>0</v>
      </c>
      <c r="GZ1135" s="3">
        <v>0</v>
      </c>
      <c r="HA1135" s="3">
        <v>0</v>
      </c>
      <c r="HB1135">
        <f t="shared" si="6670"/>
        <v>27</v>
      </c>
      <c r="HC1135">
        <f t="shared" si="6674"/>
        <v>0.24432617459333766</v>
      </c>
      <c r="HD1135">
        <f>IF(H1135&gt;=$F$3,IF(HB1135&lt;50,HC1135*VLOOKUP(H1135,Ret!$A$2:$AZ$27,HB1135+2),HC1135),0)</f>
        <v>4.8865234918667533E-3</v>
      </c>
      <c r="HE1135">
        <f>IF(H1135&lt;$F$3,HC1135*VLOOKUP(H1135,Withd!$A$2:$AZ$57,HB1135+2),0)</f>
        <v>0</v>
      </c>
      <c r="HF1135">
        <f>IF(HC1135=HD1135,0,HC1135*VLOOKUP(H1135,Mort!$A$2:$E$115,IF(HF1134/HC1134=VLOOKUP(H1134,Mort!$A$2:$E$115,2),2,3)))</f>
        <v>2.4432617459333768E-4</v>
      </c>
      <c r="HH1135">
        <f t="shared" ref="HH1135:HI1135" si="6721">HH1134+1</f>
        <v>49</v>
      </c>
      <c r="HI1135">
        <f t="shared" si="6721"/>
        <v>26</v>
      </c>
      <c r="HJ1135">
        <f t="shared" si="6668"/>
        <v>0.17492729741435289</v>
      </c>
      <c r="HK1135">
        <f>IF(HH1135&gt;=$F$3,IF(HI1135&lt;50,HJ1135*VLOOKUP(HH1135,Ret!$A$2:$AZ$27,HI1135+2),HJ1135),0)</f>
        <v>0</v>
      </c>
      <c r="HL1135">
        <f>IF(HH1135&lt;$F$3,HJ1135*VLOOKUP(HH1135,Withd!$A$2:$AZ$57,HI1135+2),0)</f>
        <v>2.6239094612152932E-3</v>
      </c>
      <c r="HM1135">
        <f>IF(HJ1135=HK1135,0,HJ1135*VLOOKUP(HH1135,Mort!$A$2:$E$115,IF(HM1134/HJ1134=VLOOKUP(HH1134,Mort!$A$2:$E$115,2),2,3)))</f>
        <v>1.6443165956949173E-4</v>
      </c>
      <c r="HN1135">
        <f>HN1134/(1+Assumptions!$C$9)</f>
        <v>0.40856721637485632</v>
      </c>
      <c r="HO1135">
        <f>HO1134*(1+Assumptions!$C$10)</f>
        <v>2.1545741643360912</v>
      </c>
      <c r="HQ1135">
        <f>HQ1134/(1.01+Assumptions!$C$9)</f>
        <v>0.32458557585255993</v>
      </c>
      <c r="HR1135">
        <f>HR1134/(0.99+Assumptions!$C$9)</f>
        <v>0.51542472534768935</v>
      </c>
    </row>
    <row r="1136" spans="2:226" x14ac:dyDescent="0.25">
      <c r="B1136">
        <f t="shared" ref="B1136:C1136" si="6722">B1135+1</f>
        <v>2072</v>
      </c>
      <c r="C1136">
        <f t="shared" si="6722"/>
        <v>78</v>
      </c>
      <c r="D1136">
        <f>IF(D1135=0, 0, D1135*(1-VLOOKUP(C1135,Mort!$A$2:$E$111,IF(D1135/D1134=1-VLOOKUP(C1134,Mort!$A$2:$E$111,4),4,5))))</f>
        <v>0.80181323527862647</v>
      </c>
      <c r="E1136" s="3">
        <f>IF(C1136&lt;65,Assumptions!$C$6,Assumptions!$C$7)*(1+Assumptions!$C$8)^(B1136-$J$3)</f>
        <v>71667.017266410243</v>
      </c>
      <c r="F1136" s="3">
        <f t="shared" si="6666"/>
        <v>57463.56</v>
      </c>
      <c r="H1136">
        <f t="shared" si="6673"/>
        <v>51</v>
      </c>
      <c r="I1136" s="5">
        <v>444274.60507659317</v>
      </c>
      <c r="J1136" s="5">
        <v>0</v>
      </c>
      <c r="K1136" s="5">
        <v>0</v>
      </c>
      <c r="L1136" s="5">
        <v>0</v>
      </c>
      <c r="M1136" s="5">
        <v>0</v>
      </c>
      <c r="N1136" s="5">
        <v>0</v>
      </c>
      <c r="O1136" s="5">
        <v>0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0</v>
      </c>
      <c r="Z1136" s="5">
        <v>0</v>
      </c>
      <c r="AA1136" s="5">
        <v>0</v>
      </c>
      <c r="AB1136" s="5">
        <v>0</v>
      </c>
      <c r="AC1136" s="5">
        <v>0</v>
      </c>
      <c r="AD1136" s="5">
        <v>0</v>
      </c>
      <c r="AE1136" s="5">
        <v>0</v>
      </c>
      <c r="AF1136" s="5">
        <v>0</v>
      </c>
      <c r="AG1136" s="5">
        <v>0</v>
      </c>
      <c r="AH1136" s="5">
        <v>0</v>
      </c>
      <c r="AI1136" s="5">
        <v>0</v>
      </c>
      <c r="AJ1136" s="5">
        <v>0</v>
      </c>
      <c r="AK1136" s="5">
        <v>43250.45</v>
      </c>
      <c r="AL1136" s="5">
        <v>45412.03</v>
      </c>
      <c r="AM1136" s="5">
        <v>47686.43</v>
      </c>
      <c r="AN1136" s="5">
        <v>50087.32</v>
      </c>
      <c r="AO1136" s="5">
        <v>52622.3</v>
      </c>
      <c r="AP1136" s="5">
        <v>55293.9</v>
      </c>
      <c r="AQ1136" s="5">
        <v>58102.31</v>
      </c>
      <c r="AR1136" s="5">
        <v>61048.45</v>
      </c>
      <c r="AS1136" s="5">
        <v>64134.97</v>
      </c>
      <c r="AT1136" s="5">
        <v>67367.39</v>
      </c>
      <c r="AU1136" s="5">
        <v>70751.34</v>
      </c>
      <c r="AV1136" s="5">
        <v>74294.83</v>
      </c>
      <c r="AW1136" s="5">
        <v>77992.28</v>
      </c>
      <c r="AX1136" s="5">
        <v>33707.800000000003</v>
      </c>
      <c r="AY1136" s="5">
        <v>35352.629999999997</v>
      </c>
      <c r="AZ1136" s="5">
        <v>37055.339999999997</v>
      </c>
      <c r="BA1136" s="5">
        <v>38811.519999999997</v>
      </c>
      <c r="BB1136" s="5">
        <v>40616.53</v>
      </c>
      <c r="BC1136" s="5">
        <v>42466.07</v>
      </c>
      <c r="BD1136" s="5">
        <v>44356.83</v>
      </c>
      <c r="BE1136" s="5">
        <v>46280.76</v>
      </c>
      <c r="BF1136" s="5">
        <v>48225.63</v>
      </c>
      <c r="BG1136" s="5">
        <v>50176.94</v>
      </c>
      <c r="BH1136" s="5">
        <v>52119.86</v>
      </c>
      <c r="BI1136" s="5">
        <v>54039.59</v>
      </c>
      <c r="BJ1136" s="5">
        <v>55918.85</v>
      </c>
      <c r="BK1136" s="5">
        <v>57738.400000000001</v>
      </c>
      <c r="BL1136" s="5">
        <v>59477.66</v>
      </c>
      <c r="BM1136" s="5">
        <v>61110.55</v>
      </c>
      <c r="BN1136" s="5">
        <v>62600.67</v>
      </c>
      <c r="BO1136" s="5">
        <v>63901.25</v>
      </c>
      <c r="BP1136" s="5">
        <v>64958.51</v>
      </c>
      <c r="BQ1136" s="5">
        <v>65718.02</v>
      </c>
      <c r="BR1136" s="5">
        <v>66118.95</v>
      </c>
      <c r="BS1136" s="5">
        <v>66098.210000000006</v>
      </c>
      <c r="BT1136" s="5">
        <v>65594.23</v>
      </c>
      <c r="BU1136" s="5">
        <v>64549.46</v>
      </c>
      <c r="BV1136" s="5">
        <v>62917.98</v>
      </c>
      <c r="BW1136" s="5">
        <v>60670.58</v>
      </c>
      <c r="BX1136" s="5">
        <v>57679.05</v>
      </c>
      <c r="BY1136" s="5">
        <v>53969.1</v>
      </c>
      <c r="BZ1136" s="5">
        <v>49611.839999999997</v>
      </c>
      <c r="CA1136" s="5">
        <v>44716.05</v>
      </c>
      <c r="CB1136" s="5">
        <v>39420.26</v>
      </c>
      <c r="CC1136" s="5">
        <v>33899.1</v>
      </c>
      <c r="CD1136" s="5">
        <v>28366.93</v>
      </c>
      <c r="CE1136" s="5">
        <v>23056.45</v>
      </c>
      <c r="CF1136" s="5">
        <v>18304.47</v>
      </c>
      <c r="CG1136" s="5">
        <v>14100.47</v>
      </c>
      <c r="CH1136" s="5">
        <v>10410.67</v>
      </c>
      <c r="CI1136" s="5">
        <v>7294.97</v>
      </c>
      <c r="CJ1136" s="5">
        <v>4826.8999999999996</v>
      </c>
      <c r="CK1136" s="5">
        <v>2902.35</v>
      </c>
      <c r="CL1136" s="5">
        <v>1546.82</v>
      </c>
      <c r="CM1136" s="5">
        <v>716.52</v>
      </c>
      <c r="CN1136" s="5">
        <v>284.79000000000002</v>
      </c>
      <c r="CO1136" s="5">
        <v>92.38</v>
      </c>
      <c r="CP1136" s="5">
        <v>22.47</v>
      </c>
      <c r="CQ1136" s="5">
        <v>3.44</v>
      </c>
      <c r="CR1136" s="5">
        <v>0</v>
      </c>
      <c r="CS1136" s="5">
        <v>0</v>
      </c>
      <c r="CT1136" s="5">
        <v>0</v>
      </c>
      <c r="CU1136" s="5">
        <v>0</v>
      </c>
      <c r="CV1136" s="5">
        <v>0</v>
      </c>
      <c r="CW1136" s="5">
        <v>0</v>
      </c>
      <c r="CX1136" s="5">
        <v>0</v>
      </c>
      <c r="CY1136" s="5">
        <v>0</v>
      </c>
      <c r="CZ1136" s="5">
        <v>0</v>
      </c>
      <c r="DA1136" s="5">
        <v>0</v>
      </c>
      <c r="DB1136" s="5">
        <v>0</v>
      </c>
      <c r="DC1136" s="5">
        <v>0</v>
      </c>
      <c r="DD1136" s="5">
        <v>0</v>
      </c>
      <c r="DE1136" s="5">
        <v>0</v>
      </c>
      <c r="DF1136" s="3">
        <v>0</v>
      </c>
      <c r="DG1136" s="3">
        <v>0</v>
      </c>
      <c r="DH1136" s="3">
        <v>0</v>
      </c>
      <c r="DI1136" s="3">
        <v>0</v>
      </c>
      <c r="DJ1136" s="3">
        <v>0</v>
      </c>
      <c r="DK1136" s="3">
        <v>0</v>
      </c>
      <c r="DL1136" s="3">
        <v>0</v>
      </c>
      <c r="DM1136" s="3">
        <v>0</v>
      </c>
      <c r="DN1136" s="3">
        <v>0</v>
      </c>
      <c r="DO1136" s="3">
        <v>0</v>
      </c>
      <c r="DP1136" s="3">
        <v>0</v>
      </c>
      <c r="DQ1136" s="3">
        <v>0</v>
      </c>
      <c r="DR1136" s="3">
        <v>0</v>
      </c>
      <c r="DS1136" s="3">
        <v>0</v>
      </c>
      <c r="DT1136" s="3">
        <v>0</v>
      </c>
      <c r="DU1136" s="3">
        <v>0</v>
      </c>
      <c r="DV1136" s="3">
        <v>0</v>
      </c>
      <c r="DW1136" s="3">
        <v>0</v>
      </c>
      <c r="DX1136" s="3">
        <v>0</v>
      </c>
      <c r="DY1136" s="3">
        <v>0</v>
      </c>
      <c r="DZ1136" s="3">
        <v>0</v>
      </c>
      <c r="EA1136" s="3">
        <v>0</v>
      </c>
      <c r="EB1136" s="3">
        <v>0</v>
      </c>
      <c r="EC1136" s="3">
        <v>0</v>
      </c>
      <c r="ED1136" s="3">
        <v>0</v>
      </c>
      <c r="EE1136" s="3">
        <v>0</v>
      </c>
      <c r="EF1136" s="3">
        <v>0</v>
      </c>
      <c r="EG1136" s="3">
        <v>1</v>
      </c>
      <c r="EH1136" s="3">
        <v>0.99524000000000001</v>
      </c>
      <c r="EI1136" s="3">
        <v>0.99060218160000002</v>
      </c>
      <c r="EJ1136" s="3">
        <v>0.98623362597914399</v>
      </c>
      <c r="EK1136" s="3">
        <v>0.98213089409507071</v>
      </c>
      <c r="EL1136" s="3">
        <v>0.97819254920974952</v>
      </c>
      <c r="EM1136" s="3">
        <v>0.97428956093840258</v>
      </c>
      <c r="EN1136" s="3">
        <v>0.97032420242538331</v>
      </c>
      <c r="EO1136" s="3">
        <v>0.96623913753317237</v>
      </c>
      <c r="EP1136" s="3">
        <v>0.96202633489352773</v>
      </c>
      <c r="EQ1136" s="3">
        <v>0.95767797585980907</v>
      </c>
      <c r="ER1136" s="3">
        <v>0.95321519649230235</v>
      </c>
      <c r="ES1136" s="3">
        <v>0.94848724911770055</v>
      </c>
      <c r="ET1136" s="3">
        <v>0.94339387258993856</v>
      </c>
      <c r="EU1136" s="3">
        <v>0.93784671661910968</v>
      </c>
      <c r="EV1136" s="3">
        <v>0.93176946989541776</v>
      </c>
      <c r="EW1136" s="3">
        <v>0.92505141201747176</v>
      </c>
      <c r="EX1136" s="3">
        <v>0.91760474815073112</v>
      </c>
      <c r="EY1136" s="3">
        <v>0.90937383355981904</v>
      </c>
      <c r="EZ1136" s="3">
        <v>0.90034375139257006</v>
      </c>
      <c r="FA1136" s="3">
        <v>0.89042196325222389</v>
      </c>
      <c r="FB1136" s="3">
        <v>0.87946977310422159</v>
      </c>
      <c r="FC1136" s="3">
        <v>0.86735067963084544</v>
      </c>
      <c r="FD1136" s="3">
        <v>0.85396745864414147</v>
      </c>
      <c r="FE1136" s="3">
        <v>0.83926213900628932</v>
      </c>
      <c r="FF1136" s="3">
        <v>0.82317348380153876</v>
      </c>
      <c r="FG1136" s="3">
        <v>0.80564812033140398</v>
      </c>
      <c r="FH1136" s="3">
        <v>0.78665093765398941</v>
      </c>
      <c r="FI1136" s="3">
        <v>0.76611148167184373</v>
      </c>
      <c r="FJ1136" s="3">
        <v>0.74387892647372678</v>
      </c>
      <c r="FK1136" s="3">
        <v>0.71974749409891903</v>
      </c>
      <c r="FL1136" s="3">
        <v>0.69351269793901349</v>
      </c>
      <c r="FM1136" s="3">
        <v>0.66504400168861699</v>
      </c>
      <c r="FN1136" s="3">
        <v>0.6342192122103496</v>
      </c>
      <c r="FO1136" s="3">
        <v>0.600967098914161</v>
      </c>
      <c r="FP1136" s="3">
        <v>0.56529369192261647</v>
      </c>
      <c r="FQ1136" s="3">
        <v>0.52728899701465892</v>
      </c>
      <c r="FR1136" s="3">
        <v>0.48716757723181353</v>
      </c>
      <c r="FS1136" s="3">
        <v>0.4452760372656499</v>
      </c>
      <c r="FT1136" s="3">
        <v>0.4012515954611951</v>
      </c>
      <c r="FU1136" s="3">
        <v>0.35587004001453393</v>
      </c>
      <c r="FV1136" s="3">
        <v>0.31008380066626401</v>
      </c>
      <c r="FW1136" s="3">
        <v>0.26491389342320937</v>
      </c>
      <c r="FX1136" s="3">
        <v>0.22136469848336798</v>
      </c>
      <c r="FY1136" s="3">
        <v>0.18043657938077809</v>
      </c>
      <c r="FZ1136" s="3">
        <v>0.14311868603324557</v>
      </c>
      <c r="GA1136" s="3">
        <v>0.11026149809373305</v>
      </c>
      <c r="GB1136" s="3">
        <v>8.2972879930515053E-2</v>
      </c>
      <c r="GC1136" s="3">
        <v>6.0584307738864175E-2</v>
      </c>
      <c r="GD1136" s="3">
        <v>4.2398716084889314E-2</v>
      </c>
      <c r="GE1136" s="3">
        <v>2.8160803236422637E-2</v>
      </c>
      <c r="GF1136" s="3">
        <v>1.7661892573819553E-2</v>
      </c>
      <c r="GG1136" s="3">
        <v>1.0066219053522715E-2</v>
      </c>
      <c r="GH1136" s="3">
        <v>5.0851518792680702E-3</v>
      </c>
      <c r="GI1136" s="3">
        <v>2.2327376356302314E-3</v>
      </c>
      <c r="GJ1136" s="3">
        <v>8.4116157684733335E-4</v>
      </c>
      <c r="GK1136" s="3">
        <v>2.5864036164901806E-4</v>
      </c>
      <c r="GL1136" s="3">
        <v>5.962177616733163E-5</v>
      </c>
      <c r="GM1136" s="3">
        <v>8.6457537620247572E-6</v>
      </c>
      <c r="GN1136" s="3">
        <v>0</v>
      </c>
      <c r="GO1136" s="3">
        <v>0</v>
      </c>
      <c r="GP1136" s="3">
        <v>0</v>
      </c>
      <c r="GQ1136" s="3">
        <v>0</v>
      </c>
      <c r="GR1136" s="3">
        <v>0</v>
      </c>
      <c r="GS1136" s="3">
        <v>0</v>
      </c>
      <c r="GT1136" s="3">
        <v>0</v>
      </c>
      <c r="GU1136" s="3">
        <v>0</v>
      </c>
      <c r="GV1136" s="3">
        <v>0</v>
      </c>
      <c r="GW1136" s="3">
        <v>0</v>
      </c>
      <c r="GX1136" s="3">
        <v>0</v>
      </c>
      <c r="GY1136" s="3">
        <v>0</v>
      </c>
      <c r="GZ1136" s="3">
        <v>0</v>
      </c>
      <c r="HA1136" s="3">
        <v>0</v>
      </c>
      <c r="HB1136">
        <f t="shared" si="6670"/>
        <v>28</v>
      </c>
      <c r="HC1136">
        <f t="shared" si="6674"/>
        <v>0.23919532492687759</v>
      </c>
      <c r="HD1136">
        <f>IF(H1136&gt;=$F$3,IF(HB1136&lt;50,HC1136*VLOOKUP(H1136,Ret!$A$2:$AZ$27,HB1136+2),HC1136),0)</f>
        <v>4.3055158486837962E-3</v>
      </c>
      <c r="HE1136">
        <f>IF(H1136&lt;$F$3,HC1136*VLOOKUP(H1136,Withd!$A$2:$AZ$57,HB1136+2),0)</f>
        <v>0</v>
      </c>
      <c r="HF1136">
        <f>IF(HC1136=HD1136,0,HC1136*VLOOKUP(H1136,Mort!$A$2:$E$115,IF(HF1135/HC1135=VLOOKUP(H1135,Mort!$A$2:$E$115,2),2,3)))</f>
        <v>2.5833095092102782E-4</v>
      </c>
      <c r="HH1136">
        <f t="shared" ref="HH1136:HI1136" si="6723">HH1135+1</f>
        <v>50</v>
      </c>
      <c r="HI1136">
        <f t="shared" si="6723"/>
        <v>27</v>
      </c>
      <c r="HJ1136">
        <f t="shared" si="6668"/>
        <v>0.1721389562935681</v>
      </c>
      <c r="HK1136">
        <f>IF(HH1136&gt;=$F$3,IF(HI1136&lt;50,HJ1136*VLOOKUP(HH1136,Ret!$A$2:$AZ$27,HI1136+2),HJ1136),0)</f>
        <v>3.4427791258713619E-3</v>
      </c>
      <c r="HL1136">
        <f>IF(HH1136&lt;$F$3,HJ1136*VLOOKUP(HH1136,Withd!$A$2:$AZ$57,HI1136+2),0)</f>
        <v>0</v>
      </c>
      <c r="HM1136">
        <f>IF(HJ1136=HK1136,0,HJ1136*VLOOKUP(HH1136,Mort!$A$2:$E$115,IF(HM1135/HJ1135=VLOOKUP(HH1135,Mort!$A$2:$E$115,2),2,3)))</f>
        <v>1.7213895629356811E-4</v>
      </c>
      <c r="HN1136">
        <f>HN1135/(1+Assumptions!$C$9)</f>
        <v>0.39361003504321418</v>
      </c>
      <c r="HO1136">
        <f>HO1135*(1+Assumptions!$C$10)</f>
        <v>2.2245978246770139</v>
      </c>
      <c r="HQ1136">
        <f>HQ1135/(1.01+Assumptions!$C$9)</f>
        <v>0.30971906092801521</v>
      </c>
      <c r="HR1136">
        <f>HR1135/(0.99+Assumptions!$C$9)</f>
        <v>0.50138591959891954</v>
      </c>
    </row>
    <row r="1137" spans="2:226" x14ac:dyDescent="0.25">
      <c r="B1137">
        <f t="shared" ref="B1137:C1137" si="6724">B1136+1</f>
        <v>2073</v>
      </c>
      <c r="C1137">
        <f t="shared" si="6724"/>
        <v>79</v>
      </c>
      <c r="D1137">
        <f>IF(D1136=0, 0, D1136*(1-VLOOKUP(C1136,Mort!$A$2:$E$111,IF(D1136/D1135=1-VLOOKUP(C1135,Mort!$A$2:$E$111,4),4,5))))</f>
        <v>0.7829064791907564</v>
      </c>
      <c r="E1137" s="3">
        <f>IF(C1137&lt;65,Assumptions!$C$6,Assumptions!$C$7)*(1+Assumptions!$C$8)^(B1137-$J$3)</f>
        <v>75608.7032160628</v>
      </c>
      <c r="F1137" s="3">
        <f t="shared" si="6666"/>
        <v>59194.54</v>
      </c>
      <c r="H1137">
        <f t="shared" si="6673"/>
        <v>52</v>
      </c>
      <c r="I1137" s="5">
        <v>430523.71172540548</v>
      </c>
      <c r="J1137" s="5">
        <v>0</v>
      </c>
      <c r="K1137" s="5">
        <v>0</v>
      </c>
      <c r="L1137" s="5">
        <v>0</v>
      </c>
      <c r="M1137" s="5">
        <v>0</v>
      </c>
      <c r="N1137" s="5">
        <v>0</v>
      </c>
      <c r="O1137" s="5">
        <v>0</v>
      </c>
      <c r="P1137" s="5">
        <v>0</v>
      </c>
      <c r="Q1137" s="5">
        <v>0</v>
      </c>
      <c r="R1137" s="5">
        <v>0</v>
      </c>
      <c r="S1137" s="5">
        <v>0</v>
      </c>
      <c r="T1137" s="5">
        <v>0</v>
      </c>
      <c r="U1137" s="5">
        <v>0</v>
      </c>
      <c r="V1137" s="5">
        <v>0</v>
      </c>
      <c r="W1137" s="5">
        <v>0</v>
      </c>
      <c r="X1137" s="5">
        <v>0</v>
      </c>
      <c r="Y1137" s="5">
        <v>0</v>
      </c>
      <c r="Z1137" s="5">
        <v>0</v>
      </c>
      <c r="AA1137" s="5">
        <v>0</v>
      </c>
      <c r="AB1137" s="5">
        <v>0</v>
      </c>
      <c r="AC1137" s="5">
        <v>0</v>
      </c>
      <c r="AD1137" s="5">
        <v>0</v>
      </c>
      <c r="AE1137" s="5">
        <v>0</v>
      </c>
      <c r="AF1137" s="5">
        <v>0</v>
      </c>
      <c r="AG1137" s="5">
        <v>0</v>
      </c>
      <c r="AH1137" s="5">
        <v>0</v>
      </c>
      <c r="AI1137" s="5">
        <v>0</v>
      </c>
      <c r="AJ1137" s="5">
        <v>0</v>
      </c>
      <c r="AK1137" s="5">
        <v>0</v>
      </c>
      <c r="AL1137" s="5">
        <v>45629.22</v>
      </c>
      <c r="AM1137" s="5">
        <v>47914.5</v>
      </c>
      <c r="AN1137" s="5">
        <v>50326.87</v>
      </c>
      <c r="AO1137" s="5">
        <v>52873.98</v>
      </c>
      <c r="AP1137" s="5">
        <v>55558.36</v>
      </c>
      <c r="AQ1137" s="5">
        <v>58380.2</v>
      </c>
      <c r="AR1137" s="5">
        <v>61340.44</v>
      </c>
      <c r="AS1137" s="5">
        <v>64441.71</v>
      </c>
      <c r="AT1137" s="5">
        <v>67689.59</v>
      </c>
      <c r="AU1137" s="5">
        <v>71089.73</v>
      </c>
      <c r="AV1137" s="5">
        <v>74650.17</v>
      </c>
      <c r="AW1137" s="5">
        <v>78365.3</v>
      </c>
      <c r="AX1137" s="5">
        <v>33869.019999999997</v>
      </c>
      <c r="AY1137" s="5">
        <v>35521.71</v>
      </c>
      <c r="AZ1137" s="5">
        <v>37232.559999999998</v>
      </c>
      <c r="BA1137" s="5">
        <v>38997.14</v>
      </c>
      <c r="BB1137" s="5">
        <v>40810.79</v>
      </c>
      <c r="BC1137" s="5">
        <v>42669.18</v>
      </c>
      <c r="BD1137" s="5">
        <v>44568.97</v>
      </c>
      <c r="BE1137" s="5">
        <v>46502.11</v>
      </c>
      <c r="BF1137" s="5">
        <v>48456.29</v>
      </c>
      <c r="BG1137" s="5">
        <v>50416.93</v>
      </c>
      <c r="BH1137" s="5">
        <v>52369.14</v>
      </c>
      <c r="BI1137" s="5">
        <v>54298.05</v>
      </c>
      <c r="BJ1137" s="5">
        <v>56186.3</v>
      </c>
      <c r="BK1137" s="5">
        <v>58014.55</v>
      </c>
      <c r="BL1137" s="5">
        <v>59762.12</v>
      </c>
      <c r="BM1137" s="5">
        <v>61402.83</v>
      </c>
      <c r="BN1137" s="5">
        <v>62900.07</v>
      </c>
      <c r="BO1137" s="5">
        <v>64206.87</v>
      </c>
      <c r="BP1137" s="5">
        <v>65269.19</v>
      </c>
      <c r="BQ1137" s="5">
        <v>66032.33</v>
      </c>
      <c r="BR1137" s="5">
        <v>66435.179999999993</v>
      </c>
      <c r="BS1137" s="5">
        <v>66414.34</v>
      </c>
      <c r="BT1137" s="5">
        <v>65907.95</v>
      </c>
      <c r="BU1137" s="5">
        <v>64858.19</v>
      </c>
      <c r="BV1137" s="5">
        <v>63218.9</v>
      </c>
      <c r="BW1137" s="5">
        <v>60960.76</v>
      </c>
      <c r="BX1137" s="5">
        <v>57954.91</v>
      </c>
      <c r="BY1137" s="5">
        <v>54227.22</v>
      </c>
      <c r="BZ1137" s="5">
        <v>49849.120000000003</v>
      </c>
      <c r="CA1137" s="5">
        <v>44929.91</v>
      </c>
      <c r="CB1137" s="5">
        <v>39608.800000000003</v>
      </c>
      <c r="CC1137" s="5">
        <v>34061.230000000003</v>
      </c>
      <c r="CD1137" s="5">
        <v>28502.61</v>
      </c>
      <c r="CE1137" s="5">
        <v>23166.720000000001</v>
      </c>
      <c r="CF1137" s="5">
        <v>18392.02</v>
      </c>
      <c r="CG1137" s="5">
        <v>14167.91</v>
      </c>
      <c r="CH1137" s="5">
        <v>10460.459999999999</v>
      </c>
      <c r="CI1137" s="5">
        <v>7329.86</v>
      </c>
      <c r="CJ1137" s="5">
        <v>4849.9799999999996</v>
      </c>
      <c r="CK1137" s="5">
        <v>2916.23</v>
      </c>
      <c r="CL1137" s="5">
        <v>1554.22</v>
      </c>
      <c r="CM1137" s="5">
        <v>719.94</v>
      </c>
      <c r="CN1137" s="5">
        <v>286.14999999999998</v>
      </c>
      <c r="CO1137" s="5">
        <v>92.82</v>
      </c>
      <c r="CP1137" s="5">
        <v>22.57</v>
      </c>
      <c r="CQ1137" s="5">
        <v>3.45</v>
      </c>
      <c r="CR1137" s="5">
        <v>0</v>
      </c>
      <c r="CS1137" s="5">
        <v>0</v>
      </c>
      <c r="CT1137" s="5">
        <v>0</v>
      </c>
      <c r="CU1137" s="5">
        <v>0</v>
      </c>
      <c r="CV1137" s="5">
        <v>0</v>
      </c>
      <c r="CW1137" s="5">
        <v>0</v>
      </c>
      <c r="CX1137" s="5">
        <v>0</v>
      </c>
      <c r="CY1137" s="5">
        <v>0</v>
      </c>
      <c r="CZ1137" s="5">
        <v>0</v>
      </c>
      <c r="DA1137" s="5">
        <v>0</v>
      </c>
      <c r="DB1137" s="5">
        <v>0</v>
      </c>
      <c r="DC1137" s="5">
        <v>0</v>
      </c>
      <c r="DD1137" s="5">
        <v>0</v>
      </c>
      <c r="DE1137" s="5">
        <v>0</v>
      </c>
      <c r="DF1137" s="3">
        <v>0</v>
      </c>
      <c r="DG1137" s="3">
        <v>0</v>
      </c>
      <c r="DH1137" s="3">
        <v>0</v>
      </c>
      <c r="DI1137" s="3">
        <v>0</v>
      </c>
      <c r="DJ1137" s="3">
        <v>0</v>
      </c>
      <c r="DK1137" s="3">
        <v>0</v>
      </c>
      <c r="DL1137" s="3">
        <v>0</v>
      </c>
      <c r="DM1137" s="3">
        <v>0</v>
      </c>
      <c r="DN1137" s="3">
        <v>0</v>
      </c>
      <c r="DO1137" s="3">
        <v>0</v>
      </c>
      <c r="DP1137" s="3">
        <v>0</v>
      </c>
      <c r="DQ1137" s="3">
        <v>0</v>
      </c>
      <c r="DR1137" s="3">
        <v>0</v>
      </c>
      <c r="DS1137" s="3">
        <v>0</v>
      </c>
      <c r="DT1137" s="3">
        <v>0</v>
      </c>
      <c r="DU1137" s="3">
        <v>0</v>
      </c>
      <c r="DV1137" s="3">
        <v>0</v>
      </c>
      <c r="DW1137" s="3">
        <v>0</v>
      </c>
      <c r="DX1137" s="3">
        <v>0</v>
      </c>
      <c r="DY1137" s="3">
        <v>0</v>
      </c>
      <c r="DZ1137" s="3">
        <v>0</v>
      </c>
      <c r="EA1137" s="3">
        <v>0</v>
      </c>
      <c r="EB1137" s="3">
        <v>0</v>
      </c>
      <c r="EC1137" s="3">
        <v>0</v>
      </c>
      <c r="ED1137" s="3">
        <v>0</v>
      </c>
      <c r="EE1137" s="3">
        <v>0</v>
      </c>
      <c r="EF1137" s="3">
        <v>0</v>
      </c>
      <c r="EG1137" s="3">
        <v>0</v>
      </c>
      <c r="EH1137" s="3">
        <v>1</v>
      </c>
      <c r="EI1137" s="3">
        <v>0.99534</v>
      </c>
      <c r="EJ1137" s="3">
        <v>0.99095055059999992</v>
      </c>
      <c r="EK1137" s="3">
        <v>0.98682819630950391</v>
      </c>
      <c r="EL1137" s="3">
        <v>0.9828710152423028</v>
      </c>
      <c r="EM1137" s="3">
        <v>0.97894935989148602</v>
      </c>
      <c r="EN1137" s="3">
        <v>0.97496503599672768</v>
      </c>
      <c r="EO1137" s="3">
        <v>0.97086043319518145</v>
      </c>
      <c r="EP1137" s="3">
        <v>0.96662748170645041</v>
      </c>
      <c r="EQ1137" s="3">
        <v>0.96225832548913726</v>
      </c>
      <c r="ER1137" s="3">
        <v>0.95777420169235783</v>
      </c>
      <c r="ES1137" s="3">
        <v>0.95302364165196374</v>
      </c>
      <c r="ET1137" s="3">
        <v>0.94790590469629266</v>
      </c>
      <c r="EU1137" s="3">
        <v>0.94233221797667843</v>
      </c>
      <c r="EV1137" s="3">
        <v>0.93622590520418947</v>
      </c>
      <c r="EW1137" s="3">
        <v>0.92947571642766724</v>
      </c>
      <c r="EX1137" s="3">
        <v>0.92199343691042457</v>
      </c>
      <c r="EY1137" s="3">
        <v>0.913723155781338</v>
      </c>
      <c r="EZ1137" s="3">
        <v>0.90464988484442932</v>
      </c>
      <c r="FA1137" s="3">
        <v>0.89468064311344364</v>
      </c>
      <c r="FB1137" s="3">
        <v>0.88367607120314828</v>
      </c>
      <c r="FC1137" s="3">
        <v>0.87149901494196891</v>
      </c>
      <c r="FD1137" s="3">
        <v>0.85805178514141422</v>
      </c>
      <c r="FE1137" s="3">
        <v>0.84327613340127905</v>
      </c>
      <c r="FF1137" s="3">
        <v>0.82711052992397649</v>
      </c>
      <c r="FG1137" s="3">
        <v>0.809501346741895</v>
      </c>
      <c r="FH1137" s="3">
        <v>0.79041330498572104</v>
      </c>
      <c r="FI1137" s="3">
        <v>0.76977561359254387</v>
      </c>
      <c r="FJ1137" s="3">
        <v>0.74743672528608818</v>
      </c>
      <c r="FK1137" s="3">
        <v>0.72318987791780742</v>
      </c>
      <c r="FL1137" s="3">
        <v>0.69682960686770334</v>
      </c>
      <c r="FM1137" s="3">
        <v>0.66822475150578409</v>
      </c>
      <c r="FN1137" s="3">
        <v>0.63725253427349104</v>
      </c>
      <c r="FO1137" s="3">
        <v>0.60384138390153197</v>
      </c>
      <c r="FP1137" s="3">
        <v>0.567997359353137</v>
      </c>
      <c r="FQ1137" s="3">
        <v>0.52981089688382554</v>
      </c>
      <c r="FR1137" s="3">
        <v>0.48949758573993524</v>
      </c>
      <c r="FS1137" s="3">
        <v>0.44740568834215821</v>
      </c>
      <c r="FT1137" s="3">
        <v>0.40317068793576905</v>
      </c>
      <c r="FU1137" s="3">
        <v>0.35757208313023359</v>
      </c>
      <c r="FV1137" s="3">
        <v>0.31156685891469771</v>
      </c>
      <c r="FW1137" s="3">
        <v>0.26618091457659371</v>
      </c>
      <c r="FX1137" s="3">
        <v>0.22242343402934747</v>
      </c>
      <c r="FY1137" s="3">
        <v>0.18129956531166141</v>
      </c>
      <c r="FZ1137" s="3">
        <v>0.14380318921390359</v>
      </c>
      <c r="GA1137" s="3">
        <v>0.1107888530341756</v>
      </c>
      <c r="GB1137" s="3">
        <v>8.3369719796747482E-2</v>
      </c>
      <c r="GC1137" s="3">
        <v>6.0874068303991107E-2</v>
      </c>
      <c r="GD1137" s="3">
        <v>4.2601499221182094E-2</v>
      </c>
      <c r="GE1137" s="3">
        <v>2.8295489767716939E-2</v>
      </c>
      <c r="GF1137" s="3">
        <v>1.7746365272516711E-2</v>
      </c>
      <c r="GG1137" s="3">
        <v>1.0114363423418173E-2</v>
      </c>
      <c r="GH1137" s="3">
        <v>5.1094729706081584E-3</v>
      </c>
      <c r="GI1137" s="3">
        <v>2.2434162972049241E-3</v>
      </c>
      <c r="GJ1137" s="3">
        <v>8.4518465580898298E-4</v>
      </c>
      <c r="GK1137" s="3">
        <v>2.5987737796814609E-4</v>
      </c>
      <c r="GL1137" s="3">
        <v>5.9906933169217021E-5</v>
      </c>
      <c r="GM1137" s="3">
        <v>8.6871043788681586E-6</v>
      </c>
      <c r="GN1137" s="3">
        <v>0</v>
      </c>
      <c r="GO1137" s="3">
        <v>0</v>
      </c>
      <c r="GP1137" s="3">
        <v>0</v>
      </c>
      <c r="GQ1137" s="3">
        <v>0</v>
      </c>
      <c r="GR1137" s="3">
        <v>0</v>
      </c>
      <c r="GS1137" s="3">
        <v>0</v>
      </c>
      <c r="GT1137" s="3">
        <v>0</v>
      </c>
      <c r="GU1137" s="3">
        <v>0</v>
      </c>
      <c r="GV1137" s="3">
        <v>0</v>
      </c>
      <c r="GW1137" s="3">
        <v>0</v>
      </c>
      <c r="GX1137" s="3">
        <v>0</v>
      </c>
      <c r="GY1137" s="3">
        <v>0</v>
      </c>
      <c r="GZ1137" s="3">
        <v>0</v>
      </c>
      <c r="HA1137" s="3">
        <v>0</v>
      </c>
      <c r="HB1137">
        <f t="shared" si="6670"/>
        <v>29</v>
      </c>
      <c r="HC1137">
        <f t="shared" si="6674"/>
        <v>0.23463147812727275</v>
      </c>
      <c r="HD1137">
        <f>IF(H1137&gt;=$F$3,IF(HB1137&lt;50,HC1137*VLOOKUP(H1137,Ret!$A$2:$AZ$27,HB1137+2),HC1137),0)</f>
        <v>5.6311554750545466E-3</v>
      </c>
      <c r="HE1137">
        <f>IF(H1137&lt;$F$3,HC1137*VLOOKUP(H1137,Withd!$A$2:$AZ$57,HB1137+2),0)</f>
        <v>0</v>
      </c>
      <c r="HF1137">
        <f>IF(HC1137=HD1137,0,HC1137*VLOOKUP(H1137,Mort!$A$2:$E$115,IF(HF1136/HC1136=VLOOKUP(H1136,Mort!$A$2:$E$115,2),2,3)))</f>
        <v>2.7686514419018188E-4</v>
      </c>
      <c r="HH1137">
        <f t="shared" ref="HH1137:HI1137" si="6725">HH1136+1</f>
        <v>51</v>
      </c>
      <c r="HI1137">
        <f t="shared" si="6725"/>
        <v>28</v>
      </c>
      <c r="HJ1137">
        <f t="shared" si="6668"/>
        <v>0.16852403821140319</v>
      </c>
      <c r="HK1137">
        <f>IF(HH1137&gt;=$F$3,IF(HI1137&lt;50,HJ1137*VLOOKUP(HH1137,Ret!$A$2:$AZ$27,HI1137+2),HJ1137),0)</f>
        <v>3.0334326878052572E-3</v>
      </c>
      <c r="HL1137">
        <f>IF(HH1137&lt;$F$3,HJ1137*VLOOKUP(HH1137,Withd!$A$2:$AZ$57,HI1137+2),0)</f>
        <v>0</v>
      </c>
      <c r="HM1137">
        <f>IF(HJ1137=HK1137,0,HJ1137*VLOOKUP(HH1137,Mort!$A$2:$E$115,IF(HM1136/HJ1136=VLOOKUP(HH1136,Mort!$A$2:$E$115,2),2,3)))</f>
        <v>1.8200596126831544E-4</v>
      </c>
      <c r="HN1137">
        <f>HN1136/(1+Assumptions!$C$9)</f>
        <v>0.37920041911677665</v>
      </c>
      <c r="HO1137">
        <f>HO1136*(1+Assumptions!$C$10)</f>
        <v>2.2968972539790169</v>
      </c>
      <c r="HQ1137">
        <f>HQ1136/(1.01+Assumptions!$C$9)</f>
        <v>0.29553345508398399</v>
      </c>
      <c r="HR1137">
        <f>HR1136/(0.99+Assumptions!$C$9)</f>
        <v>0.48772949377326802</v>
      </c>
    </row>
    <row r="1138" spans="2:226" x14ac:dyDescent="0.25">
      <c r="B1138">
        <f t="shared" ref="B1138:C1138" si="6726">B1137+1</f>
        <v>2074</v>
      </c>
      <c r="C1138">
        <f t="shared" si="6726"/>
        <v>80</v>
      </c>
      <c r="D1138">
        <f>IF(D1137=0, 0, D1137*(1-VLOOKUP(C1137,Mort!$A$2:$E$111,IF(D1137/D1136=1-VLOOKUP(C1136,Mort!$A$2:$E$111,4),4,5))))</f>
        <v>0.76246479101908582</v>
      </c>
      <c r="E1138" s="3">
        <f>IF(C1138&lt;65,Assumptions!$C$6,Assumptions!$C$7)*(1+Assumptions!$C$8)^(B1138-$J$3)</f>
        <v>79767.181892946246</v>
      </c>
      <c r="F1138" s="3">
        <f t="shared" si="6666"/>
        <v>60819.67</v>
      </c>
      <c r="H1138">
        <f t="shared" si="6673"/>
        <v>53</v>
      </c>
      <c r="I1138" s="5">
        <v>416405.21218251076</v>
      </c>
      <c r="J1138" s="5">
        <v>0</v>
      </c>
      <c r="K1138" s="5">
        <v>0</v>
      </c>
      <c r="L1138" s="5">
        <v>0</v>
      </c>
      <c r="M1138" s="5">
        <v>0</v>
      </c>
      <c r="N1138" s="5">
        <v>0</v>
      </c>
      <c r="O1138" s="5">
        <v>0</v>
      </c>
      <c r="P1138" s="5">
        <v>0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s="5">
        <v>0</v>
      </c>
      <c r="AC1138" s="5">
        <v>0</v>
      </c>
      <c r="AD1138" s="5">
        <v>0</v>
      </c>
      <c r="AE1138" s="5">
        <v>0</v>
      </c>
      <c r="AF1138" s="5">
        <v>0</v>
      </c>
      <c r="AG1138" s="5">
        <v>0</v>
      </c>
      <c r="AH1138" s="5">
        <v>0</v>
      </c>
      <c r="AI1138" s="5">
        <v>0</v>
      </c>
      <c r="AJ1138" s="5">
        <v>0</v>
      </c>
      <c r="AK1138" s="5">
        <v>0</v>
      </c>
      <c r="AL1138" s="5">
        <v>0</v>
      </c>
      <c r="AM1138" s="5">
        <v>48138.83</v>
      </c>
      <c r="AN1138" s="5">
        <v>50562.5</v>
      </c>
      <c r="AO1138" s="5">
        <v>53121.52</v>
      </c>
      <c r="AP1138" s="5">
        <v>55818.47</v>
      </c>
      <c r="AQ1138" s="5">
        <v>58653.53</v>
      </c>
      <c r="AR1138" s="5">
        <v>61627.62</v>
      </c>
      <c r="AS1138" s="5">
        <v>64743.42</v>
      </c>
      <c r="AT1138" s="5">
        <v>68006.5</v>
      </c>
      <c r="AU1138" s="5">
        <v>71422.559999999998</v>
      </c>
      <c r="AV1138" s="5">
        <v>74999.67</v>
      </c>
      <c r="AW1138" s="5">
        <v>78732.19</v>
      </c>
      <c r="AX1138" s="5">
        <v>34027.58</v>
      </c>
      <c r="AY1138" s="5">
        <v>35688.019999999997</v>
      </c>
      <c r="AZ1138" s="5">
        <v>37406.879999999997</v>
      </c>
      <c r="BA1138" s="5">
        <v>39179.72</v>
      </c>
      <c r="BB1138" s="5">
        <v>41001.86</v>
      </c>
      <c r="BC1138" s="5">
        <v>42868.95</v>
      </c>
      <c r="BD1138" s="5">
        <v>44777.64</v>
      </c>
      <c r="BE1138" s="5">
        <v>46719.82</v>
      </c>
      <c r="BF1138" s="5">
        <v>48683.15</v>
      </c>
      <c r="BG1138" s="5">
        <v>50652.97</v>
      </c>
      <c r="BH1138" s="5">
        <v>52614.32</v>
      </c>
      <c r="BI1138" s="5">
        <v>54552.26</v>
      </c>
      <c r="BJ1138" s="5">
        <v>56449.35</v>
      </c>
      <c r="BK1138" s="5">
        <v>58286.16</v>
      </c>
      <c r="BL1138" s="5">
        <v>60041.919999999998</v>
      </c>
      <c r="BM1138" s="5">
        <v>61690.31</v>
      </c>
      <c r="BN1138" s="5">
        <v>63194.559999999998</v>
      </c>
      <c r="BO1138" s="5">
        <v>64507.48</v>
      </c>
      <c r="BP1138" s="5">
        <v>65574.77</v>
      </c>
      <c r="BQ1138" s="5">
        <v>66341.48</v>
      </c>
      <c r="BR1138" s="5">
        <v>66746.22</v>
      </c>
      <c r="BS1138" s="5">
        <v>66725.279999999999</v>
      </c>
      <c r="BT1138" s="5">
        <v>66216.52</v>
      </c>
      <c r="BU1138" s="5">
        <v>65161.84</v>
      </c>
      <c r="BV1138" s="5">
        <v>63514.879999999997</v>
      </c>
      <c r="BW1138" s="5">
        <v>61246.16</v>
      </c>
      <c r="BX1138" s="5">
        <v>58226.25</v>
      </c>
      <c r="BY1138" s="5">
        <v>54481.11</v>
      </c>
      <c r="BZ1138" s="5">
        <v>50082.5</v>
      </c>
      <c r="CA1138" s="5">
        <v>45140.27</v>
      </c>
      <c r="CB1138" s="5">
        <v>39794.239999999998</v>
      </c>
      <c r="CC1138" s="5">
        <v>34220.699999999997</v>
      </c>
      <c r="CD1138" s="5">
        <v>28636.05</v>
      </c>
      <c r="CE1138" s="5">
        <v>23275.18</v>
      </c>
      <c r="CF1138" s="5">
        <v>18478.12</v>
      </c>
      <c r="CG1138" s="5">
        <v>14234.24</v>
      </c>
      <c r="CH1138" s="5">
        <v>10509.43</v>
      </c>
      <c r="CI1138" s="5">
        <v>7364.18</v>
      </c>
      <c r="CJ1138" s="5">
        <v>4872.6899999999996</v>
      </c>
      <c r="CK1138" s="5">
        <v>2929.88</v>
      </c>
      <c r="CL1138" s="5">
        <v>1561.49</v>
      </c>
      <c r="CM1138" s="5">
        <v>723.31</v>
      </c>
      <c r="CN1138" s="5">
        <v>287.49</v>
      </c>
      <c r="CO1138" s="5">
        <v>93.26</v>
      </c>
      <c r="CP1138" s="5">
        <v>22.68</v>
      </c>
      <c r="CQ1138" s="5">
        <v>3.47</v>
      </c>
      <c r="CR1138" s="5">
        <v>0</v>
      </c>
      <c r="CS1138" s="5">
        <v>0</v>
      </c>
      <c r="CT1138" s="5">
        <v>0</v>
      </c>
      <c r="CU1138" s="5">
        <v>0</v>
      </c>
      <c r="CV1138" s="5">
        <v>0</v>
      </c>
      <c r="CW1138" s="5">
        <v>0</v>
      </c>
      <c r="CX1138" s="5">
        <v>0</v>
      </c>
      <c r="CY1138" s="5">
        <v>0</v>
      </c>
      <c r="CZ1138" s="5">
        <v>0</v>
      </c>
      <c r="DA1138" s="5">
        <v>0</v>
      </c>
      <c r="DB1138" s="5">
        <v>0</v>
      </c>
      <c r="DC1138" s="5">
        <v>0</v>
      </c>
      <c r="DD1138" s="5">
        <v>0</v>
      </c>
      <c r="DE1138" s="5">
        <v>0</v>
      </c>
      <c r="DF1138" s="3">
        <v>0</v>
      </c>
      <c r="DG1138" s="3">
        <v>0</v>
      </c>
      <c r="DH1138" s="3">
        <v>0</v>
      </c>
      <c r="DI1138" s="3">
        <v>0</v>
      </c>
      <c r="DJ1138" s="3">
        <v>0</v>
      </c>
      <c r="DK1138" s="3">
        <v>0</v>
      </c>
      <c r="DL1138" s="3">
        <v>0</v>
      </c>
      <c r="DM1138" s="3">
        <v>0</v>
      </c>
      <c r="DN1138" s="3">
        <v>0</v>
      </c>
      <c r="DO1138" s="3">
        <v>0</v>
      </c>
      <c r="DP1138" s="3">
        <v>0</v>
      </c>
      <c r="DQ1138" s="3">
        <v>0</v>
      </c>
      <c r="DR1138" s="3">
        <v>0</v>
      </c>
      <c r="DS1138" s="3">
        <v>0</v>
      </c>
      <c r="DT1138" s="3">
        <v>0</v>
      </c>
      <c r="DU1138" s="3">
        <v>0</v>
      </c>
      <c r="DV1138" s="3">
        <v>0</v>
      </c>
      <c r="DW1138" s="3">
        <v>0</v>
      </c>
      <c r="DX1138" s="3">
        <v>0</v>
      </c>
      <c r="DY1138" s="3">
        <v>0</v>
      </c>
      <c r="DZ1138" s="3">
        <v>0</v>
      </c>
      <c r="EA1138" s="3">
        <v>0</v>
      </c>
      <c r="EB1138" s="3">
        <v>0</v>
      </c>
      <c r="EC1138" s="3">
        <v>0</v>
      </c>
      <c r="ED1138" s="3">
        <v>0</v>
      </c>
      <c r="EE1138" s="3">
        <v>0</v>
      </c>
      <c r="EF1138" s="3">
        <v>0</v>
      </c>
      <c r="EG1138" s="3">
        <v>0</v>
      </c>
      <c r="EH1138" s="3">
        <v>0</v>
      </c>
      <c r="EI1138" s="3">
        <v>1</v>
      </c>
      <c r="EJ1138" s="3">
        <v>0.99558999999999997</v>
      </c>
      <c r="EK1138" s="3">
        <v>0.99144834559999995</v>
      </c>
      <c r="EL1138" s="3">
        <v>0.98747263773414395</v>
      </c>
      <c r="EM1138" s="3">
        <v>0.98353262190958468</v>
      </c>
      <c r="EN1138" s="3">
        <v>0.9795296441384127</v>
      </c>
      <c r="EO1138" s="3">
        <v>0.97540582433658995</v>
      </c>
      <c r="EP1138" s="3">
        <v>0.97115305494248239</v>
      </c>
      <c r="EQ1138" s="3">
        <v>0.96676344313414242</v>
      </c>
      <c r="ER1138" s="3">
        <v>0.96225832548913737</v>
      </c>
      <c r="ES1138" s="3">
        <v>0.95748552419471133</v>
      </c>
      <c r="ET1138" s="3">
        <v>0.9523438269297857</v>
      </c>
      <c r="EU1138" s="3">
        <v>0.9467440452274386</v>
      </c>
      <c r="EV1138" s="3">
        <v>0.94060914381436478</v>
      </c>
      <c r="EW1138" s="3">
        <v>0.93382735188746313</v>
      </c>
      <c r="EX1138" s="3">
        <v>0.92631004170476905</v>
      </c>
      <c r="EY1138" s="3">
        <v>0.91800104063067722</v>
      </c>
      <c r="EZ1138" s="3">
        <v>0.90888529029721465</v>
      </c>
      <c r="FA1138" s="3">
        <v>0.8988693743981393</v>
      </c>
      <c r="FB1138" s="3">
        <v>0.88781328109304225</v>
      </c>
      <c r="FC1138" s="3">
        <v>0.87557921407958017</v>
      </c>
      <c r="FD1138" s="3">
        <v>0.86206902680633224</v>
      </c>
      <c r="FE1138" s="3">
        <v>0.84722419816472716</v>
      </c>
      <c r="FF1138" s="3">
        <v>0.83098291028590932</v>
      </c>
      <c r="FG1138" s="3">
        <v>0.81329128412592233</v>
      </c>
      <c r="FH1138" s="3">
        <v>0.79411387564623304</v>
      </c>
      <c r="FI1138" s="3">
        <v>0.7733795623531099</v>
      </c>
      <c r="FJ1138" s="3">
        <v>0.75093608745362261</v>
      </c>
      <c r="FK1138" s="3">
        <v>0.72657572077662713</v>
      </c>
      <c r="FL1138" s="3">
        <v>0.70009203575431911</v>
      </c>
      <c r="FM1138" s="3">
        <v>0.67135325768660425</v>
      </c>
      <c r="FN1138" s="3">
        <v>0.64023603419283015</v>
      </c>
      <c r="FO1138" s="3">
        <v>0.60666845892010013</v>
      </c>
      <c r="FP1138" s="3">
        <v>0.570656619198603</v>
      </c>
      <c r="FQ1138" s="3">
        <v>0.53229137468988086</v>
      </c>
      <c r="FR1138" s="3">
        <v>0.49178932398972786</v>
      </c>
      <c r="FS1138" s="3">
        <v>0.44950036001985116</v>
      </c>
      <c r="FT1138" s="3">
        <v>0.40505825942468848</v>
      </c>
      <c r="FU1138" s="3">
        <v>0.35924617028375622</v>
      </c>
      <c r="FV1138" s="3">
        <v>0.31302555801504817</v>
      </c>
      <c r="FW1138" s="3">
        <v>0.26742712497899612</v>
      </c>
      <c r="FX1138" s="3">
        <v>0.22346477990369895</v>
      </c>
      <c r="FY1138" s="3">
        <v>0.18214837674730405</v>
      </c>
      <c r="FZ1138" s="3">
        <v>0.14447644946842664</v>
      </c>
      <c r="GA1138" s="3">
        <v>0.11130754619946524</v>
      </c>
      <c r="GB1138" s="3">
        <v>8.3760041590559595E-2</v>
      </c>
      <c r="GC1138" s="3">
        <v>6.1159069568178896E-2</v>
      </c>
      <c r="GD1138" s="3">
        <v>4.2800951655898631E-2</v>
      </c>
      <c r="GE1138" s="3">
        <v>2.8427964080331315E-2</v>
      </c>
      <c r="GF1138" s="3">
        <v>1.7829450511902194E-2</v>
      </c>
      <c r="GG1138" s="3">
        <v>1.0161717024753537E-2</v>
      </c>
      <c r="GH1138" s="3">
        <v>5.1333945893947443E-3</v>
      </c>
      <c r="GI1138" s="3">
        <v>2.25391956236555E-3</v>
      </c>
      <c r="GJ1138" s="3">
        <v>8.4914165592559724E-4</v>
      </c>
      <c r="GK1138" s="3">
        <v>2.610940763640026E-4</v>
      </c>
      <c r="GL1138" s="3">
        <v>6.0187406483429867E-5</v>
      </c>
      <c r="GM1138" s="3">
        <v>8.727775814162163E-6</v>
      </c>
      <c r="GN1138" s="3">
        <v>0</v>
      </c>
      <c r="GO1138" s="3">
        <v>0</v>
      </c>
      <c r="GP1138" s="3">
        <v>0</v>
      </c>
      <c r="GQ1138" s="3">
        <v>0</v>
      </c>
      <c r="GR1138" s="3">
        <v>0</v>
      </c>
      <c r="GS1138" s="3">
        <v>0</v>
      </c>
      <c r="GT1138" s="3">
        <v>0</v>
      </c>
      <c r="GU1138" s="3">
        <v>0</v>
      </c>
      <c r="GV1138" s="3">
        <v>0</v>
      </c>
      <c r="GW1138" s="3">
        <v>0</v>
      </c>
      <c r="GX1138" s="3">
        <v>0</v>
      </c>
      <c r="GY1138" s="3">
        <v>0</v>
      </c>
      <c r="GZ1138" s="3">
        <v>0</v>
      </c>
      <c r="HA1138" s="3">
        <v>0</v>
      </c>
      <c r="HB1138">
        <f t="shared" si="6670"/>
        <v>30</v>
      </c>
      <c r="HC1138">
        <f t="shared" si="6674"/>
        <v>0.22872345750802803</v>
      </c>
      <c r="HD1138">
        <f>IF(H1138&gt;=$F$3,IF(HB1138&lt;50,HC1138*VLOOKUP(H1138,Ret!$A$2:$AZ$27,HB1138+2),HC1138),0)</f>
        <v>4.8031926076685886E-3</v>
      </c>
      <c r="HE1138">
        <f>IF(H1138&lt;$F$3,HC1138*VLOOKUP(H1138,Withd!$A$2:$AZ$57,HB1138+2),0)</f>
        <v>0</v>
      </c>
      <c r="HF1138">
        <f>IF(HC1138=HD1138,0,HC1138*VLOOKUP(H1138,Mort!$A$2:$E$115,IF(HF1137/HC1137=VLOOKUP(H1137,Mort!$A$2:$E$115,2),2,3)))</f>
        <v>2.8819155646011532E-4</v>
      </c>
      <c r="HH1138">
        <f t="shared" ref="HH1138:HI1138" si="6727">HH1137+1</f>
        <v>52</v>
      </c>
      <c r="HI1138">
        <f t="shared" si="6727"/>
        <v>29</v>
      </c>
      <c r="HJ1138">
        <f t="shared" si="6668"/>
        <v>0.1653085995623296</v>
      </c>
      <c r="HK1138">
        <f>IF(HH1138&gt;=$F$3,IF(HI1138&lt;50,HJ1138*VLOOKUP(HH1138,Ret!$A$2:$AZ$27,HI1138+2),HJ1138),0)</f>
        <v>3.9674063894959101E-3</v>
      </c>
      <c r="HL1138">
        <f>IF(HH1138&lt;$F$3,HJ1138*VLOOKUP(HH1138,Withd!$A$2:$AZ$57,HI1138+2),0)</f>
        <v>0</v>
      </c>
      <c r="HM1138">
        <f>IF(HJ1138=HK1138,0,HJ1138*VLOOKUP(HH1138,Mort!$A$2:$E$115,IF(HM1137/HJ1137=VLOOKUP(HH1137,Mort!$A$2:$E$115,2),2,3)))</f>
        <v>1.9506414748354895E-4</v>
      </c>
      <c r="HN1138">
        <f>HN1137/(1+Assumptions!$C$9)</f>
        <v>0.36531832284853238</v>
      </c>
      <c r="HO1138">
        <f>HO1137*(1+Assumptions!$C$10)</f>
        <v>2.3715464147333347</v>
      </c>
      <c r="HQ1138">
        <f>HQ1137/(1.01+Assumptions!$C$9)</f>
        <v>0.28199757164502287</v>
      </c>
      <c r="HR1138">
        <f>HR1137/(0.99+Assumptions!$C$9)</f>
        <v>0.47444503285337353</v>
      </c>
    </row>
    <row r="1139" spans="2:226" x14ac:dyDescent="0.25">
      <c r="B1139">
        <f t="shared" ref="B1139:C1139" si="6728">B1138+1</f>
        <v>2075</v>
      </c>
      <c r="C1139">
        <f t="shared" si="6728"/>
        <v>81</v>
      </c>
      <c r="D1139">
        <f>IF(D1138=0, 0, D1138*(1-VLOOKUP(C1138,Mort!$A$2:$E$111,IF(D1138/D1137=1-VLOOKUP(C1137,Mort!$A$2:$E$111,4),4,5))))</f>
        <v>0.74033806278371195</v>
      </c>
      <c r="E1139" s="3">
        <f>IF(C1139&lt;65,Assumptions!$C$6,Assumptions!$C$7)*(1+Assumptions!$C$8)^(B1139-$J$3)</f>
        <v>84154.37689705829</v>
      </c>
      <c r="F1139" s="3">
        <f t="shared" si="6666"/>
        <v>62302.69</v>
      </c>
      <c r="H1139">
        <f t="shared" si="6673"/>
        <v>54</v>
      </c>
      <c r="I1139" s="5">
        <v>401855.43169058918</v>
      </c>
      <c r="J1139" s="5">
        <v>0</v>
      </c>
      <c r="K1139" s="5">
        <v>0</v>
      </c>
      <c r="L1139" s="5">
        <v>0</v>
      </c>
      <c r="M1139" s="5">
        <v>0</v>
      </c>
      <c r="N1139" s="5">
        <v>0</v>
      </c>
      <c r="O1139" s="5">
        <v>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0</v>
      </c>
      <c r="Z1139" s="5">
        <v>0</v>
      </c>
      <c r="AA1139" s="5">
        <v>0</v>
      </c>
      <c r="AB1139" s="5">
        <v>0</v>
      </c>
      <c r="AC1139" s="5">
        <v>0</v>
      </c>
      <c r="AD1139" s="5">
        <v>0</v>
      </c>
      <c r="AE1139" s="5">
        <v>0</v>
      </c>
      <c r="AF1139" s="5">
        <v>0</v>
      </c>
      <c r="AG1139" s="5">
        <v>0</v>
      </c>
      <c r="AH1139" s="5">
        <v>0</v>
      </c>
      <c r="AI1139" s="5">
        <v>0</v>
      </c>
      <c r="AJ1139" s="5">
        <v>0</v>
      </c>
      <c r="AK1139" s="5">
        <v>0</v>
      </c>
      <c r="AL1139" s="5">
        <v>0</v>
      </c>
      <c r="AM1139" s="5">
        <v>0</v>
      </c>
      <c r="AN1139" s="5">
        <v>50786.46</v>
      </c>
      <c r="AO1139" s="5">
        <v>53356.83</v>
      </c>
      <c r="AP1139" s="5">
        <v>56065.72</v>
      </c>
      <c r="AQ1139" s="5">
        <v>58913.33</v>
      </c>
      <c r="AR1139" s="5">
        <v>61900.6</v>
      </c>
      <c r="AS1139" s="5">
        <v>65030.2</v>
      </c>
      <c r="AT1139" s="5">
        <v>68307.740000000005</v>
      </c>
      <c r="AU1139" s="5">
        <v>71738.929999999993</v>
      </c>
      <c r="AV1139" s="5">
        <v>75331.88</v>
      </c>
      <c r="AW1139" s="5">
        <v>79080.94</v>
      </c>
      <c r="AX1139" s="5">
        <v>34178.31</v>
      </c>
      <c r="AY1139" s="5">
        <v>35846.1</v>
      </c>
      <c r="AZ1139" s="5">
        <v>37572.57</v>
      </c>
      <c r="BA1139" s="5">
        <v>39353.269999999997</v>
      </c>
      <c r="BB1139" s="5">
        <v>41183.480000000003</v>
      </c>
      <c r="BC1139" s="5">
        <v>43058.84</v>
      </c>
      <c r="BD1139" s="5">
        <v>44975.98</v>
      </c>
      <c r="BE1139" s="5">
        <v>46926.77</v>
      </c>
      <c r="BF1139" s="5">
        <v>48898.79</v>
      </c>
      <c r="BG1139" s="5">
        <v>50877.34</v>
      </c>
      <c r="BH1139" s="5">
        <v>52847.38</v>
      </c>
      <c r="BI1139" s="5">
        <v>54793.9</v>
      </c>
      <c r="BJ1139" s="5">
        <v>56699.4</v>
      </c>
      <c r="BK1139" s="5">
        <v>58544.34</v>
      </c>
      <c r="BL1139" s="5">
        <v>60307.88</v>
      </c>
      <c r="BM1139" s="5">
        <v>61963.57</v>
      </c>
      <c r="BN1139" s="5">
        <v>63474.48</v>
      </c>
      <c r="BO1139" s="5">
        <v>64793.21</v>
      </c>
      <c r="BP1139" s="5">
        <v>65865.23</v>
      </c>
      <c r="BQ1139" s="5">
        <v>66635.350000000006</v>
      </c>
      <c r="BR1139" s="5">
        <v>67041.87</v>
      </c>
      <c r="BS1139" s="5">
        <v>67020.84</v>
      </c>
      <c r="BT1139" s="5">
        <v>66509.820000000007</v>
      </c>
      <c r="BU1139" s="5">
        <v>65450.48</v>
      </c>
      <c r="BV1139" s="5">
        <v>63796.22</v>
      </c>
      <c r="BW1139" s="5">
        <v>61517.46</v>
      </c>
      <c r="BX1139" s="5">
        <v>58484.160000000003</v>
      </c>
      <c r="BY1139" s="5">
        <v>54722.43</v>
      </c>
      <c r="BZ1139" s="5">
        <v>50304.34</v>
      </c>
      <c r="CA1139" s="5">
        <v>45340.22</v>
      </c>
      <c r="CB1139" s="5">
        <v>39970.51</v>
      </c>
      <c r="CC1139" s="5">
        <v>34372.28</v>
      </c>
      <c r="CD1139" s="5">
        <v>28762.9</v>
      </c>
      <c r="CE1139" s="5">
        <v>23378.28</v>
      </c>
      <c r="CF1139" s="5">
        <v>18559.97</v>
      </c>
      <c r="CG1139" s="5">
        <v>14297.29</v>
      </c>
      <c r="CH1139" s="5">
        <v>10555.99</v>
      </c>
      <c r="CI1139" s="5">
        <v>7396.8</v>
      </c>
      <c r="CJ1139" s="5">
        <v>4894.2700000000004</v>
      </c>
      <c r="CK1139" s="5">
        <v>2942.86</v>
      </c>
      <c r="CL1139" s="5">
        <v>1568.41</v>
      </c>
      <c r="CM1139" s="5">
        <v>726.52</v>
      </c>
      <c r="CN1139" s="5">
        <v>288.76</v>
      </c>
      <c r="CO1139" s="5">
        <v>93.67</v>
      </c>
      <c r="CP1139" s="5">
        <v>22.78</v>
      </c>
      <c r="CQ1139" s="5">
        <v>3.49</v>
      </c>
      <c r="CR1139" s="5">
        <v>0</v>
      </c>
      <c r="CS1139" s="5">
        <v>0</v>
      </c>
      <c r="CT1139" s="5">
        <v>0</v>
      </c>
      <c r="CU1139" s="5">
        <v>0</v>
      </c>
      <c r="CV1139" s="5">
        <v>0</v>
      </c>
      <c r="CW1139" s="5">
        <v>0</v>
      </c>
      <c r="CX1139" s="5">
        <v>0</v>
      </c>
      <c r="CY1139" s="5">
        <v>0</v>
      </c>
      <c r="CZ1139" s="5">
        <v>0</v>
      </c>
      <c r="DA1139" s="5">
        <v>0</v>
      </c>
      <c r="DB1139" s="5">
        <v>0</v>
      </c>
      <c r="DC1139" s="5">
        <v>0</v>
      </c>
      <c r="DD1139" s="5">
        <v>0</v>
      </c>
      <c r="DE1139" s="5">
        <v>0</v>
      </c>
      <c r="DF1139" s="3">
        <v>0</v>
      </c>
      <c r="DG1139" s="3">
        <v>0</v>
      </c>
      <c r="DH1139" s="3">
        <v>0</v>
      </c>
      <c r="DI1139" s="3">
        <v>0</v>
      </c>
      <c r="DJ1139" s="3">
        <v>0</v>
      </c>
      <c r="DK1139" s="3">
        <v>0</v>
      </c>
      <c r="DL1139" s="3">
        <v>0</v>
      </c>
      <c r="DM1139" s="3">
        <v>0</v>
      </c>
      <c r="DN1139" s="3">
        <v>0</v>
      </c>
      <c r="DO1139" s="3">
        <v>0</v>
      </c>
      <c r="DP1139" s="3">
        <v>0</v>
      </c>
      <c r="DQ1139" s="3">
        <v>0</v>
      </c>
      <c r="DR1139" s="3">
        <v>0</v>
      </c>
      <c r="DS1139" s="3">
        <v>0</v>
      </c>
      <c r="DT1139" s="3">
        <v>0</v>
      </c>
      <c r="DU1139" s="3">
        <v>0</v>
      </c>
      <c r="DV1139" s="3">
        <v>0</v>
      </c>
      <c r="DW1139" s="3">
        <v>0</v>
      </c>
      <c r="DX1139" s="3">
        <v>0</v>
      </c>
      <c r="DY1139" s="3">
        <v>0</v>
      </c>
      <c r="DZ1139" s="3">
        <v>0</v>
      </c>
      <c r="EA1139" s="3">
        <v>0</v>
      </c>
      <c r="EB1139" s="3">
        <v>0</v>
      </c>
      <c r="EC1139" s="3">
        <v>0</v>
      </c>
      <c r="ED1139" s="3">
        <v>0</v>
      </c>
      <c r="EE1139" s="3">
        <v>0</v>
      </c>
      <c r="EF1139" s="3">
        <v>0</v>
      </c>
      <c r="EG1139" s="3">
        <v>0</v>
      </c>
      <c r="EH1139" s="3">
        <v>0</v>
      </c>
      <c r="EI1139" s="3">
        <v>0</v>
      </c>
      <c r="EJ1139" s="3">
        <v>1</v>
      </c>
      <c r="EK1139" s="3">
        <v>0.99583999999999995</v>
      </c>
      <c r="EL1139" s="3">
        <v>0.9918466816</v>
      </c>
      <c r="EM1139" s="3">
        <v>0.98788921334041591</v>
      </c>
      <c r="EN1139" s="3">
        <v>0.98386850424212036</v>
      </c>
      <c r="EO1139" s="3">
        <v>0.97972641783926095</v>
      </c>
      <c r="EP1139" s="3">
        <v>0.97545481065748174</v>
      </c>
      <c r="EQ1139" s="3">
        <v>0.97104575491330991</v>
      </c>
      <c r="ER1139" s="3">
        <v>0.96652068169541394</v>
      </c>
      <c r="ES1139" s="3">
        <v>0.9617267391142047</v>
      </c>
      <c r="ET1139" s="3">
        <v>0.95656226652516141</v>
      </c>
      <c r="EU1139" s="3">
        <v>0.95093768039799342</v>
      </c>
      <c r="EV1139" s="3">
        <v>0.94477560422901441</v>
      </c>
      <c r="EW1139" s="3">
        <v>0.93796377212252313</v>
      </c>
      <c r="EX1139" s="3">
        <v>0.93041316375693683</v>
      </c>
      <c r="EY1139" s="3">
        <v>0.92206735767803705</v>
      </c>
      <c r="EZ1139" s="3">
        <v>0.91291122881629416</v>
      </c>
      <c r="FA1139" s="3">
        <v>0.90285094707473856</v>
      </c>
      <c r="FB1139" s="3">
        <v>0.89174588042571934</v>
      </c>
      <c r="FC1139" s="3">
        <v>0.87945762219345291</v>
      </c>
      <c r="FD1139" s="3">
        <v>0.86588759108300783</v>
      </c>
      <c r="FE1139" s="3">
        <v>0.85097700676455845</v>
      </c>
      <c r="FF1139" s="3">
        <v>0.83466377754488186</v>
      </c>
      <c r="FG1139" s="3">
        <v>0.81689378572095128</v>
      </c>
      <c r="FH1139" s="3">
        <v>0.79763143025365124</v>
      </c>
      <c r="FI1139" s="3">
        <v>0.7768052736097284</v>
      </c>
      <c r="FJ1139" s="3">
        <v>0.75426238456957406</v>
      </c>
      <c r="FK1139" s="3">
        <v>0.72979411281413709</v>
      </c>
      <c r="FL1139" s="3">
        <v>0.70319311740206181</v>
      </c>
      <c r="FM1139" s="3">
        <v>0.67432703993270715</v>
      </c>
      <c r="FN1139" s="3">
        <v>0.64307198163182622</v>
      </c>
      <c r="FO1139" s="3">
        <v>0.60935571763486962</v>
      </c>
      <c r="FP1139" s="3">
        <v>0.57318436223606373</v>
      </c>
      <c r="FQ1139" s="3">
        <v>0.53464917756293318</v>
      </c>
      <c r="FR1139" s="3">
        <v>0.49396772164216962</v>
      </c>
      <c r="FS1139" s="3">
        <v>0.45149143725815943</v>
      </c>
      <c r="FT1139" s="3">
        <v>0.40685247885644521</v>
      </c>
      <c r="FU1139" s="3">
        <v>0.36083746349778129</v>
      </c>
      <c r="FV1139" s="3">
        <v>0.31441211544415676</v>
      </c>
      <c r="FW1139" s="3">
        <v>0.26861170258740646</v>
      </c>
      <c r="FX1139" s="3">
        <v>0.2244546247990627</v>
      </c>
      <c r="FY1139" s="3">
        <v>0.182955209219964</v>
      </c>
      <c r="FZ1139" s="3">
        <v>0.14511641284909105</v>
      </c>
      <c r="GA1139" s="3">
        <v>0.11180058678719672</v>
      </c>
      <c r="GB1139" s="3">
        <v>8.4131059563233399E-2</v>
      </c>
      <c r="GC1139" s="3">
        <v>6.1429975761286129E-2</v>
      </c>
      <c r="GD1139" s="3">
        <v>4.2990539937020872E-2</v>
      </c>
      <c r="GE1139" s="3">
        <v>2.8553886720769896E-2</v>
      </c>
      <c r="GF1139" s="3">
        <v>1.7908426673532464E-2</v>
      </c>
      <c r="GG1139" s="3">
        <v>1.0206728698313093E-2</v>
      </c>
      <c r="GH1139" s="3">
        <v>5.1561331365268257E-3</v>
      </c>
      <c r="GI1139" s="3">
        <v>2.2639033762548331E-3</v>
      </c>
      <c r="GJ1139" s="3">
        <v>8.5290295797024577E-4</v>
      </c>
      <c r="GK1139" s="3">
        <v>2.6225060151669117E-4</v>
      </c>
      <c r="GL1139" s="3">
        <v>6.0454008661627636E-5</v>
      </c>
      <c r="GM1139" s="3">
        <v>8.7664357960226212E-6</v>
      </c>
      <c r="GN1139" s="3">
        <v>0</v>
      </c>
      <c r="GO1139" s="3">
        <v>0</v>
      </c>
      <c r="GP1139" s="3">
        <v>0</v>
      </c>
      <c r="GQ1139" s="3">
        <v>0</v>
      </c>
      <c r="GR1139" s="3">
        <v>0</v>
      </c>
      <c r="GS1139" s="3">
        <v>0</v>
      </c>
      <c r="GT1139" s="3">
        <v>0</v>
      </c>
      <c r="GU1139" s="3">
        <v>0</v>
      </c>
      <c r="GV1139" s="3">
        <v>0</v>
      </c>
      <c r="GW1139" s="3">
        <v>0</v>
      </c>
      <c r="GX1139" s="3">
        <v>0</v>
      </c>
      <c r="GY1139" s="3">
        <v>0</v>
      </c>
      <c r="GZ1139" s="3">
        <v>0</v>
      </c>
      <c r="HA1139" s="3">
        <v>0</v>
      </c>
      <c r="HB1139">
        <f t="shared" si="6670"/>
        <v>31</v>
      </c>
      <c r="HC1139">
        <f t="shared" si="6674"/>
        <v>0.22363207334389931</v>
      </c>
      <c r="HD1139">
        <f>IF(H1139&gt;=$F$3,IF(HB1139&lt;50,HC1139*VLOOKUP(H1139,Ret!$A$2:$AZ$27,HB1139+2),HC1139),0)</f>
        <v>7.1562263470047781E-3</v>
      </c>
      <c r="HE1139">
        <f>IF(H1139&lt;$F$3,HC1139*VLOOKUP(H1139,Withd!$A$2:$AZ$57,HB1139+2),0)</f>
        <v>0</v>
      </c>
      <c r="HF1139">
        <f>IF(HC1139=HD1139,0,HC1139*VLOOKUP(H1139,Mort!$A$2:$E$115,IF(HF1138/HC1138=VLOOKUP(H1138,Mort!$A$2:$E$115,2),2,3)))</f>
        <v>2.951943368139471E-4</v>
      </c>
      <c r="HH1139">
        <f t="shared" ref="HH1139:HI1139" si="6729">HH1138+1</f>
        <v>53</v>
      </c>
      <c r="HI1139">
        <f t="shared" si="6729"/>
        <v>30</v>
      </c>
      <c r="HJ1139">
        <f t="shared" si="6668"/>
        <v>0.16114612902535014</v>
      </c>
      <c r="HK1139">
        <f>IF(HH1139&gt;=$F$3,IF(HI1139&lt;50,HJ1139*VLOOKUP(HH1139,Ret!$A$2:$AZ$27,HI1139+2),HJ1139),0)</f>
        <v>3.3840687095323531E-3</v>
      </c>
      <c r="HL1139">
        <f>IF(HH1139&lt;$F$3,HJ1139*VLOOKUP(HH1139,Withd!$A$2:$AZ$57,HI1139+2),0)</f>
        <v>0</v>
      </c>
      <c r="HM1139">
        <f>IF(HJ1139=HK1139,0,HJ1139*VLOOKUP(HH1139,Mort!$A$2:$E$115,IF(HM1138/HJ1138=VLOOKUP(HH1138,Mort!$A$2:$E$115,2),2,3)))</f>
        <v>2.0304412257194119E-4</v>
      </c>
      <c r="HN1139">
        <f>HN1138/(1+Assumptions!$C$9)</f>
        <v>0.35194443434348011</v>
      </c>
      <c r="HO1139">
        <f>HO1138*(1+Assumptions!$C$10)</f>
        <v>2.4486216732121679</v>
      </c>
      <c r="HQ1139">
        <f>HQ1138/(1.01+Assumptions!$C$9)</f>
        <v>0.2690816523330371</v>
      </c>
      <c r="HR1139">
        <f>HR1138/(0.99+Assumptions!$C$9)</f>
        <v>0.46152240549939055</v>
      </c>
    </row>
    <row r="1140" spans="2:226" x14ac:dyDescent="0.25">
      <c r="B1140">
        <f t="shared" ref="B1140:C1140" si="6730">B1139+1</f>
        <v>2076</v>
      </c>
      <c r="C1140">
        <f t="shared" si="6730"/>
        <v>82</v>
      </c>
      <c r="D1140">
        <f>IF(D1139=0, 0, D1139*(1-VLOOKUP(C1139,Mort!$A$2:$E$111,IF(D1139/D1138=1-VLOOKUP(C1138,Mort!$A$2:$E$111,4),4,5))))</f>
        <v>0.71632149602700834</v>
      </c>
      <c r="E1140" s="3">
        <f>IF(C1140&lt;65,Assumptions!$C$6,Assumptions!$C$7)*(1+Assumptions!$C$8)^(B1140-$J$3)</f>
        <v>88782.867626396503</v>
      </c>
      <c r="F1140" s="3">
        <f t="shared" si="6666"/>
        <v>63597.08</v>
      </c>
      <c r="H1140">
        <f t="shared" si="6673"/>
        <v>55</v>
      </c>
      <c r="I1140" s="5">
        <v>386875.56552354916</v>
      </c>
      <c r="J1140" s="5">
        <v>0</v>
      </c>
      <c r="K1140" s="5">
        <v>0</v>
      </c>
      <c r="L1140" s="5">
        <v>0</v>
      </c>
      <c r="M1140" s="5">
        <v>0</v>
      </c>
      <c r="N1140" s="5">
        <v>0</v>
      </c>
      <c r="O1140" s="5">
        <v>0</v>
      </c>
      <c r="P1140" s="5">
        <v>0</v>
      </c>
      <c r="Q1140" s="5">
        <v>0</v>
      </c>
      <c r="R1140" s="5">
        <v>0</v>
      </c>
      <c r="S1140" s="5">
        <v>0</v>
      </c>
      <c r="T1140" s="5">
        <v>0</v>
      </c>
      <c r="U1140" s="5">
        <v>0</v>
      </c>
      <c r="V1140" s="5">
        <v>0</v>
      </c>
      <c r="W1140" s="5">
        <v>0</v>
      </c>
      <c r="X1140" s="5">
        <v>0</v>
      </c>
      <c r="Y1140" s="5">
        <v>0</v>
      </c>
      <c r="Z1140" s="5">
        <v>0</v>
      </c>
      <c r="AA1140" s="5">
        <v>0</v>
      </c>
      <c r="AB1140" s="5">
        <v>0</v>
      </c>
      <c r="AC1140" s="5">
        <v>0</v>
      </c>
      <c r="AD1140" s="5">
        <v>0</v>
      </c>
      <c r="AE1140" s="5">
        <v>0</v>
      </c>
      <c r="AF1140" s="5">
        <v>0</v>
      </c>
      <c r="AG1140" s="5">
        <v>0</v>
      </c>
      <c r="AH1140" s="5">
        <v>0</v>
      </c>
      <c r="AI1140" s="5">
        <v>0</v>
      </c>
      <c r="AJ1140" s="5">
        <v>0</v>
      </c>
      <c r="AK1140" s="5">
        <v>0</v>
      </c>
      <c r="AL1140" s="5">
        <v>0</v>
      </c>
      <c r="AM1140" s="5">
        <v>0</v>
      </c>
      <c r="AN1140" s="5">
        <v>0</v>
      </c>
      <c r="AO1140" s="5">
        <v>53579.72</v>
      </c>
      <c r="AP1140" s="5">
        <v>56299.93</v>
      </c>
      <c r="AQ1140" s="5">
        <v>59159.44</v>
      </c>
      <c r="AR1140" s="5">
        <v>62159.18</v>
      </c>
      <c r="AS1140" s="5">
        <v>65301.86</v>
      </c>
      <c r="AT1140" s="5">
        <v>68593.08</v>
      </c>
      <c r="AU1140" s="5">
        <v>72038.61</v>
      </c>
      <c r="AV1140" s="5">
        <v>75646.570000000007</v>
      </c>
      <c r="AW1140" s="5">
        <v>79411.289999999994</v>
      </c>
      <c r="AX1140" s="5">
        <v>34321.089999999997</v>
      </c>
      <c r="AY1140" s="5">
        <v>35995.839999999997</v>
      </c>
      <c r="AZ1140" s="5">
        <v>37729.53</v>
      </c>
      <c r="BA1140" s="5">
        <v>39517.660000000003</v>
      </c>
      <c r="BB1140" s="5">
        <v>41355.519999999997</v>
      </c>
      <c r="BC1140" s="5">
        <v>43238.71</v>
      </c>
      <c r="BD1140" s="5">
        <v>45163.86</v>
      </c>
      <c r="BE1140" s="5">
        <v>47122.8</v>
      </c>
      <c r="BF1140" s="5">
        <v>49103.06</v>
      </c>
      <c r="BG1140" s="5">
        <v>51089.88</v>
      </c>
      <c r="BH1140" s="5">
        <v>53068.14</v>
      </c>
      <c r="BI1140" s="5">
        <v>55022.8</v>
      </c>
      <c r="BJ1140" s="5">
        <v>56936.25</v>
      </c>
      <c r="BK1140" s="5">
        <v>58788.9</v>
      </c>
      <c r="BL1140" s="5">
        <v>60559.81</v>
      </c>
      <c r="BM1140" s="5">
        <v>62222.41</v>
      </c>
      <c r="BN1140" s="5">
        <v>63739.64</v>
      </c>
      <c r="BO1140" s="5">
        <v>65063.88</v>
      </c>
      <c r="BP1140" s="5">
        <v>66140.38</v>
      </c>
      <c r="BQ1140" s="5">
        <v>66913.710000000006</v>
      </c>
      <c r="BR1140" s="5">
        <v>67321.929999999993</v>
      </c>
      <c r="BS1140" s="5">
        <v>67300.820000000007</v>
      </c>
      <c r="BT1140" s="5">
        <v>66787.66</v>
      </c>
      <c r="BU1140" s="5">
        <v>65723.89</v>
      </c>
      <c r="BV1140" s="5">
        <v>64062.720000000001</v>
      </c>
      <c r="BW1140" s="5">
        <v>61774.44</v>
      </c>
      <c r="BX1140" s="5">
        <v>58728.47</v>
      </c>
      <c r="BY1140" s="5">
        <v>54951.03</v>
      </c>
      <c r="BZ1140" s="5">
        <v>50514.49</v>
      </c>
      <c r="CA1140" s="5">
        <v>45529.62</v>
      </c>
      <c r="CB1140" s="5">
        <v>40137.480000000003</v>
      </c>
      <c r="CC1140" s="5">
        <v>34515.870000000003</v>
      </c>
      <c r="CD1140" s="5">
        <v>28883.05</v>
      </c>
      <c r="CE1140" s="5">
        <v>23475.94</v>
      </c>
      <c r="CF1140" s="5">
        <v>18637.509999999998</v>
      </c>
      <c r="CG1140" s="5">
        <v>14357.02</v>
      </c>
      <c r="CH1140" s="5">
        <v>10600.08</v>
      </c>
      <c r="CI1140" s="5">
        <v>7427.69</v>
      </c>
      <c r="CJ1140" s="5">
        <v>4914.72</v>
      </c>
      <c r="CK1140" s="5">
        <v>2955.16</v>
      </c>
      <c r="CL1140" s="5">
        <v>1574.96</v>
      </c>
      <c r="CM1140" s="5">
        <v>729.55</v>
      </c>
      <c r="CN1140" s="5">
        <v>289.97000000000003</v>
      </c>
      <c r="CO1140" s="5">
        <v>94.06</v>
      </c>
      <c r="CP1140" s="5">
        <v>22.88</v>
      </c>
      <c r="CQ1140" s="5">
        <v>3.5</v>
      </c>
      <c r="CR1140" s="5">
        <v>0</v>
      </c>
      <c r="CS1140" s="5">
        <v>0</v>
      </c>
      <c r="CT1140" s="5">
        <v>0</v>
      </c>
      <c r="CU1140" s="5">
        <v>0</v>
      </c>
      <c r="CV1140" s="5">
        <v>0</v>
      </c>
      <c r="CW1140" s="5">
        <v>0</v>
      </c>
      <c r="CX1140" s="5">
        <v>0</v>
      </c>
      <c r="CY1140" s="5">
        <v>0</v>
      </c>
      <c r="CZ1140" s="5">
        <v>0</v>
      </c>
      <c r="DA1140" s="5">
        <v>0</v>
      </c>
      <c r="DB1140" s="5">
        <v>0</v>
      </c>
      <c r="DC1140" s="5">
        <v>0</v>
      </c>
      <c r="DD1140" s="5">
        <v>0</v>
      </c>
      <c r="DE1140" s="5">
        <v>0</v>
      </c>
      <c r="DF1140" s="3">
        <v>0</v>
      </c>
      <c r="DG1140" s="3">
        <v>0</v>
      </c>
      <c r="DH1140" s="3">
        <v>0</v>
      </c>
      <c r="DI1140" s="3">
        <v>0</v>
      </c>
      <c r="DJ1140" s="3">
        <v>0</v>
      </c>
      <c r="DK1140" s="3">
        <v>0</v>
      </c>
      <c r="DL1140" s="3">
        <v>0</v>
      </c>
      <c r="DM1140" s="3">
        <v>0</v>
      </c>
      <c r="DN1140" s="3">
        <v>0</v>
      </c>
      <c r="DO1140" s="3">
        <v>0</v>
      </c>
      <c r="DP1140" s="3">
        <v>0</v>
      </c>
      <c r="DQ1140" s="3">
        <v>0</v>
      </c>
      <c r="DR1140" s="3">
        <v>0</v>
      </c>
      <c r="DS1140" s="3">
        <v>0</v>
      </c>
      <c r="DT1140" s="3">
        <v>0</v>
      </c>
      <c r="DU1140" s="3">
        <v>0</v>
      </c>
      <c r="DV1140" s="3">
        <v>0</v>
      </c>
      <c r="DW1140" s="3">
        <v>0</v>
      </c>
      <c r="DX1140" s="3">
        <v>0</v>
      </c>
      <c r="DY1140" s="3">
        <v>0</v>
      </c>
      <c r="DZ1140" s="3">
        <v>0</v>
      </c>
      <c r="EA1140" s="3">
        <v>0</v>
      </c>
      <c r="EB1140" s="3">
        <v>0</v>
      </c>
      <c r="EC1140" s="3">
        <v>0</v>
      </c>
      <c r="ED1140" s="3">
        <v>0</v>
      </c>
      <c r="EE1140" s="3">
        <v>0</v>
      </c>
      <c r="EF1140" s="3">
        <v>0</v>
      </c>
      <c r="EG1140" s="3">
        <v>0</v>
      </c>
      <c r="EH1140" s="3">
        <v>0</v>
      </c>
      <c r="EI1140" s="3">
        <v>0</v>
      </c>
      <c r="EJ1140" s="3">
        <v>0</v>
      </c>
      <c r="EK1140" s="3">
        <v>1</v>
      </c>
      <c r="EL1140" s="3">
        <v>0.99599000000000004</v>
      </c>
      <c r="EM1140" s="3">
        <v>0.9920159999</v>
      </c>
      <c r="EN1140" s="3">
        <v>0.987978494780407</v>
      </c>
      <c r="EO1140" s="3">
        <v>0.98381910531738148</v>
      </c>
      <c r="EP1140" s="3">
        <v>0.97952965401819769</v>
      </c>
      <c r="EQ1140" s="3">
        <v>0.97510217998203552</v>
      </c>
      <c r="ER1140" s="3">
        <v>0.97055820382331925</v>
      </c>
      <c r="ES1140" s="3">
        <v>0.96574423513235563</v>
      </c>
      <c r="ET1140" s="3">
        <v>0.96055818858969488</v>
      </c>
      <c r="EU1140" s="3">
        <v>0.95491010644078744</v>
      </c>
      <c r="EV1140" s="3">
        <v>0.94872228895105115</v>
      </c>
      <c r="EW1140" s="3">
        <v>0.94188200124771404</v>
      </c>
      <c r="EX1140" s="3">
        <v>0.93429985113766989</v>
      </c>
      <c r="EY1140" s="3">
        <v>0.92591918147296493</v>
      </c>
      <c r="EZ1140" s="3">
        <v>0.91672480400093836</v>
      </c>
      <c r="FA1140" s="3">
        <v>0.90662249666084804</v>
      </c>
      <c r="FB1140" s="3">
        <v>0.89547103995191968</v>
      </c>
      <c r="FC1140" s="3">
        <v>0.88313144902138219</v>
      </c>
      <c r="FD1140" s="3">
        <v>0.86950473076298218</v>
      </c>
      <c r="FE1140" s="3">
        <v>0.85453185929924358</v>
      </c>
      <c r="FF1140" s="3">
        <v>0.83815048355647703</v>
      </c>
      <c r="FG1140" s="3">
        <v>0.82030625976155958</v>
      </c>
      <c r="FH1140" s="3">
        <v>0.80096343815638193</v>
      </c>
      <c r="FI1140" s="3">
        <v>0.78005028278611888</v>
      </c>
      <c r="FJ1140" s="3">
        <v>0.75741322357966567</v>
      </c>
      <c r="FK1140" s="3">
        <v>0.73284273860674132</v>
      </c>
      <c r="FL1140" s="3">
        <v>0.7061306207845256</v>
      </c>
      <c r="FM1140" s="3">
        <v>0.67714395880132083</v>
      </c>
      <c r="FN1140" s="3">
        <v>0.64575833631087964</v>
      </c>
      <c r="FO1140" s="3">
        <v>0.61190122673810021</v>
      </c>
      <c r="FP1140" s="3">
        <v>0.57557876991892665</v>
      </c>
      <c r="FQ1140" s="3">
        <v>0.53688260921727715</v>
      </c>
      <c r="FR1140" s="3">
        <v>0.49603121148193452</v>
      </c>
      <c r="FS1140" s="3">
        <v>0.45337748760660296</v>
      </c>
      <c r="FT1140" s="3">
        <v>0.40855205540693812</v>
      </c>
      <c r="FU1140" s="3">
        <v>0.3623448179404134</v>
      </c>
      <c r="FV1140" s="3">
        <v>0.31572553366419981</v>
      </c>
      <c r="FW1140" s="3">
        <v>0.26973379517533586</v>
      </c>
      <c r="FX1140" s="3">
        <v>0.22539225658646239</v>
      </c>
      <c r="FY1140" s="3">
        <v>0.18371948226619136</v>
      </c>
      <c r="FZ1140" s="3">
        <v>0.14572261894389765</v>
      </c>
      <c r="GA1140" s="3">
        <v>0.11226762008675763</v>
      </c>
      <c r="GB1140" s="3">
        <v>8.4482506791485987E-2</v>
      </c>
      <c r="GC1140" s="3">
        <v>6.1686591983939325E-2</v>
      </c>
      <c r="GD1140" s="3">
        <v>4.3170127668120256E-2</v>
      </c>
      <c r="GE1140" s="3">
        <v>2.8673167095888796E-2</v>
      </c>
      <c r="GF1140" s="3">
        <v>1.7983236939199537E-2</v>
      </c>
      <c r="GG1140" s="3">
        <v>1.0249366061127384E-2</v>
      </c>
      <c r="GH1140" s="3">
        <v>5.1776722530997204E-3</v>
      </c>
      <c r="GI1140" s="3">
        <v>2.2733605561684939E-3</v>
      </c>
      <c r="GJ1140" s="3">
        <v>8.5646585593091831E-4</v>
      </c>
      <c r="GK1140" s="3">
        <v>2.6334612138163876E-4</v>
      </c>
      <c r="GL1140" s="3">
        <v>6.0706547900895353E-5</v>
      </c>
      <c r="GM1140" s="3">
        <v>8.8030565111088335E-6</v>
      </c>
      <c r="GN1140" s="3">
        <v>0</v>
      </c>
      <c r="GO1140" s="3">
        <v>0</v>
      </c>
      <c r="GP1140" s="3">
        <v>0</v>
      </c>
      <c r="GQ1140" s="3">
        <v>0</v>
      </c>
      <c r="GR1140" s="3">
        <v>0</v>
      </c>
      <c r="GS1140" s="3">
        <v>0</v>
      </c>
      <c r="GT1140" s="3">
        <v>0</v>
      </c>
      <c r="GU1140" s="3">
        <v>0</v>
      </c>
      <c r="GV1140" s="3">
        <v>0</v>
      </c>
      <c r="GW1140" s="3">
        <v>0</v>
      </c>
      <c r="GX1140" s="3">
        <v>0</v>
      </c>
      <c r="GY1140" s="3">
        <v>0</v>
      </c>
      <c r="GZ1140" s="3">
        <v>0</v>
      </c>
      <c r="HA1140" s="3">
        <v>0</v>
      </c>
      <c r="HB1140">
        <f t="shared" si="6670"/>
        <v>32</v>
      </c>
      <c r="HC1140">
        <f t="shared" si="6674"/>
        <v>0.2161806526600806</v>
      </c>
      <c r="HD1140">
        <f>IF(H1140&gt;=$F$3,IF(HB1140&lt;50,HC1140*VLOOKUP(H1140,Ret!$A$2:$AZ$27,HB1140+2),HC1140),0)</f>
        <v>1.1241393938324191E-2</v>
      </c>
      <c r="HE1140">
        <f>IF(H1140&lt;$F$3,HC1140*VLOOKUP(H1140,Withd!$A$2:$AZ$57,HB1140+2),0)</f>
        <v>0</v>
      </c>
      <c r="HF1140">
        <f>IF(HC1140=HD1140,0,HC1140*VLOOKUP(H1140,Mort!$A$2:$E$115,IF(HF1139/HC1139=VLOOKUP(H1139,Mort!$A$2:$E$115,2),2,3)))</f>
        <v>2.9832930067091119E-4</v>
      </c>
      <c r="HH1140">
        <f t="shared" ref="HH1140:HI1140" si="6731">HH1139+1</f>
        <v>54</v>
      </c>
      <c r="HI1140">
        <f t="shared" si="6731"/>
        <v>31</v>
      </c>
      <c r="HJ1140">
        <f t="shared" si="6668"/>
        <v>0.15755901619324586</v>
      </c>
      <c r="HK1140">
        <f>IF(HH1140&gt;=$F$3,IF(HI1140&lt;50,HJ1140*VLOOKUP(HH1140,Ret!$A$2:$AZ$27,HI1140+2),HJ1140),0)</f>
        <v>5.0418885181838678E-3</v>
      </c>
      <c r="HL1140">
        <f>IF(HH1140&lt;$F$3,HJ1140*VLOOKUP(HH1140,Withd!$A$2:$AZ$57,HI1140+2),0)</f>
        <v>0</v>
      </c>
      <c r="HM1140">
        <f>IF(HJ1140=HK1140,0,HJ1140*VLOOKUP(HH1140,Mort!$A$2:$E$115,IF(HM1139/HJ1139=VLOOKUP(HH1139,Mort!$A$2:$E$115,2),2,3)))</f>
        <v>2.0797790137508452E-4</v>
      </c>
      <c r="HN1140">
        <f>HN1139/(1+Assumptions!$C$9)</f>
        <v>0.33906014869314077</v>
      </c>
      <c r="HO1140">
        <f>HO1139*(1+Assumptions!$C$10)</f>
        <v>2.5282018775915636</v>
      </c>
      <c r="HQ1140">
        <f>HQ1139/(1.01+Assumptions!$C$9)</f>
        <v>0.25675730184450102</v>
      </c>
      <c r="HR1140">
        <f>HR1139/(0.99+Assumptions!$C$9)</f>
        <v>0.44895175632236434</v>
      </c>
    </row>
    <row r="1141" spans="2:226" x14ac:dyDescent="0.25">
      <c r="B1141">
        <f t="shared" ref="B1141:C1141" si="6732">B1140+1</f>
        <v>2077</v>
      </c>
      <c r="C1141">
        <f t="shared" si="6732"/>
        <v>83</v>
      </c>
      <c r="D1141">
        <f>IF(D1140=0, 0, D1140*(1-VLOOKUP(C1140,Mort!$A$2:$E$111,IF(D1140/D1139=1-VLOOKUP(C1139,Mort!$A$2:$E$111,4),4,5))))</f>
        <v>0.69021157749682394</v>
      </c>
      <c r="E1141" s="3">
        <f>IF(C1141&lt;65,Assumptions!$C$6,Assumptions!$C$7)*(1+Assumptions!$C$8)^(B1141-$J$3)</f>
        <v>93665.925345848314</v>
      </c>
      <c r="F1141" s="3">
        <f t="shared" si="6666"/>
        <v>64649.31</v>
      </c>
      <c r="H1141">
        <f t="shared" si="6673"/>
        <v>56</v>
      </c>
      <c r="I1141" s="5">
        <v>371504.32691289199</v>
      </c>
      <c r="J1141" s="5">
        <v>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0</v>
      </c>
      <c r="Z1141" s="5">
        <v>0</v>
      </c>
      <c r="AA1141" s="5">
        <v>0</v>
      </c>
      <c r="AB1141" s="5">
        <v>0</v>
      </c>
      <c r="AC1141" s="5">
        <v>0</v>
      </c>
      <c r="AD1141" s="5">
        <v>0</v>
      </c>
      <c r="AE1141" s="5">
        <v>0</v>
      </c>
      <c r="AF1141" s="5">
        <v>0</v>
      </c>
      <c r="AG1141" s="5">
        <v>0</v>
      </c>
      <c r="AH1141" s="5">
        <v>0</v>
      </c>
      <c r="AI1141" s="5">
        <v>0</v>
      </c>
      <c r="AJ1141" s="5">
        <v>0</v>
      </c>
      <c r="AK1141" s="5">
        <v>0</v>
      </c>
      <c r="AL1141" s="5">
        <v>0</v>
      </c>
      <c r="AM1141" s="5">
        <v>0</v>
      </c>
      <c r="AN1141" s="5">
        <v>0</v>
      </c>
      <c r="AO1141" s="5">
        <v>0</v>
      </c>
      <c r="AP1141" s="5">
        <v>56526.6</v>
      </c>
      <c r="AQ1141" s="5">
        <v>59397.62</v>
      </c>
      <c r="AR1141" s="5">
        <v>62409.45</v>
      </c>
      <c r="AS1141" s="5">
        <v>65564.77</v>
      </c>
      <c r="AT1141" s="5">
        <v>68869.25</v>
      </c>
      <c r="AU1141" s="5">
        <v>72328.649999999994</v>
      </c>
      <c r="AV1141" s="5">
        <v>75951.13</v>
      </c>
      <c r="AW1141" s="5">
        <v>79731.009999999995</v>
      </c>
      <c r="AX1141" s="5">
        <v>34459.269999999997</v>
      </c>
      <c r="AY1141" s="5">
        <v>36140.76</v>
      </c>
      <c r="AZ1141" s="5">
        <v>37881.43</v>
      </c>
      <c r="BA1141" s="5">
        <v>39676.76</v>
      </c>
      <c r="BB1141" s="5">
        <v>41522.019999999997</v>
      </c>
      <c r="BC1141" s="5">
        <v>43412.800000000003</v>
      </c>
      <c r="BD1141" s="5">
        <v>45345.7</v>
      </c>
      <c r="BE1141" s="5">
        <v>47312.52</v>
      </c>
      <c r="BF1141" s="5">
        <v>49300.76</v>
      </c>
      <c r="BG1141" s="5">
        <v>51295.57</v>
      </c>
      <c r="BH1141" s="5">
        <v>53281.8</v>
      </c>
      <c r="BI1141" s="5">
        <v>55244.33</v>
      </c>
      <c r="BJ1141" s="5">
        <v>57165.48</v>
      </c>
      <c r="BK1141" s="5">
        <v>59025.599999999999</v>
      </c>
      <c r="BL1141" s="5">
        <v>60803.63</v>
      </c>
      <c r="BM1141" s="5">
        <v>62472.93</v>
      </c>
      <c r="BN1141" s="5">
        <v>63996.26</v>
      </c>
      <c r="BO1141" s="5">
        <v>65325.84</v>
      </c>
      <c r="BP1141" s="5">
        <v>66406.67</v>
      </c>
      <c r="BQ1141" s="5">
        <v>67183.11</v>
      </c>
      <c r="BR1141" s="5">
        <v>67592.98</v>
      </c>
      <c r="BS1141" s="5">
        <v>67571.78</v>
      </c>
      <c r="BT1141" s="5">
        <v>67056.56</v>
      </c>
      <c r="BU1141" s="5">
        <v>65988.5</v>
      </c>
      <c r="BV1141" s="5">
        <v>64320.65</v>
      </c>
      <c r="BW1141" s="5">
        <v>62023.15</v>
      </c>
      <c r="BX1141" s="5">
        <v>58964.92</v>
      </c>
      <c r="BY1141" s="5">
        <v>55172.27</v>
      </c>
      <c r="BZ1141" s="5">
        <v>50717.86</v>
      </c>
      <c r="CA1141" s="5">
        <v>45712.93</v>
      </c>
      <c r="CB1141" s="5">
        <v>40299.08</v>
      </c>
      <c r="CC1141" s="5">
        <v>34654.839999999997</v>
      </c>
      <c r="CD1141" s="5">
        <v>28999.34</v>
      </c>
      <c r="CE1141" s="5">
        <v>23570.46</v>
      </c>
      <c r="CF1141" s="5">
        <v>18712.54</v>
      </c>
      <c r="CG1141" s="5">
        <v>14414.82</v>
      </c>
      <c r="CH1141" s="5">
        <v>10642.76</v>
      </c>
      <c r="CI1141" s="5">
        <v>7457.6</v>
      </c>
      <c r="CJ1141" s="5">
        <v>4934.51</v>
      </c>
      <c r="CK1141" s="5">
        <v>2967.05</v>
      </c>
      <c r="CL1141" s="5">
        <v>1581.3</v>
      </c>
      <c r="CM1141" s="5">
        <v>732.49</v>
      </c>
      <c r="CN1141" s="5">
        <v>291.14</v>
      </c>
      <c r="CO1141" s="5">
        <v>94.44</v>
      </c>
      <c r="CP1141" s="5">
        <v>22.97</v>
      </c>
      <c r="CQ1141" s="5">
        <v>3.51</v>
      </c>
      <c r="CR1141" s="5">
        <v>0</v>
      </c>
      <c r="CS1141" s="5">
        <v>0</v>
      </c>
      <c r="CT1141" s="5">
        <v>0</v>
      </c>
      <c r="CU1141" s="5">
        <v>0</v>
      </c>
      <c r="CV1141" s="5">
        <v>0</v>
      </c>
      <c r="CW1141" s="5">
        <v>0</v>
      </c>
      <c r="CX1141" s="5">
        <v>0</v>
      </c>
      <c r="CY1141" s="5">
        <v>0</v>
      </c>
      <c r="CZ1141" s="5">
        <v>0</v>
      </c>
      <c r="DA1141" s="5">
        <v>0</v>
      </c>
      <c r="DB1141" s="5">
        <v>0</v>
      </c>
      <c r="DC1141" s="5">
        <v>0</v>
      </c>
      <c r="DD1141" s="5">
        <v>0</v>
      </c>
      <c r="DE1141" s="5">
        <v>0</v>
      </c>
      <c r="DF1141" s="3">
        <v>0</v>
      </c>
      <c r="DG1141" s="3">
        <v>0</v>
      </c>
      <c r="DH1141" s="3">
        <v>0</v>
      </c>
      <c r="DI1141" s="3">
        <v>0</v>
      </c>
      <c r="DJ1141" s="3">
        <v>0</v>
      </c>
      <c r="DK1141" s="3">
        <v>0</v>
      </c>
      <c r="DL1141" s="3">
        <v>0</v>
      </c>
      <c r="DM1141" s="3">
        <v>0</v>
      </c>
      <c r="DN1141" s="3">
        <v>0</v>
      </c>
      <c r="DO1141" s="3">
        <v>0</v>
      </c>
      <c r="DP1141" s="3">
        <v>0</v>
      </c>
      <c r="DQ1141" s="3">
        <v>0</v>
      </c>
      <c r="DR1141" s="3">
        <v>0</v>
      </c>
      <c r="DS1141" s="3">
        <v>0</v>
      </c>
      <c r="DT1141" s="3">
        <v>0</v>
      </c>
      <c r="DU1141" s="3">
        <v>0</v>
      </c>
      <c r="DV1141" s="3">
        <v>0</v>
      </c>
      <c r="DW1141" s="3">
        <v>0</v>
      </c>
      <c r="DX1141" s="3">
        <v>0</v>
      </c>
      <c r="DY1141" s="3">
        <v>0</v>
      </c>
      <c r="DZ1141" s="3">
        <v>0</v>
      </c>
      <c r="EA1141" s="3">
        <v>0</v>
      </c>
      <c r="EB1141" s="3">
        <v>0</v>
      </c>
      <c r="EC1141" s="3">
        <v>0</v>
      </c>
      <c r="ED1141" s="3">
        <v>0</v>
      </c>
      <c r="EE1141" s="3">
        <v>0</v>
      </c>
      <c r="EF1141" s="3">
        <v>0</v>
      </c>
      <c r="EG1141" s="3">
        <v>0</v>
      </c>
      <c r="EH1141" s="3">
        <v>0</v>
      </c>
      <c r="EI1141" s="3">
        <v>0</v>
      </c>
      <c r="EJ1141" s="3">
        <v>0</v>
      </c>
      <c r="EK1141" s="3">
        <v>0</v>
      </c>
      <c r="EL1141" s="3">
        <v>1</v>
      </c>
      <c r="EM1141" s="3">
        <v>0.99600999999999995</v>
      </c>
      <c r="EN1141" s="3">
        <v>0.99195623929999999</v>
      </c>
      <c r="EO1141" s="3">
        <v>0.98778010353254697</v>
      </c>
      <c r="EP1141" s="3">
        <v>0.983473382281145</v>
      </c>
      <c r="EQ1141" s="3">
        <v>0.97902808259323426</v>
      </c>
      <c r="ER1141" s="3">
        <v>0.97446581172834978</v>
      </c>
      <c r="ES1141" s="3">
        <v>0.96963246130217717</v>
      </c>
      <c r="ET1141" s="3">
        <v>0.96442553498498451</v>
      </c>
      <c r="EU1141" s="3">
        <v>0.95875471283927283</v>
      </c>
      <c r="EV1141" s="3">
        <v>0.95254198230007425</v>
      </c>
      <c r="EW1141" s="3">
        <v>0.94567415460769066</v>
      </c>
      <c r="EX1141" s="3">
        <v>0.93806147766309878</v>
      </c>
      <c r="EY1141" s="3">
        <v>0.92964706620846072</v>
      </c>
      <c r="EZ1141" s="3">
        <v>0.92041567084101072</v>
      </c>
      <c r="FA1141" s="3">
        <v>0.91027269014834278</v>
      </c>
      <c r="FB1141" s="3">
        <v>0.8990763360595182</v>
      </c>
      <c r="FC1141" s="3">
        <v>0.88668706414861798</v>
      </c>
      <c r="FD1141" s="3">
        <v>0.87300548274880474</v>
      </c>
      <c r="FE1141" s="3">
        <v>0.85797232833587034</v>
      </c>
      <c r="FF1141" s="3">
        <v>0.84152499880167164</v>
      </c>
      <c r="FG1141" s="3">
        <v>0.82360893157718407</v>
      </c>
      <c r="FH1141" s="3">
        <v>0.80418823297059405</v>
      </c>
      <c r="FI1141" s="3">
        <v>0.78319087820773192</v>
      </c>
      <c r="FJ1141" s="3">
        <v>0.76046267892214348</v>
      </c>
      <c r="FK1141" s="3">
        <v>0.73579326961790914</v>
      </c>
      <c r="FL1141" s="3">
        <v>0.70897360494033634</v>
      </c>
      <c r="FM1141" s="3">
        <v>0.67987023845753547</v>
      </c>
      <c r="FN1141" s="3">
        <v>0.64835825290502869</v>
      </c>
      <c r="FO1141" s="3">
        <v>0.614364829705218</v>
      </c>
      <c r="FP1141" s="3">
        <v>0.57789613341391632</v>
      </c>
      <c r="FQ1141" s="3">
        <v>0.53904417636449875</v>
      </c>
      <c r="FR1141" s="3">
        <v>0.49802830498492406</v>
      </c>
      <c r="FS1141" s="3">
        <v>0.45520285103927044</v>
      </c>
      <c r="FT1141" s="3">
        <v>0.41019694515701777</v>
      </c>
      <c r="FU1141" s="3">
        <v>0.36380367065975905</v>
      </c>
      <c r="FV1141" s="3">
        <v>0.31699669039267447</v>
      </c>
      <c r="FW1141" s="3">
        <v>0.27081978250317357</v>
      </c>
      <c r="FX1141" s="3">
        <v>0.22629971845747685</v>
      </c>
      <c r="FY1141" s="3">
        <v>0.18445916351187394</v>
      </c>
      <c r="FZ1141" s="3">
        <v>0.14630931931434818</v>
      </c>
      <c r="GA1141" s="3">
        <v>0.11271962578616013</v>
      </c>
      <c r="GB1141" s="3">
        <v>8.482264560034336E-2</v>
      </c>
      <c r="GC1141" s="3">
        <v>6.1934951138002708E-2</v>
      </c>
      <c r="GD1141" s="3">
        <v>4.3343936854908435E-2</v>
      </c>
      <c r="GE1141" s="3">
        <v>2.8788609419661635E-2</v>
      </c>
      <c r="GF1141" s="3">
        <v>1.8055640055823385E-2</v>
      </c>
      <c r="GG1141" s="3">
        <v>1.029063149341598E-2</v>
      </c>
      <c r="GH1141" s="3">
        <v>5.1985183115289503E-3</v>
      </c>
      <c r="GI1141" s="3">
        <v>2.2825134350430158E-3</v>
      </c>
      <c r="GJ1141" s="3">
        <v>8.5991411151810566E-4</v>
      </c>
      <c r="GK1141" s="3">
        <v>2.6440639100958708E-4</v>
      </c>
      <c r="GL1141" s="3">
        <v>6.0950961255529999E-5</v>
      </c>
      <c r="GM1141" s="3">
        <v>8.8384988916644038E-6</v>
      </c>
      <c r="GN1141" s="3">
        <v>0</v>
      </c>
      <c r="GO1141" s="3">
        <v>0</v>
      </c>
      <c r="GP1141" s="3">
        <v>0</v>
      </c>
      <c r="GQ1141" s="3">
        <v>0</v>
      </c>
      <c r="GR1141" s="3">
        <v>0</v>
      </c>
      <c r="GS1141" s="3">
        <v>0</v>
      </c>
      <c r="GT1141" s="3">
        <v>0</v>
      </c>
      <c r="GU1141" s="3">
        <v>0</v>
      </c>
      <c r="GV1141" s="3">
        <v>0</v>
      </c>
      <c r="GW1141" s="3">
        <v>0</v>
      </c>
      <c r="GX1141" s="3">
        <v>0</v>
      </c>
      <c r="GY1141" s="3">
        <v>0</v>
      </c>
      <c r="GZ1141" s="3">
        <v>0</v>
      </c>
      <c r="HA1141" s="3">
        <v>0</v>
      </c>
      <c r="HB1141">
        <f t="shared" si="6670"/>
        <v>33</v>
      </c>
      <c r="HC1141">
        <f t="shared" si="6674"/>
        <v>0.2046409294210855</v>
      </c>
      <c r="HD1141">
        <f>IF(H1141&gt;=$F$3,IF(HB1141&lt;50,HC1141*VLOOKUP(H1141,Ret!$A$2:$AZ$27,HB1141+2),HC1141),0)</f>
        <v>8.7995599651066753E-3</v>
      </c>
      <c r="HE1141">
        <f>IF(H1141&lt;$F$3,HC1141*VLOOKUP(H1141,Withd!$A$2:$AZ$57,HB1141+2),0)</f>
        <v>0</v>
      </c>
      <c r="HF1141">
        <f>IF(HC1141=HD1141,0,HC1141*VLOOKUP(H1141,Mort!$A$2:$E$115,IF(HF1140/HC1140=VLOOKUP(H1140,Mort!$A$2:$E$115,2),2,3)))</f>
        <v>3.0286857554320655E-4</v>
      </c>
      <c r="HH1141">
        <f t="shared" ref="HH1141:HI1141" si="6733">HH1140+1</f>
        <v>55</v>
      </c>
      <c r="HI1141">
        <f t="shared" si="6733"/>
        <v>32</v>
      </c>
      <c r="HJ1141">
        <f t="shared" si="6668"/>
        <v>0.1523091497736869</v>
      </c>
      <c r="HK1141">
        <f>IF(HH1141&gt;=$F$3,IF(HI1141&lt;50,HJ1141*VLOOKUP(HH1141,Ret!$A$2:$AZ$27,HI1141+2),HJ1141),0)</f>
        <v>7.9200757882317181E-3</v>
      </c>
      <c r="HL1141">
        <f>IF(HH1141&lt;$F$3,HJ1141*VLOOKUP(HH1141,Withd!$A$2:$AZ$57,HI1141+2),0)</f>
        <v>0</v>
      </c>
      <c r="HM1141">
        <f>IF(HJ1141=HK1141,0,HJ1141*VLOOKUP(HH1141,Mort!$A$2:$E$115,IF(HM1140/HJ1140=VLOOKUP(HH1140,Mort!$A$2:$E$115,2),2,3)))</f>
        <v>2.1018662668768792E-4</v>
      </c>
      <c r="HN1141">
        <f>HN1140/(1+Assumptions!$C$9)</f>
        <v>0.32664754209358454</v>
      </c>
      <c r="HO1141">
        <f>HO1140*(1+Assumptions!$C$10)</f>
        <v>2.6103684386132895</v>
      </c>
      <c r="HQ1141">
        <f>HQ1140/(1.01+Assumptions!$C$9)</f>
        <v>0.24499742542414218</v>
      </c>
      <c r="HR1141">
        <f>HR1140/(0.99+Assumptions!$C$9)</f>
        <v>0.43672349836805868</v>
      </c>
    </row>
    <row r="1142" spans="2:226" x14ac:dyDescent="0.25">
      <c r="B1142">
        <f t="shared" ref="B1142:C1142" si="6734">B1141+1</f>
        <v>2078</v>
      </c>
      <c r="C1142">
        <f t="shared" si="6734"/>
        <v>84</v>
      </c>
      <c r="D1142">
        <f>IF(D1141=0, 0, D1141*(1-VLOOKUP(C1141,Mort!$A$2:$E$111,IF(D1141/D1140=1-VLOOKUP(C1140,Mort!$A$2:$E$111,4),4,5))))</f>
        <v>0.66187839224057932</v>
      </c>
      <c r="E1142" s="3">
        <f>IF(C1142&lt;65,Assumptions!$C$6,Assumptions!$C$7)*(1+Assumptions!$C$8)^(B1142-$J$3)</f>
        <v>98817.55123986995</v>
      </c>
      <c r="F1142" s="3">
        <f t="shared" si="6666"/>
        <v>65405.2</v>
      </c>
      <c r="H1142">
        <f t="shared" si="6673"/>
        <v>57</v>
      </c>
      <c r="I1142" s="5">
        <v>355786.80847887392</v>
      </c>
      <c r="J1142" s="5">
        <v>0</v>
      </c>
      <c r="K1142" s="5">
        <v>0</v>
      </c>
      <c r="L1142" s="5">
        <v>0</v>
      </c>
      <c r="M1142" s="5">
        <v>0</v>
      </c>
      <c r="N1142" s="5">
        <v>0</v>
      </c>
      <c r="O1142" s="5">
        <v>0</v>
      </c>
      <c r="P1142" s="5">
        <v>0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0</v>
      </c>
      <c r="Z1142" s="5">
        <v>0</v>
      </c>
      <c r="AA1142" s="5">
        <v>0</v>
      </c>
      <c r="AB1142" s="5">
        <v>0</v>
      </c>
      <c r="AC1142" s="5">
        <v>0</v>
      </c>
      <c r="AD1142" s="5">
        <v>0</v>
      </c>
      <c r="AE1142" s="5">
        <v>0</v>
      </c>
      <c r="AF1142" s="5">
        <v>0</v>
      </c>
      <c r="AG1142" s="5">
        <v>0</v>
      </c>
      <c r="AH1142" s="5">
        <v>0</v>
      </c>
      <c r="AI1142" s="5">
        <v>0</v>
      </c>
      <c r="AJ1142" s="5">
        <v>0</v>
      </c>
      <c r="AK1142" s="5">
        <v>0</v>
      </c>
      <c r="AL1142" s="5">
        <v>0</v>
      </c>
      <c r="AM1142" s="5">
        <v>0</v>
      </c>
      <c r="AN1142" s="5">
        <v>0</v>
      </c>
      <c r="AO1142" s="5">
        <v>0</v>
      </c>
      <c r="AP1142" s="5">
        <v>0</v>
      </c>
      <c r="AQ1142" s="5">
        <v>59635.57</v>
      </c>
      <c r="AR1142" s="5">
        <v>62659.46</v>
      </c>
      <c r="AS1142" s="5">
        <v>65827.42</v>
      </c>
      <c r="AT1142" s="5">
        <v>69145.14</v>
      </c>
      <c r="AU1142" s="5">
        <v>72618.39</v>
      </c>
      <c r="AV1142" s="5">
        <v>76255.39</v>
      </c>
      <c r="AW1142" s="5">
        <v>80050.41</v>
      </c>
      <c r="AX1142" s="5">
        <v>34597.31</v>
      </c>
      <c r="AY1142" s="5">
        <v>36285.54</v>
      </c>
      <c r="AZ1142" s="5">
        <v>38033.19</v>
      </c>
      <c r="BA1142" s="5">
        <v>39835.71</v>
      </c>
      <c r="BB1142" s="5">
        <v>41688.36</v>
      </c>
      <c r="BC1142" s="5">
        <v>43586.71</v>
      </c>
      <c r="BD1142" s="5">
        <v>45527.35</v>
      </c>
      <c r="BE1142" s="5">
        <v>47502.05</v>
      </c>
      <c r="BF1142" s="5">
        <v>49498.26</v>
      </c>
      <c r="BG1142" s="5">
        <v>51501.06</v>
      </c>
      <c r="BH1142" s="5">
        <v>53495.25</v>
      </c>
      <c r="BI1142" s="5">
        <v>55465.64</v>
      </c>
      <c r="BJ1142" s="5">
        <v>57394.49</v>
      </c>
      <c r="BK1142" s="5">
        <v>59262.05</v>
      </c>
      <c r="BL1142" s="5">
        <v>61047.21</v>
      </c>
      <c r="BM1142" s="5">
        <v>62723.19</v>
      </c>
      <c r="BN1142" s="5">
        <v>64252.63</v>
      </c>
      <c r="BO1142" s="5">
        <v>65587.53</v>
      </c>
      <c r="BP1142" s="5">
        <v>66672.69</v>
      </c>
      <c r="BQ1142" s="5">
        <v>67452.25</v>
      </c>
      <c r="BR1142" s="5">
        <v>67863.759999999995</v>
      </c>
      <c r="BS1142" s="5">
        <v>67842.47</v>
      </c>
      <c r="BT1142" s="5">
        <v>67325.19</v>
      </c>
      <c r="BU1142" s="5">
        <v>66252.850000000006</v>
      </c>
      <c r="BV1142" s="5">
        <v>64578.32</v>
      </c>
      <c r="BW1142" s="5">
        <v>62271.61</v>
      </c>
      <c r="BX1142" s="5">
        <v>59201.13</v>
      </c>
      <c r="BY1142" s="5">
        <v>55393.29</v>
      </c>
      <c r="BZ1142" s="5">
        <v>50921.04</v>
      </c>
      <c r="CA1142" s="5">
        <v>45896.06</v>
      </c>
      <c r="CB1142" s="5">
        <v>40460.519999999997</v>
      </c>
      <c r="CC1142" s="5">
        <v>34793.660000000003</v>
      </c>
      <c r="CD1142" s="5">
        <v>29115.51</v>
      </c>
      <c r="CE1142" s="5">
        <v>23664.880000000001</v>
      </c>
      <c r="CF1142" s="5">
        <v>18787.5</v>
      </c>
      <c r="CG1142" s="5">
        <v>14472.57</v>
      </c>
      <c r="CH1142" s="5">
        <v>10685.39</v>
      </c>
      <c r="CI1142" s="5">
        <v>7487.47</v>
      </c>
      <c r="CJ1142" s="5">
        <v>4954.2700000000004</v>
      </c>
      <c r="CK1142" s="5">
        <v>2978.94</v>
      </c>
      <c r="CL1142" s="5">
        <v>1587.64</v>
      </c>
      <c r="CM1142" s="5">
        <v>735.42</v>
      </c>
      <c r="CN1142" s="5">
        <v>292.3</v>
      </c>
      <c r="CO1142" s="5">
        <v>94.82</v>
      </c>
      <c r="CP1142" s="5">
        <v>23.06</v>
      </c>
      <c r="CQ1142" s="5">
        <v>3.53</v>
      </c>
      <c r="CR1142" s="5">
        <v>0</v>
      </c>
      <c r="CS1142" s="5">
        <v>0</v>
      </c>
      <c r="CT1142" s="5">
        <v>0</v>
      </c>
      <c r="CU1142" s="5">
        <v>0</v>
      </c>
      <c r="CV1142" s="5">
        <v>0</v>
      </c>
      <c r="CW1142" s="5">
        <v>0</v>
      </c>
      <c r="CX1142" s="5">
        <v>0</v>
      </c>
      <c r="CY1142" s="5">
        <v>0</v>
      </c>
      <c r="CZ1142" s="5">
        <v>0</v>
      </c>
      <c r="DA1142" s="5">
        <v>0</v>
      </c>
      <c r="DB1142" s="5">
        <v>0</v>
      </c>
      <c r="DC1142" s="5">
        <v>0</v>
      </c>
      <c r="DD1142" s="5">
        <v>0</v>
      </c>
      <c r="DE1142" s="5">
        <v>0</v>
      </c>
      <c r="DF1142" s="3">
        <v>0</v>
      </c>
      <c r="DG1142" s="3">
        <v>0</v>
      </c>
      <c r="DH1142" s="3">
        <v>0</v>
      </c>
      <c r="DI1142" s="3">
        <v>0</v>
      </c>
      <c r="DJ1142" s="3">
        <v>0</v>
      </c>
      <c r="DK1142" s="3">
        <v>0</v>
      </c>
      <c r="DL1142" s="3">
        <v>0</v>
      </c>
      <c r="DM1142" s="3">
        <v>0</v>
      </c>
      <c r="DN1142" s="3">
        <v>0</v>
      </c>
      <c r="DO1142" s="3">
        <v>0</v>
      </c>
      <c r="DP1142" s="3">
        <v>0</v>
      </c>
      <c r="DQ1142" s="3">
        <v>0</v>
      </c>
      <c r="DR1142" s="3">
        <v>0</v>
      </c>
      <c r="DS1142" s="3">
        <v>0</v>
      </c>
      <c r="DT1142" s="3">
        <v>0</v>
      </c>
      <c r="DU1142" s="3">
        <v>0</v>
      </c>
      <c r="DV1142" s="3">
        <v>0</v>
      </c>
      <c r="DW1142" s="3">
        <v>0</v>
      </c>
      <c r="DX1142" s="3">
        <v>0</v>
      </c>
      <c r="DY1142" s="3">
        <v>0</v>
      </c>
      <c r="DZ1142" s="3">
        <v>0</v>
      </c>
      <c r="EA1142" s="3">
        <v>0</v>
      </c>
      <c r="EB1142" s="3">
        <v>0</v>
      </c>
      <c r="EC1142" s="3">
        <v>0</v>
      </c>
      <c r="ED1142" s="3">
        <v>0</v>
      </c>
      <c r="EE1142" s="3">
        <v>0</v>
      </c>
      <c r="EF1142" s="3">
        <v>0</v>
      </c>
      <c r="EG1142" s="3">
        <v>0</v>
      </c>
      <c r="EH1142" s="3">
        <v>0</v>
      </c>
      <c r="EI1142" s="3">
        <v>0</v>
      </c>
      <c r="EJ1142" s="3">
        <v>0</v>
      </c>
      <c r="EK1142" s="3">
        <v>0</v>
      </c>
      <c r="EL1142" s="3">
        <v>0</v>
      </c>
      <c r="EM1142" s="3">
        <v>1</v>
      </c>
      <c r="EN1142" s="3">
        <v>0.99592999999999998</v>
      </c>
      <c r="EO1142" s="3">
        <v>0.99173713469999991</v>
      </c>
      <c r="EP1142" s="3">
        <v>0.98741316079270791</v>
      </c>
      <c r="EQ1142" s="3">
        <v>0.98295005330592489</v>
      </c>
      <c r="ER1142" s="3">
        <v>0.97836950605751927</v>
      </c>
      <c r="ES1142" s="3">
        <v>0.97351679330747398</v>
      </c>
      <c r="ET1142" s="3">
        <v>0.96828900812741281</v>
      </c>
      <c r="EU1142" s="3">
        <v>0.96259546875962365</v>
      </c>
      <c r="EV1142" s="3">
        <v>0.9563578501220612</v>
      </c>
      <c r="EW1142" s="3">
        <v>0.94946251002268112</v>
      </c>
      <c r="EX1142" s="3">
        <v>0.94181933681699859</v>
      </c>
      <c r="EY1142" s="3">
        <v>0.93337121736575013</v>
      </c>
      <c r="EZ1142" s="3">
        <v>0.92410284117730823</v>
      </c>
      <c r="FA1142" s="3">
        <v>0.91391922786753432</v>
      </c>
      <c r="FB1142" s="3">
        <v>0.90267802136476372</v>
      </c>
      <c r="FC1142" s="3">
        <v>0.89023911823035728</v>
      </c>
      <c r="FD1142" s="3">
        <v>0.87650272863606282</v>
      </c>
      <c r="FE1142" s="3">
        <v>0.86140935164894983</v>
      </c>
      <c r="FF1142" s="3">
        <v>0.84489613437783939</v>
      </c>
      <c r="FG1142" s="3">
        <v>0.82690829567693513</v>
      </c>
      <c r="FH1142" s="3">
        <v>0.80740979806487301</v>
      </c>
      <c r="FI1142" s="3">
        <v>0.78632832823739918</v>
      </c>
      <c r="FJ1142" s="3">
        <v>0.76350908015194985</v>
      </c>
      <c r="FK1142" s="3">
        <v>0.73874084559182063</v>
      </c>
      <c r="FL1142" s="3">
        <v>0.71181374176999879</v>
      </c>
      <c r="FM1142" s="3">
        <v>0.68259378767034029</v>
      </c>
      <c r="FN1142" s="3">
        <v>0.65095556561182</v>
      </c>
      <c r="FO1142" s="3">
        <v>0.61682596530679235</v>
      </c>
      <c r="FP1142" s="3">
        <v>0.58021117600618122</v>
      </c>
      <c r="FQ1142" s="3">
        <v>0.54120357864328561</v>
      </c>
      <c r="FR1142" s="3">
        <v>0.50002339834431797</v>
      </c>
      <c r="FS1142" s="3">
        <v>0.45702638632069004</v>
      </c>
      <c r="FT1142" s="3">
        <v>0.41184018750516338</v>
      </c>
      <c r="FU1142" s="3">
        <v>0.36526106229832939</v>
      </c>
      <c r="FV1142" s="3">
        <v>0.31826657402302633</v>
      </c>
      <c r="FW1142" s="3">
        <v>0.27190468218509212</v>
      </c>
      <c r="FX1142" s="3">
        <v>0.22720627148068481</v>
      </c>
      <c r="FY1142" s="3">
        <v>0.18519810394662101</v>
      </c>
      <c r="FZ1142" s="3">
        <v>0.14689543208838085</v>
      </c>
      <c r="GA1142" s="3">
        <v>0.11317117878953037</v>
      </c>
      <c r="GB1142" s="3">
        <v>8.5162443750909506E-2</v>
      </c>
      <c r="GC1142" s="3">
        <v>6.2183061553601593E-2</v>
      </c>
      <c r="GD1142" s="3">
        <v>4.3517571967057002E-2</v>
      </c>
      <c r="GE1142" s="3">
        <v>2.8903936124799592E-2</v>
      </c>
      <c r="GF1142" s="3">
        <v>1.812797065875181E-2</v>
      </c>
      <c r="GG1142" s="3">
        <v>1.0331855597249006E-2</v>
      </c>
      <c r="GH1142" s="3">
        <v>5.2193434920622802E-3</v>
      </c>
      <c r="GI1142" s="3">
        <v>2.2916571470597853E-3</v>
      </c>
      <c r="GJ1142" s="3">
        <v>8.6335891358330346E-4</v>
      </c>
      <c r="GK1142" s="3">
        <v>2.654655987485941E-4</v>
      </c>
      <c r="GL1142" s="3">
        <v>6.1195129823525898E-5</v>
      </c>
      <c r="GM1142" s="3">
        <v>8.8739057757094885E-6</v>
      </c>
      <c r="GN1142" s="3">
        <v>0</v>
      </c>
      <c r="GO1142" s="3">
        <v>0</v>
      </c>
      <c r="GP1142" s="3">
        <v>0</v>
      </c>
      <c r="GQ1142" s="3">
        <v>0</v>
      </c>
      <c r="GR1142" s="3">
        <v>0</v>
      </c>
      <c r="GS1142" s="3">
        <v>0</v>
      </c>
      <c r="GT1142" s="3">
        <v>0</v>
      </c>
      <c r="GU1142" s="3">
        <v>0</v>
      </c>
      <c r="GV1142" s="3">
        <v>0</v>
      </c>
      <c r="GW1142" s="3">
        <v>0</v>
      </c>
      <c r="GX1142" s="3">
        <v>0</v>
      </c>
      <c r="GY1142" s="3">
        <v>0</v>
      </c>
      <c r="GZ1142" s="3">
        <v>0</v>
      </c>
      <c r="HA1142" s="3">
        <v>0</v>
      </c>
      <c r="HB1142">
        <f t="shared" si="6670"/>
        <v>34</v>
      </c>
      <c r="HC1142">
        <f t="shared" si="6674"/>
        <v>0.19553850088043562</v>
      </c>
      <c r="HD1142">
        <f>IF(H1142&gt;=$F$3,IF(HB1142&lt;50,HC1142*VLOOKUP(H1142,Ret!$A$2:$AZ$27,HB1142+2),HC1142),0)</f>
        <v>1.1341233051065266E-2</v>
      </c>
      <c r="HE1142">
        <f>IF(H1142&lt;$F$3,HC1142*VLOOKUP(H1142,Withd!$A$2:$AZ$57,HB1142+2),0)</f>
        <v>0</v>
      </c>
      <c r="HF1142">
        <f>IF(HC1142=HD1142,0,HC1142*VLOOKUP(H1142,Mort!$A$2:$E$115,IF(HF1141/HC1141=VLOOKUP(H1141,Mort!$A$2:$E$115,2),2,3)))</f>
        <v>3.069954463822839E-4</v>
      </c>
      <c r="HH1142">
        <f t="shared" ref="HH1142:HI1142" si="6735">HH1141+1</f>
        <v>56</v>
      </c>
      <c r="HI1142">
        <f t="shared" si="6735"/>
        <v>33</v>
      </c>
      <c r="HJ1142">
        <f t="shared" si="6668"/>
        <v>0.14417888735876749</v>
      </c>
      <c r="HK1142">
        <f>IF(HH1142&gt;=$F$3,IF(HI1142&lt;50,HJ1142*VLOOKUP(HH1142,Ret!$A$2:$AZ$27,HI1142+2),HJ1142),0)</f>
        <v>6.1996921564270021E-3</v>
      </c>
      <c r="HL1142">
        <f>IF(HH1142&lt;$F$3,HJ1142*VLOOKUP(HH1142,Withd!$A$2:$AZ$57,HI1142+2),0)</f>
        <v>0</v>
      </c>
      <c r="HM1142">
        <f>IF(HJ1142=HK1142,0,HJ1142*VLOOKUP(HH1142,Mort!$A$2:$E$115,IF(HM1141/HJ1141=VLOOKUP(HH1141,Mort!$A$2:$E$115,2),2,3)))</f>
        <v>2.1338475329097588E-4</v>
      </c>
      <c r="HN1142">
        <f>HN1141/(1+Assumptions!$C$9)</f>
        <v>0.31468934691096778</v>
      </c>
      <c r="HO1142">
        <f>HO1141*(1+Assumptions!$C$10)</f>
        <v>2.6952054128682215</v>
      </c>
      <c r="HQ1142">
        <f>HQ1141/(1.01+Assumptions!$C$9)</f>
        <v>0.23377616929784559</v>
      </c>
      <c r="HR1142">
        <f>HR1141/(0.99+Assumptions!$C$9)</f>
        <v>0.42482830580550457</v>
      </c>
    </row>
    <row r="1143" spans="2:226" x14ac:dyDescent="0.25">
      <c r="B1143">
        <f t="shared" ref="B1143:C1143" si="6736">B1142+1</f>
        <v>2079</v>
      </c>
      <c r="C1143">
        <f t="shared" si="6736"/>
        <v>85</v>
      </c>
      <c r="D1143">
        <f>IF(D1142=0, 0, D1142*(1-VLOOKUP(C1142,Mort!$A$2:$E$111,IF(D1142/D1141=1-VLOOKUP(C1141,Mort!$A$2:$E$111,4),4,5))))</f>
        <v>0.63120032876022847</v>
      </c>
      <c r="E1143" s="3">
        <f>IF(C1143&lt;65,Assumptions!$C$6,Assumptions!$C$7)*(1+Assumptions!$C$8)^(B1143-$J$3)</f>
        <v>104252.51655806279</v>
      </c>
      <c r="F1143" s="3">
        <f t="shared" si="6666"/>
        <v>65804.22</v>
      </c>
      <c r="H1143">
        <f t="shared" si="6673"/>
        <v>58</v>
      </c>
      <c r="I1143" s="5">
        <v>339751.82190887711</v>
      </c>
      <c r="J1143" s="5">
        <v>0</v>
      </c>
      <c r="K1143" s="5">
        <v>0</v>
      </c>
      <c r="L1143" s="5">
        <v>0</v>
      </c>
      <c r="M1143" s="5">
        <v>0</v>
      </c>
      <c r="N1143" s="5">
        <v>0</v>
      </c>
      <c r="O1143" s="5">
        <v>0</v>
      </c>
      <c r="P1143" s="5">
        <v>0</v>
      </c>
      <c r="Q1143" s="5">
        <v>0</v>
      </c>
      <c r="R1143" s="5">
        <v>0</v>
      </c>
      <c r="S1143" s="5">
        <v>0</v>
      </c>
      <c r="T1143" s="5">
        <v>0</v>
      </c>
      <c r="U1143" s="5">
        <v>0</v>
      </c>
      <c r="V1143" s="5">
        <v>0</v>
      </c>
      <c r="W1143" s="5">
        <v>0</v>
      </c>
      <c r="X1143" s="5">
        <v>0</v>
      </c>
      <c r="Y1143" s="5">
        <v>0</v>
      </c>
      <c r="Z1143" s="5">
        <v>0</v>
      </c>
      <c r="AA1143" s="5">
        <v>0</v>
      </c>
      <c r="AB1143" s="5">
        <v>0</v>
      </c>
      <c r="AC1143" s="5">
        <v>0</v>
      </c>
      <c r="AD1143" s="5">
        <v>0</v>
      </c>
      <c r="AE1143" s="5">
        <v>0</v>
      </c>
      <c r="AF1143" s="5">
        <v>0</v>
      </c>
      <c r="AG1143" s="5">
        <v>0</v>
      </c>
      <c r="AH1143" s="5">
        <v>0</v>
      </c>
      <c r="AI1143" s="5">
        <v>0</v>
      </c>
      <c r="AJ1143" s="5">
        <v>0</v>
      </c>
      <c r="AK1143" s="5">
        <v>0</v>
      </c>
      <c r="AL1143" s="5">
        <v>0</v>
      </c>
      <c r="AM1143" s="5">
        <v>0</v>
      </c>
      <c r="AN1143" s="5">
        <v>0</v>
      </c>
      <c r="AO1143" s="5">
        <v>0</v>
      </c>
      <c r="AP1143" s="5">
        <v>0</v>
      </c>
      <c r="AQ1143" s="5">
        <v>0</v>
      </c>
      <c r="AR1143" s="5">
        <v>62915.519999999997</v>
      </c>
      <c r="AS1143" s="5">
        <v>66096.429999999993</v>
      </c>
      <c r="AT1143" s="5">
        <v>69427.710000000006</v>
      </c>
      <c r="AU1143" s="5">
        <v>72915.16</v>
      </c>
      <c r="AV1143" s="5">
        <v>76567.02</v>
      </c>
      <c r="AW1143" s="5">
        <v>80377.55</v>
      </c>
      <c r="AX1143" s="5">
        <v>34738.699999999997</v>
      </c>
      <c r="AY1143" s="5">
        <v>36433.83</v>
      </c>
      <c r="AZ1143" s="5">
        <v>38188.61</v>
      </c>
      <c r="BA1143" s="5">
        <v>39998.5</v>
      </c>
      <c r="BB1143" s="5">
        <v>41858.720000000001</v>
      </c>
      <c r="BC1143" s="5">
        <v>43764.83</v>
      </c>
      <c r="BD1143" s="5">
        <v>45713.41</v>
      </c>
      <c r="BE1143" s="5">
        <v>47696.18</v>
      </c>
      <c r="BF1143" s="5">
        <v>49700.54</v>
      </c>
      <c r="BG1143" s="5">
        <v>51711.53</v>
      </c>
      <c r="BH1143" s="5">
        <v>53713.87</v>
      </c>
      <c r="BI1143" s="5">
        <v>55692.3</v>
      </c>
      <c r="BJ1143" s="5">
        <v>57629.04</v>
      </c>
      <c r="BK1143" s="5">
        <v>59504.23</v>
      </c>
      <c r="BL1143" s="5">
        <v>61296.69</v>
      </c>
      <c r="BM1143" s="5">
        <v>62979.519999999997</v>
      </c>
      <c r="BN1143" s="5">
        <v>64515.21</v>
      </c>
      <c r="BO1143" s="5">
        <v>65855.56</v>
      </c>
      <c r="BP1143" s="5">
        <v>66945.16</v>
      </c>
      <c r="BQ1143" s="5">
        <v>67727.899999999994</v>
      </c>
      <c r="BR1143" s="5">
        <v>68141.09</v>
      </c>
      <c r="BS1143" s="5">
        <v>68119.72</v>
      </c>
      <c r="BT1143" s="5">
        <v>67600.320000000007</v>
      </c>
      <c r="BU1143" s="5">
        <v>66523.600000000006</v>
      </c>
      <c r="BV1143" s="5">
        <v>64842.22</v>
      </c>
      <c r="BW1143" s="5">
        <v>62526.09</v>
      </c>
      <c r="BX1143" s="5">
        <v>59443.07</v>
      </c>
      <c r="BY1143" s="5">
        <v>55619.66</v>
      </c>
      <c r="BZ1143" s="5">
        <v>51129.13</v>
      </c>
      <c r="CA1143" s="5">
        <v>46083.62</v>
      </c>
      <c r="CB1143" s="5">
        <v>40625.870000000003</v>
      </c>
      <c r="CC1143" s="5">
        <v>34935.85</v>
      </c>
      <c r="CD1143" s="5">
        <v>29234.49</v>
      </c>
      <c r="CE1143" s="5">
        <v>23761.59</v>
      </c>
      <c r="CF1143" s="5">
        <v>18864.28</v>
      </c>
      <c r="CG1143" s="5">
        <v>14531.71</v>
      </c>
      <c r="CH1143" s="5">
        <v>10729.06</v>
      </c>
      <c r="CI1143" s="5">
        <v>7518.07</v>
      </c>
      <c r="CJ1143" s="5">
        <v>4974.5200000000004</v>
      </c>
      <c r="CK1143" s="5">
        <v>2991.11</v>
      </c>
      <c r="CL1143" s="5">
        <v>1594.13</v>
      </c>
      <c r="CM1143" s="5">
        <v>738.43</v>
      </c>
      <c r="CN1143" s="5">
        <v>293.5</v>
      </c>
      <c r="CO1143" s="5">
        <v>95.21</v>
      </c>
      <c r="CP1143" s="5">
        <v>23.15</v>
      </c>
      <c r="CQ1143" s="5">
        <v>3.54</v>
      </c>
      <c r="CR1143" s="5">
        <v>0</v>
      </c>
      <c r="CS1143" s="5">
        <v>0</v>
      </c>
      <c r="CT1143" s="5">
        <v>0</v>
      </c>
      <c r="CU1143" s="5">
        <v>0</v>
      </c>
      <c r="CV1143" s="5">
        <v>0</v>
      </c>
      <c r="CW1143" s="5">
        <v>0</v>
      </c>
      <c r="CX1143" s="5">
        <v>0</v>
      </c>
      <c r="CY1143" s="5">
        <v>0</v>
      </c>
      <c r="CZ1143" s="5">
        <v>0</v>
      </c>
      <c r="DA1143" s="5">
        <v>0</v>
      </c>
      <c r="DB1143" s="5">
        <v>0</v>
      </c>
      <c r="DC1143" s="5">
        <v>0</v>
      </c>
      <c r="DD1143" s="5">
        <v>0</v>
      </c>
      <c r="DE1143" s="5">
        <v>0</v>
      </c>
      <c r="DF1143" s="3">
        <v>0</v>
      </c>
      <c r="DG1143" s="3">
        <v>0</v>
      </c>
      <c r="DH1143" s="3">
        <v>0</v>
      </c>
      <c r="DI1143" s="3">
        <v>0</v>
      </c>
      <c r="DJ1143" s="3">
        <v>0</v>
      </c>
      <c r="DK1143" s="3">
        <v>0</v>
      </c>
      <c r="DL1143" s="3">
        <v>0</v>
      </c>
      <c r="DM1143" s="3">
        <v>0</v>
      </c>
      <c r="DN1143" s="3">
        <v>0</v>
      </c>
      <c r="DO1143" s="3">
        <v>0</v>
      </c>
      <c r="DP1143" s="3">
        <v>0</v>
      </c>
      <c r="DQ1143" s="3">
        <v>0</v>
      </c>
      <c r="DR1143" s="3">
        <v>0</v>
      </c>
      <c r="DS1143" s="3">
        <v>0</v>
      </c>
      <c r="DT1143" s="3">
        <v>0</v>
      </c>
      <c r="DU1143" s="3">
        <v>0</v>
      </c>
      <c r="DV1143" s="3">
        <v>0</v>
      </c>
      <c r="DW1143" s="3">
        <v>0</v>
      </c>
      <c r="DX1143" s="3">
        <v>0</v>
      </c>
      <c r="DY1143" s="3">
        <v>0</v>
      </c>
      <c r="DZ1143" s="3">
        <v>0</v>
      </c>
      <c r="EA1143" s="3">
        <v>0</v>
      </c>
      <c r="EB1143" s="3">
        <v>0</v>
      </c>
      <c r="EC1143" s="3">
        <v>0</v>
      </c>
      <c r="ED1143" s="3">
        <v>0</v>
      </c>
      <c r="EE1143" s="3">
        <v>0</v>
      </c>
      <c r="EF1143" s="3">
        <v>0</v>
      </c>
      <c r="EG1143" s="3">
        <v>0</v>
      </c>
      <c r="EH1143" s="3">
        <v>0</v>
      </c>
      <c r="EI1143" s="3">
        <v>0</v>
      </c>
      <c r="EJ1143" s="3">
        <v>0</v>
      </c>
      <c r="EK1143" s="3">
        <v>0</v>
      </c>
      <c r="EL1143" s="3">
        <v>0</v>
      </c>
      <c r="EM1143" s="3">
        <v>0</v>
      </c>
      <c r="EN1143" s="3">
        <v>1</v>
      </c>
      <c r="EO1143" s="3">
        <v>0.99578999999999995</v>
      </c>
      <c r="EP1143" s="3">
        <v>0.99144835559999989</v>
      </c>
      <c r="EQ1143" s="3">
        <v>0.98696700903268797</v>
      </c>
      <c r="ER1143" s="3">
        <v>0.98236774277059569</v>
      </c>
      <c r="ES1143" s="3">
        <v>0.97749519876645352</v>
      </c>
      <c r="ET1143" s="3">
        <v>0.97224604954907767</v>
      </c>
      <c r="EU1143" s="3">
        <v>0.96652924277772911</v>
      </c>
      <c r="EV1143" s="3">
        <v>0.96026613328452937</v>
      </c>
      <c r="EW1143" s="3">
        <v>0.95334261446354784</v>
      </c>
      <c r="EX1143" s="3">
        <v>0.94566820641711624</v>
      </c>
      <c r="EY1143" s="3">
        <v>0.93718556260555463</v>
      </c>
      <c r="EZ1143" s="3">
        <v>0.92787930996888146</v>
      </c>
      <c r="FA1143" s="3">
        <v>0.91765407997302439</v>
      </c>
      <c r="FB1143" s="3">
        <v>0.90636693478935626</v>
      </c>
      <c r="FC1143" s="3">
        <v>0.89387719842795887</v>
      </c>
      <c r="FD1143" s="3">
        <v>0.88008467325621542</v>
      </c>
      <c r="FE1143" s="3">
        <v>0.86492961518274336</v>
      </c>
      <c r="FF1143" s="3">
        <v>0.84834891445969018</v>
      </c>
      <c r="FG1143" s="3">
        <v>0.83028756607084331</v>
      </c>
      <c r="FH1143" s="3">
        <v>0.81070938526289282</v>
      </c>
      <c r="FI1143" s="3">
        <v>0.78954176321367875</v>
      </c>
      <c r="FJ1143" s="3">
        <v>0.7666292612452178</v>
      </c>
      <c r="FK1143" s="3">
        <v>0.74175980801042296</v>
      </c>
      <c r="FL1143" s="3">
        <v>0.714722663008443</v>
      </c>
      <c r="FM1143" s="3">
        <v>0.68538329769194639</v>
      </c>
      <c r="FN1143" s="3">
        <v>0.65361578184392466</v>
      </c>
      <c r="FO1143" s="3">
        <v>0.61934670640184775</v>
      </c>
      <c r="FP1143" s="3">
        <v>0.58258228590983407</v>
      </c>
      <c r="FQ1143" s="3">
        <v>0.54341527882811591</v>
      </c>
      <c r="FR1143" s="3">
        <v>0.50206681026208455</v>
      </c>
      <c r="FS1143" s="3">
        <v>0.45889408524764791</v>
      </c>
      <c r="FT1143" s="3">
        <v>0.41352322703921296</v>
      </c>
      <c r="FU1143" s="3">
        <v>0.36675375006107797</v>
      </c>
      <c r="FV1143" s="3">
        <v>0.31956721257821968</v>
      </c>
      <c r="FW1143" s="3">
        <v>0.27301585672195045</v>
      </c>
      <c r="FX1143" s="3">
        <v>0.228134780035429</v>
      </c>
      <c r="FY1143" s="3">
        <v>0.18595494055467854</v>
      </c>
      <c r="FZ1143" s="3">
        <v>0.14749573974915992</v>
      </c>
      <c r="GA1143" s="3">
        <v>0.11363366781754779</v>
      </c>
      <c r="GB1143" s="3">
        <v>8.551047136938289E-2</v>
      </c>
      <c r="GC1143" s="3">
        <v>6.2437180879782304E-2</v>
      </c>
      <c r="GD1143" s="3">
        <v>4.3695412295098046E-2</v>
      </c>
      <c r="GE1143" s="3">
        <v>2.9022055892281174E-2</v>
      </c>
      <c r="GF1143" s="3">
        <v>1.8202053014520908E-2</v>
      </c>
      <c r="GG1143" s="3">
        <v>1.0374078095096046E-2</v>
      </c>
      <c r="GH1143" s="3">
        <v>5.2406730312996698E-3</v>
      </c>
      <c r="GI1143" s="3">
        <v>2.3010223078527457E-3</v>
      </c>
      <c r="GJ1143" s="3">
        <v>8.6688714426044332E-4</v>
      </c>
      <c r="GK1143" s="3">
        <v>2.6655045911720107E-4</v>
      </c>
      <c r="GL1143" s="3">
        <v>6.1445211835697182E-5</v>
      </c>
      <c r="GM1143" s="3">
        <v>8.9101701682944465E-6</v>
      </c>
      <c r="GN1143" s="3">
        <v>0</v>
      </c>
      <c r="GO1143" s="3">
        <v>0</v>
      </c>
      <c r="GP1143" s="3">
        <v>0</v>
      </c>
      <c r="GQ1143" s="3">
        <v>0</v>
      </c>
      <c r="GR1143" s="3">
        <v>0</v>
      </c>
      <c r="GS1143" s="3">
        <v>0</v>
      </c>
      <c r="GT1143" s="3">
        <v>0</v>
      </c>
      <c r="GU1143" s="3">
        <v>0</v>
      </c>
      <c r="GV1143" s="3">
        <v>0</v>
      </c>
      <c r="GW1143" s="3">
        <v>0</v>
      </c>
      <c r="GX1143" s="3">
        <v>0</v>
      </c>
      <c r="GY1143" s="3">
        <v>0</v>
      </c>
      <c r="GZ1143" s="3">
        <v>0</v>
      </c>
      <c r="HA1143" s="3">
        <v>0</v>
      </c>
      <c r="HB1143">
        <f t="shared" si="6670"/>
        <v>35</v>
      </c>
      <c r="HC1143">
        <f t="shared" si="6674"/>
        <v>0.18389027238298805</v>
      </c>
      <c r="HD1143">
        <f>IF(H1143&gt;=$F$3,IF(HB1143&lt;50,HC1143*VLOOKUP(H1143,Ret!$A$2:$AZ$27,HB1143+2),HC1143),0)</f>
        <v>1.2320648249660201E-2</v>
      </c>
      <c r="HE1143">
        <f>IF(H1143&lt;$F$3,HC1143*VLOOKUP(H1143,Withd!$A$2:$AZ$57,HB1143+2),0)</f>
        <v>0</v>
      </c>
      <c r="HF1143">
        <f>IF(HC1143=HD1143,0,HC1143*VLOOKUP(H1143,Mort!$A$2:$E$115,IF(HF1142/HC1142=VLOOKUP(H1142,Mort!$A$2:$E$115,2),2,3)))</f>
        <v>3.0525785215576015E-4</v>
      </c>
      <c r="HH1143">
        <f t="shared" ref="HH1143:HI1143" si="6737">HH1142+1</f>
        <v>57</v>
      </c>
      <c r="HI1143">
        <f t="shared" si="6737"/>
        <v>34</v>
      </c>
      <c r="HJ1143">
        <f t="shared" si="6668"/>
        <v>0.13776581044904954</v>
      </c>
      <c r="HK1143">
        <f>IF(HH1143&gt;=$F$3,IF(HI1143&lt;50,HJ1143*VLOOKUP(HH1143,Ret!$A$2:$AZ$27,HI1143+2),HJ1143),0)</f>
        <v>7.9904170060448743E-3</v>
      </c>
      <c r="HL1143">
        <f>IF(HH1143&lt;$F$3,HJ1143*VLOOKUP(HH1143,Withd!$A$2:$AZ$57,HI1143+2),0)</f>
        <v>0</v>
      </c>
      <c r="HM1143">
        <f>IF(HJ1143=HK1143,0,HJ1143*VLOOKUP(HH1143,Mort!$A$2:$E$115,IF(HM1142/HJ1142=VLOOKUP(HH1142,Mort!$A$2:$E$115,2),2,3)))</f>
        <v>2.1629232240500778E-4</v>
      </c>
      <c r="HN1143">
        <f>HN1142/(1+Assumptions!$C$9)</f>
        <v>0.3031689276598919</v>
      </c>
      <c r="HO1143">
        <f>HO1142*(1+Assumptions!$C$10)</f>
        <v>2.7827995887864385</v>
      </c>
      <c r="HQ1143">
        <f>HQ1142/(1.01+Assumptions!$C$9)</f>
        <v>0.22306886383382213</v>
      </c>
      <c r="HR1143">
        <f>HR1142/(0.99+Assumptions!$C$9)</f>
        <v>0.41325710681469313</v>
      </c>
    </row>
    <row r="1144" spans="2:226" x14ac:dyDescent="0.25">
      <c r="B1144">
        <f t="shared" ref="B1144:C1144" si="6738">B1143+1</f>
        <v>2080</v>
      </c>
      <c r="C1144">
        <f t="shared" si="6738"/>
        <v>86</v>
      </c>
      <c r="D1144">
        <f>IF(D1143=0, 0, D1143*(1-VLOOKUP(C1143,Mort!$A$2:$E$111,IF(D1143/D1142=1-VLOOKUP(C1142,Mort!$A$2:$E$111,4),4,5))))</f>
        <v>0.59810649552332973</v>
      </c>
      <c r="E1144" s="3">
        <f>IF(C1144&lt;65,Assumptions!$C$6,Assumptions!$C$7)*(1+Assumptions!$C$8)^(B1144-$J$3)</f>
        <v>109986.40496875624</v>
      </c>
      <c r="F1144" s="3">
        <f t="shared" si="6666"/>
        <v>65783.58</v>
      </c>
      <c r="H1144">
        <f t="shared" si="6673"/>
        <v>59</v>
      </c>
      <c r="I1144" s="5">
        <v>323410.34744537534</v>
      </c>
      <c r="J1144" s="5">
        <v>0</v>
      </c>
      <c r="K1144" s="5">
        <v>0</v>
      </c>
      <c r="L1144" s="5">
        <v>0</v>
      </c>
      <c r="M1144" s="5">
        <v>0</v>
      </c>
      <c r="N1144" s="5">
        <v>0</v>
      </c>
      <c r="O1144" s="5">
        <v>0</v>
      </c>
      <c r="P1144" s="5">
        <v>0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s="5">
        <v>0</v>
      </c>
      <c r="AC1144" s="5">
        <v>0</v>
      </c>
      <c r="AD1144" s="5">
        <v>0</v>
      </c>
      <c r="AE1144" s="5">
        <v>0</v>
      </c>
      <c r="AF1144" s="5">
        <v>0</v>
      </c>
      <c r="AG1144" s="5">
        <v>0</v>
      </c>
      <c r="AH1144" s="5">
        <v>0</v>
      </c>
      <c r="AI1144" s="5">
        <v>0</v>
      </c>
      <c r="AJ1144" s="5">
        <v>0</v>
      </c>
      <c r="AK1144" s="5">
        <v>0</v>
      </c>
      <c r="AL1144" s="5">
        <v>0</v>
      </c>
      <c r="AM1144" s="5">
        <v>0</v>
      </c>
      <c r="AN1144" s="5">
        <v>0</v>
      </c>
      <c r="AO1144" s="5">
        <v>0</v>
      </c>
      <c r="AP1144" s="5">
        <v>0</v>
      </c>
      <c r="AQ1144" s="5">
        <v>0</v>
      </c>
      <c r="AR1144" s="5">
        <v>0</v>
      </c>
      <c r="AS1144" s="5">
        <v>66375.88</v>
      </c>
      <c r="AT1144" s="5">
        <v>69721.23</v>
      </c>
      <c r="AU1144" s="5">
        <v>73223.429999999993</v>
      </c>
      <c r="AV1144" s="5">
        <v>76890.73</v>
      </c>
      <c r="AW1144" s="5">
        <v>80717.37</v>
      </c>
      <c r="AX1144" s="5">
        <v>34885.57</v>
      </c>
      <c r="AY1144" s="5">
        <v>36587.86</v>
      </c>
      <c r="AZ1144" s="5">
        <v>38350.07</v>
      </c>
      <c r="BA1144" s="5">
        <v>40167.61</v>
      </c>
      <c r="BB1144" s="5">
        <v>42035.69</v>
      </c>
      <c r="BC1144" s="5">
        <v>43949.86</v>
      </c>
      <c r="BD1144" s="5">
        <v>45906.68</v>
      </c>
      <c r="BE1144" s="5">
        <v>47897.83</v>
      </c>
      <c r="BF1144" s="5">
        <v>49910.66</v>
      </c>
      <c r="BG1144" s="5">
        <v>51930.15</v>
      </c>
      <c r="BH1144" s="5">
        <v>53940.959999999999</v>
      </c>
      <c r="BI1144" s="5">
        <v>55927.76</v>
      </c>
      <c r="BJ1144" s="5">
        <v>57872.68</v>
      </c>
      <c r="BK1144" s="5">
        <v>59755.81</v>
      </c>
      <c r="BL1144" s="5">
        <v>61555.839999999997</v>
      </c>
      <c r="BM1144" s="5">
        <v>63245.79</v>
      </c>
      <c r="BN1144" s="5">
        <v>64787.97</v>
      </c>
      <c r="BO1144" s="5">
        <v>66133.990000000005</v>
      </c>
      <c r="BP1144" s="5">
        <v>67228.19</v>
      </c>
      <c r="BQ1144" s="5">
        <v>68014.240000000005</v>
      </c>
      <c r="BR1144" s="5">
        <v>68429.179999999993</v>
      </c>
      <c r="BS1144" s="5">
        <v>68407.710000000006</v>
      </c>
      <c r="BT1144" s="5">
        <v>67886.12</v>
      </c>
      <c r="BU1144" s="5">
        <v>66804.850000000006</v>
      </c>
      <c r="BV1144" s="5">
        <v>65116.36</v>
      </c>
      <c r="BW1144" s="5">
        <v>62790.44</v>
      </c>
      <c r="BX1144" s="5">
        <v>59694.38</v>
      </c>
      <c r="BY1144" s="5">
        <v>55854.81</v>
      </c>
      <c r="BZ1144" s="5">
        <v>51345.3</v>
      </c>
      <c r="CA1144" s="5">
        <v>46278.45</v>
      </c>
      <c r="CB1144" s="5">
        <v>40797.629999999997</v>
      </c>
      <c r="CC1144" s="5">
        <v>35083.550000000003</v>
      </c>
      <c r="CD1144" s="5">
        <v>29358.09</v>
      </c>
      <c r="CE1144" s="5">
        <v>23862.05</v>
      </c>
      <c r="CF1144" s="5">
        <v>18944.04</v>
      </c>
      <c r="CG1144" s="5">
        <v>14593.15</v>
      </c>
      <c r="CH1144" s="5">
        <v>10774.42</v>
      </c>
      <c r="CI1144" s="5">
        <v>7549.86</v>
      </c>
      <c r="CJ1144" s="5">
        <v>4995.55</v>
      </c>
      <c r="CK1144" s="5">
        <v>3003.76</v>
      </c>
      <c r="CL1144" s="5">
        <v>1600.87</v>
      </c>
      <c r="CM1144" s="5">
        <v>741.55</v>
      </c>
      <c r="CN1144" s="5">
        <v>294.74</v>
      </c>
      <c r="CO1144" s="5">
        <v>95.61</v>
      </c>
      <c r="CP1144" s="5">
        <v>23.25</v>
      </c>
      <c r="CQ1144" s="5">
        <v>3.56</v>
      </c>
      <c r="CR1144" s="5">
        <v>0</v>
      </c>
      <c r="CS1144" s="5">
        <v>0</v>
      </c>
      <c r="CT1144" s="5">
        <v>0</v>
      </c>
      <c r="CU1144" s="5">
        <v>0</v>
      </c>
      <c r="CV1144" s="5">
        <v>0</v>
      </c>
      <c r="CW1144" s="5">
        <v>0</v>
      </c>
      <c r="CX1144" s="5">
        <v>0</v>
      </c>
      <c r="CY1144" s="5">
        <v>0</v>
      </c>
      <c r="CZ1144" s="5">
        <v>0</v>
      </c>
      <c r="DA1144" s="5">
        <v>0</v>
      </c>
      <c r="DB1144" s="5">
        <v>0</v>
      </c>
      <c r="DC1144" s="5">
        <v>0</v>
      </c>
      <c r="DD1144" s="5">
        <v>0</v>
      </c>
      <c r="DE1144" s="5">
        <v>0</v>
      </c>
      <c r="DF1144" s="3">
        <v>0</v>
      </c>
      <c r="DG1144" s="3">
        <v>0</v>
      </c>
      <c r="DH1144" s="3">
        <v>0</v>
      </c>
      <c r="DI1144" s="3">
        <v>0</v>
      </c>
      <c r="DJ1144" s="3">
        <v>0</v>
      </c>
      <c r="DK1144" s="3">
        <v>0</v>
      </c>
      <c r="DL1144" s="3">
        <v>0</v>
      </c>
      <c r="DM1144" s="3">
        <v>0</v>
      </c>
      <c r="DN1144" s="3">
        <v>0</v>
      </c>
      <c r="DO1144" s="3">
        <v>0</v>
      </c>
      <c r="DP1144" s="3">
        <v>0</v>
      </c>
      <c r="DQ1144" s="3">
        <v>0</v>
      </c>
      <c r="DR1144" s="3">
        <v>0</v>
      </c>
      <c r="DS1144" s="3">
        <v>0</v>
      </c>
      <c r="DT1144" s="3">
        <v>0</v>
      </c>
      <c r="DU1144" s="3">
        <v>0</v>
      </c>
      <c r="DV1144" s="3">
        <v>0</v>
      </c>
      <c r="DW1144" s="3">
        <v>0</v>
      </c>
      <c r="DX1144" s="3">
        <v>0</v>
      </c>
      <c r="DY1144" s="3">
        <v>0</v>
      </c>
      <c r="DZ1144" s="3">
        <v>0</v>
      </c>
      <c r="EA1144" s="3">
        <v>0</v>
      </c>
      <c r="EB1144" s="3">
        <v>0</v>
      </c>
      <c r="EC1144" s="3">
        <v>0</v>
      </c>
      <c r="ED1144" s="3">
        <v>0</v>
      </c>
      <c r="EE1144" s="3">
        <v>0</v>
      </c>
      <c r="EF1144" s="3">
        <v>0</v>
      </c>
      <c r="EG1144" s="3">
        <v>0</v>
      </c>
      <c r="EH1144" s="3">
        <v>0</v>
      </c>
      <c r="EI1144" s="3">
        <v>0</v>
      </c>
      <c r="EJ1144" s="3">
        <v>0</v>
      </c>
      <c r="EK1144" s="3">
        <v>0</v>
      </c>
      <c r="EL1144" s="3">
        <v>0</v>
      </c>
      <c r="EM1144" s="3">
        <v>0</v>
      </c>
      <c r="EN1144" s="3">
        <v>0</v>
      </c>
      <c r="EO1144" s="3">
        <v>1</v>
      </c>
      <c r="EP1144" s="3">
        <v>0.99563999999999997</v>
      </c>
      <c r="EQ1144" s="3">
        <v>0.9911397072</v>
      </c>
      <c r="ER1144" s="3">
        <v>0.98652099616444799</v>
      </c>
      <c r="ES1144" s="3">
        <v>0.98162785202347236</v>
      </c>
      <c r="ET1144" s="3">
        <v>0.97635651045810634</v>
      </c>
      <c r="EU1144" s="3">
        <v>0.97061553417661273</v>
      </c>
      <c r="EV1144" s="3">
        <v>0.96432594551514828</v>
      </c>
      <c r="EW1144" s="3">
        <v>0.95737315544798396</v>
      </c>
      <c r="EX1144" s="3">
        <v>0.94966630154662768</v>
      </c>
      <c r="EY1144" s="3">
        <v>0.94114779482175437</v>
      </c>
      <c r="EZ1144" s="3">
        <v>0.93180219721917434</v>
      </c>
      <c r="FA1144" s="3">
        <v>0.92153373700581898</v>
      </c>
      <c r="FB1144" s="3">
        <v>0.91019887204064742</v>
      </c>
      <c r="FC1144" s="3">
        <v>0.89765633158392732</v>
      </c>
      <c r="FD1144" s="3">
        <v>0.88380549438758726</v>
      </c>
      <c r="FE1144" s="3">
        <v>0.86858636377423304</v>
      </c>
      <c r="FF1144" s="3">
        <v>0.85193556318068098</v>
      </c>
      <c r="FG1144" s="3">
        <v>0.83379785504056425</v>
      </c>
      <c r="FH1144" s="3">
        <v>0.81413690161870766</v>
      </c>
      <c r="FI1144" s="3">
        <v>0.79287978711744322</v>
      </c>
      <c r="FJ1144" s="3">
        <v>0.76987041569529502</v>
      </c>
      <c r="FK1144" s="3">
        <v>0.7448958194101396</v>
      </c>
      <c r="FL1144" s="3">
        <v>0.71774436679263998</v>
      </c>
      <c r="FM1144" s="3">
        <v>0.68828096053580212</v>
      </c>
      <c r="FN1144" s="3">
        <v>0.65637913801496772</v>
      </c>
      <c r="FO1144" s="3">
        <v>0.62196517980884303</v>
      </c>
      <c r="FP1144" s="3">
        <v>0.58504532673539011</v>
      </c>
      <c r="FQ1144" s="3">
        <v>0.54571272941896987</v>
      </c>
      <c r="FR1144" s="3">
        <v>0.50418944783748043</v>
      </c>
      <c r="FS1144" s="3">
        <v>0.4608341972179355</v>
      </c>
      <c r="FT1144" s="3">
        <v>0.41527152013899821</v>
      </c>
      <c r="FU1144" s="3">
        <v>0.36830431121127755</v>
      </c>
      <c r="FV1144" s="3">
        <v>0.3209182785308346</v>
      </c>
      <c r="FW1144" s="3">
        <v>0.27417011289724791</v>
      </c>
      <c r="FX1144" s="3">
        <v>0.22909928803806931</v>
      </c>
      <c r="FY1144" s="3">
        <v>0.18674112067271068</v>
      </c>
      <c r="FZ1144" s="3">
        <v>0.14811932209518067</v>
      </c>
      <c r="GA1144" s="3">
        <v>0.11411408812856909</v>
      </c>
      <c r="GB1144" s="3">
        <v>8.5871992457629526E-2</v>
      </c>
      <c r="GC1144" s="3">
        <v>6.2701152732787355E-2</v>
      </c>
      <c r="GD1144" s="3">
        <v>4.3880147716986569E-2</v>
      </c>
      <c r="GE1144" s="3">
        <v>2.9144755312145311E-2</v>
      </c>
      <c r="GF1144" s="3">
        <v>1.8279007636671299E-2</v>
      </c>
      <c r="GG1144" s="3">
        <v>1.0417937612444439E-2</v>
      </c>
      <c r="GH1144" s="3">
        <v>5.2628295436785572E-3</v>
      </c>
      <c r="GI1144" s="3">
        <v>2.3107505677429437E-3</v>
      </c>
      <c r="GJ1144" s="3">
        <v>8.7055216889147656E-4</v>
      </c>
      <c r="GK1144" s="3">
        <v>2.676773808907512E-4</v>
      </c>
      <c r="GL1144" s="3">
        <v>6.1704989842935947E-5</v>
      </c>
      <c r="GM1144" s="3">
        <v>8.9478405771241405E-6</v>
      </c>
      <c r="GN1144" s="3">
        <v>0</v>
      </c>
      <c r="GO1144" s="3">
        <v>0</v>
      </c>
      <c r="GP1144" s="3">
        <v>0</v>
      </c>
      <c r="GQ1144" s="3">
        <v>0</v>
      </c>
      <c r="GR1144" s="3">
        <v>0</v>
      </c>
      <c r="GS1144" s="3">
        <v>0</v>
      </c>
      <c r="GT1144" s="3">
        <v>0</v>
      </c>
      <c r="GU1144" s="3">
        <v>0</v>
      </c>
      <c r="GV1144" s="3">
        <v>0</v>
      </c>
      <c r="GW1144" s="3">
        <v>0</v>
      </c>
      <c r="GX1144" s="3">
        <v>0</v>
      </c>
      <c r="GY1144" s="3">
        <v>0</v>
      </c>
      <c r="GZ1144" s="3">
        <v>0</v>
      </c>
      <c r="HA1144" s="3">
        <v>0</v>
      </c>
      <c r="HB1144">
        <f t="shared" si="6670"/>
        <v>36</v>
      </c>
      <c r="HC1144">
        <f t="shared" si="6674"/>
        <v>0.17126436628117209</v>
      </c>
      <c r="HD1144">
        <f>IF(H1144&gt;=$F$3,IF(HB1144&lt;50,HC1144*VLOOKUP(H1144,Ret!$A$2:$AZ$27,HB1144+2),HC1144),0)</f>
        <v>1.4386206767618457E-2</v>
      </c>
      <c r="HE1144">
        <f>IF(H1144&lt;$F$3,HC1144*VLOOKUP(H1144,Withd!$A$2:$AZ$57,HB1144+2),0)</f>
        <v>0</v>
      </c>
      <c r="HF1144">
        <f>IF(HC1144=HD1144,0,HC1144*VLOOKUP(H1144,Mort!$A$2:$E$115,IF(HF1143/HC1143=VLOOKUP(H1143,Mort!$A$2:$E$115,2),2,3)))</f>
        <v>2.9799999732923945E-4</v>
      </c>
      <c r="HH1144">
        <f t="shared" ref="HH1144:HI1144" si="6739">HH1143+1</f>
        <v>58</v>
      </c>
      <c r="HI1144">
        <f t="shared" si="6739"/>
        <v>35</v>
      </c>
      <c r="HJ1144">
        <f t="shared" si="6668"/>
        <v>0.12955910112059965</v>
      </c>
      <c r="HK1144">
        <f>IF(HH1144&gt;=$F$3,IF(HI1144&lt;50,HJ1144*VLOOKUP(HH1144,Ret!$A$2:$AZ$27,HI1144+2),HJ1144),0)</f>
        <v>8.6804597750801769E-3</v>
      </c>
      <c r="HL1144">
        <f>IF(HH1144&lt;$F$3,HJ1144*VLOOKUP(HH1144,Withd!$A$2:$AZ$57,HI1144+2),0)</f>
        <v>0</v>
      </c>
      <c r="HM1144">
        <f>IF(HJ1144=HK1144,0,HJ1144*VLOOKUP(HH1144,Mort!$A$2:$E$115,IF(HM1143/HJ1143=VLOOKUP(HH1143,Mort!$A$2:$E$115,2),2,3)))</f>
        <v>2.1506810786019542E-4</v>
      </c>
      <c r="HN1144">
        <f>HN1143/(1+Assumptions!$C$9)</f>
        <v>0.29207025786116753</v>
      </c>
      <c r="HO1144">
        <f>HO1143*(1+Assumptions!$C$10)</f>
        <v>2.8732405754219976</v>
      </c>
      <c r="HQ1144">
        <f>HQ1143/(1.01+Assumptions!$C$9)</f>
        <v>0.21285196930708217</v>
      </c>
      <c r="HR1144">
        <f>HR1143/(0.99+Assumptions!$C$9)</f>
        <v>0.4020010766679894</v>
      </c>
    </row>
    <row r="1145" spans="2:226" x14ac:dyDescent="0.25">
      <c r="B1145">
        <f t="shared" ref="B1145:C1145" si="6740">B1144+1</f>
        <v>2081</v>
      </c>
      <c r="C1145">
        <f t="shared" si="6740"/>
        <v>87</v>
      </c>
      <c r="D1145">
        <f>IF(D1144=0, 0, D1144*(1-VLOOKUP(C1144,Mort!$A$2:$E$111,IF(D1144/D1143=1-VLOOKUP(C1143,Mort!$A$2:$E$111,4),4,5))))</f>
        <v>0.56260289394906493</v>
      </c>
      <c r="E1145" s="3">
        <f>IF(C1145&lt;65,Assumptions!$C$6,Assumptions!$C$7)*(1+Assumptions!$C$8)^(B1145-$J$3)</f>
        <v>116035.65724203784</v>
      </c>
      <c r="F1145" s="3">
        <f t="shared" si="6666"/>
        <v>65282</v>
      </c>
      <c r="H1145">
        <f t="shared" si="6673"/>
        <v>60</v>
      </c>
      <c r="I1145" s="5">
        <v>306754.82107027335</v>
      </c>
      <c r="J1145" s="5">
        <v>0</v>
      </c>
      <c r="K1145" s="5">
        <v>0</v>
      </c>
      <c r="L1145" s="5">
        <v>0</v>
      </c>
      <c r="M1145" s="5">
        <v>0</v>
      </c>
      <c r="N1145" s="5">
        <v>0</v>
      </c>
      <c r="O1145" s="5">
        <v>0</v>
      </c>
      <c r="P1145" s="5">
        <v>0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0</v>
      </c>
      <c r="Z1145" s="5">
        <v>0</v>
      </c>
      <c r="AA1145" s="5">
        <v>0</v>
      </c>
      <c r="AB1145" s="5">
        <v>0</v>
      </c>
      <c r="AC1145" s="5">
        <v>0</v>
      </c>
      <c r="AD1145" s="5">
        <v>0</v>
      </c>
      <c r="AE1145" s="5">
        <v>0</v>
      </c>
      <c r="AF1145" s="5">
        <v>0</v>
      </c>
      <c r="AG1145" s="5">
        <v>0</v>
      </c>
      <c r="AH1145" s="5">
        <v>0</v>
      </c>
      <c r="AI1145" s="5">
        <v>0</v>
      </c>
      <c r="AJ1145" s="5">
        <v>0</v>
      </c>
      <c r="AK1145" s="5">
        <v>0</v>
      </c>
      <c r="AL1145" s="5">
        <v>0</v>
      </c>
      <c r="AM1145" s="5">
        <v>0</v>
      </c>
      <c r="AN1145" s="5">
        <v>0</v>
      </c>
      <c r="AO1145" s="5">
        <v>0</v>
      </c>
      <c r="AP1145" s="5">
        <v>0</v>
      </c>
      <c r="AQ1145" s="5">
        <v>0</v>
      </c>
      <c r="AR1145" s="5">
        <v>0</v>
      </c>
      <c r="AS1145" s="5">
        <v>0</v>
      </c>
      <c r="AT1145" s="5">
        <v>70026.55</v>
      </c>
      <c r="AU1145" s="5">
        <v>73544.08</v>
      </c>
      <c r="AV1145" s="5">
        <v>77227.44</v>
      </c>
      <c r="AW1145" s="5">
        <v>81070.83</v>
      </c>
      <c r="AX1145" s="5">
        <v>35038.33</v>
      </c>
      <c r="AY1145" s="5">
        <v>36748.089999999997</v>
      </c>
      <c r="AZ1145" s="5">
        <v>38518.01</v>
      </c>
      <c r="BA1145" s="5">
        <v>40343.51</v>
      </c>
      <c r="BB1145" s="5">
        <v>42219.77</v>
      </c>
      <c r="BC1145" s="5">
        <v>44142.32</v>
      </c>
      <c r="BD1145" s="5">
        <v>46107.71</v>
      </c>
      <c r="BE1145" s="5">
        <v>48107.58</v>
      </c>
      <c r="BF1145" s="5">
        <v>50129.22</v>
      </c>
      <c r="BG1145" s="5">
        <v>52157.56</v>
      </c>
      <c r="BH1145" s="5">
        <v>54177.17</v>
      </c>
      <c r="BI1145" s="5">
        <v>56172.67</v>
      </c>
      <c r="BJ1145" s="5">
        <v>58126.11</v>
      </c>
      <c r="BK1145" s="5">
        <v>60017.48</v>
      </c>
      <c r="BL1145" s="5">
        <v>61825.39</v>
      </c>
      <c r="BM1145" s="5">
        <v>63522.75</v>
      </c>
      <c r="BN1145" s="5">
        <v>65071.68</v>
      </c>
      <c r="BO1145" s="5">
        <v>66423.59</v>
      </c>
      <c r="BP1145" s="5">
        <v>67522.59</v>
      </c>
      <c r="BQ1145" s="5">
        <v>68312.08</v>
      </c>
      <c r="BR1145" s="5">
        <v>68728.83</v>
      </c>
      <c r="BS1145" s="5">
        <v>68707.28</v>
      </c>
      <c r="BT1145" s="5">
        <v>68183.399999999994</v>
      </c>
      <c r="BU1145" s="5">
        <v>67097.399999999994</v>
      </c>
      <c r="BV1145" s="5">
        <v>65401.51</v>
      </c>
      <c r="BW1145" s="5">
        <v>63065.41</v>
      </c>
      <c r="BX1145" s="5">
        <v>59955.79</v>
      </c>
      <c r="BY1145" s="5">
        <v>56099.4</v>
      </c>
      <c r="BZ1145" s="5">
        <v>51570.14</v>
      </c>
      <c r="CA1145" s="5">
        <v>46481.11</v>
      </c>
      <c r="CB1145" s="5">
        <v>40976.28</v>
      </c>
      <c r="CC1145" s="5">
        <v>35237.19</v>
      </c>
      <c r="CD1145" s="5">
        <v>29486.65</v>
      </c>
      <c r="CE1145" s="5">
        <v>23966.55</v>
      </c>
      <c r="CF1145" s="5">
        <v>19026.990000000002</v>
      </c>
      <c r="CG1145" s="5">
        <v>14657.05</v>
      </c>
      <c r="CH1145" s="5">
        <v>10821.6</v>
      </c>
      <c r="CI1145" s="5">
        <v>7582.92</v>
      </c>
      <c r="CJ1145" s="5">
        <v>5017.43</v>
      </c>
      <c r="CK1145" s="5">
        <v>3016.91</v>
      </c>
      <c r="CL1145" s="5">
        <v>1607.88</v>
      </c>
      <c r="CM1145" s="5">
        <v>744.8</v>
      </c>
      <c r="CN1145" s="5">
        <v>296.02999999999997</v>
      </c>
      <c r="CO1145" s="5">
        <v>96.03</v>
      </c>
      <c r="CP1145" s="5">
        <v>23.35</v>
      </c>
      <c r="CQ1145" s="5">
        <v>3.57</v>
      </c>
      <c r="CR1145" s="5">
        <v>0</v>
      </c>
      <c r="CS1145" s="5">
        <v>0</v>
      </c>
      <c r="CT1145" s="5">
        <v>0</v>
      </c>
      <c r="CU1145" s="5">
        <v>0</v>
      </c>
      <c r="CV1145" s="5">
        <v>0</v>
      </c>
      <c r="CW1145" s="5">
        <v>0</v>
      </c>
      <c r="CX1145" s="5">
        <v>0</v>
      </c>
      <c r="CY1145" s="5">
        <v>0</v>
      </c>
      <c r="CZ1145" s="5">
        <v>0</v>
      </c>
      <c r="DA1145" s="5">
        <v>0</v>
      </c>
      <c r="DB1145" s="5">
        <v>0</v>
      </c>
      <c r="DC1145" s="5">
        <v>0</v>
      </c>
      <c r="DD1145" s="5">
        <v>0</v>
      </c>
      <c r="DE1145" s="5">
        <v>0</v>
      </c>
      <c r="DF1145" s="3">
        <v>0</v>
      </c>
      <c r="DG1145" s="3">
        <v>0</v>
      </c>
      <c r="DH1145" s="3">
        <v>0</v>
      </c>
      <c r="DI1145" s="3">
        <v>0</v>
      </c>
      <c r="DJ1145" s="3">
        <v>0</v>
      </c>
      <c r="DK1145" s="3">
        <v>0</v>
      </c>
      <c r="DL1145" s="3">
        <v>0</v>
      </c>
      <c r="DM1145" s="3">
        <v>0</v>
      </c>
      <c r="DN1145" s="3">
        <v>0</v>
      </c>
      <c r="DO1145" s="3">
        <v>0</v>
      </c>
      <c r="DP1145" s="3">
        <v>0</v>
      </c>
      <c r="DQ1145" s="3">
        <v>0</v>
      </c>
      <c r="DR1145" s="3">
        <v>0</v>
      </c>
      <c r="DS1145" s="3">
        <v>0</v>
      </c>
      <c r="DT1145" s="3">
        <v>0</v>
      </c>
      <c r="DU1145" s="3">
        <v>0</v>
      </c>
      <c r="DV1145" s="3">
        <v>0</v>
      </c>
      <c r="DW1145" s="3">
        <v>0</v>
      </c>
      <c r="DX1145" s="3">
        <v>0</v>
      </c>
      <c r="DY1145" s="3">
        <v>0</v>
      </c>
      <c r="DZ1145" s="3">
        <v>0</v>
      </c>
      <c r="EA1145" s="3">
        <v>0</v>
      </c>
      <c r="EB1145" s="3">
        <v>0</v>
      </c>
      <c r="EC1145" s="3">
        <v>0</v>
      </c>
      <c r="ED1145" s="3">
        <v>0</v>
      </c>
      <c r="EE1145" s="3">
        <v>0</v>
      </c>
      <c r="EF1145" s="3">
        <v>0</v>
      </c>
      <c r="EG1145" s="3">
        <v>0</v>
      </c>
      <c r="EH1145" s="3">
        <v>0</v>
      </c>
      <c r="EI1145" s="3">
        <v>0</v>
      </c>
      <c r="EJ1145" s="3">
        <v>0</v>
      </c>
      <c r="EK1145" s="3">
        <v>0</v>
      </c>
      <c r="EL1145" s="3">
        <v>0</v>
      </c>
      <c r="EM1145" s="3">
        <v>0</v>
      </c>
      <c r="EN1145" s="3">
        <v>0</v>
      </c>
      <c r="EO1145" s="3">
        <v>0</v>
      </c>
      <c r="EP1145" s="3">
        <v>1</v>
      </c>
      <c r="EQ1145" s="3">
        <v>0.99548000000000003</v>
      </c>
      <c r="ER1145" s="3">
        <v>0.99084106319999998</v>
      </c>
      <c r="ES1145" s="3">
        <v>0.985926491526528</v>
      </c>
      <c r="ET1145" s="3">
        <v>0.98063206626703059</v>
      </c>
      <c r="EU1145" s="3">
        <v>0.9748659497173805</v>
      </c>
      <c r="EV1145" s="3">
        <v>0.96854881836321183</v>
      </c>
      <c r="EW1145" s="3">
        <v>0.96156558138281301</v>
      </c>
      <c r="EX1145" s="3">
        <v>0.95382497845268133</v>
      </c>
      <c r="EY1145" s="3">
        <v>0.94526916839596076</v>
      </c>
      <c r="EZ1145" s="3">
        <v>0.93588264555378886</v>
      </c>
      <c r="FA1145" s="3">
        <v>0.92556921879978604</v>
      </c>
      <c r="FB1145" s="3">
        <v>0.91418471740854867</v>
      </c>
      <c r="FC1145" s="3">
        <v>0.90158725200265888</v>
      </c>
      <c r="FD1145" s="3">
        <v>0.8876757607042578</v>
      </c>
      <c r="FE1145" s="3">
        <v>0.87238998410493052</v>
      </c>
      <c r="FF1145" s="3">
        <v>0.85566626810963897</v>
      </c>
      <c r="FG1145" s="3">
        <v>0.83744913326158477</v>
      </c>
      <c r="FH1145" s="3">
        <v>0.81770208269927658</v>
      </c>
      <c r="FI1145" s="3">
        <v>0.79635188131999846</v>
      </c>
      <c r="FJ1145" s="3">
        <v>0.7732417497240921</v>
      </c>
      <c r="FK1145" s="3">
        <v>0.7481577873630425</v>
      </c>
      <c r="FL1145" s="3">
        <v>0.72088743601365957</v>
      </c>
      <c r="FM1145" s="3">
        <v>0.69129500676529887</v>
      </c>
      <c r="FN1145" s="3">
        <v>0.65925348320172728</v>
      </c>
      <c r="FO1145" s="3">
        <v>0.62468882307746076</v>
      </c>
      <c r="FP1145" s="3">
        <v>0.58760729453958271</v>
      </c>
      <c r="FQ1145" s="3">
        <v>0.5481024561276866</v>
      </c>
      <c r="FR1145" s="3">
        <v>0.50639734024093097</v>
      </c>
      <c r="FS1145" s="3">
        <v>0.46285223295361333</v>
      </c>
      <c r="FT1145" s="3">
        <v>0.41709003268148959</v>
      </c>
      <c r="FU1145" s="3">
        <v>0.36991714998521313</v>
      </c>
      <c r="FV1145" s="3">
        <v>0.32232360946811561</v>
      </c>
      <c r="FW1145" s="3">
        <v>0.27537072927689521</v>
      </c>
      <c r="FX1145" s="3">
        <v>0.2301025350910664</v>
      </c>
      <c r="FY1145" s="3">
        <v>0.18755887737807914</v>
      </c>
      <c r="FZ1145" s="3">
        <v>0.14876795035874482</v>
      </c>
      <c r="GA1145" s="3">
        <v>0.11461380431538419</v>
      </c>
      <c r="GB1145" s="3">
        <v>8.6248033885369765E-2</v>
      </c>
      <c r="GC1145" s="3">
        <v>6.2975726902080434E-2</v>
      </c>
      <c r="GD1145" s="3">
        <v>4.4072302957882947E-2</v>
      </c>
      <c r="GE1145" s="3">
        <v>2.9272382901596276E-2</v>
      </c>
      <c r="GF1145" s="3">
        <v>1.8359053108223156E-2</v>
      </c>
      <c r="GG1145" s="3">
        <v>1.0463558728500705E-2</v>
      </c>
      <c r="GH1145" s="3">
        <v>5.2858759628767018E-3</v>
      </c>
      <c r="GI1145" s="3">
        <v>2.3208695590202734E-3</v>
      </c>
      <c r="GJ1145" s="3">
        <v>8.743643976652977E-4</v>
      </c>
      <c r="GK1145" s="3">
        <v>2.6884956499412569E-4</v>
      </c>
      <c r="GL1145" s="3">
        <v>6.1975201722445838E-5</v>
      </c>
      <c r="GM1145" s="3">
        <v>8.9870240017718687E-6</v>
      </c>
      <c r="GN1145" s="3">
        <v>0</v>
      </c>
      <c r="GO1145" s="3">
        <v>0</v>
      </c>
      <c r="GP1145" s="3">
        <v>0</v>
      </c>
      <c r="GQ1145" s="3">
        <v>0</v>
      </c>
      <c r="GR1145" s="3">
        <v>0</v>
      </c>
      <c r="GS1145" s="3">
        <v>0</v>
      </c>
      <c r="GT1145" s="3">
        <v>0</v>
      </c>
      <c r="GU1145" s="3">
        <v>0</v>
      </c>
      <c r="GV1145" s="3">
        <v>0</v>
      </c>
      <c r="GW1145" s="3">
        <v>0</v>
      </c>
      <c r="GX1145" s="3">
        <v>0</v>
      </c>
      <c r="GY1145" s="3">
        <v>0</v>
      </c>
      <c r="GZ1145" s="3">
        <v>0</v>
      </c>
      <c r="HA1145" s="3">
        <v>0</v>
      </c>
      <c r="HB1145">
        <f t="shared" si="6670"/>
        <v>37</v>
      </c>
      <c r="HC1145">
        <f t="shared" si="6674"/>
        <v>0.15658015951622439</v>
      </c>
      <c r="HD1145">
        <f>IF(H1145&gt;=$F$3,IF(HB1145&lt;50,HC1145*VLOOKUP(H1145,Ret!$A$2:$AZ$27,HB1145+2),HC1145),0)</f>
        <v>2.2860703289368761E-2</v>
      </c>
      <c r="HE1145">
        <f>IF(H1145&lt;$F$3,HC1145*VLOOKUP(H1145,Withd!$A$2:$AZ$57,HB1145+2),0)</f>
        <v>0</v>
      </c>
      <c r="HF1145">
        <f>IF(HC1145=HD1145,0,HC1145*VLOOKUP(H1145,Mort!$A$2:$E$115,IF(HF1144/HC1144=VLOOKUP(H1144,Mort!$A$2:$E$115,2),2,3)))</f>
        <v>2.8497589031952842E-4</v>
      </c>
      <c r="HH1145">
        <f t="shared" ref="HH1145:HI1145" si="6741">HH1144+1</f>
        <v>59</v>
      </c>
      <c r="HI1145">
        <f t="shared" si="6741"/>
        <v>36</v>
      </c>
      <c r="HJ1145">
        <f t="shared" si="6668"/>
        <v>0.12066357323765928</v>
      </c>
      <c r="HK1145">
        <f>IF(HH1145&gt;=$F$3,IF(HI1145&lt;50,HJ1145*VLOOKUP(HH1145,Ret!$A$2:$AZ$27,HI1145+2),HJ1145),0)</f>
        <v>1.013574015196338E-2</v>
      </c>
      <c r="HL1145">
        <f>IF(HH1145&lt;$F$3,HJ1145*VLOOKUP(HH1145,Withd!$A$2:$AZ$57,HI1145+2),0)</f>
        <v>0</v>
      </c>
      <c r="HM1145">
        <f>IF(HJ1145=HK1145,0,HJ1145*VLOOKUP(HH1145,Mort!$A$2:$E$115,IF(HM1144/HJ1144=VLOOKUP(HH1144,Mort!$A$2:$E$115,2),2,3)))</f>
        <v>2.0995461743352715E-4</v>
      </c>
      <c r="HN1145">
        <f>HN1144/(1+Assumptions!$C$9)</f>
        <v>0.28137789774678951</v>
      </c>
      <c r="HO1145">
        <f>HO1144*(1+Assumptions!$C$10)</f>
        <v>2.9666208941232126</v>
      </c>
      <c r="HQ1145">
        <f>HQ1144/(1.01+Assumptions!$C$9)</f>
        <v>0.20310302414797915</v>
      </c>
      <c r="HR1145">
        <f>HR1144/(0.99+Assumptions!$C$9)</f>
        <v>0.39105163099998969</v>
      </c>
    </row>
    <row r="1146" spans="2:226" x14ac:dyDescent="0.25">
      <c r="B1146">
        <f t="shared" ref="B1146:C1146" si="6742">B1145+1</f>
        <v>2082</v>
      </c>
      <c r="C1146">
        <f t="shared" si="6742"/>
        <v>88</v>
      </c>
      <c r="D1146">
        <f>IF(D1145=0, 0, D1145*(1-VLOOKUP(C1145,Mort!$A$2:$E$111,IF(D1145/D1144=1-VLOOKUP(C1144,Mort!$A$2:$E$111,4),4,5))))</f>
        <v>0.5247791013888693</v>
      </c>
      <c r="E1146" s="3">
        <f>IF(C1146&lt;65,Assumptions!$C$6,Assumptions!$C$7)*(1+Assumptions!$C$8)^(B1146-$J$3)</f>
        <v>122417.61839034989</v>
      </c>
      <c r="F1146" s="3">
        <f t="shared" si="6666"/>
        <v>64242.21</v>
      </c>
      <c r="H1146">
        <f t="shared" si="6673"/>
        <v>61</v>
      </c>
      <c r="I1146" s="5">
        <v>289776.96155463642</v>
      </c>
      <c r="J1146" s="5">
        <v>0</v>
      </c>
      <c r="K1146" s="5">
        <v>0</v>
      </c>
      <c r="L1146" s="5">
        <v>0</v>
      </c>
      <c r="M1146" s="5">
        <v>0</v>
      </c>
      <c r="N1146" s="5">
        <v>0</v>
      </c>
      <c r="O1146" s="5">
        <v>0</v>
      </c>
      <c r="P1146" s="5">
        <v>0</v>
      </c>
      <c r="Q1146" s="5">
        <v>0</v>
      </c>
      <c r="R1146" s="5">
        <v>0</v>
      </c>
      <c r="S1146" s="5">
        <v>0</v>
      </c>
      <c r="T1146" s="5">
        <v>0</v>
      </c>
      <c r="U1146" s="5">
        <v>0</v>
      </c>
      <c r="V1146" s="5">
        <v>0</v>
      </c>
      <c r="W1146" s="5">
        <v>0</v>
      </c>
      <c r="X1146" s="5">
        <v>0</v>
      </c>
      <c r="Y1146" s="5">
        <v>0</v>
      </c>
      <c r="Z1146" s="5">
        <v>0</v>
      </c>
      <c r="AA1146" s="5">
        <v>0</v>
      </c>
      <c r="AB1146" s="5">
        <v>0</v>
      </c>
      <c r="AC1146" s="5">
        <v>0</v>
      </c>
      <c r="AD1146" s="5">
        <v>0</v>
      </c>
      <c r="AE1146" s="5">
        <v>0</v>
      </c>
      <c r="AF1146" s="5">
        <v>0</v>
      </c>
      <c r="AG1146" s="5">
        <v>0</v>
      </c>
      <c r="AH1146" s="5">
        <v>0</v>
      </c>
      <c r="AI1146" s="5">
        <v>0</v>
      </c>
      <c r="AJ1146" s="5">
        <v>0</v>
      </c>
      <c r="AK1146" s="5">
        <v>0</v>
      </c>
      <c r="AL1146" s="5">
        <v>0</v>
      </c>
      <c r="AM1146" s="5">
        <v>0</v>
      </c>
      <c r="AN1146" s="5">
        <v>0</v>
      </c>
      <c r="AO1146" s="5">
        <v>0</v>
      </c>
      <c r="AP1146" s="5">
        <v>0</v>
      </c>
      <c r="AQ1146" s="5">
        <v>0</v>
      </c>
      <c r="AR1146" s="5">
        <v>0</v>
      </c>
      <c r="AS1146" s="5">
        <v>0</v>
      </c>
      <c r="AT1146" s="5">
        <v>0</v>
      </c>
      <c r="AU1146" s="5">
        <v>73878.009999999995</v>
      </c>
      <c r="AV1146" s="5">
        <v>77578.09</v>
      </c>
      <c r="AW1146" s="5">
        <v>81438.94</v>
      </c>
      <c r="AX1146" s="5">
        <v>35197.43</v>
      </c>
      <c r="AY1146" s="5">
        <v>36914.94</v>
      </c>
      <c r="AZ1146" s="5">
        <v>38692.9</v>
      </c>
      <c r="BA1146" s="5">
        <v>40526.69</v>
      </c>
      <c r="BB1146" s="5">
        <v>42411.47</v>
      </c>
      <c r="BC1146" s="5">
        <v>44342.75</v>
      </c>
      <c r="BD1146" s="5">
        <v>46317.06</v>
      </c>
      <c r="BE1146" s="5">
        <v>48326.01</v>
      </c>
      <c r="BF1146" s="5">
        <v>50356.84</v>
      </c>
      <c r="BG1146" s="5">
        <v>52394.38</v>
      </c>
      <c r="BH1146" s="5">
        <v>54423.16</v>
      </c>
      <c r="BI1146" s="5">
        <v>56427.73</v>
      </c>
      <c r="BJ1146" s="5">
        <v>58390.04</v>
      </c>
      <c r="BK1146" s="5">
        <v>60289.99</v>
      </c>
      <c r="BL1146" s="5">
        <v>62106.11</v>
      </c>
      <c r="BM1146" s="5">
        <v>63811.17</v>
      </c>
      <c r="BN1146" s="5">
        <v>65367.14</v>
      </c>
      <c r="BO1146" s="5">
        <v>66725.19</v>
      </c>
      <c r="BP1146" s="5">
        <v>67829.179999999993</v>
      </c>
      <c r="BQ1146" s="5">
        <v>68622.25</v>
      </c>
      <c r="BR1146" s="5">
        <v>69040.899999999994</v>
      </c>
      <c r="BS1146" s="5">
        <v>69019.240000000005</v>
      </c>
      <c r="BT1146" s="5">
        <v>68492.990000000005</v>
      </c>
      <c r="BU1146" s="5">
        <v>67402.05</v>
      </c>
      <c r="BV1146" s="5">
        <v>65698.47</v>
      </c>
      <c r="BW1146" s="5">
        <v>63351.76</v>
      </c>
      <c r="BX1146" s="5">
        <v>60228.02</v>
      </c>
      <c r="BY1146" s="5">
        <v>56354.12</v>
      </c>
      <c r="BZ1146" s="5">
        <v>51804.3</v>
      </c>
      <c r="CA1146" s="5">
        <v>46692.160000000003</v>
      </c>
      <c r="CB1146" s="5">
        <v>41162.339999999997</v>
      </c>
      <c r="CC1146" s="5">
        <v>35397.18</v>
      </c>
      <c r="CD1146" s="5">
        <v>29620.54</v>
      </c>
      <c r="CE1146" s="5">
        <v>24075.37</v>
      </c>
      <c r="CF1146" s="5">
        <v>19113.39</v>
      </c>
      <c r="CG1146" s="5">
        <v>14723.6</v>
      </c>
      <c r="CH1146" s="5">
        <v>10870.74</v>
      </c>
      <c r="CI1146" s="5">
        <v>7617.35</v>
      </c>
      <c r="CJ1146" s="5">
        <v>5040.21</v>
      </c>
      <c r="CK1146" s="5">
        <v>3030.61</v>
      </c>
      <c r="CL1146" s="5">
        <v>1615.18</v>
      </c>
      <c r="CM1146" s="5">
        <v>748.18</v>
      </c>
      <c r="CN1146" s="5">
        <v>297.37</v>
      </c>
      <c r="CO1146" s="5">
        <v>96.47</v>
      </c>
      <c r="CP1146" s="5">
        <v>23.46</v>
      </c>
      <c r="CQ1146" s="5">
        <v>3.59</v>
      </c>
      <c r="CR1146" s="5">
        <v>0</v>
      </c>
      <c r="CS1146" s="5">
        <v>0</v>
      </c>
      <c r="CT1146" s="5">
        <v>0</v>
      </c>
      <c r="CU1146" s="5">
        <v>0</v>
      </c>
      <c r="CV1146" s="5">
        <v>0</v>
      </c>
      <c r="CW1146" s="5">
        <v>0</v>
      </c>
      <c r="CX1146" s="5">
        <v>0</v>
      </c>
      <c r="CY1146" s="5">
        <v>0</v>
      </c>
      <c r="CZ1146" s="5">
        <v>0</v>
      </c>
      <c r="DA1146" s="5">
        <v>0</v>
      </c>
      <c r="DB1146" s="5">
        <v>0</v>
      </c>
      <c r="DC1146" s="5">
        <v>0</v>
      </c>
      <c r="DD1146" s="5">
        <v>0</v>
      </c>
      <c r="DE1146" s="5">
        <v>0</v>
      </c>
      <c r="DF1146" s="3">
        <v>0</v>
      </c>
      <c r="DG1146" s="3">
        <v>0</v>
      </c>
      <c r="DH1146" s="3">
        <v>0</v>
      </c>
      <c r="DI1146" s="3">
        <v>0</v>
      </c>
      <c r="DJ1146" s="3">
        <v>0</v>
      </c>
      <c r="DK1146" s="3">
        <v>0</v>
      </c>
      <c r="DL1146" s="3">
        <v>0</v>
      </c>
      <c r="DM1146" s="3">
        <v>0</v>
      </c>
      <c r="DN1146" s="3">
        <v>0</v>
      </c>
      <c r="DO1146" s="3">
        <v>0</v>
      </c>
      <c r="DP1146" s="3">
        <v>0</v>
      </c>
      <c r="DQ1146" s="3">
        <v>0</v>
      </c>
      <c r="DR1146" s="3">
        <v>0</v>
      </c>
      <c r="DS1146" s="3">
        <v>0</v>
      </c>
      <c r="DT1146" s="3">
        <v>0</v>
      </c>
      <c r="DU1146" s="3">
        <v>0</v>
      </c>
      <c r="DV1146" s="3">
        <v>0</v>
      </c>
      <c r="DW1146" s="3">
        <v>0</v>
      </c>
      <c r="DX1146" s="3">
        <v>0</v>
      </c>
      <c r="DY1146" s="3">
        <v>0</v>
      </c>
      <c r="DZ1146" s="3">
        <v>0</v>
      </c>
      <c r="EA1146" s="3">
        <v>0</v>
      </c>
      <c r="EB1146" s="3">
        <v>0</v>
      </c>
      <c r="EC1146" s="3">
        <v>0</v>
      </c>
      <c r="ED1146" s="3">
        <v>0</v>
      </c>
      <c r="EE1146" s="3">
        <v>0</v>
      </c>
      <c r="EF1146" s="3">
        <v>0</v>
      </c>
      <c r="EG1146" s="3">
        <v>0</v>
      </c>
      <c r="EH1146" s="3">
        <v>0</v>
      </c>
      <c r="EI1146" s="3">
        <v>0</v>
      </c>
      <c r="EJ1146" s="3">
        <v>0</v>
      </c>
      <c r="EK1146" s="3">
        <v>0</v>
      </c>
      <c r="EL1146" s="3">
        <v>0</v>
      </c>
      <c r="EM1146" s="3">
        <v>0</v>
      </c>
      <c r="EN1146" s="3">
        <v>0</v>
      </c>
      <c r="EO1146" s="3">
        <v>0</v>
      </c>
      <c r="EP1146" s="3">
        <v>0</v>
      </c>
      <c r="EQ1146" s="3">
        <v>1</v>
      </c>
      <c r="ER1146" s="3">
        <v>0.99534</v>
      </c>
      <c r="ES1146" s="3">
        <v>0.9904031136</v>
      </c>
      <c r="ET1146" s="3">
        <v>0.98508464887996805</v>
      </c>
      <c r="EU1146" s="3">
        <v>0.97929235114455382</v>
      </c>
      <c r="EV1146" s="3">
        <v>0.97294653670913711</v>
      </c>
      <c r="EW1146" s="3">
        <v>0.96593159217946423</v>
      </c>
      <c r="EX1146" s="3">
        <v>0.9581558428624195</v>
      </c>
      <c r="EY1146" s="3">
        <v>0.94956118495194353</v>
      </c>
      <c r="EZ1146" s="3">
        <v>0.94013204238537074</v>
      </c>
      <c r="FA1146" s="3">
        <v>0.92977178727828391</v>
      </c>
      <c r="FB1146" s="3">
        <v>0.91833559429476108</v>
      </c>
      <c r="FC1146" s="3">
        <v>0.90568092980537929</v>
      </c>
      <c r="FD1146" s="3">
        <v>0.89170627305848227</v>
      </c>
      <c r="FE1146" s="3">
        <v>0.87635109103641518</v>
      </c>
      <c r="FF1146" s="3">
        <v>0.85955144062124711</v>
      </c>
      <c r="FG1146" s="3">
        <v>0.84125159045042075</v>
      </c>
      <c r="FH1146" s="3">
        <v>0.82141487794759982</v>
      </c>
      <c r="FI1146" s="3">
        <v>0.79996773548438804</v>
      </c>
      <c r="FJ1146" s="3">
        <v>0.77675267180063101</v>
      </c>
      <c r="FK1146" s="3">
        <v>0.75155481512741851</v>
      </c>
      <c r="FL1146" s="3">
        <v>0.72416064211602416</v>
      </c>
      <c r="FM1146" s="3">
        <v>0.69443384775716133</v>
      </c>
      <c r="FN1146" s="3">
        <v>0.66224683891361691</v>
      </c>
      <c r="FO1146" s="3">
        <v>0.62752523714937603</v>
      </c>
      <c r="FP1146" s="3">
        <v>0.5902753390721891</v>
      </c>
      <c r="FQ1146" s="3">
        <v>0.55059112802636578</v>
      </c>
      <c r="FR1146" s="3">
        <v>0.50869664909483958</v>
      </c>
      <c r="FS1146" s="3">
        <v>0.46495382423917431</v>
      </c>
      <c r="FT1146" s="3">
        <v>0.41898383963664715</v>
      </c>
      <c r="FU1146" s="3">
        <v>0.37159676737374236</v>
      </c>
      <c r="FV1146" s="3">
        <v>0.32378712728343667</v>
      </c>
      <c r="FW1146" s="3">
        <v>0.27662105645205848</v>
      </c>
      <c r="FX1146" s="3">
        <v>0.23114732098190457</v>
      </c>
      <c r="FY1146" s="3">
        <v>0.18841049280556024</v>
      </c>
      <c r="FZ1146" s="3">
        <v>0.14944343468351426</v>
      </c>
      <c r="GA1146" s="3">
        <v>0.11513421094887305</v>
      </c>
      <c r="GB1146" s="3">
        <v>8.663964508113646E-2</v>
      </c>
      <c r="GC1146" s="3">
        <v>6.3261669648893404E-2</v>
      </c>
      <c r="GD1146" s="3">
        <v>4.4272414270385065E-2</v>
      </c>
      <c r="GE1146" s="3">
        <v>2.9405294834247059E-2</v>
      </c>
      <c r="GF1146" s="3">
        <v>1.8442412814143071E-2</v>
      </c>
      <c r="GG1146" s="3">
        <v>1.0511068759292702E-2</v>
      </c>
      <c r="GH1146" s="3">
        <v>5.3098766051318941E-3</v>
      </c>
      <c r="GI1146" s="3">
        <v>2.3314075210152606E-3</v>
      </c>
      <c r="GJ1146" s="3">
        <v>8.7833446946728919E-4</v>
      </c>
      <c r="GK1146" s="3">
        <v>2.7007028267180206E-4</v>
      </c>
      <c r="GL1146" s="3">
        <v>6.2256601561503798E-5</v>
      </c>
      <c r="GM1146" s="3">
        <v>9.0278297924336638E-6</v>
      </c>
      <c r="GN1146" s="3">
        <v>0</v>
      </c>
      <c r="GO1146" s="3">
        <v>0</v>
      </c>
      <c r="GP1146" s="3">
        <v>0</v>
      </c>
      <c r="GQ1146" s="3">
        <v>0</v>
      </c>
      <c r="GR1146" s="3">
        <v>0</v>
      </c>
      <c r="GS1146" s="3">
        <v>0</v>
      </c>
      <c r="GT1146" s="3">
        <v>0</v>
      </c>
      <c r="GU1146" s="3">
        <v>0</v>
      </c>
      <c r="GV1146" s="3">
        <v>0</v>
      </c>
      <c r="GW1146" s="3">
        <v>0</v>
      </c>
      <c r="GX1146" s="3">
        <v>0</v>
      </c>
      <c r="GY1146" s="3">
        <v>0</v>
      </c>
      <c r="GZ1146" s="3">
        <v>0</v>
      </c>
      <c r="HA1146" s="3">
        <v>0</v>
      </c>
      <c r="HB1146">
        <f t="shared" si="6670"/>
        <v>38</v>
      </c>
      <c r="HC1146">
        <f t="shared" si="6674"/>
        <v>0.1334344803365361</v>
      </c>
      <c r="HD1146">
        <f>IF(H1146&gt;=$F$3,IF(HB1146&lt;50,HC1146*VLOOKUP(H1146,Ret!$A$2:$AZ$27,HB1146+2),HC1146),0)</f>
        <v>2.495224782293225E-2</v>
      </c>
      <c r="HE1146">
        <f>IF(H1146&lt;$F$3,HC1146*VLOOKUP(H1146,Withd!$A$2:$AZ$57,HB1146+2),0)</f>
        <v>0</v>
      </c>
      <c r="HF1146">
        <f>IF(HC1146=HD1146,0,HC1146*VLOOKUP(H1146,Mort!$A$2:$E$115,IF(HF1145/HC1145=VLOOKUP(H1145,Mort!$A$2:$E$115,2),2,3)))</f>
        <v>2.6153158145961073E-4</v>
      </c>
      <c r="HH1146">
        <f t="shared" ref="HH1146:HI1146" si="6743">HH1145+1</f>
        <v>60</v>
      </c>
      <c r="HI1146">
        <f t="shared" si="6743"/>
        <v>37</v>
      </c>
      <c r="HJ1146">
        <f t="shared" si="6668"/>
        <v>0.11031787846826237</v>
      </c>
      <c r="HK1146">
        <f>IF(HH1146&gt;=$F$3,IF(HI1146&lt;50,HJ1146*VLOOKUP(HH1146,Ret!$A$2:$AZ$27,HI1146+2),HJ1146),0)</f>
        <v>1.6106410256366305E-2</v>
      </c>
      <c r="HL1146">
        <f>IF(HH1146&lt;$F$3,HJ1146*VLOOKUP(HH1146,Withd!$A$2:$AZ$57,HI1146+2),0)</f>
        <v>0</v>
      </c>
      <c r="HM1146">
        <f>IF(HJ1146=HK1146,0,HJ1146*VLOOKUP(HH1146,Mort!$A$2:$E$115,IF(HM1145/HJ1145=VLOOKUP(HH1145,Mort!$A$2:$E$115,2),2,3)))</f>
        <v>2.0077853881223751E-4</v>
      </c>
      <c r="HN1146">
        <f>HN1145/(1+Assumptions!$C$9)</f>
        <v>0.27107697278110743</v>
      </c>
      <c r="HO1146">
        <f>HO1145*(1+Assumptions!$C$10)</f>
        <v>3.063036073182217</v>
      </c>
      <c r="HQ1146">
        <f>HQ1145/(1.01+Assumptions!$C$9)</f>
        <v>0.19380059556104881</v>
      </c>
      <c r="HR1146">
        <f>HR1145/(0.99+Assumptions!$C$9)</f>
        <v>0.38040041926069035</v>
      </c>
    </row>
    <row r="1147" spans="2:226" x14ac:dyDescent="0.25">
      <c r="B1147">
        <f t="shared" ref="B1147:C1147" si="6744">B1146+1</f>
        <v>2083</v>
      </c>
      <c r="C1147">
        <f t="shared" si="6744"/>
        <v>89</v>
      </c>
      <c r="D1147">
        <f>IF(D1146=0, 0, D1146*(1-VLOOKUP(C1146,Mort!$A$2:$E$111,IF(D1146/D1145=1-VLOOKUP(C1145,Mort!$A$2:$E$111,4),4,5))))</f>
        <v>0.48484865956419021</v>
      </c>
      <c r="E1147" s="3">
        <f>IF(C1147&lt;65,Assumptions!$C$6,Assumptions!$C$7)*(1+Assumptions!$C$8)^(B1147-$J$3)</f>
        <v>129150.58740181915</v>
      </c>
      <c r="F1147" s="3">
        <f t="shared" si="6666"/>
        <v>62618.49</v>
      </c>
      <c r="H1147">
        <f t="shared" si="6673"/>
        <v>62</v>
      </c>
      <c r="I1147" s="5">
        <v>272459.45516430709</v>
      </c>
      <c r="J1147" s="5">
        <v>0</v>
      </c>
      <c r="K1147" s="5">
        <v>0</v>
      </c>
      <c r="L1147" s="5">
        <v>0</v>
      </c>
      <c r="M1147" s="5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s="5">
        <v>0</v>
      </c>
      <c r="AC1147" s="5">
        <v>0</v>
      </c>
      <c r="AD1147" s="5">
        <v>0</v>
      </c>
      <c r="AE1147" s="5">
        <v>0</v>
      </c>
      <c r="AF1147" s="5">
        <v>0</v>
      </c>
      <c r="AG1147" s="5">
        <v>0</v>
      </c>
      <c r="AH1147" s="5">
        <v>0</v>
      </c>
      <c r="AI1147" s="5">
        <v>0</v>
      </c>
      <c r="AJ1147" s="5">
        <v>0</v>
      </c>
      <c r="AK1147" s="5">
        <v>0</v>
      </c>
      <c r="AL1147" s="5">
        <v>0</v>
      </c>
      <c r="AM1147" s="5">
        <v>0</v>
      </c>
      <c r="AN1147" s="5">
        <v>0</v>
      </c>
      <c r="AO1147" s="5">
        <v>0</v>
      </c>
      <c r="AP1147" s="5">
        <v>0</v>
      </c>
      <c r="AQ1147" s="5">
        <v>0</v>
      </c>
      <c r="AR1147" s="5">
        <v>0</v>
      </c>
      <c r="AS1147" s="5">
        <v>0</v>
      </c>
      <c r="AT1147" s="5">
        <v>0</v>
      </c>
      <c r="AU1147" s="5">
        <v>0</v>
      </c>
      <c r="AV1147" s="5">
        <v>77941.3</v>
      </c>
      <c r="AW1147" s="5">
        <v>81820.22</v>
      </c>
      <c r="AX1147" s="5">
        <v>35362.21</v>
      </c>
      <c r="AY1147" s="5">
        <v>37087.769999999997</v>
      </c>
      <c r="AZ1147" s="5">
        <v>38874.050000000003</v>
      </c>
      <c r="BA1147" s="5">
        <v>40716.43</v>
      </c>
      <c r="BB1147" s="5">
        <v>42610.03</v>
      </c>
      <c r="BC1147" s="5">
        <v>44550.35</v>
      </c>
      <c r="BD1147" s="5">
        <v>46533.91</v>
      </c>
      <c r="BE1147" s="5">
        <v>48552.26</v>
      </c>
      <c r="BF1147" s="5">
        <v>50592.6</v>
      </c>
      <c r="BG1147" s="5">
        <v>52639.68</v>
      </c>
      <c r="BH1147" s="5">
        <v>54677.96</v>
      </c>
      <c r="BI1147" s="5">
        <v>56691.91</v>
      </c>
      <c r="BJ1147" s="5">
        <v>58663.41</v>
      </c>
      <c r="BK1147" s="5">
        <v>60572.26</v>
      </c>
      <c r="BL1147" s="5">
        <v>62396.88</v>
      </c>
      <c r="BM1147" s="5">
        <v>64109.919999999998</v>
      </c>
      <c r="BN1147" s="5">
        <v>65673.17</v>
      </c>
      <c r="BO1147" s="5">
        <v>67037.59</v>
      </c>
      <c r="BP1147" s="5">
        <v>68146.740000000005</v>
      </c>
      <c r="BQ1147" s="5">
        <v>68943.53</v>
      </c>
      <c r="BR1147" s="5">
        <v>69364.14</v>
      </c>
      <c r="BS1147" s="5">
        <v>69342.38</v>
      </c>
      <c r="BT1147" s="5">
        <v>68813.66</v>
      </c>
      <c r="BU1147" s="5">
        <v>67717.62</v>
      </c>
      <c r="BV1147" s="5">
        <v>66006.06</v>
      </c>
      <c r="BW1147" s="5">
        <v>63648.36</v>
      </c>
      <c r="BX1147" s="5">
        <v>60510</v>
      </c>
      <c r="BY1147" s="5">
        <v>56617.96</v>
      </c>
      <c r="BZ1147" s="5">
        <v>52046.84</v>
      </c>
      <c r="CA1147" s="5">
        <v>46910.76</v>
      </c>
      <c r="CB1147" s="5">
        <v>41355.050000000003</v>
      </c>
      <c r="CC1147" s="5">
        <v>35562.910000000003</v>
      </c>
      <c r="CD1147" s="5">
        <v>29759.21</v>
      </c>
      <c r="CE1147" s="5">
        <v>24188.080000000002</v>
      </c>
      <c r="CF1147" s="5">
        <v>19202.87</v>
      </c>
      <c r="CG1147" s="5">
        <v>14792.54</v>
      </c>
      <c r="CH1147" s="5">
        <v>10921.63</v>
      </c>
      <c r="CI1147" s="5">
        <v>7653.01</v>
      </c>
      <c r="CJ1147" s="5">
        <v>5063.8100000000004</v>
      </c>
      <c r="CK1147" s="5">
        <v>3044.8</v>
      </c>
      <c r="CL1147" s="5">
        <v>1622.74</v>
      </c>
      <c r="CM1147" s="5">
        <v>751.68</v>
      </c>
      <c r="CN1147" s="5">
        <v>298.76</v>
      </c>
      <c r="CO1147" s="5">
        <v>96.92</v>
      </c>
      <c r="CP1147" s="5">
        <v>23.57</v>
      </c>
      <c r="CQ1147" s="5">
        <v>3.61</v>
      </c>
      <c r="CR1147" s="5">
        <v>0</v>
      </c>
      <c r="CS1147" s="5">
        <v>0</v>
      </c>
      <c r="CT1147" s="5">
        <v>0</v>
      </c>
      <c r="CU1147" s="5">
        <v>0</v>
      </c>
      <c r="CV1147" s="5">
        <v>0</v>
      </c>
      <c r="CW1147" s="5">
        <v>0</v>
      </c>
      <c r="CX1147" s="5">
        <v>0</v>
      </c>
      <c r="CY1147" s="5">
        <v>0</v>
      </c>
      <c r="CZ1147" s="5">
        <v>0</v>
      </c>
      <c r="DA1147" s="5">
        <v>0</v>
      </c>
      <c r="DB1147" s="5">
        <v>0</v>
      </c>
      <c r="DC1147" s="5">
        <v>0</v>
      </c>
      <c r="DD1147" s="5">
        <v>0</v>
      </c>
      <c r="DE1147" s="5">
        <v>0</v>
      </c>
      <c r="DF1147" s="3">
        <v>0</v>
      </c>
      <c r="DG1147" s="3">
        <v>0</v>
      </c>
      <c r="DH1147" s="3">
        <v>0</v>
      </c>
      <c r="DI1147" s="3">
        <v>0</v>
      </c>
      <c r="DJ1147" s="3">
        <v>0</v>
      </c>
      <c r="DK1147" s="3">
        <v>0</v>
      </c>
      <c r="DL1147" s="3">
        <v>0</v>
      </c>
      <c r="DM1147" s="3">
        <v>0</v>
      </c>
      <c r="DN1147" s="3">
        <v>0</v>
      </c>
      <c r="DO1147" s="3">
        <v>0</v>
      </c>
      <c r="DP1147" s="3">
        <v>0</v>
      </c>
      <c r="DQ1147" s="3">
        <v>0</v>
      </c>
      <c r="DR1147" s="3">
        <v>0</v>
      </c>
      <c r="DS1147" s="3">
        <v>0</v>
      </c>
      <c r="DT1147" s="3">
        <v>0</v>
      </c>
      <c r="DU1147" s="3">
        <v>0</v>
      </c>
      <c r="DV1147" s="3">
        <v>0</v>
      </c>
      <c r="DW1147" s="3">
        <v>0</v>
      </c>
      <c r="DX1147" s="3">
        <v>0</v>
      </c>
      <c r="DY1147" s="3">
        <v>0</v>
      </c>
      <c r="DZ1147" s="3">
        <v>0</v>
      </c>
      <c r="EA1147" s="3">
        <v>0</v>
      </c>
      <c r="EB1147" s="3">
        <v>0</v>
      </c>
      <c r="EC1147" s="3">
        <v>0</v>
      </c>
      <c r="ED1147" s="3">
        <v>0</v>
      </c>
      <c r="EE1147" s="3">
        <v>0</v>
      </c>
      <c r="EF1147" s="3">
        <v>0</v>
      </c>
      <c r="EG1147" s="3">
        <v>0</v>
      </c>
      <c r="EH1147" s="3">
        <v>0</v>
      </c>
      <c r="EI1147" s="3">
        <v>0</v>
      </c>
      <c r="EJ1147" s="3">
        <v>0</v>
      </c>
      <c r="EK1147" s="3">
        <v>0</v>
      </c>
      <c r="EL1147" s="3">
        <v>0</v>
      </c>
      <c r="EM1147" s="3">
        <v>0</v>
      </c>
      <c r="EN1147" s="3">
        <v>0</v>
      </c>
      <c r="EO1147" s="3">
        <v>0</v>
      </c>
      <c r="EP1147" s="3">
        <v>0</v>
      </c>
      <c r="EQ1147" s="3">
        <v>0</v>
      </c>
      <c r="ER1147" s="3">
        <v>1</v>
      </c>
      <c r="ES1147" s="3">
        <v>0.99504000000000004</v>
      </c>
      <c r="ET1147" s="3">
        <v>0.98969663520000006</v>
      </c>
      <c r="EU1147" s="3">
        <v>0.98387721898502412</v>
      </c>
      <c r="EV1147" s="3">
        <v>0.97750169460600111</v>
      </c>
      <c r="EW1147" s="3">
        <v>0.97045390738789183</v>
      </c>
      <c r="EX1147" s="3">
        <v>0.96264175343341929</v>
      </c>
      <c r="EY1147" s="3">
        <v>0.95400685690512144</v>
      </c>
      <c r="EZ1147" s="3">
        <v>0.94453356881605355</v>
      </c>
      <c r="FA1147" s="3">
        <v>0.93412480888770066</v>
      </c>
      <c r="FB1147" s="3">
        <v>0.92263507373838194</v>
      </c>
      <c r="FC1147" s="3">
        <v>0.90992116242226706</v>
      </c>
      <c r="FD1147" s="3">
        <v>0.89588107888609148</v>
      </c>
      <c r="FE1147" s="3">
        <v>0.88045400670767293</v>
      </c>
      <c r="FF1147" s="3">
        <v>0.86357570339908685</v>
      </c>
      <c r="FG1147" s="3">
        <v>0.84519017667372021</v>
      </c>
      <c r="FH1147" s="3">
        <v>0.82526059230775384</v>
      </c>
      <c r="FI1147" s="3">
        <v>0.80371303824259843</v>
      </c>
      <c r="FJ1147" s="3">
        <v>0.78038928587279821</v>
      </c>
      <c r="FK1147" s="3">
        <v>0.75507345743908461</v>
      </c>
      <c r="FL1147" s="3">
        <v>0.72755102991542997</v>
      </c>
      <c r="FM1147" s="3">
        <v>0.6976850601374015</v>
      </c>
      <c r="FN1147" s="3">
        <v>0.66534735760003294</v>
      </c>
      <c r="FO1147" s="3">
        <v>0.63046319564106323</v>
      </c>
      <c r="FP1147" s="3">
        <v>0.59303890034780971</v>
      </c>
      <c r="FQ1147" s="3">
        <v>0.5531688950774265</v>
      </c>
      <c r="FR1147" s="3">
        <v>0.51107827385098514</v>
      </c>
      <c r="FS1147" s="3">
        <v>0.46713065308253893</v>
      </c>
      <c r="FT1147" s="3">
        <v>0.4209454454122683</v>
      </c>
      <c r="FU1147" s="3">
        <v>0.37333651553614078</v>
      </c>
      <c r="FV1147" s="3">
        <v>0.32530303944726091</v>
      </c>
      <c r="FW1147" s="3">
        <v>0.27791614569097844</v>
      </c>
      <c r="FX1147" s="3">
        <v>0.23222951050083848</v>
      </c>
      <c r="FY1147" s="3">
        <v>0.18929259630433845</v>
      </c>
      <c r="FZ1147" s="3">
        <v>0.15014310153667518</v>
      </c>
      <c r="GA1147" s="3">
        <v>0.11567324828588529</v>
      </c>
      <c r="GB1147" s="3">
        <v>8.7045276067611546E-2</v>
      </c>
      <c r="GC1147" s="3">
        <v>6.3557849226287919E-2</v>
      </c>
      <c r="GD1147" s="3">
        <v>4.4479689624033071E-2</v>
      </c>
      <c r="GE1147" s="3">
        <v>2.9542965051386528E-2</v>
      </c>
      <c r="GF1147" s="3">
        <v>1.8528756820928603E-2</v>
      </c>
      <c r="GG1147" s="3">
        <v>1.0560279662520048E-2</v>
      </c>
      <c r="GH1147" s="3">
        <v>5.3347364771152523E-3</v>
      </c>
      <c r="GI1147" s="3">
        <v>2.3423227450069936E-3</v>
      </c>
      <c r="GJ1147" s="3">
        <v>8.8244667095393472E-4</v>
      </c>
      <c r="GK1147" s="3">
        <v>2.7133470238491583E-4</v>
      </c>
      <c r="GL1147" s="3">
        <v>6.2548075593770784E-5</v>
      </c>
      <c r="GM1147" s="3">
        <v>9.0700964418526995E-6</v>
      </c>
      <c r="GN1147" s="3">
        <v>0</v>
      </c>
      <c r="GO1147" s="3">
        <v>0</v>
      </c>
      <c r="GP1147" s="3">
        <v>0</v>
      </c>
      <c r="GQ1147" s="3">
        <v>0</v>
      </c>
      <c r="GR1147" s="3">
        <v>0</v>
      </c>
      <c r="GS1147" s="3">
        <v>0</v>
      </c>
      <c r="GT1147" s="3">
        <v>0</v>
      </c>
      <c r="GU1147" s="3">
        <v>0</v>
      </c>
      <c r="GV1147" s="3">
        <v>0</v>
      </c>
      <c r="GW1147" s="3">
        <v>0</v>
      </c>
      <c r="GX1147" s="3">
        <v>0</v>
      </c>
      <c r="GY1147" s="3">
        <v>0</v>
      </c>
      <c r="GZ1147" s="3">
        <v>0</v>
      </c>
      <c r="HA1147" s="3">
        <v>0</v>
      </c>
      <c r="HB1147">
        <f t="shared" si="6670"/>
        <v>39</v>
      </c>
      <c r="HC1147">
        <f t="shared" si="6674"/>
        <v>0.10822070093214424</v>
      </c>
      <c r="HD1147">
        <f>IF(H1147&gt;=$F$3,IF(HB1147&lt;50,HC1147*VLOOKUP(H1147,Ret!$A$2:$AZ$27,HB1147+2),HC1147),0)</f>
        <v>3.4197741494557579E-2</v>
      </c>
      <c r="HE1147">
        <f>IF(H1147&lt;$F$3,HC1147*VLOOKUP(H1147,Withd!$A$2:$AZ$57,HB1147+2),0)</f>
        <v>0</v>
      </c>
      <c r="HF1147">
        <f>IF(HC1147=HD1147,0,HC1147*VLOOKUP(H1147,Mort!$A$2:$E$115,IF(HF1146/HC1146=VLOOKUP(H1146,Mort!$A$2:$E$115,2),2,3)))</f>
        <v>2.2509905793885999E-4</v>
      </c>
      <c r="HH1147">
        <f t="shared" ref="HH1147:HI1147" si="6745">HH1146+1</f>
        <v>61</v>
      </c>
      <c r="HI1147">
        <f t="shared" si="6745"/>
        <v>38</v>
      </c>
      <c r="HJ1147">
        <f t="shared" si="6668"/>
        <v>9.4010689673083819E-2</v>
      </c>
      <c r="HK1147">
        <f>IF(HH1147&gt;=$F$3,IF(HI1147&lt;50,HJ1147*VLOOKUP(HH1147,Ret!$A$2:$AZ$27,HI1147+2),HJ1147),0)</f>
        <v>1.7579998968866674E-2</v>
      </c>
      <c r="HL1147">
        <f>IF(HH1147&lt;$F$3,HJ1147*VLOOKUP(HH1147,Withd!$A$2:$AZ$57,HI1147+2),0)</f>
        <v>0</v>
      </c>
      <c r="HM1147">
        <f>IF(HJ1147=HK1147,0,HJ1147*VLOOKUP(HH1147,Mort!$A$2:$E$115,IF(HM1146/HJ1146=VLOOKUP(HH1146,Mort!$A$2:$E$115,2),2,3)))</f>
        <v>1.8426095175924428E-4</v>
      </c>
      <c r="HN1147">
        <f>HN1146/(1+Assumptions!$C$9)</f>
        <v>0.2611531529683116</v>
      </c>
      <c r="HO1147">
        <f>HO1146*(1+Assumptions!$C$10)</f>
        <v>3.1625847455606388</v>
      </c>
      <c r="HQ1147">
        <f>HQ1146/(1.01+Assumptions!$C$9)</f>
        <v>0.18492423240558092</v>
      </c>
      <c r="HR1147">
        <f>HR1146/(0.99+Assumptions!$C$9)</f>
        <v>0.37003931834697501</v>
      </c>
    </row>
    <row r="1148" spans="2:226" x14ac:dyDescent="0.25">
      <c r="B1148">
        <f t="shared" ref="B1148:C1148" si="6746">B1147+1</f>
        <v>2084</v>
      </c>
      <c r="C1148">
        <f t="shared" si="6746"/>
        <v>90</v>
      </c>
      <c r="D1148">
        <f>IF(D1147=0, 0, D1147*(1-VLOOKUP(C1147,Mort!$A$2:$E$111,IF(D1147/D1146=1-VLOOKUP(C1146,Mort!$A$2:$E$111,4),4,5))))</f>
        <v>0.44315652332826549</v>
      </c>
      <c r="E1148" s="3">
        <f>IF(C1148&lt;65,Assumptions!$C$6,Assumptions!$C$7)*(1+Assumptions!$C$8)^(B1148-$J$3)</f>
        <v>136253.8697089192</v>
      </c>
      <c r="F1148" s="3">
        <f t="shared" si="6666"/>
        <v>60381.79</v>
      </c>
      <c r="H1148">
        <f t="shared" si="6673"/>
        <v>63</v>
      </c>
      <c r="I1148" s="5">
        <v>254831.84114836794</v>
      </c>
      <c r="J1148" s="5">
        <v>0</v>
      </c>
      <c r="K1148" s="5">
        <v>0</v>
      </c>
      <c r="L1148" s="5">
        <v>0</v>
      </c>
      <c r="M1148" s="5">
        <v>0</v>
      </c>
      <c r="N1148" s="5">
        <v>0</v>
      </c>
      <c r="O1148" s="5">
        <v>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0</v>
      </c>
      <c r="Z1148" s="5">
        <v>0</v>
      </c>
      <c r="AA1148" s="5">
        <v>0</v>
      </c>
      <c r="AB1148" s="5">
        <v>0</v>
      </c>
      <c r="AC1148" s="5">
        <v>0</v>
      </c>
      <c r="AD1148" s="5">
        <v>0</v>
      </c>
      <c r="AE1148" s="5">
        <v>0</v>
      </c>
      <c r="AF1148" s="5">
        <v>0</v>
      </c>
      <c r="AG1148" s="5">
        <v>0</v>
      </c>
      <c r="AH1148" s="5">
        <v>0</v>
      </c>
      <c r="AI1148" s="5">
        <v>0</v>
      </c>
      <c r="AJ1148" s="5">
        <v>0</v>
      </c>
      <c r="AK1148" s="5">
        <v>0</v>
      </c>
      <c r="AL1148" s="5">
        <v>0</v>
      </c>
      <c r="AM1148" s="5">
        <v>0</v>
      </c>
      <c r="AN1148" s="5">
        <v>0</v>
      </c>
      <c r="AO1148" s="5">
        <v>0</v>
      </c>
      <c r="AP1148" s="5">
        <v>0</v>
      </c>
      <c r="AQ1148" s="5">
        <v>0</v>
      </c>
      <c r="AR1148" s="5">
        <v>0</v>
      </c>
      <c r="AS1148" s="5">
        <v>0</v>
      </c>
      <c r="AT1148" s="5">
        <v>0</v>
      </c>
      <c r="AU1148" s="5">
        <v>0</v>
      </c>
      <c r="AV1148" s="5">
        <v>0</v>
      </c>
      <c r="AW1148" s="5">
        <v>82228.070000000007</v>
      </c>
      <c r="AX1148" s="5">
        <v>35538.480000000003</v>
      </c>
      <c r="AY1148" s="5">
        <v>37272.639999999999</v>
      </c>
      <c r="AZ1148" s="5">
        <v>39067.83</v>
      </c>
      <c r="BA1148" s="5">
        <v>40919.39</v>
      </c>
      <c r="BB1148" s="5">
        <v>42822.43</v>
      </c>
      <c r="BC1148" s="5">
        <v>44772.42</v>
      </c>
      <c r="BD1148" s="5">
        <v>46765.86</v>
      </c>
      <c r="BE1148" s="5">
        <v>48794.28</v>
      </c>
      <c r="BF1148" s="5">
        <v>50844.79</v>
      </c>
      <c r="BG1148" s="5">
        <v>52902.080000000002</v>
      </c>
      <c r="BH1148" s="5">
        <v>54950.52</v>
      </c>
      <c r="BI1148" s="5">
        <v>56974.5</v>
      </c>
      <c r="BJ1148" s="5">
        <v>58955.83</v>
      </c>
      <c r="BK1148" s="5">
        <v>60874.19</v>
      </c>
      <c r="BL1148" s="5">
        <v>62707.91</v>
      </c>
      <c r="BM1148" s="5">
        <v>64429.49</v>
      </c>
      <c r="BN1148" s="5">
        <v>66000.539999999994</v>
      </c>
      <c r="BO1148" s="5">
        <v>67371.75</v>
      </c>
      <c r="BP1148" s="5">
        <v>68486.429999999993</v>
      </c>
      <c r="BQ1148" s="5">
        <v>69287.19</v>
      </c>
      <c r="BR1148" s="5">
        <v>69709.899999999994</v>
      </c>
      <c r="BS1148" s="5">
        <v>69688.03</v>
      </c>
      <c r="BT1148" s="5">
        <v>69156.679999999993</v>
      </c>
      <c r="BU1148" s="5">
        <v>68055.17</v>
      </c>
      <c r="BV1148" s="5">
        <v>66335.08</v>
      </c>
      <c r="BW1148" s="5">
        <v>63965.63</v>
      </c>
      <c r="BX1148" s="5">
        <v>60811.62</v>
      </c>
      <c r="BY1148" s="5">
        <v>56900.19</v>
      </c>
      <c r="BZ1148" s="5">
        <v>52306.28</v>
      </c>
      <c r="CA1148" s="5">
        <v>47144.6</v>
      </c>
      <c r="CB1148" s="5">
        <v>41561.19</v>
      </c>
      <c r="CC1148" s="5">
        <v>35740.18</v>
      </c>
      <c r="CD1148" s="5">
        <v>29907.55</v>
      </c>
      <c r="CE1148" s="5">
        <v>24308.65</v>
      </c>
      <c r="CF1148" s="5">
        <v>19298.59</v>
      </c>
      <c r="CG1148" s="5">
        <v>14866.27</v>
      </c>
      <c r="CH1148" s="5">
        <v>10976.08</v>
      </c>
      <c r="CI1148" s="5">
        <v>7691.16</v>
      </c>
      <c r="CJ1148" s="5">
        <v>5089.05</v>
      </c>
      <c r="CK1148" s="5">
        <v>3059.98</v>
      </c>
      <c r="CL1148" s="5">
        <v>1630.83</v>
      </c>
      <c r="CM1148" s="5">
        <v>755.43</v>
      </c>
      <c r="CN1148" s="5">
        <v>300.25</v>
      </c>
      <c r="CO1148" s="5">
        <v>97.4</v>
      </c>
      <c r="CP1148" s="5">
        <v>23.69</v>
      </c>
      <c r="CQ1148" s="5">
        <v>3.62</v>
      </c>
      <c r="CR1148" s="5">
        <v>0</v>
      </c>
      <c r="CS1148" s="5">
        <v>0</v>
      </c>
      <c r="CT1148" s="5">
        <v>0</v>
      </c>
      <c r="CU1148" s="5">
        <v>0</v>
      </c>
      <c r="CV1148" s="5">
        <v>0</v>
      </c>
      <c r="CW1148" s="5">
        <v>0</v>
      </c>
      <c r="CX1148" s="5">
        <v>0</v>
      </c>
      <c r="CY1148" s="5">
        <v>0</v>
      </c>
      <c r="CZ1148" s="5">
        <v>0</v>
      </c>
      <c r="DA1148" s="5">
        <v>0</v>
      </c>
      <c r="DB1148" s="5">
        <v>0</v>
      </c>
      <c r="DC1148" s="5">
        <v>0</v>
      </c>
      <c r="DD1148" s="5">
        <v>0</v>
      </c>
      <c r="DE1148" s="5">
        <v>0</v>
      </c>
      <c r="DF1148" s="3">
        <v>0</v>
      </c>
      <c r="DG1148" s="3">
        <v>0</v>
      </c>
      <c r="DH1148" s="3">
        <v>0</v>
      </c>
      <c r="DI1148" s="3">
        <v>0</v>
      </c>
      <c r="DJ1148" s="3">
        <v>0</v>
      </c>
      <c r="DK1148" s="3">
        <v>0</v>
      </c>
      <c r="DL1148" s="3">
        <v>0</v>
      </c>
      <c r="DM1148" s="3">
        <v>0</v>
      </c>
      <c r="DN1148" s="3">
        <v>0</v>
      </c>
      <c r="DO1148" s="3">
        <v>0</v>
      </c>
      <c r="DP1148" s="3">
        <v>0</v>
      </c>
      <c r="DQ1148" s="3">
        <v>0</v>
      </c>
      <c r="DR1148" s="3">
        <v>0</v>
      </c>
      <c r="DS1148" s="3">
        <v>0</v>
      </c>
      <c r="DT1148" s="3">
        <v>0</v>
      </c>
      <c r="DU1148" s="3">
        <v>0</v>
      </c>
      <c r="DV1148" s="3">
        <v>0</v>
      </c>
      <c r="DW1148" s="3">
        <v>0</v>
      </c>
      <c r="DX1148" s="3">
        <v>0</v>
      </c>
      <c r="DY1148" s="3">
        <v>0</v>
      </c>
      <c r="DZ1148" s="3">
        <v>0</v>
      </c>
      <c r="EA1148" s="3">
        <v>0</v>
      </c>
      <c r="EB1148" s="3">
        <v>0</v>
      </c>
      <c r="EC1148" s="3">
        <v>0</v>
      </c>
      <c r="ED1148" s="3">
        <v>0</v>
      </c>
      <c r="EE1148" s="3">
        <v>0</v>
      </c>
      <c r="EF1148" s="3">
        <v>0</v>
      </c>
      <c r="EG1148" s="3">
        <v>0</v>
      </c>
      <c r="EH1148" s="3">
        <v>0</v>
      </c>
      <c r="EI1148" s="3">
        <v>0</v>
      </c>
      <c r="EJ1148" s="3">
        <v>0</v>
      </c>
      <c r="EK1148" s="3">
        <v>0</v>
      </c>
      <c r="EL1148" s="3">
        <v>0</v>
      </c>
      <c r="EM1148" s="3">
        <v>0</v>
      </c>
      <c r="EN1148" s="3">
        <v>0</v>
      </c>
      <c r="EO1148" s="3">
        <v>0</v>
      </c>
      <c r="EP1148" s="3">
        <v>0</v>
      </c>
      <c r="EQ1148" s="3">
        <v>0</v>
      </c>
      <c r="ER1148" s="3">
        <v>0</v>
      </c>
      <c r="ES1148" s="3">
        <v>1</v>
      </c>
      <c r="ET1148" s="3">
        <v>0.99463000000000001</v>
      </c>
      <c r="EU1148" s="3">
        <v>0.98878157560000002</v>
      </c>
      <c r="EV1148" s="3">
        <v>0.98237427099011199</v>
      </c>
      <c r="EW1148" s="3">
        <v>0.97529135249627319</v>
      </c>
      <c r="EX1148" s="3">
        <v>0.9674402571086782</v>
      </c>
      <c r="EY1148" s="3">
        <v>0.95876231800241329</v>
      </c>
      <c r="EZ1148" s="3">
        <v>0.94924180818464932</v>
      </c>
      <c r="FA1148" s="3">
        <v>0.93878116345845442</v>
      </c>
      <c r="FB1148" s="3">
        <v>0.92723415514791541</v>
      </c>
      <c r="FC1148" s="3">
        <v>0.91445686848997709</v>
      </c>
      <c r="FD1148" s="3">
        <v>0.90034679900917669</v>
      </c>
      <c r="FE1148" s="3">
        <v>0.88484282713023865</v>
      </c>
      <c r="FF1148" s="3">
        <v>0.86788039013415197</v>
      </c>
      <c r="FG1148" s="3">
        <v>0.84940321662819585</v>
      </c>
      <c r="FH1148" s="3">
        <v>0.829374288780103</v>
      </c>
      <c r="FI1148" s="3">
        <v>0.80771932610005459</v>
      </c>
      <c r="FJ1148" s="3">
        <v>0.78427931125663097</v>
      </c>
      <c r="FK1148" s="3">
        <v>0.75883729039946579</v>
      </c>
      <c r="FL1148" s="3">
        <v>0.73117767116440524</v>
      </c>
      <c r="FM1148" s="3">
        <v>0.70116282776310634</v>
      </c>
      <c r="FN1148" s="3">
        <v>0.66866393069628638</v>
      </c>
      <c r="FO1148" s="3">
        <v>0.63360588080988012</v>
      </c>
      <c r="FP1148" s="3">
        <v>0.59599503572500567</v>
      </c>
      <c r="FQ1148" s="3">
        <v>0.55592628947321354</v>
      </c>
      <c r="FR1148" s="3">
        <v>0.51362585810719674</v>
      </c>
      <c r="FS1148" s="3">
        <v>0.4694591705685589</v>
      </c>
      <c r="FT1148" s="3">
        <v>0.42304374237444548</v>
      </c>
      <c r="FU1148" s="3">
        <v>0.37519749511189571</v>
      </c>
      <c r="FV1148" s="3">
        <v>0.32692458539079922</v>
      </c>
      <c r="FW1148" s="3">
        <v>0.27930148103692148</v>
      </c>
      <c r="FX1148" s="3">
        <v>0.23338711056926195</v>
      </c>
      <c r="FY1148" s="3">
        <v>0.1902361676961111</v>
      </c>
      <c r="FZ1148" s="3">
        <v>0.1508915234932014</v>
      </c>
      <c r="GA1148" s="3">
        <v>0.11624984752963222</v>
      </c>
      <c r="GB1148" s="3">
        <v>8.7479172764523536E-2</v>
      </c>
      <c r="GC1148" s="3">
        <v>6.387466757747215E-2</v>
      </c>
      <c r="GD1148" s="3">
        <v>4.470140861074233E-2</v>
      </c>
      <c r="GE1148" s="3">
        <v>2.9690228585168951E-2</v>
      </c>
      <c r="GF1148" s="3">
        <v>1.8621117564046264E-2</v>
      </c>
      <c r="GG1148" s="3">
        <v>1.0612919744452528E-2</v>
      </c>
      <c r="GH1148" s="3">
        <v>5.3613286673050839E-3</v>
      </c>
      <c r="GI1148" s="3">
        <v>2.3539985779536428E-3</v>
      </c>
      <c r="GJ1148" s="3">
        <v>8.868454242582553E-4</v>
      </c>
      <c r="GK1148" s="3">
        <v>2.7268723105092831E-4</v>
      </c>
      <c r="GL1148" s="3">
        <v>6.2859860501859982E-5</v>
      </c>
      <c r="GM1148" s="3">
        <v>9.1153083713747136E-6</v>
      </c>
      <c r="GN1148" s="3">
        <v>0</v>
      </c>
      <c r="GO1148" s="3">
        <v>0</v>
      </c>
      <c r="GP1148" s="3">
        <v>0</v>
      </c>
      <c r="GQ1148" s="3">
        <v>0</v>
      </c>
      <c r="GR1148" s="3">
        <v>0</v>
      </c>
      <c r="GS1148" s="3">
        <v>0</v>
      </c>
      <c r="GT1148" s="3">
        <v>0</v>
      </c>
      <c r="GU1148" s="3">
        <v>0</v>
      </c>
      <c r="GV1148" s="3">
        <v>0</v>
      </c>
      <c r="GW1148" s="3">
        <v>0</v>
      </c>
      <c r="GX1148" s="3">
        <v>0</v>
      </c>
      <c r="GY1148" s="3">
        <v>0</v>
      </c>
      <c r="GZ1148" s="3">
        <v>0</v>
      </c>
      <c r="HA1148" s="3">
        <v>0</v>
      </c>
      <c r="HB1148">
        <f t="shared" si="6670"/>
        <v>40</v>
      </c>
      <c r="HC1148">
        <f t="shared" si="6674"/>
        <v>7.3797860379647806E-2</v>
      </c>
      <c r="HD1148">
        <f>IF(H1148&gt;=$F$3,IF(HB1148&lt;50,HC1148*VLOOKUP(H1148,Ret!$A$2:$AZ$27,HB1148+2),HC1148),0)</f>
        <v>2.4279496064904128E-2</v>
      </c>
      <c r="HE1148">
        <f>IF(H1148&lt;$F$3,HC1148*VLOOKUP(H1148,Withd!$A$2:$AZ$57,HB1148+2),0)</f>
        <v>0</v>
      </c>
      <c r="HF1148">
        <f>IF(HC1148=HD1148,0,HC1148*VLOOKUP(H1148,Mort!$A$2:$E$115,IF(HF1147/HC1147=VLOOKUP(H1147,Mort!$A$2:$E$115,2),2,3)))</f>
        <v>1.6604518585420754E-4</v>
      </c>
      <c r="HH1148">
        <f t="shared" ref="HH1148:HI1148" si="6747">HH1147+1</f>
        <v>62</v>
      </c>
      <c r="HI1148">
        <f t="shared" si="6747"/>
        <v>39</v>
      </c>
      <c r="HJ1148">
        <f t="shared" si="6668"/>
        <v>7.6246429752457906E-2</v>
      </c>
      <c r="HK1148">
        <f>IF(HH1148&gt;=$F$3,IF(HI1148&lt;50,HJ1148*VLOOKUP(HH1148,Ret!$A$2:$AZ$27,HI1148+2),HJ1148),0)</f>
        <v>2.40938718017767E-2</v>
      </c>
      <c r="HL1148">
        <f>IF(HH1148&lt;$F$3,HJ1148*VLOOKUP(HH1148,Withd!$A$2:$AZ$57,HI1148+2),0)</f>
        <v>0</v>
      </c>
      <c r="HM1148">
        <f>IF(HJ1148=HK1148,0,HJ1148*VLOOKUP(HH1148,Mort!$A$2:$E$115,IF(HM1147/HJ1147=VLOOKUP(HH1147,Mort!$A$2:$E$115,2),2,3)))</f>
        <v>1.5859257388511243E-4</v>
      </c>
      <c r="HN1148">
        <f>HN1147/(1+Assumptions!$C$9)</f>
        <v>0.25159263291744854</v>
      </c>
      <c r="HO1148">
        <f>HO1147*(1+Assumptions!$C$10)</f>
        <v>3.2653687497913597</v>
      </c>
      <c r="HQ1148">
        <f>HQ1147/(1.01+Assumptions!$C$9)</f>
        <v>0.17645442023433294</v>
      </c>
      <c r="HR1148">
        <f>HR1147/(0.99+Assumptions!$C$9)</f>
        <v>0.35996042640756321</v>
      </c>
    </row>
    <row r="1149" spans="2:226" x14ac:dyDescent="0.25">
      <c r="B1149">
        <f t="shared" ref="B1149:C1149" si="6748">B1148+1</f>
        <v>2085</v>
      </c>
      <c r="C1149">
        <f t="shared" si="6748"/>
        <v>91</v>
      </c>
      <c r="D1149">
        <f>IF(D1148=0, 0, D1148*(1-VLOOKUP(C1148,Mort!$A$2:$E$111,IF(D1148/D1147=1-VLOOKUP(C1147,Mort!$A$2:$E$111,4),4,5))))</f>
        <v>0.39934163786679988</v>
      </c>
      <c r="E1149" s="3">
        <f>IF(C1149&lt;65,Assumptions!$C$6,Assumptions!$C$7)*(1+Assumptions!$C$8)^(B1149-$J$3)</f>
        <v>143747.83254290977</v>
      </c>
      <c r="F1149" s="3">
        <f t="shared" si="6666"/>
        <v>57404.49</v>
      </c>
      <c r="H1149">
        <f t="shared" si="6673"/>
        <v>64</v>
      </c>
      <c r="I1149" s="5">
        <v>236903.03531287215</v>
      </c>
      <c r="J1149" s="5">
        <v>0</v>
      </c>
      <c r="K1149" s="5">
        <v>0</v>
      </c>
      <c r="L1149" s="5">
        <v>0</v>
      </c>
      <c r="M1149" s="5">
        <v>0</v>
      </c>
      <c r="N1149" s="5">
        <v>0</v>
      </c>
      <c r="O1149" s="5">
        <v>0</v>
      </c>
      <c r="P1149" s="5">
        <v>0</v>
      </c>
      <c r="Q1149" s="5">
        <v>0</v>
      </c>
      <c r="R1149" s="5">
        <v>0</v>
      </c>
      <c r="S1149" s="5">
        <v>0</v>
      </c>
      <c r="T1149" s="5">
        <v>0</v>
      </c>
      <c r="U1149" s="5">
        <v>0</v>
      </c>
      <c r="V1149" s="5">
        <v>0</v>
      </c>
      <c r="W1149" s="5">
        <v>0</v>
      </c>
      <c r="X1149" s="5">
        <v>0</v>
      </c>
      <c r="Y1149" s="5">
        <v>0</v>
      </c>
      <c r="Z1149" s="5">
        <v>0</v>
      </c>
      <c r="AA1149" s="5">
        <v>0</v>
      </c>
      <c r="AB1149" s="5">
        <v>0</v>
      </c>
      <c r="AC1149" s="5">
        <v>0</v>
      </c>
      <c r="AD1149" s="5">
        <v>0</v>
      </c>
      <c r="AE1149" s="5">
        <v>0</v>
      </c>
      <c r="AF1149" s="5">
        <v>0</v>
      </c>
      <c r="AG1149" s="5">
        <v>0</v>
      </c>
      <c r="AH1149" s="5">
        <v>0</v>
      </c>
      <c r="AI1149" s="5">
        <v>0</v>
      </c>
      <c r="AJ1149" s="5">
        <v>0</v>
      </c>
      <c r="AK1149" s="5">
        <v>0</v>
      </c>
      <c r="AL1149" s="5">
        <v>0</v>
      </c>
      <c r="AM1149" s="5">
        <v>0</v>
      </c>
      <c r="AN1149" s="5">
        <v>0</v>
      </c>
      <c r="AO1149" s="5">
        <v>0</v>
      </c>
      <c r="AP1149" s="5">
        <v>0</v>
      </c>
      <c r="AQ1149" s="5">
        <v>0</v>
      </c>
      <c r="AR1149" s="5">
        <v>0</v>
      </c>
      <c r="AS1149" s="5">
        <v>0</v>
      </c>
      <c r="AT1149" s="5">
        <v>0</v>
      </c>
      <c r="AU1149" s="5">
        <v>0</v>
      </c>
      <c r="AV1149" s="5">
        <v>0</v>
      </c>
      <c r="AW1149" s="5">
        <v>0</v>
      </c>
      <c r="AX1149" s="5">
        <v>35730.36</v>
      </c>
      <c r="AY1149" s="5">
        <v>37473.879999999997</v>
      </c>
      <c r="AZ1149" s="5">
        <v>39278.75</v>
      </c>
      <c r="BA1149" s="5">
        <v>41140.31</v>
      </c>
      <c r="BB1149" s="5">
        <v>43053.63</v>
      </c>
      <c r="BC1149" s="5">
        <v>45014.15</v>
      </c>
      <c r="BD1149" s="5">
        <v>47018.35</v>
      </c>
      <c r="BE1149" s="5">
        <v>49057.72</v>
      </c>
      <c r="BF1149" s="5">
        <v>51119.3</v>
      </c>
      <c r="BG1149" s="5">
        <v>53187.69</v>
      </c>
      <c r="BH1149" s="5">
        <v>55247.19</v>
      </c>
      <c r="BI1149" s="5">
        <v>57282.11</v>
      </c>
      <c r="BJ1149" s="5">
        <v>59274.13</v>
      </c>
      <c r="BK1149" s="5">
        <v>61202.85</v>
      </c>
      <c r="BL1149" s="5">
        <v>63046.47</v>
      </c>
      <c r="BM1149" s="5">
        <v>64777.35</v>
      </c>
      <c r="BN1149" s="5">
        <v>66356.87</v>
      </c>
      <c r="BO1149" s="5">
        <v>67735.490000000005</v>
      </c>
      <c r="BP1149" s="5">
        <v>68856.19</v>
      </c>
      <c r="BQ1149" s="5">
        <v>69661.27</v>
      </c>
      <c r="BR1149" s="5">
        <v>70086.259999999995</v>
      </c>
      <c r="BS1149" s="5">
        <v>70064.28</v>
      </c>
      <c r="BT1149" s="5">
        <v>69530.05</v>
      </c>
      <c r="BU1149" s="5">
        <v>68422.600000000006</v>
      </c>
      <c r="BV1149" s="5">
        <v>66693.22</v>
      </c>
      <c r="BW1149" s="5">
        <v>64310.98</v>
      </c>
      <c r="BX1149" s="5">
        <v>61139.94</v>
      </c>
      <c r="BY1149" s="5">
        <v>57207.39</v>
      </c>
      <c r="BZ1149" s="5">
        <v>52588.68</v>
      </c>
      <c r="CA1149" s="5">
        <v>47399.13</v>
      </c>
      <c r="CB1149" s="5">
        <v>41785.58</v>
      </c>
      <c r="CC1149" s="5">
        <v>35933.14</v>
      </c>
      <c r="CD1149" s="5">
        <v>30069.03</v>
      </c>
      <c r="CE1149" s="5">
        <v>24439.9</v>
      </c>
      <c r="CF1149" s="5">
        <v>19402.79</v>
      </c>
      <c r="CG1149" s="5">
        <v>14946.54</v>
      </c>
      <c r="CH1149" s="5">
        <v>11035.34</v>
      </c>
      <c r="CI1149" s="5">
        <v>7732.69</v>
      </c>
      <c r="CJ1149" s="5">
        <v>5116.5200000000004</v>
      </c>
      <c r="CK1149" s="5">
        <v>3076.5</v>
      </c>
      <c r="CL1149" s="5">
        <v>1639.63</v>
      </c>
      <c r="CM1149" s="5">
        <v>759.51</v>
      </c>
      <c r="CN1149" s="5">
        <v>301.87</v>
      </c>
      <c r="CO1149" s="5">
        <v>97.93</v>
      </c>
      <c r="CP1149" s="5">
        <v>23.82</v>
      </c>
      <c r="CQ1149" s="5">
        <v>3.64</v>
      </c>
      <c r="CR1149" s="5">
        <v>0</v>
      </c>
      <c r="CS1149" s="5">
        <v>0</v>
      </c>
      <c r="CT1149" s="5">
        <v>0</v>
      </c>
      <c r="CU1149" s="5">
        <v>0</v>
      </c>
      <c r="CV1149" s="5">
        <v>0</v>
      </c>
      <c r="CW1149" s="5">
        <v>0</v>
      </c>
      <c r="CX1149" s="5">
        <v>0</v>
      </c>
      <c r="CY1149" s="5">
        <v>0</v>
      </c>
      <c r="CZ1149" s="5">
        <v>0</v>
      </c>
      <c r="DA1149" s="5">
        <v>0</v>
      </c>
      <c r="DB1149" s="5">
        <v>0</v>
      </c>
      <c r="DC1149" s="5">
        <v>0</v>
      </c>
      <c r="DD1149" s="5">
        <v>0</v>
      </c>
      <c r="DE1149" s="5">
        <v>0</v>
      </c>
      <c r="DF1149" s="3">
        <v>0</v>
      </c>
      <c r="DG1149" s="3">
        <v>0</v>
      </c>
      <c r="DH1149" s="3">
        <v>0</v>
      </c>
      <c r="DI1149" s="3">
        <v>0</v>
      </c>
      <c r="DJ1149" s="3">
        <v>0</v>
      </c>
      <c r="DK1149" s="3">
        <v>0</v>
      </c>
      <c r="DL1149" s="3">
        <v>0</v>
      </c>
      <c r="DM1149" s="3">
        <v>0</v>
      </c>
      <c r="DN1149" s="3">
        <v>0</v>
      </c>
      <c r="DO1149" s="3">
        <v>0</v>
      </c>
      <c r="DP1149" s="3">
        <v>0</v>
      </c>
      <c r="DQ1149" s="3">
        <v>0</v>
      </c>
      <c r="DR1149" s="3">
        <v>0</v>
      </c>
      <c r="DS1149" s="3">
        <v>0</v>
      </c>
      <c r="DT1149" s="3">
        <v>0</v>
      </c>
      <c r="DU1149" s="3">
        <v>0</v>
      </c>
      <c r="DV1149" s="3">
        <v>0</v>
      </c>
      <c r="DW1149" s="3">
        <v>0</v>
      </c>
      <c r="DX1149" s="3">
        <v>0</v>
      </c>
      <c r="DY1149" s="3">
        <v>0</v>
      </c>
      <c r="DZ1149" s="3">
        <v>0</v>
      </c>
      <c r="EA1149" s="3">
        <v>0</v>
      </c>
      <c r="EB1149" s="3">
        <v>0</v>
      </c>
      <c r="EC1149" s="3">
        <v>0</v>
      </c>
      <c r="ED1149" s="3">
        <v>0</v>
      </c>
      <c r="EE1149" s="3">
        <v>0</v>
      </c>
      <c r="EF1149" s="3">
        <v>0</v>
      </c>
      <c r="EG1149" s="3">
        <v>0</v>
      </c>
      <c r="EH1149" s="3">
        <v>0</v>
      </c>
      <c r="EI1149" s="3">
        <v>0</v>
      </c>
      <c r="EJ1149" s="3">
        <v>0</v>
      </c>
      <c r="EK1149" s="3">
        <v>0</v>
      </c>
      <c r="EL1149" s="3">
        <v>0</v>
      </c>
      <c r="EM1149" s="3">
        <v>0</v>
      </c>
      <c r="EN1149" s="3">
        <v>0</v>
      </c>
      <c r="EO1149" s="3">
        <v>0</v>
      </c>
      <c r="EP1149" s="3">
        <v>0</v>
      </c>
      <c r="EQ1149" s="3">
        <v>0</v>
      </c>
      <c r="ER1149" s="3">
        <v>0</v>
      </c>
      <c r="ES1149" s="3">
        <v>0</v>
      </c>
      <c r="ET1149" s="3">
        <v>1</v>
      </c>
      <c r="EU1149" s="3">
        <v>0.99412</v>
      </c>
      <c r="EV1149" s="3">
        <v>0.98767810239999998</v>
      </c>
      <c r="EW1149" s="3">
        <v>0.98055694328169596</v>
      </c>
      <c r="EX1149" s="3">
        <v>0.97266345988827829</v>
      </c>
      <c r="EY1149" s="3">
        <v>0.96393866865308042</v>
      </c>
      <c r="EZ1149" s="3">
        <v>0.95436675767335533</v>
      </c>
      <c r="FA1149" s="3">
        <v>0.9438496360037949</v>
      </c>
      <c r="FB1149" s="3">
        <v>0.93224028548094828</v>
      </c>
      <c r="FC1149" s="3">
        <v>0.91939401434702084</v>
      </c>
      <c r="FD1149" s="3">
        <v>0.90520776470564623</v>
      </c>
      <c r="FE1149" s="3">
        <v>0.88962008699741502</v>
      </c>
      <c r="FF1149" s="3">
        <v>0.87256606992967456</v>
      </c>
      <c r="FG1149" s="3">
        <v>0.85398913830087175</v>
      </c>
      <c r="FH1149" s="3">
        <v>0.83385207441973719</v>
      </c>
      <c r="FI1149" s="3">
        <v>0.8120801967566379</v>
      </c>
      <c r="FJ1149" s="3">
        <v>0.78851362944676018</v>
      </c>
      <c r="FK1149" s="3">
        <v>0.76293424730750725</v>
      </c>
      <c r="FL1149" s="3">
        <v>0.73512529399314863</v>
      </c>
      <c r="FM1149" s="3">
        <v>0.70494840067472986</v>
      </c>
      <c r="FN1149" s="3">
        <v>0.67227404230345611</v>
      </c>
      <c r="FO1149" s="3">
        <v>0.63702671426548596</v>
      </c>
      <c r="FP1149" s="3">
        <v>0.59921280850668679</v>
      </c>
      <c r="FQ1149" s="3">
        <v>0.55892773139078222</v>
      </c>
      <c r="FR1149" s="3">
        <v>0.5163989203092576</v>
      </c>
      <c r="FS1149" s="3">
        <v>0.47199377715186452</v>
      </c>
      <c r="FT1149" s="3">
        <v>0.42532775240485965</v>
      </c>
      <c r="FU1149" s="3">
        <v>0.37722318360787005</v>
      </c>
      <c r="FV1149" s="3">
        <v>0.3286896488048815</v>
      </c>
      <c r="FW1149" s="3">
        <v>0.28080942766347444</v>
      </c>
      <c r="FX1149" s="3">
        <v>0.23464716584987586</v>
      </c>
      <c r="FY1149" s="3">
        <v>0.19126325135589231</v>
      </c>
      <c r="FZ1149" s="3">
        <v>0.15170618571046665</v>
      </c>
      <c r="GA1149" s="3">
        <v>0.11687747959505772</v>
      </c>
      <c r="GB1149" s="3">
        <v>8.7951472170076886E-2</v>
      </c>
      <c r="GC1149" s="3">
        <v>6.4219526434425037E-2</v>
      </c>
      <c r="GD1149" s="3">
        <v>4.4942751184603669E-2</v>
      </c>
      <c r="GE1149" s="3">
        <v>2.9850525909301914E-2</v>
      </c>
      <c r="GF1149" s="3">
        <v>1.8721652839795978E-2</v>
      </c>
      <c r="GG1149" s="3">
        <v>1.0670218819513319E-2</v>
      </c>
      <c r="GH1149" s="3">
        <v>5.3902744410535431E-3</v>
      </c>
      <c r="GI1149" s="3">
        <v>2.3667077988333788E-3</v>
      </c>
      <c r="GJ1149" s="3">
        <v>8.9163349613248706E-4</v>
      </c>
      <c r="GK1149" s="3">
        <v>2.7415946739081708E-4</v>
      </c>
      <c r="GL1149" s="3">
        <v>6.3199240422931132E-5</v>
      </c>
      <c r="GM1149" s="3">
        <v>9.1645218537292416E-6</v>
      </c>
      <c r="GN1149" s="3">
        <v>0</v>
      </c>
      <c r="GO1149" s="3">
        <v>0</v>
      </c>
      <c r="GP1149" s="3">
        <v>0</v>
      </c>
      <c r="GQ1149" s="3">
        <v>0</v>
      </c>
      <c r="GR1149" s="3">
        <v>0</v>
      </c>
      <c r="GS1149" s="3">
        <v>0</v>
      </c>
      <c r="GT1149" s="3">
        <v>0</v>
      </c>
      <c r="GU1149" s="3">
        <v>0</v>
      </c>
      <c r="GV1149" s="3">
        <v>0</v>
      </c>
      <c r="GW1149" s="3">
        <v>0</v>
      </c>
      <c r="GX1149" s="3">
        <v>0</v>
      </c>
      <c r="GY1149" s="3">
        <v>0</v>
      </c>
      <c r="GZ1149" s="3">
        <v>0</v>
      </c>
      <c r="HA1149" s="3">
        <v>0</v>
      </c>
      <c r="HB1149">
        <f t="shared" si="6670"/>
        <v>41</v>
      </c>
      <c r="HC1149">
        <f t="shared" si="6674"/>
        <v>4.9352319128889467E-2</v>
      </c>
      <c r="HD1149">
        <f>IF(H1149&gt;=$F$3,IF(HB1149&lt;50,HC1149*VLOOKUP(H1149,Ret!$A$2:$AZ$27,HB1149+2),HC1149),0)</f>
        <v>1.5151161972569067E-2</v>
      </c>
      <c r="HE1149">
        <f>IF(H1149&lt;$F$3,HC1149*VLOOKUP(H1149,Withd!$A$2:$AZ$57,HB1149+2),0)</f>
        <v>0</v>
      </c>
      <c r="HF1149">
        <f>IF(HC1149=HD1149,0,HC1149*VLOOKUP(H1149,Mort!$A$2:$E$115,IF(HF1148/HC1148=VLOOKUP(H1148,Mort!$A$2:$E$115,2),2,3)))</f>
        <v>1.189390891006236E-4</v>
      </c>
      <c r="HH1149">
        <f t="shared" ref="HH1149:HI1149" si="6749">HH1148+1</f>
        <v>63</v>
      </c>
      <c r="HI1149">
        <f t="shared" si="6749"/>
        <v>40</v>
      </c>
      <c r="HJ1149">
        <f t="shared" si="6668"/>
        <v>5.199396537679609E-2</v>
      </c>
      <c r="HK1149">
        <f>IF(HH1149&gt;=$F$3,IF(HI1149&lt;50,HJ1149*VLOOKUP(HH1149,Ret!$A$2:$AZ$27,HI1149+2),HJ1149),0)</f>
        <v>1.7106014608965915E-2</v>
      </c>
      <c r="HL1149">
        <f>IF(HH1149&lt;$F$3,HJ1149*VLOOKUP(HH1149,Withd!$A$2:$AZ$57,HI1149+2),0)</f>
        <v>0</v>
      </c>
      <c r="HM1149">
        <f>IF(HJ1149=HK1149,0,HJ1149*VLOOKUP(HH1149,Mort!$A$2:$E$115,IF(HM1148/HJ1148=VLOOKUP(HH1148,Mort!$A$2:$E$115,2),2,3)))</f>
        <v>1.1698642209779119E-4</v>
      </c>
      <c r="HN1149">
        <f>HN1148/(1+Assumptions!$C$9)</f>
        <v>0.24238211263723367</v>
      </c>
      <c r="HO1149">
        <f>HO1148*(1+Assumptions!$C$10)</f>
        <v>3.3714932341595789</v>
      </c>
      <c r="HQ1149">
        <f>HQ1148/(1.01+Assumptions!$C$9)</f>
        <v>0.16837253839153907</v>
      </c>
      <c r="HR1149">
        <f>HR1148/(0.99+Assumptions!$C$9)</f>
        <v>0.3501560568166957</v>
      </c>
    </row>
    <row r="1150" spans="2:226" x14ac:dyDescent="0.25">
      <c r="B1150">
        <f t="shared" ref="B1150:C1150" si="6750">B1149+1</f>
        <v>2086</v>
      </c>
      <c r="C1150">
        <f t="shared" si="6750"/>
        <v>92</v>
      </c>
      <c r="D1150">
        <f>IF(D1149=0, 0, D1149*(1-VLOOKUP(C1149,Mort!$A$2:$E$111,IF(D1149/D1148=1-VLOOKUP(C1148,Mort!$A$2:$E$111,4),4,5))))</f>
        <v>0.35417609862406485</v>
      </c>
      <c r="E1150" s="3">
        <f>IF(C1150&lt;65,Assumptions!$C$6,Assumptions!$C$7)*(1+Assumptions!$C$8)^(B1150-$J$3)</f>
        <v>151653.96333276975</v>
      </c>
      <c r="F1150" s="3">
        <f t="shared" si="6666"/>
        <v>53712.21</v>
      </c>
      <c r="H1150">
        <f t="shared" si="6673"/>
        <v>65</v>
      </c>
      <c r="I1150" s="5">
        <v>230218.81652767502</v>
      </c>
      <c r="J1150" s="5">
        <v>0</v>
      </c>
      <c r="K1150" s="5">
        <v>0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0</v>
      </c>
      <c r="Z1150" s="5">
        <v>0</v>
      </c>
      <c r="AA1150" s="5">
        <v>0</v>
      </c>
      <c r="AB1150" s="5">
        <v>0</v>
      </c>
      <c r="AC1150" s="5">
        <v>0</v>
      </c>
      <c r="AD1150" s="5">
        <v>0</v>
      </c>
      <c r="AE1150" s="5">
        <v>0</v>
      </c>
      <c r="AF1150" s="5">
        <v>0</v>
      </c>
      <c r="AG1150" s="5">
        <v>0</v>
      </c>
      <c r="AH1150" s="5">
        <v>0</v>
      </c>
      <c r="AI1150" s="5">
        <v>0</v>
      </c>
      <c r="AJ1150" s="5">
        <v>0</v>
      </c>
      <c r="AK1150" s="5">
        <v>0</v>
      </c>
      <c r="AL1150" s="5">
        <v>0</v>
      </c>
      <c r="AM1150" s="5">
        <v>0</v>
      </c>
      <c r="AN1150" s="5">
        <v>0</v>
      </c>
      <c r="AO1150" s="5">
        <v>0</v>
      </c>
      <c r="AP1150" s="5">
        <v>0</v>
      </c>
      <c r="AQ1150" s="5">
        <v>0</v>
      </c>
      <c r="AR1150" s="5">
        <v>0</v>
      </c>
      <c r="AS1150" s="5">
        <v>0</v>
      </c>
      <c r="AT1150" s="5">
        <v>0</v>
      </c>
      <c r="AU1150" s="5">
        <v>0</v>
      </c>
      <c r="AV1150" s="5">
        <v>0</v>
      </c>
      <c r="AW1150" s="5">
        <v>0</v>
      </c>
      <c r="AX1150" s="5">
        <v>0</v>
      </c>
      <c r="AY1150" s="5">
        <v>37695.53</v>
      </c>
      <c r="AZ1150" s="5">
        <v>39511.08</v>
      </c>
      <c r="BA1150" s="5">
        <v>41383.65</v>
      </c>
      <c r="BB1150" s="5">
        <v>43308.28</v>
      </c>
      <c r="BC1150" s="5">
        <v>45280.4</v>
      </c>
      <c r="BD1150" s="5">
        <v>47296.46</v>
      </c>
      <c r="BE1150" s="5">
        <v>49347.89</v>
      </c>
      <c r="BF1150" s="5">
        <v>51421.66</v>
      </c>
      <c r="BG1150" s="5">
        <v>53502.29</v>
      </c>
      <c r="BH1150" s="5">
        <v>55573.97</v>
      </c>
      <c r="BI1150" s="5">
        <v>57620.92</v>
      </c>
      <c r="BJ1150" s="5">
        <v>59624.72</v>
      </c>
      <c r="BK1150" s="5">
        <v>61564.86</v>
      </c>
      <c r="BL1150" s="5">
        <v>63419.38</v>
      </c>
      <c r="BM1150" s="5">
        <v>65160.49</v>
      </c>
      <c r="BN1150" s="5">
        <v>66749.36</v>
      </c>
      <c r="BO1150" s="5">
        <v>68136.13</v>
      </c>
      <c r="BP1150" s="5">
        <v>69263.460000000006</v>
      </c>
      <c r="BQ1150" s="5">
        <v>70073.31</v>
      </c>
      <c r="BR1150" s="5">
        <v>70500.81</v>
      </c>
      <c r="BS1150" s="5">
        <v>70478.69</v>
      </c>
      <c r="BT1150" s="5">
        <v>69941.31</v>
      </c>
      <c r="BU1150" s="5">
        <v>68827.31</v>
      </c>
      <c r="BV1150" s="5">
        <v>67087.7</v>
      </c>
      <c r="BW1150" s="5">
        <v>64691.360000000001</v>
      </c>
      <c r="BX1150" s="5">
        <v>61501.57</v>
      </c>
      <c r="BY1150" s="5">
        <v>57545.760000000002</v>
      </c>
      <c r="BZ1150" s="5">
        <v>52899.73</v>
      </c>
      <c r="CA1150" s="5">
        <v>47679.49</v>
      </c>
      <c r="CB1150" s="5">
        <v>42032.73</v>
      </c>
      <c r="CC1150" s="5">
        <v>36145.67</v>
      </c>
      <c r="CD1150" s="5">
        <v>30246.880000000001</v>
      </c>
      <c r="CE1150" s="5">
        <v>24584.45</v>
      </c>
      <c r="CF1150" s="5">
        <v>19517.55</v>
      </c>
      <c r="CG1150" s="5">
        <v>15034.94</v>
      </c>
      <c r="CH1150" s="5">
        <v>11100.61</v>
      </c>
      <c r="CI1150" s="5">
        <v>7778.42</v>
      </c>
      <c r="CJ1150" s="5">
        <v>5146.79</v>
      </c>
      <c r="CK1150" s="5">
        <v>3094.69</v>
      </c>
      <c r="CL1150" s="5">
        <v>1649.33</v>
      </c>
      <c r="CM1150" s="5">
        <v>764</v>
      </c>
      <c r="CN1150" s="5">
        <v>303.66000000000003</v>
      </c>
      <c r="CO1150" s="5">
        <v>98.5</v>
      </c>
      <c r="CP1150" s="5">
        <v>23.96</v>
      </c>
      <c r="CQ1150" s="5">
        <v>3.66</v>
      </c>
      <c r="CR1150" s="5">
        <v>0</v>
      </c>
      <c r="CS1150" s="5">
        <v>0</v>
      </c>
      <c r="CT1150" s="5">
        <v>0</v>
      </c>
      <c r="CU1150" s="5">
        <v>0</v>
      </c>
      <c r="CV1150" s="5">
        <v>0</v>
      </c>
      <c r="CW1150" s="5">
        <v>0</v>
      </c>
      <c r="CX1150" s="5">
        <v>0</v>
      </c>
      <c r="CY1150" s="5">
        <v>0</v>
      </c>
      <c r="CZ1150" s="5">
        <v>0</v>
      </c>
      <c r="DA1150" s="5">
        <v>0</v>
      </c>
      <c r="DB1150" s="5">
        <v>0</v>
      </c>
      <c r="DC1150" s="5">
        <v>0</v>
      </c>
      <c r="DD1150" s="5">
        <v>0</v>
      </c>
      <c r="DE1150" s="5">
        <v>0</v>
      </c>
      <c r="DF1150" s="3">
        <v>0</v>
      </c>
      <c r="DG1150" s="3">
        <v>0</v>
      </c>
      <c r="DH1150" s="3">
        <v>0</v>
      </c>
      <c r="DI1150" s="3">
        <v>0</v>
      </c>
      <c r="DJ1150" s="3">
        <v>0</v>
      </c>
      <c r="DK1150" s="3">
        <v>0</v>
      </c>
      <c r="DL1150" s="3">
        <v>0</v>
      </c>
      <c r="DM1150" s="3">
        <v>0</v>
      </c>
      <c r="DN1150" s="3">
        <v>0</v>
      </c>
      <c r="DO1150" s="3">
        <v>0</v>
      </c>
      <c r="DP1150" s="3">
        <v>0</v>
      </c>
      <c r="DQ1150" s="3">
        <v>0</v>
      </c>
      <c r="DR1150" s="3">
        <v>0</v>
      </c>
      <c r="DS1150" s="3">
        <v>0</v>
      </c>
      <c r="DT1150" s="3">
        <v>0</v>
      </c>
      <c r="DU1150" s="3">
        <v>0</v>
      </c>
      <c r="DV1150" s="3">
        <v>0</v>
      </c>
      <c r="DW1150" s="3">
        <v>0</v>
      </c>
      <c r="DX1150" s="3">
        <v>0</v>
      </c>
      <c r="DY1150" s="3">
        <v>0</v>
      </c>
      <c r="DZ1150" s="3">
        <v>0</v>
      </c>
      <c r="EA1150" s="3">
        <v>0</v>
      </c>
      <c r="EB1150" s="3">
        <v>0</v>
      </c>
      <c r="EC1150" s="3">
        <v>0</v>
      </c>
      <c r="ED1150" s="3">
        <v>0</v>
      </c>
      <c r="EE1150" s="3">
        <v>0</v>
      </c>
      <c r="EF1150" s="3">
        <v>0</v>
      </c>
      <c r="EG1150" s="3">
        <v>0</v>
      </c>
      <c r="EH1150" s="3">
        <v>0</v>
      </c>
      <c r="EI1150" s="3">
        <v>0</v>
      </c>
      <c r="EJ1150" s="3">
        <v>0</v>
      </c>
      <c r="EK1150" s="3">
        <v>0</v>
      </c>
      <c r="EL1150" s="3">
        <v>0</v>
      </c>
      <c r="EM1150" s="3">
        <v>0</v>
      </c>
      <c r="EN1150" s="3">
        <v>0</v>
      </c>
      <c r="EO1150" s="3">
        <v>0</v>
      </c>
      <c r="EP1150" s="3">
        <v>0</v>
      </c>
      <c r="EQ1150" s="3">
        <v>0</v>
      </c>
      <c r="ER1150" s="3">
        <v>0</v>
      </c>
      <c r="ES1150" s="3">
        <v>0</v>
      </c>
      <c r="ET1150" s="3">
        <v>0</v>
      </c>
      <c r="EU1150" s="3">
        <v>1</v>
      </c>
      <c r="EV1150" s="3">
        <v>0.99351999999999996</v>
      </c>
      <c r="EW1150" s="3">
        <v>0.98635672079999992</v>
      </c>
      <c r="EX1150" s="3">
        <v>0.97841654919755994</v>
      </c>
      <c r="EY1150" s="3">
        <v>0.96964015275125781</v>
      </c>
      <c r="EZ1150" s="3">
        <v>0.96001162603443779</v>
      </c>
      <c r="FA1150" s="3">
        <v>0.94943229791553829</v>
      </c>
      <c r="FB1150" s="3">
        <v>0.93775428065117716</v>
      </c>
      <c r="FC1150" s="3">
        <v>0.92483202666380393</v>
      </c>
      <c r="FD1150" s="3">
        <v>0.91056186849238141</v>
      </c>
      <c r="FE1150" s="3">
        <v>0.89488199311694261</v>
      </c>
      <c r="FF1150" s="3">
        <v>0.87772710530889075</v>
      </c>
      <c r="FG1150" s="3">
        <v>0.85904029523686443</v>
      </c>
      <c r="FH1150" s="3">
        <v>0.83878412507517908</v>
      </c>
      <c r="FI1150" s="3">
        <v>0.81688347156946617</v>
      </c>
      <c r="FJ1150" s="3">
        <v>0.79317751322452024</v>
      </c>
      <c r="FK1150" s="3">
        <v>0.76744683469551678</v>
      </c>
      <c r="FL1150" s="3">
        <v>0.73947339757086517</v>
      </c>
      <c r="FM1150" s="3">
        <v>0.7091180146005811</v>
      </c>
      <c r="FN1150" s="3">
        <v>0.67625039462384418</v>
      </c>
      <c r="FO1150" s="3">
        <v>0.64079458643371601</v>
      </c>
      <c r="FP1150" s="3">
        <v>0.60275701978301066</v>
      </c>
      <c r="FQ1150" s="3">
        <v>0.5622336653429989</v>
      </c>
      <c r="FR1150" s="3">
        <v>0.51945330574705006</v>
      </c>
      <c r="FS1150" s="3">
        <v>0.47478551598586122</v>
      </c>
      <c r="FT1150" s="3">
        <v>0.42784347202033912</v>
      </c>
      <c r="FU1150" s="3">
        <v>0.37945437533483878</v>
      </c>
      <c r="FV1150" s="3">
        <v>0.33063377540425842</v>
      </c>
      <c r="FW1150" s="3">
        <v>0.28247035334112008</v>
      </c>
      <c r="FX1150" s="3">
        <v>0.23603505195537333</v>
      </c>
      <c r="FY1150" s="3">
        <v>0.19239453119934435</v>
      </c>
      <c r="FZ1150" s="3">
        <v>0.15260349425669595</v>
      </c>
      <c r="GA1150" s="3">
        <v>0.11756878404524369</v>
      </c>
      <c r="GB1150" s="3">
        <v>8.8471685681886333E-2</v>
      </c>
      <c r="GC1150" s="3">
        <v>6.4599370734342937E-2</v>
      </c>
      <c r="GD1150" s="3">
        <v>4.5208577621015211E-2</v>
      </c>
      <c r="GE1150" s="3">
        <v>3.0027085170102094E-2</v>
      </c>
      <c r="GF1150" s="3">
        <v>1.8832387276984632E-2</v>
      </c>
      <c r="GG1150" s="3">
        <v>1.0733330804644621E-2</v>
      </c>
      <c r="GH1150" s="3">
        <v>5.422156722582323E-3</v>
      </c>
      <c r="GI1150" s="3">
        <v>2.3807063521842204E-3</v>
      </c>
      <c r="GJ1150" s="3">
        <v>8.969073111218831E-4</v>
      </c>
      <c r="GK1150" s="3">
        <v>2.7578106002375659E-4</v>
      </c>
      <c r="GL1150" s="3">
        <v>6.3573049956676351E-5</v>
      </c>
      <c r="GM1150" s="3">
        <v>9.2187279742176353E-6</v>
      </c>
      <c r="GN1150" s="3">
        <v>0</v>
      </c>
      <c r="GO1150" s="3">
        <v>0</v>
      </c>
      <c r="GP1150" s="3">
        <v>0</v>
      </c>
      <c r="GQ1150" s="3">
        <v>0</v>
      </c>
      <c r="GR1150" s="3">
        <v>0</v>
      </c>
      <c r="GS1150" s="3">
        <v>0</v>
      </c>
      <c r="GT1150" s="3">
        <v>0</v>
      </c>
      <c r="GU1150" s="3">
        <v>0</v>
      </c>
      <c r="GV1150" s="3">
        <v>0</v>
      </c>
      <c r="GW1150" s="3">
        <v>0</v>
      </c>
      <c r="GX1150" s="3">
        <v>0</v>
      </c>
      <c r="GY1150" s="3">
        <v>0</v>
      </c>
      <c r="GZ1150" s="3">
        <v>0</v>
      </c>
      <c r="HA1150" s="3">
        <v>0</v>
      </c>
      <c r="HB1150">
        <f t="shared" si="6670"/>
        <v>42</v>
      </c>
      <c r="HC1150">
        <f t="shared" si="6674"/>
        <v>3.4082218067219776E-2</v>
      </c>
      <c r="HD1150">
        <f>IF(H1150&gt;=$F$3,IF(HB1150&lt;50,HC1150*VLOOKUP(H1150,Ret!$A$2:$AZ$27,HB1150+2),HC1150),0)</f>
        <v>1.380329831722401E-2</v>
      </c>
      <c r="HE1150">
        <f>IF(H1150&lt;$F$3,HC1150*VLOOKUP(H1150,Withd!$A$2:$AZ$57,HB1150+2),0)</f>
        <v>0</v>
      </c>
      <c r="HF1150">
        <f>IF(HC1150=HD1150,0,HC1150*VLOOKUP(H1150,Mort!$A$2:$E$115,IF(HF1149/HC1149=VLOOKUP(H1149,Mort!$A$2:$E$115,2),2,3)))</f>
        <v>8.7591300432754814E-5</v>
      </c>
      <c r="HH1150">
        <f t="shared" ref="HH1150:HI1150" si="6751">HH1149+1</f>
        <v>64</v>
      </c>
      <c r="HI1150">
        <f t="shared" si="6751"/>
        <v>41</v>
      </c>
      <c r="HJ1150">
        <f t="shared" si="6668"/>
        <v>3.4770964345732382E-2</v>
      </c>
      <c r="HK1150">
        <f>IF(HH1150&gt;=$F$3,IF(HI1150&lt;50,HJ1150*VLOOKUP(HH1150,Ret!$A$2:$AZ$27,HI1150+2),HJ1150),0)</f>
        <v>1.0674686054139841E-2</v>
      </c>
      <c r="HL1150">
        <f>IF(HH1150&lt;$F$3,HJ1150*VLOOKUP(HH1150,Withd!$A$2:$AZ$57,HI1150+2),0)</f>
        <v>0</v>
      </c>
      <c r="HM1150">
        <f>IF(HJ1150=HK1150,0,HJ1150*VLOOKUP(HH1150,Mort!$A$2:$E$115,IF(HM1149/HJ1149=VLOOKUP(HH1149,Mort!$A$2:$E$115,2),2,3)))</f>
        <v>8.3798024073215033E-5</v>
      </c>
      <c r="HN1150">
        <f>HN1149/(1+Assumptions!$C$9)</f>
        <v>0.23350877903394379</v>
      </c>
      <c r="HO1150">
        <f>HO1149*(1+Assumptions!$C$10)</f>
        <v>3.481066764269765</v>
      </c>
      <c r="HQ1150">
        <f>HQ1149/(1.01+Assumptions!$C$9)</f>
        <v>0.16066081907589605</v>
      </c>
      <c r="HR1150">
        <f>HR1149/(0.99+Assumptions!$C$9)</f>
        <v>0.34061873231196077</v>
      </c>
    </row>
    <row r="1151" spans="2:226" x14ac:dyDescent="0.25">
      <c r="B1151">
        <f t="shared" ref="B1151:C1151" si="6752">B1150+1</f>
        <v>2087</v>
      </c>
      <c r="C1151">
        <f t="shared" si="6752"/>
        <v>93</v>
      </c>
      <c r="D1151">
        <f>IF(D1150=0, 0, D1150*(1-VLOOKUP(C1150,Mort!$A$2:$E$111,IF(D1150/D1149=1-VLOOKUP(C1149,Mort!$A$2:$E$111,4),4,5))))</f>
        <v>0.30860780177509267</v>
      </c>
      <c r="E1151" s="3">
        <f>IF(C1151&lt;65,Assumptions!$C$6,Assumptions!$C$7)*(1+Assumptions!$C$8)^(B1151-$J$3)</f>
        <v>159994.93131607212</v>
      </c>
      <c r="F1151" s="3">
        <f t="shared" si="6666"/>
        <v>49375.68</v>
      </c>
      <c r="H1151">
        <f t="shared" si="6673"/>
        <v>66</v>
      </c>
      <c r="I1151" s="5">
        <v>223497.52366993681</v>
      </c>
      <c r="J1151" s="5">
        <v>0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0</v>
      </c>
      <c r="Z1151" s="5">
        <v>0</v>
      </c>
      <c r="AA1151" s="5">
        <v>0</v>
      </c>
      <c r="AB1151" s="5">
        <v>0</v>
      </c>
      <c r="AC1151" s="5">
        <v>0</v>
      </c>
      <c r="AD1151" s="5">
        <v>0</v>
      </c>
      <c r="AE1151" s="5">
        <v>0</v>
      </c>
      <c r="AF1151" s="5">
        <v>0</v>
      </c>
      <c r="AG1151" s="5">
        <v>0</v>
      </c>
      <c r="AH1151" s="5">
        <v>0</v>
      </c>
      <c r="AI1151" s="5">
        <v>0</v>
      </c>
      <c r="AJ1151" s="5">
        <v>0</v>
      </c>
      <c r="AK1151" s="5">
        <v>0</v>
      </c>
      <c r="AL1151" s="5">
        <v>0</v>
      </c>
      <c r="AM1151" s="5">
        <v>0</v>
      </c>
      <c r="AN1151" s="5">
        <v>0</v>
      </c>
      <c r="AO1151" s="5">
        <v>0</v>
      </c>
      <c r="AP1151" s="5">
        <v>0</v>
      </c>
      <c r="AQ1151" s="5">
        <v>0</v>
      </c>
      <c r="AR1151" s="5">
        <v>0</v>
      </c>
      <c r="AS1151" s="5">
        <v>0</v>
      </c>
      <c r="AT1151" s="5">
        <v>0</v>
      </c>
      <c r="AU1151" s="5">
        <v>0</v>
      </c>
      <c r="AV1151" s="5">
        <v>0</v>
      </c>
      <c r="AW1151" s="5">
        <v>0</v>
      </c>
      <c r="AX1151" s="5">
        <v>0</v>
      </c>
      <c r="AY1151" s="5">
        <v>0</v>
      </c>
      <c r="AZ1151" s="5">
        <v>39768.78</v>
      </c>
      <c r="BA1151" s="5">
        <v>41653.56</v>
      </c>
      <c r="BB1151" s="5">
        <v>43590.75</v>
      </c>
      <c r="BC1151" s="5">
        <v>45575.73</v>
      </c>
      <c r="BD1151" s="5">
        <v>47604.94</v>
      </c>
      <c r="BE1151" s="5">
        <v>49669.75</v>
      </c>
      <c r="BF1151" s="5">
        <v>51757.04</v>
      </c>
      <c r="BG1151" s="5">
        <v>53851.24</v>
      </c>
      <c r="BH1151" s="5">
        <v>55936.44</v>
      </c>
      <c r="BI1151" s="5">
        <v>57996.74</v>
      </c>
      <c r="BJ1151" s="5">
        <v>60013.61</v>
      </c>
      <c r="BK1151" s="5">
        <v>61966.400000000001</v>
      </c>
      <c r="BL1151" s="5">
        <v>63833.02</v>
      </c>
      <c r="BM1151" s="5">
        <v>65585.490000000005</v>
      </c>
      <c r="BN1151" s="5">
        <v>67184.72</v>
      </c>
      <c r="BO1151" s="5">
        <v>68580.53</v>
      </c>
      <c r="BP1151" s="5">
        <v>69715.210000000006</v>
      </c>
      <c r="BQ1151" s="5">
        <v>70530.34</v>
      </c>
      <c r="BR1151" s="5">
        <v>70960.63</v>
      </c>
      <c r="BS1151" s="5">
        <v>70938.37</v>
      </c>
      <c r="BT1151" s="5">
        <v>70397.48</v>
      </c>
      <c r="BU1151" s="5">
        <v>69276.22</v>
      </c>
      <c r="BV1151" s="5">
        <v>67525.259999999995</v>
      </c>
      <c r="BW1151" s="5">
        <v>65113.3</v>
      </c>
      <c r="BX1151" s="5">
        <v>61902.7</v>
      </c>
      <c r="BY1151" s="5">
        <v>57921.09</v>
      </c>
      <c r="BZ1151" s="5">
        <v>53244.75</v>
      </c>
      <c r="CA1151" s="5">
        <v>47990.46</v>
      </c>
      <c r="CB1151" s="5">
        <v>42306.879999999997</v>
      </c>
      <c r="CC1151" s="5">
        <v>36381.43</v>
      </c>
      <c r="CD1151" s="5">
        <v>30444.16</v>
      </c>
      <c r="CE1151" s="5">
        <v>24744.799999999999</v>
      </c>
      <c r="CF1151" s="5">
        <v>19644.849999999999</v>
      </c>
      <c r="CG1151" s="5">
        <v>15133</v>
      </c>
      <c r="CH1151" s="5">
        <v>11173.01</v>
      </c>
      <c r="CI1151" s="5">
        <v>7829.16</v>
      </c>
      <c r="CJ1151" s="5">
        <v>5180.3599999999997</v>
      </c>
      <c r="CK1151" s="5">
        <v>3114.88</v>
      </c>
      <c r="CL1151" s="5">
        <v>1660.09</v>
      </c>
      <c r="CM1151" s="5">
        <v>768.98</v>
      </c>
      <c r="CN1151" s="5">
        <v>305.64</v>
      </c>
      <c r="CO1151" s="5">
        <v>99.15</v>
      </c>
      <c r="CP1151" s="5">
        <v>24.11</v>
      </c>
      <c r="CQ1151" s="5">
        <v>3.69</v>
      </c>
      <c r="CR1151" s="5">
        <v>0</v>
      </c>
      <c r="CS1151" s="5">
        <v>0</v>
      </c>
      <c r="CT1151" s="5">
        <v>0</v>
      </c>
      <c r="CU1151" s="5">
        <v>0</v>
      </c>
      <c r="CV1151" s="5">
        <v>0</v>
      </c>
      <c r="CW1151" s="5">
        <v>0</v>
      </c>
      <c r="CX1151" s="5">
        <v>0</v>
      </c>
      <c r="CY1151" s="5">
        <v>0</v>
      </c>
      <c r="CZ1151" s="5">
        <v>0</v>
      </c>
      <c r="DA1151" s="5">
        <v>0</v>
      </c>
      <c r="DB1151" s="5">
        <v>0</v>
      </c>
      <c r="DC1151" s="5">
        <v>0</v>
      </c>
      <c r="DD1151" s="5">
        <v>0</v>
      </c>
      <c r="DE1151" s="5">
        <v>0</v>
      </c>
      <c r="DF1151" s="3">
        <v>0</v>
      </c>
      <c r="DG1151" s="3">
        <v>0</v>
      </c>
      <c r="DH1151" s="3">
        <v>0</v>
      </c>
      <c r="DI1151" s="3">
        <v>0</v>
      </c>
      <c r="DJ1151" s="3">
        <v>0</v>
      </c>
      <c r="DK1151" s="3">
        <v>0</v>
      </c>
      <c r="DL1151" s="3">
        <v>0</v>
      </c>
      <c r="DM1151" s="3">
        <v>0</v>
      </c>
      <c r="DN1151" s="3">
        <v>0</v>
      </c>
      <c r="DO1151" s="3">
        <v>0</v>
      </c>
      <c r="DP1151" s="3">
        <v>0</v>
      </c>
      <c r="DQ1151" s="3">
        <v>0</v>
      </c>
      <c r="DR1151" s="3">
        <v>0</v>
      </c>
      <c r="DS1151" s="3">
        <v>0</v>
      </c>
      <c r="DT1151" s="3">
        <v>0</v>
      </c>
      <c r="DU1151" s="3">
        <v>0</v>
      </c>
      <c r="DV1151" s="3">
        <v>0</v>
      </c>
      <c r="DW1151" s="3">
        <v>0</v>
      </c>
      <c r="DX1151" s="3">
        <v>0</v>
      </c>
      <c r="DY1151" s="3">
        <v>0</v>
      </c>
      <c r="DZ1151" s="3">
        <v>0</v>
      </c>
      <c r="EA1151" s="3">
        <v>0</v>
      </c>
      <c r="EB1151" s="3">
        <v>0</v>
      </c>
      <c r="EC1151" s="3">
        <v>0</v>
      </c>
      <c r="ED1151" s="3">
        <v>0</v>
      </c>
      <c r="EE1151" s="3">
        <v>0</v>
      </c>
      <c r="EF1151" s="3">
        <v>0</v>
      </c>
      <c r="EG1151" s="3">
        <v>0</v>
      </c>
      <c r="EH1151" s="3">
        <v>0</v>
      </c>
      <c r="EI1151" s="3">
        <v>0</v>
      </c>
      <c r="EJ1151" s="3">
        <v>0</v>
      </c>
      <c r="EK1151" s="3">
        <v>0</v>
      </c>
      <c r="EL1151" s="3">
        <v>0</v>
      </c>
      <c r="EM1151" s="3">
        <v>0</v>
      </c>
      <c r="EN1151" s="3">
        <v>0</v>
      </c>
      <c r="EO1151" s="3">
        <v>0</v>
      </c>
      <c r="EP1151" s="3">
        <v>0</v>
      </c>
      <c r="EQ1151" s="3">
        <v>0</v>
      </c>
      <c r="ER1151" s="3">
        <v>0</v>
      </c>
      <c r="ES1151" s="3">
        <v>0</v>
      </c>
      <c r="ET1151" s="3">
        <v>0</v>
      </c>
      <c r="EU1151" s="3">
        <v>0</v>
      </c>
      <c r="EV1151" s="3">
        <v>1</v>
      </c>
      <c r="EW1151" s="3">
        <v>0.99278999999999995</v>
      </c>
      <c r="EX1151" s="3">
        <v>0.98479804049999997</v>
      </c>
      <c r="EY1151" s="3">
        <v>0.97596440207671498</v>
      </c>
      <c r="EZ1151" s="3">
        <v>0.96627307556409325</v>
      </c>
      <c r="FA1151" s="3">
        <v>0.95562474627137695</v>
      </c>
      <c r="FB1151" s="3">
        <v>0.94387056189223906</v>
      </c>
      <c r="FC1151" s="3">
        <v>0.93086402554936398</v>
      </c>
      <c r="FD1151" s="3">
        <v>0.91650079363513726</v>
      </c>
      <c r="FE1151" s="3">
        <v>0.90071864996874018</v>
      </c>
      <c r="FF1151" s="3">
        <v>0.88345187344883946</v>
      </c>
      <c r="FG1151" s="3">
        <v>0.86464318306311361</v>
      </c>
      <c r="FH1151" s="3">
        <v>0.84425489680648536</v>
      </c>
      <c r="FI1151" s="3">
        <v>0.82221140145086802</v>
      </c>
      <c r="FJ1151" s="3">
        <v>0.79835082658076384</v>
      </c>
      <c r="FK1151" s="3">
        <v>0.77245232576648382</v>
      </c>
      <c r="FL1151" s="3">
        <v>0.74429643849229554</v>
      </c>
      <c r="FM1151" s="3">
        <v>0.71374306969218682</v>
      </c>
      <c r="FN1151" s="3">
        <v>0.680661078411954</v>
      </c>
      <c r="FO1151" s="3">
        <v>0.64497401807081522</v>
      </c>
      <c r="FP1151" s="3">
        <v>0.60668836035813167</v>
      </c>
      <c r="FQ1151" s="3">
        <v>0.56590070189125452</v>
      </c>
      <c r="FR1151" s="3">
        <v>0.52284131748434892</v>
      </c>
      <c r="FS1151" s="3">
        <v>0.47788219259386977</v>
      </c>
      <c r="FT1151" s="3">
        <v>0.43063398021211385</v>
      </c>
      <c r="FU1151" s="3">
        <v>0.38192927705012381</v>
      </c>
      <c r="FV1151" s="3">
        <v>0.33279025626485487</v>
      </c>
      <c r="FW1151" s="3">
        <v>0.28431269963475347</v>
      </c>
      <c r="FX1151" s="3">
        <v>0.23757453494179634</v>
      </c>
      <c r="FY1151" s="3">
        <v>0.19364937917640762</v>
      </c>
      <c r="FZ1151" s="3">
        <v>0.15359881457514299</v>
      </c>
      <c r="GA1151" s="3">
        <v>0.11833559872498166</v>
      </c>
      <c r="GB1151" s="3">
        <v>8.9048721396535954E-2</v>
      </c>
      <c r="GC1151" s="3">
        <v>6.502070490210865E-2</v>
      </c>
      <c r="GD1151" s="3">
        <v>4.5503439911642692E-2</v>
      </c>
      <c r="GE1151" s="3">
        <v>3.022292975491396E-2</v>
      </c>
      <c r="GF1151" s="3">
        <v>1.8955217083686939E-2</v>
      </c>
      <c r="GG1151" s="3">
        <v>1.0803336424676534E-2</v>
      </c>
      <c r="GH1151" s="3">
        <v>5.4575214616538444E-3</v>
      </c>
      <c r="GI1151" s="3">
        <v>2.3962339481683531E-3</v>
      </c>
      <c r="GJ1151" s="3">
        <v>9.0275717763294526E-4</v>
      </c>
      <c r="GK1151" s="3">
        <v>2.7757977697857801E-4</v>
      </c>
      <c r="GL1151" s="3">
        <v>6.3987690189101789E-5</v>
      </c>
      <c r="GM1151" s="3">
        <v>9.2788549543216481E-6</v>
      </c>
      <c r="GN1151" s="3">
        <v>0</v>
      </c>
      <c r="GO1151" s="3">
        <v>0</v>
      </c>
      <c r="GP1151" s="3">
        <v>0</v>
      </c>
      <c r="GQ1151" s="3">
        <v>0</v>
      </c>
      <c r="GR1151" s="3">
        <v>0</v>
      </c>
      <c r="GS1151" s="3">
        <v>0</v>
      </c>
      <c r="GT1151" s="3">
        <v>0</v>
      </c>
      <c r="GU1151" s="3">
        <v>0</v>
      </c>
      <c r="GV1151" s="3">
        <v>0</v>
      </c>
      <c r="GW1151" s="3">
        <v>0</v>
      </c>
      <c r="GX1151" s="3">
        <v>0</v>
      </c>
      <c r="GY1151" s="3">
        <v>0</v>
      </c>
      <c r="GZ1151" s="3">
        <v>0</v>
      </c>
      <c r="HA1151" s="3">
        <v>0</v>
      </c>
      <c r="HB1151">
        <f t="shared" si="6670"/>
        <v>43</v>
      </c>
      <c r="HC1151">
        <f t="shared" si="6674"/>
        <v>2.019132844956301E-2</v>
      </c>
      <c r="HD1151">
        <f>IF(H1151&gt;=$F$3,IF(HB1151&lt;50,HC1151*VLOOKUP(H1151,Ret!$A$2:$AZ$27,HB1151+2),HC1151),0)</f>
        <v>6.1583551771167179E-3</v>
      </c>
      <c r="HE1151">
        <f>IF(H1151&lt;$F$3,HC1151*VLOOKUP(H1151,Withd!$A$2:$AZ$57,HB1151+2),0)</f>
        <v>0</v>
      </c>
      <c r="HF1151">
        <f>IF(HC1151=HD1151,0,HC1151*VLOOKUP(H1151,Mort!$A$2:$E$115,IF(HF1150/HC1150=VLOOKUP(H1150,Mort!$A$2:$E$115,2),2,3)))</f>
        <v>5.6333806374280795E-5</v>
      </c>
      <c r="HH1151">
        <f t="shared" ref="HH1151:HI1151" si="6753">HH1150+1</f>
        <v>65</v>
      </c>
      <c r="HI1151">
        <f t="shared" si="6753"/>
        <v>42</v>
      </c>
      <c r="HJ1151">
        <f t="shared" si="6668"/>
        <v>2.4012480267519325E-2</v>
      </c>
      <c r="HK1151">
        <f>IF(HH1151&gt;=$F$3,IF(HI1151&lt;50,HJ1151*VLOOKUP(HH1151,Ret!$A$2:$AZ$27,HI1151+2),HJ1151),0)</f>
        <v>9.725054508345328E-3</v>
      </c>
      <c r="HL1151">
        <f>IF(HH1151&lt;$F$3,HJ1151*VLOOKUP(HH1151,Withd!$A$2:$AZ$57,HI1151+2),0)</f>
        <v>0</v>
      </c>
      <c r="HM1151">
        <f>IF(HJ1151=HK1151,0,HJ1151*VLOOKUP(HH1151,Mort!$A$2:$E$115,IF(HM1150/HJ1150=VLOOKUP(HH1150,Mort!$A$2:$E$115,2),2,3)))</f>
        <v>6.1712074287524667E-5</v>
      </c>
      <c r="HN1151">
        <f>HN1150/(1+Assumptions!$C$9)</f>
        <v>0.22496028808665106</v>
      </c>
      <c r="HO1151">
        <f>HO1150*(1+Assumptions!$C$10)</f>
        <v>3.5942014341085322</v>
      </c>
      <c r="HQ1151">
        <f>HQ1150/(1.01+Assumptions!$C$9)</f>
        <v>0.15330230827852676</v>
      </c>
      <c r="HR1151">
        <f>HR1150/(0.99+Assumptions!$C$9)</f>
        <v>0.33134117929179063</v>
      </c>
    </row>
    <row r="1152" spans="2:226" x14ac:dyDescent="0.25">
      <c r="B1152">
        <f t="shared" ref="B1152:C1152" si="6754">B1151+1</f>
        <v>2088</v>
      </c>
      <c r="C1152">
        <f t="shared" si="6754"/>
        <v>94</v>
      </c>
      <c r="D1152">
        <f>IF(D1151=0, 0, D1151*(1-VLOOKUP(C1151,Mort!$A$2:$E$111,IF(D1151/D1150=1-VLOOKUP(C1150,Mort!$A$2:$E$111,4),4,5))))</f>
        <v>0.26365290329051494</v>
      </c>
      <c r="E1152" s="3">
        <f>IF(C1152&lt;65,Assumptions!$C$6,Assumptions!$C$7)*(1+Assumptions!$C$8)^(B1152-$J$3)</f>
        <v>168794.65253845608</v>
      </c>
      <c r="F1152" s="3">
        <f t="shared" si="6666"/>
        <v>44503.199999999997</v>
      </c>
      <c r="H1152">
        <f t="shared" si="6673"/>
        <v>67</v>
      </c>
      <c r="I1152" s="5">
        <v>216756.98832667587</v>
      </c>
      <c r="J1152" s="5">
        <v>0</v>
      </c>
      <c r="K1152" s="5">
        <v>0</v>
      </c>
      <c r="L1152" s="5">
        <v>0</v>
      </c>
      <c r="M1152" s="5">
        <v>0</v>
      </c>
      <c r="N1152" s="5">
        <v>0</v>
      </c>
      <c r="O1152" s="5">
        <v>0</v>
      </c>
      <c r="P1152" s="5">
        <v>0</v>
      </c>
      <c r="Q1152" s="5">
        <v>0</v>
      </c>
      <c r="R1152" s="5">
        <v>0</v>
      </c>
      <c r="S1152" s="5">
        <v>0</v>
      </c>
      <c r="T1152" s="5">
        <v>0</v>
      </c>
      <c r="U1152" s="5">
        <v>0</v>
      </c>
      <c r="V1152" s="5">
        <v>0</v>
      </c>
      <c r="W1152" s="5">
        <v>0</v>
      </c>
      <c r="X1152" s="5">
        <v>0</v>
      </c>
      <c r="Y1152" s="5">
        <v>0</v>
      </c>
      <c r="Z1152" s="5">
        <v>0</v>
      </c>
      <c r="AA1152" s="5">
        <v>0</v>
      </c>
      <c r="AB1152" s="5">
        <v>0</v>
      </c>
      <c r="AC1152" s="5">
        <v>0</v>
      </c>
      <c r="AD1152" s="5">
        <v>0</v>
      </c>
      <c r="AE1152" s="5">
        <v>0</v>
      </c>
      <c r="AF1152" s="5">
        <v>0</v>
      </c>
      <c r="AG1152" s="5">
        <v>0</v>
      </c>
      <c r="AH1152" s="5">
        <v>0</v>
      </c>
      <c r="AI1152" s="5">
        <v>0</v>
      </c>
      <c r="AJ1152" s="5">
        <v>0</v>
      </c>
      <c r="AK1152" s="5">
        <v>0</v>
      </c>
      <c r="AL1152" s="5">
        <v>0</v>
      </c>
      <c r="AM1152" s="5">
        <v>0</v>
      </c>
      <c r="AN1152" s="5">
        <v>0</v>
      </c>
      <c r="AO1152" s="5">
        <v>0</v>
      </c>
      <c r="AP1152" s="5">
        <v>0</v>
      </c>
      <c r="AQ1152" s="5">
        <v>0</v>
      </c>
      <c r="AR1152" s="5">
        <v>0</v>
      </c>
      <c r="AS1152" s="5">
        <v>0</v>
      </c>
      <c r="AT1152" s="5">
        <v>0</v>
      </c>
      <c r="AU1152" s="5">
        <v>0</v>
      </c>
      <c r="AV1152" s="5">
        <v>0</v>
      </c>
      <c r="AW1152" s="5">
        <v>0</v>
      </c>
      <c r="AX1152" s="5">
        <v>0</v>
      </c>
      <c r="AY1152" s="5">
        <v>0</v>
      </c>
      <c r="AZ1152" s="5">
        <v>0</v>
      </c>
      <c r="BA1152" s="5">
        <v>41956.06</v>
      </c>
      <c r="BB1152" s="5">
        <v>43907.32</v>
      </c>
      <c r="BC1152" s="5">
        <v>45906.720000000001</v>
      </c>
      <c r="BD1152" s="5">
        <v>47950.66</v>
      </c>
      <c r="BE1152" s="5">
        <v>50030.47</v>
      </c>
      <c r="BF1152" s="5">
        <v>52132.92</v>
      </c>
      <c r="BG1152" s="5">
        <v>54242.33</v>
      </c>
      <c r="BH1152" s="5">
        <v>56342.67</v>
      </c>
      <c r="BI1152" s="5">
        <v>58417.93</v>
      </c>
      <c r="BJ1152" s="5">
        <v>60449.45</v>
      </c>
      <c r="BK1152" s="5">
        <v>62416.42</v>
      </c>
      <c r="BL1152" s="5">
        <v>64296.6</v>
      </c>
      <c r="BM1152" s="5">
        <v>66061.789999999994</v>
      </c>
      <c r="BN1152" s="5">
        <v>67672.639999999999</v>
      </c>
      <c r="BO1152" s="5">
        <v>69078.59</v>
      </c>
      <c r="BP1152" s="5">
        <v>70221.509999999995</v>
      </c>
      <c r="BQ1152" s="5">
        <v>71042.559999999998</v>
      </c>
      <c r="BR1152" s="5">
        <v>71475.97</v>
      </c>
      <c r="BS1152" s="5">
        <v>71453.55</v>
      </c>
      <c r="BT1152" s="5">
        <v>70908.73</v>
      </c>
      <c r="BU1152" s="5">
        <v>69779.33</v>
      </c>
      <c r="BV1152" s="5">
        <v>68015.66</v>
      </c>
      <c r="BW1152" s="5">
        <v>65586.17</v>
      </c>
      <c r="BX1152" s="5">
        <v>62352.26</v>
      </c>
      <c r="BY1152" s="5">
        <v>58341.73</v>
      </c>
      <c r="BZ1152" s="5">
        <v>53631.44</v>
      </c>
      <c r="CA1152" s="5">
        <v>48338.99</v>
      </c>
      <c r="CB1152" s="5">
        <v>42614.13</v>
      </c>
      <c r="CC1152" s="5">
        <v>36645.64</v>
      </c>
      <c r="CD1152" s="5">
        <v>30665.25</v>
      </c>
      <c r="CE1152" s="5">
        <v>24924.5</v>
      </c>
      <c r="CF1152" s="5">
        <v>19787.52</v>
      </c>
      <c r="CG1152" s="5">
        <v>15242.9</v>
      </c>
      <c r="CH1152" s="5">
        <v>11254.15</v>
      </c>
      <c r="CI1152" s="5">
        <v>7886.01</v>
      </c>
      <c r="CJ1152" s="5">
        <v>5217.9799999999996</v>
      </c>
      <c r="CK1152" s="5">
        <v>3137.5</v>
      </c>
      <c r="CL1152" s="5">
        <v>1672.14</v>
      </c>
      <c r="CM1152" s="5">
        <v>774.57</v>
      </c>
      <c r="CN1152" s="5">
        <v>307.86</v>
      </c>
      <c r="CO1152" s="5">
        <v>99.87</v>
      </c>
      <c r="CP1152" s="5">
        <v>24.29</v>
      </c>
      <c r="CQ1152" s="5">
        <v>3.72</v>
      </c>
      <c r="CR1152" s="5">
        <v>0</v>
      </c>
      <c r="CS1152" s="5">
        <v>0</v>
      </c>
      <c r="CT1152" s="5">
        <v>0</v>
      </c>
      <c r="CU1152" s="5">
        <v>0</v>
      </c>
      <c r="CV1152" s="5">
        <v>0</v>
      </c>
      <c r="CW1152" s="5">
        <v>0</v>
      </c>
      <c r="CX1152" s="5">
        <v>0</v>
      </c>
      <c r="CY1152" s="5">
        <v>0</v>
      </c>
      <c r="CZ1152" s="5">
        <v>0</v>
      </c>
      <c r="DA1152" s="5">
        <v>0</v>
      </c>
      <c r="DB1152" s="5">
        <v>0</v>
      </c>
      <c r="DC1152" s="5">
        <v>0</v>
      </c>
      <c r="DD1152" s="5">
        <v>0</v>
      </c>
      <c r="DE1152" s="5">
        <v>0</v>
      </c>
      <c r="DF1152" s="3">
        <v>0</v>
      </c>
      <c r="DG1152" s="3">
        <v>0</v>
      </c>
      <c r="DH1152" s="3">
        <v>0</v>
      </c>
      <c r="DI1152" s="3">
        <v>0</v>
      </c>
      <c r="DJ1152" s="3">
        <v>0</v>
      </c>
      <c r="DK1152" s="3">
        <v>0</v>
      </c>
      <c r="DL1152" s="3">
        <v>0</v>
      </c>
      <c r="DM1152" s="3">
        <v>0</v>
      </c>
      <c r="DN1152" s="3">
        <v>0</v>
      </c>
      <c r="DO1152" s="3">
        <v>0</v>
      </c>
      <c r="DP1152" s="3">
        <v>0</v>
      </c>
      <c r="DQ1152" s="3">
        <v>0</v>
      </c>
      <c r="DR1152" s="3">
        <v>0</v>
      </c>
      <c r="DS1152" s="3">
        <v>0</v>
      </c>
      <c r="DT1152" s="3">
        <v>0</v>
      </c>
      <c r="DU1152" s="3">
        <v>0</v>
      </c>
      <c r="DV1152" s="3">
        <v>0</v>
      </c>
      <c r="DW1152" s="3">
        <v>0</v>
      </c>
      <c r="DX1152" s="3">
        <v>0</v>
      </c>
      <c r="DY1152" s="3">
        <v>0</v>
      </c>
      <c r="DZ1152" s="3">
        <v>0</v>
      </c>
      <c r="EA1152" s="3">
        <v>0</v>
      </c>
      <c r="EB1152" s="3">
        <v>0</v>
      </c>
      <c r="EC1152" s="3">
        <v>0</v>
      </c>
      <c r="ED1152" s="3">
        <v>0</v>
      </c>
      <c r="EE1152" s="3">
        <v>0</v>
      </c>
      <c r="EF1152" s="3">
        <v>0</v>
      </c>
      <c r="EG1152" s="3">
        <v>0</v>
      </c>
      <c r="EH1152" s="3">
        <v>0</v>
      </c>
      <c r="EI1152" s="3">
        <v>0</v>
      </c>
      <c r="EJ1152" s="3">
        <v>0</v>
      </c>
      <c r="EK1152" s="3">
        <v>0</v>
      </c>
      <c r="EL1152" s="3">
        <v>0</v>
      </c>
      <c r="EM1152" s="3">
        <v>0</v>
      </c>
      <c r="EN1152" s="3">
        <v>0</v>
      </c>
      <c r="EO1152" s="3">
        <v>0</v>
      </c>
      <c r="EP1152" s="3">
        <v>0</v>
      </c>
      <c r="EQ1152" s="3">
        <v>0</v>
      </c>
      <c r="ER1152" s="3">
        <v>0</v>
      </c>
      <c r="ES1152" s="3">
        <v>0</v>
      </c>
      <c r="ET1152" s="3">
        <v>0</v>
      </c>
      <c r="EU1152" s="3">
        <v>0</v>
      </c>
      <c r="EV1152" s="3">
        <v>0</v>
      </c>
      <c r="EW1152" s="3">
        <v>1</v>
      </c>
      <c r="EX1152" s="3">
        <v>0.99195</v>
      </c>
      <c r="EY1152" s="3">
        <v>0.98305220849999997</v>
      </c>
      <c r="EZ1152" s="3">
        <v>0.97329050006959494</v>
      </c>
      <c r="FA1152" s="3">
        <v>0.96256483875882792</v>
      </c>
      <c r="FB1152" s="3">
        <v>0.95072529124209437</v>
      </c>
      <c r="FC1152" s="3">
        <v>0.93762429672877834</v>
      </c>
      <c r="FD1152" s="3">
        <v>0.9231567538302532</v>
      </c>
      <c r="FE1152" s="3">
        <v>0.90725999452929618</v>
      </c>
      <c r="FF1152" s="3">
        <v>0.88986782043416957</v>
      </c>
      <c r="FG1152" s="3">
        <v>0.87092253453712609</v>
      </c>
      <c r="FH1152" s="3">
        <v>0.85038618117274067</v>
      </c>
      <c r="FI1152" s="3">
        <v>0.82818259798232041</v>
      </c>
      <c r="FJ1152" s="3">
        <v>0.8041487389888734</v>
      </c>
      <c r="FK1152" s="3">
        <v>0.77806215389607436</v>
      </c>
      <c r="FL1152" s="3">
        <v>0.74970178838656243</v>
      </c>
      <c r="FM1152" s="3">
        <v>0.71892652997329398</v>
      </c>
      <c r="FN1152" s="3">
        <v>0.68560428530903184</v>
      </c>
      <c r="FO1152" s="3">
        <v>0.64965805263027931</v>
      </c>
      <c r="FP1152" s="3">
        <v>0.61109435062614592</v>
      </c>
      <c r="FQ1152" s="3">
        <v>0.57001047743355016</v>
      </c>
      <c r="FR1152" s="3">
        <v>0.52663838020563136</v>
      </c>
      <c r="FS1152" s="3">
        <v>0.48135274589174909</v>
      </c>
      <c r="FT1152" s="3">
        <v>0.43376139990543183</v>
      </c>
      <c r="FU1152" s="3">
        <v>0.38470298557612748</v>
      </c>
      <c r="FV1152" s="3">
        <v>0.33520709945190291</v>
      </c>
      <c r="FW1152" s="3">
        <v>0.28637748127474422</v>
      </c>
      <c r="FX1152" s="3">
        <v>0.239299887127989</v>
      </c>
      <c r="FY1152" s="3">
        <v>0.1950557309968951</v>
      </c>
      <c r="FZ1152" s="3">
        <v>0.15471430471211725</v>
      </c>
      <c r="GA1152" s="3">
        <v>0.11919499463630936</v>
      </c>
      <c r="GB1152" s="3">
        <v>8.9695425413769167E-2</v>
      </c>
      <c r="GC1152" s="3">
        <v>6.5492908774371833E-2</v>
      </c>
      <c r="GD1152" s="3">
        <v>4.5833902347568636E-2</v>
      </c>
      <c r="GE1152" s="3">
        <v>3.0442419600231616E-2</v>
      </c>
      <c r="GF1152" s="3">
        <v>1.9092876724873267E-2</v>
      </c>
      <c r="GG1152" s="3">
        <v>1.0881794160574269E-2</v>
      </c>
      <c r="GH1152" s="3">
        <v>5.4971559560973039E-3</v>
      </c>
      <c r="GI1152" s="3">
        <v>2.4136362656436432E-3</v>
      </c>
      <c r="GJ1152" s="3">
        <v>9.0931332671858602E-4</v>
      </c>
      <c r="GK1152" s="3">
        <v>2.7959566169943081E-4</v>
      </c>
      <c r="GL1152" s="3">
        <v>6.445239193495278E-5</v>
      </c>
      <c r="GM1152" s="3">
        <v>9.3462413544875008E-6</v>
      </c>
      <c r="GN1152" s="3">
        <v>0</v>
      </c>
      <c r="GO1152" s="3">
        <v>0</v>
      </c>
      <c r="GP1152" s="3">
        <v>0</v>
      </c>
      <c r="GQ1152" s="3">
        <v>0</v>
      </c>
      <c r="GR1152" s="3">
        <v>0</v>
      </c>
      <c r="GS1152" s="3">
        <v>0</v>
      </c>
      <c r="GT1152" s="3">
        <v>0</v>
      </c>
      <c r="GU1152" s="3">
        <v>0</v>
      </c>
      <c r="GV1152" s="3">
        <v>0</v>
      </c>
      <c r="GW1152" s="3">
        <v>0</v>
      </c>
      <c r="GX1152" s="3">
        <v>0</v>
      </c>
      <c r="GY1152" s="3">
        <v>0</v>
      </c>
      <c r="GZ1152" s="3">
        <v>0</v>
      </c>
      <c r="HA1152" s="3">
        <v>0</v>
      </c>
      <c r="HB1152">
        <f t="shared" si="6670"/>
        <v>44</v>
      </c>
      <c r="HC1152">
        <f t="shared" si="6674"/>
        <v>1.3976639466072012E-2</v>
      </c>
      <c r="HD1152">
        <f>IF(H1152&gt;=$F$3,IF(HB1152&lt;50,HC1152*VLOOKUP(H1152,Ret!$A$2:$AZ$27,HB1152+2),HC1152),0)</f>
        <v>5.3111229971073643E-3</v>
      </c>
      <c r="HE1152">
        <f>IF(H1152&lt;$F$3,HC1152*VLOOKUP(H1152,Withd!$A$2:$AZ$57,HB1152+2),0)</f>
        <v>0</v>
      </c>
      <c r="HF1152">
        <f>IF(HC1152=HD1152,0,HC1152*VLOOKUP(H1152,Mort!$A$2:$E$115,IF(HF1151/HC1151=VLOOKUP(H1151,Mort!$A$2:$E$115,2),2,3)))</f>
        <v>4.2069684792876755E-5</v>
      </c>
      <c r="HH1152">
        <f t="shared" ref="HH1152:HI1152" si="6755">HH1151+1</f>
        <v>66</v>
      </c>
      <c r="HI1152">
        <f t="shared" si="6755"/>
        <v>43</v>
      </c>
      <c r="HJ1152">
        <f t="shared" si="6668"/>
        <v>1.4225713684886473E-2</v>
      </c>
      <c r="HK1152">
        <f>IF(HH1152&gt;=$F$3,IF(HI1152&lt;50,HJ1152*VLOOKUP(HH1152,Ret!$A$2:$AZ$27,HI1152+2),HJ1152),0)</f>
        <v>4.3388426738903739E-3</v>
      </c>
      <c r="HL1152">
        <f>IF(HH1152&lt;$F$3,HJ1152*VLOOKUP(HH1152,Withd!$A$2:$AZ$57,HI1152+2),0)</f>
        <v>0</v>
      </c>
      <c r="HM1152">
        <f>IF(HJ1152=HK1152,0,HJ1152*VLOOKUP(HH1152,Mort!$A$2:$E$115,IF(HM1151/HJ1151=VLOOKUP(HH1151,Mort!$A$2:$E$115,2),2,3)))</f>
        <v>3.968974118083326E-5</v>
      </c>
      <c r="HN1152">
        <f>HN1151/(1+Assumptions!$C$9)</f>
        <v>0.21672474767500102</v>
      </c>
      <c r="HO1152">
        <f>HO1151*(1+Assumptions!$C$10)</f>
        <v>3.7110129807170593</v>
      </c>
      <c r="HQ1152">
        <f>HQ1151/(1.01+Assumptions!$C$9)</f>
        <v>0.14628082851004462</v>
      </c>
      <c r="HR1152">
        <f>HR1151/(0.99+Assumptions!$C$9)</f>
        <v>0.32231632226827883</v>
      </c>
    </row>
    <row r="1153" spans="2:226" x14ac:dyDescent="0.25">
      <c r="B1153">
        <f t="shared" ref="B1153:C1153" si="6756">B1152+1</f>
        <v>2089</v>
      </c>
      <c r="C1153">
        <f t="shared" si="6756"/>
        <v>95</v>
      </c>
      <c r="D1153">
        <f>IF(D1152=0, 0, D1152*(1-VLOOKUP(C1152,Mort!$A$2:$E$111,IF(D1152/D1151=1-VLOOKUP(C1151,Mort!$A$2:$E$111,4),4,5))))</f>
        <v>0.22031100251858718</v>
      </c>
      <c r="E1153" s="3">
        <f>IF(C1153&lt;65,Assumptions!$C$6,Assumptions!$C$7)*(1+Assumptions!$C$8)^(B1153-$J$3)</f>
        <v>178078.35842807117</v>
      </c>
      <c r="F1153" s="3">
        <f t="shared" si="6666"/>
        <v>39232.620000000003</v>
      </c>
      <c r="H1153">
        <f t="shared" si="6673"/>
        <v>68</v>
      </c>
      <c r="I1153" s="5">
        <v>210008.21611554196</v>
      </c>
      <c r="J1153" s="5">
        <v>0</v>
      </c>
      <c r="K1153" s="5">
        <v>0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s="5">
        <v>0</v>
      </c>
      <c r="AC1153" s="5">
        <v>0</v>
      </c>
      <c r="AD1153" s="5">
        <v>0</v>
      </c>
      <c r="AE1153" s="5">
        <v>0</v>
      </c>
      <c r="AF1153" s="5">
        <v>0</v>
      </c>
      <c r="AG1153" s="5">
        <v>0</v>
      </c>
      <c r="AH1153" s="5">
        <v>0</v>
      </c>
      <c r="AI1153" s="5">
        <v>0</v>
      </c>
      <c r="AJ1153" s="5">
        <v>0</v>
      </c>
      <c r="AK1153" s="5">
        <v>0</v>
      </c>
      <c r="AL1153" s="5">
        <v>0</v>
      </c>
      <c r="AM1153" s="5">
        <v>0</v>
      </c>
      <c r="AN1153" s="5">
        <v>0</v>
      </c>
      <c r="AO1153" s="5">
        <v>0</v>
      </c>
      <c r="AP1153" s="5">
        <v>0</v>
      </c>
      <c r="AQ1153" s="5">
        <v>0</v>
      </c>
      <c r="AR1153" s="5">
        <v>0</v>
      </c>
      <c r="AS1153" s="5">
        <v>0</v>
      </c>
      <c r="AT1153" s="5">
        <v>0</v>
      </c>
      <c r="AU1153" s="5">
        <v>0</v>
      </c>
      <c r="AV1153" s="5">
        <v>0</v>
      </c>
      <c r="AW1153" s="5">
        <v>0</v>
      </c>
      <c r="AX1153" s="5">
        <v>0</v>
      </c>
      <c r="AY1153" s="5">
        <v>0</v>
      </c>
      <c r="AZ1153" s="5">
        <v>0</v>
      </c>
      <c r="BA1153" s="5">
        <v>0</v>
      </c>
      <c r="BB1153" s="5">
        <v>44263.65</v>
      </c>
      <c r="BC1153" s="5">
        <v>46279.27</v>
      </c>
      <c r="BD1153" s="5">
        <v>48339.8</v>
      </c>
      <c r="BE1153" s="5">
        <v>50436.480000000003</v>
      </c>
      <c r="BF1153" s="5">
        <v>52556</v>
      </c>
      <c r="BG1153" s="5">
        <v>54682.53</v>
      </c>
      <c r="BH1153" s="5">
        <v>56799.91</v>
      </c>
      <c r="BI1153" s="5">
        <v>58892.01</v>
      </c>
      <c r="BJ1153" s="5">
        <v>60940.02</v>
      </c>
      <c r="BK1153" s="5">
        <v>62922.95</v>
      </c>
      <c r="BL1153" s="5">
        <v>64818.38</v>
      </c>
      <c r="BM1153" s="5">
        <v>66597.91</v>
      </c>
      <c r="BN1153" s="5">
        <v>68221.820000000007</v>
      </c>
      <c r="BO1153" s="5">
        <v>69639.179999999993</v>
      </c>
      <c r="BP1153" s="5">
        <v>70791.38</v>
      </c>
      <c r="BQ1153" s="5">
        <v>71619.09</v>
      </c>
      <c r="BR1153" s="5">
        <v>72056.02</v>
      </c>
      <c r="BS1153" s="5">
        <v>72033.42</v>
      </c>
      <c r="BT1153" s="5">
        <v>71484.179999999993</v>
      </c>
      <c r="BU1153" s="5">
        <v>70345.61</v>
      </c>
      <c r="BV1153" s="5">
        <v>68567.63</v>
      </c>
      <c r="BW1153" s="5">
        <v>66118.429999999993</v>
      </c>
      <c r="BX1153" s="5">
        <v>62858.27</v>
      </c>
      <c r="BY1153" s="5">
        <v>58815.19</v>
      </c>
      <c r="BZ1153" s="5">
        <v>54066.67</v>
      </c>
      <c r="CA1153" s="5">
        <v>48731.27</v>
      </c>
      <c r="CB1153" s="5">
        <v>42959.96</v>
      </c>
      <c r="CC1153" s="5">
        <v>36943.03</v>
      </c>
      <c r="CD1153" s="5">
        <v>30914.11</v>
      </c>
      <c r="CE1153" s="5">
        <v>25126.78</v>
      </c>
      <c r="CF1153" s="5">
        <v>19948.099999999999</v>
      </c>
      <c r="CG1153" s="5">
        <v>15366.61</v>
      </c>
      <c r="CH1153" s="5">
        <v>11345.48</v>
      </c>
      <c r="CI1153" s="5">
        <v>7950.01</v>
      </c>
      <c r="CJ1153" s="5">
        <v>5260.32</v>
      </c>
      <c r="CK1153" s="5">
        <v>3162.96</v>
      </c>
      <c r="CL1153" s="5">
        <v>1685.71</v>
      </c>
      <c r="CM1153" s="5">
        <v>780.85</v>
      </c>
      <c r="CN1153" s="5">
        <v>310.36</v>
      </c>
      <c r="CO1153" s="5">
        <v>100.68</v>
      </c>
      <c r="CP1153" s="5">
        <v>24.48</v>
      </c>
      <c r="CQ1153" s="5">
        <v>3.75</v>
      </c>
      <c r="CR1153" s="5">
        <v>0</v>
      </c>
      <c r="CS1153" s="5">
        <v>0</v>
      </c>
      <c r="CT1153" s="5">
        <v>0</v>
      </c>
      <c r="CU1153" s="5">
        <v>0</v>
      </c>
      <c r="CV1153" s="5">
        <v>0</v>
      </c>
      <c r="CW1153" s="5">
        <v>0</v>
      </c>
      <c r="CX1153" s="5">
        <v>0</v>
      </c>
      <c r="CY1153" s="5">
        <v>0</v>
      </c>
      <c r="CZ1153" s="5">
        <v>0</v>
      </c>
      <c r="DA1153" s="5">
        <v>0</v>
      </c>
      <c r="DB1153" s="5">
        <v>0</v>
      </c>
      <c r="DC1153" s="5">
        <v>0</v>
      </c>
      <c r="DD1153" s="5">
        <v>0</v>
      </c>
      <c r="DE1153" s="5">
        <v>0</v>
      </c>
      <c r="DF1153" s="3">
        <v>0</v>
      </c>
      <c r="DG1153" s="3">
        <v>0</v>
      </c>
      <c r="DH1153" s="3">
        <v>0</v>
      </c>
      <c r="DI1153" s="3">
        <v>0</v>
      </c>
      <c r="DJ1153" s="3">
        <v>0</v>
      </c>
      <c r="DK1153" s="3">
        <v>0</v>
      </c>
      <c r="DL1153" s="3">
        <v>0</v>
      </c>
      <c r="DM1153" s="3">
        <v>0</v>
      </c>
      <c r="DN1153" s="3">
        <v>0</v>
      </c>
      <c r="DO1153" s="3">
        <v>0</v>
      </c>
      <c r="DP1153" s="3">
        <v>0</v>
      </c>
      <c r="DQ1153" s="3">
        <v>0</v>
      </c>
      <c r="DR1153" s="3">
        <v>0</v>
      </c>
      <c r="DS1153" s="3">
        <v>0</v>
      </c>
      <c r="DT1153" s="3">
        <v>0</v>
      </c>
      <c r="DU1153" s="3">
        <v>0</v>
      </c>
      <c r="DV1153" s="3">
        <v>0</v>
      </c>
      <c r="DW1153" s="3">
        <v>0</v>
      </c>
      <c r="DX1153" s="3">
        <v>0</v>
      </c>
      <c r="DY1153" s="3">
        <v>0</v>
      </c>
      <c r="DZ1153" s="3">
        <v>0</v>
      </c>
      <c r="EA1153" s="3">
        <v>0</v>
      </c>
      <c r="EB1153" s="3">
        <v>0</v>
      </c>
      <c r="EC1153" s="3">
        <v>0</v>
      </c>
      <c r="ED1153" s="3">
        <v>0</v>
      </c>
      <c r="EE1153" s="3">
        <v>0</v>
      </c>
      <c r="EF1153" s="3">
        <v>0</v>
      </c>
      <c r="EG1153" s="3">
        <v>0</v>
      </c>
      <c r="EH1153" s="3">
        <v>0</v>
      </c>
      <c r="EI1153" s="3">
        <v>0</v>
      </c>
      <c r="EJ1153" s="3">
        <v>0</v>
      </c>
      <c r="EK1153" s="3">
        <v>0</v>
      </c>
      <c r="EL1153" s="3">
        <v>0</v>
      </c>
      <c r="EM1153" s="3">
        <v>0</v>
      </c>
      <c r="EN1153" s="3">
        <v>0</v>
      </c>
      <c r="EO1153" s="3">
        <v>0</v>
      </c>
      <c r="EP1153" s="3">
        <v>0</v>
      </c>
      <c r="EQ1153" s="3">
        <v>0</v>
      </c>
      <c r="ER1153" s="3">
        <v>0</v>
      </c>
      <c r="ES1153" s="3">
        <v>0</v>
      </c>
      <c r="ET1153" s="3">
        <v>0</v>
      </c>
      <c r="EU1153" s="3">
        <v>0</v>
      </c>
      <c r="EV1153" s="3">
        <v>0</v>
      </c>
      <c r="EW1153" s="3">
        <v>0</v>
      </c>
      <c r="EX1153" s="3">
        <v>1</v>
      </c>
      <c r="EY1153" s="3">
        <v>0.99102999999999997</v>
      </c>
      <c r="EZ1153" s="3">
        <v>0.98118907209999995</v>
      </c>
      <c r="FA1153" s="3">
        <v>0.97037636852545794</v>
      </c>
      <c r="FB1153" s="3">
        <v>0.95844073919259487</v>
      </c>
      <c r="FC1153" s="3">
        <v>0.94523342580652092</v>
      </c>
      <c r="FD1153" s="3">
        <v>0.93064847404632622</v>
      </c>
      <c r="FE1153" s="3">
        <v>0.91462270732324846</v>
      </c>
      <c r="FF1153" s="3">
        <v>0.89708939002386179</v>
      </c>
      <c r="FG1153" s="3">
        <v>0.87799035691025373</v>
      </c>
      <c r="FH1153" s="3">
        <v>0.85728734429430986</v>
      </c>
      <c r="FI1153" s="3">
        <v>0.83490357173478547</v>
      </c>
      <c r="FJ1153" s="3">
        <v>0.81067467008304195</v>
      </c>
      <c r="FK1153" s="3">
        <v>0.78437638378554808</v>
      </c>
      <c r="FL1153" s="3">
        <v>0.75578586459656483</v>
      </c>
      <c r="FM1153" s="3">
        <v>0.72476085485487585</v>
      </c>
      <c r="FN1153" s="3">
        <v>0.69116818923235235</v>
      </c>
      <c r="FO1153" s="3">
        <v>0.65493024107090014</v>
      </c>
      <c r="FP1153" s="3">
        <v>0.61605358196093152</v>
      </c>
      <c r="FQ1153" s="3">
        <v>0.57463629964569807</v>
      </c>
      <c r="FR1153" s="3">
        <v>0.53091222360565693</v>
      </c>
      <c r="FS1153" s="3">
        <v>0.4852590814978065</v>
      </c>
      <c r="FT1153" s="3">
        <v>0.43728151611011834</v>
      </c>
      <c r="FU1153" s="3">
        <v>0.38782497663806398</v>
      </c>
      <c r="FV1153" s="3">
        <v>0.33792741514381069</v>
      </c>
      <c r="FW1153" s="3">
        <v>0.28870152857981179</v>
      </c>
      <c r="FX1153" s="3">
        <v>0.24124188429657653</v>
      </c>
      <c r="FY1153" s="3">
        <v>0.19663867230898249</v>
      </c>
      <c r="FZ1153" s="3">
        <v>0.15596986210203873</v>
      </c>
      <c r="GA1153" s="3">
        <v>0.12016230116065267</v>
      </c>
      <c r="GB1153" s="3">
        <v>9.042333324640274E-2</v>
      </c>
      <c r="GC1153" s="3">
        <v>6.602440523652589E-2</v>
      </c>
      <c r="GD1153" s="3">
        <v>4.6205859516677911E-2</v>
      </c>
      <c r="GE1153" s="3">
        <v>3.0689469832382306E-2</v>
      </c>
      <c r="GF1153" s="3">
        <v>1.9247821689473536E-2</v>
      </c>
      <c r="GG1153" s="3">
        <v>1.0970103493698547E-2</v>
      </c>
      <c r="GH1153" s="3">
        <v>5.5417671819116953E-3</v>
      </c>
      <c r="GI1153" s="3">
        <v>2.4332237165619677E-3</v>
      </c>
      <c r="GJ1153" s="3">
        <v>9.166927029775556E-4</v>
      </c>
      <c r="GK1153" s="3">
        <v>2.8186467231153879E-4</v>
      </c>
      <c r="GL1153" s="3">
        <v>6.497544426125591E-5</v>
      </c>
      <c r="GM1153" s="3">
        <v>9.4220891723247169E-6</v>
      </c>
      <c r="GN1153" s="3">
        <v>0</v>
      </c>
      <c r="GO1153" s="3">
        <v>0</v>
      </c>
      <c r="GP1153" s="3">
        <v>0</v>
      </c>
      <c r="GQ1153" s="3">
        <v>0</v>
      </c>
      <c r="GR1153" s="3">
        <v>0</v>
      </c>
      <c r="GS1153" s="3">
        <v>0</v>
      </c>
      <c r="GT1153" s="3">
        <v>0</v>
      </c>
      <c r="GU1153" s="3">
        <v>0</v>
      </c>
      <c r="GV1153" s="3">
        <v>0</v>
      </c>
      <c r="GW1153" s="3">
        <v>0</v>
      </c>
      <c r="GX1153" s="3">
        <v>0</v>
      </c>
      <c r="GY1153" s="3">
        <v>0</v>
      </c>
      <c r="GZ1153" s="3">
        <v>0</v>
      </c>
      <c r="HA1153" s="3">
        <v>0</v>
      </c>
      <c r="HB1153">
        <f t="shared" si="6670"/>
        <v>45</v>
      </c>
      <c r="HC1153">
        <f t="shared" si="6674"/>
        <v>8.6234467841717691E-3</v>
      </c>
      <c r="HD1153">
        <f>IF(H1153&gt;=$F$3,IF(HB1153&lt;50,HC1153*VLOOKUP(H1153,Ret!$A$2:$AZ$27,HB1153+2),HC1153),0)</f>
        <v>2.3800713124314085E-3</v>
      </c>
      <c r="HE1153">
        <f>IF(H1153&lt;$F$3,HC1153*VLOOKUP(H1153,Withd!$A$2:$AZ$57,HB1153+2),0)</f>
        <v>0</v>
      </c>
      <c r="HF1153">
        <f>IF(HC1153=HD1153,0,HC1153*VLOOKUP(H1153,Mort!$A$2:$E$115,IF(HF1152/HC1152=VLOOKUP(H1152,Mort!$A$2:$E$115,2),2,3)))</f>
        <v>2.7853733112874812E-5</v>
      </c>
      <c r="HH1153">
        <f t="shared" ref="HH1153:HI1153" si="6757">HH1152+1</f>
        <v>67</v>
      </c>
      <c r="HI1153">
        <f t="shared" si="6757"/>
        <v>44</v>
      </c>
      <c r="HJ1153">
        <f t="shared" si="6668"/>
        <v>9.8471812698152656E-3</v>
      </c>
      <c r="HK1153">
        <f>IF(HH1153&gt;=$F$3,IF(HI1153&lt;50,HJ1153*VLOOKUP(HH1153,Ret!$A$2:$AZ$27,HI1153+2),HJ1153),0)</f>
        <v>3.7419288825298008E-3</v>
      </c>
      <c r="HL1153">
        <f>IF(HH1153&lt;$F$3,HJ1153*VLOOKUP(HH1153,Withd!$A$2:$AZ$57,HI1153+2),0)</f>
        <v>0</v>
      </c>
      <c r="HM1153">
        <f>IF(HJ1153=HK1153,0,HJ1153*VLOOKUP(HH1153,Mort!$A$2:$E$115,IF(HM1152/HJ1152=VLOOKUP(HH1152,Mort!$A$2:$E$115,2),2,3)))</f>
        <v>2.964001562214395E-5</v>
      </c>
      <c r="HN1153">
        <f>HN1152/(1+Assumptions!$C$9)</f>
        <v>0.20879070103564645</v>
      </c>
      <c r="HO1153">
        <f>HO1152*(1+Assumptions!$C$10)</f>
        <v>3.8316209025903638</v>
      </c>
      <c r="HQ1153">
        <f>HQ1152/(1.01+Assumptions!$C$9)</f>
        <v>0.13958094323477541</v>
      </c>
      <c r="HR1153">
        <f>HR1152/(0.99+Assumptions!$C$9)</f>
        <v>0.31353727847108837</v>
      </c>
    </row>
    <row r="1154" spans="2:226" x14ac:dyDescent="0.25">
      <c r="B1154">
        <f t="shared" ref="B1154:C1154" si="6758">B1153+1</f>
        <v>2090</v>
      </c>
      <c r="C1154">
        <f t="shared" si="6758"/>
        <v>96</v>
      </c>
      <c r="D1154">
        <f>IF(D1153=0, 0, D1153*(1-VLOOKUP(C1153,Mort!$A$2:$E$111,IF(D1153/D1152=1-VLOOKUP(C1152,Mort!$A$2:$E$111,4),4,5))))</f>
        <v>0.1795777012629256</v>
      </c>
      <c r="E1154" s="3">
        <f>IF(C1154&lt;65,Assumptions!$C$6,Assumptions!$C$7)*(1+Assumptions!$C$8)^(B1154-$J$3)</f>
        <v>187872.66814161502</v>
      </c>
      <c r="F1154" s="3">
        <f t="shared" si="6666"/>
        <v>33737.74</v>
      </c>
      <c r="H1154">
        <f t="shared" si="6673"/>
        <v>69</v>
      </c>
      <c r="I1154" s="5">
        <v>203253.84504700149</v>
      </c>
      <c r="J1154" s="5">
        <v>0</v>
      </c>
      <c r="K1154" s="5">
        <v>0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s="5">
        <v>0</v>
      </c>
      <c r="AC1154" s="5">
        <v>0</v>
      </c>
      <c r="AD1154" s="5">
        <v>0</v>
      </c>
      <c r="AE1154" s="5">
        <v>0</v>
      </c>
      <c r="AF1154" s="5">
        <v>0</v>
      </c>
      <c r="AG1154" s="5">
        <v>0</v>
      </c>
      <c r="AH1154" s="5">
        <v>0</v>
      </c>
      <c r="AI1154" s="5">
        <v>0</v>
      </c>
      <c r="AJ1154" s="5">
        <v>0</v>
      </c>
      <c r="AK1154" s="5">
        <v>0</v>
      </c>
      <c r="AL1154" s="5">
        <v>0</v>
      </c>
      <c r="AM1154" s="5">
        <v>0</v>
      </c>
      <c r="AN1154" s="5">
        <v>0</v>
      </c>
      <c r="AO1154" s="5">
        <v>0</v>
      </c>
      <c r="AP1154" s="5">
        <v>0</v>
      </c>
      <c r="AQ1154" s="5">
        <v>0</v>
      </c>
      <c r="AR1154" s="5">
        <v>0</v>
      </c>
      <c r="AS1154" s="5">
        <v>0</v>
      </c>
      <c r="AT1154" s="5">
        <v>0</v>
      </c>
      <c r="AU1154" s="5">
        <v>0</v>
      </c>
      <c r="AV1154" s="5">
        <v>0</v>
      </c>
      <c r="AW1154" s="5">
        <v>0</v>
      </c>
      <c r="AX1154" s="5">
        <v>0</v>
      </c>
      <c r="AY1154" s="5">
        <v>0</v>
      </c>
      <c r="AZ1154" s="5">
        <v>0</v>
      </c>
      <c r="BA1154" s="5">
        <v>0</v>
      </c>
      <c r="BB1154" s="5">
        <v>0</v>
      </c>
      <c r="BC1154" s="5">
        <v>46698.15</v>
      </c>
      <c r="BD1154" s="5">
        <v>48777.33</v>
      </c>
      <c r="BE1154" s="5">
        <v>50892.99</v>
      </c>
      <c r="BF1154" s="5">
        <v>53031.69</v>
      </c>
      <c r="BG1154" s="5">
        <v>55177.47</v>
      </c>
      <c r="BH1154" s="5">
        <v>57314.01</v>
      </c>
      <c r="BI1154" s="5">
        <v>59425.05</v>
      </c>
      <c r="BJ1154" s="5">
        <v>61491.6</v>
      </c>
      <c r="BK1154" s="5">
        <v>63492.480000000003</v>
      </c>
      <c r="BL1154" s="5">
        <v>65405.07</v>
      </c>
      <c r="BM1154" s="5">
        <v>67200.7</v>
      </c>
      <c r="BN1154" s="5">
        <v>68839.31</v>
      </c>
      <c r="BO1154" s="5">
        <v>70269.5</v>
      </c>
      <c r="BP1154" s="5">
        <v>71432.13</v>
      </c>
      <c r="BQ1154" s="5">
        <v>72267.33</v>
      </c>
      <c r="BR1154" s="5">
        <v>72708.22</v>
      </c>
      <c r="BS1154" s="5">
        <v>72685.41</v>
      </c>
      <c r="BT1154" s="5">
        <v>72131.199999999997</v>
      </c>
      <c r="BU1154" s="5">
        <v>70982.320000000007</v>
      </c>
      <c r="BV1154" s="5">
        <v>69188.240000000005</v>
      </c>
      <c r="BW1154" s="5">
        <v>66716.88</v>
      </c>
      <c r="BX1154" s="5">
        <v>63427.21</v>
      </c>
      <c r="BY1154" s="5">
        <v>59347.54</v>
      </c>
      <c r="BZ1154" s="5">
        <v>54556.04</v>
      </c>
      <c r="CA1154" s="5">
        <v>49172.35</v>
      </c>
      <c r="CB1154" s="5">
        <v>43348.800000000003</v>
      </c>
      <c r="CC1154" s="5">
        <v>37277.410000000003</v>
      </c>
      <c r="CD1154" s="5">
        <v>31193.919999999998</v>
      </c>
      <c r="CE1154" s="5">
        <v>25354.2</v>
      </c>
      <c r="CF1154" s="5">
        <v>20128.650000000001</v>
      </c>
      <c r="CG1154" s="5">
        <v>15505.69</v>
      </c>
      <c r="CH1154" s="5">
        <v>11448.17</v>
      </c>
      <c r="CI1154" s="5">
        <v>8021.97</v>
      </c>
      <c r="CJ1154" s="5">
        <v>5307.94</v>
      </c>
      <c r="CK1154" s="5">
        <v>3191.59</v>
      </c>
      <c r="CL1154" s="5">
        <v>1700.97</v>
      </c>
      <c r="CM1154" s="5">
        <v>787.92</v>
      </c>
      <c r="CN1154" s="5">
        <v>313.17</v>
      </c>
      <c r="CO1154" s="5">
        <v>101.59</v>
      </c>
      <c r="CP1154" s="5">
        <v>24.71</v>
      </c>
      <c r="CQ1154" s="5">
        <v>3.78</v>
      </c>
      <c r="CR1154" s="5">
        <v>0</v>
      </c>
      <c r="CS1154" s="5">
        <v>0</v>
      </c>
      <c r="CT1154" s="5">
        <v>0</v>
      </c>
      <c r="CU1154" s="5">
        <v>0</v>
      </c>
      <c r="CV1154" s="5">
        <v>0</v>
      </c>
      <c r="CW1154" s="5">
        <v>0</v>
      </c>
      <c r="CX1154" s="5">
        <v>0</v>
      </c>
      <c r="CY1154" s="5">
        <v>0</v>
      </c>
      <c r="CZ1154" s="5">
        <v>0</v>
      </c>
      <c r="DA1154" s="5">
        <v>0</v>
      </c>
      <c r="DB1154" s="5">
        <v>0</v>
      </c>
      <c r="DC1154" s="5">
        <v>0</v>
      </c>
      <c r="DD1154" s="5">
        <v>0</v>
      </c>
      <c r="DE1154" s="5">
        <v>0</v>
      </c>
      <c r="DF1154" s="3">
        <v>0</v>
      </c>
      <c r="DG1154" s="3">
        <v>0</v>
      </c>
      <c r="DH1154" s="3">
        <v>0</v>
      </c>
      <c r="DI1154" s="3">
        <v>0</v>
      </c>
      <c r="DJ1154" s="3">
        <v>0</v>
      </c>
      <c r="DK1154" s="3">
        <v>0</v>
      </c>
      <c r="DL1154" s="3">
        <v>0</v>
      </c>
      <c r="DM1154" s="3">
        <v>0</v>
      </c>
      <c r="DN1154" s="3">
        <v>0</v>
      </c>
      <c r="DO1154" s="3">
        <v>0</v>
      </c>
      <c r="DP1154" s="3">
        <v>0</v>
      </c>
      <c r="DQ1154" s="3">
        <v>0</v>
      </c>
      <c r="DR1154" s="3">
        <v>0</v>
      </c>
      <c r="DS1154" s="3">
        <v>0</v>
      </c>
      <c r="DT1154" s="3">
        <v>0</v>
      </c>
      <c r="DU1154" s="3">
        <v>0</v>
      </c>
      <c r="DV1154" s="3">
        <v>0</v>
      </c>
      <c r="DW1154" s="3">
        <v>0</v>
      </c>
      <c r="DX1154" s="3">
        <v>0</v>
      </c>
      <c r="DY1154" s="3">
        <v>0</v>
      </c>
      <c r="DZ1154" s="3">
        <v>0</v>
      </c>
      <c r="EA1154" s="3">
        <v>0</v>
      </c>
      <c r="EB1154" s="3">
        <v>0</v>
      </c>
      <c r="EC1154" s="3">
        <v>0</v>
      </c>
      <c r="ED1154" s="3">
        <v>0</v>
      </c>
      <c r="EE1154" s="3">
        <v>0</v>
      </c>
      <c r="EF1154" s="3">
        <v>0</v>
      </c>
      <c r="EG1154" s="3">
        <v>0</v>
      </c>
      <c r="EH1154" s="3">
        <v>0</v>
      </c>
      <c r="EI1154" s="3">
        <v>0</v>
      </c>
      <c r="EJ1154" s="3">
        <v>0</v>
      </c>
      <c r="EK1154" s="3">
        <v>0</v>
      </c>
      <c r="EL1154" s="3">
        <v>0</v>
      </c>
      <c r="EM1154" s="3">
        <v>0</v>
      </c>
      <c r="EN1154" s="3">
        <v>0</v>
      </c>
      <c r="EO1154" s="3">
        <v>0</v>
      </c>
      <c r="EP1154" s="3">
        <v>0</v>
      </c>
      <c r="EQ1154" s="3">
        <v>0</v>
      </c>
      <c r="ER1154" s="3">
        <v>0</v>
      </c>
      <c r="ES1154" s="3">
        <v>0</v>
      </c>
      <c r="ET1154" s="3">
        <v>0</v>
      </c>
      <c r="EU1154" s="3">
        <v>0</v>
      </c>
      <c r="EV1154" s="3">
        <v>0</v>
      </c>
      <c r="EW1154" s="3">
        <v>0</v>
      </c>
      <c r="EX1154" s="3">
        <v>0</v>
      </c>
      <c r="EY1154" s="3">
        <v>1</v>
      </c>
      <c r="EZ1154" s="3">
        <v>0.99007000000000001</v>
      </c>
      <c r="FA1154" s="3">
        <v>0.97915942859999994</v>
      </c>
      <c r="FB1154" s="3">
        <v>0.96711576762821994</v>
      </c>
      <c r="FC1154" s="3">
        <v>0.95378891235030305</v>
      </c>
      <c r="FD1154" s="3">
        <v>0.93907194943273786</v>
      </c>
      <c r="FE1154" s="3">
        <v>0.92290113046350608</v>
      </c>
      <c r="FF1154" s="3">
        <v>0.90520911579252061</v>
      </c>
      <c r="FG1154" s="3">
        <v>0.88593721371729783</v>
      </c>
      <c r="FH1154" s="3">
        <v>0.86504681421784391</v>
      </c>
      <c r="FI1154" s="3">
        <v>0.84246044189861602</v>
      </c>
      <c r="FJ1154" s="3">
        <v>0.81801223987471816</v>
      </c>
      <c r="FK1154" s="3">
        <v>0.79147592281318224</v>
      </c>
      <c r="FL1154" s="3">
        <v>0.76262662542664172</v>
      </c>
      <c r="FM1154" s="3">
        <v>0.731320802452878</v>
      </c>
      <c r="FN1154" s="3">
        <v>0.69742408325918714</v>
      </c>
      <c r="FO1154" s="3">
        <v>0.66085813857390796</v>
      </c>
      <c r="FP1154" s="3">
        <v>0.62162959946816077</v>
      </c>
      <c r="FQ1154" s="3">
        <v>0.57983744149591632</v>
      </c>
      <c r="FR1154" s="3">
        <v>0.53571761057249201</v>
      </c>
      <c r="FS1154" s="3">
        <v>0.48965125323936343</v>
      </c>
      <c r="FT1154" s="3">
        <v>0.44123943383158754</v>
      </c>
      <c r="FU1154" s="3">
        <v>0.39133525386523499</v>
      </c>
      <c r="FV1154" s="3">
        <v>0.34098606010293386</v>
      </c>
      <c r="FW1154" s="3">
        <v>0.2913146207277395</v>
      </c>
      <c r="FX1154" s="3">
        <v>0.2434254102263064</v>
      </c>
      <c r="FY1154" s="3">
        <v>0.19841848612956461</v>
      </c>
      <c r="FZ1154" s="3">
        <v>0.15738157482824805</v>
      </c>
      <c r="GA1154" s="3">
        <v>0.12124991287917886</v>
      </c>
      <c r="GB1154" s="3">
        <v>9.1241771940710883E-2</v>
      </c>
      <c r="GC1154" s="3">
        <v>6.6622004617948871E-2</v>
      </c>
      <c r="GD1154" s="3">
        <v>4.6624077491779152E-2</v>
      </c>
      <c r="GE1154" s="3">
        <v>3.0967246029264799E-2</v>
      </c>
      <c r="GF1154" s="3">
        <v>1.9422037364634298E-2</v>
      </c>
      <c r="GG1154" s="3">
        <v>1.1069395975599671E-2</v>
      </c>
      <c r="GH1154" s="3">
        <v>5.5919267649936861E-3</v>
      </c>
      <c r="GI1154" s="3">
        <v>2.4552472847057774E-3</v>
      </c>
      <c r="GJ1154" s="3">
        <v>9.2498986204005455E-4</v>
      </c>
      <c r="GK1154" s="3">
        <v>2.8441588278007597E-4</v>
      </c>
      <c r="GL1154" s="3">
        <v>6.5563549298463102E-5</v>
      </c>
      <c r="GM1154" s="3">
        <v>9.5073702837701331E-6</v>
      </c>
      <c r="GN1154" s="3">
        <v>0</v>
      </c>
      <c r="GO1154" s="3">
        <v>0</v>
      </c>
      <c r="GP1154" s="3">
        <v>0</v>
      </c>
      <c r="GQ1154" s="3">
        <v>0</v>
      </c>
      <c r="GR1154" s="3">
        <v>0</v>
      </c>
      <c r="GS1154" s="3">
        <v>0</v>
      </c>
      <c r="GT1154" s="3">
        <v>0</v>
      </c>
      <c r="GU1154" s="3">
        <v>0</v>
      </c>
      <c r="GV1154" s="3">
        <v>0</v>
      </c>
      <c r="GW1154" s="3">
        <v>0</v>
      </c>
      <c r="GX1154" s="3">
        <v>0</v>
      </c>
      <c r="GY1154" s="3">
        <v>0</v>
      </c>
      <c r="GZ1154" s="3">
        <v>0</v>
      </c>
      <c r="HA1154" s="3">
        <v>0</v>
      </c>
      <c r="HB1154">
        <f t="shared" si="6670"/>
        <v>46</v>
      </c>
      <c r="HC1154">
        <f t="shared" si="6674"/>
        <v>6.2155217386274863E-3</v>
      </c>
      <c r="HD1154">
        <f>IF(H1154&gt;=$F$3,IF(HB1154&lt;50,HC1154*VLOOKUP(H1154,Ret!$A$2:$AZ$27,HB1154+2),HC1154),0)</f>
        <v>1.8273633911564809E-3</v>
      </c>
      <c r="HE1154">
        <f>IF(H1154&lt;$F$3,HC1154*VLOOKUP(H1154,Withd!$A$2:$AZ$57,HB1154+2),0)</f>
        <v>0</v>
      </c>
      <c r="HF1154">
        <f>IF(HC1154=HD1154,0,HC1154*VLOOKUP(H1154,Mort!$A$2:$E$115,IF(HF1153/HC1153=VLOOKUP(H1153,Mort!$A$2:$E$115,2),2,3)))</f>
        <v>2.1443549998264828E-5</v>
      </c>
      <c r="HH1154">
        <f t="shared" ref="HH1154:HI1154" si="6759">HH1153+1</f>
        <v>68</v>
      </c>
      <c r="HI1154">
        <f t="shared" si="6759"/>
        <v>45</v>
      </c>
      <c r="HJ1154">
        <f t="shared" si="6668"/>
        <v>6.0756123716633201E-3</v>
      </c>
      <c r="HK1154">
        <f>IF(HH1154&gt;=$F$3,IF(HI1154&lt;50,HJ1154*VLOOKUP(HH1154,Ret!$A$2:$AZ$27,HI1154+2),HJ1154),0)</f>
        <v>1.6768690145790765E-3</v>
      </c>
      <c r="HL1154">
        <f>IF(HH1154&lt;$F$3,HJ1154*VLOOKUP(HH1154,Withd!$A$2:$AZ$57,HI1154+2),0)</f>
        <v>0</v>
      </c>
      <c r="HM1154">
        <f>IF(HJ1154=HK1154,0,HJ1154*VLOOKUP(HH1154,Mort!$A$2:$E$115,IF(HM1153/HJ1153=VLOOKUP(HH1153,Mort!$A$2:$E$115,2),2,3)))</f>
        <v>1.9624227960472524E-5</v>
      </c>
      <c r="HN1154">
        <f>HN1153/(1+Assumptions!$C$9)</f>
        <v>0.20114711082432221</v>
      </c>
      <c r="HO1154">
        <f>HO1153*(1+Assumptions!$C$10)</f>
        <v>3.9561485819245505</v>
      </c>
      <c r="HQ1154">
        <f>HQ1153/(1.01+Assumptions!$C$9)</f>
        <v>0.13318792293394599</v>
      </c>
      <c r="HR1154">
        <f>HR1153/(0.99+Assumptions!$C$9)</f>
        <v>0.30499735259833499</v>
      </c>
    </row>
    <row r="1155" spans="2:226" x14ac:dyDescent="0.25">
      <c r="B1155">
        <f t="shared" ref="B1155:C1155" si="6760">B1154+1</f>
        <v>2091</v>
      </c>
      <c r="C1155">
        <f t="shared" si="6760"/>
        <v>97</v>
      </c>
      <c r="D1155">
        <f>IF(D1154=0, 0, D1154*(1-VLOOKUP(C1154,Mort!$A$2:$E$111,IF(D1154/D1153=1-VLOOKUP(C1153,Mort!$A$2:$E$111,4),4,5))))</f>
        <v>0.14243744108772732</v>
      </c>
      <c r="E1155" s="3">
        <f>IF(C1155&lt;65,Assumptions!$C$6,Assumptions!$C$7)*(1+Assumptions!$C$8)^(B1155-$J$3)</f>
        <v>198205.66488940388</v>
      </c>
      <c r="F1155" s="3">
        <f t="shared" si="6666"/>
        <v>28231.91</v>
      </c>
      <c r="H1155">
        <f t="shared" si="6673"/>
        <v>70</v>
      </c>
      <c r="I1155" s="5">
        <v>196486.92182420485</v>
      </c>
      <c r="J1155" s="5">
        <v>0</v>
      </c>
      <c r="K1155" s="5">
        <v>0</v>
      </c>
      <c r="L1155" s="5">
        <v>0</v>
      </c>
      <c r="M1155" s="5">
        <v>0</v>
      </c>
      <c r="N1155" s="5">
        <v>0</v>
      </c>
      <c r="O1155" s="5">
        <v>0</v>
      </c>
      <c r="P1155" s="5">
        <v>0</v>
      </c>
      <c r="Q1155" s="5">
        <v>0</v>
      </c>
      <c r="R1155" s="5">
        <v>0</v>
      </c>
      <c r="S1155" s="5">
        <v>0</v>
      </c>
      <c r="T1155" s="5">
        <v>0</v>
      </c>
      <c r="U1155" s="5">
        <v>0</v>
      </c>
      <c r="V1155" s="5">
        <v>0</v>
      </c>
      <c r="W1155" s="5">
        <v>0</v>
      </c>
      <c r="X1155" s="5">
        <v>0</v>
      </c>
      <c r="Y1155" s="5">
        <v>0</v>
      </c>
      <c r="Z1155" s="5">
        <v>0</v>
      </c>
      <c r="AA1155" s="5">
        <v>0</v>
      </c>
      <c r="AB1155" s="5">
        <v>0</v>
      </c>
      <c r="AC1155" s="5">
        <v>0</v>
      </c>
      <c r="AD1155" s="5">
        <v>0</v>
      </c>
      <c r="AE1155" s="5">
        <v>0</v>
      </c>
      <c r="AF1155" s="5">
        <v>0</v>
      </c>
      <c r="AG1155" s="5">
        <v>0</v>
      </c>
      <c r="AH1155" s="5">
        <v>0</v>
      </c>
      <c r="AI1155" s="5">
        <v>0</v>
      </c>
      <c r="AJ1155" s="5">
        <v>0</v>
      </c>
      <c r="AK1155" s="5">
        <v>0</v>
      </c>
      <c r="AL1155" s="5">
        <v>0</v>
      </c>
      <c r="AM1155" s="5">
        <v>0</v>
      </c>
      <c r="AN1155" s="5">
        <v>0</v>
      </c>
      <c r="AO1155" s="5">
        <v>0</v>
      </c>
      <c r="AP1155" s="5">
        <v>0</v>
      </c>
      <c r="AQ1155" s="5">
        <v>0</v>
      </c>
      <c r="AR1155" s="5">
        <v>0</v>
      </c>
      <c r="AS1155" s="5">
        <v>0</v>
      </c>
      <c r="AT1155" s="5">
        <v>0</v>
      </c>
      <c r="AU1155" s="5">
        <v>0</v>
      </c>
      <c r="AV1155" s="5">
        <v>0</v>
      </c>
      <c r="AW1155" s="5">
        <v>0</v>
      </c>
      <c r="AX1155" s="5">
        <v>0</v>
      </c>
      <c r="AY1155" s="5">
        <v>0</v>
      </c>
      <c r="AZ1155" s="5">
        <v>0</v>
      </c>
      <c r="BA1155" s="5">
        <v>0</v>
      </c>
      <c r="BB1155" s="5">
        <v>0</v>
      </c>
      <c r="BC1155" s="5">
        <v>0</v>
      </c>
      <c r="BD1155" s="5">
        <v>49266.55</v>
      </c>
      <c r="BE1155" s="5">
        <v>51403.43</v>
      </c>
      <c r="BF1155" s="5">
        <v>53563.58</v>
      </c>
      <c r="BG1155" s="5">
        <v>55730.87</v>
      </c>
      <c r="BH1155" s="5">
        <v>57888.85</v>
      </c>
      <c r="BI1155" s="5">
        <v>60021.06</v>
      </c>
      <c r="BJ1155" s="5">
        <v>62108.34</v>
      </c>
      <c r="BK1155" s="5">
        <v>64129.279999999999</v>
      </c>
      <c r="BL1155" s="5">
        <v>66061.05</v>
      </c>
      <c r="BM1155" s="5">
        <v>67874.69</v>
      </c>
      <c r="BN1155" s="5">
        <v>69529.740000000005</v>
      </c>
      <c r="BO1155" s="5">
        <v>70974.28</v>
      </c>
      <c r="BP1155" s="5">
        <v>72148.56</v>
      </c>
      <c r="BQ1155" s="5">
        <v>72992.14</v>
      </c>
      <c r="BR1155" s="5">
        <v>73437.45</v>
      </c>
      <c r="BS1155" s="5">
        <v>73414.42</v>
      </c>
      <c r="BT1155" s="5">
        <v>72854.649999999994</v>
      </c>
      <c r="BU1155" s="5">
        <v>71694.240000000005</v>
      </c>
      <c r="BV1155" s="5">
        <v>69882.17</v>
      </c>
      <c r="BW1155" s="5">
        <v>67386.02</v>
      </c>
      <c r="BX1155" s="5">
        <v>64063.360000000001</v>
      </c>
      <c r="BY1155" s="5">
        <v>59942.77</v>
      </c>
      <c r="BZ1155" s="5">
        <v>55103.22</v>
      </c>
      <c r="CA1155" s="5">
        <v>49665.53</v>
      </c>
      <c r="CB1155" s="5">
        <v>43783.57</v>
      </c>
      <c r="CC1155" s="5">
        <v>37651.29</v>
      </c>
      <c r="CD1155" s="5">
        <v>31506.78</v>
      </c>
      <c r="CE1155" s="5">
        <v>25608.5</v>
      </c>
      <c r="CF1155" s="5">
        <v>20330.53</v>
      </c>
      <c r="CG1155" s="5">
        <v>15661.21</v>
      </c>
      <c r="CH1155" s="5">
        <v>11562.99</v>
      </c>
      <c r="CI1155" s="5">
        <v>8102.43</v>
      </c>
      <c r="CJ1155" s="5">
        <v>5361.17</v>
      </c>
      <c r="CK1155" s="5">
        <v>3223.6</v>
      </c>
      <c r="CL1155" s="5">
        <v>1718.03</v>
      </c>
      <c r="CM1155" s="5">
        <v>795.82</v>
      </c>
      <c r="CN1155" s="5">
        <v>316.31</v>
      </c>
      <c r="CO1155" s="5">
        <v>102.61</v>
      </c>
      <c r="CP1155" s="5">
        <v>24.95</v>
      </c>
      <c r="CQ1155" s="5">
        <v>3.82</v>
      </c>
      <c r="CR1155" s="5">
        <v>0</v>
      </c>
      <c r="CS1155" s="5">
        <v>0</v>
      </c>
      <c r="CT1155" s="5">
        <v>0</v>
      </c>
      <c r="CU1155" s="5">
        <v>0</v>
      </c>
      <c r="CV1155" s="5">
        <v>0</v>
      </c>
      <c r="CW1155" s="5">
        <v>0</v>
      </c>
      <c r="CX1155" s="5">
        <v>0</v>
      </c>
      <c r="CY1155" s="5">
        <v>0</v>
      </c>
      <c r="CZ1155" s="5">
        <v>0</v>
      </c>
      <c r="DA1155" s="5">
        <v>0</v>
      </c>
      <c r="DB1155" s="5">
        <v>0</v>
      </c>
      <c r="DC1155" s="5">
        <v>0</v>
      </c>
      <c r="DD1155" s="5">
        <v>0</v>
      </c>
      <c r="DE1155" s="5">
        <v>0</v>
      </c>
      <c r="DF1155" s="3">
        <v>0</v>
      </c>
      <c r="DG1155" s="3">
        <v>0</v>
      </c>
      <c r="DH1155" s="3">
        <v>0</v>
      </c>
      <c r="DI1155" s="3">
        <v>0</v>
      </c>
      <c r="DJ1155" s="3">
        <v>0</v>
      </c>
      <c r="DK1155" s="3">
        <v>0</v>
      </c>
      <c r="DL1155" s="3">
        <v>0</v>
      </c>
      <c r="DM1155" s="3">
        <v>0</v>
      </c>
      <c r="DN1155" s="3">
        <v>0</v>
      </c>
      <c r="DO1155" s="3">
        <v>0</v>
      </c>
      <c r="DP1155" s="3">
        <v>0</v>
      </c>
      <c r="DQ1155" s="3">
        <v>0</v>
      </c>
      <c r="DR1155" s="3">
        <v>0</v>
      </c>
      <c r="DS1155" s="3">
        <v>0</v>
      </c>
      <c r="DT1155" s="3">
        <v>0</v>
      </c>
      <c r="DU1155" s="3">
        <v>0</v>
      </c>
      <c r="DV1155" s="3">
        <v>0</v>
      </c>
      <c r="DW1155" s="3">
        <v>0</v>
      </c>
      <c r="DX1155" s="3">
        <v>0</v>
      </c>
      <c r="DY1155" s="3">
        <v>0</v>
      </c>
      <c r="DZ1155" s="3">
        <v>0</v>
      </c>
      <c r="EA1155" s="3">
        <v>0</v>
      </c>
      <c r="EB1155" s="3">
        <v>0</v>
      </c>
      <c r="EC1155" s="3">
        <v>0</v>
      </c>
      <c r="ED1155" s="3">
        <v>0</v>
      </c>
      <c r="EE1155" s="3">
        <v>0</v>
      </c>
      <c r="EF1155" s="3">
        <v>0</v>
      </c>
      <c r="EG1155" s="3">
        <v>0</v>
      </c>
      <c r="EH1155" s="3">
        <v>0</v>
      </c>
      <c r="EI1155" s="3">
        <v>0</v>
      </c>
      <c r="EJ1155" s="3">
        <v>0</v>
      </c>
      <c r="EK1155" s="3">
        <v>0</v>
      </c>
      <c r="EL1155" s="3">
        <v>0</v>
      </c>
      <c r="EM1155" s="3">
        <v>0</v>
      </c>
      <c r="EN1155" s="3">
        <v>0</v>
      </c>
      <c r="EO1155" s="3">
        <v>0</v>
      </c>
      <c r="EP1155" s="3">
        <v>0</v>
      </c>
      <c r="EQ1155" s="3">
        <v>0</v>
      </c>
      <c r="ER1155" s="3">
        <v>0</v>
      </c>
      <c r="ES1155" s="3">
        <v>0</v>
      </c>
      <c r="ET1155" s="3">
        <v>0</v>
      </c>
      <c r="EU1155" s="3">
        <v>0</v>
      </c>
      <c r="EV1155" s="3">
        <v>0</v>
      </c>
      <c r="EW1155" s="3">
        <v>0</v>
      </c>
      <c r="EX1155" s="3">
        <v>0</v>
      </c>
      <c r="EY1155" s="3">
        <v>0</v>
      </c>
      <c r="EZ1155" s="3">
        <v>1</v>
      </c>
      <c r="FA1155" s="3">
        <v>0.98897999999999997</v>
      </c>
      <c r="FB1155" s="3">
        <v>0.97681554599999998</v>
      </c>
      <c r="FC1155" s="3">
        <v>0.96335502777611992</v>
      </c>
      <c r="FD1155" s="3">
        <v>0.94849045969753432</v>
      </c>
      <c r="FE1155" s="3">
        <v>0.93215745398154282</v>
      </c>
      <c r="FF1155" s="3">
        <v>0.91428799558871665</v>
      </c>
      <c r="FG1155" s="3">
        <v>0.89482280416263282</v>
      </c>
      <c r="FH1155" s="3">
        <v>0.87372288244047791</v>
      </c>
      <c r="FI1155" s="3">
        <v>0.85090997797995704</v>
      </c>
      <c r="FJ1155" s="3">
        <v>0.82621657041897867</v>
      </c>
      <c r="FK1155" s="3">
        <v>0.79941410487458697</v>
      </c>
      <c r="FL1155" s="3">
        <v>0.77027546075190834</v>
      </c>
      <c r="FM1155" s="3">
        <v>0.73865565308804249</v>
      </c>
      <c r="FN1155" s="3">
        <v>0.70441896356741174</v>
      </c>
      <c r="FO1155" s="3">
        <v>0.66748627730757237</v>
      </c>
      <c r="FP1155" s="3">
        <v>0.62786429188659487</v>
      </c>
      <c r="FQ1155" s="3">
        <v>0.58565297554305906</v>
      </c>
      <c r="FR1155" s="3">
        <v>0.54109064063398771</v>
      </c>
      <c r="FS1155" s="3">
        <v>0.4945622564458711</v>
      </c>
      <c r="FT1155" s="3">
        <v>0.44566488615106781</v>
      </c>
      <c r="FU1155" s="3">
        <v>0.39526018752738207</v>
      </c>
      <c r="FV1155" s="3">
        <v>0.3444060118001091</v>
      </c>
      <c r="FW1155" s="3">
        <v>0.29423638806118724</v>
      </c>
      <c r="FX1155" s="3">
        <v>0.24586686822780865</v>
      </c>
      <c r="FY1155" s="3">
        <v>0.20040854296116911</v>
      </c>
      <c r="FZ1155" s="3">
        <v>0.15896004810594011</v>
      </c>
      <c r="GA1155" s="3">
        <v>0.12246600026177838</v>
      </c>
      <c r="GB1155" s="3">
        <v>9.2156889856990845E-2</v>
      </c>
      <c r="GC1155" s="3">
        <v>6.7290196266879002E-2</v>
      </c>
      <c r="GD1155" s="3">
        <v>4.7091698053449926E-2</v>
      </c>
      <c r="GE1155" s="3">
        <v>3.1277834930120908E-2</v>
      </c>
      <c r="GF1155" s="3">
        <v>1.9616832511473233E-2</v>
      </c>
      <c r="GG1155" s="3">
        <v>1.1180417521589055E-2</v>
      </c>
      <c r="GH1155" s="3">
        <v>5.6480115193811428E-3</v>
      </c>
      <c r="GI1155" s="3">
        <v>2.479872417814678E-3</v>
      </c>
      <c r="GJ1155" s="3">
        <v>9.3426713468750173E-4</v>
      </c>
      <c r="GK1155" s="3">
        <v>2.8726845857371299E-4</v>
      </c>
      <c r="GL1155" s="3">
        <v>6.6221125070412308E-5</v>
      </c>
      <c r="GM1155" s="3">
        <v>9.6027253464604876E-6</v>
      </c>
      <c r="GN1155" s="3">
        <v>0</v>
      </c>
      <c r="GO1155" s="3">
        <v>0</v>
      </c>
      <c r="GP1155" s="3">
        <v>0</v>
      </c>
      <c r="GQ1155" s="3">
        <v>0</v>
      </c>
      <c r="GR1155" s="3">
        <v>0</v>
      </c>
      <c r="GS1155" s="3">
        <v>0</v>
      </c>
      <c r="GT1155" s="3">
        <v>0</v>
      </c>
      <c r="GU1155" s="3">
        <v>0</v>
      </c>
      <c r="GV1155" s="3">
        <v>0</v>
      </c>
      <c r="GW1155" s="3">
        <v>0</v>
      </c>
      <c r="GX1155" s="3">
        <v>0</v>
      </c>
      <c r="GY1155" s="3">
        <v>0</v>
      </c>
      <c r="GZ1155" s="3">
        <v>0</v>
      </c>
      <c r="HA1155" s="3">
        <v>0</v>
      </c>
      <c r="HB1155">
        <f t="shared" si="6670"/>
        <v>47</v>
      </c>
      <c r="HC1155">
        <f t="shared" si="6674"/>
        <v>4.3667147974727405E-3</v>
      </c>
      <c r="HD1155">
        <f>IF(H1155&gt;=$F$3,IF(HB1155&lt;50,HC1155*VLOOKUP(H1155,Ret!$A$2:$AZ$27,HB1155+2),HC1155),0)</f>
        <v>1.3667817316089677E-3</v>
      </c>
      <c r="HE1155">
        <f>IF(H1155&lt;$F$3,HC1155*VLOOKUP(H1155,Withd!$A$2:$AZ$57,HB1155+2),0)</f>
        <v>0</v>
      </c>
      <c r="HF1155">
        <f>IF(HC1155=HD1155,0,HC1155*VLOOKUP(H1155,Mort!$A$2:$E$115,IF(HF1154/HC1154=VLOOKUP(H1154,Mort!$A$2:$E$115,2),2,3)))</f>
        <v>1.6025843306724958E-5</v>
      </c>
      <c r="HH1155">
        <f t="shared" ref="HH1155:HI1155" si="6761">HH1154+1</f>
        <v>69</v>
      </c>
      <c r="HI1155">
        <f t="shared" si="6761"/>
        <v>46</v>
      </c>
      <c r="HJ1155">
        <f t="shared" si="6668"/>
        <v>4.3791191291237706E-3</v>
      </c>
      <c r="HK1155">
        <f>IF(HH1155&gt;=$F$3,IF(HI1155&lt;50,HJ1155*VLOOKUP(HH1155,Ret!$A$2:$AZ$27,HI1155+2),HJ1155),0)</f>
        <v>1.2874610239623884E-3</v>
      </c>
      <c r="HL1155">
        <f>IF(HH1155&lt;$F$3,HJ1155*VLOOKUP(HH1155,Withd!$A$2:$AZ$57,HI1155+2),0)</f>
        <v>0</v>
      </c>
      <c r="HM1155">
        <f>IF(HJ1155=HK1155,0,HJ1155*VLOOKUP(HH1155,Mort!$A$2:$E$115,IF(HM1154/HJ1154=VLOOKUP(HH1154,Mort!$A$2:$E$115,2),2,3)))</f>
        <v>1.5107960995477008E-5</v>
      </c>
      <c r="HN1155">
        <f>HN1154/(1+Assumptions!$C$9)</f>
        <v>0.19378334376138942</v>
      </c>
      <c r="HO1155">
        <f>HO1154*(1+Assumptions!$C$10)</f>
        <v>4.084723410837098</v>
      </c>
      <c r="HQ1155">
        <f>HQ1154/(1.01+Assumptions!$C$9)</f>
        <v>0.12708771272323091</v>
      </c>
      <c r="HR1155">
        <f>HR1154/(0.99+Assumptions!$C$9)</f>
        <v>0.29669003171044261</v>
      </c>
    </row>
    <row r="1156" spans="2:226" x14ac:dyDescent="0.25">
      <c r="B1156">
        <f t="shared" ref="B1156:C1156" si="6762">B1155+1</f>
        <v>2092</v>
      </c>
      <c r="C1156">
        <f t="shared" si="6762"/>
        <v>98</v>
      </c>
      <c r="D1156">
        <f>IF(D1155=0, 0, D1155*(1-VLOOKUP(C1155,Mort!$A$2:$E$111,IF(D1155/D1154=1-VLOOKUP(C1154,Mort!$A$2:$E$111,4),4,5))))</f>
        <v>0.10973665336280689</v>
      </c>
      <c r="E1156" s="3">
        <f>IF(C1156&lt;65,Assumptions!$C$6,Assumptions!$C$7)*(1+Assumptions!$C$8)^(B1156-$J$3)</f>
        <v>209106.97645832106</v>
      </c>
      <c r="F1156" s="3">
        <f t="shared" si="6666"/>
        <v>22946.7</v>
      </c>
      <c r="H1156">
        <f t="shared" si="6673"/>
        <v>71</v>
      </c>
      <c r="I1156" s="5">
        <v>189716.78596354925</v>
      </c>
      <c r="J1156" s="5">
        <v>0</v>
      </c>
      <c r="K1156" s="5">
        <v>0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0</v>
      </c>
      <c r="Z1156" s="5">
        <v>0</v>
      </c>
      <c r="AA1156" s="5">
        <v>0</v>
      </c>
      <c r="AB1156" s="5">
        <v>0</v>
      </c>
      <c r="AC1156" s="5">
        <v>0</v>
      </c>
      <c r="AD1156" s="5">
        <v>0</v>
      </c>
      <c r="AE1156" s="5">
        <v>0</v>
      </c>
      <c r="AF1156" s="5">
        <v>0</v>
      </c>
      <c r="AG1156" s="5">
        <v>0</v>
      </c>
      <c r="AH1156" s="5">
        <v>0</v>
      </c>
      <c r="AI1156" s="5">
        <v>0</v>
      </c>
      <c r="AJ1156" s="5">
        <v>0</v>
      </c>
      <c r="AK1156" s="5">
        <v>0</v>
      </c>
      <c r="AL1156" s="5">
        <v>0</v>
      </c>
      <c r="AM1156" s="5">
        <v>0</v>
      </c>
      <c r="AN1156" s="5">
        <v>0</v>
      </c>
      <c r="AO1156" s="5">
        <v>0</v>
      </c>
      <c r="AP1156" s="5">
        <v>0</v>
      </c>
      <c r="AQ1156" s="5">
        <v>0</v>
      </c>
      <c r="AR1156" s="5">
        <v>0</v>
      </c>
      <c r="AS1156" s="5">
        <v>0</v>
      </c>
      <c r="AT1156" s="5">
        <v>0</v>
      </c>
      <c r="AU1156" s="5">
        <v>0</v>
      </c>
      <c r="AV1156" s="5">
        <v>0</v>
      </c>
      <c r="AW1156" s="5">
        <v>0</v>
      </c>
      <c r="AX1156" s="5">
        <v>0</v>
      </c>
      <c r="AY1156" s="5">
        <v>0</v>
      </c>
      <c r="AZ1156" s="5">
        <v>0</v>
      </c>
      <c r="BA1156" s="5">
        <v>0</v>
      </c>
      <c r="BB1156" s="5">
        <v>0</v>
      </c>
      <c r="BC1156" s="5">
        <v>0</v>
      </c>
      <c r="BD1156" s="5">
        <v>0</v>
      </c>
      <c r="BE1156" s="5">
        <v>51976.21</v>
      </c>
      <c r="BF1156" s="5">
        <v>54160.43</v>
      </c>
      <c r="BG1156" s="5">
        <v>56351.87</v>
      </c>
      <c r="BH1156" s="5">
        <v>58533.89</v>
      </c>
      <c r="BI1156" s="5">
        <v>60689.87</v>
      </c>
      <c r="BJ1156" s="5">
        <v>62800.4</v>
      </c>
      <c r="BK1156" s="5">
        <v>64843.86</v>
      </c>
      <c r="BL1156" s="5">
        <v>66797.16</v>
      </c>
      <c r="BM1156" s="5">
        <v>68631</v>
      </c>
      <c r="BN1156" s="5">
        <v>70304.5</v>
      </c>
      <c r="BO1156" s="5">
        <v>71765.13</v>
      </c>
      <c r="BP1156" s="5">
        <v>72952.5</v>
      </c>
      <c r="BQ1156" s="5">
        <v>73805.48</v>
      </c>
      <c r="BR1156" s="5">
        <v>74255.75</v>
      </c>
      <c r="BS1156" s="5">
        <v>74232.460000000006</v>
      </c>
      <c r="BT1156" s="5">
        <v>73666.45</v>
      </c>
      <c r="BU1156" s="5">
        <v>72493.119999999995</v>
      </c>
      <c r="BV1156" s="5">
        <v>70660.86</v>
      </c>
      <c r="BW1156" s="5">
        <v>68136.89</v>
      </c>
      <c r="BX1156" s="5">
        <v>64777.21</v>
      </c>
      <c r="BY1156" s="5">
        <v>60610.7</v>
      </c>
      <c r="BZ1156" s="5">
        <v>55717.22</v>
      </c>
      <c r="CA1156" s="5">
        <v>50218.94</v>
      </c>
      <c r="CB1156" s="5">
        <v>44271.44</v>
      </c>
      <c r="CC1156" s="5">
        <v>38070.83</v>
      </c>
      <c r="CD1156" s="5">
        <v>31857.86</v>
      </c>
      <c r="CE1156" s="5">
        <v>25893.85</v>
      </c>
      <c r="CF1156" s="5">
        <v>20557.07</v>
      </c>
      <c r="CG1156" s="5">
        <v>15835.72</v>
      </c>
      <c r="CH1156" s="5">
        <v>11691.84</v>
      </c>
      <c r="CI1156" s="5">
        <v>8192.7099999999991</v>
      </c>
      <c r="CJ1156" s="5">
        <v>5420.91</v>
      </c>
      <c r="CK1156" s="5">
        <v>3259.52</v>
      </c>
      <c r="CL1156" s="5">
        <v>1737.18</v>
      </c>
      <c r="CM1156" s="5">
        <v>804.69</v>
      </c>
      <c r="CN1156" s="5">
        <v>319.83</v>
      </c>
      <c r="CO1156" s="5">
        <v>103.75</v>
      </c>
      <c r="CP1156" s="5">
        <v>25.23</v>
      </c>
      <c r="CQ1156" s="5">
        <v>3.86</v>
      </c>
      <c r="CR1156" s="5">
        <v>0</v>
      </c>
      <c r="CS1156" s="5">
        <v>0</v>
      </c>
      <c r="CT1156" s="5">
        <v>0</v>
      </c>
      <c r="CU1156" s="5">
        <v>0</v>
      </c>
      <c r="CV1156" s="5">
        <v>0</v>
      </c>
      <c r="CW1156" s="5">
        <v>0</v>
      </c>
      <c r="CX1156" s="5">
        <v>0</v>
      </c>
      <c r="CY1156" s="5">
        <v>0</v>
      </c>
      <c r="CZ1156" s="5">
        <v>0</v>
      </c>
      <c r="DA1156" s="5">
        <v>0</v>
      </c>
      <c r="DB1156" s="5">
        <v>0</v>
      </c>
      <c r="DC1156" s="5">
        <v>0</v>
      </c>
      <c r="DD1156" s="5">
        <v>0</v>
      </c>
      <c r="DE1156" s="5">
        <v>0</v>
      </c>
      <c r="DF1156" s="3">
        <v>0</v>
      </c>
      <c r="DG1156" s="3">
        <v>0</v>
      </c>
      <c r="DH1156" s="3">
        <v>0</v>
      </c>
      <c r="DI1156" s="3">
        <v>0</v>
      </c>
      <c r="DJ1156" s="3">
        <v>0</v>
      </c>
      <c r="DK1156" s="3">
        <v>0</v>
      </c>
      <c r="DL1156" s="3">
        <v>0</v>
      </c>
      <c r="DM1156" s="3">
        <v>0</v>
      </c>
      <c r="DN1156" s="3">
        <v>0</v>
      </c>
      <c r="DO1156" s="3">
        <v>0</v>
      </c>
      <c r="DP1156" s="3">
        <v>0</v>
      </c>
      <c r="DQ1156" s="3">
        <v>0</v>
      </c>
      <c r="DR1156" s="3">
        <v>0</v>
      </c>
      <c r="DS1156" s="3">
        <v>0</v>
      </c>
      <c r="DT1156" s="3">
        <v>0</v>
      </c>
      <c r="DU1156" s="3">
        <v>0</v>
      </c>
      <c r="DV1156" s="3">
        <v>0</v>
      </c>
      <c r="DW1156" s="3">
        <v>0</v>
      </c>
      <c r="DX1156" s="3">
        <v>0</v>
      </c>
      <c r="DY1156" s="3">
        <v>0</v>
      </c>
      <c r="DZ1156" s="3">
        <v>0</v>
      </c>
      <c r="EA1156" s="3">
        <v>0</v>
      </c>
      <c r="EB1156" s="3">
        <v>0</v>
      </c>
      <c r="EC1156" s="3">
        <v>0</v>
      </c>
      <c r="ED1156" s="3">
        <v>0</v>
      </c>
      <c r="EE1156" s="3">
        <v>0</v>
      </c>
      <c r="EF1156" s="3">
        <v>0</v>
      </c>
      <c r="EG1156" s="3">
        <v>0</v>
      </c>
      <c r="EH1156" s="3">
        <v>0</v>
      </c>
      <c r="EI1156" s="3">
        <v>0</v>
      </c>
      <c r="EJ1156" s="3">
        <v>0</v>
      </c>
      <c r="EK1156" s="3">
        <v>0</v>
      </c>
      <c r="EL1156" s="3">
        <v>0</v>
      </c>
      <c r="EM1156" s="3">
        <v>0</v>
      </c>
      <c r="EN1156" s="3">
        <v>0</v>
      </c>
      <c r="EO1156" s="3">
        <v>0</v>
      </c>
      <c r="EP1156" s="3">
        <v>0</v>
      </c>
      <c r="EQ1156" s="3">
        <v>0</v>
      </c>
      <c r="ER1156" s="3">
        <v>0</v>
      </c>
      <c r="ES1156" s="3">
        <v>0</v>
      </c>
      <c r="ET1156" s="3">
        <v>0</v>
      </c>
      <c r="EU1156" s="3">
        <v>0</v>
      </c>
      <c r="EV1156" s="3">
        <v>0</v>
      </c>
      <c r="EW1156" s="3">
        <v>0</v>
      </c>
      <c r="EX1156" s="3">
        <v>0</v>
      </c>
      <c r="EY1156" s="3">
        <v>0</v>
      </c>
      <c r="EZ1156" s="3">
        <v>0</v>
      </c>
      <c r="FA1156" s="3">
        <v>1</v>
      </c>
      <c r="FB1156" s="3">
        <v>0.98770000000000002</v>
      </c>
      <c r="FC1156" s="3">
        <v>0.974089494</v>
      </c>
      <c r="FD1156" s="3">
        <v>0.95905929310757998</v>
      </c>
      <c r="FE1156" s="3">
        <v>0.94254429208026747</v>
      </c>
      <c r="FF1156" s="3">
        <v>0.92447571800108874</v>
      </c>
      <c r="FG1156" s="3">
        <v>0.90479362996484558</v>
      </c>
      <c r="FH1156" s="3">
        <v>0.88345859617027445</v>
      </c>
      <c r="FI1156" s="3">
        <v>0.86039149222426858</v>
      </c>
      <c r="FJ1156" s="3">
        <v>0.83542293111992028</v>
      </c>
      <c r="FK1156" s="3">
        <v>0.80832181123439006</v>
      </c>
      <c r="FL1156" s="3">
        <v>0.77885848121489654</v>
      </c>
      <c r="FM1156" s="3">
        <v>0.74688634056102499</v>
      </c>
      <c r="FN1156" s="3">
        <v>0.71226815867602145</v>
      </c>
      <c r="FO1156" s="3">
        <v>0.67492393911663762</v>
      </c>
      <c r="FP1156" s="3">
        <v>0.63486045409067404</v>
      </c>
      <c r="FQ1156" s="3">
        <v>0.59217878576215799</v>
      </c>
      <c r="FR1156" s="3">
        <v>0.54711990195351534</v>
      </c>
      <c r="FS1156" s="3">
        <v>0.50007306158453257</v>
      </c>
      <c r="FT1156" s="3">
        <v>0.45063083798566983</v>
      </c>
      <c r="FU1156" s="3">
        <v>0.39966449020949057</v>
      </c>
      <c r="FV1156" s="3">
        <v>0.3482436568991375</v>
      </c>
      <c r="FW1156" s="3">
        <v>0.29751500339864018</v>
      </c>
      <c r="FX1156" s="3">
        <v>0.24860651198993772</v>
      </c>
      <c r="FY1156" s="3">
        <v>0.20264165398811812</v>
      </c>
      <c r="FZ1156" s="3">
        <v>0.16073130711029554</v>
      </c>
      <c r="GA1156" s="3">
        <v>0.12383061362391388</v>
      </c>
      <c r="GB1156" s="3">
        <v>9.3183775058131441E-2</v>
      </c>
      <c r="GC1156" s="3">
        <v>6.8039997034195832E-2</v>
      </c>
      <c r="GD1156" s="3">
        <v>4.7616431124441264E-2</v>
      </c>
      <c r="GE1156" s="3">
        <v>3.1626357388542643E-2</v>
      </c>
      <c r="GF1156" s="3">
        <v>1.9835418826946179E-2</v>
      </c>
      <c r="GG1156" s="3">
        <v>1.1304998606229705E-2</v>
      </c>
      <c r="GH1156" s="3">
        <v>5.7109461459090606E-3</v>
      </c>
      <c r="GI1156" s="3">
        <v>2.5075051242842909E-3</v>
      </c>
      <c r="GJ1156" s="3">
        <v>9.4467748052286368E-4</v>
      </c>
      <c r="GK1156" s="3">
        <v>2.9046943171117008E-4</v>
      </c>
      <c r="GL1156" s="3">
        <v>6.6959013398058915E-5</v>
      </c>
      <c r="GM1156" s="3">
        <v>9.7097265328525205E-6</v>
      </c>
      <c r="GN1156" s="3">
        <v>0</v>
      </c>
      <c r="GO1156" s="3">
        <v>0</v>
      </c>
      <c r="GP1156" s="3">
        <v>0</v>
      </c>
      <c r="GQ1156" s="3">
        <v>0</v>
      </c>
      <c r="GR1156" s="3">
        <v>0</v>
      </c>
      <c r="GS1156" s="3">
        <v>0</v>
      </c>
      <c r="GT1156" s="3">
        <v>0</v>
      </c>
      <c r="GU1156" s="3">
        <v>0</v>
      </c>
      <c r="GV1156" s="3">
        <v>0</v>
      </c>
      <c r="GW1156" s="3">
        <v>0</v>
      </c>
      <c r="GX1156" s="3">
        <v>0</v>
      </c>
      <c r="GY1156" s="3">
        <v>0</v>
      </c>
      <c r="GZ1156" s="3">
        <v>0</v>
      </c>
      <c r="HA1156" s="3">
        <v>0</v>
      </c>
      <c r="HB1156">
        <f t="shared" si="6670"/>
        <v>48</v>
      </c>
      <c r="HC1156">
        <f t="shared" si="6674"/>
        <v>2.9839072225570475E-3</v>
      </c>
      <c r="HD1156">
        <f>IF(H1156&gt;=$F$3,IF(HB1156&lt;50,HC1156*VLOOKUP(H1156,Ret!$A$2:$AZ$27,HB1156+2),HC1156),0)</f>
        <v>7.8476759953250352E-4</v>
      </c>
      <c r="HE1156">
        <f>IF(H1156&lt;$F$3,HC1156*VLOOKUP(H1156,Withd!$A$2:$AZ$57,HB1156+2),0)</f>
        <v>0</v>
      </c>
      <c r="HF1156">
        <f>IF(HC1156=HD1156,0,HC1156*VLOOKUP(H1156,Mort!$A$2:$E$115,IF(HF1155/HC1155=VLOOKUP(H1155,Mort!$A$2:$E$115,2),2,3)))</f>
        <v>1.1696916312423625E-5</v>
      </c>
      <c r="HH1156">
        <f t="shared" ref="HH1156:HI1156" si="6763">HH1155+1</f>
        <v>70</v>
      </c>
      <c r="HI1156">
        <f t="shared" si="6763"/>
        <v>47</v>
      </c>
      <c r="HJ1156">
        <f t="shared" si="6668"/>
        <v>3.0765501441659049E-3</v>
      </c>
      <c r="HK1156">
        <f>IF(HH1156&gt;=$F$3,IF(HI1156&lt;50,HJ1156*VLOOKUP(HH1156,Ret!$A$2:$AZ$27,HI1156+2),HJ1156),0)</f>
        <v>9.629601951239282E-4</v>
      </c>
      <c r="HL1156">
        <f>IF(HH1156&lt;$F$3,HJ1156*VLOOKUP(HH1156,Withd!$A$2:$AZ$57,HI1156+2),0)</f>
        <v>0</v>
      </c>
      <c r="HM1156">
        <f>IF(HJ1156=HK1156,0,HJ1156*VLOOKUP(HH1156,Mort!$A$2:$E$115,IF(HM1155/HJ1155=VLOOKUP(HH1155,Mort!$A$2:$E$115,2),2,3)))</f>
        <v>1.129093902908887E-5</v>
      </c>
      <c r="HN1156">
        <f>HN1155/(1+Assumptions!$C$9)</f>
        <v>0.18668915583948884</v>
      </c>
      <c r="HO1156">
        <f>HO1155*(1+Assumptions!$C$10)</f>
        <v>4.217476921689304</v>
      </c>
      <c r="HQ1156">
        <f>HQ1155/(1.01+Assumptions!$C$9)</f>
        <v>0.12126690145346461</v>
      </c>
      <c r="HR1156">
        <f>HR1155/(0.99+Assumptions!$C$9)</f>
        <v>0.28860898026307646</v>
      </c>
    </row>
    <row r="1157" spans="2:226" x14ac:dyDescent="0.25">
      <c r="B1157">
        <f t="shared" ref="B1157:C1157" si="6764">B1156+1</f>
        <v>2093</v>
      </c>
      <c r="C1157">
        <f t="shared" si="6764"/>
        <v>99</v>
      </c>
      <c r="D1157">
        <f>IF(D1156=0, 0, D1156*(1-VLOOKUP(C1156,Mort!$A$2:$E$111,IF(D1156/D1155=1-VLOOKUP(C1155,Mort!$A$2:$E$111,4),4,5))))</f>
        <v>8.2577929022045804E-2</v>
      </c>
      <c r="E1157" s="3">
        <f>IF(C1157&lt;65,Assumptions!$C$6,Assumptions!$C$7)*(1+Assumptions!$C$8)^(B1157-$J$3)</f>
        <v>220607.86016352873</v>
      </c>
      <c r="F1157" s="3">
        <f t="shared" si="6666"/>
        <v>18217.34</v>
      </c>
      <c r="H1157">
        <f t="shared" si="6673"/>
        <v>72</v>
      </c>
      <c r="I1157" s="5">
        <v>182961.27099293345</v>
      </c>
      <c r="J1157" s="5">
        <v>0</v>
      </c>
      <c r="K1157" s="5">
        <v>0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s="5">
        <v>0</v>
      </c>
      <c r="AC1157" s="5">
        <v>0</v>
      </c>
      <c r="AD1157" s="5">
        <v>0</v>
      </c>
      <c r="AE1157" s="5">
        <v>0</v>
      </c>
      <c r="AF1157" s="5">
        <v>0</v>
      </c>
      <c r="AG1157" s="5">
        <v>0</v>
      </c>
      <c r="AH1157" s="5">
        <v>0</v>
      </c>
      <c r="AI1157" s="5">
        <v>0</v>
      </c>
      <c r="AJ1157" s="5">
        <v>0</v>
      </c>
      <c r="AK1157" s="5">
        <v>0</v>
      </c>
      <c r="AL1157" s="5">
        <v>0</v>
      </c>
      <c r="AM1157" s="5">
        <v>0</v>
      </c>
      <c r="AN1157" s="5">
        <v>0</v>
      </c>
      <c r="AO1157" s="5">
        <v>0</v>
      </c>
      <c r="AP1157" s="5">
        <v>0</v>
      </c>
      <c r="AQ1157" s="5">
        <v>0</v>
      </c>
      <c r="AR1157" s="5">
        <v>0</v>
      </c>
      <c r="AS1157" s="5">
        <v>0</v>
      </c>
      <c r="AT1157" s="5">
        <v>0</v>
      </c>
      <c r="AU1157" s="5">
        <v>0</v>
      </c>
      <c r="AV1157" s="5">
        <v>0</v>
      </c>
      <c r="AW1157" s="5">
        <v>0</v>
      </c>
      <c r="AX1157" s="5">
        <v>0</v>
      </c>
      <c r="AY1157" s="5">
        <v>0</v>
      </c>
      <c r="AZ1157" s="5">
        <v>0</v>
      </c>
      <c r="BA1157" s="5">
        <v>0</v>
      </c>
      <c r="BB1157" s="5">
        <v>0</v>
      </c>
      <c r="BC1157" s="5">
        <v>0</v>
      </c>
      <c r="BD1157" s="5">
        <v>0</v>
      </c>
      <c r="BE1157" s="5">
        <v>0</v>
      </c>
      <c r="BF1157" s="5">
        <v>54834.9</v>
      </c>
      <c r="BG1157" s="5">
        <v>57053.63</v>
      </c>
      <c r="BH1157" s="5">
        <v>59262.83</v>
      </c>
      <c r="BI1157" s="5">
        <v>61445.65</v>
      </c>
      <c r="BJ1157" s="5">
        <v>63582.46</v>
      </c>
      <c r="BK1157" s="5">
        <v>65651.37</v>
      </c>
      <c r="BL1157" s="5">
        <v>67629</v>
      </c>
      <c r="BM1157" s="5">
        <v>69485.679999999993</v>
      </c>
      <c r="BN1157" s="5">
        <v>71180.009999999995</v>
      </c>
      <c r="BO1157" s="5">
        <v>72658.83</v>
      </c>
      <c r="BP1157" s="5">
        <v>73860.990000000005</v>
      </c>
      <c r="BQ1157" s="5">
        <v>74724.59</v>
      </c>
      <c r="BR1157" s="5">
        <v>75180.47</v>
      </c>
      <c r="BS1157" s="5">
        <v>75156.89</v>
      </c>
      <c r="BT1157" s="5">
        <v>74583.83</v>
      </c>
      <c r="BU1157" s="5">
        <v>73395.89</v>
      </c>
      <c r="BV1157" s="5">
        <v>71540.81</v>
      </c>
      <c r="BW1157" s="5">
        <v>68985.41</v>
      </c>
      <c r="BX1157" s="5">
        <v>65583.89</v>
      </c>
      <c r="BY1157" s="5">
        <v>61365.5</v>
      </c>
      <c r="BZ1157" s="5">
        <v>56411.08</v>
      </c>
      <c r="CA1157" s="5">
        <v>50844.33</v>
      </c>
      <c r="CB1157" s="5">
        <v>44822.76</v>
      </c>
      <c r="CC1157" s="5">
        <v>38544.93</v>
      </c>
      <c r="CD1157" s="5">
        <v>32254.59</v>
      </c>
      <c r="CE1157" s="5">
        <v>26216.31</v>
      </c>
      <c r="CF1157" s="5">
        <v>20813.07</v>
      </c>
      <c r="CG1157" s="5">
        <v>16032.92</v>
      </c>
      <c r="CH1157" s="5">
        <v>11837.44</v>
      </c>
      <c r="CI1157" s="5">
        <v>8294.73</v>
      </c>
      <c r="CJ1157" s="5">
        <v>5488.42</v>
      </c>
      <c r="CK1157" s="5">
        <v>3300.11</v>
      </c>
      <c r="CL1157" s="5">
        <v>1758.81</v>
      </c>
      <c r="CM1157" s="5">
        <v>814.71</v>
      </c>
      <c r="CN1157" s="5">
        <v>323.82</v>
      </c>
      <c r="CO1157" s="5">
        <v>105.04</v>
      </c>
      <c r="CP1157" s="5">
        <v>25.55</v>
      </c>
      <c r="CQ1157" s="5">
        <v>3.91</v>
      </c>
      <c r="CR1157" s="5">
        <v>0</v>
      </c>
      <c r="CS1157" s="5">
        <v>0</v>
      </c>
      <c r="CT1157" s="5">
        <v>0</v>
      </c>
      <c r="CU1157" s="5">
        <v>0</v>
      </c>
      <c r="CV1157" s="5">
        <v>0</v>
      </c>
      <c r="CW1157" s="5">
        <v>0</v>
      </c>
      <c r="CX1157" s="5">
        <v>0</v>
      </c>
      <c r="CY1157" s="5">
        <v>0</v>
      </c>
      <c r="CZ1157" s="5">
        <v>0</v>
      </c>
      <c r="DA1157" s="5">
        <v>0</v>
      </c>
      <c r="DB1157" s="5">
        <v>0</v>
      </c>
      <c r="DC1157" s="5">
        <v>0</v>
      </c>
      <c r="DD1157" s="5">
        <v>0</v>
      </c>
      <c r="DE1157" s="5">
        <v>0</v>
      </c>
      <c r="DF1157" s="3">
        <v>0</v>
      </c>
      <c r="DG1157" s="3">
        <v>0</v>
      </c>
      <c r="DH1157" s="3">
        <v>0</v>
      </c>
      <c r="DI1157" s="3">
        <v>0</v>
      </c>
      <c r="DJ1157" s="3">
        <v>0</v>
      </c>
      <c r="DK1157" s="3">
        <v>0</v>
      </c>
      <c r="DL1157" s="3">
        <v>0</v>
      </c>
      <c r="DM1157" s="3">
        <v>0</v>
      </c>
      <c r="DN1157" s="3">
        <v>0</v>
      </c>
      <c r="DO1157" s="3">
        <v>0</v>
      </c>
      <c r="DP1157" s="3">
        <v>0</v>
      </c>
      <c r="DQ1157" s="3">
        <v>0</v>
      </c>
      <c r="DR1157" s="3">
        <v>0</v>
      </c>
      <c r="DS1157" s="3">
        <v>0</v>
      </c>
      <c r="DT1157" s="3">
        <v>0</v>
      </c>
      <c r="DU1157" s="3">
        <v>0</v>
      </c>
      <c r="DV1157" s="3">
        <v>0</v>
      </c>
      <c r="DW1157" s="3">
        <v>0</v>
      </c>
      <c r="DX1157" s="3">
        <v>0</v>
      </c>
      <c r="DY1157" s="3">
        <v>0</v>
      </c>
      <c r="DZ1157" s="3">
        <v>0</v>
      </c>
      <c r="EA1157" s="3">
        <v>0</v>
      </c>
      <c r="EB1157" s="3">
        <v>0</v>
      </c>
      <c r="EC1157" s="3">
        <v>0</v>
      </c>
      <c r="ED1157" s="3">
        <v>0</v>
      </c>
      <c r="EE1157" s="3">
        <v>0</v>
      </c>
      <c r="EF1157" s="3">
        <v>0</v>
      </c>
      <c r="EG1157" s="3">
        <v>0</v>
      </c>
      <c r="EH1157" s="3">
        <v>0</v>
      </c>
      <c r="EI1157" s="3">
        <v>0</v>
      </c>
      <c r="EJ1157" s="3">
        <v>0</v>
      </c>
      <c r="EK1157" s="3">
        <v>0</v>
      </c>
      <c r="EL1157" s="3">
        <v>0</v>
      </c>
      <c r="EM1157" s="3">
        <v>0</v>
      </c>
      <c r="EN1157" s="3">
        <v>0</v>
      </c>
      <c r="EO1157" s="3">
        <v>0</v>
      </c>
      <c r="EP1157" s="3">
        <v>0</v>
      </c>
      <c r="EQ1157" s="3">
        <v>0</v>
      </c>
      <c r="ER1157" s="3">
        <v>0</v>
      </c>
      <c r="ES1157" s="3">
        <v>0</v>
      </c>
      <c r="ET1157" s="3">
        <v>0</v>
      </c>
      <c r="EU1157" s="3">
        <v>0</v>
      </c>
      <c r="EV1157" s="3">
        <v>0</v>
      </c>
      <c r="EW1157" s="3">
        <v>0</v>
      </c>
      <c r="EX1157" s="3">
        <v>0</v>
      </c>
      <c r="EY1157" s="3">
        <v>0</v>
      </c>
      <c r="EZ1157" s="3">
        <v>0</v>
      </c>
      <c r="FA1157" s="3">
        <v>0</v>
      </c>
      <c r="FB1157" s="3">
        <v>1</v>
      </c>
      <c r="FC1157" s="3">
        <v>0.98621999999999999</v>
      </c>
      <c r="FD1157" s="3">
        <v>0.97100262539999993</v>
      </c>
      <c r="FE1157" s="3">
        <v>0.95428196019061196</v>
      </c>
      <c r="FF1157" s="3">
        <v>0.93598837501375787</v>
      </c>
      <c r="FG1157" s="3">
        <v>0.91606118250971491</v>
      </c>
      <c r="FH1157" s="3">
        <v>0.89446045982613576</v>
      </c>
      <c r="FI1157" s="3">
        <v>0.87110609722007537</v>
      </c>
      <c r="FJ1157" s="3">
        <v>0.84582659827874873</v>
      </c>
      <c r="FK1157" s="3">
        <v>0.81838798343058605</v>
      </c>
      <c r="FL1157" s="3">
        <v>0.78855774143454116</v>
      </c>
      <c r="FM1157" s="3">
        <v>0.75618744614865319</v>
      </c>
      <c r="FN1157" s="3">
        <v>0.72113815801966308</v>
      </c>
      <c r="FO1157" s="3">
        <v>0.68332888439469219</v>
      </c>
      <c r="FP1157" s="3">
        <v>0.64276648181702334</v>
      </c>
      <c r="FQ1157" s="3">
        <v>0.59955329124446488</v>
      </c>
      <c r="FR1157" s="3">
        <v>0.55393328131367359</v>
      </c>
      <c r="FS1157" s="3">
        <v>0.50630055845351074</v>
      </c>
      <c r="FT1157" s="3">
        <v>0.45624262223921214</v>
      </c>
      <c r="FU1157" s="3">
        <v>0.40464158166395725</v>
      </c>
      <c r="FV1157" s="3">
        <v>0.35258039576707251</v>
      </c>
      <c r="FW1157" s="3">
        <v>0.30122000951568306</v>
      </c>
      <c r="FX1157" s="3">
        <v>0.25170245215139991</v>
      </c>
      <c r="FY1157" s="3">
        <v>0.20516518577312759</v>
      </c>
      <c r="FZ1157" s="3">
        <v>0.16273292205152934</v>
      </c>
      <c r="GA1157" s="3">
        <v>0.12537269780693924</v>
      </c>
      <c r="GB1157" s="3">
        <v>9.4344208826699846E-2</v>
      </c>
      <c r="GC1157" s="3">
        <v>6.8887310958991421E-2</v>
      </c>
      <c r="GD1157" s="3">
        <v>4.8209406828430966E-2</v>
      </c>
      <c r="GE1157" s="3">
        <v>3.2020205921375569E-2</v>
      </c>
      <c r="GF1157" s="3">
        <v>2.0082432749768332E-2</v>
      </c>
      <c r="GG1157" s="3">
        <v>1.1445781721402964E-2</v>
      </c>
      <c r="GH1157" s="3">
        <v>5.7820655522011349E-3</v>
      </c>
      <c r="GI1157" s="3">
        <v>2.5387315220049521E-3</v>
      </c>
      <c r="GJ1157" s="3">
        <v>9.5644171360014559E-4</v>
      </c>
      <c r="GK1157" s="3">
        <v>2.9408669809777272E-4</v>
      </c>
      <c r="GL1157" s="3">
        <v>6.7792865645498551E-5</v>
      </c>
      <c r="GM1157" s="3">
        <v>9.8306434472537432E-6</v>
      </c>
      <c r="GN1157" s="3">
        <v>0</v>
      </c>
      <c r="GO1157" s="3">
        <v>0</v>
      </c>
      <c r="GP1157" s="3">
        <v>0</v>
      </c>
      <c r="GQ1157" s="3">
        <v>0</v>
      </c>
      <c r="GR1157" s="3">
        <v>0</v>
      </c>
      <c r="GS1157" s="3">
        <v>0</v>
      </c>
      <c r="GT1157" s="3">
        <v>0</v>
      </c>
      <c r="GU1157" s="3">
        <v>0</v>
      </c>
      <c r="GV1157" s="3">
        <v>0</v>
      </c>
      <c r="GW1157" s="3">
        <v>0</v>
      </c>
      <c r="GX1157" s="3">
        <v>0</v>
      </c>
      <c r="GY1157" s="3">
        <v>0</v>
      </c>
      <c r="GZ1157" s="3">
        <v>0</v>
      </c>
      <c r="HA1157" s="3">
        <v>0</v>
      </c>
      <c r="HB1157">
        <f t="shared" si="6670"/>
        <v>49</v>
      </c>
      <c r="HC1157">
        <f t="shared" si="6674"/>
        <v>2.1874427067121202E-3</v>
      </c>
      <c r="HD1157">
        <f>IF(H1157&gt;=$F$3,IF(HB1157&lt;50,HC1157*VLOOKUP(H1157,Ret!$A$2:$AZ$27,HB1157+2),HC1157),0)</f>
        <v>6.2998349953309054E-4</v>
      </c>
      <c r="HE1157">
        <f>IF(H1157&lt;$F$3,HC1157*VLOOKUP(H1157,Withd!$A$2:$AZ$57,HB1157+2),0)</f>
        <v>0</v>
      </c>
      <c r="HF1157">
        <f>IF(HC1157=HD1157,0,HC1157*VLOOKUP(H1157,Mort!$A$2:$E$115,IF(HF1156/HC1156=VLOOKUP(H1156,Mort!$A$2:$E$115,2),2,3)))</f>
        <v>9.1653849411237844E-6</v>
      </c>
      <c r="HH1157">
        <f t="shared" ref="HH1157:HI1157" si="6765">HH1156+1</f>
        <v>71</v>
      </c>
      <c r="HI1157">
        <f t="shared" si="6765"/>
        <v>48</v>
      </c>
      <c r="HJ1157">
        <f t="shared" si="6668"/>
        <v>2.1022990100128878E-3</v>
      </c>
      <c r="HK1157">
        <f>IF(HH1157&gt;=$F$3,IF(HI1157&lt;50,HJ1157*VLOOKUP(HH1157,Ret!$A$2:$AZ$27,HI1157+2),HJ1157),0)</f>
        <v>5.5290463963338955E-4</v>
      </c>
      <c r="HL1157">
        <f>IF(HH1157&lt;$F$3,HJ1157*VLOOKUP(HH1157,Withd!$A$2:$AZ$57,HI1157+2),0)</f>
        <v>0</v>
      </c>
      <c r="HM1157">
        <f>IF(HJ1157=HK1157,0,HJ1157*VLOOKUP(HH1157,Mort!$A$2:$E$115,IF(HM1156/HJ1156=VLOOKUP(HH1156,Mort!$A$2:$E$115,2),2,3)))</f>
        <v>8.2410121192505201E-6</v>
      </c>
      <c r="HN1157">
        <f>HN1156/(1+Assumptions!$C$9)</f>
        <v>0.17985467807272526</v>
      </c>
      <c r="HO1157">
        <f>HO1156*(1+Assumptions!$C$10)</f>
        <v>4.354544921644206</v>
      </c>
      <c r="HQ1157">
        <f>HQ1156/(1.01+Assumptions!$C$9)</f>
        <v>0.11571269222658837</v>
      </c>
      <c r="HR1157">
        <f>HR1156/(0.99+Assumptions!$C$9)</f>
        <v>0.28074803527536618</v>
      </c>
    </row>
    <row r="1158" spans="2:226" x14ac:dyDescent="0.25">
      <c r="B1158">
        <f t="shared" ref="B1158:C1158" si="6766">B1157+1</f>
        <v>2094</v>
      </c>
      <c r="C1158">
        <f t="shared" si="6766"/>
        <v>100</v>
      </c>
      <c r="D1158">
        <f>IF(D1157=0, 0, D1157*(1-VLOOKUP(C1157,Mort!$A$2:$E$111,IF(D1157/D1156=1-VLOOKUP(C1156,Mort!$A$2:$E$111,4),4,5))))</f>
        <v>6.0295926434027182E-2</v>
      </c>
      <c r="E1158" s="3">
        <f>IF(C1158&lt;65,Assumptions!$C$6,Assumptions!$C$7)*(1+Assumptions!$C$8)^(B1158-$J$3)</f>
        <v>232741.29247252279</v>
      </c>
      <c r="F1158" s="3">
        <f t="shared" si="6666"/>
        <v>14033.35</v>
      </c>
      <c r="H1158">
        <f t="shared" si="6673"/>
        <v>73</v>
      </c>
      <c r="I1158" s="5">
        <v>176236.37138746405</v>
      </c>
      <c r="J1158" s="5">
        <v>0</v>
      </c>
      <c r="K1158" s="5">
        <v>0</v>
      </c>
      <c r="L1158" s="5">
        <v>0</v>
      </c>
      <c r="M1158" s="5">
        <v>0</v>
      </c>
      <c r="N1158" s="5">
        <v>0</v>
      </c>
      <c r="O1158" s="5">
        <v>0</v>
      </c>
      <c r="P1158" s="5">
        <v>0</v>
      </c>
      <c r="Q1158" s="5">
        <v>0</v>
      </c>
      <c r="R1158" s="5">
        <v>0</v>
      </c>
      <c r="S1158" s="5">
        <v>0</v>
      </c>
      <c r="T1158" s="5">
        <v>0</v>
      </c>
      <c r="U1158" s="5">
        <v>0</v>
      </c>
      <c r="V1158" s="5">
        <v>0</v>
      </c>
      <c r="W1158" s="5">
        <v>0</v>
      </c>
      <c r="X1158" s="5">
        <v>0</v>
      </c>
      <c r="Y1158" s="5">
        <v>0</v>
      </c>
      <c r="Z1158" s="5">
        <v>0</v>
      </c>
      <c r="AA1158" s="5">
        <v>0</v>
      </c>
      <c r="AB1158" s="5">
        <v>0</v>
      </c>
      <c r="AC1158" s="5">
        <v>0</v>
      </c>
      <c r="AD1158" s="5">
        <v>0</v>
      </c>
      <c r="AE1158" s="5">
        <v>0</v>
      </c>
      <c r="AF1158" s="5">
        <v>0</v>
      </c>
      <c r="AG1158" s="5">
        <v>0</v>
      </c>
      <c r="AH1158" s="5">
        <v>0</v>
      </c>
      <c r="AI1158" s="5">
        <v>0</v>
      </c>
      <c r="AJ1158" s="5">
        <v>0</v>
      </c>
      <c r="AK1158" s="5">
        <v>0</v>
      </c>
      <c r="AL1158" s="5">
        <v>0</v>
      </c>
      <c r="AM1158" s="5">
        <v>0</v>
      </c>
      <c r="AN1158" s="5">
        <v>0</v>
      </c>
      <c r="AO1158" s="5">
        <v>0</v>
      </c>
      <c r="AP1158" s="5">
        <v>0</v>
      </c>
      <c r="AQ1158" s="5">
        <v>0</v>
      </c>
      <c r="AR1158" s="5">
        <v>0</v>
      </c>
      <c r="AS1158" s="5">
        <v>0</v>
      </c>
      <c r="AT1158" s="5">
        <v>0</v>
      </c>
      <c r="AU1158" s="5">
        <v>0</v>
      </c>
      <c r="AV1158" s="5">
        <v>0</v>
      </c>
      <c r="AW1158" s="5">
        <v>0</v>
      </c>
      <c r="AX1158" s="5">
        <v>0</v>
      </c>
      <c r="AY1158" s="5">
        <v>0</v>
      </c>
      <c r="AZ1158" s="5">
        <v>0</v>
      </c>
      <c r="BA1158" s="5">
        <v>0</v>
      </c>
      <c r="BB1158" s="5">
        <v>0</v>
      </c>
      <c r="BC1158" s="5">
        <v>0</v>
      </c>
      <c r="BD1158" s="5">
        <v>0</v>
      </c>
      <c r="BE1158" s="5">
        <v>0</v>
      </c>
      <c r="BF1158" s="5">
        <v>0</v>
      </c>
      <c r="BG1158" s="5">
        <v>57850.82</v>
      </c>
      <c r="BH1158" s="5">
        <v>60090.879999999997</v>
      </c>
      <c r="BI1158" s="5">
        <v>62304.2</v>
      </c>
      <c r="BJ1158" s="5">
        <v>64470.87</v>
      </c>
      <c r="BK1158" s="5">
        <v>66568.69</v>
      </c>
      <c r="BL1158" s="5">
        <v>68573.94</v>
      </c>
      <c r="BM1158" s="5">
        <v>70456.570000000007</v>
      </c>
      <c r="BN1158" s="5">
        <v>72174.58</v>
      </c>
      <c r="BO1158" s="5">
        <v>73674.06</v>
      </c>
      <c r="BP1158" s="5">
        <v>74893.02</v>
      </c>
      <c r="BQ1158" s="5">
        <v>75768.679999999993</v>
      </c>
      <c r="BR1158" s="5">
        <v>76230.929999999993</v>
      </c>
      <c r="BS1158" s="5">
        <v>76207.02</v>
      </c>
      <c r="BT1158" s="5">
        <v>75625.960000000006</v>
      </c>
      <c r="BU1158" s="5">
        <v>74421.41</v>
      </c>
      <c r="BV1158" s="5">
        <v>72540.42</v>
      </c>
      <c r="BW1158" s="5">
        <v>69949.31</v>
      </c>
      <c r="BX1158" s="5">
        <v>66500.259999999995</v>
      </c>
      <c r="BY1158" s="5">
        <v>62222.93</v>
      </c>
      <c r="BZ1158" s="5">
        <v>57199.28</v>
      </c>
      <c r="CA1158" s="5">
        <v>51554.75</v>
      </c>
      <c r="CB1158" s="5">
        <v>45449.05</v>
      </c>
      <c r="CC1158" s="5">
        <v>39083.5</v>
      </c>
      <c r="CD1158" s="5">
        <v>32705.27</v>
      </c>
      <c r="CE1158" s="5">
        <v>26582.61</v>
      </c>
      <c r="CF1158" s="5">
        <v>21103.89</v>
      </c>
      <c r="CG1158" s="5">
        <v>16256.94</v>
      </c>
      <c r="CH1158" s="5">
        <v>12002.84</v>
      </c>
      <c r="CI1158" s="5">
        <v>8410.6299999999992</v>
      </c>
      <c r="CJ1158" s="5">
        <v>5565.1</v>
      </c>
      <c r="CK1158" s="5">
        <v>3346.22</v>
      </c>
      <c r="CL1158" s="5">
        <v>1783.38</v>
      </c>
      <c r="CM1158" s="5">
        <v>826.1</v>
      </c>
      <c r="CN1158" s="5">
        <v>328.34</v>
      </c>
      <c r="CO1158" s="5">
        <v>106.51</v>
      </c>
      <c r="CP1158" s="5">
        <v>25.9</v>
      </c>
      <c r="CQ1158" s="5">
        <v>3.96</v>
      </c>
      <c r="CR1158" s="5">
        <v>0</v>
      </c>
      <c r="CS1158" s="5">
        <v>0</v>
      </c>
      <c r="CT1158" s="5">
        <v>0</v>
      </c>
      <c r="CU1158" s="5">
        <v>0</v>
      </c>
      <c r="CV1158" s="5">
        <v>0</v>
      </c>
      <c r="CW1158" s="5">
        <v>0</v>
      </c>
      <c r="CX1158" s="5">
        <v>0</v>
      </c>
      <c r="CY1158" s="5">
        <v>0</v>
      </c>
      <c r="CZ1158" s="5">
        <v>0</v>
      </c>
      <c r="DA1158" s="5">
        <v>0</v>
      </c>
      <c r="DB1158" s="5">
        <v>0</v>
      </c>
      <c r="DC1158" s="5">
        <v>0</v>
      </c>
      <c r="DD1158" s="5">
        <v>0</v>
      </c>
      <c r="DE1158" s="5">
        <v>0</v>
      </c>
      <c r="DF1158" s="3">
        <v>0</v>
      </c>
      <c r="DG1158" s="3">
        <v>0</v>
      </c>
      <c r="DH1158" s="3">
        <v>0</v>
      </c>
      <c r="DI1158" s="3">
        <v>0</v>
      </c>
      <c r="DJ1158" s="3">
        <v>0</v>
      </c>
      <c r="DK1158" s="3">
        <v>0</v>
      </c>
      <c r="DL1158" s="3">
        <v>0</v>
      </c>
      <c r="DM1158" s="3">
        <v>0</v>
      </c>
      <c r="DN1158" s="3">
        <v>0</v>
      </c>
      <c r="DO1158" s="3">
        <v>0</v>
      </c>
      <c r="DP1158" s="3">
        <v>0</v>
      </c>
      <c r="DQ1158" s="3">
        <v>0</v>
      </c>
      <c r="DR1158" s="3">
        <v>0</v>
      </c>
      <c r="DS1158" s="3">
        <v>0</v>
      </c>
      <c r="DT1158" s="3">
        <v>0</v>
      </c>
      <c r="DU1158" s="3">
        <v>0</v>
      </c>
      <c r="DV1158" s="3">
        <v>0</v>
      </c>
      <c r="DW1158" s="3">
        <v>0</v>
      </c>
      <c r="DX1158" s="3">
        <v>0</v>
      </c>
      <c r="DY1158" s="3">
        <v>0</v>
      </c>
      <c r="DZ1158" s="3">
        <v>0</v>
      </c>
      <c r="EA1158" s="3">
        <v>0</v>
      </c>
      <c r="EB1158" s="3">
        <v>0</v>
      </c>
      <c r="EC1158" s="3">
        <v>0</v>
      </c>
      <c r="ED1158" s="3">
        <v>0</v>
      </c>
      <c r="EE1158" s="3">
        <v>0</v>
      </c>
      <c r="EF1158" s="3">
        <v>0</v>
      </c>
      <c r="EG1158" s="3">
        <v>0</v>
      </c>
      <c r="EH1158" s="3">
        <v>0</v>
      </c>
      <c r="EI1158" s="3">
        <v>0</v>
      </c>
      <c r="EJ1158" s="3">
        <v>0</v>
      </c>
      <c r="EK1158" s="3">
        <v>0</v>
      </c>
      <c r="EL1158" s="3">
        <v>0</v>
      </c>
      <c r="EM1158" s="3">
        <v>0</v>
      </c>
      <c r="EN1158" s="3">
        <v>0</v>
      </c>
      <c r="EO1158" s="3">
        <v>0</v>
      </c>
      <c r="EP1158" s="3">
        <v>0</v>
      </c>
      <c r="EQ1158" s="3">
        <v>0</v>
      </c>
      <c r="ER1158" s="3">
        <v>0</v>
      </c>
      <c r="ES1158" s="3">
        <v>0</v>
      </c>
      <c r="ET1158" s="3">
        <v>0</v>
      </c>
      <c r="EU1158" s="3">
        <v>0</v>
      </c>
      <c r="EV1158" s="3">
        <v>0</v>
      </c>
      <c r="EW1158" s="3">
        <v>0</v>
      </c>
      <c r="EX1158" s="3">
        <v>0</v>
      </c>
      <c r="EY1158" s="3">
        <v>0</v>
      </c>
      <c r="EZ1158" s="3">
        <v>0</v>
      </c>
      <c r="FA1158" s="3">
        <v>0</v>
      </c>
      <c r="FB1158" s="3">
        <v>0</v>
      </c>
      <c r="FC1158" s="3">
        <v>1</v>
      </c>
      <c r="FD1158" s="3">
        <v>0.98456999999999995</v>
      </c>
      <c r="FE1158" s="3">
        <v>0.9676157045999999</v>
      </c>
      <c r="FF1158" s="3">
        <v>0.94906651154281785</v>
      </c>
      <c r="FG1158" s="3">
        <v>0.92886088551207124</v>
      </c>
      <c r="FH1158" s="3">
        <v>0.90695834583169654</v>
      </c>
      <c r="FI1158" s="3">
        <v>0.88327766342203096</v>
      </c>
      <c r="FJ1158" s="3">
        <v>0.85764494562952354</v>
      </c>
      <c r="FK1158" s="3">
        <v>0.82982294359330178</v>
      </c>
      <c r="FL1158" s="3">
        <v>0.79957589729932599</v>
      </c>
      <c r="FM1158" s="3">
        <v>0.7667533067151886</v>
      </c>
      <c r="FN1158" s="3">
        <v>0.73121429094893964</v>
      </c>
      <c r="FO1158" s="3">
        <v>0.69287672567448677</v>
      </c>
      <c r="FP1158" s="3">
        <v>0.65174756323844929</v>
      </c>
      <c r="FQ1158" s="3">
        <v>0.60793057456192834</v>
      </c>
      <c r="FR1158" s="3">
        <v>0.56167313714351119</v>
      </c>
      <c r="FS1158" s="3">
        <v>0.51337486408054067</v>
      </c>
      <c r="FT1158" s="3">
        <v>0.46261749126889762</v>
      </c>
      <c r="FU1158" s="3">
        <v>0.41029545300638531</v>
      </c>
      <c r="FV1158" s="3">
        <v>0.35750684002258376</v>
      </c>
      <c r="FW1158" s="3">
        <v>0.30542881863649401</v>
      </c>
      <c r="FX1158" s="3">
        <v>0.25521937514084075</v>
      </c>
      <c r="FY1158" s="3">
        <v>0.20803186487105071</v>
      </c>
      <c r="FZ1158" s="3">
        <v>0.16500671457842001</v>
      </c>
      <c r="GA1158" s="3">
        <v>0.12712447304550634</v>
      </c>
      <c r="GB1158" s="3">
        <v>9.566243721147398E-2</v>
      </c>
      <c r="GC1158" s="3">
        <v>6.984984177870196E-2</v>
      </c>
      <c r="GD1158" s="3">
        <v>4.8883014771988989E-2</v>
      </c>
      <c r="GE1158" s="3">
        <v>3.2467609581407368E-2</v>
      </c>
      <c r="GF1158" s="3">
        <v>2.0363035377267077E-2</v>
      </c>
      <c r="GG1158" s="3">
        <v>1.1605708382919598E-2</v>
      </c>
      <c r="GH1158" s="3">
        <v>5.8628557037994937E-3</v>
      </c>
      <c r="GI1158" s="3">
        <v>2.5742040538672436E-3</v>
      </c>
      <c r="GJ1158" s="3">
        <v>9.6980563525394527E-4</v>
      </c>
      <c r="GK1158" s="3">
        <v>2.9819583672788307E-4</v>
      </c>
      <c r="GL1158" s="3">
        <v>6.874010428251159E-5</v>
      </c>
      <c r="GM1158" s="3">
        <v>9.9680025220070038E-6</v>
      </c>
      <c r="GN1158" s="3">
        <v>0</v>
      </c>
      <c r="GO1158" s="3">
        <v>0</v>
      </c>
      <c r="GP1158" s="3">
        <v>0</v>
      </c>
      <c r="GQ1158" s="3">
        <v>0</v>
      </c>
      <c r="GR1158" s="3">
        <v>0</v>
      </c>
      <c r="GS1158" s="3">
        <v>0</v>
      </c>
      <c r="GT1158" s="3">
        <v>0</v>
      </c>
      <c r="GU1158" s="3">
        <v>0</v>
      </c>
      <c r="GV1158" s="3">
        <v>0</v>
      </c>
      <c r="GW1158" s="3">
        <v>0</v>
      </c>
      <c r="GX1158" s="3">
        <v>0</v>
      </c>
      <c r="GY1158" s="3">
        <v>0</v>
      </c>
      <c r="GZ1158" s="3">
        <v>0</v>
      </c>
      <c r="HA1158" s="3">
        <v>0</v>
      </c>
      <c r="HB1158">
        <f t="shared" si="6670"/>
        <v>50</v>
      </c>
      <c r="HC1158">
        <f t="shared" si="6674"/>
        <v>1.5482938222379061E-3</v>
      </c>
      <c r="HD1158">
        <f>IF(H1158&gt;=$F$3,IF(HB1158&lt;50,HC1158*VLOOKUP(H1158,Ret!$A$2:$AZ$27,HB1158+2),HC1158),0)</f>
        <v>1.5482938222379061E-3</v>
      </c>
      <c r="HE1158">
        <f>IF(H1158&lt;$F$3,HC1158*VLOOKUP(H1158,Withd!$A$2:$AZ$57,HB1158+2),0)</f>
        <v>0</v>
      </c>
      <c r="HF1158">
        <f>IF(HC1158=HD1158,0,HC1158*VLOOKUP(H1158,Mort!$A$2:$E$115,IF(HF1157/HC1157=VLOOKUP(H1157,Mort!$A$2:$E$115,2),2,3)))</f>
        <v>0</v>
      </c>
      <c r="HH1158">
        <f t="shared" ref="HH1158:HI1158" si="6767">HH1157+1</f>
        <v>72</v>
      </c>
      <c r="HI1158">
        <f t="shared" si="6767"/>
        <v>49</v>
      </c>
      <c r="HJ1158">
        <f t="shared" si="6668"/>
        <v>1.5411533582602478E-3</v>
      </c>
      <c r="HK1158">
        <f>IF(HH1158&gt;=$F$3,IF(HI1158&lt;50,HJ1158*VLOOKUP(HH1158,Ret!$A$2:$AZ$27,HI1158+2),HJ1158),0)</f>
        <v>4.4385216717895135E-4</v>
      </c>
      <c r="HL1158">
        <f>IF(HH1158&lt;$F$3,HJ1158*VLOOKUP(HH1158,Withd!$A$2:$AZ$57,HI1158+2),0)</f>
        <v>0</v>
      </c>
      <c r="HM1158">
        <f>IF(HJ1158=HK1158,0,HJ1158*VLOOKUP(HH1158,Mort!$A$2:$E$115,IF(HM1157/HJ1157=VLOOKUP(HH1157,Mort!$A$2:$E$115,2),2,3)))</f>
        <v>6.4574325711104386E-6</v>
      </c>
      <c r="HN1158">
        <f>HN1157/(1+Assumptions!$C$9)</f>
        <v>0.17327040276755803</v>
      </c>
      <c r="HO1158">
        <f>HO1157*(1+Assumptions!$C$10)</f>
        <v>4.4960676315976427</v>
      </c>
      <c r="HQ1158">
        <f>HQ1157/(1.01+Assumptions!$C$9)</f>
        <v>0.1104128742620118</v>
      </c>
      <c r="HR1158">
        <f>HR1157/(0.99+Assumptions!$C$9)</f>
        <v>0.27310120162973361</v>
      </c>
    </row>
    <row r="1159" spans="2:226" x14ac:dyDescent="0.25">
      <c r="B1159">
        <f t="shared" ref="B1159:C1159" si="6768">B1158+1</f>
        <v>2095</v>
      </c>
      <c r="C1159">
        <f t="shared" si="6768"/>
        <v>101</v>
      </c>
      <c r="D1159">
        <f>IF(D1158=0, 0, D1158*(1-VLOOKUP(C1158,Mort!$A$2:$E$111,IF(D1158/D1157=1-VLOOKUP(C1157,Mort!$A$2:$E$111,4),4,5))))</f>
        <v>4.2196898196325237E-2</v>
      </c>
      <c r="E1159" s="3">
        <f>IF(C1159&lt;65,Assumptions!$C$6,Assumptions!$C$7)*(1+Assumptions!$C$8)^(B1159-$J$3)</f>
        <v>245542.06355851155</v>
      </c>
      <c r="F1159" s="3">
        <f t="shared" si="6666"/>
        <v>10361.11</v>
      </c>
      <c r="H1159">
        <f t="shared" si="6673"/>
        <v>74</v>
      </c>
      <c r="I1159" s="5">
        <v>169549.16742153766</v>
      </c>
      <c r="J1159" s="5">
        <v>0</v>
      </c>
      <c r="K1159" s="5">
        <v>0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s="5">
        <v>0</v>
      </c>
      <c r="AC1159" s="5">
        <v>0</v>
      </c>
      <c r="AD1159" s="5">
        <v>0</v>
      </c>
      <c r="AE1159" s="5">
        <v>0</v>
      </c>
      <c r="AF1159" s="5">
        <v>0</v>
      </c>
      <c r="AG1159" s="5">
        <v>0</v>
      </c>
      <c r="AH1159" s="5">
        <v>0</v>
      </c>
      <c r="AI1159" s="5">
        <v>0</v>
      </c>
      <c r="AJ1159" s="5">
        <v>0</v>
      </c>
      <c r="AK1159" s="5">
        <v>0</v>
      </c>
      <c r="AL1159" s="5">
        <v>0</v>
      </c>
      <c r="AM1159" s="5">
        <v>0</v>
      </c>
      <c r="AN1159" s="5">
        <v>0</v>
      </c>
      <c r="AO1159" s="5">
        <v>0</v>
      </c>
      <c r="AP1159" s="5">
        <v>0</v>
      </c>
      <c r="AQ1159" s="5">
        <v>0</v>
      </c>
      <c r="AR1159" s="5">
        <v>0</v>
      </c>
      <c r="AS1159" s="5">
        <v>0</v>
      </c>
      <c r="AT1159" s="5">
        <v>0</v>
      </c>
      <c r="AU1159" s="5">
        <v>0</v>
      </c>
      <c r="AV1159" s="5">
        <v>0</v>
      </c>
      <c r="AW1159" s="5">
        <v>0</v>
      </c>
      <c r="AX1159" s="5">
        <v>0</v>
      </c>
      <c r="AY1159" s="5">
        <v>0</v>
      </c>
      <c r="AZ1159" s="5">
        <v>0</v>
      </c>
      <c r="BA1159" s="5">
        <v>0</v>
      </c>
      <c r="BB1159" s="5">
        <v>0</v>
      </c>
      <c r="BC1159" s="5">
        <v>0</v>
      </c>
      <c r="BD1159" s="5">
        <v>0</v>
      </c>
      <c r="BE1159" s="5">
        <v>0</v>
      </c>
      <c r="BF1159" s="5">
        <v>0</v>
      </c>
      <c r="BG1159" s="5">
        <v>0</v>
      </c>
      <c r="BH1159" s="5">
        <v>61032.61</v>
      </c>
      <c r="BI1159" s="5">
        <v>63280.62</v>
      </c>
      <c r="BJ1159" s="5">
        <v>65481.24</v>
      </c>
      <c r="BK1159" s="5">
        <v>67611.94</v>
      </c>
      <c r="BL1159" s="5">
        <v>69648.62</v>
      </c>
      <c r="BM1159" s="5">
        <v>71560.75</v>
      </c>
      <c r="BN1159" s="5">
        <v>73305.679999999993</v>
      </c>
      <c r="BO1159" s="5">
        <v>74828.67</v>
      </c>
      <c r="BP1159" s="5">
        <v>76066.73</v>
      </c>
      <c r="BQ1159" s="5">
        <v>76956.12</v>
      </c>
      <c r="BR1159" s="5">
        <v>77425.61</v>
      </c>
      <c r="BS1159" s="5">
        <v>77401.320000000007</v>
      </c>
      <c r="BT1159" s="5">
        <v>76811.149999999994</v>
      </c>
      <c r="BU1159" s="5">
        <v>75587.73</v>
      </c>
      <c r="BV1159" s="5">
        <v>73677.259999999995</v>
      </c>
      <c r="BW1159" s="5">
        <v>71045.539999999994</v>
      </c>
      <c r="BX1159" s="5">
        <v>67542.44</v>
      </c>
      <c r="BY1159" s="5">
        <v>63198.080000000002</v>
      </c>
      <c r="BZ1159" s="5">
        <v>58095.7</v>
      </c>
      <c r="CA1159" s="5">
        <v>52362.71</v>
      </c>
      <c r="CB1159" s="5">
        <v>46161.32</v>
      </c>
      <c r="CC1159" s="5">
        <v>39696.01</v>
      </c>
      <c r="CD1159" s="5">
        <v>33217.82</v>
      </c>
      <c r="CE1159" s="5">
        <v>26999.21</v>
      </c>
      <c r="CF1159" s="5">
        <v>21434.62</v>
      </c>
      <c r="CG1159" s="5">
        <v>16511.72</v>
      </c>
      <c r="CH1159" s="5">
        <v>12190.94</v>
      </c>
      <c r="CI1159" s="5">
        <v>8542.44</v>
      </c>
      <c r="CJ1159" s="5">
        <v>5652.32</v>
      </c>
      <c r="CK1159" s="5">
        <v>3398.66</v>
      </c>
      <c r="CL1159" s="5">
        <v>1811.33</v>
      </c>
      <c r="CM1159" s="5">
        <v>839.04</v>
      </c>
      <c r="CN1159" s="5">
        <v>333.49</v>
      </c>
      <c r="CO1159" s="5">
        <v>108.18</v>
      </c>
      <c r="CP1159" s="5">
        <v>26.31</v>
      </c>
      <c r="CQ1159" s="5">
        <v>4.0199999999999996</v>
      </c>
      <c r="CR1159" s="5">
        <v>0</v>
      </c>
      <c r="CS1159" s="5">
        <v>0</v>
      </c>
      <c r="CT1159" s="5">
        <v>0</v>
      </c>
      <c r="CU1159" s="5">
        <v>0</v>
      </c>
      <c r="CV1159" s="5">
        <v>0</v>
      </c>
      <c r="CW1159" s="5">
        <v>0</v>
      </c>
      <c r="CX1159" s="5">
        <v>0</v>
      </c>
      <c r="CY1159" s="5">
        <v>0</v>
      </c>
      <c r="CZ1159" s="5">
        <v>0</v>
      </c>
      <c r="DA1159" s="5">
        <v>0</v>
      </c>
      <c r="DB1159" s="5">
        <v>0</v>
      </c>
      <c r="DC1159" s="5">
        <v>0</v>
      </c>
      <c r="DD1159" s="5">
        <v>0</v>
      </c>
      <c r="DE1159" s="5">
        <v>0</v>
      </c>
      <c r="DF1159" s="3">
        <v>0</v>
      </c>
      <c r="DG1159" s="3">
        <v>0</v>
      </c>
      <c r="DH1159" s="3">
        <v>0</v>
      </c>
      <c r="DI1159" s="3">
        <v>0</v>
      </c>
      <c r="DJ1159" s="3">
        <v>0</v>
      </c>
      <c r="DK1159" s="3">
        <v>0</v>
      </c>
      <c r="DL1159" s="3">
        <v>0</v>
      </c>
      <c r="DM1159" s="3">
        <v>0</v>
      </c>
      <c r="DN1159" s="3">
        <v>0</v>
      </c>
      <c r="DO1159" s="3">
        <v>0</v>
      </c>
      <c r="DP1159" s="3">
        <v>0</v>
      </c>
      <c r="DQ1159" s="3">
        <v>0</v>
      </c>
      <c r="DR1159" s="3">
        <v>0</v>
      </c>
      <c r="DS1159" s="3">
        <v>0</v>
      </c>
      <c r="DT1159" s="3">
        <v>0</v>
      </c>
      <c r="DU1159" s="3">
        <v>0</v>
      </c>
      <c r="DV1159" s="3">
        <v>0</v>
      </c>
      <c r="DW1159" s="3">
        <v>0</v>
      </c>
      <c r="DX1159" s="3">
        <v>0</v>
      </c>
      <c r="DY1159" s="3">
        <v>0</v>
      </c>
      <c r="DZ1159" s="3">
        <v>0</v>
      </c>
      <c r="EA1159" s="3">
        <v>0</v>
      </c>
      <c r="EB1159" s="3">
        <v>0</v>
      </c>
      <c r="EC1159" s="3">
        <v>0</v>
      </c>
      <c r="ED1159" s="3">
        <v>0</v>
      </c>
      <c r="EE1159" s="3">
        <v>0</v>
      </c>
      <c r="EF1159" s="3">
        <v>0</v>
      </c>
      <c r="EG1159" s="3">
        <v>0</v>
      </c>
      <c r="EH1159" s="3">
        <v>0</v>
      </c>
      <c r="EI1159" s="3">
        <v>0</v>
      </c>
      <c r="EJ1159" s="3">
        <v>0</v>
      </c>
      <c r="EK1159" s="3">
        <v>0</v>
      </c>
      <c r="EL1159" s="3">
        <v>0</v>
      </c>
      <c r="EM1159" s="3">
        <v>0</v>
      </c>
      <c r="EN1159" s="3">
        <v>0</v>
      </c>
      <c r="EO1159" s="3">
        <v>0</v>
      </c>
      <c r="EP1159" s="3">
        <v>0</v>
      </c>
      <c r="EQ1159" s="3">
        <v>0</v>
      </c>
      <c r="ER1159" s="3">
        <v>0</v>
      </c>
      <c r="ES1159" s="3">
        <v>0</v>
      </c>
      <c r="ET1159" s="3">
        <v>0</v>
      </c>
      <c r="EU1159" s="3">
        <v>0</v>
      </c>
      <c r="EV1159" s="3">
        <v>0</v>
      </c>
      <c r="EW1159" s="3">
        <v>0</v>
      </c>
      <c r="EX1159" s="3">
        <v>0</v>
      </c>
      <c r="EY1159" s="3">
        <v>0</v>
      </c>
      <c r="EZ1159" s="3">
        <v>0</v>
      </c>
      <c r="FA1159" s="3">
        <v>0</v>
      </c>
      <c r="FB1159" s="3">
        <v>0</v>
      </c>
      <c r="FC1159" s="3">
        <v>0</v>
      </c>
      <c r="FD1159" s="3">
        <v>1</v>
      </c>
      <c r="FE1159" s="3">
        <v>0.98277999999999999</v>
      </c>
      <c r="FF1159" s="3">
        <v>0.96394010739999991</v>
      </c>
      <c r="FG1159" s="3">
        <v>0.94341782251345385</v>
      </c>
      <c r="FH1159" s="3">
        <v>0.92117203025858652</v>
      </c>
      <c r="FI1159" s="3">
        <v>0.8971202285485349</v>
      </c>
      <c r="FJ1159" s="3">
        <v>0.87108579951605636</v>
      </c>
      <c r="FK1159" s="3">
        <v>0.84282777617975546</v>
      </c>
      <c r="FL1159" s="3">
        <v>0.81210670373800342</v>
      </c>
      <c r="FM1159" s="3">
        <v>0.77876972354955831</v>
      </c>
      <c r="FN1159" s="3">
        <v>0.74267374686303633</v>
      </c>
      <c r="FO1159" s="3">
        <v>0.70373536231500733</v>
      </c>
      <c r="FP1159" s="3">
        <v>0.66196163120798857</v>
      </c>
      <c r="FQ1159" s="3">
        <v>0.61745795074187548</v>
      </c>
      <c r="FR1159" s="3">
        <v>0.57047557526992621</v>
      </c>
      <c r="FS1159" s="3">
        <v>0.5214203805524652</v>
      </c>
      <c r="FT1159" s="3">
        <v>0.46986754752724297</v>
      </c>
      <c r="FU1159" s="3">
        <v>0.41672552790191181</v>
      </c>
      <c r="FV1159" s="3">
        <v>0.36310962148205184</v>
      </c>
      <c r="FW1159" s="3">
        <v>0.31021544292076136</v>
      </c>
      <c r="FX1159" s="3">
        <v>0.25921912625901739</v>
      </c>
      <c r="FY1159" s="3">
        <v>0.21129210200498766</v>
      </c>
      <c r="FZ1159" s="3">
        <v>0.16759266946831611</v>
      </c>
      <c r="GA1159" s="3">
        <v>0.12911674441178009</v>
      </c>
      <c r="GB1159" s="3">
        <v>9.7161641337308632E-2</v>
      </c>
      <c r="GC1159" s="3">
        <v>7.0944515655262649E-2</v>
      </c>
      <c r="GD1159" s="3">
        <v>4.9649100391022459E-2</v>
      </c>
      <c r="GE1159" s="3">
        <v>3.2976435988713207E-2</v>
      </c>
      <c r="GF1159" s="3">
        <v>2.0682161123401151E-2</v>
      </c>
      <c r="GG1159" s="3">
        <v>1.1787590910671253E-2</v>
      </c>
      <c r="GH1159" s="3">
        <v>5.9547373003437966E-3</v>
      </c>
      <c r="GI1159" s="3">
        <v>2.6145465064619506E-3</v>
      </c>
      <c r="GJ1159" s="3">
        <v>9.8500425084447523E-4</v>
      </c>
      <c r="GK1159" s="3">
        <v>3.0286910704965922E-4</v>
      </c>
      <c r="GL1159" s="3">
        <v>6.9817386557087432E-5</v>
      </c>
      <c r="GM1159" s="3">
        <v>1.0124219224643247E-5</v>
      </c>
      <c r="GN1159" s="3">
        <v>0</v>
      </c>
      <c r="GO1159" s="3">
        <v>0</v>
      </c>
      <c r="GP1159" s="3">
        <v>0</v>
      </c>
      <c r="GQ1159" s="3">
        <v>0</v>
      </c>
      <c r="GR1159" s="3">
        <v>0</v>
      </c>
      <c r="GS1159" s="3">
        <v>0</v>
      </c>
      <c r="GT1159" s="3">
        <v>0</v>
      </c>
      <c r="GU1159" s="3">
        <v>0</v>
      </c>
      <c r="GV1159" s="3">
        <v>0</v>
      </c>
      <c r="GW1159" s="3">
        <v>0</v>
      </c>
      <c r="GX1159" s="3">
        <v>0</v>
      </c>
      <c r="GY1159" s="3">
        <v>0</v>
      </c>
      <c r="GZ1159" s="3">
        <v>0</v>
      </c>
      <c r="HA1159" s="3">
        <v>0</v>
      </c>
      <c r="HB1159">
        <f t="shared" si="6670"/>
        <v>51</v>
      </c>
      <c r="HC1159">
        <f t="shared" si="6674"/>
        <v>0</v>
      </c>
      <c r="HD1159">
        <f>IF(H1159&gt;=$F$3,IF(HB1159&lt;50,HC1159*VLOOKUP(H1159,Ret!$A$2:$AZ$27,HB1159+2),HC1159),0)</f>
        <v>0</v>
      </c>
      <c r="HE1159">
        <f>IF(H1159&lt;$F$3,HC1159*VLOOKUP(H1159,Withd!$A$2:$AZ$57,HB1159+2),0)</f>
        <v>0</v>
      </c>
      <c r="HF1159">
        <f>IF(HC1159=HD1159,0,HC1159*VLOOKUP(H1159,Mort!$A$2:$E$115,IF(HF1158/HC1158=VLOOKUP(H1158,Mort!$A$2:$E$115,2),2,3)))</f>
        <v>0</v>
      </c>
      <c r="HH1159">
        <f t="shared" ref="HH1159:HI1159" si="6769">HH1158+1</f>
        <v>73</v>
      </c>
      <c r="HI1159">
        <f t="shared" si="6769"/>
        <v>50</v>
      </c>
      <c r="HJ1159">
        <f t="shared" si="6668"/>
        <v>1.0908437585101858E-3</v>
      </c>
      <c r="HK1159">
        <f>IF(HH1159&gt;=$F$3,IF(HI1159&lt;50,HJ1159*VLOOKUP(HH1159,Ret!$A$2:$AZ$27,HI1159+2),HJ1159),0)</f>
        <v>1.0908437585101858E-3</v>
      </c>
      <c r="HL1159">
        <f>IF(HH1159&lt;$F$3,HJ1159*VLOOKUP(HH1159,Withd!$A$2:$AZ$57,HI1159+2),0)</f>
        <v>0</v>
      </c>
      <c r="HM1159">
        <f>IF(HJ1159=HK1159,0,HJ1159*VLOOKUP(HH1159,Mort!$A$2:$E$115,IF(HM1158/HJ1158=VLOOKUP(HH1158,Mort!$A$2:$E$115,2),2,3)))</f>
        <v>0</v>
      </c>
      <c r="HN1159">
        <f>HN1158/(1+Assumptions!$C$9)</f>
        <v>0.16692717029629867</v>
      </c>
      <c r="HO1159">
        <f>HO1158*(1+Assumptions!$C$10)</f>
        <v>4.6421898296245656</v>
      </c>
      <c r="HQ1159">
        <f>HQ1158/(1.01+Assumptions!$C$9)</f>
        <v>0.10535579605153797</v>
      </c>
      <c r="HR1159">
        <f>HR1158/(0.99+Assumptions!$C$9)</f>
        <v>0.26566264749974089</v>
      </c>
    </row>
    <row r="1160" spans="2:226" x14ac:dyDescent="0.25">
      <c r="B1160">
        <f t="shared" ref="B1160:C1160" si="6770">B1159+1</f>
        <v>2096</v>
      </c>
      <c r="C1160">
        <f t="shared" si="6770"/>
        <v>102</v>
      </c>
      <c r="D1160">
        <f>IF(D1159=0, 0, D1159*(1-VLOOKUP(C1159,Mort!$A$2:$E$111,IF(D1159/D1158=1-VLOOKUP(C1158,Mort!$A$2:$E$111,4),4,5))))</f>
        <v>2.8026757813017261E-2</v>
      </c>
      <c r="E1160" s="3">
        <f>IF(C1160&lt;65,Assumptions!$C$6,Assumptions!$C$7)*(1+Assumptions!$C$8)^(B1160-$J$3)</f>
        <v>259046.87705422964</v>
      </c>
      <c r="F1160" s="3">
        <f t="shared" si="6666"/>
        <v>7260.24</v>
      </c>
      <c r="H1160">
        <f t="shared" si="6673"/>
        <v>75</v>
      </c>
      <c r="I1160" s="5">
        <v>162898.57039051296</v>
      </c>
      <c r="J1160" s="5">
        <v>0</v>
      </c>
      <c r="K1160" s="5">
        <v>0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0</v>
      </c>
      <c r="Z1160" s="5">
        <v>0</v>
      </c>
      <c r="AA1160" s="5">
        <v>0</v>
      </c>
      <c r="AB1160" s="5">
        <v>0</v>
      </c>
      <c r="AC1160" s="5">
        <v>0</v>
      </c>
      <c r="AD1160" s="5">
        <v>0</v>
      </c>
      <c r="AE1160" s="5">
        <v>0</v>
      </c>
      <c r="AF1160" s="5">
        <v>0</v>
      </c>
      <c r="AG1160" s="5">
        <v>0</v>
      </c>
      <c r="AH1160" s="5">
        <v>0</v>
      </c>
      <c r="AI1160" s="5">
        <v>0</v>
      </c>
      <c r="AJ1160" s="5">
        <v>0</v>
      </c>
      <c r="AK1160" s="5">
        <v>0</v>
      </c>
      <c r="AL1160" s="5">
        <v>0</v>
      </c>
      <c r="AM1160" s="5">
        <v>0</v>
      </c>
      <c r="AN1160" s="5">
        <v>0</v>
      </c>
      <c r="AO1160" s="5">
        <v>0</v>
      </c>
      <c r="AP1160" s="5">
        <v>0</v>
      </c>
      <c r="AQ1160" s="5">
        <v>0</v>
      </c>
      <c r="AR1160" s="5">
        <v>0</v>
      </c>
      <c r="AS1160" s="5">
        <v>0</v>
      </c>
      <c r="AT1160" s="5">
        <v>0</v>
      </c>
      <c r="AU1160" s="5">
        <v>0</v>
      </c>
      <c r="AV1160" s="5">
        <v>0</v>
      </c>
      <c r="AW1160" s="5">
        <v>0</v>
      </c>
      <c r="AX1160" s="5">
        <v>0</v>
      </c>
      <c r="AY1160" s="5">
        <v>0</v>
      </c>
      <c r="AZ1160" s="5">
        <v>0</v>
      </c>
      <c r="BA1160" s="5">
        <v>0</v>
      </c>
      <c r="BB1160" s="5">
        <v>0</v>
      </c>
      <c r="BC1160" s="5">
        <v>0</v>
      </c>
      <c r="BD1160" s="5">
        <v>0</v>
      </c>
      <c r="BE1160" s="5">
        <v>0</v>
      </c>
      <c r="BF1160" s="5">
        <v>0</v>
      </c>
      <c r="BG1160" s="5">
        <v>0</v>
      </c>
      <c r="BH1160" s="5">
        <v>0</v>
      </c>
      <c r="BI1160" s="5">
        <v>64389.4</v>
      </c>
      <c r="BJ1160" s="5">
        <v>66628.59</v>
      </c>
      <c r="BK1160" s="5">
        <v>68796.62</v>
      </c>
      <c r="BL1160" s="5">
        <v>70868.990000000005</v>
      </c>
      <c r="BM1160" s="5">
        <v>72814.62</v>
      </c>
      <c r="BN1160" s="5">
        <v>74590.12</v>
      </c>
      <c r="BO1160" s="5">
        <v>76139.789999999994</v>
      </c>
      <c r="BP1160" s="5">
        <v>77399.55</v>
      </c>
      <c r="BQ1160" s="5">
        <v>78304.52</v>
      </c>
      <c r="BR1160" s="5">
        <v>78782.240000000005</v>
      </c>
      <c r="BS1160" s="5">
        <v>78757.53</v>
      </c>
      <c r="BT1160" s="5">
        <v>78157.02</v>
      </c>
      <c r="BU1160" s="5">
        <v>76912.160000000003</v>
      </c>
      <c r="BV1160" s="5">
        <v>74968.210000000006</v>
      </c>
      <c r="BW1160" s="5">
        <v>72290.39</v>
      </c>
      <c r="BX1160" s="5">
        <v>68725.899999999994</v>
      </c>
      <c r="BY1160" s="5">
        <v>64305.42</v>
      </c>
      <c r="BZ1160" s="5">
        <v>59113.64</v>
      </c>
      <c r="CA1160" s="5">
        <v>53280.19</v>
      </c>
      <c r="CB1160" s="5">
        <v>46970.14</v>
      </c>
      <c r="CC1160" s="5">
        <v>40391.550000000003</v>
      </c>
      <c r="CD1160" s="5">
        <v>33799.85</v>
      </c>
      <c r="CE1160" s="5">
        <v>27472.28</v>
      </c>
      <c r="CF1160" s="5">
        <v>21810.19</v>
      </c>
      <c r="CG1160" s="5">
        <v>16801.03</v>
      </c>
      <c r="CH1160" s="5">
        <v>12404.55</v>
      </c>
      <c r="CI1160" s="5">
        <v>8692.1200000000008</v>
      </c>
      <c r="CJ1160" s="5">
        <v>5751.36</v>
      </c>
      <c r="CK1160" s="5">
        <v>3458.22</v>
      </c>
      <c r="CL1160" s="5">
        <v>1843.07</v>
      </c>
      <c r="CM1160" s="5">
        <v>853.75</v>
      </c>
      <c r="CN1160" s="5">
        <v>339.33</v>
      </c>
      <c r="CO1160" s="5">
        <v>110.08</v>
      </c>
      <c r="CP1160" s="5">
        <v>26.77</v>
      </c>
      <c r="CQ1160" s="5">
        <v>4.0999999999999996</v>
      </c>
      <c r="CR1160" s="5">
        <v>0</v>
      </c>
      <c r="CS1160" s="5">
        <v>0</v>
      </c>
      <c r="CT1160" s="5">
        <v>0</v>
      </c>
      <c r="CU1160" s="5">
        <v>0</v>
      </c>
      <c r="CV1160" s="5">
        <v>0</v>
      </c>
      <c r="CW1160" s="5">
        <v>0</v>
      </c>
      <c r="CX1160" s="5">
        <v>0</v>
      </c>
      <c r="CY1160" s="5">
        <v>0</v>
      </c>
      <c r="CZ1160" s="5">
        <v>0</v>
      </c>
      <c r="DA1160" s="5">
        <v>0</v>
      </c>
      <c r="DB1160" s="5">
        <v>0</v>
      </c>
      <c r="DC1160" s="5">
        <v>0</v>
      </c>
      <c r="DD1160" s="5">
        <v>0</v>
      </c>
      <c r="DE1160" s="5">
        <v>0</v>
      </c>
      <c r="DF1160" s="3">
        <v>0</v>
      </c>
      <c r="DG1160" s="3">
        <v>0</v>
      </c>
      <c r="DH1160" s="3">
        <v>0</v>
      </c>
      <c r="DI1160" s="3">
        <v>0</v>
      </c>
      <c r="DJ1160" s="3">
        <v>0</v>
      </c>
      <c r="DK1160" s="3">
        <v>0</v>
      </c>
      <c r="DL1160" s="3">
        <v>0</v>
      </c>
      <c r="DM1160" s="3">
        <v>0</v>
      </c>
      <c r="DN1160" s="3">
        <v>0</v>
      </c>
      <c r="DO1160" s="3">
        <v>0</v>
      </c>
      <c r="DP1160" s="3">
        <v>0</v>
      </c>
      <c r="DQ1160" s="3">
        <v>0</v>
      </c>
      <c r="DR1160" s="3">
        <v>0</v>
      </c>
      <c r="DS1160" s="3">
        <v>0</v>
      </c>
      <c r="DT1160" s="3">
        <v>0</v>
      </c>
      <c r="DU1160" s="3">
        <v>0</v>
      </c>
      <c r="DV1160" s="3">
        <v>0</v>
      </c>
      <c r="DW1160" s="3">
        <v>0</v>
      </c>
      <c r="DX1160" s="3">
        <v>0</v>
      </c>
      <c r="DY1160" s="3">
        <v>0</v>
      </c>
      <c r="DZ1160" s="3">
        <v>0</v>
      </c>
      <c r="EA1160" s="3">
        <v>0</v>
      </c>
      <c r="EB1160" s="3">
        <v>0</v>
      </c>
      <c r="EC1160" s="3">
        <v>0</v>
      </c>
      <c r="ED1160" s="3">
        <v>0</v>
      </c>
      <c r="EE1160" s="3">
        <v>0</v>
      </c>
      <c r="EF1160" s="3">
        <v>0</v>
      </c>
      <c r="EG1160" s="3">
        <v>0</v>
      </c>
      <c r="EH1160" s="3">
        <v>0</v>
      </c>
      <c r="EI1160" s="3">
        <v>0</v>
      </c>
      <c r="EJ1160" s="3">
        <v>0</v>
      </c>
      <c r="EK1160" s="3">
        <v>0</v>
      </c>
      <c r="EL1160" s="3">
        <v>0</v>
      </c>
      <c r="EM1160" s="3">
        <v>0</v>
      </c>
      <c r="EN1160" s="3">
        <v>0</v>
      </c>
      <c r="EO1160" s="3">
        <v>0</v>
      </c>
      <c r="EP1160" s="3">
        <v>0</v>
      </c>
      <c r="EQ1160" s="3">
        <v>0</v>
      </c>
      <c r="ER1160" s="3">
        <v>0</v>
      </c>
      <c r="ES1160" s="3">
        <v>0</v>
      </c>
      <c r="ET1160" s="3">
        <v>0</v>
      </c>
      <c r="EU1160" s="3">
        <v>0</v>
      </c>
      <c r="EV1160" s="3">
        <v>0</v>
      </c>
      <c r="EW1160" s="3">
        <v>0</v>
      </c>
      <c r="EX1160" s="3">
        <v>0</v>
      </c>
      <c r="EY1160" s="3">
        <v>0</v>
      </c>
      <c r="EZ1160" s="3">
        <v>0</v>
      </c>
      <c r="FA1160" s="3">
        <v>0</v>
      </c>
      <c r="FB1160" s="3">
        <v>0</v>
      </c>
      <c r="FC1160" s="3">
        <v>0</v>
      </c>
      <c r="FD1160" s="3">
        <v>0</v>
      </c>
      <c r="FE1160" s="3">
        <v>1</v>
      </c>
      <c r="FF1160" s="3">
        <v>0.98082999999999998</v>
      </c>
      <c r="FG1160" s="3">
        <v>0.95994812929999995</v>
      </c>
      <c r="FH1160" s="3">
        <v>0.93731255241110589</v>
      </c>
      <c r="FI1160" s="3">
        <v>0.91283932166765192</v>
      </c>
      <c r="FJ1160" s="3">
        <v>0.88634872455285663</v>
      </c>
      <c r="FK1160" s="3">
        <v>0.85759557192836189</v>
      </c>
      <c r="FL1160" s="3">
        <v>0.82633621333157314</v>
      </c>
      <c r="FM1160" s="3">
        <v>0.79241511177431201</v>
      </c>
      <c r="FN1160" s="3">
        <v>0.75568667134357259</v>
      </c>
      <c r="FO1160" s="3">
        <v>0.7160660191650291</v>
      </c>
      <c r="FP1160" s="3">
        <v>0.67356034026739298</v>
      </c>
      <c r="FQ1160" s="3">
        <v>0.62827687859121617</v>
      </c>
      <c r="FR1160" s="3">
        <v>0.58047129089921057</v>
      </c>
      <c r="FS1160" s="3">
        <v>0.53055656459478739</v>
      </c>
      <c r="FT1160" s="3">
        <v>0.47810043705330074</v>
      </c>
      <c r="FU1160" s="3">
        <v>0.42402727762257242</v>
      </c>
      <c r="FV1160" s="3">
        <v>0.36947192808365226</v>
      </c>
      <c r="FW1160" s="3">
        <v>0.31565095231970663</v>
      </c>
      <c r="FX1160" s="3">
        <v>0.26376109226787003</v>
      </c>
      <c r="FY1160" s="3">
        <v>0.21499430391846355</v>
      </c>
      <c r="FZ1160" s="3">
        <v>0.17052918198204692</v>
      </c>
      <c r="GA1160" s="3">
        <v>0.13137909238260859</v>
      </c>
      <c r="GB1160" s="3">
        <v>9.8864080808836782E-2</v>
      </c>
      <c r="GC1160" s="3">
        <v>7.2187585884188346E-2</v>
      </c>
      <c r="GD1160" s="3">
        <v>5.0519038229331528E-2</v>
      </c>
      <c r="GE1160" s="3">
        <v>3.3554240001539712E-2</v>
      </c>
      <c r="GF1160" s="3">
        <v>2.104454824416568E-2</v>
      </c>
      <c r="GG1160" s="3">
        <v>1.1994129826279789E-2</v>
      </c>
      <c r="GH1160" s="3">
        <v>6.0590745643417611E-3</v>
      </c>
      <c r="GI1160" s="3">
        <v>2.6603578689655366E-3</v>
      </c>
      <c r="GJ1160" s="3">
        <v>1.0022632235540761E-3</v>
      </c>
      <c r="GK1160" s="3">
        <v>3.0817589597840729E-4</v>
      </c>
      <c r="GL1160" s="3">
        <v>7.1040707540942431E-5</v>
      </c>
      <c r="GM1160" s="3">
        <v>1.0301613000512061E-5</v>
      </c>
      <c r="GN1160" s="3">
        <v>0</v>
      </c>
      <c r="GO1160" s="3">
        <v>0</v>
      </c>
      <c r="GP1160" s="3">
        <v>0</v>
      </c>
      <c r="GQ1160" s="3">
        <v>0</v>
      </c>
      <c r="GR1160" s="3">
        <v>0</v>
      </c>
      <c r="GS1160" s="3">
        <v>0</v>
      </c>
      <c r="GT1160" s="3">
        <v>0</v>
      </c>
      <c r="GU1160" s="3">
        <v>0</v>
      </c>
      <c r="GV1160" s="3">
        <v>0</v>
      </c>
      <c r="GW1160" s="3">
        <v>0</v>
      </c>
      <c r="GX1160" s="3">
        <v>0</v>
      </c>
      <c r="GY1160" s="3">
        <v>0</v>
      </c>
      <c r="GZ1160" s="3">
        <v>0</v>
      </c>
      <c r="HA1160" s="3">
        <v>0</v>
      </c>
      <c r="HB1160">
        <f t="shared" si="6670"/>
        <v>52</v>
      </c>
      <c r="HC1160">
        <f t="shared" si="6674"/>
        <v>0</v>
      </c>
      <c r="HD1160">
        <f>IF(H1160&gt;=$F$3,IF(HB1160&lt;50,HC1160*VLOOKUP(H1160,Ret!$A$2:$AZ$27,HB1160+2),HC1160),0)</f>
        <v>0</v>
      </c>
      <c r="HE1160">
        <f>IF(H1160&lt;$F$3,HC1160*VLOOKUP(H1160,Withd!$A$2:$AZ$57,HB1160+2),0)</f>
        <v>0</v>
      </c>
      <c r="HF1160">
        <f>IF(HC1160=HD1160,0,HC1160*VLOOKUP(H1160,Mort!$A$2:$E$115,IF(HF1159/HC1159=VLOOKUP(H1159,Mort!$A$2:$E$115,2),2,3)))</f>
        <v>0</v>
      </c>
      <c r="HH1160">
        <f t="shared" ref="HH1160:HI1160" si="6771">HH1159+1</f>
        <v>74</v>
      </c>
      <c r="HI1160">
        <f t="shared" si="6771"/>
        <v>51</v>
      </c>
      <c r="HJ1160">
        <f t="shared" si="6668"/>
        <v>0</v>
      </c>
      <c r="HK1160">
        <f>IF(HH1160&gt;=$F$3,IF(HI1160&lt;50,HJ1160*VLOOKUP(HH1160,Ret!$A$2:$AZ$27,HI1160+2),HJ1160),0)</f>
        <v>0</v>
      </c>
      <c r="HL1160">
        <f>IF(HH1160&lt;$F$3,HJ1160*VLOOKUP(HH1160,Withd!$A$2:$AZ$57,HI1160+2),0)</f>
        <v>0</v>
      </c>
      <c r="HM1160">
        <f>IF(HJ1160=HK1160,0,HJ1160*VLOOKUP(HH1160,Mort!$A$2:$E$115,IF(HM1159/HJ1159=VLOOKUP(HH1159,Mort!$A$2:$E$115,2),2,3)))</f>
        <v>0</v>
      </c>
      <c r="HN1160">
        <f>HN1159/(1+Assumptions!$C$9)</f>
        <v>0.16081615635481566</v>
      </c>
      <c r="HO1160">
        <f>HO1159*(1+Assumptions!$C$10)</f>
        <v>4.7930609990873636</v>
      </c>
      <c r="HQ1160">
        <f>HQ1159/(1.01+Assumptions!$C$9)</f>
        <v>0.10053033974383394</v>
      </c>
      <c r="HR1160">
        <f>HR1159/(0.99+Assumptions!$C$9)</f>
        <v>0.25842669990247169</v>
      </c>
    </row>
    <row r="1161" spans="2:226" x14ac:dyDescent="0.25">
      <c r="B1161">
        <f t="shared" ref="B1161:C1161" si="6772">B1160+1</f>
        <v>2097</v>
      </c>
      <c r="C1161">
        <f t="shared" si="6772"/>
        <v>103</v>
      </c>
      <c r="D1161">
        <f>IF(D1160=0, 0, D1160*(1-VLOOKUP(C1160,Mort!$A$2:$E$111,IF(D1160/D1159=1-VLOOKUP(C1159,Mort!$A$2:$E$111,4),4,5))))</f>
        <v>1.7577821965168168E-2</v>
      </c>
      <c r="E1161" s="3">
        <f>IF(C1161&lt;65,Assumptions!$C$6,Assumptions!$C$7)*(1+Assumptions!$C$8)^(B1161-$J$3)</f>
        <v>273294.45529221225</v>
      </c>
      <c r="F1161" s="3">
        <f t="shared" si="6666"/>
        <v>4803.92</v>
      </c>
    </row>
    <row r="1162" spans="2:226" x14ac:dyDescent="0.25">
      <c r="B1162">
        <f t="shared" ref="B1162:C1162" si="6773">B1161+1</f>
        <v>2098</v>
      </c>
      <c r="C1162">
        <f t="shared" si="6773"/>
        <v>104</v>
      </c>
      <c r="D1162">
        <f>IF(D1161=0, 0, D1161*(1-VLOOKUP(C1161,Mort!$A$2:$E$111,IF(D1161/D1160=1-VLOOKUP(C1160,Mort!$A$2:$E$111,4),4,5))))</f>
        <v>1.0018303850827946E-2</v>
      </c>
      <c r="E1162" s="3">
        <f>IF(C1162&lt;65,Assumptions!$C$6,Assumptions!$C$7)*(1+Assumptions!$C$8)^(B1162-$J$3)</f>
        <v>288325.65033328393</v>
      </c>
      <c r="F1162" s="3">
        <f t="shared" si="6666"/>
        <v>2888.53</v>
      </c>
    </row>
    <row r="1163" spans="2:226" x14ac:dyDescent="0.25">
      <c r="B1163">
        <f t="shared" ref="B1163:C1163" si="6774">B1162+1</f>
        <v>2099</v>
      </c>
      <c r="C1163">
        <f t="shared" si="6774"/>
        <v>105</v>
      </c>
      <c r="D1163">
        <f>IF(D1162=0, 0, D1162*(1-VLOOKUP(C1162,Mort!$A$2:$E$111,IF(D1162/D1161=1-VLOOKUP(C1161,Mort!$A$2:$E$111,4),4,5))))</f>
        <v>5.0609465563227537E-3</v>
      </c>
      <c r="E1163" s="3">
        <f>IF(C1163&lt;65,Assumptions!$C$6,Assumptions!$C$7)*(1+Assumptions!$C$8)^(B1163-$J$3)</f>
        <v>304183.56110161456</v>
      </c>
      <c r="F1163" s="3">
        <f t="shared" si="6666"/>
        <v>1539.46</v>
      </c>
    </row>
    <row r="1164" spans="2:226" x14ac:dyDescent="0.25">
      <c r="B1164">
        <f t="shared" ref="B1164:C1164" si="6775">B1163+1</f>
        <v>2100</v>
      </c>
      <c r="C1164">
        <f t="shared" si="6775"/>
        <v>106</v>
      </c>
      <c r="D1164">
        <f>IF(D1163=0, 0, D1163*(1-VLOOKUP(C1163,Mort!$A$2:$E$111,IF(D1163/D1162=1-VLOOKUP(C1162,Mort!$A$2:$E$111,4),4,5))))</f>
        <v>2.2221098044846311E-3</v>
      </c>
      <c r="E1164" s="3">
        <f>IF(C1164&lt;65,Assumptions!$C$6,Assumptions!$C$7)*(1+Assumptions!$C$8)^(B1164-$J$3)</f>
        <v>320913.65696220333</v>
      </c>
      <c r="F1164" s="3">
        <f t="shared" si="6666"/>
        <v>713.11</v>
      </c>
    </row>
    <row r="1165" spans="2:226" x14ac:dyDescent="0.25">
      <c r="B1165">
        <f t="shared" ref="B1165:C1165" si="6776">B1164+1</f>
        <v>2101</v>
      </c>
      <c r="C1165">
        <f t="shared" si="6776"/>
        <v>107</v>
      </c>
      <c r="D1165">
        <f>IF(D1164=0, 0, D1164*(1-VLOOKUP(C1164,Mort!$A$2:$E$111,IF(D1164/D1163=1-VLOOKUP(C1163,Mort!$A$2:$E$111,4),4,5))))</f>
        <v>8.3715764774153982E-4</v>
      </c>
      <c r="E1165" s="3">
        <f>IF(C1165&lt;65,Assumptions!$C$6,Assumptions!$C$7)*(1+Assumptions!$C$8)^(B1165-$J$3)</f>
        <v>338563.90809512453</v>
      </c>
      <c r="F1165" s="3">
        <f t="shared" si="6666"/>
        <v>283.43</v>
      </c>
    </row>
    <row r="1166" spans="2:226" x14ac:dyDescent="0.25">
      <c r="B1166">
        <f t="shared" ref="B1166:C1166" si="6777">B1165+1</f>
        <v>2102</v>
      </c>
      <c r="C1166">
        <f t="shared" si="6777"/>
        <v>108</v>
      </c>
      <c r="D1166">
        <f>IF(D1165=0, 0, D1165*(1-VLOOKUP(C1165,Mort!$A$2:$E$111,IF(D1165/D1164=1-VLOOKUP(C1164,Mort!$A$2:$E$111,4),4,5))))</f>
        <v>2.5740923352756865E-4</v>
      </c>
      <c r="E1166" s="3">
        <f>IF(C1166&lt;65,Assumptions!$C$6,Assumptions!$C$7)*(1+Assumptions!$C$8)^(B1166-$J$3)</f>
        <v>357184.92304035631</v>
      </c>
      <c r="F1166" s="3">
        <f t="shared" si="6666"/>
        <v>91.94</v>
      </c>
    </row>
    <row r="1167" spans="2:226" x14ac:dyDescent="0.25">
      <c r="B1167">
        <f t="shared" ref="B1167:C1167" si="6778">B1166+1</f>
        <v>2103</v>
      </c>
      <c r="C1167">
        <f t="shared" si="6778"/>
        <v>109</v>
      </c>
      <c r="D1167">
        <f>IF(D1166=0, 0, D1166*(1-VLOOKUP(C1166,Mort!$A$2:$E$111,IF(D1166/D1165=1-VLOOKUP(C1165,Mort!$A$2:$E$111,4),4,5))))</f>
        <v>5.9337976512775113E-5</v>
      </c>
      <c r="E1167" s="3">
        <f>IF(C1167&lt;65,Assumptions!$C$6,Assumptions!$C$7)*(1+Assumptions!$C$8)^(B1167-$J$3)</f>
        <v>376830.09380757593</v>
      </c>
      <c r="F1167" s="3">
        <f t="shared" si="6666"/>
        <v>22.36</v>
      </c>
    </row>
    <row r="1168" spans="2:226" x14ac:dyDescent="0.25">
      <c r="B1168">
        <f t="shared" ref="B1168:C1168" si="6779">B1167+1</f>
        <v>2104</v>
      </c>
      <c r="C1168">
        <f t="shared" si="6779"/>
        <v>110</v>
      </c>
      <c r="D1168">
        <f>IF(D1167=0, 0, D1167*(1-VLOOKUP(C1167,Mort!$A$2:$E$111,IF(D1167/D1166=1-VLOOKUP(C1166,Mort!$A$2:$E$111,4),4,5))))</f>
        <v>8.6045999741175181E-6</v>
      </c>
      <c r="E1168" s="3">
        <f>IF(C1168&lt;65,Assumptions!$C$6,Assumptions!$C$7)*(1+Assumptions!$C$8)^(B1168-$J$3)</f>
        <v>397555.7489669926</v>
      </c>
      <c r="F1168" s="3">
        <f t="shared" si="6666"/>
        <v>3.42</v>
      </c>
    </row>
    <row r="1169" spans="2:6" x14ac:dyDescent="0.25">
      <c r="B1169">
        <f t="shared" ref="B1169:C1169" si="6780">B1168+1</f>
        <v>2105</v>
      </c>
      <c r="C1169">
        <f t="shared" si="6780"/>
        <v>111</v>
      </c>
      <c r="D1169">
        <f>IF(D1168=0, 0, D1168*(1-VLOOKUP(C1168,Mort!$A$2:$E$111,IF(D1168/D1167=1-VLOOKUP(C1167,Mort!$A$2:$E$111,4),4,5))))</f>
        <v>0</v>
      </c>
      <c r="E1169" s="3">
        <f>IF(C1169&lt;65,Assumptions!$C$6,Assumptions!$C$7)*(1+Assumptions!$C$8)^(B1169-$J$3)</f>
        <v>419421.31516017712</v>
      </c>
      <c r="F1169" s="3">
        <f t="shared" si="6666"/>
        <v>0</v>
      </c>
    </row>
    <row r="1170" spans="2:6" x14ac:dyDescent="0.25">
      <c r="B1170">
        <f t="shared" ref="B1170:C1170" si="6781">B1169+1</f>
        <v>2106</v>
      </c>
      <c r="C1170">
        <f t="shared" si="6781"/>
        <v>112</v>
      </c>
      <c r="D1170">
        <f>IF(D1169=0, 0, D1169*(1-VLOOKUP(C1169,Mort!$A$2:$E$111,IF(D1169/D1168=1-VLOOKUP(C1168,Mort!$A$2:$E$111,4),4,5))))</f>
        <v>0</v>
      </c>
      <c r="E1170" s="3">
        <f>IF(C1170&lt;65,Assumptions!$C$6,Assumptions!$C$7)*(1+Assumptions!$C$8)^(B1170-$J$3)</f>
        <v>442489.4874939869</v>
      </c>
      <c r="F1170" s="3">
        <f t="shared" si="6666"/>
        <v>0</v>
      </c>
    </row>
    <row r="1171" spans="2:6" x14ac:dyDescent="0.25">
      <c r="B1171">
        <f t="shared" ref="B1171:C1171" si="6782">B1170+1</f>
        <v>2107</v>
      </c>
      <c r="C1171">
        <f t="shared" si="6782"/>
        <v>113</v>
      </c>
      <c r="D1171">
        <f>IF(D1170=0, 0, D1170*(1-VLOOKUP(C1170,Mort!$A$2:$E$111,IF(D1170/D1169=1-VLOOKUP(C1169,Mort!$A$2:$E$111,4),4,5))))</f>
        <v>0</v>
      </c>
      <c r="E1171" s="3">
        <f>IF(C1171&lt;65,Assumptions!$C$6,Assumptions!$C$7)*(1+Assumptions!$C$8)^(B1171-$J$3)</f>
        <v>466826.40930615616</v>
      </c>
      <c r="F1171" s="3">
        <f t="shared" si="6666"/>
        <v>0</v>
      </c>
    </row>
    <row r="1172" spans="2:6" x14ac:dyDescent="0.25">
      <c r="B1172">
        <f t="shared" ref="B1172:C1172" si="6783">B1171+1</f>
        <v>2108</v>
      </c>
      <c r="C1172">
        <f t="shared" si="6783"/>
        <v>114</v>
      </c>
      <c r="D1172">
        <f>IF(D1171=0, 0, D1171*(1-VLOOKUP(C1171,Mort!$A$2:$E$111,IF(D1171/D1170=1-VLOOKUP(C1170,Mort!$A$2:$E$111,4),4,5))))</f>
        <v>0</v>
      </c>
      <c r="E1172" s="3">
        <f>IF(C1172&lt;65,Assumptions!$C$6,Assumptions!$C$7)*(1+Assumptions!$C$8)^(B1172-$J$3)</f>
        <v>492501.86181799474</v>
      </c>
      <c r="F1172" s="3">
        <f t="shared" si="6666"/>
        <v>0</v>
      </c>
    </row>
    <row r="1173" spans="2:6" x14ac:dyDescent="0.25">
      <c r="B1173">
        <f t="shared" ref="B1173:C1173" si="6784">B1172+1</f>
        <v>2109</v>
      </c>
      <c r="C1173">
        <f t="shared" si="6784"/>
        <v>115</v>
      </c>
      <c r="D1173">
        <f>IF(D1172=0, 0, D1172*(1-VLOOKUP(C1172,Mort!$A$2:$E$111,IF(D1172/D1171=1-VLOOKUP(C1171,Mort!$A$2:$E$111,4),4,5))))</f>
        <v>0</v>
      </c>
      <c r="E1173" s="3">
        <f>IF(C1173&lt;65,Assumptions!$C$6,Assumptions!$C$7)*(1+Assumptions!$C$8)^(B1173-$J$3)</f>
        <v>519589.46421798447</v>
      </c>
      <c r="F1173" s="3">
        <f t="shared" si="6666"/>
        <v>0</v>
      </c>
    </row>
    <row r="1174" spans="2:6" x14ac:dyDescent="0.25">
      <c r="B1174">
        <f t="shared" ref="B1174:C1174" si="6785">B1173+1</f>
        <v>2110</v>
      </c>
      <c r="C1174">
        <f t="shared" si="6785"/>
        <v>116</v>
      </c>
      <c r="D1174">
        <f>IF(D1173=0, 0, D1173*(1-VLOOKUP(C1173,Mort!$A$2:$E$111,IF(D1173/D1172=1-VLOOKUP(C1172,Mort!$A$2:$E$111,4),4,5))))</f>
        <v>0</v>
      </c>
      <c r="E1174" s="3">
        <f>IF(C1174&lt;65,Assumptions!$C$6,Assumptions!$C$7)*(1+Assumptions!$C$8)^(B1174-$J$3)</f>
        <v>548166.88474997354</v>
      </c>
      <c r="F1174" s="3">
        <f t="shared" ref="F1174:F1208" si="6786">ROUND(D1174*E1174, 2)</f>
        <v>0</v>
      </c>
    </row>
    <row r="1175" spans="2:6" x14ac:dyDescent="0.25">
      <c r="B1175">
        <f t="shared" ref="B1175:C1175" si="6787">B1174+1</f>
        <v>2111</v>
      </c>
      <c r="C1175">
        <f t="shared" si="6787"/>
        <v>117</v>
      </c>
      <c r="D1175">
        <f>IF(D1174=0, 0, D1174*(1-VLOOKUP(C1174,Mort!$A$2:$E$111,IF(D1174/D1173=1-VLOOKUP(C1173,Mort!$A$2:$E$111,4),4,5))))</f>
        <v>0</v>
      </c>
      <c r="E1175" s="3">
        <f>IF(C1175&lt;65,Assumptions!$C$6,Assumptions!$C$7)*(1+Assumptions!$C$8)^(B1175-$J$3)</f>
        <v>578316.06341122207</v>
      </c>
      <c r="F1175" s="3">
        <f t="shared" si="6786"/>
        <v>0</v>
      </c>
    </row>
    <row r="1176" spans="2:6" x14ac:dyDescent="0.25">
      <c r="B1176">
        <f t="shared" ref="B1176:C1176" si="6788">B1175+1</f>
        <v>2112</v>
      </c>
      <c r="C1176">
        <f t="shared" si="6788"/>
        <v>118</v>
      </c>
      <c r="D1176">
        <f>IF(D1175=0, 0, D1175*(1-VLOOKUP(C1175,Mort!$A$2:$E$111,IF(D1175/D1174=1-VLOOKUP(C1174,Mort!$A$2:$E$111,4),4,5))))</f>
        <v>0</v>
      </c>
      <c r="E1176" s="3">
        <f>IF(C1176&lt;65,Assumptions!$C$6,Assumptions!$C$7)*(1+Assumptions!$C$8)^(B1176-$J$3)</f>
        <v>610123.4468988392</v>
      </c>
      <c r="F1176" s="3">
        <f t="shared" si="6786"/>
        <v>0</v>
      </c>
    </row>
    <row r="1177" spans="2:6" x14ac:dyDescent="0.25">
      <c r="B1177">
        <f t="shared" ref="B1177:C1177" si="6789">B1176+1</f>
        <v>2113</v>
      </c>
      <c r="C1177">
        <f t="shared" si="6789"/>
        <v>119</v>
      </c>
      <c r="D1177">
        <f>IF(D1176=0, 0, D1176*(1-VLOOKUP(C1176,Mort!$A$2:$E$111,IF(D1176/D1175=1-VLOOKUP(C1175,Mort!$A$2:$E$111,4),4,5))))</f>
        <v>0</v>
      </c>
      <c r="E1177" s="3">
        <f>IF(C1177&lt;65,Assumptions!$C$6,Assumptions!$C$7)*(1+Assumptions!$C$8)^(B1177-$J$3)</f>
        <v>643680.23647827539</v>
      </c>
      <c r="F1177" s="3">
        <f t="shared" si="6786"/>
        <v>0</v>
      </c>
    </row>
    <row r="1178" spans="2:6" x14ac:dyDescent="0.25">
      <c r="B1178">
        <f t="shared" ref="B1178:C1178" si="6790">B1177+1</f>
        <v>2114</v>
      </c>
      <c r="C1178">
        <f t="shared" si="6790"/>
        <v>120</v>
      </c>
      <c r="D1178">
        <f>IF(D1177=0, 0, D1177*(1-VLOOKUP(C1177,Mort!$A$2:$E$111,IF(D1177/D1176=1-VLOOKUP(C1176,Mort!$A$2:$E$111,4),4,5))))</f>
        <v>0</v>
      </c>
      <c r="E1178" s="3">
        <f>IF(C1178&lt;65,Assumptions!$C$6,Assumptions!$C$7)*(1+Assumptions!$C$8)^(B1178-$J$3)</f>
        <v>679082.6494845805</v>
      </c>
      <c r="F1178" s="3">
        <f t="shared" si="6786"/>
        <v>0</v>
      </c>
    </row>
    <row r="1179" spans="2:6" x14ac:dyDescent="0.25">
      <c r="B1179">
        <f t="shared" ref="B1179:C1179" si="6791">B1178+1</f>
        <v>2115</v>
      </c>
      <c r="C1179">
        <f t="shared" si="6791"/>
        <v>121</v>
      </c>
      <c r="D1179">
        <f>IF(D1178=0, 0, D1178*(1-VLOOKUP(C1178,Mort!$A$2:$E$111,IF(D1178/D1177=1-VLOOKUP(C1177,Mort!$A$2:$E$111,4),4,5))))</f>
        <v>0</v>
      </c>
      <c r="E1179" s="3">
        <f>IF(C1179&lt;65,Assumptions!$C$6,Assumptions!$C$7)*(1+Assumptions!$C$8)^(B1179-$J$3)</f>
        <v>716432.19520623237</v>
      </c>
      <c r="F1179" s="3">
        <f t="shared" si="6786"/>
        <v>0</v>
      </c>
    </row>
    <row r="1180" spans="2:6" x14ac:dyDescent="0.25">
      <c r="B1180">
        <f t="shared" ref="B1180:C1180" si="6792">B1179+1</f>
        <v>2116</v>
      </c>
      <c r="C1180">
        <f t="shared" si="6792"/>
        <v>122</v>
      </c>
      <c r="D1180">
        <f>IF(D1179=0, 0, D1179*(1-VLOOKUP(C1179,Mort!$A$2:$E$111,IF(D1179/D1178=1-VLOOKUP(C1178,Mort!$A$2:$E$111,4),4,5))))</f>
        <v>0</v>
      </c>
      <c r="E1180" s="3">
        <f>IF(C1180&lt;65,Assumptions!$C$6,Assumptions!$C$7)*(1+Assumptions!$C$8)^(B1180-$J$3)</f>
        <v>755835.96594257513</v>
      </c>
      <c r="F1180" s="3">
        <f t="shared" si="6786"/>
        <v>0</v>
      </c>
    </row>
    <row r="1181" spans="2:6" x14ac:dyDescent="0.25">
      <c r="B1181">
        <f t="shared" ref="B1181:C1181" si="6793">B1180+1</f>
        <v>2117</v>
      </c>
      <c r="C1181">
        <f t="shared" si="6793"/>
        <v>123</v>
      </c>
      <c r="D1181">
        <f>IF(D1180=0, 0, D1180*(1-VLOOKUP(C1180,Mort!$A$2:$E$111,IF(D1180/D1179=1-VLOOKUP(C1179,Mort!$A$2:$E$111,4),4,5))))</f>
        <v>0</v>
      </c>
      <c r="E1181" s="3">
        <f>IF(C1181&lt;65,Assumptions!$C$6,Assumptions!$C$7)*(1+Assumptions!$C$8)^(B1181-$J$3)</f>
        <v>797406.94406941684</v>
      </c>
      <c r="F1181" s="3">
        <f t="shared" si="6786"/>
        <v>0</v>
      </c>
    </row>
    <row r="1182" spans="2:6" x14ac:dyDescent="0.25">
      <c r="B1182">
        <f t="shared" ref="B1182:C1182" si="6794">B1181+1</f>
        <v>2118</v>
      </c>
      <c r="C1182">
        <f t="shared" si="6794"/>
        <v>124</v>
      </c>
      <c r="D1182">
        <f>IF(D1181=0, 0, D1181*(1-VLOOKUP(C1181,Mort!$A$2:$E$111,IF(D1181/D1180=1-VLOOKUP(C1180,Mort!$A$2:$E$111,4),4,5))))</f>
        <v>0</v>
      </c>
      <c r="E1182" s="3">
        <f>IF(C1182&lt;65,Assumptions!$C$6,Assumptions!$C$7)*(1+Assumptions!$C$8)^(B1182-$J$3)</f>
        <v>841264.32599323452</v>
      </c>
      <c r="F1182" s="3">
        <f t="shared" si="6786"/>
        <v>0</v>
      </c>
    </row>
    <row r="1183" spans="2:6" x14ac:dyDescent="0.25">
      <c r="B1183">
        <f t="shared" ref="B1183:C1183" si="6795">B1182+1</f>
        <v>2119</v>
      </c>
      <c r="C1183">
        <f t="shared" si="6795"/>
        <v>125</v>
      </c>
      <c r="D1183">
        <f>IF(D1182=0, 0, D1182*(1-VLOOKUP(C1182,Mort!$A$2:$E$111,IF(D1182/D1181=1-VLOOKUP(C1181,Mort!$A$2:$E$111,4),4,5))))</f>
        <v>0</v>
      </c>
      <c r="E1183" s="3">
        <f>IF(C1183&lt;65,Assumptions!$C$6,Assumptions!$C$7)*(1+Assumptions!$C$8)^(B1183-$J$3)</f>
        <v>887533.86392286257</v>
      </c>
      <c r="F1183" s="3">
        <f t="shared" si="6786"/>
        <v>0</v>
      </c>
    </row>
    <row r="1184" spans="2:6" x14ac:dyDescent="0.25">
      <c r="B1184">
        <f t="shared" ref="B1184:C1184" si="6796">B1183+1</f>
        <v>2120</v>
      </c>
      <c r="C1184">
        <f t="shared" si="6796"/>
        <v>126</v>
      </c>
      <c r="D1184">
        <f>IF(D1183=0, 0, D1183*(1-VLOOKUP(C1183,Mort!$A$2:$E$111,IF(D1183/D1182=1-VLOOKUP(C1182,Mort!$A$2:$E$111,4),4,5))))</f>
        <v>0</v>
      </c>
      <c r="E1184" s="3">
        <f>IF(C1184&lt;65,Assumptions!$C$6,Assumptions!$C$7)*(1+Assumptions!$C$8)^(B1184-$J$3)</f>
        <v>936348.22643861989</v>
      </c>
      <c r="F1184" s="3">
        <f t="shared" si="6786"/>
        <v>0</v>
      </c>
    </row>
    <row r="1185" spans="2:6" x14ac:dyDescent="0.25">
      <c r="B1185">
        <f t="shared" ref="B1185:C1185" si="6797">B1184+1</f>
        <v>2121</v>
      </c>
      <c r="C1185">
        <f t="shared" si="6797"/>
        <v>127</v>
      </c>
      <c r="D1185">
        <f>IF(D1184=0, 0, D1184*(1-VLOOKUP(C1184,Mort!$A$2:$E$111,IF(D1184/D1183=1-VLOOKUP(C1183,Mort!$A$2:$E$111,4),4,5))))</f>
        <v>0</v>
      </c>
      <c r="E1185" s="3">
        <f>IF(C1185&lt;65,Assumptions!$C$6,Assumptions!$C$7)*(1+Assumptions!$C$8)^(B1185-$J$3)</f>
        <v>987847.37889274396</v>
      </c>
      <c r="F1185" s="3">
        <f t="shared" si="6786"/>
        <v>0</v>
      </c>
    </row>
    <row r="1186" spans="2:6" x14ac:dyDescent="0.25">
      <c r="B1186">
        <f t="shared" ref="B1186:C1186" si="6798">B1185+1</f>
        <v>2122</v>
      </c>
      <c r="C1186">
        <f t="shared" si="6798"/>
        <v>128</v>
      </c>
      <c r="D1186">
        <f>IF(D1185=0, 0, D1185*(1-VLOOKUP(C1185,Mort!$A$2:$E$111,IF(D1185/D1184=1-VLOOKUP(C1184,Mort!$A$2:$E$111,4),4,5))))</f>
        <v>0</v>
      </c>
      <c r="E1186" s="3">
        <f>IF(C1186&lt;65,Assumptions!$C$6,Assumptions!$C$7)*(1+Assumptions!$C$8)^(B1186-$J$3)</f>
        <v>1042178.9847318449</v>
      </c>
      <c r="F1186" s="3">
        <f t="shared" si="6786"/>
        <v>0</v>
      </c>
    </row>
    <row r="1187" spans="2:6" x14ac:dyDescent="0.25">
      <c r="B1187">
        <f t="shared" ref="B1187:C1187" si="6799">B1186+1</f>
        <v>2123</v>
      </c>
      <c r="C1187">
        <f t="shared" si="6799"/>
        <v>129</v>
      </c>
      <c r="D1187">
        <f>IF(D1186=0, 0, D1186*(1-VLOOKUP(C1186,Mort!$A$2:$E$111,IF(D1186/D1185=1-VLOOKUP(C1185,Mort!$A$2:$E$111,4),4,5))))</f>
        <v>0</v>
      </c>
      <c r="E1187" s="3">
        <f>IF(C1187&lt;65,Assumptions!$C$6,Assumptions!$C$7)*(1+Assumptions!$C$8)^(B1187-$J$3)</f>
        <v>1099498.8288920962</v>
      </c>
      <c r="F1187" s="3">
        <f t="shared" si="6786"/>
        <v>0</v>
      </c>
    </row>
    <row r="1188" spans="2:6" x14ac:dyDescent="0.25">
      <c r="B1188">
        <f t="shared" ref="B1188:C1188" si="6800">B1187+1</f>
        <v>2124</v>
      </c>
      <c r="C1188">
        <f t="shared" si="6800"/>
        <v>130</v>
      </c>
      <c r="D1188">
        <f>IF(D1187=0, 0, D1187*(1-VLOOKUP(C1187,Mort!$A$2:$E$111,IF(D1187/D1186=1-VLOOKUP(C1186,Mort!$A$2:$E$111,4),4,5))))</f>
        <v>0</v>
      </c>
      <c r="E1188" s="3">
        <f>IF(C1188&lt;65,Assumptions!$C$6,Assumptions!$C$7)*(1+Assumptions!$C$8)^(B1188-$J$3)</f>
        <v>1159971.2644811615</v>
      </c>
      <c r="F1188" s="3">
        <f t="shared" si="6786"/>
        <v>0</v>
      </c>
    </row>
    <row r="1189" spans="2:6" x14ac:dyDescent="0.25">
      <c r="B1189">
        <f t="shared" ref="B1189:C1189" si="6801">B1188+1</f>
        <v>2125</v>
      </c>
      <c r="C1189">
        <f t="shared" si="6801"/>
        <v>131</v>
      </c>
      <c r="D1189">
        <f>IF(D1188=0, 0, D1188*(1-VLOOKUP(C1188,Mort!$A$2:$E$111,IF(D1188/D1187=1-VLOOKUP(C1187,Mort!$A$2:$E$111,4),4,5))))</f>
        <v>0</v>
      </c>
      <c r="E1189" s="3">
        <f>IF(C1189&lt;65,Assumptions!$C$6,Assumptions!$C$7)*(1+Assumptions!$C$8)^(B1189-$J$3)</f>
        <v>1223769.6840276255</v>
      </c>
      <c r="F1189" s="3">
        <f t="shared" si="6786"/>
        <v>0</v>
      </c>
    </row>
    <row r="1190" spans="2:6" x14ac:dyDescent="0.25">
      <c r="B1190">
        <f t="shared" ref="B1190:C1190" si="6802">B1189+1</f>
        <v>2126</v>
      </c>
      <c r="C1190">
        <f t="shared" si="6802"/>
        <v>132</v>
      </c>
      <c r="D1190">
        <f>IF(D1189=0, 0, D1189*(1-VLOOKUP(C1189,Mort!$A$2:$E$111,IF(D1189/D1188=1-VLOOKUP(C1188,Mort!$A$2:$E$111,4),4,5))))</f>
        <v>0</v>
      </c>
      <c r="E1190" s="3">
        <f>IF(C1190&lt;65,Assumptions!$C$6,Assumptions!$C$7)*(1+Assumptions!$C$8)^(B1190-$J$3)</f>
        <v>1291077.0166491447</v>
      </c>
      <c r="F1190" s="3">
        <f t="shared" si="6786"/>
        <v>0</v>
      </c>
    </row>
    <row r="1191" spans="2:6" x14ac:dyDescent="0.25">
      <c r="B1191">
        <f t="shared" ref="B1191:C1191" si="6803">B1190+1</f>
        <v>2127</v>
      </c>
      <c r="C1191">
        <f t="shared" si="6803"/>
        <v>133</v>
      </c>
      <c r="D1191">
        <f>IF(D1190=0, 0, D1190*(1-VLOOKUP(C1190,Mort!$A$2:$E$111,IF(D1190/D1189=1-VLOOKUP(C1189,Mort!$A$2:$E$111,4),4,5))))</f>
        <v>0</v>
      </c>
      <c r="E1191" s="3">
        <f>IF(C1191&lt;65,Assumptions!$C$6,Assumptions!$C$7)*(1+Assumptions!$C$8)^(B1191-$J$3)</f>
        <v>1362086.2525648475</v>
      </c>
      <c r="F1191" s="3">
        <f t="shared" si="6786"/>
        <v>0</v>
      </c>
    </row>
    <row r="1192" spans="2:6" x14ac:dyDescent="0.25">
      <c r="B1192">
        <f t="shared" ref="B1192:C1192" si="6804">B1191+1</f>
        <v>2128</v>
      </c>
      <c r="C1192">
        <f t="shared" si="6804"/>
        <v>134</v>
      </c>
      <c r="D1192">
        <f>IF(D1191=0, 0, D1191*(1-VLOOKUP(C1191,Mort!$A$2:$E$111,IF(D1191/D1190=1-VLOOKUP(C1190,Mort!$A$2:$E$111,4),4,5))))</f>
        <v>0</v>
      </c>
      <c r="E1192" s="3">
        <f>IF(C1192&lt;65,Assumptions!$C$6,Assumptions!$C$7)*(1+Assumptions!$C$8)^(B1192-$J$3)</f>
        <v>1437000.9964559141</v>
      </c>
      <c r="F1192" s="3">
        <f t="shared" si="6786"/>
        <v>0</v>
      </c>
    </row>
    <row r="1193" spans="2:6" x14ac:dyDescent="0.25">
      <c r="B1193">
        <f t="shared" ref="B1193:C1193" si="6805">B1192+1</f>
        <v>2129</v>
      </c>
      <c r="C1193">
        <f t="shared" si="6805"/>
        <v>135</v>
      </c>
      <c r="D1193">
        <f>IF(D1192=0, 0, D1192*(1-VLOOKUP(C1192,Mort!$A$2:$E$111,IF(D1192/D1191=1-VLOOKUP(C1191,Mort!$A$2:$E$111,4),4,5))))</f>
        <v>0</v>
      </c>
      <c r="E1193" s="3">
        <f>IF(C1193&lt;65,Assumptions!$C$6,Assumptions!$C$7)*(1+Assumptions!$C$8)^(B1193-$J$3)</f>
        <v>1516036.0512609896</v>
      </c>
      <c r="F1193" s="3">
        <f t="shared" si="6786"/>
        <v>0</v>
      </c>
    </row>
    <row r="1194" spans="2:6" x14ac:dyDescent="0.25">
      <c r="B1194">
        <f t="shared" ref="B1194:C1194" si="6806">B1193+1</f>
        <v>2130</v>
      </c>
      <c r="C1194">
        <f t="shared" si="6806"/>
        <v>136</v>
      </c>
      <c r="D1194">
        <f>IF(D1193=0, 0, D1193*(1-VLOOKUP(C1193,Mort!$A$2:$E$111,IF(D1193/D1192=1-VLOOKUP(C1192,Mort!$A$2:$E$111,4),4,5))))</f>
        <v>0</v>
      </c>
      <c r="E1194" s="3">
        <f>IF(C1194&lt;65,Assumptions!$C$6,Assumptions!$C$7)*(1+Assumptions!$C$8)^(B1194-$J$3)</f>
        <v>1599418.0340803438</v>
      </c>
      <c r="F1194" s="3">
        <f t="shared" si="6786"/>
        <v>0</v>
      </c>
    </row>
    <row r="1195" spans="2:6" x14ac:dyDescent="0.25">
      <c r="B1195">
        <f t="shared" ref="B1195:C1195" si="6807">B1194+1</f>
        <v>2131</v>
      </c>
      <c r="C1195">
        <f t="shared" si="6807"/>
        <v>137</v>
      </c>
      <c r="D1195">
        <f>IF(D1194=0, 0, D1194*(1-VLOOKUP(C1194,Mort!$A$2:$E$111,IF(D1194/D1193=1-VLOOKUP(C1193,Mort!$A$2:$E$111,4),4,5))))</f>
        <v>0</v>
      </c>
      <c r="E1195" s="3">
        <f>IF(C1195&lt;65,Assumptions!$C$6,Assumptions!$C$7)*(1+Assumptions!$C$8)^(B1195-$J$3)</f>
        <v>1687386.0259547625</v>
      </c>
      <c r="F1195" s="3">
        <f t="shared" si="6786"/>
        <v>0</v>
      </c>
    </row>
    <row r="1196" spans="2:6" x14ac:dyDescent="0.25">
      <c r="B1196">
        <f t="shared" ref="B1196:C1196" si="6808">B1195+1</f>
        <v>2132</v>
      </c>
      <c r="C1196">
        <f t="shared" si="6808"/>
        <v>138</v>
      </c>
      <c r="D1196">
        <f>IF(D1195=0, 0, D1195*(1-VLOOKUP(C1195,Mort!$A$2:$E$111,IF(D1195/D1194=1-VLOOKUP(C1194,Mort!$A$2:$E$111,4),4,5))))</f>
        <v>0</v>
      </c>
      <c r="E1196" s="3">
        <f>IF(C1196&lt;65,Assumptions!$C$6,Assumptions!$C$7)*(1+Assumptions!$C$8)^(B1196-$J$3)</f>
        <v>1780192.2573822744</v>
      </c>
      <c r="F1196" s="3">
        <f t="shared" si="6786"/>
        <v>0</v>
      </c>
    </row>
    <row r="1197" spans="2:6" x14ac:dyDescent="0.25">
      <c r="B1197">
        <f t="shared" ref="B1197:C1197" si="6809">B1196+1</f>
        <v>2133</v>
      </c>
      <c r="C1197">
        <f t="shared" si="6809"/>
        <v>139</v>
      </c>
      <c r="D1197">
        <f>IF(D1196=0, 0, D1196*(1-VLOOKUP(C1196,Mort!$A$2:$E$111,IF(D1196/D1195=1-VLOOKUP(C1195,Mort!$A$2:$E$111,4),4,5))))</f>
        <v>0</v>
      </c>
      <c r="E1197" s="3">
        <f>IF(C1197&lt;65,Assumptions!$C$6,Assumptions!$C$7)*(1+Assumptions!$C$8)^(B1197-$J$3)</f>
        <v>1878102.8315382996</v>
      </c>
      <c r="F1197" s="3">
        <f t="shared" si="6786"/>
        <v>0</v>
      </c>
    </row>
    <row r="1198" spans="2:6" x14ac:dyDescent="0.25">
      <c r="B1198">
        <f t="shared" ref="B1198:C1198" si="6810">B1197+1</f>
        <v>2134</v>
      </c>
      <c r="C1198">
        <f t="shared" si="6810"/>
        <v>140</v>
      </c>
      <c r="D1198">
        <f>IF(D1197=0, 0, D1197*(1-VLOOKUP(C1197,Mort!$A$2:$E$111,IF(D1197/D1196=1-VLOOKUP(C1196,Mort!$A$2:$E$111,4),4,5))))</f>
        <v>0</v>
      </c>
      <c r="E1198" s="3">
        <f>IF(C1198&lt;65,Assumptions!$C$6,Assumptions!$C$7)*(1+Assumptions!$C$8)^(B1198-$J$3)</f>
        <v>1981398.4872729057</v>
      </c>
      <c r="F1198" s="3">
        <f t="shared" si="6786"/>
        <v>0</v>
      </c>
    </row>
    <row r="1199" spans="2:6" x14ac:dyDescent="0.25">
      <c r="B1199">
        <f t="shared" ref="B1199:C1199" si="6811">B1198+1</f>
        <v>2135</v>
      </c>
      <c r="C1199">
        <f t="shared" si="6811"/>
        <v>141</v>
      </c>
      <c r="D1199">
        <f>IF(D1198=0, 0, D1198*(1-VLOOKUP(C1198,Mort!$A$2:$E$111,IF(D1198/D1197=1-VLOOKUP(C1197,Mort!$A$2:$E$111,4),4,5))))</f>
        <v>0</v>
      </c>
      <c r="E1199" s="3">
        <f>IF(C1199&lt;65,Assumptions!$C$6,Assumptions!$C$7)*(1+Assumptions!$C$8)^(B1199-$J$3)</f>
        <v>2090375.4040729157</v>
      </c>
      <c r="F1199" s="3">
        <f t="shared" si="6786"/>
        <v>0</v>
      </c>
    </row>
    <row r="1200" spans="2:6" x14ac:dyDescent="0.25">
      <c r="B1200">
        <f t="shared" ref="B1200:C1200" si="6812">B1199+1</f>
        <v>2136</v>
      </c>
      <c r="C1200">
        <f t="shared" si="6812"/>
        <v>142</v>
      </c>
      <c r="D1200">
        <f>IF(D1199=0, 0, D1199*(1-VLOOKUP(C1199,Mort!$A$2:$E$111,IF(D1199/D1198=1-VLOOKUP(C1198,Mort!$A$2:$E$111,4),4,5))))</f>
        <v>0</v>
      </c>
      <c r="E1200" s="3">
        <f>IF(C1200&lt;65,Assumptions!$C$6,Assumptions!$C$7)*(1+Assumptions!$C$8)^(B1200-$J$3)</f>
        <v>2205346.0512969261</v>
      </c>
      <c r="F1200" s="3">
        <f t="shared" si="6786"/>
        <v>0</v>
      </c>
    </row>
    <row r="1201" spans="2:226" x14ac:dyDescent="0.25">
      <c r="B1201">
        <f t="shared" ref="B1201:C1201" si="6813">B1200+1</f>
        <v>2137</v>
      </c>
      <c r="C1201">
        <f t="shared" si="6813"/>
        <v>143</v>
      </c>
      <c r="D1201">
        <f>IF(D1200=0, 0, D1200*(1-VLOOKUP(C1200,Mort!$A$2:$E$111,IF(D1200/D1199=1-VLOOKUP(C1199,Mort!$A$2:$E$111,4),4,5))))</f>
        <v>0</v>
      </c>
      <c r="E1201" s="3">
        <f>IF(C1201&lt;65,Assumptions!$C$6,Assumptions!$C$7)*(1+Assumptions!$C$8)^(B1201-$J$3)</f>
        <v>2326640.0841182568</v>
      </c>
      <c r="F1201" s="3">
        <f t="shared" si="6786"/>
        <v>0</v>
      </c>
    </row>
    <row r="1202" spans="2:226" x14ac:dyDescent="0.25">
      <c r="B1202">
        <f t="shared" ref="B1202:C1202" si="6814">B1201+1</f>
        <v>2138</v>
      </c>
      <c r="C1202">
        <f t="shared" si="6814"/>
        <v>144</v>
      </c>
      <c r="D1202">
        <f>IF(D1201=0, 0, D1201*(1-VLOOKUP(C1201,Mort!$A$2:$E$111,IF(D1201/D1200=1-VLOOKUP(C1200,Mort!$A$2:$E$111,4),4,5))))</f>
        <v>0</v>
      </c>
      <c r="E1202" s="3">
        <f>IF(C1202&lt;65,Assumptions!$C$6,Assumptions!$C$7)*(1+Assumptions!$C$8)^(B1202-$J$3)</f>
        <v>2454605.2887447602</v>
      </c>
      <c r="F1202" s="3">
        <f t="shared" si="6786"/>
        <v>0</v>
      </c>
    </row>
    <row r="1203" spans="2:226" x14ac:dyDescent="0.25">
      <c r="B1203">
        <f t="shared" ref="B1203:C1203" si="6815">B1202+1</f>
        <v>2139</v>
      </c>
      <c r="C1203">
        <f t="shared" si="6815"/>
        <v>145</v>
      </c>
      <c r="D1203">
        <f>IF(D1202=0, 0, D1202*(1-VLOOKUP(C1202,Mort!$A$2:$E$111,IF(D1202/D1201=1-VLOOKUP(C1201,Mort!$A$2:$E$111,4),4,5))))</f>
        <v>0</v>
      </c>
      <c r="E1203" s="3">
        <f>IF(C1203&lt;65,Assumptions!$C$6,Assumptions!$C$7)*(1+Assumptions!$C$8)^(B1203-$J$3)</f>
        <v>2589608.5796257225</v>
      </c>
      <c r="F1203" s="3">
        <f t="shared" si="6786"/>
        <v>0</v>
      </c>
    </row>
    <row r="1204" spans="2:226" x14ac:dyDescent="0.25">
      <c r="B1204">
        <f t="shared" ref="B1204:C1204" si="6816">B1203+1</f>
        <v>2140</v>
      </c>
      <c r="C1204">
        <f t="shared" si="6816"/>
        <v>146</v>
      </c>
      <c r="D1204">
        <f>IF(D1203=0, 0, D1203*(1-VLOOKUP(C1203,Mort!$A$2:$E$111,IF(D1203/D1202=1-VLOOKUP(C1202,Mort!$A$2:$E$111,4),4,5))))</f>
        <v>0</v>
      </c>
      <c r="E1204" s="3">
        <f>IF(C1204&lt;65,Assumptions!$C$6,Assumptions!$C$7)*(1+Assumptions!$C$8)^(B1204-$J$3)</f>
        <v>2732037.0515051372</v>
      </c>
      <c r="F1204" s="3">
        <f t="shared" si="6786"/>
        <v>0</v>
      </c>
    </row>
    <row r="1205" spans="2:226" x14ac:dyDescent="0.25">
      <c r="B1205">
        <f t="shared" ref="B1205:C1205" si="6817">B1204+1</f>
        <v>2141</v>
      </c>
      <c r="C1205">
        <f t="shared" si="6817"/>
        <v>147</v>
      </c>
      <c r="D1205">
        <f>IF(D1204=0, 0, D1204*(1-VLOOKUP(C1204,Mort!$A$2:$E$111,IF(D1204/D1203=1-VLOOKUP(C1203,Mort!$A$2:$E$111,4),4,5))))</f>
        <v>0</v>
      </c>
      <c r="E1205" s="3">
        <f>IF(C1205&lt;65,Assumptions!$C$6,Assumptions!$C$7)*(1+Assumptions!$C$8)^(B1205-$J$3)</f>
        <v>2882299.0893379198</v>
      </c>
      <c r="F1205" s="3">
        <f t="shared" si="6786"/>
        <v>0</v>
      </c>
    </row>
    <row r="1206" spans="2:226" x14ac:dyDescent="0.25">
      <c r="B1206">
        <f t="shared" ref="B1206:C1206" si="6818">B1205+1</f>
        <v>2142</v>
      </c>
      <c r="C1206">
        <f t="shared" si="6818"/>
        <v>148</v>
      </c>
      <c r="D1206">
        <f>IF(D1205=0, 0, D1205*(1-VLOOKUP(C1205,Mort!$A$2:$E$111,IF(D1205/D1204=1-VLOOKUP(C1204,Mort!$A$2:$E$111,4),4,5))))</f>
        <v>0</v>
      </c>
      <c r="E1206" s="3">
        <f>IF(C1206&lt;65,Assumptions!$C$6,Assumptions!$C$7)*(1+Assumptions!$C$8)^(B1206-$J$3)</f>
        <v>3040825.5392515049</v>
      </c>
      <c r="F1206" s="3">
        <f t="shared" si="6786"/>
        <v>0</v>
      </c>
    </row>
    <row r="1207" spans="2:226" x14ac:dyDescent="0.25">
      <c r="B1207">
        <f t="shared" ref="B1207:C1207" si="6819">B1206+1</f>
        <v>2143</v>
      </c>
      <c r="C1207">
        <f t="shared" si="6819"/>
        <v>149</v>
      </c>
      <c r="D1207">
        <f>IF(D1206=0, 0, D1206*(1-VLOOKUP(C1206,Mort!$A$2:$E$111,IF(D1206/D1205=1-VLOOKUP(C1205,Mort!$A$2:$E$111,4),4,5))))</f>
        <v>0</v>
      </c>
      <c r="E1207" s="3">
        <f>IF(C1207&lt;65,Assumptions!$C$6,Assumptions!$C$7)*(1+Assumptions!$C$8)^(B1207-$J$3)</f>
        <v>3208070.9439103375</v>
      </c>
      <c r="F1207" s="3">
        <f t="shared" si="6786"/>
        <v>0</v>
      </c>
    </row>
    <row r="1208" spans="2:226" x14ac:dyDescent="0.25">
      <c r="B1208">
        <f t="shared" ref="B1208:C1208" si="6820">B1207+1</f>
        <v>2144</v>
      </c>
      <c r="C1208">
        <f t="shared" si="6820"/>
        <v>150</v>
      </c>
      <c r="D1208">
        <f>IF(D1207=0, 0, D1207*(1-VLOOKUP(C1207,Mort!$A$2:$E$111,IF(D1207/D1206=1-VLOOKUP(C1206,Mort!$A$2:$E$111,4),4,5))))</f>
        <v>0</v>
      </c>
      <c r="E1208" s="3">
        <f>IF(C1208&lt;65,Assumptions!$C$6,Assumptions!$C$7)*(1+Assumptions!$C$8)^(B1208-$J$3)</f>
        <v>3384514.8458254058</v>
      </c>
      <c r="F1208" s="3">
        <f t="shared" si="6786"/>
        <v>0</v>
      </c>
    </row>
    <row r="1212" spans="2:226" x14ac:dyDescent="0.25">
      <c r="H1212" t="s">
        <v>40</v>
      </c>
      <c r="I1212" s="4">
        <f>NPV(Assumptions!$C$9, J1214:DE1214)*(1+Assumptions!$C$9)-I1214</f>
        <v>0</v>
      </c>
      <c r="J1212" t="s">
        <v>26</v>
      </c>
      <c r="DF1212" t="s">
        <v>55</v>
      </c>
    </row>
    <row r="1213" spans="2:226" x14ac:dyDescent="0.25">
      <c r="B1213" t="s">
        <v>3</v>
      </c>
      <c r="C1213">
        <v>12</v>
      </c>
      <c r="E1213" t="s">
        <v>30</v>
      </c>
      <c r="F1213">
        <f>C1214+MAX(Assumptions!$C$4-C1214,Assumptions!$C$5-C1216,0)</f>
        <v>50</v>
      </c>
      <c r="I1213" t="s">
        <v>21</v>
      </c>
      <c r="J1213">
        <f>J1218</f>
        <v>2019</v>
      </c>
      <c r="K1213">
        <f>J1213+1</f>
        <v>2020</v>
      </c>
      <c r="L1213">
        <f t="shared" ref="L1213" si="6821">K1213+1</f>
        <v>2021</v>
      </c>
      <c r="M1213">
        <f t="shared" ref="M1213" si="6822">L1213+1</f>
        <v>2022</v>
      </c>
      <c r="N1213">
        <f t="shared" ref="N1213" si="6823">M1213+1</f>
        <v>2023</v>
      </c>
      <c r="O1213">
        <f t="shared" ref="O1213" si="6824">N1213+1</f>
        <v>2024</v>
      </c>
      <c r="P1213">
        <f t="shared" ref="P1213" si="6825">O1213+1</f>
        <v>2025</v>
      </c>
      <c r="Q1213">
        <f t="shared" ref="Q1213" si="6826">P1213+1</f>
        <v>2026</v>
      </c>
      <c r="R1213">
        <f t="shared" ref="R1213" si="6827">Q1213+1</f>
        <v>2027</v>
      </c>
      <c r="S1213">
        <f t="shared" ref="S1213" si="6828">R1213+1</f>
        <v>2028</v>
      </c>
      <c r="T1213">
        <f t="shared" ref="T1213" si="6829">S1213+1</f>
        <v>2029</v>
      </c>
      <c r="U1213">
        <f t="shared" ref="U1213" si="6830">T1213+1</f>
        <v>2030</v>
      </c>
      <c r="V1213">
        <f t="shared" ref="V1213" si="6831">U1213+1</f>
        <v>2031</v>
      </c>
      <c r="W1213">
        <f t="shared" ref="W1213" si="6832">V1213+1</f>
        <v>2032</v>
      </c>
      <c r="X1213">
        <f t="shared" ref="X1213" si="6833">W1213+1</f>
        <v>2033</v>
      </c>
      <c r="Y1213">
        <f t="shared" ref="Y1213" si="6834">X1213+1</f>
        <v>2034</v>
      </c>
      <c r="Z1213">
        <f t="shared" ref="Z1213" si="6835">Y1213+1</f>
        <v>2035</v>
      </c>
      <c r="AA1213">
        <f t="shared" ref="AA1213" si="6836">Z1213+1</f>
        <v>2036</v>
      </c>
      <c r="AB1213">
        <f t="shared" ref="AB1213" si="6837">AA1213+1</f>
        <v>2037</v>
      </c>
      <c r="AC1213">
        <f t="shared" ref="AC1213" si="6838">AB1213+1</f>
        <v>2038</v>
      </c>
      <c r="AD1213">
        <f t="shared" ref="AD1213" si="6839">AC1213+1</f>
        <v>2039</v>
      </c>
      <c r="AE1213">
        <f t="shared" ref="AE1213" si="6840">AD1213+1</f>
        <v>2040</v>
      </c>
      <c r="AF1213">
        <f t="shared" ref="AF1213" si="6841">AE1213+1</f>
        <v>2041</v>
      </c>
      <c r="AG1213">
        <f t="shared" ref="AG1213" si="6842">AF1213+1</f>
        <v>2042</v>
      </c>
      <c r="AH1213">
        <f t="shared" ref="AH1213" si="6843">AG1213+1</f>
        <v>2043</v>
      </c>
      <c r="AI1213">
        <f t="shared" ref="AI1213" si="6844">AH1213+1</f>
        <v>2044</v>
      </c>
      <c r="AJ1213">
        <f t="shared" ref="AJ1213" si="6845">AI1213+1</f>
        <v>2045</v>
      </c>
      <c r="AK1213">
        <f t="shared" ref="AK1213" si="6846">AJ1213+1</f>
        <v>2046</v>
      </c>
      <c r="AL1213">
        <f t="shared" ref="AL1213" si="6847">AK1213+1</f>
        <v>2047</v>
      </c>
      <c r="AM1213">
        <f t="shared" ref="AM1213" si="6848">AL1213+1</f>
        <v>2048</v>
      </c>
      <c r="AN1213">
        <f t="shared" ref="AN1213" si="6849">AM1213+1</f>
        <v>2049</v>
      </c>
      <c r="AO1213">
        <f t="shared" ref="AO1213" si="6850">AN1213+1</f>
        <v>2050</v>
      </c>
      <c r="AP1213">
        <f t="shared" ref="AP1213" si="6851">AO1213+1</f>
        <v>2051</v>
      </c>
      <c r="AQ1213">
        <f t="shared" ref="AQ1213" si="6852">AP1213+1</f>
        <v>2052</v>
      </c>
      <c r="AR1213">
        <f t="shared" ref="AR1213" si="6853">AQ1213+1</f>
        <v>2053</v>
      </c>
      <c r="AS1213">
        <f t="shared" ref="AS1213" si="6854">AR1213+1</f>
        <v>2054</v>
      </c>
      <c r="AT1213">
        <f t="shared" ref="AT1213" si="6855">AS1213+1</f>
        <v>2055</v>
      </c>
      <c r="AU1213">
        <f t="shared" ref="AU1213" si="6856">AT1213+1</f>
        <v>2056</v>
      </c>
      <c r="AV1213">
        <f t="shared" ref="AV1213" si="6857">AU1213+1</f>
        <v>2057</v>
      </c>
      <c r="AW1213">
        <f t="shared" ref="AW1213" si="6858">AV1213+1</f>
        <v>2058</v>
      </c>
      <c r="AX1213">
        <f t="shared" ref="AX1213" si="6859">AW1213+1</f>
        <v>2059</v>
      </c>
      <c r="AY1213">
        <f t="shared" ref="AY1213" si="6860">AX1213+1</f>
        <v>2060</v>
      </c>
      <c r="AZ1213">
        <f t="shared" ref="AZ1213" si="6861">AY1213+1</f>
        <v>2061</v>
      </c>
      <c r="BA1213">
        <f t="shared" ref="BA1213" si="6862">AZ1213+1</f>
        <v>2062</v>
      </c>
      <c r="BB1213">
        <f t="shared" ref="BB1213" si="6863">BA1213+1</f>
        <v>2063</v>
      </c>
      <c r="BC1213">
        <f t="shared" ref="BC1213" si="6864">BB1213+1</f>
        <v>2064</v>
      </c>
      <c r="BD1213">
        <f t="shared" ref="BD1213" si="6865">BC1213+1</f>
        <v>2065</v>
      </c>
      <c r="BE1213">
        <f t="shared" ref="BE1213" si="6866">BD1213+1</f>
        <v>2066</v>
      </c>
      <c r="BF1213">
        <f t="shared" ref="BF1213" si="6867">BE1213+1</f>
        <v>2067</v>
      </c>
      <c r="BG1213">
        <f t="shared" ref="BG1213" si="6868">BF1213+1</f>
        <v>2068</v>
      </c>
      <c r="BH1213">
        <f t="shared" ref="BH1213" si="6869">BG1213+1</f>
        <v>2069</v>
      </c>
      <c r="BI1213">
        <f t="shared" ref="BI1213" si="6870">BH1213+1</f>
        <v>2070</v>
      </c>
      <c r="BJ1213">
        <f t="shared" ref="BJ1213" si="6871">BI1213+1</f>
        <v>2071</v>
      </c>
      <c r="BK1213">
        <f t="shared" ref="BK1213" si="6872">BJ1213+1</f>
        <v>2072</v>
      </c>
      <c r="BL1213">
        <f t="shared" ref="BL1213" si="6873">BK1213+1</f>
        <v>2073</v>
      </c>
      <c r="BM1213">
        <f t="shared" ref="BM1213" si="6874">BL1213+1</f>
        <v>2074</v>
      </c>
      <c r="BN1213">
        <f t="shared" ref="BN1213" si="6875">BM1213+1</f>
        <v>2075</v>
      </c>
      <c r="BO1213">
        <f t="shared" ref="BO1213" si="6876">BN1213+1</f>
        <v>2076</v>
      </c>
      <c r="BP1213">
        <f t="shared" ref="BP1213" si="6877">BO1213+1</f>
        <v>2077</v>
      </c>
      <c r="BQ1213">
        <f t="shared" ref="BQ1213" si="6878">BP1213+1</f>
        <v>2078</v>
      </c>
      <c r="BR1213">
        <f t="shared" ref="BR1213" si="6879">BQ1213+1</f>
        <v>2079</v>
      </c>
      <c r="BS1213">
        <f t="shared" ref="BS1213" si="6880">BR1213+1</f>
        <v>2080</v>
      </c>
      <c r="BT1213">
        <f t="shared" ref="BT1213" si="6881">BS1213+1</f>
        <v>2081</v>
      </c>
      <c r="BU1213">
        <f t="shared" ref="BU1213" si="6882">BT1213+1</f>
        <v>2082</v>
      </c>
      <c r="BV1213">
        <f t="shared" ref="BV1213" si="6883">BU1213+1</f>
        <v>2083</v>
      </c>
      <c r="BW1213">
        <f t="shared" ref="BW1213" si="6884">BV1213+1</f>
        <v>2084</v>
      </c>
      <c r="BX1213">
        <f t="shared" ref="BX1213" si="6885">BW1213+1</f>
        <v>2085</v>
      </c>
      <c r="BY1213">
        <f t="shared" ref="BY1213" si="6886">BX1213+1</f>
        <v>2086</v>
      </c>
      <c r="BZ1213">
        <f t="shared" ref="BZ1213" si="6887">BY1213+1</f>
        <v>2087</v>
      </c>
      <c r="CA1213">
        <f t="shared" ref="CA1213" si="6888">BZ1213+1</f>
        <v>2088</v>
      </c>
      <c r="CB1213">
        <f t="shared" ref="CB1213" si="6889">CA1213+1</f>
        <v>2089</v>
      </c>
      <c r="CC1213">
        <f t="shared" ref="CC1213" si="6890">CB1213+1</f>
        <v>2090</v>
      </c>
      <c r="CD1213">
        <f t="shared" ref="CD1213" si="6891">CC1213+1</f>
        <v>2091</v>
      </c>
      <c r="CE1213">
        <f t="shared" ref="CE1213" si="6892">CD1213+1</f>
        <v>2092</v>
      </c>
      <c r="CF1213">
        <f t="shared" ref="CF1213" si="6893">CE1213+1</f>
        <v>2093</v>
      </c>
      <c r="CG1213">
        <f t="shared" ref="CG1213" si="6894">CF1213+1</f>
        <v>2094</v>
      </c>
      <c r="CH1213">
        <f t="shared" ref="CH1213" si="6895">CG1213+1</f>
        <v>2095</v>
      </c>
      <c r="CI1213">
        <f t="shared" ref="CI1213" si="6896">CH1213+1</f>
        <v>2096</v>
      </c>
      <c r="CJ1213">
        <f t="shared" ref="CJ1213" si="6897">CI1213+1</f>
        <v>2097</v>
      </c>
      <c r="CK1213">
        <f t="shared" ref="CK1213" si="6898">CJ1213+1</f>
        <v>2098</v>
      </c>
      <c r="CL1213">
        <f t="shared" ref="CL1213" si="6899">CK1213+1</f>
        <v>2099</v>
      </c>
      <c r="CM1213">
        <f t="shared" ref="CM1213" si="6900">CL1213+1</f>
        <v>2100</v>
      </c>
      <c r="CN1213">
        <f t="shared" ref="CN1213" si="6901">CM1213+1</f>
        <v>2101</v>
      </c>
      <c r="CO1213">
        <f t="shared" ref="CO1213" si="6902">CN1213+1</f>
        <v>2102</v>
      </c>
      <c r="CP1213">
        <f t="shared" ref="CP1213" si="6903">CO1213+1</f>
        <v>2103</v>
      </c>
      <c r="CQ1213">
        <f t="shared" ref="CQ1213" si="6904">CP1213+1</f>
        <v>2104</v>
      </c>
      <c r="CR1213">
        <f t="shared" ref="CR1213" si="6905">CQ1213+1</f>
        <v>2105</v>
      </c>
      <c r="CS1213">
        <f t="shared" ref="CS1213" si="6906">CR1213+1</f>
        <v>2106</v>
      </c>
      <c r="CT1213">
        <f t="shared" ref="CT1213" si="6907">CS1213+1</f>
        <v>2107</v>
      </c>
      <c r="CU1213">
        <f t="shared" ref="CU1213" si="6908">CT1213+1</f>
        <v>2108</v>
      </c>
      <c r="CV1213">
        <f t="shared" ref="CV1213" si="6909">CU1213+1</f>
        <v>2109</v>
      </c>
      <c r="CW1213">
        <f t="shared" ref="CW1213" si="6910">CV1213+1</f>
        <v>2110</v>
      </c>
      <c r="CX1213">
        <f t="shared" ref="CX1213" si="6911">CW1213+1</f>
        <v>2111</v>
      </c>
      <c r="CY1213">
        <f t="shared" ref="CY1213" si="6912">CX1213+1</f>
        <v>2112</v>
      </c>
      <c r="CZ1213">
        <f t="shared" ref="CZ1213" si="6913">CY1213+1</f>
        <v>2113</v>
      </c>
      <c r="DA1213">
        <f t="shared" ref="DA1213" si="6914">CZ1213+1</f>
        <v>2114</v>
      </c>
      <c r="DB1213">
        <f t="shared" ref="DB1213" si="6915">DA1213+1</f>
        <v>2115</v>
      </c>
      <c r="DC1213">
        <f t="shared" ref="DC1213" si="6916">DB1213+1</f>
        <v>2116</v>
      </c>
      <c r="DD1213">
        <f t="shared" ref="DD1213" si="6917">DC1213+1</f>
        <v>2117</v>
      </c>
      <c r="DE1213">
        <f t="shared" ref="DE1213" si="6918">DD1213+1</f>
        <v>2118</v>
      </c>
      <c r="DF1213">
        <f>J1213</f>
        <v>2019</v>
      </c>
      <c r="DG1213">
        <f>DF1213+1</f>
        <v>2020</v>
      </c>
      <c r="DH1213">
        <f t="shared" ref="DH1213" si="6919">DG1213+1</f>
        <v>2021</v>
      </c>
      <c r="DI1213">
        <f t="shared" ref="DI1213" si="6920">DH1213+1</f>
        <v>2022</v>
      </c>
      <c r="DJ1213">
        <f t="shared" ref="DJ1213" si="6921">DI1213+1</f>
        <v>2023</v>
      </c>
      <c r="DK1213">
        <f t="shared" ref="DK1213" si="6922">DJ1213+1</f>
        <v>2024</v>
      </c>
      <c r="DL1213">
        <f t="shared" ref="DL1213" si="6923">DK1213+1</f>
        <v>2025</v>
      </c>
      <c r="DM1213">
        <f t="shared" ref="DM1213" si="6924">DL1213+1</f>
        <v>2026</v>
      </c>
      <c r="DN1213">
        <f t="shared" ref="DN1213" si="6925">DM1213+1</f>
        <v>2027</v>
      </c>
      <c r="DO1213">
        <f t="shared" ref="DO1213" si="6926">DN1213+1</f>
        <v>2028</v>
      </c>
      <c r="DP1213">
        <f t="shared" ref="DP1213" si="6927">DO1213+1</f>
        <v>2029</v>
      </c>
      <c r="DQ1213">
        <f t="shared" ref="DQ1213" si="6928">DP1213+1</f>
        <v>2030</v>
      </c>
      <c r="DR1213">
        <f t="shared" ref="DR1213" si="6929">DQ1213+1</f>
        <v>2031</v>
      </c>
      <c r="DS1213">
        <f t="shared" ref="DS1213" si="6930">DR1213+1</f>
        <v>2032</v>
      </c>
      <c r="DT1213">
        <f t="shared" ref="DT1213" si="6931">DS1213+1</f>
        <v>2033</v>
      </c>
      <c r="DU1213">
        <f t="shared" ref="DU1213" si="6932">DT1213+1</f>
        <v>2034</v>
      </c>
      <c r="DV1213">
        <f t="shared" ref="DV1213" si="6933">DU1213+1</f>
        <v>2035</v>
      </c>
      <c r="DW1213">
        <f t="shared" ref="DW1213" si="6934">DV1213+1</f>
        <v>2036</v>
      </c>
      <c r="DX1213">
        <f t="shared" ref="DX1213" si="6935">DW1213+1</f>
        <v>2037</v>
      </c>
      <c r="DY1213">
        <f t="shared" ref="DY1213" si="6936">DX1213+1</f>
        <v>2038</v>
      </c>
      <c r="DZ1213">
        <f t="shared" ref="DZ1213" si="6937">DY1213+1</f>
        <v>2039</v>
      </c>
      <c r="EA1213">
        <f t="shared" ref="EA1213" si="6938">DZ1213+1</f>
        <v>2040</v>
      </c>
      <c r="EB1213">
        <f t="shared" ref="EB1213" si="6939">EA1213+1</f>
        <v>2041</v>
      </c>
      <c r="EC1213">
        <f t="shared" ref="EC1213" si="6940">EB1213+1</f>
        <v>2042</v>
      </c>
      <c r="ED1213">
        <f t="shared" ref="ED1213" si="6941">EC1213+1</f>
        <v>2043</v>
      </c>
      <c r="EE1213">
        <f t="shared" ref="EE1213" si="6942">ED1213+1</f>
        <v>2044</v>
      </c>
      <c r="EF1213">
        <f t="shared" ref="EF1213" si="6943">EE1213+1</f>
        <v>2045</v>
      </c>
      <c r="EG1213">
        <f t="shared" ref="EG1213" si="6944">EF1213+1</f>
        <v>2046</v>
      </c>
      <c r="EH1213">
        <f t="shared" ref="EH1213" si="6945">EG1213+1</f>
        <v>2047</v>
      </c>
      <c r="EI1213">
        <f t="shared" ref="EI1213" si="6946">EH1213+1</f>
        <v>2048</v>
      </c>
      <c r="EJ1213">
        <f t="shared" ref="EJ1213" si="6947">EI1213+1</f>
        <v>2049</v>
      </c>
      <c r="EK1213">
        <f t="shared" ref="EK1213" si="6948">EJ1213+1</f>
        <v>2050</v>
      </c>
      <c r="EL1213">
        <f t="shared" ref="EL1213" si="6949">EK1213+1</f>
        <v>2051</v>
      </c>
      <c r="EM1213">
        <f t="shared" ref="EM1213" si="6950">EL1213+1</f>
        <v>2052</v>
      </c>
      <c r="EN1213">
        <f t="shared" ref="EN1213" si="6951">EM1213+1</f>
        <v>2053</v>
      </c>
      <c r="EO1213">
        <f t="shared" ref="EO1213" si="6952">EN1213+1</f>
        <v>2054</v>
      </c>
      <c r="EP1213">
        <f t="shared" ref="EP1213" si="6953">EO1213+1</f>
        <v>2055</v>
      </c>
      <c r="EQ1213">
        <f t="shared" ref="EQ1213" si="6954">EP1213+1</f>
        <v>2056</v>
      </c>
      <c r="ER1213">
        <f t="shared" ref="ER1213" si="6955">EQ1213+1</f>
        <v>2057</v>
      </c>
      <c r="ES1213">
        <f t="shared" ref="ES1213" si="6956">ER1213+1</f>
        <v>2058</v>
      </c>
      <c r="ET1213">
        <f t="shared" ref="ET1213" si="6957">ES1213+1</f>
        <v>2059</v>
      </c>
      <c r="EU1213">
        <f t="shared" ref="EU1213" si="6958">ET1213+1</f>
        <v>2060</v>
      </c>
      <c r="EV1213">
        <f t="shared" ref="EV1213" si="6959">EU1213+1</f>
        <v>2061</v>
      </c>
      <c r="EW1213">
        <f t="shared" ref="EW1213" si="6960">EV1213+1</f>
        <v>2062</v>
      </c>
      <c r="EX1213">
        <f t="shared" ref="EX1213" si="6961">EW1213+1</f>
        <v>2063</v>
      </c>
      <c r="EY1213">
        <f t="shared" ref="EY1213" si="6962">EX1213+1</f>
        <v>2064</v>
      </c>
      <c r="EZ1213">
        <f t="shared" ref="EZ1213" si="6963">EY1213+1</f>
        <v>2065</v>
      </c>
      <c r="FA1213">
        <f t="shared" ref="FA1213" si="6964">EZ1213+1</f>
        <v>2066</v>
      </c>
      <c r="FB1213">
        <f t="shared" ref="FB1213" si="6965">FA1213+1</f>
        <v>2067</v>
      </c>
      <c r="FC1213">
        <f t="shared" ref="FC1213" si="6966">FB1213+1</f>
        <v>2068</v>
      </c>
      <c r="FD1213">
        <f t="shared" ref="FD1213" si="6967">FC1213+1</f>
        <v>2069</v>
      </c>
      <c r="FE1213">
        <f t="shared" ref="FE1213" si="6968">FD1213+1</f>
        <v>2070</v>
      </c>
      <c r="FF1213">
        <f t="shared" ref="FF1213" si="6969">FE1213+1</f>
        <v>2071</v>
      </c>
      <c r="FG1213">
        <f t="shared" ref="FG1213" si="6970">FF1213+1</f>
        <v>2072</v>
      </c>
      <c r="FH1213">
        <f t="shared" ref="FH1213" si="6971">FG1213+1</f>
        <v>2073</v>
      </c>
      <c r="FI1213">
        <f t="shared" ref="FI1213" si="6972">FH1213+1</f>
        <v>2074</v>
      </c>
      <c r="FJ1213">
        <f t="shared" ref="FJ1213" si="6973">FI1213+1</f>
        <v>2075</v>
      </c>
      <c r="FK1213">
        <f t="shared" ref="FK1213" si="6974">FJ1213+1</f>
        <v>2076</v>
      </c>
      <c r="FL1213">
        <f t="shared" ref="FL1213" si="6975">FK1213+1</f>
        <v>2077</v>
      </c>
      <c r="FM1213">
        <f t="shared" ref="FM1213" si="6976">FL1213+1</f>
        <v>2078</v>
      </c>
      <c r="FN1213">
        <f t="shared" ref="FN1213" si="6977">FM1213+1</f>
        <v>2079</v>
      </c>
      <c r="FO1213">
        <f t="shared" ref="FO1213" si="6978">FN1213+1</f>
        <v>2080</v>
      </c>
      <c r="FP1213">
        <f t="shared" ref="FP1213" si="6979">FO1213+1</f>
        <v>2081</v>
      </c>
      <c r="FQ1213">
        <f t="shared" ref="FQ1213" si="6980">FP1213+1</f>
        <v>2082</v>
      </c>
      <c r="FR1213">
        <f t="shared" ref="FR1213" si="6981">FQ1213+1</f>
        <v>2083</v>
      </c>
      <c r="FS1213">
        <f t="shared" ref="FS1213" si="6982">FR1213+1</f>
        <v>2084</v>
      </c>
      <c r="FT1213">
        <f t="shared" ref="FT1213" si="6983">FS1213+1</f>
        <v>2085</v>
      </c>
      <c r="FU1213">
        <f t="shared" ref="FU1213" si="6984">FT1213+1</f>
        <v>2086</v>
      </c>
      <c r="FV1213">
        <f t="shared" ref="FV1213" si="6985">FU1213+1</f>
        <v>2087</v>
      </c>
      <c r="FW1213">
        <f t="shared" ref="FW1213" si="6986">FV1213+1</f>
        <v>2088</v>
      </c>
      <c r="FX1213">
        <f t="shared" ref="FX1213" si="6987">FW1213+1</f>
        <v>2089</v>
      </c>
      <c r="FY1213">
        <f t="shared" ref="FY1213" si="6988">FX1213+1</f>
        <v>2090</v>
      </c>
      <c r="FZ1213">
        <f t="shared" ref="FZ1213" si="6989">FY1213+1</f>
        <v>2091</v>
      </c>
      <c r="GA1213">
        <f t="shared" ref="GA1213" si="6990">FZ1213+1</f>
        <v>2092</v>
      </c>
      <c r="GB1213">
        <f t="shared" ref="GB1213" si="6991">GA1213+1</f>
        <v>2093</v>
      </c>
      <c r="GC1213">
        <f t="shared" ref="GC1213" si="6992">GB1213+1</f>
        <v>2094</v>
      </c>
      <c r="GD1213">
        <f t="shared" ref="GD1213" si="6993">GC1213+1</f>
        <v>2095</v>
      </c>
      <c r="GE1213">
        <f t="shared" ref="GE1213" si="6994">GD1213+1</f>
        <v>2096</v>
      </c>
      <c r="GF1213">
        <f t="shared" ref="GF1213" si="6995">GE1213+1</f>
        <v>2097</v>
      </c>
      <c r="GG1213">
        <f t="shared" ref="GG1213" si="6996">GF1213+1</f>
        <v>2098</v>
      </c>
      <c r="GH1213">
        <f t="shared" ref="GH1213" si="6997">GG1213+1</f>
        <v>2099</v>
      </c>
      <c r="GI1213">
        <f t="shared" ref="GI1213" si="6998">GH1213+1</f>
        <v>2100</v>
      </c>
      <c r="GJ1213">
        <f t="shared" ref="GJ1213" si="6999">GI1213+1</f>
        <v>2101</v>
      </c>
      <c r="GK1213">
        <f t="shared" ref="GK1213" si="7000">GJ1213+1</f>
        <v>2102</v>
      </c>
      <c r="GL1213">
        <f t="shared" ref="GL1213" si="7001">GK1213+1</f>
        <v>2103</v>
      </c>
      <c r="GM1213">
        <f t="shared" ref="GM1213" si="7002">GL1213+1</f>
        <v>2104</v>
      </c>
      <c r="GN1213">
        <f t="shared" ref="GN1213" si="7003">GM1213+1</f>
        <v>2105</v>
      </c>
      <c r="GO1213">
        <f t="shared" ref="GO1213" si="7004">GN1213+1</f>
        <v>2106</v>
      </c>
      <c r="GP1213">
        <f t="shared" ref="GP1213" si="7005">GO1213+1</f>
        <v>2107</v>
      </c>
      <c r="GQ1213">
        <f t="shared" ref="GQ1213" si="7006">GP1213+1</f>
        <v>2108</v>
      </c>
      <c r="GR1213">
        <f t="shared" ref="GR1213" si="7007">GQ1213+1</f>
        <v>2109</v>
      </c>
      <c r="GS1213">
        <f t="shared" ref="GS1213" si="7008">GR1213+1</f>
        <v>2110</v>
      </c>
      <c r="GT1213">
        <f t="shared" ref="GT1213" si="7009">GS1213+1</f>
        <v>2111</v>
      </c>
      <c r="GU1213">
        <f t="shared" ref="GU1213" si="7010">GT1213+1</f>
        <v>2112</v>
      </c>
      <c r="GV1213">
        <f t="shared" ref="GV1213" si="7011">GU1213+1</f>
        <v>2113</v>
      </c>
      <c r="GW1213">
        <f t="shared" ref="GW1213" si="7012">GV1213+1</f>
        <v>2114</v>
      </c>
      <c r="GX1213">
        <f t="shared" ref="GX1213" si="7013">GW1213+1</f>
        <v>2115</v>
      </c>
      <c r="GY1213">
        <f t="shared" ref="GY1213" si="7014">GX1213+1</f>
        <v>2116</v>
      </c>
      <c r="GZ1213">
        <f t="shared" ref="GZ1213" si="7015">GY1213+1</f>
        <v>2117</v>
      </c>
      <c r="HA1213">
        <f t="shared" ref="HA1213" si="7016">GZ1213+1</f>
        <v>2118</v>
      </c>
      <c r="HB1213" t="s">
        <v>36</v>
      </c>
      <c r="HC1213" t="s">
        <v>37</v>
      </c>
      <c r="HD1213" t="s">
        <v>42</v>
      </c>
      <c r="HE1213" t="s">
        <v>43</v>
      </c>
      <c r="HF1213" t="s">
        <v>41</v>
      </c>
      <c r="HH1213" t="s">
        <v>44</v>
      </c>
      <c r="HI1213" t="s">
        <v>45</v>
      </c>
      <c r="HJ1213" t="s">
        <v>46</v>
      </c>
    </row>
    <row r="1214" spans="2:226" x14ac:dyDescent="0.25">
      <c r="B1214" t="s">
        <v>5</v>
      </c>
      <c r="C1214">
        <f>VLOOKUP(C1213,AMMset!A:E,3)</f>
        <v>22</v>
      </c>
      <c r="E1214" t="s">
        <v>34</v>
      </c>
      <c r="F1214">
        <f>C1214-C1216</f>
        <v>21</v>
      </c>
      <c r="I1214" s="6">
        <f t="shared" ref="I1214:AN1214" si="7017">SUMPRODUCT(I1220:I1270,$HD1220:$HD1270)</f>
        <v>52192.748161940137</v>
      </c>
      <c r="J1214" s="6">
        <f t="shared" si="7017"/>
        <v>0</v>
      </c>
      <c r="K1214" s="6">
        <f t="shared" si="7017"/>
        <v>0</v>
      </c>
      <c r="L1214" s="6">
        <f t="shared" si="7017"/>
        <v>0</v>
      </c>
      <c r="M1214" s="6">
        <f t="shared" si="7017"/>
        <v>0</v>
      </c>
      <c r="N1214" s="6">
        <f t="shared" si="7017"/>
        <v>0</v>
      </c>
      <c r="O1214" s="6">
        <f t="shared" si="7017"/>
        <v>0</v>
      </c>
      <c r="P1214" s="6">
        <f t="shared" si="7017"/>
        <v>0</v>
      </c>
      <c r="Q1214" s="6">
        <f t="shared" si="7017"/>
        <v>0</v>
      </c>
      <c r="R1214" s="6">
        <f t="shared" si="7017"/>
        <v>0</v>
      </c>
      <c r="S1214" s="6">
        <f t="shared" si="7017"/>
        <v>0</v>
      </c>
      <c r="T1214" s="6">
        <f t="shared" si="7017"/>
        <v>0</v>
      </c>
      <c r="U1214" s="6">
        <f t="shared" si="7017"/>
        <v>0</v>
      </c>
      <c r="V1214" s="6">
        <f t="shared" si="7017"/>
        <v>0</v>
      </c>
      <c r="W1214" s="6">
        <f t="shared" si="7017"/>
        <v>0</v>
      </c>
      <c r="X1214" s="6">
        <f t="shared" si="7017"/>
        <v>0</v>
      </c>
      <c r="Y1214" s="6">
        <f t="shared" si="7017"/>
        <v>0</v>
      </c>
      <c r="Z1214" s="6">
        <f t="shared" si="7017"/>
        <v>0</v>
      </c>
      <c r="AA1214" s="6">
        <f t="shared" si="7017"/>
        <v>0</v>
      </c>
      <c r="AB1214" s="6">
        <f t="shared" si="7017"/>
        <v>0</v>
      </c>
      <c r="AC1214" s="6">
        <f t="shared" si="7017"/>
        <v>0</v>
      </c>
      <c r="AD1214" s="6">
        <f t="shared" si="7017"/>
        <v>0</v>
      </c>
      <c r="AE1214" s="6">
        <f t="shared" si="7017"/>
        <v>0</v>
      </c>
      <c r="AF1214" s="6">
        <f t="shared" si="7017"/>
        <v>0</v>
      </c>
      <c r="AG1214" s="6">
        <f t="shared" si="7017"/>
        <v>0</v>
      </c>
      <c r="AH1214" s="6">
        <f t="shared" si="7017"/>
        <v>0</v>
      </c>
      <c r="AI1214" s="6">
        <f t="shared" si="7017"/>
        <v>0</v>
      </c>
      <c r="AJ1214" s="6">
        <f t="shared" si="7017"/>
        <v>0</v>
      </c>
      <c r="AK1214" s="6">
        <f t="shared" si="7017"/>
        <v>0</v>
      </c>
      <c r="AL1214" s="6">
        <f t="shared" si="7017"/>
        <v>0</v>
      </c>
      <c r="AM1214" s="6">
        <f t="shared" si="7017"/>
        <v>185.72731509656532</v>
      </c>
      <c r="AN1214" s="6">
        <f t="shared" si="7017"/>
        <v>368.21273235785281</v>
      </c>
      <c r="AO1214" s="6">
        <f t="shared" ref="AO1214:BT1214" si="7018">SUMPRODUCT(AO1220:AO1270,$HD1220:$HD1270)</f>
        <v>612.53293368609707</v>
      </c>
      <c r="AP1214" s="6">
        <f t="shared" si="7018"/>
        <v>855.68780753932401</v>
      </c>
      <c r="AQ1214" s="6">
        <f t="shared" si="7018"/>
        <v>1226.5893497055959</v>
      </c>
      <c r="AR1214" s="6">
        <f t="shared" si="7018"/>
        <v>1834.4154801551813</v>
      </c>
      <c r="AS1214" s="6">
        <f t="shared" si="7018"/>
        <v>2368.0644332285488</v>
      </c>
      <c r="AT1214" s="6">
        <f t="shared" si="7018"/>
        <v>3082.4890644330662</v>
      </c>
      <c r="AU1214" s="6">
        <f t="shared" si="7018"/>
        <v>3925.3657066357655</v>
      </c>
      <c r="AV1214" s="6">
        <f t="shared" si="7018"/>
        <v>4950.9525735592106</v>
      </c>
      <c r="AW1214" s="6">
        <f t="shared" si="7018"/>
        <v>6580.1475643279464</v>
      </c>
      <c r="AX1214" s="6">
        <f t="shared" si="7018"/>
        <v>8481.3587637890541</v>
      </c>
      <c r="AY1214" s="6">
        <f t="shared" si="7018"/>
        <v>11175.777187850903</v>
      </c>
      <c r="AZ1214" s="6">
        <f t="shared" si="7018"/>
        <v>13415.282683933881</v>
      </c>
      <c r="BA1214" s="6">
        <f t="shared" si="7018"/>
        <v>6247.3400745416593</v>
      </c>
      <c r="BB1214" s="6">
        <f t="shared" si="7018"/>
        <v>6981.6065181963204</v>
      </c>
      <c r="BC1214" s="6">
        <f t="shared" si="7018"/>
        <v>7509.4284305572146</v>
      </c>
      <c r="BD1214" s="6">
        <f t="shared" si="7018"/>
        <v>8036.1615540568155</v>
      </c>
      <c r="BE1214" s="6">
        <f t="shared" si="7018"/>
        <v>8479.0173930666024</v>
      </c>
      <c r="BF1214" s="6">
        <f t="shared" si="7018"/>
        <v>8913.5410932562409</v>
      </c>
      <c r="BG1214" s="6">
        <f t="shared" si="7018"/>
        <v>9338.0690280948384</v>
      </c>
      <c r="BH1214" s="6">
        <f t="shared" si="7018"/>
        <v>9838.5212807725202</v>
      </c>
      <c r="BI1214" s="6">
        <f t="shared" si="7018"/>
        <v>10210.140336228089</v>
      </c>
      <c r="BJ1214" s="6">
        <f t="shared" si="7018"/>
        <v>10577.592202012971</v>
      </c>
      <c r="BK1214" s="6">
        <f t="shared" si="7018"/>
        <v>10936.730480794015</v>
      </c>
      <c r="BL1214" s="6">
        <f t="shared" si="7018"/>
        <v>11283.832083386045</v>
      </c>
      <c r="BM1214" s="6">
        <f t="shared" si="7018"/>
        <v>11614.093474065134</v>
      </c>
      <c r="BN1214" s="6">
        <f t="shared" si="7018"/>
        <v>11918.855665865156</v>
      </c>
      <c r="BO1214" s="6">
        <f t="shared" si="7018"/>
        <v>12189.113151096375</v>
      </c>
      <c r="BP1214" s="6">
        <f t="shared" si="7018"/>
        <v>12414.703697841491</v>
      </c>
      <c r="BQ1214" s="6">
        <f t="shared" si="7018"/>
        <v>12586.840445414859</v>
      </c>
      <c r="BR1214" s="6">
        <f t="shared" si="7018"/>
        <v>12694.702587001504</v>
      </c>
      <c r="BS1214" s="6">
        <f t="shared" si="7018"/>
        <v>12727.685602029856</v>
      </c>
      <c r="BT1214" s="6">
        <f t="shared" si="7018"/>
        <v>12677.636427515374</v>
      </c>
      <c r="BU1214" s="6">
        <f t="shared" ref="BU1214:CZ1214" si="7019">SUMPRODUCT(BU1220:BU1270,$HD1220:$HD1270)</f>
        <v>12539.509936985014</v>
      </c>
      <c r="BV1214" s="6">
        <f t="shared" si="7019"/>
        <v>12307.24082806624</v>
      </c>
      <c r="BW1214" s="6">
        <f t="shared" si="7019"/>
        <v>11975.531140162435</v>
      </c>
      <c r="BX1214" s="6">
        <f t="shared" si="7019"/>
        <v>11518.334310907823</v>
      </c>
      <c r="BY1214" s="6">
        <f t="shared" si="7019"/>
        <v>10930.461093326499</v>
      </c>
      <c r="BZ1214" s="6">
        <f t="shared" si="7019"/>
        <v>10213.801003151093</v>
      </c>
      <c r="CA1214" s="6">
        <f t="shared" si="7019"/>
        <v>9377.5388293407286</v>
      </c>
      <c r="CB1214" s="6">
        <f t="shared" si="7019"/>
        <v>8441.5601893944895</v>
      </c>
      <c r="CC1214" s="6">
        <f t="shared" si="7019"/>
        <v>7437.1826931711912</v>
      </c>
      <c r="CD1214" s="6">
        <f t="shared" si="7019"/>
        <v>6403.0710905974829</v>
      </c>
      <c r="CE1214" s="6">
        <f t="shared" si="7019"/>
        <v>5378.9276633631216</v>
      </c>
      <c r="CF1214" s="6">
        <f t="shared" si="7019"/>
        <v>4401.1233858155956</v>
      </c>
      <c r="CG1214" s="6">
        <f t="shared" si="7019"/>
        <v>3500.6368492887805</v>
      </c>
      <c r="CH1214" s="6">
        <f t="shared" si="7019"/>
        <v>2701.1118679265946</v>
      </c>
      <c r="CI1214" s="6">
        <f t="shared" si="7019"/>
        <v>2033.7833654162921</v>
      </c>
      <c r="CJ1214" s="6">
        <f t="shared" si="7019"/>
        <v>1480.2350257173662</v>
      </c>
      <c r="CK1214" s="6">
        <f t="shared" si="7019"/>
        <v>1053.5499975008061</v>
      </c>
      <c r="CL1214" s="6">
        <f t="shared" si="7019"/>
        <v>710.86802380900747</v>
      </c>
      <c r="CM1214" s="6">
        <f t="shared" si="7019"/>
        <v>452.10932127784059</v>
      </c>
      <c r="CN1214" s="6">
        <f t="shared" si="7019"/>
        <v>259.82774419255213</v>
      </c>
      <c r="CO1214" s="6">
        <f t="shared" si="7019"/>
        <v>131.38214590631125</v>
      </c>
      <c r="CP1214" s="6">
        <f t="shared" si="7019"/>
        <v>57.485111767771883</v>
      </c>
      <c r="CQ1214" s="6">
        <f t="shared" si="7019"/>
        <v>21.541215082286055</v>
      </c>
      <c r="CR1214" s="6">
        <f t="shared" si="7019"/>
        <v>6.5812022681900109</v>
      </c>
      <c r="CS1214" s="6">
        <f t="shared" si="7019"/>
        <v>1.5090829116475657</v>
      </c>
      <c r="CT1214" s="6">
        <f t="shared" si="7019"/>
        <v>0.21916757866269068</v>
      </c>
      <c r="CU1214" s="6">
        <f t="shared" si="7019"/>
        <v>0</v>
      </c>
      <c r="CV1214" s="6">
        <f t="shared" si="7019"/>
        <v>0</v>
      </c>
      <c r="CW1214" s="6">
        <f t="shared" si="7019"/>
        <v>0</v>
      </c>
      <c r="CX1214" s="6">
        <f t="shared" si="7019"/>
        <v>0</v>
      </c>
      <c r="CY1214" s="6">
        <f t="shared" si="7019"/>
        <v>0</v>
      </c>
      <c r="CZ1214" s="6">
        <f t="shared" si="7019"/>
        <v>0</v>
      </c>
      <c r="DA1214" s="6">
        <f t="shared" ref="DA1214:DF1214" si="7020">SUMPRODUCT(DA1220:DA1270,$HD1220:$HD1270)</f>
        <v>0</v>
      </c>
      <c r="DB1214" s="6">
        <f t="shared" si="7020"/>
        <v>0</v>
      </c>
      <c r="DC1214" s="6">
        <f t="shared" si="7020"/>
        <v>0</v>
      </c>
      <c r="DD1214" s="6">
        <f t="shared" si="7020"/>
        <v>0</v>
      </c>
      <c r="DE1214" s="6">
        <f t="shared" si="7020"/>
        <v>0</v>
      </c>
      <c r="DF1214" s="7">
        <f t="shared" si="7020"/>
        <v>0</v>
      </c>
      <c r="DG1214" s="7">
        <f t="shared" ref="DG1214:FR1214" si="7021">SUMPRODUCT(DG1220:DG1270,$HD1220:$HD1270)</f>
        <v>0</v>
      </c>
      <c r="DH1214" s="7">
        <f t="shared" si="7021"/>
        <v>0</v>
      </c>
      <c r="DI1214" s="7">
        <f t="shared" si="7021"/>
        <v>0</v>
      </c>
      <c r="DJ1214" s="7">
        <f t="shared" si="7021"/>
        <v>0</v>
      </c>
      <c r="DK1214" s="7">
        <f t="shared" si="7021"/>
        <v>0</v>
      </c>
      <c r="DL1214" s="7">
        <f t="shared" si="7021"/>
        <v>0</v>
      </c>
      <c r="DM1214" s="7">
        <f t="shared" si="7021"/>
        <v>0</v>
      </c>
      <c r="DN1214" s="7">
        <f t="shared" si="7021"/>
        <v>0</v>
      </c>
      <c r="DO1214" s="7">
        <f t="shared" si="7021"/>
        <v>0</v>
      </c>
      <c r="DP1214" s="7">
        <f t="shared" si="7021"/>
        <v>0</v>
      </c>
      <c r="DQ1214" s="7">
        <f t="shared" si="7021"/>
        <v>0</v>
      </c>
      <c r="DR1214" s="7">
        <f t="shared" si="7021"/>
        <v>0</v>
      </c>
      <c r="DS1214" s="7">
        <f t="shared" si="7021"/>
        <v>0</v>
      </c>
      <c r="DT1214" s="7">
        <f t="shared" si="7021"/>
        <v>0</v>
      </c>
      <c r="DU1214" s="7">
        <f t="shared" si="7021"/>
        <v>0</v>
      </c>
      <c r="DV1214" s="7">
        <f t="shared" si="7021"/>
        <v>0</v>
      </c>
      <c r="DW1214" s="7">
        <f t="shared" si="7021"/>
        <v>0</v>
      </c>
      <c r="DX1214" s="7">
        <f t="shared" si="7021"/>
        <v>0</v>
      </c>
      <c r="DY1214" s="7">
        <f t="shared" si="7021"/>
        <v>0</v>
      </c>
      <c r="DZ1214" s="7">
        <f t="shared" si="7021"/>
        <v>0</v>
      </c>
      <c r="EA1214" s="7">
        <f t="shared" si="7021"/>
        <v>0</v>
      </c>
      <c r="EB1214" s="7">
        <f t="shared" si="7021"/>
        <v>0</v>
      </c>
      <c r="EC1214" s="7">
        <f t="shared" si="7021"/>
        <v>0</v>
      </c>
      <c r="ED1214" s="7">
        <f t="shared" si="7021"/>
        <v>0</v>
      </c>
      <c r="EE1214" s="7">
        <f t="shared" si="7021"/>
        <v>0</v>
      </c>
      <c r="EF1214" s="7">
        <f t="shared" si="7021"/>
        <v>0</v>
      </c>
      <c r="EG1214" s="7">
        <f t="shared" si="7021"/>
        <v>0</v>
      </c>
      <c r="EH1214" s="7">
        <f t="shared" si="7021"/>
        <v>0</v>
      </c>
      <c r="EI1214" s="7">
        <f t="shared" si="7021"/>
        <v>3.8581601400899295E-3</v>
      </c>
      <c r="EJ1214" s="7">
        <f t="shared" si="7021"/>
        <v>7.2502141164364799E-3</v>
      </c>
      <c r="EK1214" s="7">
        <f t="shared" si="7021"/>
        <v>1.1432178710554174E-2</v>
      </c>
      <c r="EL1214" s="7">
        <f t="shared" si="7021"/>
        <v>1.5137789235896548E-2</v>
      </c>
      <c r="EM1214" s="7">
        <f t="shared" si="7021"/>
        <v>2.0568084528748906E-2</v>
      </c>
      <c r="EN1214" s="7">
        <f t="shared" si="7021"/>
        <v>2.9156802652477359E-2</v>
      </c>
      <c r="EO1214" s="7">
        <f t="shared" si="7021"/>
        <v>3.5676581236820312E-2</v>
      </c>
      <c r="EP1214" s="7">
        <f t="shared" si="7021"/>
        <v>4.4018863362174053E-2</v>
      </c>
      <c r="EQ1214" s="7">
        <f t="shared" si="7021"/>
        <v>5.3133072955248377E-2</v>
      </c>
      <c r="ER1214" s="7">
        <f t="shared" si="7021"/>
        <v>6.3521553539273606E-2</v>
      </c>
      <c r="ES1214" s="7">
        <f t="shared" si="7021"/>
        <v>8.0023128223001366E-2</v>
      </c>
      <c r="ET1214" s="7">
        <f t="shared" si="7021"/>
        <v>9.7767129339738218E-2</v>
      </c>
      <c r="EU1214" s="7">
        <f t="shared" si="7021"/>
        <v>0.1221104159094291</v>
      </c>
      <c r="EV1214" s="7">
        <f t="shared" si="7021"/>
        <v>0.1389384155498308</v>
      </c>
      <c r="EW1214" s="7">
        <f t="shared" si="7021"/>
        <v>0.14890195784685098</v>
      </c>
      <c r="EX1214" s="7">
        <f t="shared" si="7021"/>
        <v>0.15772777287770082</v>
      </c>
      <c r="EY1214" s="7">
        <f t="shared" si="7021"/>
        <v>0.1608078444672357</v>
      </c>
      <c r="EZ1214" s="7">
        <f t="shared" si="7021"/>
        <v>0.16311599264331464</v>
      </c>
      <c r="FA1214" s="7">
        <f t="shared" si="7021"/>
        <v>0.16313266949495109</v>
      </c>
      <c r="FB1214" s="7">
        <f t="shared" si="7021"/>
        <v>0.1625523474809418</v>
      </c>
      <c r="FC1214" s="7">
        <f t="shared" si="7021"/>
        <v>0.16141637281501856</v>
      </c>
      <c r="FD1214" s="7">
        <f t="shared" si="7021"/>
        <v>0.1612010523849616</v>
      </c>
      <c r="FE1214" s="7">
        <f t="shared" si="7021"/>
        <v>0.15856863919951522</v>
      </c>
      <c r="FF1214" s="7">
        <f t="shared" si="7021"/>
        <v>0.15571123232113995</v>
      </c>
      <c r="FG1214" s="7">
        <f t="shared" si="7021"/>
        <v>0.15260479323633319</v>
      </c>
      <c r="FH1214" s="7">
        <f t="shared" si="7021"/>
        <v>0.14923985754547209</v>
      </c>
      <c r="FI1214" s="7">
        <f t="shared" si="7021"/>
        <v>0.14559989741993801</v>
      </c>
      <c r="FJ1214" s="7">
        <f t="shared" si="7021"/>
        <v>0.14163084421627051</v>
      </c>
      <c r="FK1214" s="7">
        <f t="shared" si="7021"/>
        <v>0.13729127514948397</v>
      </c>
      <c r="FL1214" s="7">
        <f t="shared" si="7021"/>
        <v>0.13254236994206331</v>
      </c>
      <c r="FM1214" s="7">
        <f t="shared" si="7021"/>
        <v>0.12737454293802225</v>
      </c>
      <c r="FN1214" s="7">
        <f t="shared" si="7021"/>
        <v>0.12176878930331989</v>
      </c>
      <c r="FO1214" s="7">
        <f t="shared" si="7021"/>
        <v>0.11572053353862399</v>
      </c>
      <c r="FP1214" s="7">
        <f t="shared" si="7021"/>
        <v>0.10925638453515646</v>
      </c>
      <c r="FQ1214" s="7">
        <f t="shared" si="7021"/>
        <v>0.10243223075709061</v>
      </c>
      <c r="FR1214" s="7">
        <f t="shared" si="7021"/>
        <v>9.5293728595628957E-2</v>
      </c>
      <c r="FS1214" s="7">
        <f t="shared" ref="FS1214:HA1214" si="7022">SUMPRODUCT(FS1220:FS1270,$HD1220:$HD1270)</f>
        <v>8.7891311758320503E-2</v>
      </c>
      <c r="FT1214" s="7">
        <f t="shared" si="7022"/>
        <v>8.0128751103825627E-2</v>
      </c>
      <c r="FU1214" s="7">
        <f t="shared" si="7022"/>
        <v>7.2075010330380135E-2</v>
      </c>
      <c r="FV1214" s="7">
        <f t="shared" si="7022"/>
        <v>6.3838278149824276E-2</v>
      </c>
      <c r="FW1214" s="7">
        <f t="shared" si="7022"/>
        <v>5.555589994266609E-2</v>
      </c>
      <c r="FX1214" s="7">
        <f t="shared" si="7022"/>
        <v>4.7403627185079268E-2</v>
      </c>
      <c r="FY1214" s="7">
        <f t="shared" si="7022"/>
        <v>3.9586295025987844E-2</v>
      </c>
      <c r="FZ1214" s="7">
        <f t="shared" si="7022"/>
        <v>3.230518778185789E-2</v>
      </c>
      <c r="GA1214" s="7">
        <f t="shared" si="7022"/>
        <v>2.5723328823182168E-2</v>
      </c>
      <c r="GB1214" s="7">
        <f t="shared" si="7022"/>
        <v>1.9949984902107164E-2</v>
      </c>
      <c r="GC1214" s="7">
        <f t="shared" si="7022"/>
        <v>1.5040892117245653E-2</v>
      </c>
      <c r="GD1214" s="7">
        <f t="shared" si="7022"/>
        <v>1.1000607676711127E-2</v>
      </c>
      <c r="GE1214" s="7">
        <f t="shared" si="7022"/>
        <v>7.8510236927919596E-3</v>
      </c>
      <c r="GF1214" s="7">
        <f t="shared" si="7022"/>
        <v>5.4162642251833178E-3</v>
      </c>
      <c r="GG1214" s="7">
        <f t="shared" si="7022"/>
        <v>3.6540284968776741E-3</v>
      </c>
      <c r="GH1214" s="7">
        <f t="shared" si="7022"/>
        <v>2.3369704654630855E-3</v>
      </c>
      <c r="GI1214" s="7">
        <f t="shared" si="7022"/>
        <v>1.4088192753997668E-3</v>
      </c>
      <c r="GJ1214" s="7">
        <f t="shared" si="7022"/>
        <v>7.6744021208126887E-4</v>
      </c>
      <c r="GK1214" s="7">
        <f t="shared" si="7022"/>
        <v>3.678264192484313E-4</v>
      </c>
      <c r="GL1214" s="7">
        <f t="shared" si="7022"/>
        <v>1.5254865085490192E-4</v>
      </c>
      <c r="GM1214" s="7">
        <f t="shared" si="7022"/>
        <v>5.4183755297152607E-5</v>
      </c>
      <c r="GN1214" s="7">
        <f t="shared" si="7022"/>
        <v>1.5691615534055396E-5</v>
      </c>
      <c r="GO1214" s="7">
        <f t="shared" si="7022"/>
        <v>3.4102588040162595E-6</v>
      </c>
      <c r="GP1214" s="7">
        <f t="shared" si="7022"/>
        <v>4.6966084248911909E-7</v>
      </c>
      <c r="GQ1214" s="7">
        <f t="shared" si="7022"/>
        <v>0</v>
      </c>
      <c r="GR1214" s="7">
        <f t="shared" si="7022"/>
        <v>0</v>
      </c>
      <c r="GS1214" s="7">
        <f t="shared" si="7022"/>
        <v>0</v>
      </c>
      <c r="GT1214" s="7">
        <f t="shared" si="7022"/>
        <v>0</v>
      </c>
      <c r="GU1214" s="7">
        <f t="shared" si="7022"/>
        <v>0</v>
      </c>
      <c r="GV1214" s="7">
        <f t="shared" si="7022"/>
        <v>0</v>
      </c>
      <c r="GW1214" s="7">
        <f t="shared" si="7022"/>
        <v>0</v>
      </c>
      <c r="GX1214" s="7">
        <f t="shared" si="7022"/>
        <v>0</v>
      </c>
      <c r="GY1214" s="7">
        <f t="shared" si="7022"/>
        <v>0</v>
      </c>
      <c r="GZ1214" s="7">
        <f t="shared" si="7022"/>
        <v>0</v>
      </c>
      <c r="HA1214" s="7">
        <f t="shared" si="7022"/>
        <v>0</v>
      </c>
      <c r="HB1214" s="6">
        <f>IF(OR(C1214&gt;=F1213,C1216=0), 0, I1214/(F1213-F1214))</f>
        <v>1799.7499366186255</v>
      </c>
      <c r="HC1214" s="6">
        <f>IF(C1214&gt;=F1213,I1214,HB1214*C1216)</f>
        <v>1799.7499366186255</v>
      </c>
      <c r="HD1214" s="6">
        <f>I1214*HH1214/HJ1214</f>
        <v>4156.5312989023441</v>
      </c>
      <c r="HE1214" s="6">
        <f>I1214-HD1214*HI1214</f>
        <v>3071.5011082779456</v>
      </c>
      <c r="HF1214" s="7">
        <f>SUMPRODUCT(HB1220:HB1270,HD1220:HD1270)/SUM(HD1220:HD1270)-HB1220</f>
        <v>38.230500566071008</v>
      </c>
      <c r="HH1214">
        <f>VLOOKUP(C1214,HH1219:HO1269,3)*HN1219</f>
        <v>0.85808345999999991</v>
      </c>
      <c r="HI1214">
        <f>SUMPRODUCT(HC1220:HC1270,HN1220:HN1270,HO1220:HO1270)/HN1220/HO1220</f>
        <v>11.817846064730492</v>
      </c>
      <c r="HJ1214">
        <f>SUMPRODUCT(HJ1219:HJ1269,HN1219:HN1269,HO1219:HO1269)</f>
        <v>10.774785682844065</v>
      </c>
      <c r="HL1214" t="s">
        <v>44</v>
      </c>
      <c r="HM1214" t="s">
        <v>129</v>
      </c>
    </row>
    <row r="1215" spans="2:226" x14ac:dyDescent="0.25">
      <c r="B1215" t="s">
        <v>7</v>
      </c>
      <c r="C1215" t="str">
        <f>VLOOKUP(C1213,AMMset!A:E,5)</f>
        <v>M</v>
      </c>
      <c r="E1215" t="s">
        <v>21</v>
      </c>
      <c r="F1215" s="3">
        <f>NPV(Assumptions!$C$9,F1219:F1318)*(1+Assumptions!$C$9)^(1+C1214-C1219)</f>
        <v>448700.45816655579</v>
      </c>
      <c r="HC1215" s="10" t="s">
        <v>119</v>
      </c>
      <c r="HD1215" s="6">
        <f>NPV(Assumptions!$C$9+0.01, J1214:DE1214)*(1.01+Assumptions!$C$9)*HH1215/HJ1215</f>
        <v>2851.1159783277735</v>
      </c>
      <c r="HE1215" s="6">
        <f>NPV(Assumptions!$C$9+0.01, J1214:DE1214)*(1.01+Assumptions!$C$9)-HD1215*HI1215</f>
        <v>1966.5070555936982</v>
      </c>
      <c r="HG1215" t="s">
        <v>125</v>
      </c>
      <c r="HH1215">
        <f>HH1214*HQ1219/HN1219</f>
        <v>0.86635015999999998</v>
      </c>
      <c r="HI1215">
        <f>SUMPRODUCT(HC1220:HC1270,HQ1220:HQ1270,HO1220:HO1270)/HQ1220/HO1220</f>
        <v>10.520681739366312</v>
      </c>
      <c r="HJ1215">
        <f>SUMPRODUCT(HJ1219:HJ1269,HQ1219:HQ1269,HO1219:HO1269)</f>
        <v>9.7121440800194758</v>
      </c>
      <c r="HK1215" s="5"/>
      <c r="HL1215" t="s">
        <v>45</v>
      </c>
      <c r="HM1215" s="5" t="s">
        <v>130</v>
      </c>
      <c r="HN1215" s="5"/>
      <c r="HO1215" s="5"/>
      <c r="HP1215" s="5"/>
      <c r="HQ1215" s="5"/>
      <c r="HR1215" s="5"/>
    </row>
    <row r="1216" spans="2:226" x14ac:dyDescent="0.25">
      <c r="B1216" t="s">
        <v>6</v>
      </c>
      <c r="C1216">
        <f>VLOOKUP(C1213,AMMset!A:E,4)</f>
        <v>1</v>
      </c>
      <c r="E1216" t="s">
        <v>35</v>
      </c>
      <c r="H1216" t="s">
        <v>29</v>
      </c>
      <c r="I1216">
        <v>50</v>
      </c>
      <c r="HC1216" s="10" t="s">
        <v>120</v>
      </c>
      <c r="HD1216" s="6">
        <f>NPV(Assumptions!$C$9-0.01, J1214:DE1214)*(0.99+Assumptions!$C$9)*HH1216/HJ1216</f>
        <v>6071.4277581991291</v>
      </c>
      <c r="HE1216" s="6">
        <f>NPV(Assumptions!$C$9-0.01, J1214:DE1214)*(0.99+Assumptions!$C$9)-HD1216*HI1216</f>
        <v>4888.7286369059584</v>
      </c>
      <c r="HG1216" t="s">
        <v>126</v>
      </c>
      <c r="HH1216">
        <f>HH1214*HR1219/HN1219</f>
        <v>0.84981675999999984</v>
      </c>
      <c r="HI1216">
        <f>SUMPRODUCT(HC1220:HC1270,HR1220:HR1270,HO1220:HO1270)/HR1220/HO1220</f>
        <v>13.45186501044437</v>
      </c>
      <c r="HJ1216">
        <f>SUMPRODUCT(HJ1219:HJ1269,HR1219:HR1269,HO1219:HO1269)</f>
        <v>12.115894894673149</v>
      </c>
      <c r="HK1216" s="5"/>
      <c r="HL1216" t="s">
        <v>46</v>
      </c>
      <c r="HM1216" s="5" t="s">
        <v>131</v>
      </c>
      <c r="HN1216" s="5"/>
      <c r="HO1216" s="5"/>
      <c r="HP1216" s="5"/>
      <c r="HQ1216" s="5"/>
      <c r="HR1216" s="5"/>
    </row>
    <row r="1217" spans="2:226" x14ac:dyDescent="0.25">
      <c r="J1217" t="s">
        <v>26</v>
      </c>
      <c r="HH1217" s="5"/>
      <c r="HI1217" s="5"/>
      <c r="HJ1217" s="5"/>
      <c r="HK1217" s="5"/>
      <c r="HL1217" s="5"/>
      <c r="HM1217" s="5"/>
      <c r="HN1217" s="5"/>
      <c r="HO1217" s="5"/>
      <c r="HP1217" s="5"/>
      <c r="HQ1217" s="5" t="s">
        <v>118</v>
      </c>
      <c r="HR1217" s="5"/>
    </row>
    <row r="1218" spans="2:226" x14ac:dyDescent="0.25">
      <c r="B1218" t="s">
        <v>16</v>
      </c>
      <c r="C1218" t="s">
        <v>5</v>
      </c>
      <c r="D1218" t="s">
        <v>27</v>
      </c>
      <c r="E1218" t="s">
        <v>26</v>
      </c>
      <c r="F1218" t="s">
        <v>28</v>
      </c>
      <c r="H1218" t="s">
        <v>29</v>
      </c>
      <c r="I1218" t="s">
        <v>21</v>
      </c>
      <c r="J1218">
        <f>Assumptions!C3</f>
        <v>2019</v>
      </c>
      <c r="K1218">
        <f>J1218+1</f>
        <v>2020</v>
      </c>
      <c r="L1218">
        <f t="shared" ref="L1218" si="7023">K1218+1</f>
        <v>2021</v>
      </c>
      <c r="M1218">
        <f t="shared" ref="M1218" si="7024">L1218+1</f>
        <v>2022</v>
      </c>
      <c r="N1218">
        <f t="shared" ref="N1218" si="7025">M1218+1</f>
        <v>2023</v>
      </c>
      <c r="O1218">
        <f t="shared" ref="O1218" si="7026">N1218+1</f>
        <v>2024</v>
      </c>
      <c r="P1218">
        <f t="shared" ref="P1218" si="7027">O1218+1</f>
        <v>2025</v>
      </c>
      <c r="Q1218">
        <f t="shared" ref="Q1218" si="7028">P1218+1</f>
        <v>2026</v>
      </c>
      <c r="R1218">
        <f t="shared" ref="R1218" si="7029">Q1218+1</f>
        <v>2027</v>
      </c>
      <c r="S1218">
        <f t="shared" ref="S1218" si="7030">R1218+1</f>
        <v>2028</v>
      </c>
      <c r="T1218">
        <f t="shared" ref="T1218" si="7031">S1218+1</f>
        <v>2029</v>
      </c>
      <c r="U1218">
        <f t="shared" ref="U1218" si="7032">T1218+1</f>
        <v>2030</v>
      </c>
      <c r="V1218">
        <f t="shared" ref="V1218" si="7033">U1218+1</f>
        <v>2031</v>
      </c>
      <c r="W1218">
        <f t="shared" ref="W1218" si="7034">V1218+1</f>
        <v>2032</v>
      </c>
      <c r="X1218">
        <f t="shared" ref="X1218" si="7035">W1218+1</f>
        <v>2033</v>
      </c>
      <c r="Y1218">
        <f t="shared" ref="Y1218" si="7036">X1218+1</f>
        <v>2034</v>
      </c>
      <c r="Z1218">
        <f t="shared" ref="Z1218" si="7037">Y1218+1</f>
        <v>2035</v>
      </c>
      <c r="AA1218">
        <f t="shared" ref="AA1218" si="7038">Z1218+1</f>
        <v>2036</v>
      </c>
      <c r="AB1218">
        <f t="shared" ref="AB1218" si="7039">AA1218+1</f>
        <v>2037</v>
      </c>
      <c r="AC1218">
        <f t="shared" ref="AC1218" si="7040">AB1218+1</f>
        <v>2038</v>
      </c>
      <c r="AD1218">
        <f t="shared" ref="AD1218" si="7041">AC1218+1</f>
        <v>2039</v>
      </c>
      <c r="AE1218">
        <f t="shared" ref="AE1218" si="7042">AD1218+1</f>
        <v>2040</v>
      </c>
      <c r="AF1218">
        <f t="shared" ref="AF1218" si="7043">AE1218+1</f>
        <v>2041</v>
      </c>
      <c r="AG1218">
        <f t="shared" ref="AG1218" si="7044">AF1218+1</f>
        <v>2042</v>
      </c>
      <c r="AH1218">
        <f t="shared" ref="AH1218" si="7045">AG1218+1</f>
        <v>2043</v>
      </c>
      <c r="AI1218">
        <f t="shared" ref="AI1218" si="7046">AH1218+1</f>
        <v>2044</v>
      </c>
      <c r="AJ1218">
        <f t="shared" ref="AJ1218" si="7047">AI1218+1</f>
        <v>2045</v>
      </c>
      <c r="AK1218">
        <f t="shared" ref="AK1218" si="7048">AJ1218+1</f>
        <v>2046</v>
      </c>
      <c r="AL1218">
        <f t="shared" ref="AL1218" si="7049">AK1218+1</f>
        <v>2047</v>
      </c>
      <c r="AM1218">
        <f t="shared" ref="AM1218" si="7050">AL1218+1</f>
        <v>2048</v>
      </c>
      <c r="AN1218">
        <f t="shared" ref="AN1218" si="7051">AM1218+1</f>
        <v>2049</v>
      </c>
      <c r="AO1218">
        <f t="shared" ref="AO1218" si="7052">AN1218+1</f>
        <v>2050</v>
      </c>
      <c r="AP1218">
        <f t="shared" ref="AP1218" si="7053">AO1218+1</f>
        <v>2051</v>
      </c>
      <c r="AQ1218">
        <f t="shared" ref="AQ1218" si="7054">AP1218+1</f>
        <v>2052</v>
      </c>
      <c r="AR1218">
        <f t="shared" ref="AR1218" si="7055">AQ1218+1</f>
        <v>2053</v>
      </c>
      <c r="AS1218">
        <f t="shared" ref="AS1218" si="7056">AR1218+1</f>
        <v>2054</v>
      </c>
      <c r="AT1218">
        <f t="shared" ref="AT1218" si="7057">AS1218+1</f>
        <v>2055</v>
      </c>
      <c r="AU1218">
        <f t="shared" ref="AU1218" si="7058">AT1218+1</f>
        <v>2056</v>
      </c>
      <c r="AV1218">
        <f t="shared" ref="AV1218" si="7059">AU1218+1</f>
        <v>2057</v>
      </c>
      <c r="AW1218">
        <f t="shared" ref="AW1218" si="7060">AV1218+1</f>
        <v>2058</v>
      </c>
      <c r="AX1218">
        <f t="shared" ref="AX1218" si="7061">AW1218+1</f>
        <v>2059</v>
      </c>
      <c r="AY1218">
        <f t="shared" ref="AY1218" si="7062">AX1218+1</f>
        <v>2060</v>
      </c>
      <c r="AZ1218">
        <f t="shared" ref="AZ1218" si="7063">AY1218+1</f>
        <v>2061</v>
      </c>
      <c r="BA1218">
        <f t="shared" ref="BA1218" si="7064">AZ1218+1</f>
        <v>2062</v>
      </c>
      <c r="BB1218">
        <f t="shared" ref="BB1218" si="7065">BA1218+1</f>
        <v>2063</v>
      </c>
      <c r="BC1218">
        <f t="shared" ref="BC1218" si="7066">BB1218+1</f>
        <v>2064</v>
      </c>
      <c r="BD1218">
        <f t="shared" ref="BD1218" si="7067">BC1218+1</f>
        <v>2065</v>
      </c>
      <c r="BE1218">
        <f t="shared" ref="BE1218" si="7068">BD1218+1</f>
        <v>2066</v>
      </c>
      <c r="BF1218">
        <f t="shared" ref="BF1218" si="7069">BE1218+1</f>
        <v>2067</v>
      </c>
      <c r="BG1218">
        <f t="shared" ref="BG1218" si="7070">BF1218+1</f>
        <v>2068</v>
      </c>
      <c r="BH1218">
        <f t="shared" ref="BH1218" si="7071">BG1218+1</f>
        <v>2069</v>
      </c>
      <c r="BI1218">
        <f t="shared" ref="BI1218" si="7072">BH1218+1</f>
        <v>2070</v>
      </c>
      <c r="BJ1218">
        <f t="shared" ref="BJ1218" si="7073">BI1218+1</f>
        <v>2071</v>
      </c>
      <c r="BK1218">
        <f t="shared" ref="BK1218" si="7074">BJ1218+1</f>
        <v>2072</v>
      </c>
      <c r="BL1218">
        <f t="shared" ref="BL1218" si="7075">BK1218+1</f>
        <v>2073</v>
      </c>
      <c r="BM1218">
        <f t="shared" ref="BM1218" si="7076">BL1218+1</f>
        <v>2074</v>
      </c>
      <c r="BN1218">
        <f t="shared" ref="BN1218" si="7077">BM1218+1</f>
        <v>2075</v>
      </c>
      <c r="BO1218">
        <f t="shared" ref="BO1218" si="7078">BN1218+1</f>
        <v>2076</v>
      </c>
      <c r="BP1218">
        <f t="shared" ref="BP1218" si="7079">BO1218+1</f>
        <v>2077</v>
      </c>
      <c r="BQ1218">
        <f t="shared" ref="BQ1218" si="7080">BP1218+1</f>
        <v>2078</v>
      </c>
      <c r="BR1218">
        <f t="shared" ref="BR1218" si="7081">BQ1218+1</f>
        <v>2079</v>
      </c>
      <c r="BS1218">
        <f t="shared" ref="BS1218" si="7082">BR1218+1</f>
        <v>2080</v>
      </c>
      <c r="BT1218">
        <f t="shared" ref="BT1218" si="7083">BS1218+1</f>
        <v>2081</v>
      </c>
      <c r="BU1218">
        <f t="shared" ref="BU1218" si="7084">BT1218+1</f>
        <v>2082</v>
      </c>
      <c r="BV1218">
        <f t="shared" ref="BV1218" si="7085">BU1218+1</f>
        <v>2083</v>
      </c>
      <c r="BW1218">
        <f t="shared" ref="BW1218" si="7086">BV1218+1</f>
        <v>2084</v>
      </c>
      <c r="BX1218">
        <f t="shared" ref="BX1218" si="7087">BW1218+1</f>
        <v>2085</v>
      </c>
      <c r="BY1218">
        <f t="shared" ref="BY1218" si="7088">BX1218+1</f>
        <v>2086</v>
      </c>
      <c r="BZ1218">
        <f t="shared" ref="BZ1218" si="7089">BY1218+1</f>
        <v>2087</v>
      </c>
      <c r="CA1218">
        <f t="shared" ref="CA1218" si="7090">BZ1218+1</f>
        <v>2088</v>
      </c>
      <c r="CB1218">
        <f t="shared" ref="CB1218" si="7091">CA1218+1</f>
        <v>2089</v>
      </c>
      <c r="CC1218">
        <f t="shared" ref="CC1218" si="7092">CB1218+1</f>
        <v>2090</v>
      </c>
      <c r="CD1218">
        <f t="shared" ref="CD1218" si="7093">CC1218+1</f>
        <v>2091</v>
      </c>
      <c r="CE1218">
        <f t="shared" ref="CE1218" si="7094">CD1218+1</f>
        <v>2092</v>
      </c>
      <c r="CF1218">
        <f t="shared" ref="CF1218" si="7095">CE1218+1</f>
        <v>2093</v>
      </c>
      <c r="CG1218">
        <f t="shared" ref="CG1218" si="7096">CF1218+1</f>
        <v>2094</v>
      </c>
      <c r="CH1218">
        <f t="shared" ref="CH1218" si="7097">CG1218+1</f>
        <v>2095</v>
      </c>
      <c r="CI1218">
        <f t="shared" ref="CI1218" si="7098">CH1218+1</f>
        <v>2096</v>
      </c>
      <c r="CJ1218">
        <f t="shared" ref="CJ1218" si="7099">CI1218+1</f>
        <v>2097</v>
      </c>
      <c r="CK1218">
        <f t="shared" ref="CK1218" si="7100">CJ1218+1</f>
        <v>2098</v>
      </c>
      <c r="CL1218">
        <f t="shared" ref="CL1218" si="7101">CK1218+1</f>
        <v>2099</v>
      </c>
      <c r="CM1218">
        <f t="shared" ref="CM1218" si="7102">CL1218+1</f>
        <v>2100</v>
      </c>
      <c r="CN1218">
        <f t="shared" ref="CN1218" si="7103">CM1218+1</f>
        <v>2101</v>
      </c>
      <c r="CO1218">
        <f t="shared" ref="CO1218" si="7104">CN1218+1</f>
        <v>2102</v>
      </c>
      <c r="CP1218">
        <f t="shared" ref="CP1218" si="7105">CO1218+1</f>
        <v>2103</v>
      </c>
      <c r="CQ1218">
        <f t="shared" ref="CQ1218" si="7106">CP1218+1</f>
        <v>2104</v>
      </c>
      <c r="CR1218">
        <f t="shared" ref="CR1218" si="7107">CQ1218+1</f>
        <v>2105</v>
      </c>
      <c r="CS1218">
        <f t="shared" ref="CS1218" si="7108">CR1218+1</f>
        <v>2106</v>
      </c>
      <c r="CT1218">
        <f t="shared" ref="CT1218" si="7109">CS1218+1</f>
        <v>2107</v>
      </c>
      <c r="CU1218">
        <f t="shared" ref="CU1218" si="7110">CT1218+1</f>
        <v>2108</v>
      </c>
      <c r="CV1218">
        <f t="shared" ref="CV1218" si="7111">CU1218+1</f>
        <v>2109</v>
      </c>
      <c r="CW1218">
        <f t="shared" ref="CW1218" si="7112">CV1218+1</f>
        <v>2110</v>
      </c>
      <c r="CX1218">
        <f t="shared" ref="CX1218" si="7113">CW1218+1</f>
        <v>2111</v>
      </c>
      <c r="CY1218">
        <f t="shared" ref="CY1218" si="7114">CX1218+1</f>
        <v>2112</v>
      </c>
      <c r="CZ1218">
        <f t="shared" ref="CZ1218" si="7115">CY1218+1</f>
        <v>2113</v>
      </c>
      <c r="DA1218">
        <f t="shared" ref="DA1218" si="7116">CZ1218+1</f>
        <v>2114</v>
      </c>
      <c r="DB1218">
        <f t="shared" ref="DB1218" si="7117">DA1218+1</f>
        <v>2115</v>
      </c>
      <c r="DC1218">
        <f t="shared" ref="DC1218" si="7118">DB1218+1</f>
        <v>2116</v>
      </c>
      <c r="DD1218">
        <f t="shared" ref="DD1218" si="7119">DC1218+1</f>
        <v>2117</v>
      </c>
      <c r="DE1218">
        <f t="shared" ref="DE1218" si="7120">DD1218+1</f>
        <v>2118</v>
      </c>
      <c r="DF1218">
        <f>J1218</f>
        <v>2019</v>
      </c>
      <c r="DG1218">
        <f>DF1218+1</f>
        <v>2020</v>
      </c>
      <c r="DH1218">
        <f t="shared" ref="DH1218" si="7121">DG1218+1</f>
        <v>2021</v>
      </c>
      <c r="DI1218">
        <f t="shared" ref="DI1218" si="7122">DH1218+1</f>
        <v>2022</v>
      </c>
      <c r="DJ1218">
        <f t="shared" ref="DJ1218" si="7123">DI1218+1</f>
        <v>2023</v>
      </c>
      <c r="DK1218">
        <f t="shared" ref="DK1218" si="7124">DJ1218+1</f>
        <v>2024</v>
      </c>
      <c r="DL1218">
        <f t="shared" ref="DL1218" si="7125">DK1218+1</f>
        <v>2025</v>
      </c>
      <c r="DM1218">
        <f t="shared" ref="DM1218" si="7126">DL1218+1</f>
        <v>2026</v>
      </c>
      <c r="DN1218">
        <f t="shared" ref="DN1218" si="7127">DM1218+1</f>
        <v>2027</v>
      </c>
      <c r="DO1218">
        <f t="shared" ref="DO1218" si="7128">DN1218+1</f>
        <v>2028</v>
      </c>
      <c r="DP1218">
        <f t="shared" ref="DP1218" si="7129">DO1218+1</f>
        <v>2029</v>
      </c>
      <c r="DQ1218">
        <f t="shared" ref="DQ1218" si="7130">DP1218+1</f>
        <v>2030</v>
      </c>
      <c r="DR1218">
        <f t="shared" ref="DR1218" si="7131">DQ1218+1</f>
        <v>2031</v>
      </c>
      <c r="DS1218">
        <f t="shared" ref="DS1218" si="7132">DR1218+1</f>
        <v>2032</v>
      </c>
      <c r="DT1218">
        <f t="shared" ref="DT1218" si="7133">DS1218+1</f>
        <v>2033</v>
      </c>
      <c r="DU1218">
        <f t="shared" ref="DU1218" si="7134">DT1218+1</f>
        <v>2034</v>
      </c>
      <c r="DV1218">
        <f t="shared" ref="DV1218" si="7135">DU1218+1</f>
        <v>2035</v>
      </c>
      <c r="DW1218">
        <f t="shared" ref="DW1218" si="7136">DV1218+1</f>
        <v>2036</v>
      </c>
      <c r="DX1218">
        <f t="shared" ref="DX1218" si="7137">DW1218+1</f>
        <v>2037</v>
      </c>
      <c r="DY1218">
        <f t="shared" ref="DY1218" si="7138">DX1218+1</f>
        <v>2038</v>
      </c>
      <c r="DZ1218">
        <f t="shared" ref="DZ1218" si="7139">DY1218+1</f>
        <v>2039</v>
      </c>
      <c r="EA1218">
        <f t="shared" ref="EA1218" si="7140">DZ1218+1</f>
        <v>2040</v>
      </c>
      <c r="EB1218">
        <f t="shared" ref="EB1218" si="7141">EA1218+1</f>
        <v>2041</v>
      </c>
      <c r="EC1218">
        <f t="shared" ref="EC1218" si="7142">EB1218+1</f>
        <v>2042</v>
      </c>
      <c r="ED1218">
        <f t="shared" ref="ED1218" si="7143">EC1218+1</f>
        <v>2043</v>
      </c>
      <c r="EE1218">
        <f t="shared" ref="EE1218" si="7144">ED1218+1</f>
        <v>2044</v>
      </c>
      <c r="EF1218">
        <f t="shared" ref="EF1218" si="7145">EE1218+1</f>
        <v>2045</v>
      </c>
      <c r="EG1218">
        <f t="shared" ref="EG1218" si="7146">EF1218+1</f>
        <v>2046</v>
      </c>
      <c r="EH1218">
        <f t="shared" ref="EH1218" si="7147">EG1218+1</f>
        <v>2047</v>
      </c>
      <c r="EI1218">
        <f t="shared" ref="EI1218" si="7148">EH1218+1</f>
        <v>2048</v>
      </c>
      <c r="EJ1218">
        <f t="shared" ref="EJ1218" si="7149">EI1218+1</f>
        <v>2049</v>
      </c>
      <c r="EK1218">
        <f t="shared" ref="EK1218" si="7150">EJ1218+1</f>
        <v>2050</v>
      </c>
      <c r="EL1218">
        <f t="shared" ref="EL1218" si="7151">EK1218+1</f>
        <v>2051</v>
      </c>
      <c r="EM1218">
        <f t="shared" ref="EM1218" si="7152">EL1218+1</f>
        <v>2052</v>
      </c>
      <c r="EN1218">
        <f t="shared" ref="EN1218" si="7153">EM1218+1</f>
        <v>2053</v>
      </c>
      <c r="EO1218">
        <f t="shared" ref="EO1218" si="7154">EN1218+1</f>
        <v>2054</v>
      </c>
      <c r="EP1218">
        <f t="shared" ref="EP1218" si="7155">EO1218+1</f>
        <v>2055</v>
      </c>
      <c r="EQ1218">
        <f t="shared" ref="EQ1218" si="7156">EP1218+1</f>
        <v>2056</v>
      </c>
      <c r="ER1218">
        <f t="shared" ref="ER1218" si="7157">EQ1218+1</f>
        <v>2057</v>
      </c>
      <c r="ES1218">
        <f t="shared" ref="ES1218" si="7158">ER1218+1</f>
        <v>2058</v>
      </c>
      <c r="ET1218">
        <f t="shared" ref="ET1218" si="7159">ES1218+1</f>
        <v>2059</v>
      </c>
      <c r="EU1218">
        <f t="shared" ref="EU1218" si="7160">ET1218+1</f>
        <v>2060</v>
      </c>
      <c r="EV1218">
        <f t="shared" ref="EV1218" si="7161">EU1218+1</f>
        <v>2061</v>
      </c>
      <c r="EW1218">
        <f t="shared" ref="EW1218" si="7162">EV1218+1</f>
        <v>2062</v>
      </c>
      <c r="EX1218">
        <f t="shared" ref="EX1218" si="7163">EW1218+1</f>
        <v>2063</v>
      </c>
      <c r="EY1218">
        <f t="shared" ref="EY1218" si="7164">EX1218+1</f>
        <v>2064</v>
      </c>
      <c r="EZ1218">
        <f t="shared" ref="EZ1218" si="7165">EY1218+1</f>
        <v>2065</v>
      </c>
      <c r="FA1218">
        <f t="shared" ref="FA1218" si="7166">EZ1218+1</f>
        <v>2066</v>
      </c>
      <c r="FB1218">
        <f t="shared" ref="FB1218" si="7167">FA1218+1</f>
        <v>2067</v>
      </c>
      <c r="FC1218">
        <f t="shared" ref="FC1218" si="7168">FB1218+1</f>
        <v>2068</v>
      </c>
      <c r="FD1218">
        <f t="shared" ref="FD1218" si="7169">FC1218+1</f>
        <v>2069</v>
      </c>
      <c r="FE1218">
        <f t="shared" ref="FE1218" si="7170">FD1218+1</f>
        <v>2070</v>
      </c>
      <c r="FF1218">
        <f t="shared" ref="FF1218" si="7171">FE1218+1</f>
        <v>2071</v>
      </c>
      <c r="FG1218">
        <f t="shared" ref="FG1218" si="7172">FF1218+1</f>
        <v>2072</v>
      </c>
      <c r="FH1218">
        <f t="shared" ref="FH1218" si="7173">FG1218+1</f>
        <v>2073</v>
      </c>
      <c r="FI1218">
        <f t="shared" ref="FI1218" si="7174">FH1218+1</f>
        <v>2074</v>
      </c>
      <c r="FJ1218">
        <f t="shared" ref="FJ1218" si="7175">FI1218+1</f>
        <v>2075</v>
      </c>
      <c r="FK1218">
        <f t="shared" ref="FK1218" si="7176">FJ1218+1</f>
        <v>2076</v>
      </c>
      <c r="FL1218">
        <f t="shared" ref="FL1218" si="7177">FK1218+1</f>
        <v>2077</v>
      </c>
      <c r="FM1218">
        <f t="shared" ref="FM1218" si="7178">FL1218+1</f>
        <v>2078</v>
      </c>
      <c r="FN1218">
        <f t="shared" ref="FN1218" si="7179">FM1218+1</f>
        <v>2079</v>
      </c>
      <c r="FO1218">
        <f t="shared" ref="FO1218" si="7180">FN1218+1</f>
        <v>2080</v>
      </c>
      <c r="FP1218">
        <f t="shared" ref="FP1218" si="7181">FO1218+1</f>
        <v>2081</v>
      </c>
      <c r="FQ1218">
        <f t="shared" ref="FQ1218" si="7182">FP1218+1</f>
        <v>2082</v>
      </c>
      <c r="FR1218">
        <f t="shared" ref="FR1218" si="7183">FQ1218+1</f>
        <v>2083</v>
      </c>
      <c r="FS1218">
        <f t="shared" ref="FS1218" si="7184">FR1218+1</f>
        <v>2084</v>
      </c>
      <c r="FT1218">
        <f t="shared" ref="FT1218" si="7185">FS1218+1</f>
        <v>2085</v>
      </c>
      <c r="FU1218">
        <f t="shared" ref="FU1218" si="7186">FT1218+1</f>
        <v>2086</v>
      </c>
      <c r="FV1218">
        <f t="shared" ref="FV1218" si="7187">FU1218+1</f>
        <v>2087</v>
      </c>
      <c r="FW1218">
        <f t="shared" ref="FW1218" si="7188">FV1218+1</f>
        <v>2088</v>
      </c>
      <c r="FX1218">
        <f t="shared" ref="FX1218" si="7189">FW1218+1</f>
        <v>2089</v>
      </c>
      <c r="FY1218">
        <f t="shared" ref="FY1218" si="7190">FX1218+1</f>
        <v>2090</v>
      </c>
      <c r="FZ1218">
        <f t="shared" ref="FZ1218" si="7191">FY1218+1</f>
        <v>2091</v>
      </c>
      <c r="GA1218">
        <f t="shared" ref="GA1218" si="7192">FZ1218+1</f>
        <v>2092</v>
      </c>
      <c r="GB1218">
        <f t="shared" ref="GB1218" si="7193">GA1218+1</f>
        <v>2093</v>
      </c>
      <c r="GC1218">
        <f t="shared" ref="GC1218" si="7194">GB1218+1</f>
        <v>2094</v>
      </c>
      <c r="GD1218">
        <f t="shared" ref="GD1218" si="7195">GC1218+1</f>
        <v>2095</v>
      </c>
      <c r="GE1218">
        <f t="shared" ref="GE1218" si="7196">GD1218+1</f>
        <v>2096</v>
      </c>
      <c r="GF1218">
        <f t="shared" ref="GF1218" si="7197">GE1218+1</f>
        <v>2097</v>
      </c>
      <c r="GG1218">
        <f t="shared" ref="GG1218" si="7198">GF1218+1</f>
        <v>2098</v>
      </c>
      <c r="GH1218">
        <f t="shared" ref="GH1218" si="7199">GG1218+1</f>
        <v>2099</v>
      </c>
      <c r="GI1218">
        <f t="shared" ref="GI1218" si="7200">GH1218+1</f>
        <v>2100</v>
      </c>
      <c r="GJ1218">
        <f t="shared" ref="GJ1218" si="7201">GI1218+1</f>
        <v>2101</v>
      </c>
      <c r="GK1218">
        <f t="shared" ref="GK1218" si="7202">GJ1218+1</f>
        <v>2102</v>
      </c>
      <c r="GL1218">
        <f t="shared" ref="GL1218" si="7203">GK1218+1</f>
        <v>2103</v>
      </c>
      <c r="GM1218">
        <f t="shared" ref="GM1218" si="7204">GL1218+1</f>
        <v>2104</v>
      </c>
      <c r="GN1218">
        <f t="shared" ref="GN1218" si="7205">GM1218+1</f>
        <v>2105</v>
      </c>
      <c r="GO1218">
        <f t="shared" ref="GO1218" si="7206">GN1218+1</f>
        <v>2106</v>
      </c>
      <c r="GP1218">
        <f t="shared" ref="GP1218" si="7207">GO1218+1</f>
        <v>2107</v>
      </c>
      <c r="GQ1218">
        <f t="shared" ref="GQ1218" si="7208">GP1218+1</f>
        <v>2108</v>
      </c>
      <c r="GR1218">
        <f t="shared" ref="GR1218" si="7209">GQ1218+1</f>
        <v>2109</v>
      </c>
      <c r="GS1218">
        <f t="shared" ref="GS1218" si="7210">GR1218+1</f>
        <v>2110</v>
      </c>
      <c r="GT1218">
        <f t="shared" ref="GT1218" si="7211">GS1218+1</f>
        <v>2111</v>
      </c>
      <c r="GU1218">
        <f t="shared" ref="GU1218" si="7212">GT1218+1</f>
        <v>2112</v>
      </c>
      <c r="GV1218">
        <f t="shared" ref="GV1218" si="7213">GU1218+1</f>
        <v>2113</v>
      </c>
      <c r="GW1218">
        <f t="shared" ref="GW1218" si="7214">GV1218+1</f>
        <v>2114</v>
      </c>
      <c r="GX1218">
        <f t="shared" ref="GX1218" si="7215">GW1218+1</f>
        <v>2115</v>
      </c>
      <c r="GY1218">
        <f t="shared" ref="GY1218" si="7216">GX1218+1</f>
        <v>2116</v>
      </c>
      <c r="GZ1218">
        <f t="shared" ref="GZ1218" si="7217">GY1218+1</f>
        <v>2117</v>
      </c>
      <c r="HA1218">
        <f t="shared" ref="HA1218" si="7218">GZ1218+1</f>
        <v>2118</v>
      </c>
      <c r="HB1218" t="s">
        <v>6</v>
      </c>
      <c r="HC1218" t="s">
        <v>22</v>
      </c>
      <c r="HD1218" t="s">
        <v>31</v>
      </c>
      <c r="HE1218" t="s">
        <v>32</v>
      </c>
      <c r="HF1218" t="s">
        <v>33</v>
      </c>
      <c r="HH1218" s="5" t="s">
        <v>5</v>
      </c>
      <c r="HI1218" s="5" t="s">
        <v>6</v>
      </c>
      <c r="HJ1218" t="s">
        <v>22</v>
      </c>
      <c r="HK1218" t="s">
        <v>31</v>
      </c>
      <c r="HL1218" t="s">
        <v>32</v>
      </c>
      <c r="HM1218" t="s">
        <v>33</v>
      </c>
      <c r="HN1218" s="5" t="s">
        <v>47</v>
      </c>
      <c r="HO1218" s="5" t="s">
        <v>128</v>
      </c>
      <c r="HP1218" s="5"/>
      <c r="HQ1218" s="5" t="s">
        <v>125</v>
      </c>
      <c r="HR1218" s="5" t="s">
        <v>126</v>
      </c>
    </row>
    <row r="1219" spans="2:226" x14ac:dyDescent="0.25">
      <c r="B1219">
        <f>J1218+C1219-C1214</f>
        <v>2048</v>
      </c>
      <c r="C1219">
        <f>I1216+1</f>
        <v>51</v>
      </c>
      <c r="D1219">
        <v>1</v>
      </c>
      <c r="E1219" s="3">
        <f>IF(C1219&lt;65,Assumptions!$C$6,Assumptions!$C$7)*(1+Assumptions!$C$8)^(B1219-$J$3)</f>
        <v>48138.828084119115</v>
      </c>
      <c r="F1219" s="3">
        <f>ROUND(D1219*E1219, 2)</f>
        <v>48138.83</v>
      </c>
      <c r="I1219" s="5">
        <f>F1215</f>
        <v>448700.45816655579</v>
      </c>
      <c r="J1219" s="5">
        <f>IF(J1218&lt;$B1219,0,VLOOKUP(J1218,$B1219:$F1318,5))</f>
        <v>0</v>
      </c>
      <c r="K1219" s="5">
        <f t="shared" ref="K1219:BV1219" si="7219">IF(K1218&lt;$B1219,0,VLOOKUP(K1218,$B1219:$F1318,5))</f>
        <v>0</v>
      </c>
      <c r="L1219" s="5">
        <f t="shared" si="7219"/>
        <v>0</v>
      </c>
      <c r="M1219" s="5">
        <f t="shared" si="7219"/>
        <v>0</v>
      </c>
      <c r="N1219" s="5">
        <f t="shared" si="7219"/>
        <v>0</v>
      </c>
      <c r="O1219" s="5">
        <f t="shared" si="7219"/>
        <v>0</v>
      </c>
      <c r="P1219" s="5">
        <f t="shared" si="7219"/>
        <v>0</v>
      </c>
      <c r="Q1219" s="5">
        <f t="shared" si="7219"/>
        <v>0</v>
      </c>
      <c r="R1219" s="5">
        <f t="shared" si="7219"/>
        <v>0</v>
      </c>
      <c r="S1219" s="5">
        <f t="shared" si="7219"/>
        <v>0</v>
      </c>
      <c r="T1219" s="5">
        <f t="shared" si="7219"/>
        <v>0</v>
      </c>
      <c r="U1219" s="5">
        <f t="shared" si="7219"/>
        <v>0</v>
      </c>
      <c r="V1219" s="5">
        <f t="shared" si="7219"/>
        <v>0</v>
      </c>
      <c r="W1219" s="5">
        <f t="shared" si="7219"/>
        <v>0</v>
      </c>
      <c r="X1219" s="5">
        <f t="shared" si="7219"/>
        <v>0</v>
      </c>
      <c r="Y1219" s="5">
        <f t="shared" si="7219"/>
        <v>0</v>
      </c>
      <c r="Z1219" s="5">
        <f t="shared" si="7219"/>
        <v>0</v>
      </c>
      <c r="AA1219" s="5">
        <f t="shared" si="7219"/>
        <v>0</v>
      </c>
      <c r="AB1219" s="5">
        <f t="shared" si="7219"/>
        <v>0</v>
      </c>
      <c r="AC1219" s="5">
        <f t="shared" si="7219"/>
        <v>0</v>
      </c>
      <c r="AD1219" s="5">
        <f t="shared" si="7219"/>
        <v>0</v>
      </c>
      <c r="AE1219" s="5">
        <f t="shared" si="7219"/>
        <v>0</v>
      </c>
      <c r="AF1219" s="5">
        <f t="shared" si="7219"/>
        <v>0</v>
      </c>
      <c r="AG1219" s="5">
        <f t="shared" si="7219"/>
        <v>0</v>
      </c>
      <c r="AH1219" s="5">
        <f t="shared" si="7219"/>
        <v>0</v>
      </c>
      <c r="AI1219" s="5">
        <f t="shared" si="7219"/>
        <v>0</v>
      </c>
      <c r="AJ1219" s="5">
        <f t="shared" si="7219"/>
        <v>0</v>
      </c>
      <c r="AK1219" s="5">
        <f t="shared" si="7219"/>
        <v>0</v>
      </c>
      <c r="AL1219" s="5">
        <f t="shared" si="7219"/>
        <v>0</v>
      </c>
      <c r="AM1219" s="5">
        <f t="shared" si="7219"/>
        <v>48138.83</v>
      </c>
      <c r="AN1219" s="5">
        <f t="shared" si="7219"/>
        <v>50523.9</v>
      </c>
      <c r="AO1219" s="5">
        <f t="shared" si="7219"/>
        <v>53018.080000000002</v>
      </c>
      <c r="AP1219" s="5">
        <f t="shared" si="7219"/>
        <v>55624.19</v>
      </c>
      <c r="AQ1219" s="5">
        <f t="shared" si="7219"/>
        <v>58344.33</v>
      </c>
      <c r="AR1219" s="5">
        <f t="shared" si="7219"/>
        <v>61184.57</v>
      </c>
      <c r="AS1219" s="5">
        <f t="shared" si="7219"/>
        <v>64152.74</v>
      </c>
      <c r="AT1219" s="5">
        <f t="shared" si="7219"/>
        <v>67258.13</v>
      </c>
      <c r="AU1219" s="5">
        <f t="shared" si="7219"/>
        <v>70497.53</v>
      </c>
      <c r="AV1219" s="5">
        <f t="shared" si="7219"/>
        <v>73872.12</v>
      </c>
      <c r="AW1219" s="5">
        <f t="shared" si="7219"/>
        <v>77381.740000000005</v>
      </c>
      <c r="AX1219" s="5">
        <f t="shared" si="7219"/>
        <v>81040.97</v>
      </c>
      <c r="AY1219" s="5">
        <f t="shared" si="7219"/>
        <v>84854.42</v>
      </c>
      <c r="AZ1219" s="5">
        <f t="shared" si="7219"/>
        <v>88831.2</v>
      </c>
      <c r="BA1219" s="5">
        <f t="shared" si="7219"/>
        <v>38293.5</v>
      </c>
      <c r="BB1219" s="5">
        <f t="shared" si="7219"/>
        <v>40064.730000000003</v>
      </c>
      <c r="BC1219" s="5">
        <f t="shared" si="7219"/>
        <v>41893.800000000003</v>
      </c>
      <c r="BD1219" s="5">
        <f t="shared" si="7219"/>
        <v>43773.21</v>
      </c>
      <c r="BE1219" s="5">
        <f t="shared" si="7219"/>
        <v>45697.69</v>
      </c>
      <c r="BF1219" s="5">
        <f t="shared" si="7219"/>
        <v>47649.4</v>
      </c>
      <c r="BG1219" s="5">
        <f t="shared" si="7219"/>
        <v>49614.1</v>
      </c>
      <c r="BH1219" s="5">
        <f t="shared" si="7219"/>
        <v>51577.09</v>
      </c>
      <c r="BI1219" s="5">
        <f t="shared" si="7219"/>
        <v>53525.26</v>
      </c>
      <c r="BJ1219" s="5">
        <f t="shared" si="7219"/>
        <v>55451.57</v>
      </c>
      <c r="BK1219" s="5">
        <f t="shared" si="7219"/>
        <v>57334.31</v>
      </c>
      <c r="BL1219" s="5">
        <f t="shared" si="7219"/>
        <v>59153.94</v>
      </c>
      <c r="BM1219" s="5">
        <f t="shared" si="7219"/>
        <v>60885.29</v>
      </c>
      <c r="BN1219" s="5">
        <f t="shared" si="7219"/>
        <v>62482.96</v>
      </c>
      <c r="BO1219" s="5">
        <f t="shared" si="7219"/>
        <v>63899.75</v>
      </c>
      <c r="BP1219" s="5">
        <f t="shared" si="7219"/>
        <v>65082.38</v>
      </c>
      <c r="BQ1219" s="5">
        <f t="shared" si="7219"/>
        <v>65984.78</v>
      </c>
      <c r="BR1219" s="5">
        <f t="shared" si="7219"/>
        <v>66550.23</v>
      </c>
      <c r="BS1219" s="5">
        <f t="shared" si="7219"/>
        <v>66723.14</v>
      </c>
      <c r="BT1219" s="5">
        <f t="shared" si="7219"/>
        <v>66460.77</v>
      </c>
      <c r="BU1219" s="5">
        <f t="shared" si="7219"/>
        <v>65736.66</v>
      </c>
      <c r="BV1219" s="5">
        <f t="shared" si="7219"/>
        <v>64519.02</v>
      </c>
      <c r="BW1219" s="5">
        <f t="shared" ref="BW1219:DE1219" si="7220">IF(BW1218&lt;$B1219,0,VLOOKUP(BW1218,$B1219:$F1318,5))</f>
        <v>62780.08</v>
      </c>
      <c r="BX1219" s="5">
        <f t="shared" si="7220"/>
        <v>60383.28</v>
      </c>
      <c r="BY1219" s="5">
        <f t="shared" si="7220"/>
        <v>57301.440000000002</v>
      </c>
      <c r="BZ1219" s="5">
        <f t="shared" si="7220"/>
        <v>53544.45</v>
      </c>
      <c r="CA1219" s="5">
        <f t="shared" si="7220"/>
        <v>49160.46</v>
      </c>
      <c r="CB1219" s="5">
        <f t="shared" si="7220"/>
        <v>44253.72</v>
      </c>
      <c r="CC1219" s="5">
        <f t="shared" si="7220"/>
        <v>38988.410000000003</v>
      </c>
      <c r="CD1219" s="5">
        <f t="shared" si="7220"/>
        <v>33567.22</v>
      </c>
      <c r="CE1219" s="5">
        <f t="shared" si="7220"/>
        <v>28198.29</v>
      </c>
      <c r="CF1219" s="5">
        <f t="shared" si="7220"/>
        <v>23072.28</v>
      </c>
      <c r="CG1219" s="5">
        <f t="shared" si="7220"/>
        <v>18351.61</v>
      </c>
      <c r="CH1219" s="5">
        <f t="shared" si="7220"/>
        <v>14160.21</v>
      </c>
      <c r="CI1219" s="5">
        <f t="shared" si="7220"/>
        <v>10661.83</v>
      </c>
      <c r="CJ1219" s="5">
        <f t="shared" si="7220"/>
        <v>7759.93</v>
      </c>
      <c r="CK1219" s="5">
        <f t="shared" si="7220"/>
        <v>5523.09</v>
      </c>
      <c r="CL1219" s="5">
        <f t="shared" si="7220"/>
        <v>3726.63</v>
      </c>
      <c r="CM1219" s="5">
        <f t="shared" si="7220"/>
        <v>2370.12</v>
      </c>
      <c r="CN1219" s="5">
        <f t="shared" si="7220"/>
        <v>1362.11</v>
      </c>
      <c r="CO1219" s="5">
        <f t="shared" si="7220"/>
        <v>688.75</v>
      </c>
      <c r="CP1219" s="5">
        <f t="shared" si="7220"/>
        <v>301.36</v>
      </c>
      <c r="CQ1219" s="5">
        <f t="shared" si="7220"/>
        <v>112.93</v>
      </c>
      <c r="CR1219" s="5">
        <f t="shared" si="7220"/>
        <v>34.5</v>
      </c>
      <c r="CS1219" s="5">
        <f t="shared" si="7220"/>
        <v>7.91</v>
      </c>
      <c r="CT1219" s="5">
        <f t="shared" si="7220"/>
        <v>1.1499999999999999</v>
      </c>
      <c r="CU1219" s="5">
        <f t="shared" si="7220"/>
        <v>0</v>
      </c>
      <c r="CV1219" s="5">
        <f t="shared" si="7220"/>
        <v>0</v>
      </c>
      <c r="CW1219" s="5">
        <f t="shared" si="7220"/>
        <v>0</v>
      </c>
      <c r="CX1219" s="5">
        <f t="shared" si="7220"/>
        <v>0</v>
      </c>
      <c r="CY1219" s="5">
        <f t="shared" si="7220"/>
        <v>0</v>
      </c>
      <c r="CZ1219" s="5">
        <f t="shared" si="7220"/>
        <v>0</v>
      </c>
      <c r="DA1219" s="5">
        <f t="shared" si="7220"/>
        <v>0</v>
      </c>
      <c r="DB1219" s="5">
        <f t="shared" si="7220"/>
        <v>0</v>
      </c>
      <c r="DC1219" s="5">
        <f t="shared" si="7220"/>
        <v>0</v>
      </c>
      <c r="DD1219" s="5">
        <f t="shared" si="7220"/>
        <v>0</v>
      </c>
      <c r="DE1219" s="5">
        <f t="shared" si="7220"/>
        <v>0</v>
      </c>
      <c r="DF1219" s="3">
        <f>IF(DF1218&lt;$B1219,0,VLOOKUP(DF1218,$B1219:$F1318,3))</f>
        <v>0</v>
      </c>
      <c r="DG1219" s="3">
        <f t="shared" ref="DG1219" si="7221">IF(DG1218&lt;$B1219,0,VLOOKUP(DG1218,$B1219:$F1318,3))</f>
        <v>0</v>
      </c>
      <c r="DH1219" s="3">
        <f t="shared" ref="DH1219" si="7222">IF(DH1218&lt;$B1219,0,VLOOKUP(DH1218,$B1219:$F1318,3))</f>
        <v>0</v>
      </c>
      <c r="DI1219" s="3">
        <f t="shared" ref="DI1219" si="7223">IF(DI1218&lt;$B1219,0,VLOOKUP(DI1218,$B1219:$F1318,3))</f>
        <v>0</v>
      </c>
      <c r="DJ1219" s="3">
        <f t="shared" ref="DJ1219" si="7224">IF(DJ1218&lt;$B1219,0,VLOOKUP(DJ1218,$B1219:$F1318,3))</f>
        <v>0</v>
      </c>
      <c r="DK1219" s="3">
        <f t="shared" ref="DK1219" si="7225">IF(DK1218&lt;$B1219,0,VLOOKUP(DK1218,$B1219:$F1318,3))</f>
        <v>0</v>
      </c>
      <c r="DL1219" s="3">
        <f t="shared" ref="DL1219" si="7226">IF(DL1218&lt;$B1219,0,VLOOKUP(DL1218,$B1219:$F1318,3))</f>
        <v>0</v>
      </c>
      <c r="DM1219" s="3">
        <f t="shared" ref="DM1219" si="7227">IF(DM1218&lt;$B1219,0,VLOOKUP(DM1218,$B1219:$F1318,3))</f>
        <v>0</v>
      </c>
      <c r="DN1219" s="3">
        <f t="shared" ref="DN1219" si="7228">IF(DN1218&lt;$B1219,0,VLOOKUP(DN1218,$B1219:$F1318,3))</f>
        <v>0</v>
      </c>
      <c r="DO1219" s="3">
        <f t="shared" ref="DO1219" si="7229">IF(DO1218&lt;$B1219,0,VLOOKUP(DO1218,$B1219:$F1318,3))</f>
        <v>0</v>
      </c>
      <c r="DP1219" s="3">
        <f t="shared" ref="DP1219" si="7230">IF(DP1218&lt;$B1219,0,VLOOKUP(DP1218,$B1219:$F1318,3))</f>
        <v>0</v>
      </c>
      <c r="DQ1219" s="3">
        <f t="shared" ref="DQ1219" si="7231">IF(DQ1218&lt;$B1219,0,VLOOKUP(DQ1218,$B1219:$F1318,3))</f>
        <v>0</v>
      </c>
      <c r="DR1219" s="3">
        <f t="shared" ref="DR1219" si="7232">IF(DR1218&lt;$B1219,0,VLOOKUP(DR1218,$B1219:$F1318,3))</f>
        <v>0</v>
      </c>
      <c r="DS1219" s="3">
        <f t="shared" ref="DS1219" si="7233">IF(DS1218&lt;$B1219,0,VLOOKUP(DS1218,$B1219:$F1318,3))</f>
        <v>0</v>
      </c>
      <c r="DT1219" s="3">
        <f t="shared" ref="DT1219" si="7234">IF(DT1218&lt;$B1219,0,VLOOKUP(DT1218,$B1219:$F1318,3))</f>
        <v>0</v>
      </c>
      <c r="DU1219" s="3">
        <f t="shared" ref="DU1219" si="7235">IF(DU1218&lt;$B1219,0,VLOOKUP(DU1218,$B1219:$F1318,3))</f>
        <v>0</v>
      </c>
      <c r="DV1219" s="3">
        <f t="shared" ref="DV1219" si="7236">IF(DV1218&lt;$B1219,0,VLOOKUP(DV1218,$B1219:$F1318,3))</f>
        <v>0</v>
      </c>
      <c r="DW1219" s="3">
        <f t="shared" ref="DW1219" si="7237">IF(DW1218&lt;$B1219,0,VLOOKUP(DW1218,$B1219:$F1318,3))</f>
        <v>0</v>
      </c>
      <c r="DX1219" s="3">
        <f t="shared" ref="DX1219" si="7238">IF(DX1218&lt;$B1219,0,VLOOKUP(DX1218,$B1219:$F1318,3))</f>
        <v>0</v>
      </c>
      <c r="DY1219" s="3">
        <f t="shared" ref="DY1219" si="7239">IF(DY1218&lt;$B1219,0,VLOOKUP(DY1218,$B1219:$F1318,3))</f>
        <v>0</v>
      </c>
      <c r="DZ1219" s="3">
        <f t="shared" ref="DZ1219" si="7240">IF(DZ1218&lt;$B1219,0,VLOOKUP(DZ1218,$B1219:$F1318,3))</f>
        <v>0</v>
      </c>
      <c r="EA1219" s="3">
        <f t="shared" ref="EA1219" si="7241">IF(EA1218&lt;$B1219,0,VLOOKUP(EA1218,$B1219:$F1318,3))</f>
        <v>0</v>
      </c>
      <c r="EB1219" s="3">
        <f t="shared" ref="EB1219" si="7242">IF(EB1218&lt;$B1219,0,VLOOKUP(EB1218,$B1219:$F1318,3))</f>
        <v>0</v>
      </c>
      <c r="EC1219" s="3">
        <f t="shared" ref="EC1219" si="7243">IF(EC1218&lt;$B1219,0,VLOOKUP(EC1218,$B1219:$F1318,3))</f>
        <v>0</v>
      </c>
      <c r="ED1219" s="3">
        <f t="shared" ref="ED1219" si="7244">IF(ED1218&lt;$B1219,0,VLOOKUP(ED1218,$B1219:$F1318,3))</f>
        <v>0</v>
      </c>
      <c r="EE1219" s="3">
        <f t="shared" ref="EE1219" si="7245">IF(EE1218&lt;$B1219,0,VLOOKUP(EE1218,$B1219:$F1318,3))</f>
        <v>0</v>
      </c>
      <c r="EF1219" s="3">
        <f t="shared" ref="EF1219" si="7246">IF(EF1218&lt;$B1219,0,VLOOKUP(EF1218,$B1219:$F1318,3))</f>
        <v>0</v>
      </c>
      <c r="EG1219" s="3">
        <f t="shared" ref="EG1219" si="7247">IF(EG1218&lt;$B1219,0,VLOOKUP(EG1218,$B1219:$F1318,3))</f>
        <v>0</v>
      </c>
      <c r="EH1219" s="3">
        <f t="shared" ref="EH1219" si="7248">IF(EH1218&lt;$B1219,0,VLOOKUP(EH1218,$B1219:$F1318,3))</f>
        <v>0</v>
      </c>
      <c r="EI1219" s="3">
        <f t="shared" ref="EI1219" si="7249">IF(EI1218&lt;$B1219,0,VLOOKUP(EI1218,$B1219:$F1318,3))</f>
        <v>1</v>
      </c>
      <c r="EJ1219" s="3">
        <f t="shared" ref="EJ1219" si="7250">IF(EJ1218&lt;$B1219,0,VLOOKUP(EJ1218,$B1219:$F1318,3))</f>
        <v>0.99482999999999999</v>
      </c>
      <c r="EK1219" s="3">
        <f t="shared" ref="EK1219" si="7251">IF(EK1218&lt;$B1219,0,VLOOKUP(EK1218,$B1219:$F1318,3))</f>
        <v>0.98951760779999998</v>
      </c>
      <c r="EL1219" s="3">
        <f t="shared" ref="EL1219" si="7252">IF(EL1218&lt;$B1219,0,VLOOKUP(EL1218,$B1219:$F1318,3))</f>
        <v>0.98403568025278798</v>
      </c>
      <c r="EM1219" s="3">
        <f t="shared" ref="EM1219" si="7253">IF(EM1218&lt;$B1219,0,VLOOKUP(EM1218,$B1219:$F1318,3))</f>
        <v>0.97834795402092689</v>
      </c>
      <c r="EN1219" s="3">
        <f t="shared" ref="EN1219" si="7254">IF(EN1218&lt;$B1219,0,VLOOKUP(EN1218,$B1219:$F1318,3))</f>
        <v>0.9724876497763415</v>
      </c>
      <c r="EO1219" s="3">
        <f t="shared" ref="EO1219" si="7255">IF(EO1218&lt;$B1219,0,VLOOKUP(EO1218,$B1219:$F1318,3))</f>
        <v>0.96650685073021703</v>
      </c>
      <c r="EP1219" s="3">
        <f t="shared" ref="EP1219" si="7256">IF(EP1218&lt;$B1219,0,VLOOKUP(EP1218,$B1219:$F1318,3))</f>
        <v>0.96046618291315322</v>
      </c>
      <c r="EQ1219" s="3">
        <f t="shared" ref="EQ1219" si="7257">IF(EQ1218&lt;$B1219,0,VLOOKUP(EQ1218,$B1219:$F1318,3))</f>
        <v>0.95424236204787594</v>
      </c>
      <c r="ER1219" s="3">
        <f t="shared" ref="ER1219" si="7258">IF(ER1218&lt;$B1219,0,VLOOKUP(ER1218,$B1219:$F1318,3))</f>
        <v>0.94779168368043232</v>
      </c>
      <c r="ES1219" s="3">
        <f t="shared" ref="ES1219" si="7259">IF(ES1218&lt;$B1219,0,VLOOKUP(ES1218,$B1219:$F1318,3))</f>
        <v>0.94106236272630128</v>
      </c>
      <c r="ET1219" s="3">
        <f t="shared" ref="ET1219" si="7260">IF(ET1218&lt;$B1219,0,VLOOKUP(ET1218,$B1219:$F1318,3))</f>
        <v>0.93418319685477202</v>
      </c>
      <c r="EU1219" s="3">
        <f t="shared" ref="EU1219" si="7261">IF(EU1218&lt;$B1219,0,VLOOKUP(EU1218,$B1219:$F1318,3))</f>
        <v>0.92714879738245559</v>
      </c>
      <c r="EV1219" s="3">
        <f t="shared" ref="EV1219" si="7262">IF(EV1218&lt;$B1219,0,VLOOKUP(EV1218,$B1219:$F1318,3))</f>
        <v>0.92000048015463687</v>
      </c>
      <c r="EW1219" s="3">
        <f t="shared" ref="EW1219" si="7263">IF(EW1218&lt;$B1219,0,VLOOKUP(EW1218,$B1219:$F1318,3))</f>
        <v>0.91270487634701059</v>
      </c>
      <c r="EX1219" s="3">
        <f t="shared" ref="EX1219" si="7264">IF(EX1218&lt;$B1219,0,VLOOKUP(EX1218,$B1219:$F1318,3))</f>
        <v>0.90513855292209389</v>
      </c>
      <c r="EY1219" s="3">
        <f t="shared" ref="EY1219" si="7265">IF(EY1218&lt;$B1219,0,VLOOKUP(EY1218,$B1219:$F1318,3))</f>
        <v>0.8971190253432042</v>
      </c>
      <c r="EZ1219" s="3">
        <f t="shared" ref="EZ1219" si="7266">IF(EZ1218&lt;$B1219,0,VLOOKUP(EZ1218,$B1219:$F1318,3))</f>
        <v>0.88849771150965595</v>
      </c>
      <c r="FA1219" s="3">
        <f t="shared" ref="FA1219" si="7267">IF(FA1218&lt;$B1219,0,VLOOKUP(FA1218,$B1219:$F1318,3))</f>
        <v>0.87920402544726495</v>
      </c>
      <c r="FB1219" s="3">
        <f t="shared" ref="FB1219" si="7268">IF(FB1218&lt;$B1219,0,VLOOKUP(FB1218,$B1219:$F1318,3))</f>
        <v>0.86896129855080428</v>
      </c>
      <c r="FC1219" s="3">
        <f t="shared" ref="FC1219" si="7269">IF(FC1218&lt;$B1219,0,VLOOKUP(FC1218,$B1219:$F1318,3))</f>
        <v>0.85762135360471625</v>
      </c>
      <c r="FD1219" s="3">
        <f t="shared" ref="FD1219" si="7270">IF(FD1218&lt;$B1219,0,VLOOKUP(FD1218,$B1219:$F1318,3))</f>
        <v>0.84507435320147928</v>
      </c>
      <c r="FE1219" s="3">
        <f t="shared" ref="FE1219" si="7271">IF(FE1218&lt;$B1219,0,VLOOKUP(FE1218,$B1219:$F1318,3))</f>
        <v>0.83127428901369915</v>
      </c>
      <c r="FF1219" s="3">
        <f t="shared" ref="FF1219" si="7272">IF(FF1218&lt;$B1219,0,VLOOKUP(FF1218,$B1219:$F1318,3))</f>
        <v>0.81629472632567224</v>
      </c>
      <c r="FG1219" s="3">
        <f t="shared" ref="FG1219" si="7273">IF(FG1218&lt;$B1219,0,VLOOKUP(FG1218,$B1219:$F1318,3))</f>
        <v>0.80000964653547502</v>
      </c>
      <c r="FH1219" s="3">
        <f t="shared" ref="FH1219" si="7274">IF(FH1218&lt;$B1219,0,VLOOKUP(FH1218,$B1219:$F1318,3))</f>
        <v>0.78236943382936774</v>
      </c>
      <c r="FI1219" s="3">
        <f t="shared" ref="FI1219" si="7275">IF(FI1218&lt;$B1219,0,VLOOKUP(FI1218,$B1219:$F1318,3))</f>
        <v>0.76328744333826948</v>
      </c>
      <c r="FJ1219" s="3">
        <f t="shared" ref="FJ1219" si="7276">IF(FJ1218&lt;$B1219,0,VLOOKUP(FJ1218,$B1219:$F1318,3))</f>
        <v>0.74248022763286825</v>
      </c>
      <c r="FK1219" s="3">
        <f t="shared" ref="FK1219" si="7277">IF(FK1218&lt;$B1219,0,VLOOKUP(FK1218,$B1219:$F1318,3))</f>
        <v>0.71973063345819721</v>
      </c>
      <c r="FL1219" s="3">
        <f t="shared" ref="FL1219" si="7278">IF(FL1218&lt;$B1219,0,VLOOKUP(FL1218,$B1219:$F1318,3))</f>
        <v>0.69483515084687819</v>
      </c>
      <c r="FM1219" s="3">
        <f t="shared" ref="FM1219" si="7279">IF(FM1218&lt;$B1219,0,VLOOKUP(FM1218,$B1219:$F1318,3))</f>
        <v>0.66774352831535844</v>
      </c>
      <c r="FN1219" s="3">
        <f t="shared" ref="FN1219" si="7280">IF(FN1218&lt;$B1219,0,VLOOKUP(FN1218,$B1219:$F1318,3))</f>
        <v>0.63835613563419946</v>
      </c>
      <c r="FO1219" s="3">
        <f t="shared" ref="FO1219" si="7281">IF(FO1218&lt;$B1219,0,VLOOKUP(FO1218,$B1219:$F1318,3))</f>
        <v>0.60664898637724873</v>
      </c>
      <c r="FP1219" s="3">
        <f t="shared" ref="FP1219" si="7282">IF(FP1218&lt;$B1219,0,VLOOKUP(FP1218,$B1219:$F1318,3))</f>
        <v>0.57276157399821559</v>
      </c>
      <c r="FQ1219" s="3">
        <f t="shared" ref="FQ1219" si="7283">IF(FQ1218&lt;$B1219,0,VLOOKUP(FQ1218,$B1219:$F1318,3))</f>
        <v>0.53698688608628709</v>
      </c>
      <c r="FR1219" s="3">
        <f t="shared" ref="FR1219" si="7284">IF(FR1218&lt;$B1219,0,VLOOKUP(FR1218,$B1219:$F1318,3))</f>
        <v>0.4995642699949337</v>
      </c>
      <c r="FS1219" s="3">
        <f t="shared" ref="FS1219" si="7285">IF(FS1218&lt;$B1219,0,VLOOKUP(FS1218,$B1219:$F1318,3))</f>
        <v>0.46075811750172724</v>
      </c>
      <c r="FT1219" s="3">
        <f t="shared" ref="FT1219" si="7286">IF(FT1218&lt;$B1219,0,VLOOKUP(FT1218,$B1219:$F1318,3))</f>
        <v>0.42006396056397471</v>
      </c>
      <c r="FU1219" s="3">
        <f t="shared" ref="FU1219" si="7287">IF(FU1218&lt;$B1219,0,VLOOKUP(FU1218,$B1219:$F1318,3))</f>
        <v>0.37784333188768959</v>
      </c>
      <c r="FV1219" s="3">
        <f t="shared" ref="FV1219" si="7288">IF(FV1218&lt;$B1219,0,VLOOKUP(FV1218,$B1219:$F1318,3))</f>
        <v>0.3346633959195644</v>
      </c>
      <c r="FW1219" s="3">
        <f t="shared" ref="FW1219" si="7289">IF(FW1218&lt;$B1219,0,VLOOKUP(FW1218,$B1219:$F1318,3))</f>
        <v>0.29124416693296012</v>
      </c>
      <c r="FX1219" s="3">
        <f t="shared" ref="FX1219" si="7290">IF(FX1218&lt;$B1219,0,VLOOKUP(FX1218,$B1219:$F1318,3))</f>
        <v>0.24850699787721756</v>
      </c>
      <c r="FY1219" s="3">
        <f t="shared" ref="FY1219" si="7291">IF(FY1218&lt;$B1219,0,VLOOKUP(FY1218,$B1219:$F1318,3))</f>
        <v>0.20752570885728561</v>
      </c>
      <c r="FZ1219" s="3">
        <f t="shared" ref="FZ1219" si="7292">IF(FZ1218&lt;$B1219,0,VLOOKUP(FZ1218,$B1219:$F1318,3))</f>
        <v>0.16935550522716505</v>
      </c>
      <c r="GA1219" s="3">
        <f t="shared" ref="GA1219" si="7293">IF(GA1218&lt;$B1219,0,VLOOKUP(GA1218,$B1219:$F1318,3))</f>
        <v>0.13485101459218243</v>
      </c>
      <c r="GB1219" s="3">
        <f t="shared" ref="GB1219" si="7294">IF(GB1218&lt;$B1219,0,VLOOKUP(GB1218,$B1219:$F1318,3))</f>
        <v>0.10458505287711301</v>
      </c>
      <c r="GC1219" s="3">
        <f t="shared" ref="GC1219" si="7295">IF(GC1218&lt;$B1219,0,VLOOKUP(GC1218,$B1219:$F1318,3))</f>
        <v>7.8849808915641806E-2</v>
      </c>
      <c r="GD1219" s="3">
        <f t="shared" ref="GD1219" si="7296">IF(GD1218&lt;$B1219,0,VLOOKUP(GD1218,$B1219:$F1318,3))</f>
        <v>5.7669173244722101E-2</v>
      </c>
      <c r="GE1219" s="3">
        <f t="shared" ref="GE1219" si="7297">IF(GE1218&lt;$B1219,0,VLOOKUP(GE1218,$B1219:$F1318,3))</f>
        <v>4.1157912253025709E-2</v>
      </c>
      <c r="GF1219" s="3">
        <f t="shared" ref="GF1219" si="7298">IF(GF1218&lt;$B1219,0,VLOOKUP(GF1218,$B1219:$F1318,3))</f>
        <v>2.8394020505117377E-2</v>
      </c>
      <c r="GG1219" s="3">
        <f t="shared" ref="GG1219" si="7299">IF(GG1218&lt;$B1219,0,VLOOKUP(GG1218,$B1219:$F1318,3))</f>
        <v>1.9155741993572388E-2</v>
      </c>
      <c r="GH1219" s="3">
        <f t="shared" ref="GH1219" si="7300">IF(GH1218&lt;$B1219,0,VLOOKUP(GH1218,$B1219:$F1318,3))</f>
        <v>1.2251246349409156E-2</v>
      </c>
      <c r="GI1219" s="3">
        <f t="shared" ref="GI1219" si="7301">IF(GI1218&lt;$B1219,0,VLOOKUP(GI1218,$B1219:$F1318,3))</f>
        <v>7.3855413492778165E-3</v>
      </c>
      <c r="GJ1219" s="3">
        <f t="shared" ref="GJ1219" si="7302">IF(GJ1218&lt;$B1219,0,VLOOKUP(GJ1218,$B1219:$F1318,3))</f>
        <v>4.0231997946055982E-3</v>
      </c>
      <c r="GK1219" s="3">
        <f t="shared" ref="GK1219" si="7303">IF(GK1218&lt;$B1219,0,VLOOKUP(GK1218,$B1219:$F1318,3))</f>
        <v>1.9282794295565171E-3</v>
      </c>
      <c r="GL1219" s="3">
        <f t="shared" ref="GL1219" si="7304">IF(GL1218&lt;$B1219,0,VLOOKUP(GL1218,$B1219:$F1318,3))</f>
        <v>7.997153278199744E-4</v>
      </c>
      <c r="GM1219" s="3">
        <f t="shared" ref="GM1219" si="7305">IF(GM1218&lt;$B1219,0,VLOOKUP(GM1218,$B1219:$F1318,3))</f>
        <v>2.8405088728837672E-4</v>
      </c>
      <c r="GN1219" s="3">
        <f t="shared" ref="GN1219" si="7306">IF(GN1218&lt;$B1219,0,VLOOKUP(GN1218,$B1219:$F1318,3))</f>
        <v>8.2261136958713892E-5</v>
      </c>
      <c r="GO1219" s="3">
        <f t="shared" ref="GO1219" si="7307">IF(GO1218&lt;$B1219,0,VLOOKUP(GO1218,$B1219:$F1318,3))</f>
        <v>1.787781289523729E-5</v>
      </c>
      <c r="GP1219" s="3">
        <f t="shared" ref="GP1219" si="7308">IF(GP1218&lt;$B1219,0,VLOOKUP(GP1218,$B1219:$F1318,3))</f>
        <v>2.4621323919320788E-6</v>
      </c>
      <c r="GQ1219" s="3">
        <f t="shared" ref="GQ1219" si="7309">IF(GQ1218&lt;$B1219,0,VLOOKUP(GQ1218,$B1219:$F1318,3))</f>
        <v>0</v>
      </c>
      <c r="GR1219" s="3">
        <f t="shared" ref="GR1219" si="7310">IF(GR1218&lt;$B1219,0,VLOOKUP(GR1218,$B1219:$F1318,3))</f>
        <v>0</v>
      </c>
      <c r="GS1219" s="3">
        <f t="shared" ref="GS1219" si="7311">IF(GS1218&lt;$B1219,0,VLOOKUP(GS1218,$B1219:$F1318,3))</f>
        <v>0</v>
      </c>
      <c r="GT1219" s="3">
        <f t="shared" ref="GT1219" si="7312">IF(GT1218&lt;$B1219,0,VLOOKUP(GT1218,$B1219:$F1318,3))</f>
        <v>0</v>
      </c>
      <c r="GU1219" s="3">
        <f t="shared" ref="GU1219" si="7313">IF(GU1218&lt;$B1219,0,VLOOKUP(GU1218,$B1219:$F1318,3))</f>
        <v>0</v>
      </c>
      <c r="GV1219" s="3">
        <f t="shared" ref="GV1219" si="7314">IF(GV1218&lt;$B1219,0,VLOOKUP(GV1218,$B1219:$F1318,3))</f>
        <v>0</v>
      </c>
      <c r="GW1219" s="3">
        <f t="shared" ref="GW1219" si="7315">IF(GW1218&lt;$B1219,0,VLOOKUP(GW1218,$B1219:$F1318,3))</f>
        <v>0</v>
      </c>
      <c r="GX1219" s="3">
        <f t="shared" ref="GX1219" si="7316">IF(GX1218&lt;$B1219,0,VLOOKUP(GX1218,$B1219:$F1318,3))</f>
        <v>0</v>
      </c>
      <c r="GY1219" s="3">
        <f t="shared" ref="GY1219" si="7317">IF(GY1218&lt;$B1219,0,VLOOKUP(GY1218,$B1219:$F1318,3))</f>
        <v>0</v>
      </c>
      <c r="GZ1219" s="3">
        <f t="shared" ref="GZ1219" si="7318">IF(GZ1218&lt;$B1219,0,VLOOKUP(GZ1218,$B1219:$F1318,3))</f>
        <v>0</v>
      </c>
      <c r="HA1219" s="3">
        <f t="shared" ref="HA1219" si="7319">IF(HA1218&lt;$B1219,0,VLOOKUP(HA1218,$B1219:$F1318,3))</f>
        <v>0</v>
      </c>
      <c r="HH1219" s="16">
        <f>F1214</f>
        <v>21</v>
      </c>
      <c r="HI1219" s="16">
        <v>0</v>
      </c>
      <c r="HJ1219" s="3">
        <v>1</v>
      </c>
      <c r="HK1219">
        <f>IF(HH1219&gt;=$F$3,IF(HI1219&lt;50,HJ1219*VLOOKUP(HH1219,Ret!$A$2:$AZ$27,HI1219+2),HJ1219),0)</f>
        <v>0</v>
      </c>
      <c r="HL1219">
        <f>IF(HH1219&lt;$F$3,HJ1219*VLOOKUP(HH1219,Withd!$A$2:$AZ$57,HI1219+2),0)</f>
        <v>0.17299999999999999</v>
      </c>
      <c r="HM1219">
        <f>IF(HJ1219=HK1219,0,HJ1219*VLOOKUP(HH1219,Mort!$A$2:$E$115,IF(C1215="M",2,3)))</f>
        <v>3.3E-4</v>
      </c>
      <c r="HN1219" s="17">
        <f>(1+Assumptions!$C$9)^HB1220</f>
        <v>1.038</v>
      </c>
      <c r="HO1219" s="17">
        <f>(1+Assumptions!$C$10)^-HB1220</f>
        <v>0.96852300242130751</v>
      </c>
      <c r="HP1219" s="3"/>
      <c r="HQ1219" s="17">
        <f>(1.01+Assumptions!$C$9)^HB1220</f>
        <v>1.048</v>
      </c>
      <c r="HR1219" s="17">
        <f>(0.99+Assumptions!$C$9)^HB1220</f>
        <v>1.028</v>
      </c>
    </row>
    <row r="1220" spans="2:226" x14ac:dyDescent="0.25">
      <c r="B1220">
        <f t="shared" ref="B1220" si="7320">B1219+1</f>
        <v>2049</v>
      </c>
      <c r="C1220">
        <f>C1219+1</f>
        <v>52</v>
      </c>
      <c r="D1220">
        <f>D1219*(1-VLOOKUP(C1219,Mort!$A$2:$E$111,IF(C1215="M",4,5)))</f>
        <v>0.99482999999999999</v>
      </c>
      <c r="E1220" s="3">
        <f>IF(C1220&lt;65,Assumptions!$C$6,Assumptions!$C$7)*(1+Assumptions!$C$8)^(B1220-$J$3)</f>
        <v>50786.46362874566</v>
      </c>
      <c r="F1220" s="3">
        <f t="shared" ref="F1220:F1283" si="7321">ROUND(D1220*E1220, 2)</f>
        <v>50523.9</v>
      </c>
      <c r="H1220">
        <f>C1214</f>
        <v>22</v>
      </c>
      <c r="I1220" s="5">
        <f t="dataTable" ref="I1220:HA1270" dt2D="0" dtr="0" r1="I1216"/>
        <v>793258.71828997124</v>
      </c>
      <c r="J1220" s="5">
        <v>0</v>
      </c>
      <c r="K1220" s="5">
        <v>10750.45</v>
      </c>
      <c r="L1220" s="5">
        <v>11338.66</v>
      </c>
      <c r="M1220" s="5">
        <v>11958.94</v>
      </c>
      <c r="N1220" s="5">
        <v>12613.02</v>
      </c>
      <c r="O1220" s="5">
        <v>13302.61</v>
      </c>
      <c r="P1220" s="5">
        <v>14029.77</v>
      </c>
      <c r="Q1220" s="5">
        <v>14796.37</v>
      </c>
      <c r="R1220" s="5">
        <v>15604.55</v>
      </c>
      <c r="S1220" s="5">
        <v>16456.38</v>
      </c>
      <c r="T1220" s="5">
        <v>17354.36</v>
      </c>
      <c r="U1220" s="5">
        <v>18300.62</v>
      </c>
      <c r="V1220" s="5">
        <v>19297.689999999999</v>
      </c>
      <c r="W1220" s="5">
        <v>20348.07</v>
      </c>
      <c r="X1220" s="5">
        <v>21454.33</v>
      </c>
      <c r="Y1220" s="5">
        <v>22619.15</v>
      </c>
      <c r="Z1220" s="5">
        <v>23845.31</v>
      </c>
      <c r="AA1220" s="5">
        <v>25135.42</v>
      </c>
      <c r="AB1220" s="5">
        <v>26492.41</v>
      </c>
      <c r="AC1220" s="5">
        <v>27918.75</v>
      </c>
      <c r="AD1220" s="5">
        <v>29417.17</v>
      </c>
      <c r="AE1220" s="5">
        <v>30990.11</v>
      </c>
      <c r="AF1220" s="5">
        <v>32639.64</v>
      </c>
      <c r="AG1220" s="5">
        <v>34367.67</v>
      </c>
      <c r="AH1220" s="5">
        <v>36175.589999999997</v>
      </c>
      <c r="AI1220" s="5">
        <v>38064.11</v>
      </c>
      <c r="AJ1220" s="5">
        <v>40033.14</v>
      </c>
      <c r="AK1220" s="5">
        <v>42081.65</v>
      </c>
      <c r="AL1220" s="5">
        <v>44206.57</v>
      </c>
      <c r="AM1220" s="5">
        <v>46404.28</v>
      </c>
      <c r="AN1220" s="5">
        <v>48703.41</v>
      </c>
      <c r="AO1220" s="5">
        <v>51107.72</v>
      </c>
      <c r="AP1220" s="5">
        <v>53619.93</v>
      </c>
      <c r="AQ1220" s="5">
        <v>56242.06</v>
      </c>
      <c r="AR1220" s="5">
        <v>58979.95</v>
      </c>
      <c r="AS1220" s="5">
        <v>61841.17</v>
      </c>
      <c r="AT1220" s="5">
        <v>64834.67</v>
      </c>
      <c r="AU1220" s="5">
        <v>67957.350000000006</v>
      </c>
      <c r="AV1220" s="5">
        <v>71210.34</v>
      </c>
      <c r="AW1220" s="5">
        <v>74593.509999999995</v>
      </c>
      <c r="AX1220" s="5">
        <v>78120.88</v>
      </c>
      <c r="AY1220" s="5">
        <v>81796.929999999993</v>
      </c>
      <c r="AZ1220" s="5">
        <v>85630.42</v>
      </c>
      <c r="BA1220" s="5">
        <v>36913.699999999997</v>
      </c>
      <c r="BB1220" s="5">
        <v>38621.11</v>
      </c>
      <c r="BC1220" s="5">
        <v>40384.269999999997</v>
      </c>
      <c r="BD1220" s="5">
        <v>42195.97</v>
      </c>
      <c r="BE1220" s="5">
        <v>44051.1</v>
      </c>
      <c r="BF1220" s="5">
        <v>45932.49</v>
      </c>
      <c r="BG1220" s="5">
        <v>47826.39</v>
      </c>
      <c r="BH1220" s="5">
        <v>49718.66</v>
      </c>
      <c r="BI1220" s="5">
        <v>51596.62</v>
      </c>
      <c r="BJ1220" s="5">
        <v>53453.53</v>
      </c>
      <c r="BK1220" s="5">
        <v>55268.42</v>
      </c>
      <c r="BL1220" s="5">
        <v>57022.49</v>
      </c>
      <c r="BM1220" s="5">
        <v>58691.46</v>
      </c>
      <c r="BN1220" s="5">
        <v>60231.56</v>
      </c>
      <c r="BO1220" s="5">
        <v>61597.3</v>
      </c>
      <c r="BP1220" s="5">
        <v>62737.32</v>
      </c>
      <c r="BQ1220" s="5">
        <v>63607.199999999997</v>
      </c>
      <c r="BR1220" s="5">
        <v>64152.28</v>
      </c>
      <c r="BS1220" s="5">
        <v>64318.96</v>
      </c>
      <c r="BT1220" s="5">
        <v>64066.04</v>
      </c>
      <c r="BU1220" s="5">
        <v>63368.02</v>
      </c>
      <c r="BV1220" s="5">
        <v>62194.26</v>
      </c>
      <c r="BW1220" s="5">
        <v>60517.97</v>
      </c>
      <c r="BX1220" s="5">
        <v>58207.54</v>
      </c>
      <c r="BY1220" s="5">
        <v>55236.74</v>
      </c>
      <c r="BZ1220" s="5">
        <v>51615.12</v>
      </c>
      <c r="CA1220" s="5">
        <v>47389.1</v>
      </c>
      <c r="CB1220" s="5">
        <v>42659.16</v>
      </c>
      <c r="CC1220" s="5">
        <v>37583.57</v>
      </c>
      <c r="CD1220" s="5">
        <v>32357.72</v>
      </c>
      <c r="CE1220" s="5">
        <v>27182.240000000002</v>
      </c>
      <c r="CF1220" s="5">
        <v>22240.94</v>
      </c>
      <c r="CG1220" s="5">
        <v>17690.36</v>
      </c>
      <c r="CH1220" s="5">
        <v>13649.98</v>
      </c>
      <c r="CI1220" s="5">
        <v>10277.66</v>
      </c>
      <c r="CJ1220" s="5">
        <v>7480.32</v>
      </c>
      <c r="CK1220" s="5">
        <v>5324.08</v>
      </c>
      <c r="CL1220" s="5">
        <v>3592.35</v>
      </c>
      <c r="CM1220" s="5">
        <v>2284.7199999999998</v>
      </c>
      <c r="CN1220" s="5">
        <v>1313.03</v>
      </c>
      <c r="CO1220" s="5">
        <v>663.94</v>
      </c>
      <c r="CP1220" s="5">
        <v>290.5</v>
      </c>
      <c r="CQ1220" s="5">
        <v>108.86</v>
      </c>
      <c r="CR1220" s="5">
        <v>33.26</v>
      </c>
      <c r="CS1220" s="5">
        <v>7.63</v>
      </c>
      <c r="CT1220" s="5">
        <v>1.1100000000000001</v>
      </c>
      <c r="CU1220" s="5">
        <v>0</v>
      </c>
      <c r="CV1220" s="5">
        <v>0</v>
      </c>
      <c r="CW1220" s="5">
        <v>0</v>
      </c>
      <c r="CX1220" s="5">
        <v>0</v>
      </c>
      <c r="CY1220" s="5">
        <v>0</v>
      </c>
      <c r="CZ1220" s="5">
        <v>0</v>
      </c>
      <c r="DA1220" s="5">
        <v>0</v>
      </c>
      <c r="DB1220" s="5">
        <v>0</v>
      </c>
      <c r="DC1220" s="5">
        <v>0</v>
      </c>
      <c r="DD1220" s="5">
        <v>0</v>
      </c>
      <c r="DE1220" s="5">
        <v>0</v>
      </c>
      <c r="DF1220" s="3">
        <v>0</v>
      </c>
      <c r="DG1220" s="3">
        <v>1</v>
      </c>
      <c r="DH1220" s="3">
        <v>0.99973000000000001</v>
      </c>
      <c r="DI1220" s="3">
        <v>0.9994500756000001</v>
      </c>
      <c r="DJ1220" s="3">
        <v>0.99916023507807605</v>
      </c>
      <c r="DK1220" s="3">
        <v>0.99885049540520177</v>
      </c>
      <c r="DL1220" s="3">
        <v>0.99853086324667206</v>
      </c>
      <c r="DM1220" s="3">
        <v>0.99819136275316822</v>
      </c>
      <c r="DN1220" s="3">
        <v>0.99783201386257703</v>
      </c>
      <c r="DO1220" s="3">
        <v>0.99744285937717059</v>
      </c>
      <c r="DP1220" s="3">
        <v>0.99703390780482593</v>
      </c>
      <c r="DQ1220" s="3">
        <v>0.99658524254631375</v>
      </c>
      <c r="DR1220" s="3">
        <v>0.99609691577746606</v>
      </c>
      <c r="DS1220" s="3">
        <v>0.99555902344294622</v>
      </c>
      <c r="DT1220" s="3">
        <v>0.99496168802888041</v>
      </c>
      <c r="DU1220" s="3">
        <v>0.9942950636979011</v>
      </c>
      <c r="DV1220" s="3">
        <v>0.9935493424001276</v>
      </c>
      <c r="DW1220" s="3">
        <v>0.99270482545908745</v>
      </c>
      <c r="DX1220" s="3">
        <v>0.99175182882664681</v>
      </c>
      <c r="DY1220" s="3">
        <v>0.99066090181493749</v>
      </c>
      <c r="DZ1220" s="3">
        <v>0.98941266907865066</v>
      </c>
      <c r="EA1220" s="3">
        <v>0.98797802070848662</v>
      </c>
      <c r="EB1220" s="3">
        <v>0.98631821763369631</v>
      </c>
      <c r="EC1220" s="3">
        <v>0.98439489710931061</v>
      </c>
      <c r="ED1220" s="3">
        <v>0.98216032069287251</v>
      </c>
      <c r="EE1220" s="3">
        <v>0.97955759584303637</v>
      </c>
      <c r="EF1220" s="3">
        <v>0.97652096729592297</v>
      </c>
      <c r="EG1220" s="3">
        <v>0.97297619618463871</v>
      </c>
      <c r="EH1220" s="3">
        <v>0.96882158782693029</v>
      </c>
      <c r="EI1220" s="3">
        <v>0.96396779167191737</v>
      </c>
      <c r="EJ1220" s="3">
        <v>0.95898407818897358</v>
      </c>
      <c r="EK1220" s="3">
        <v>0.95386310321144441</v>
      </c>
      <c r="EL1220" s="3">
        <v>0.94857870161965296</v>
      </c>
      <c r="EM1220" s="3">
        <v>0.94309591672429138</v>
      </c>
      <c r="EN1220" s="3">
        <v>0.93744677218311279</v>
      </c>
      <c r="EO1220" s="3">
        <v>0.9316814745341867</v>
      </c>
      <c r="EP1220" s="3">
        <v>0.92585846531834803</v>
      </c>
      <c r="EQ1220" s="3">
        <v>0.9198589024630851</v>
      </c>
      <c r="ER1220" s="3">
        <v>0.91364065628243463</v>
      </c>
      <c r="ES1220" s="3">
        <v>0.90715380762282938</v>
      </c>
      <c r="ET1220" s="3">
        <v>0.90052251328910649</v>
      </c>
      <c r="EU1220" s="3">
        <v>0.89374157876403948</v>
      </c>
      <c r="EV1220" s="3">
        <v>0.88685083119176877</v>
      </c>
      <c r="EW1220" s="3">
        <v>0.87981810410041805</v>
      </c>
      <c r="EX1220" s="3">
        <v>0.87252441201742559</v>
      </c>
      <c r="EY1220" s="3">
        <v>0.86479384572695117</v>
      </c>
      <c r="EZ1220" s="3">
        <v>0.85648317686951514</v>
      </c>
      <c r="FA1220" s="3">
        <v>0.84752436283945998</v>
      </c>
      <c r="FB1220" s="3">
        <v>0.83765070401238018</v>
      </c>
      <c r="FC1220" s="3">
        <v>0.82671936232501864</v>
      </c>
      <c r="FD1220" s="3">
        <v>0.81462445805420358</v>
      </c>
      <c r="FE1220" s="3">
        <v>0.80132164065417844</v>
      </c>
      <c r="FF1220" s="3">
        <v>0.78688182468959011</v>
      </c>
      <c r="FG1220" s="3">
        <v>0.77118353228703274</v>
      </c>
      <c r="FH1220" s="3">
        <v>0.75417893540010361</v>
      </c>
      <c r="FI1220" s="3">
        <v>0.7357845111656951</v>
      </c>
      <c r="FJ1220" s="3">
        <v>0.71572702539131827</v>
      </c>
      <c r="FK1220" s="3">
        <v>0.69379714933332826</v>
      </c>
      <c r="FL1220" s="3">
        <v>0.66979870593788837</v>
      </c>
      <c r="FM1220" s="3">
        <v>0.64368325439337015</v>
      </c>
      <c r="FN1220" s="3">
        <v>0.61535475436751796</v>
      </c>
      <c r="FO1220" s="3">
        <v>0.58479008371808339</v>
      </c>
      <c r="FP1220" s="3">
        <v>0.55212370964159119</v>
      </c>
      <c r="FQ1220" s="3">
        <v>0.51763806273737745</v>
      </c>
      <c r="FR1220" s="3">
        <v>0.48156386614520957</v>
      </c>
      <c r="FS1220" s="3">
        <v>0.4441559850230497</v>
      </c>
      <c r="FT1220" s="3">
        <v>0.40492812842581399</v>
      </c>
      <c r="FU1220" s="3">
        <v>0.36422880223773546</v>
      </c>
      <c r="FV1220" s="3">
        <v>0.32260473471800705</v>
      </c>
      <c r="FW1220" s="3">
        <v>0.28074999643569282</v>
      </c>
      <c r="FX1220" s="3">
        <v>0.23955274195871926</v>
      </c>
      <c r="FY1220" s="3">
        <v>0.20004809928230685</v>
      </c>
      <c r="FZ1220" s="3">
        <v>0.16325325238131214</v>
      </c>
      <c r="GA1220" s="3">
        <v>0.1299920347411436</v>
      </c>
      <c r="GB1220" s="3">
        <v>0.10081662246384133</v>
      </c>
      <c r="GC1220" s="3">
        <v>7.6008676174163903E-2</v>
      </c>
      <c r="GD1220" s="3">
        <v>5.5591225580259987E-2</v>
      </c>
      <c r="GE1220" s="3">
        <v>3.9674901784375743E-2</v>
      </c>
      <c r="GF1220" s="3">
        <v>2.737092124300514E-2</v>
      </c>
      <c r="GG1220" s="3">
        <v>1.8465518307380989E-2</v>
      </c>
      <c r="GH1220" s="3">
        <v>1.1809806888668586E-2</v>
      </c>
      <c r="GI1220" s="3">
        <v>7.1194239847649707E-3</v>
      </c>
      <c r="GJ1220" s="3">
        <v>3.8782350214608702E-3</v>
      </c>
      <c r="GK1220" s="3">
        <v>1.8587992634359804E-3</v>
      </c>
      <c r="GL1220" s="3">
        <v>7.7089981852480427E-4</v>
      </c>
      <c r="GM1220" s="3">
        <v>2.7381590654182523E-4</v>
      </c>
      <c r="GN1220" s="3">
        <v>7.9297086534512584E-5</v>
      </c>
      <c r="GO1220" s="3">
        <v>1.7233635816545622E-5</v>
      </c>
      <c r="GP1220" s="3">
        <v>2.3734163246546624E-6</v>
      </c>
      <c r="GQ1220" s="3">
        <v>0</v>
      </c>
      <c r="GR1220" s="3">
        <v>0</v>
      </c>
      <c r="GS1220" s="3">
        <v>0</v>
      </c>
      <c r="GT1220" s="3">
        <v>0</v>
      </c>
      <c r="GU1220" s="3">
        <v>0</v>
      </c>
      <c r="GV1220" s="3">
        <v>0</v>
      </c>
      <c r="GW1220" s="3">
        <v>0</v>
      </c>
      <c r="GX1220" s="3">
        <v>0</v>
      </c>
      <c r="GY1220" s="3">
        <v>0</v>
      </c>
      <c r="GZ1220" s="3">
        <v>0</v>
      </c>
      <c r="HA1220" s="3">
        <v>0</v>
      </c>
      <c r="HB1220">
        <f>C1216</f>
        <v>1</v>
      </c>
      <c r="HC1220">
        <v>1</v>
      </c>
      <c r="HD1220">
        <f>IF(H1220&gt;=$F$3,IF(HB1220&lt;50,HC1220*VLOOKUP(H1220,Ret!$A$2:$AZ$27,HB1220+2),HC1220),0)</f>
        <v>0</v>
      </c>
      <c r="HE1220">
        <f>IF(H1220&lt;$F$3,HC1220*VLOOKUP(H1220,Withd!$A$2:$AZ$57,HB1220+2),0)</f>
        <v>0.1532</v>
      </c>
      <c r="HF1220">
        <f>IF(HC1220=HD1220,0,HC1220*VLOOKUP(H1220,Mort!$A$2:$E$115,IF(C1215="M",2,3)))</f>
        <v>3.5E-4</v>
      </c>
      <c r="HH1220">
        <f t="shared" ref="HH1220:HI1220" si="7322">HH1219+1</f>
        <v>22</v>
      </c>
      <c r="HI1220">
        <f t="shared" si="7322"/>
        <v>1</v>
      </c>
      <c r="HJ1220">
        <f t="shared" ref="HJ1220:HJ1270" si="7323">HJ1219-HK1219-HL1219-HM1219</f>
        <v>0.8266699999999999</v>
      </c>
      <c r="HK1220">
        <f>IF(HH1220&gt;=$F$3,IF(HI1220&lt;50,HJ1220*VLOOKUP(HH1220,Ret!$A$2:$AZ$27,HI1220+2),HJ1220),0)</f>
        <v>0</v>
      </c>
      <c r="HL1220">
        <f>IF(HH1220&lt;$F$3,HJ1220*VLOOKUP(HH1220,Withd!$A$2:$AZ$57,HI1220+2),0)</f>
        <v>0.12664584399999998</v>
      </c>
      <c r="HM1220">
        <f>IF(HJ1220=HK1220,0,HJ1220*VLOOKUP(HH1220,Mort!$A$2:$E$115,IF(HM1219/HJ1219=VLOOKUP(HH1219,Mort!$A$2:$E$115,2),2,3)))</f>
        <v>2.8933449999999999E-4</v>
      </c>
      <c r="HN1220">
        <f>HN1219/(1+Assumptions!$C$9)</f>
        <v>1</v>
      </c>
      <c r="HO1220">
        <f>HO1219*(1+Assumptions!$C$10)</f>
        <v>1</v>
      </c>
      <c r="HQ1220">
        <f>HQ1219/(1.01+Assumptions!$C$9)</f>
        <v>1</v>
      </c>
      <c r="HR1220">
        <f>HR1219/(0.99+Assumptions!$C$9)</f>
        <v>1</v>
      </c>
    </row>
    <row r="1221" spans="2:226" x14ac:dyDescent="0.25">
      <c r="B1221">
        <f t="shared" ref="B1221:C1221" si="7324">B1220+1</f>
        <v>2050</v>
      </c>
      <c r="C1221">
        <f t="shared" si="7324"/>
        <v>53</v>
      </c>
      <c r="D1221">
        <f>IF(D1220=0, 0, D1220*(1-VLOOKUP(C1220,Mort!$A$2:$E$111,IF(D1220/D1219=1-VLOOKUP(C1219,Mort!$A$2:$E$111,4),4,5))))</f>
        <v>0.98951760779999998</v>
      </c>
      <c r="E1221" s="3">
        <f>IF(C1221&lt;65,Assumptions!$C$6,Assumptions!$C$7)*(1+Assumptions!$C$8)^(B1221-$J$3)</f>
        <v>53579.719128326666</v>
      </c>
      <c r="F1221" s="3">
        <f t="shared" si="7321"/>
        <v>53018.080000000002</v>
      </c>
      <c r="H1221">
        <f>H1220+1</f>
        <v>23</v>
      </c>
      <c r="I1221" s="5">
        <v>783113.2885201223</v>
      </c>
      <c r="J1221" s="5">
        <v>0</v>
      </c>
      <c r="K1221" s="5">
        <v>0</v>
      </c>
      <c r="L1221" s="5">
        <v>11341.72</v>
      </c>
      <c r="M1221" s="5">
        <v>11962.17</v>
      </c>
      <c r="N1221" s="5">
        <v>12616.43</v>
      </c>
      <c r="O1221" s="5">
        <v>13306.21</v>
      </c>
      <c r="P1221" s="5">
        <v>14033.56</v>
      </c>
      <c r="Q1221" s="5">
        <v>14800.37</v>
      </c>
      <c r="R1221" s="5">
        <v>15608.77</v>
      </c>
      <c r="S1221" s="5">
        <v>16460.830000000002</v>
      </c>
      <c r="T1221" s="5">
        <v>17359.05</v>
      </c>
      <c r="U1221" s="5">
        <v>18305.560000000001</v>
      </c>
      <c r="V1221" s="5">
        <v>19302.900000000001</v>
      </c>
      <c r="W1221" s="5">
        <v>20353.560000000001</v>
      </c>
      <c r="X1221" s="5">
        <v>21460.13</v>
      </c>
      <c r="Y1221" s="5">
        <v>22625.26</v>
      </c>
      <c r="Z1221" s="5">
        <v>23851.75</v>
      </c>
      <c r="AA1221" s="5">
        <v>25142.21</v>
      </c>
      <c r="AB1221" s="5">
        <v>26499.56</v>
      </c>
      <c r="AC1221" s="5">
        <v>27926.29</v>
      </c>
      <c r="AD1221" s="5">
        <v>29425.11</v>
      </c>
      <c r="AE1221" s="5">
        <v>30998.48</v>
      </c>
      <c r="AF1221" s="5">
        <v>32648.45</v>
      </c>
      <c r="AG1221" s="5">
        <v>34376.949999999997</v>
      </c>
      <c r="AH1221" s="5">
        <v>36185.360000000001</v>
      </c>
      <c r="AI1221" s="5">
        <v>38074.39</v>
      </c>
      <c r="AJ1221" s="5">
        <v>40043.96</v>
      </c>
      <c r="AK1221" s="5">
        <v>42093.02</v>
      </c>
      <c r="AL1221" s="5">
        <v>44218.51</v>
      </c>
      <c r="AM1221" s="5">
        <v>46416.81</v>
      </c>
      <c r="AN1221" s="5">
        <v>48716.56</v>
      </c>
      <c r="AO1221" s="5">
        <v>51121.52</v>
      </c>
      <c r="AP1221" s="5">
        <v>53634.41</v>
      </c>
      <c r="AQ1221" s="5">
        <v>56257.25</v>
      </c>
      <c r="AR1221" s="5">
        <v>58995.88</v>
      </c>
      <c r="AS1221" s="5">
        <v>61857.88</v>
      </c>
      <c r="AT1221" s="5">
        <v>64852.18</v>
      </c>
      <c r="AU1221" s="5">
        <v>67975.7</v>
      </c>
      <c r="AV1221" s="5">
        <v>71229.570000000007</v>
      </c>
      <c r="AW1221" s="5">
        <v>74613.649999999994</v>
      </c>
      <c r="AX1221" s="5">
        <v>78141.98</v>
      </c>
      <c r="AY1221" s="5">
        <v>81819.02</v>
      </c>
      <c r="AZ1221" s="5">
        <v>85653.54</v>
      </c>
      <c r="BA1221" s="5">
        <v>36923.67</v>
      </c>
      <c r="BB1221" s="5">
        <v>38631.54</v>
      </c>
      <c r="BC1221" s="5">
        <v>40395.18</v>
      </c>
      <c r="BD1221" s="5">
        <v>42207.360000000001</v>
      </c>
      <c r="BE1221" s="5">
        <v>44063</v>
      </c>
      <c r="BF1221" s="5">
        <v>45944.9</v>
      </c>
      <c r="BG1221" s="5">
        <v>47839.31</v>
      </c>
      <c r="BH1221" s="5">
        <v>49732.09</v>
      </c>
      <c r="BI1221" s="5">
        <v>51610.559999999998</v>
      </c>
      <c r="BJ1221" s="5">
        <v>53467.97</v>
      </c>
      <c r="BK1221" s="5">
        <v>55283.35</v>
      </c>
      <c r="BL1221" s="5">
        <v>57037.89</v>
      </c>
      <c r="BM1221" s="5">
        <v>58707.31</v>
      </c>
      <c r="BN1221" s="5">
        <v>60247.83</v>
      </c>
      <c r="BO1221" s="5">
        <v>61613.94</v>
      </c>
      <c r="BP1221" s="5">
        <v>62754.26</v>
      </c>
      <c r="BQ1221" s="5">
        <v>63624.38</v>
      </c>
      <c r="BR1221" s="5">
        <v>64169.61</v>
      </c>
      <c r="BS1221" s="5">
        <v>64336.33</v>
      </c>
      <c r="BT1221" s="5">
        <v>64083.34</v>
      </c>
      <c r="BU1221" s="5">
        <v>63385.13</v>
      </c>
      <c r="BV1221" s="5">
        <v>62211.05</v>
      </c>
      <c r="BW1221" s="5">
        <v>60534.32</v>
      </c>
      <c r="BX1221" s="5">
        <v>58223.26</v>
      </c>
      <c r="BY1221" s="5">
        <v>55251.66</v>
      </c>
      <c r="BZ1221" s="5">
        <v>51629.06</v>
      </c>
      <c r="CA1221" s="5">
        <v>47401.9</v>
      </c>
      <c r="CB1221" s="5">
        <v>42670.68</v>
      </c>
      <c r="CC1221" s="5">
        <v>37593.72</v>
      </c>
      <c r="CD1221" s="5">
        <v>32366.46</v>
      </c>
      <c r="CE1221" s="5">
        <v>27189.58</v>
      </c>
      <c r="CF1221" s="5">
        <v>22246.95</v>
      </c>
      <c r="CG1221" s="5">
        <v>17695.14</v>
      </c>
      <c r="CH1221" s="5">
        <v>13653.67</v>
      </c>
      <c r="CI1221" s="5">
        <v>10280.44</v>
      </c>
      <c r="CJ1221" s="5">
        <v>7482.34</v>
      </c>
      <c r="CK1221" s="5">
        <v>5325.52</v>
      </c>
      <c r="CL1221" s="5">
        <v>3593.32</v>
      </c>
      <c r="CM1221" s="5">
        <v>2285.34</v>
      </c>
      <c r="CN1221" s="5">
        <v>1313.39</v>
      </c>
      <c r="CO1221" s="5">
        <v>664.11</v>
      </c>
      <c r="CP1221" s="5">
        <v>290.58</v>
      </c>
      <c r="CQ1221" s="5">
        <v>108.89</v>
      </c>
      <c r="CR1221" s="5">
        <v>33.270000000000003</v>
      </c>
      <c r="CS1221" s="5">
        <v>7.63</v>
      </c>
      <c r="CT1221" s="5">
        <v>1.1100000000000001</v>
      </c>
      <c r="CU1221" s="5">
        <v>0</v>
      </c>
      <c r="CV1221" s="5">
        <v>0</v>
      </c>
      <c r="CW1221" s="5">
        <v>0</v>
      </c>
      <c r="CX1221" s="5">
        <v>0</v>
      </c>
      <c r="CY1221" s="5">
        <v>0</v>
      </c>
      <c r="CZ1221" s="5">
        <v>0</v>
      </c>
      <c r="DA1221" s="5">
        <v>0</v>
      </c>
      <c r="DB1221" s="5">
        <v>0</v>
      </c>
      <c r="DC1221" s="5">
        <v>0</v>
      </c>
      <c r="DD1221" s="5">
        <v>0</v>
      </c>
      <c r="DE1221" s="5">
        <v>0</v>
      </c>
      <c r="DF1221" s="3">
        <v>0</v>
      </c>
      <c r="DG1221" s="3">
        <v>0</v>
      </c>
      <c r="DH1221" s="3">
        <v>1</v>
      </c>
      <c r="DI1221" s="3">
        <v>0.99972000000000005</v>
      </c>
      <c r="DJ1221" s="3">
        <v>0.99943008119999999</v>
      </c>
      <c r="DK1221" s="3">
        <v>0.99912025787482794</v>
      </c>
      <c r="DL1221" s="3">
        <v>0.99880053939230806</v>
      </c>
      <c r="DM1221" s="3">
        <v>0.99846094720891465</v>
      </c>
      <c r="DN1221" s="3">
        <v>0.99810150126791941</v>
      </c>
      <c r="DO1221" s="3">
        <v>0.99771224168242489</v>
      </c>
      <c r="DP1221" s="3">
        <v>0.99730317966333504</v>
      </c>
      <c r="DQ1221" s="3">
        <v>0.99685439323248659</v>
      </c>
      <c r="DR1221" s="3">
        <v>0.99636593457980271</v>
      </c>
      <c r="DS1221" s="3">
        <v>0.99582789697512963</v>
      </c>
      <c r="DT1221" s="3">
        <v>0.99523040023694453</v>
      </c>
      <c r="DU1221" s="3">
        <v>0.99456359586878584</v>
      </c>
      <c r="DV1221" s="3">
        <v>0.99381767317188419</v>
      </c>
      <c r="DW1221" s="3">
        <v>0.99297292814968807</v>
      </c>
      <c r="DX1221" s="3">
        <v>0.99201967413866443</v>
      </c>
      <c r="DY1221" s="3">
        <v>0.99092845249711192</v>
      </c>
      <c r="DZ1221" s="3">
        <v>0.98967988264696549</v>
      </c>
      <c r="EA1221" s="3">
        <v>0.98824484681712743</v>
      </c>
      <c r="EB1221" s="3">
        <v>0.98658459547447463</v>
      </c>
      <c r="EC1221" s="3">
        <v>0.98466075551329946</v>
      </c>
      <c r="ED1221" s="3">
        <v>0.98242557559828425</v>
      </c>
      <c r="EE1221" s="3">
        <v>0.97982214782294874</v>
      </c>
      <c r="EF1221" s="3">
        <v>0.97678469916469757</v>
      </c>
      <c r="EG1221" s="3">
        <v>0.97323897070672971</v>
      </c>
      <c r="EH1221" s="3">
        <v>0.96908324030181203</v>
      </c>
      <c r="EI1221" s="3">
        <v>0.96422813326790002</v>
      </c>
      <c r="EJ1221" s="3">
        <v>0.95924307381890495</v>
      </c>
      <c r="EK1221" s="3">
        <v>0.95412071580471203</v>
      </c>
      <c r="EL1221" s="3">
        <v>0.94883488703915397</v>
      </c>
      <c r="EM1221" s="3">
        <v>0.94335062139206771</v>
      </c>
      <c r="EN1221" s="3">
        <v>0.93769995116992921</v>
      </c>
      <c r="EO1221" s="3">
        <v>0.93193309647023415</v>
      </c>
      <c r="EP1221" s="3">
        <v>0.92610851461729515</v>
      </c>
      <c r="EQ1221" s="3">
        <v>0.92010733144257506</v>
      </c>
      <c r="ER1221" s="3">
        <v>0.91388740588202322</v>
      </c>
      <c r="ES1221" s="3">
        <v>0.90739880530026085</v>
      </c>
      <c r="ET1221" s="3">
        <v>0.90076572003351596</v>
      </c>
      <c r="EU1221" s="3">
        <v>0.89398295416166351</v>
      </c>
      <c r="EV1221" s="3">
        <v>0.88709034558507704</v>
      </c>
      <c r="EW1221" s="3">
        <v>0.88005571914458736</v>
      </c>
      <c r="EX1221" s="3">
        <v>0.87276005723287875</v>
      </c>
      <c r="EY1221" s="3">
        <v>0.86502740312579551</v>
      </c>
      <c r="EZ1221" s="3">
        <v>0.85671448978175657</v>
      </c>
      <c r="FA1221" s="3">
        <v>0.84775325621863939</v>
      </c>
      <c r="FB1221" s="3">
        <v>0.83787693078369219</v>
      </c>
      <c r="FC1221" s="3">
        <v>0.82694263683696501</v>
      </c>
      <c r="FD1221" s="3">
        <v>0.81484446606004013</v>
      </c>
      <c r="FE1221" s="3">
        <v>0.80153805592927974</v>
      </c>
      <c r="FF1221" s="3">
        <v>0.78709434016143409</v>
      </c>
      <c r="FG1221" s="3">
        <v>0.77139180807521346</v>
      </c>
      <c r="FH1221" s="3">
        <v>0.75438261870715495</v>
      </c>
      <c r="FI1221" s="3">
        <v>0.73598322663688742</v>
      </c>
      <c r="FJ1221" s="3">
        <v>0.71592032387876592</v>
      </c>
      <c r="FK1221" s="3">
        <v>0.69398452515512055</v>
      </c>
      <c r="FL1221" s="3">
        <v>0.66997960043000493</v>
      </c>
      <c r="FM1221" s="3">
        <v>0.64385709580923911</v>
      </c>
      <c r="FN1221" s="3">
        <v>0.61552094502267451</v>
      </c>
      <c r="FO1221" s="3">
        <v>0.58494801968339827</v>
      </c>
      <c r="FP1221" s="3">
        <v>0.55227282330388361</v>
      </c>
      <c r="FQ1221" s="3">
        <v>0.51777786276032312</v>
      </c>
      <c r="FR1221" s="3">
        <v>0.4816939235045562</v>
      </c>
      <c r="FS1221" s="3">
        <v>0.44427593952672229</v>
      </c>
      <c r="FT1221" s="3">
        <v>0.4050374885477222</v>
      </c>
      <c r="FU1221" s="3">
        <v>0.36432717057379066</v>
      </c>
      <c r="FV1221" s="3">
        <v>0.32269186152061785</v>
      </c>
      <c r="FW1221" s="3">
        <v>0.28082581940693291</v>
      </c>
      <c r="FX1221" s="3">
        <v>0.23961743866715957</v>
      </c>
      <c r="FY1221" s="3">
        <v>0.20010212685655829</v>
      </c>
      <c r="FZ1221" s="3">
        <v>0.1632973426638315</v>
      </c>
      <c r="GA1221" s="3">
        <v>0.13002714206950247</v>
      </c>
      <c r="GB1221" s="3">
        <v>0.10084385030342334</v>
      </c>
      <c r="GC1221" s="3">
        <v>7.6029204059259961E-2</v>
      </c>
      <c r="GD1221" s="3">
        <v>5.5606239264861544E-2</v>
      </c>
      <c r="GE1221" s="3">
        <v>3.9685616900939032E-2</v>
      </c>
      <c r="GF1221" s="3">
        <v>2.737831338761982E-2</v>
      </c>
      <c r="GG1221" s="3">
        <v>1.8470505343823836E-2</v>
      </c>
      <c r="GH1221" s="3">
        <v>1.1812996397695973E-2</v>
      </c>
      <c r="GI1221" s="3">
        <v>7.1213467483870405E-3</v>
      </c>
      <c r="GJ1221" s="3">
        <v>3.8792824277163566E-3</v>
      </c>
      <c r="GK1221" s="3">
        <v>1.8593012747801726E-3</v>
      </c>
      <c r="GL1221" s="3">
        <v>7.7110801768958109E-4</v>
      </c>
      <c r="GM1221" s="3">
        <v>2.7388985680316231E-4</v>
      </c>
      <c r="GN1221" s="3">
        <v>7.9318502530195789E-5</v>
      </c>
      <c r="GO1221" s="3">
        <v>1.7238290154887452E-5</v>
      </c>
      <c r="GP1221" s="3">
        <v>2.3740573201310991E-6</v>
      </c>
      <c r="GQ1221" s="3">
        <v>0</v>
      </c>
      <c r="GR1221" s="3">
        <v>0</v>
      </c>
      <c r="GS1221" s="3">
        <v>0</v>
      </c>
      <c r="GT1221" s="3">
        <v>0</v>
      </c>
      <c r="GU1221" s="3">
        <v>0</v>
      </c>
      <c r="GV1221" s="3">
        <v>0</v>
      </c>
      <c r="GW1221" s="3">
        <v>0</v>
      </c>
      <c r="GX1221" s="3">
        <v>0</v>
      </c>
      <c r="GY1221" s="3">
        <v>0</v>
      </c>
      <c r="GZ1221" s="3">
        <v>0</v>
      </c>
      <c r="HA1221" s="3">
        <v>0</v>
      </c>
      <c r="HB1221">
        <f t="shared" ref="HB1221:HB1270" si="7325">HB1220+1</f>
        <v>2</v>
      </c>
      <c r="HC1221">
        <f>HC1220-HD1220-HE1220-HF1220</f>
        <v>0.84645000000000004</v>
      </c>
      <c r="HD1221">
        <f>IF(H1221&gt;=$F$3,IF(HB1221&lt;50,HC1221*VLOOKUP(H1221,Ret!$A$2:$AZ$27,HB1221+2),HC1221),0)</f>
        <v>0</v>
      </c>
      <c r="HE1221">
        <f>IF(H1221&lt;$F$3,HC1221*VLOOKUP(H1221,Withd!$A$2:$AZ$57,HB1221+2),0)</f>
        <v>0.11300107500000001</v>
      </c>
      <c r="HF1221">
        <f>IF(HC1221=HD1221,0,HC1221*VLOOKUP(H1221,Mort!$A$2:$E$115,IF(HF1220/HC1220=VLOOKUP(H1220,Mort!$A$2:$E$115,2),2,3)))</f>
        <v>3.1318650000000003E-4</v>
      </c>
      <c r="HH1221">
        <f t="shared" ref="HH1221:HI1221" si="7326">HH1220+1</f>
        <v>23</v>
      </c>
      <c r="HI1221">
        <f t="shared" si="7326"/>
        <v>2</v>
      </c>
      <c r="HJ1221">
        <f t="shared" si="7323"/>
        <v>0.69973482149999988</v>
      </c>
      <c r="HK1221">
        <f>IF(HH1221&gt;=$F$3,IF(HI1221&lt;50,HJ1221*VLOOKUP(HH1221,Ret!$A$2:$AZ$27,HI1221+2),HJ1221),0)</f>
        <v>0</v>
      </c>
      <c r="HL1221">
        <f>IF(HH1221&lt;$F$3,HJ1221*VLOOKUP(HH1221,Withd!$A$2:$AZ$57,HI1221+2),0)</f>
        <v>9.3414598670249996E-2</v>
      </c>
      <c r="HM1221">
        <f>IF(HJ1221=HK1221,0,HJ1221*VLOOKUP(HH1221,Mort!$A$2:$E$115,IF(HM1220/HJ1220=VLOOKUP(HH1220,Mort!$A$2:$E$115,2),2,3)))</f>
        <v>2.5890188395499993E-4</v>
      </c>
      <c r="HN1221">
        <f>HN1220/(1+Assumptions!$C$9)</f>
        <v>0.96339113680154143</v>
      </c>
      <c r="HO1221">
        <f>HO1220*(1+Assumptions!$C$10)</f>
        <v>1.0325</v>
      </c>
      <c r="HQ1221">
        <f>HQ1220/(1.01+Assumptions!$C$9)</f>
        <v>0.95419847328244267</v>
      </c>
      <c r="HR1221">
        <f>HR1220/(0.99+Assumptions!$C$9)</f>
        <v>0.97276264591439687</v>
      </c>
    </row>
    <row r="1222" spans="2:226" x14ac:dyDescent="0.25">
      <c r="B1222">
        <f t="shared" ref="B1222:C1222" si="7327">B1221+1</f>
        <v>2051</v>
      </c>
      <c r="C1222">
        <f t="shared" si="7327"/>
        <v>54</v>
      </c>
      <c r="D1222">
        <f>IF(D1221=0, 0, D1221*(1-VLOOKUP(C1221,Mort!$A$2:$E$111,IF(D1221/D1220=1-VLOOKUP(C1220,Mort!$A$2:$E$111,4),4,5))))</f>
        <v>0.98403568025278798</v>
      </c>
      <c r="E1222" s="3">
        <f>IF(C1222&lt;65,Assumptions!$C$6,Assumptions!$C$7)*(1+Assumptions!$C$8)^(B1222-$J$3)</f>
        <v>56526.603680384636</v>
      </c>
      <c r="F1222" s="3">
        <f t="shared" si="7321"/>
        <v>55624.19</v>
      </c>
      <c r="H1222">
        <f t="shared" ref="H1222:H1270" si="7328">H1221+1</f>
        <v>24</v>
      </c>
      <c r="I1222" s="5">
        <v>772803.1543165918</v>
      </c>
      <c r="J1222" s="5">
        <v>0</v>
      </c>
      <c r="K1222" s="5">
        <v>0</v>
      </c>
      <c r="L1222" s="5">
        <v>0</v>
      </c>
      <c r="M1222" s="5">
        <v>11965.52</v>
      </c>
      <c r="N1222" s="5">
        <v>12619.96</v>
      </c>
      <c r="O1222" s="5">
        <v>13309.93</v>
      </c>
      <c r="P1222" s="5">
        <v>14037.49</v>
      </c>
      <c r="Q1222" s="5">
        <v>14804.51</v>
      </c>
      <c r="R1222" s="5">
        <v>15613.14</v>
      </c>
      <c r="S1222" s="5">
        <v>16465.439999999999</v>
      </c>
      <c r="T1222" s="5">
        <v>17363.91</v>
      </c>
      <c r="U1222" s="5">
        <v>18310.68</v>
      </c>
      <c r="V1222" s="5">
        <v>19308.310000000001</v>
      </c>
      <c r="W1222" s="5">
        <v>20359.259999999998</v>
      </c>
      <c r="X1222" s="5">
        <v>21466.14</v>
      </c>
      <c r="Y1222" s="5">
        <v>22631.599999999999</v>
      </c>
      <c r="Z1222" s="5">
        <v>23858.43</v>
      </c>
      <c r="AA1222" s="5">
        <v>25149.25</v>
      </c>
      <c r="AB1222" s="5">
        <v>26506.99</v>
      </c>
      <c r="AC1222" s="5">
        <v>27934.11</v>
      </c>
      <c r="AD1222" s="5">
        <v>29433.35</v>
      </c>
      <c r="AE1222" s="5">
        <v>31007.16</v>
      </c>
      <c r="AF1222" s="5">
        <v>32657.599999999999</v>
      </c>
      <c r="AG1222" s="5">
        <v>34386.58</v>
      </c>
      <c r="AH1222" s="5">
        <v>36195.49</v>
      </c>
      <c r="AI1222" s="5">
        <v>38085.050000000003</v>
      </c>
      <c r="AJ1222" s="5">
        <v>40055.17</v>
      </c>
      <c r="AK1222" s="5">
        <v>42104.81</v>
      </c>
      <c r="AL1222" s="5">
        <v>44230.9</v>
      </c>
      <c r="AM1222" s="5">
        <v>46429.81</v>
      </c>
      <c r="AN1222" s="5">
        <v>48730.21</v>
      </c>
      <c r="AO1222" s="5">
        <v>51135.839999999997</v>
      </c>
      <c r="AP1222" s="5">
        <v>53649.440000000002</v>
      </c>
      <c r="AQ1222" s="5">
        <v>56273.01</v>
      </c>
      <c r="AR1222" s="5">
        <v>59012.41</v>
      </c>
      <c r="AS1222" s="5">
        <v>61875.199999999997</v>
      </c>
      <c r="AT1222" s="5">
        <v>64870.35</v>
      </c>
      <c r="AU1222" s="5">
        <v>67994.740000000005</v>
      </c>
      <c r="AV1222" s="5">
        <v>71249.52</v>
      </c>
      <c r="AW1222" s="5">
        <v>74634.55</v>
      </c>
      <c r="AX1222" s="5">
        <v>78163.87</v>
      </c>
      <c r="AY1222" s="5">
        <v>81841.929999999993</v>
      </c>
      <c r="AZ1222" s="5">
        <v>85677.53</v>
      </c>
      <c r="BA1222" s="5">
        <v>36934.019999999997</v>
      </c>
      <c r="BB1222" s="5">
        <v>38642.36</v>
      </c>
      <c r="BC1222" s="5">
        <v>40406.49</v>
      </c>
      <c r="BD1222" s="5">
        <v>42219.18</v>
      </c>
      <c r="BE1222" s="5">
        <v>44075.34</v>
      </c>
      <c r="BF1222" s="5">
        <v>45957.760000000002</v>
      </c>
      <c r="BG1222" s="5">
        <v>47852.71</v>
      </c>
      <c r="BH1222" s="5">
        <v>49746.01</v>
      </c>
      <c r="BI1222" s="5">
        <v>51625.01</v>
      </c>
      <c r="BJ1222" s="5">
        <v>53482.94</v>
      </c>
      <c r="BK1222" s="5">
        <v>55298.83</v>
      </c>
      <c r="BL1222" s="5">
        <v>57053.87</v>
      </c>
      <c r="BM1222" s="5">
        <v>58723.75</v>
      </c>
      <c r="BN1222" s="5">
        <v>60264.7</v>
      </c>
      <c r="BO1222" s="5">
        <v>61631.19</v>
      </c>
      <c r="BP1222" s="5">
        <v>62771.839999999997</v>
      </c>
      <c r="BQ1222" s="5">
        <v>63642.2</v>
      </c>
      <c r="BR1222" s="5">
        <v>64187.58</v>
      </c>
      <c r="BS1222" s="5">
        <v>64354.35</v>
      </c>
      <c r="BT1222" s="5">
        <v>64101.29</v>
      </c>
      <c r="BU1222" s="5">
        <v>63402.89</v>
      </c>
      <c r="BV1222" s="5">
        <v>62228.480000000003</v>
      </c>
      <c r="BW1222" s="5">
        <v>60551.27</v>
      </c>
      <c r="BX1222" s="5">
        <v>58239.57</v>
      </c>
      <c r="BY1222" s="5">
        <v>55267.13</v>
      </c>
      <c r="BZ1222" s="5">
        <v>51643.519999999997</v>
      </c>
      <c r="CA1222" s="5">
        <v>47415.17</v>
      </c>
      <c r="CB1222" s="5">
        <v>42682.63</v>
      </c>
      <c r="CC1222" s="5">
        <v>37604.25</v>
      </c>
      <c r="CD1222" s="5">
        <v>32375.52</v>
      </c>
      <c r="CE1222" s="5">
        <v>27197.200000000001</v>
      </c>
      <c r="CF1222" s="5">
        <v>22253.18</v>
      </c>
      <c r="CG1222" s="5">
        <v>17700.09</v>
      </c>
      <c r="CH1222" s="5">
        <v>13657.49</v>
      </c>
      <c r="CI1222" s="5">
        <v>10283.31</v>
      </c>
      <c r="CJ1222" s="5">
        <v>7484.44</v>
      </c>
      <c r="CK1222" s="5">
        <v>5327.01</v>
      </c>
      <c r="CL1222" s="5">
        <v>3594.33</v>
      </c>
      <c r="CM1222" s="5">
        <v>2285.98</v>
      </c>
      <c r="CN1222" s="5">
        <v>1313.75</v>
      </c>
      <c r="CO1222" s="5">
        <v>664.3</v>
      </c>
      <c r="CP1222" s="5">
        <v>290.66000000000003</v>
      </c>
      <c r="CQ1222" s="5">
        <v>108.92</v>
      </c>
      <c r="CR1222" s="5">
        <v>33.28</v>
      </c>
      <c r="CS1222" s="5">
        <v>7.63</v>
      </c>
      <c r="CT1222" s="5">
        <v>1.1100000000000001</v>
      </c>
      <c r="CU1222" s="5">
        <v>0</v>
      </c>
      <c r="CV1222" s="5">
        <v>0</v>
      </c>
      <c r="CW1222" s="5">
        <v>0</v>
      </c>
      <c r="CX1222" s="5">
        <v>0</v>
      </c>
      <c r="CY1222" s="5">
        <v>0</v>
      </c>
      <c r="CZ1222" s="5">
        <v>0</v>
      </c>
      <c r="DA1222" s="5">
        <v>0</v>
      </c>
      <c r="DB1222" s="5">
        <v>0</v>
      </c>
      <c r="DC1222" s="5">
        <v>0</v>
      </c>
      <c r="DD1222" s="5">
        <v>0</v>
      </c>
      <c r="DE1222" s="5">
        <v>0</v>
      </c>
      <c r="DF1222" s="3">
        <v>0</v>
      </c>
      <c r="DG1222" s="3">
        <v>0</v>
      </c>
      <c r="DH1222" s="3">
        <v>0</v>
      </c>
      <c r="DI1222" s="3">
        <v>1</v>
      </c>
      <c r="DJ1222" s="3">
        <v>0.99970999999999999</v>
      </c>
      <c r="DK1222" s="3">
        <v>0.99940008989999995</v>
      </c>
      <c r="DL1222" s="3">
        <v>0.99908028187123199</v>
      </c>
      <c r="DM1222" s="3">
        <v>0.99874059457539577</v>
      </c>
      <c r="DN1222" s="3">
        <v>0.99838104796134863</v>
      </c>
      <c r="DO1222" s="3">
        <v>0.99799167935264366</v>
      </c>
      <c r="DP1222" s="3">
        <v>0.99758250276410909</v>
      </c>
      <c r="DQ1222" s="3">
        <v>0.99713359063786533</v>
      </c>
      <c r="DR1222" s="3">
        <v>0.99664499517845273</v>
      </c>
      <c r="DS1222" s="3">
        <v>0.99610680688105635</v>
      </c>
      <c r="DT1222" s="3">
        <v>0.9955091427969277</v>
      </c>
      <c r="DU1222" s="3">
        <v>0.99484215167125378</v>
      </c>
      <c r="DV1222" s="3">
        <v>0.99409602005750031</v>
      </c>
      <c r="DW1222" s="3">
        <v>0.99325103844045137</v>
      </c>
      <c r="DX1222" s="3">
        <v>0.99229751744354855</v>
      </c>
      <c r="DY1222" s="3">
        <v>0.99120599017436062</v>
      </c>
      <c r="DZ1222" s="3">
        <v>0.98995707062674088</v>
      </c>
      <c r="EA1222" s="3">
        <v>0.98852163287433215</v>
      </c>
      <c r="EB1222" s="3">
        <v>0.9868609165311033</v>
      </c>
      <c r="EC1222" s="3">
        <v>0.98493653774386769</v>
      </c>
      <c r="ED1222" s="3">
        <v>0.98270073180318906</v>
      </c>
      <c r="EE1222" s="3">
        <v>0.98009657486391055</v>
      </c>
      <c r="EF1222" s="3">
        <v>0.97705827548183244</v>
      </c>
      <c r="EG1222" s="3">
        <v>0.97351155394183342</v>
      </c>
      <c r="EH1222" s="3">
        <v>0.9693546596065018</v>
      </c>
      <c r="EI1222" s="3">
        <v>0.96449819276187332</v>
      </c>
      <c r="EJ1222" s="3">
        <v>0.95951173710529447</v>
      </c>
      <c r="EK1222" s="3">
        <v>0.9543879444291522</v>
      </c>
      <c r="EL1222" s="3">
        <v>0.94910063521701471</v>
      </c>
      <c r="EM1222" s="3">
        <v>0.94361483354546039</v>
      </c>
      <c r="EN1222" s="3">
        <v>0.93796258069252303</v>
      </c>
      <c r="EO1222" s="3">
        <v>0.93219411082126402</v>
      </c>
      <c r="EP1222" s="3">
        <v>0.92636789762863114</v>
      </c>
      <c r="EQ1222" s="3">
        <v>0.92036503365199762</v>
      </c>
      <c r="ER1222" s="3">
        <v>0.91414336602451007</v>
      </c>
      <c r="ES1222" s="3">
        <v>0.90765294812573605</v>
      </c>
      <c r="ET1222" s="3">
        <v>0.9010180050749369</v>
      </c>
      <c r="EU1222" s="3">
        <v>0.89423333949672257</v>
      </c>
      <c r="EV1222" s="3">
        <v>0.88733880044920288</v>
      </c>
      <c r="EW1222" s="3">
        <v>0.8803022037616407</v>
      </c>
      <c r="EX1222" s="3">
        <v>0.87300449849245665</v>
      </c>
      <c r="EY1222" s="3">
        <v>0.8652696786358135</v>
      </c>
      <c r="EZ1222" s="3">
        <v>0.85695443702412333</v>
      </c>
      <c r="FA1222" s="3">
        <v>0.84799069361285095</v>
      </c>
      <c r="FB1222" s="3">
        <v>0.8381116020322612</v>
      </c>
      <c r="FC1222" s="3">
        <v>0.82717424562574016</v>
      </c>
      <c r="FD1222" s="3">
        <v>0.81507268641223551</v>
      </c>
      <c r="FE1222" s="3">
        <v>0.80176254944312375</v>
      </c>
      <c r="FF1222" s="3">
        <v>0.78731478830215862</v>
      </c>
      <c r="FG1222" s="3">
        <v>0.77160785827553058</v>
      </c>
      <c r="FH1222" s="3">
        <v>0.75459390500055512</v>
      </c>
      <c r="FI1222" s="3">
        <v>0.73618935965759158</v>
      </c>
      <c r="FJ1222" s="3">
        <v>0.71612083771332569</v>
      </c>
      <c r="FK1222" s="3">
        <v>0.69417889524578935</v>
      </c>
      <c r="FL1222" s="3">
        <v>0.67016724725923749</v>
      </c>
      <c r="FM1222" s="3">
        <v>0.64403742628859983</v>
      </c>
      <c r="FN1222" s="3">
        <v>0.61569333915763858</v>
      </c>
      <c r="FO1222" s="3">
        <v>0.58511185100167862</v>
      </c>
      <c r="FP1222" s="3">
        <v>0.55242750300472487</v>
      </c>
      <c r="FQ1222" s="3">
        <v>0.51792288116704976</v>
      </c>
      <c r="FR1222" s="3">
        <v>0.48182883557851808</v>
      </c>
      <c r="FS1222" s="3">
        <v>0.44440037163077883</v>
      </c>
      <c r="FT1222" s="3">
        <v>0.40515093080834846</v>
      </c>
      <c r="FU1222" s="3">
        <v>0.36442921075280138</v>
      </c>
      <c r="FV1222" s="3">
        <v>0.32278224054797122</v>
      </c>
      <c r="FW1222" s="3">
        <v>0.28090447265927743</v>
      </c>
      <c r="FX1222" s="3">
        <v>0.23968455034125508</v>
      </c>
      <c r="FY1222" s="3">
        <v>0.2001581711444787</v>
      </c>
      <c r="FZ1222" s="3">
        <v>0.16334307872587472</v>
      </c>
      <c r="GA1222" s="3">
        <v>0.130063559866265</v>
      </c>
      <c r="GB1222" s="3">
        <v>0.10087209448988049</v>
      </c>
      <c r="GC1222" s="3">
        <v>7.6050498198755603E-2</v>
      </c>
      <c r="GD1222" s="3">
        <v>5.5621813372605869E-2</v>
      </c>
      <c r="GE1222" s="3">
        <v>3.969673198589508E-2</v>
      </c>
      <c r="GF1222" s="3">
        <v>2.73859814624293E-2</v>
      </c>
      <c r="GG1222" s="3">
        <v>1.8475678533813305E-2</v>
      </c>
      <c r="GH1222" s="3">
        <v>1.1816304963085637E-2</v>
      </c>
      <c r="GI1222" s="3">
        <v>7.123341283946546E-3</v>
      </c>
      <c r="GJ1222" s="3">
        <v>3.8803689310170416E-3</v>
      </c>
      <c r="GK1222" s="3">
        <v>1.8598220249471577E-3</v>
      </c>
      <c r="GL1222" s="3">
        <v>7.7132398840633483E-4</v>
      </c>
      <c r="GM1222" s="3">
        <v>2.739665674420461E-4</v>
      </c>
      <c r="GN1222" s="3">
        <v>7.9340717931216547E-5</v>
      </c>
      <c r="GO1222" s="3">
        <v>1.7243118227991295E-5</v>
      </c>
      <c r="GP1222" s="3">
        <v>2.3747222423589602E-6</v>
      </c>
      <c r="GQ1222" s="3">
        <v>0</v>
      </c>
      <c r="GR1222" s="3">
        <v>0</v>
      </c>
      <c r="GS1222" s="3">
        <v>0</v>
      </c>
      <c r="GT1222" s="3">
        <v>0</v>
      </c>
      <c r="GU1222" s="3">
        <v>0</v>
      </c>
      <c r="GV1222" s="3">
        <v>0</v>
      </c>
      <c r="GW1222" s="3">
        <v>0</v>
      </c>
      <c r="GX1222" s="3">
        <v>0</v>
      </c>
      <c r="GY1222" s="3">
        <v>0</v>
      </c>
      <c r="GZ1222" s="3">
        <v>0</v>
      </c>
      <c r="HA1222" s="3">
        <v>0</v>
      </c>
      <c r="HB1222">
        <f t="shared" si="7325"/>
        <v>3</v>
      </c>
      <c r="HC1222">
        <f t="shared" ref="HC1222:HC1270" si="7329">HC1221-HD1221-HE1221-HF1221</f>
        <v>0.73313573850000002</v>
      </c>
      <c r="HD1222">
        <f>IF(H1222&gt;=$F$3,IF(HB1222&lt;50,HC1222*VLOOKUP(H1222,Ret!$A$2:$AZ$27,HB1222+2),HC1222),0)</f>
        <v>0</v>
      </c>
      <c r="HE1222">
        <f>IF(H1222&lt;$F$3,HC1222*VLOOKUP(H1222,Withd!$A$2:$AZ$57,HB1222+2),0)</f>
        <v>8.3430847041300008E-2</v>
      </c>
      <c r="HF1222">
        <f>IF(HC1222=HD1222,0,HC1222*VLOOKUP(H1222,Mort!$A$2:$E$115,IF(HF1221/HC1221=VLOOKUP(H1221,Mort!$A$2:$E$115,2),2,3)))</f>
        <v>2.8592293801500002E-4</v>
      </c>
      <c r="HH1222">
        <f t="shared" ref="HH1222:HI1222" si="7330">HH1221+1</f>
        <v>24</v>
      </c>
      <c r="HI1222">
        <f t="shared" si="7330"/>
        <v>3</v>
      </c>
      <c r="HJ1222">
        <f t="shared" si="7323"/>
        <v>0.60606132094579479</v>
      </c>
      <c r="HK1222">
        <f>IF(HH1222&gt;=$F$3,IF(HI1222&lt;50,HJ1222*VLOOKUP(HH1222,Ret!$A$2:$AZ$27,HI1222+2),HJ1222),0)</f>
        <v>0</v>
      </c>
      <c r="HL1222">
        <f>IF(HH1222&lt;$F$3,HJ1222*VLOOKUP(HH1222,Withd!$A$2:$AZ$57,HI1222+2),0)</f>
        <v>6.896977832363145E-2</v>
      </c>
      <c r="HM1222">
        <f>IF(HJ1222=HK1222,0,HJ1222*VLOOKUP(HH1222,Mort!$A$2:$E$115,IF(HM1221/HJ1221=VLOOKUP(HH1221,Mort!$A$2:$E$115,2),2,3)))</f>
        <v>2.3636391516885995E-4</v>
      </c>
      <c r="HN1222">
        <f>HN1221/(1+Assumptions!$C$9)</f>
        <v>0.9281224824677663</v>
      </c>
      <c r="HO1222">
        <f>HO1221*(1+Assumptions!$C$10)</f>
        <v>1.0660562499999999</v>
      </c>
      <c r="HQ1222">
        <f>HQ1221/(1.01+Assumptions!$C$9)</f>
        <v>0.91049472641454454</v>
      </c>
      <c r="HR1222">
        <f>HR1221/(0.99+Assumptions!$C$9)</f>
        <v>0.94626716528637822</v>
      </c>
    </row>
    <row r="1223" spans="2:226" x14ac:dyDescent="0.25">
      <c r="B1223">
        <f t="shared" ref="B1223:C1223" si="7331">B1222+1</f>
        <v>2052</v>
      </c>
      <c r="C1223">
        <f t="shared" si="7331"/>
        <v>55</v>
      </c>
      <c r="D1223">
        <f>IF(D1222=0, 0, D1222*(1-VLOOKUP(C1222,Mort!$A$2:$E$111,IF(D1222/D1221=1-VLOOKUP(C1221,Mort!$A$2:$E$111,4),4,5))))</f>
        <v>0.97834795402092689</v>
      </c>
      <c r="E1223" s="3">
        <f>IF(C1223&lt;65,Assumptions!$C$6,Assumptions!$C$7)*(1+Assumptions!$C$8)^(B1223-$J$3)</f>
        <v>59635.56688280579</v>
      </c>
      <c r="F1223" s="3">
        <f t="shared" si="7321"/>
        <v>58344.33</v>
      </c>
      <c r="H1223">
        <f t="shared" si="7328"/>
        <v>25</v>
      </c>
      <c r="I1223" s="5">
        <v>762325.31426940986</v>
      </c>
      <c r="J1223" s="5">
        <v>0</v>
      </c>
      <c r="K1223" s="5">
        <v>0</v>
      </c>
      <c r="L1223" s="5">
        <v>0</v>
      </c>
      <c r="M1223" s="5">
        <v>0</v>
      </c>
      <c r="N1223" s="5">
        <v>12623.62</v>
      </c>
      <c r="O1223" s="5">
        <v>13313.79</v>
      </c>
      <c r="P1223" s="5">
        <v>14041.56</v>
      </c>
      <c r="Q1223" s="5">
        <v>14808.81</v>
      </c>
      <c r="R1223" s="5">
        <v>15617.67</v>
      </c>
      <c r="S1223" s="5">
        <v>16470.21</v>
      </c>
      <c r="T1223" s="5">
        <v>17368.95</v>
      </c>
      <c r="U1223" s="5">
        <v>18316</v>
      </c>
      <c r="V1223" s="5">
        <v>19313.91</v>
      </c>
      <c r="W1223" s="5">
        <v>20365.169999999998</v>
      </c>
      <c r="X1223" s="5">
        <v>21472.36</v>
      </c>
      <c r="Y1223" s="5">
        <v>22638.16</v>
      </c>
      <c r="Z1223" s="5">
        <v>23865.35</v>
      </c>
      <c r="AA1223" s="5">
        <v>25156.54</v>
      </c>
      <c r="AB1223" s="5">
        <v>26514.68</v>
      </c>
      <c r="AC1223" s="5">
        <v>27942.21</v>
      </c>
      <c r="AD1223" s="5">
        <v>29441.89</v>
      </c>
      <c r="AE1223" s="5">
        <v>31016.16</v>
      </c>
      <c r="AF1223" s="5">
        <v>32667.07</v>
      </c>
      <c r="AG1223" s="5">
        <v>34396.559999999998</v>
      </c>
      <c r="AH1223" s="5">
        <v>36205.99</v>
      </c>
      <c r="AI1223" s="5">
        <v>38096.1</v>
      </c>
      <c r="AJ1223" s="5">
        <v>40066.79</v>
      </c>
      <c r="AK1223" s="5">
        <v>42117.02</v>
      </c>
      <c r="AL1223" s="5">
        <v>44243.73</v>
      </c>
      <c r="AM1223" s="5">
        <v>46443.28</v>
      </c>
      <c r="AN1223" s="5">
        <v>48744.34</v>
      </c>
      <c r="AO1223" s="5">
        <v>51150.67</v>
      </c>
      <c r="AP1223" s="5">
        <v>53665</v>
      </c>
      <c r="AQ1223" s="5">
        <v>56289.33</v>
      </c>
      <c r="AR1223" s="5">
        <v>59029.52</v>
      </c>
      <c r="AS1223" s="5">
        <v>61893.15</v>
      </c>
      <c r="AT1223" s="5">
        <v>64889.17</v>
      </c>
      <c r="AU1223" s="5">
        <v>68014.460000000006</v>
      </c>
      <c r="AV1223" s="5">
        <v>71270.19</v>
      </c>
      <c r="AW1223" s="5">
        <v>74656.2</v>
      </c>
      <c r="AX1223" s="5">
        <v>78186.539999999994</v>
      </c>
      <c r="AY1223" s="5">
        <v>81865.679999999993</v>
      </c>
      <c r="AZ1223" s="5">
        <v>85702.39</v>
      </c>
      <c r="BA1223" s="5">
        <v>36944.730000000003</v>
      </c>
      <c r="BB1223" s="5">
        <v>38653.57</v>
      </c>
      <c r="BC1223" s="5">
        <v>40418.21</v>
      </c>
      <c r="BD1223" s="5">
        <v>42231.43</v>
      </c>
      <c r="BE1223" s="5">
        <v>44088.12</v>
      </c>
      <c r="BF1223" s="5">
        <v>45971.09</v>
      </c>
      <c r="BG1223" s="5">
        <v>47866.59</v>
      </c>
      <c r="BH1223" s="5">
        <v>49760.44</v>
      </c>
      <c r="BI1223" s="5">
        <v>51639.99</v>
      </c>
      <c r="BJ1223" s="5">
        <v>53498.46</v>
      </c>
      <c r="BK1223" s="5">
        <v>55314.879999999997</v>
      </c>
      <c r="BL1223" s="5">
        <v>57070.42</v>
      </c>
      <c r="BM1223" s="5">
        <v>58740.79</v>
      </c>
      <c r="BN1223" s="5">
        <v>60282.18</v>
      </c>
      <c r="BO1223" s="5">
        <v>61649.07</v>
      </c>
      <c r="BP1223" s="5">
        <v>62790.04</v>
      </c>
      <c r="BQ1223" s="5">
        <v>63660.66</v>
      </c>
      <c r="BR1223" s="5">
        <v>64206.2</v>
      </c>
      <c r="BS1223" s="5">
        <v>64373.02</v>
      </c>
      <c r="BT1223" s="5">
        <v>64119.88</v>
      </c>
      <c r="BU1223" s="5">
        <v>63421.279999999999</v>
      </c>
      <c r="BV1223" s="5">
        <v>62246.53</v>
      </c>
      <c r="BW1223" s="5">
        <v>60568.84</v>
      </c>
      <c r="BX1223" s="5">
        <v>58256.46</v>
      </c>
      <c r="BY1223" s="5">
        <v>55283.17</v>
      </c>
      <c r="BZ1223" s="5">
        <v>51658.5</v>
      </c>
      <c r="CA1223" s="5">
        <v>47428.93</v>
      </c>
      <c r="CB1223" s="5">
        <v>42695.01</v>
      </c>
      <c r="CC1223" s="5">
        <v>37615.160000000003</v>
      </c>
      <c r="CD1223" s="5">
        <v>32384.92</v>
      </c>
      <c r="CE1223" s="5">
        <v>27205.09</v>
      </c>
      <c r="CF1223" s="5">
        <v>22259.63</v>
      </c>
      <c r="CG1223" s="5">
        <v>17705.23</v>
      </c>
      <c r="CH1223" s="5">
        <v>13661.46</v>
      </c>
      <c r="CI1223" s="5">
        <v>10286.299999999999</v>
      </c>
      <c r="CJ1223" s="5">
        <v>7486.61</v>
      </c>
      <c r="CK1223" s="5">
        <v>5328.56</v>
      </c>
      <c r="CL1223" s="5">
        <v>3595.37</v>
      </c>
      <c r="CM1223" s="5">
        <v>2286.64</v>
      </c>
      <c r="CN1223" s="5">
        <v>1314.13</v>
      </c>
      <c r="CO1223" s="5">
        <v>664.49</v>
      </c>
      <c r="CP1223" s="5">
        <v>290.74</v>
      </c>
      <c r="CQ1223" s="5">
        <v>108.95</v>
      </c>
      <c r="CR1223" s="5">
        <v>33.29</v>
      </c>
      <c r="CS1223" s="5">
        <v>7.63</v>
      </c>
      <c r="CT1223" s="5">
        <v>1.1100000000000001</v>
      </c>
      <c r="CU1223" s="5">
        <v>0</v>
      </c>
      <c r="CV1223" s="5">
        <v>0</v>
      </c>
      <c r="CW1223" s="5">
        <v>0</v>
      </c>
      <c r="CX1223" s="5">
        <v>0</v>
      </c>
      <c r="CY1223" s="5">
        <v>0</v>
      </c>
      <c r="CZ1223" s="5">
        <v>0</v>
      </c>
      <c r="DA1223" s="5">
        <v>0</v>
      </c>
      <c r="DB1223" s="5">
        <v>0</v>
      </c>
      <c r="DC1223" s="5">
        <v>0</v>
      </c>
      <c r="DD1223" s="5">
        <v>0</v>
      </c>
      <c r="DE1223" s="5">
        <v>0</v>
      </c>
      <c r="DF1223" s="3">
        <v>0</v>
      </c>
      <c r="DG1223" s="3">
        <v>0</v>
      </c>
      <c r="DH1223" s="3">
        <v>0</v>
      </c>
      <c r="DI1223" s="3">
        <v>0</v>
      </c>
      <c r="DJ1223" s="3">
        <v>1</v>
      </c>
      <c r="DK1223" s="3">
        <v>0.99968999999999997</v>
      </c>
      <c r="DL1223" s="3">
        <v>0.99937009919999997</v>
      </c>
      <c r="DM1223" s="3">
        <v>0.99903031336627202</v>
      </c>
      <c r="DN1223" s="3">
        <v>0.99867066245346015</v>
      </c>
      <c r="DO1223" s="3">
        <v>0.99828118089510332</v>
      </c>
      <c r="DP1223" s="3">
        <v>0.99787188561093632</v>
      </c>
      <c r="DQ1223" s="3">
        <v>0.99742284326241148</v>
      </c>
      <c r="DR1223" s="3">
        <v>0.99693410606921296</v>
      </c>
      <c r="DS1223" s="3">
        <v>0.99639576165193555</v>
      </c>
      <c r="DT1223" s="3">
        <v>0.99579792419494439</v>
      </c>
      <c r="DU1223" s="3">
        <v>0.99513073958573384</v>
      </c>
      <c r="DV1223" s="3">
        <v>0.99438439153104452</v>
      </c>
      <c r="DW1223" s="3">
        <v>0.99353916479824311</v>
      </c>
      <c r="DX1223" s="3">
        <v>0.99258536720003687</v>
      </c>
      <c r="DY1223" s="3">
        <v>0.99149352329611684</v>
      </c>
      <c r="DZ1223" s="3">
        <v>0.99024424145676371</v>
      </c>
      <c r="EA1223" s="3">
        <v>0.98880838730665144</v>
      </c>
      <c r="EB1223" s="3">
        <v>0.98714718921597622</v>
      </c>
      <c r="EC1223" s="3">
        <v>0.9852222521970051</v>
      </c>
      <c r="ED1223" s="3">
        <v>0.98298579768451788</v>
      </c>
      <c r="EE1223" s="3">
        <v>0.98038088532065382</v>
      </c>
      <c r="EF1223" s="3">
        <v>0.97734170457615976</v>
      </c>
      <c r="EG1223" s="3">
        <v>0.97379395418854831</v>
      </c>
      <c r="EH1223" s="3">
        <v>0.96963585400416319</v>
      </c>
      <c r="EI1223" s="3">
        <v>0.96477797837560242</v>
      </c>
      <c r="EJ1223" s="3">
        <v>0.95979007622740053</v>
      </c>
      <c r="EK1223" s="3">
        <v>0.95466479722034625</v>
      </c>
      <c r="EL1223" s="3">
        <v>0.94937595424374555</v>
      </c>
      <c r="EM1223" s="3">
        <v>0.94388856122821674</v>
      </c>
      <c r="EN1223" s="3">
        <v>0.93823466874645967</v>
      </c>
      <c r="EO1223" s="3">
        <v>0.93246452553366899</v>
      </c>
      <c r="EP1223" s="3">
        <v>0.92663662224908361</v>
      </c>
      <c r="EQ1223" s="3">
        <v>0.92063201693690955</v>
      </c>
      <c r="ER1223" s="3">
        <v>0.91440854450241604</v>
      </c>
      <c r="ES1223" s="3">
        <v>0.90791624383644887</v>
      </c>
      <c r="ET1223" s="3">
        <v>0.90127937609400444</v>
      </c>
      <c r="EU1223" s="3">
        <v>0.89449274239201659</v>
      </c>
      <c r="EV1223" s="3">
        <v>0.88759620334817413</v>
      </c>
      <c r="EW1223" s="3">
        <v>0.88055756545562314</v>
      </c>
      <c r="EX1223" s="3">
        <v>0.87325774323799599</v>
      </c>
      <c r="EY1223" s="3">
        <v>0.86552067963290735</v>
      </c>
      <c r="EZ1223" s="3">
        <v>0.85720302590163511</v>
      </c>
      <c r="FA1223" s="3">
        <v>0.84823668225070403</v>
      </c>
      <c r="FB1223" s="3">
        <v>0.83835472490248331</v>
      </c>
      <c r="FC1223" s="3">
        <v>0.82741419574250585</v>
      </c>
      <c r="FD1223" s="3">
        <v>0.81530912605879302</v>
      </c>
      <c r="FE1223" s="3">
        <v>0.80199512803025297</v>
      </c>
      <c r="FF1223" s="3">
        <v>0.78754317582314781</v>
      </c>
      <c r="FG1223" s="3">
        <v>0.77183168946547598</v>
      </c>
      <c r="FH1223" s="3">
        <v>0.75481280071276224</v>
      </c>
      <c r="FI1223" s="3">
        <v>0.73640291650337797</v>
      </c>
      <c r="FJ1223" s="3">
        <v>0.71632857299949593</v>
      </c>
      <c r="FK1223" s="3">
        <v>0.69438026552279142</v>
      </c>
      <c r="FL1223" s="3">
        <v>0.67036165213835808</v>
      </c>
      <c r="FM1223" s="3">
        <v>0.64422425132148353</v>
      </c>
      <c r="FN1223" s="3">
        <v>0.61587194202082507</v>
      </c>
      <c r="FO1223" s="3">
        <v>0.58528158266065067</v>
      </c>
      <c r="FP1223" s="3">
        <v>0.55258775345322675</v>
      </c>
      <c r="FQ1223" s="3">
        <v>0.51807312237253822</v>
      </c>
      <c r="FR1223" s="3">
        <v>0.48196860647439599</v>
      </c>
      <c r="FS1223" s="3">
        <v>0.4445292851234649</v>
      </c>
      <c r="FT1223" s="3">
        <v>0.40526845866136052</v>
      </c>
      <c r="FU1223" s="3">
        <v>0.3645349258813072</v>
      </c>
      <c r="FV1223" s="3">
        <v>0.32287587455159139</v>
      </c>
      <c r="FW1223" s="3">
        <v>0.28098595858726794</v>
      </c>
      <c r="FX1223" s="3">
        <v>0.23975407902417226</v>
      </c>
      <c r="FY1223" s="3">
        <v>0.20021623385229601</v>
      </c>
      <c r="FZ1223" s="3">
        <v>0.16339046195984319</v>
      </c>
      <c r="GA1223" s="3">
        <v>0.13010128924014475</v>
      </c>
      <c r="GB1223" s="3">
        <v>0.10090135588308666</v>
      </c>
      <c r="GC1223" s="3">
        <v>7.6072559240935519E-2</v>
      </c>
      <c r="GD1223" s="3">
        <v>5.5637948377635416E-2</v>
      </c>
      <c r="GE1223" s="3">
        <v>3.9708247377634613E-2</v>
      </c>
      <c r="GF1223" s="3">
        <v>2.739392570088257E-2</v>
      </c>
      <c r="GG1223" s="3">
        <v>1.8481038034843418E-2</v>
      </c>
      <c r="GH1223" s="3">
        <v>1.1819732685564457E-2</v>
      </c>
      <c r="GI1223" s="3">
        <v>7.1254076521656776E-3</v>
      </c>
      <c r="GJ1223" s="3">
        <v>3.8814945644407312E-3</v>
      </c>
      <c r="GK1223" s="3">
        <v>1.8603615297907981E-3</v>
      </c>
      <c r="GL1223" s="3">
        <v>7.7154773725013781E-4</v>
      </c>
      <c r="GM1223" s="3">
        <v>2.7404604079387648E-4</v>
      </c>
      <c r="GN1223" s="3">
        <v>7.9363733413906625E-5</v>
      </c>
      <c r="GO1223" s="3">
        <v>1.724812018284433E-5</v>
      </c>
      <c r="GP1223" s="3">
        <v>2.3754111115813203E-6</v>
      </c>
      <c r="GQ1223" s="3">
        <v>0</v>
      </c>
      <c r="GR1223" s="3">
        <v>0</v>
      </c>
      <c r="GS1223" s="3">
        <v>0</v>
      </c>
      <c r="GT1223" s="3">
        <v>0</v>
      </c>
      <c r="GU1223" s="3">
        <v>0</v>
      </c>
      <c r="GV1223" s="3">
        <v>0</v>
      </c>
      <c r="GW1223" s="3">
        <v>0</v>
      </c>
      <c r="GX1223" s="3">
        <v>0</v>
      </c>
      <c r="GY1223" s="3">
        <v>0</v>
      </c>
      <c r="GZ1223" s="3">
        <v>0</v>
      </c>
      <c r="HA1223" s="3">
        <v>0</v>
      </c>
      <c r="HB1223">
        <f t="shared" si="7325"/>
        <v>4</v>
      </c>
      <c r="HC1223">
        <f t="shared" si="7329"/>
        <v>0.64941896852068504</v>
      </c>
      <c r="HD1223">
        <f>IF(H1223&gt;=$F$3,IF(HB1223&lt;50,HC1223*VLOOKUP(H1223,Ret!$A$2:$AZ$27,HB1223+2),HC1223),0)</f>
        <v>0</v>
      </c>
      <c r="HE1223">
        <f>IF(H1223&lt;$F$3,HC1223*VLOOKUP(H1223,Withd!$A$2:$AZ$57,HB1223+2),0)</f>
        <v>6.1045383040944395E-2</v>
      </c>
      <c r="HF1223">
        <f>IF(HC1223=HD1223,0,HC1223*VLOOKUP(H1223,Mort!$A$2:$E$115,IF(HF1222/HC1222=VLOOKUP(H1222,Mort!$A$2:$E$115,2),2,3)))</f>
        <v>2.5976758740827404E-4</v>
      </c>
      <c r="HH1223">
        <f t="shared" ref="HH1223:HI1223" si="7332">HH1222+1</f>
        <v>25</v>
      </c>
      <c r="HI1223">
        <f t="shared" si="7332"/>
        <v>4</v>
      </c>
      <c r="HJ1223">
        <f t="shared" si="7323"/>
        <v>0.5368551787069944</v>
      </c>
      <c r="HK1223">
        <f>IF(HH1223&gt;=$F$3,IF(HI1223&lt;50,HJ1223*VLOOKUP(HH1223,Ret!$A$2:$AZ$27,HI1223+2),HJ1223),0)</f>
        <v>0</v>
      </c>
      <c r="HL1223">
        <f>IF(HH1223&lt;$F$3,HJ1223*VLOOKUP(HH1223,Withd!$A$2:$AZ$57,HI1223+2),0)</f>
        <v>5.0464386798457474E-2</v>
      </c>
      <c r="HM1223">
        <f>IF(HJ1223=HK1223,0,HJ1223*VLOOKUP(HH1223,Mort!$A$2:$E$115,IF(HM1222/HJ1222=VLOOKUP(HH1222,Mort!$A$2:$E$115,2),2,3)))</f>
        <v>2.1474207148279776E-4</v>
      </c>
      <c r="HN1223">
        <f>HN1222/(1+Assumptions!$C$9)</f>
        <v>0.89414497347569</v>
      </c>
      <c r="HO1223">
        <f>HO1222*(1+Assumptions!$C$10)</f>
        <v>1.1007030781249998</v>
      </c>
      <c r="HQ1223">
        <f>HQ1222/(1.01+Assumptions!$C$9)</f>
        <v>0.86879267787647374</v>
      </c>
      <c r="HR1223">
        <f>HR1222/(0.99+Assumptions!$C$9)</f>
        <v>0.92049335144589317</v>
      </c>
    </row>
    <row r="1224" spans="2:226" x14ac:dyDescent="0.25">
      <c r="B1224">
        <f t="shared" ref="B1224:C1224" si="7333">B1223+1</f>
        <v>2053</v>
      </c>
      <c r="C1224">
        <f t="shared" si="7333"/>
        <v>56</v>
      </c>
      <c r="D1224">
        <f>IF(D1223=0, 0, D1223*(1-VLOOKUP(C1223,Mort!$A$2:$E$111,IF(D1223/D1222=1-VLOOKUP(C1222,Mort!$A$2:$E$111,4),4,5))))</f>
        <v>0.9724876497763415</v>
      </c>
      <c r="E1224" s="3">
        <f>IF(C1224&lt;65,Assumptions!$C$6,Assumptions!$C$7)*(1+Assumptions!$C$8)^(B1224-$J$3)</f>
        <v>62915.523061360109</v>
      </c>
      <c r="F1224" s="3">
        <f t="shared" si="7321"/>
        <v>61184.57</v>
      </c>
      <c r="H1224">
        <f t="shared" si="7328"/>
        <v>26</v>
      </c>
      <c r="I1224" s="5">
        <v>751684.20547458134</v>
      </c>
      <c r="J1224" s="5">
        <v>0</v>
      </c>
      <c r="K1224" s="5">
        <v>0</v>
      </c>
      <c r="L1224" s="5">
        <v>0</v>
      </c>
      <c r="M1224" s="5">
        <v>0</v>
      </c>
      <c r="N1224" s="5">
        <v>0</v>
      </c>
      <c r="O1224" s="5">
        <v>13317.92</v>
      </c>
      <c r="P1224" s="5">
        <v>14045.91</v>
      </c>
      <c r="Q1224" s="5">
        <v>14813.4</v>
      </c>
      <c r="R1224" s="5">
        <v>15622.51</v>
      </c>
      <c r="S1224" s="5">
        <v>16475.32</v>
      </c>
      <c r="T1224" s="5">
        <v>17374.34</v>
      </c>
      <c r="U1224" s="5">
        <v>18321.68</v>
      </c>
      <c r="V1224" s="5">
        <v>19319.900000000001</v>
      </c>
      <c r="W1224" s="5">
        <v>20371.48</v>
      </c>
      <c r="X1224" s="5">
        <v>21479.02</v>
      </c>
      <c r="Y1224" s="5">
        <v>22645.18</v>
      </c>
      <c r="Z1224" s="5">
        <v>23872.75</v>
      </c>
      <c r="AA1224" s="5">
        <v>25164.35</v>
      </c>
      <c r="AB1224" s="5">
        <v>26522.9</v>
      </c>
      <c r="AC1224" s="5">
        <v>27950.880000000001</v>
      </c>
      <c r="AD1224" s="5">
        <v>29451.02</v>
      </c>
      <c r="AE1224" s="5">
        <v>31025.77</v>
      </c>
      <c r="AF1224" s="5">
        <v>32677.200000000001</v>
      </c>
      <c r="AG1224" s="5">
        <v>34407.22</v>
      </c>
      <c r="AH1224" s="5">
        <v>36217.22</v>
      </c>
      <c r="AI1224" s="5">
        <v>38107.910000000003</v>
      </c>
      <c r="AJ1224" s="5">
        <v>40079.22</v>
      </c>
      <c r="AK1224" s="5">
        <v>42130.080000000002</v>
      </c>
      <c r="AL1224" s="5">
        <v>44257.45</v>
      </c>
      <c r="AM1224" s="5">
        <v>46457.68</v>
      </c>
      <c r="AN1224" s="5">
        <v>48759.46</v>
      </c>
      <c r="AO1224" s="5">
        <v>51166.53</v>
      </c>
      <c r="AP1224" s="5">
        <v>53681.64</v>
      </c>
      <c r="AQ1224" s="5">
        <v>56306.78</v>
      </c>
      <c r="AR1224" s="5">
        <v>59047.83</v>
      </c>
      <c r="AS1224" s="5">
        <v>61912.34</v>
      </c>
      <c r="AT1224" s="5">
        <v>64909.29</v>
      </c>
      <c r="AU1224" s="5">
        <v>68035.55</v>
      </c>
      <c r="AV1224" s="5">
        <v>71292.289999999994</v>
      </c>
      <c r="AW1224" s="5">
        <v>74679.350000000006</v>
      </c>
      <c r="AX1224" s="5">
        <v>78210.789999999994</v>
      </c>
      <c r="AY1224" s="5">
        <v>81891.06</v>
      </c>
      <c r="AZ1224" s="5">
        <v>85728.960000000006</v>
      </c>
      <c r="BA1224" s="5">
        <v>36956.19</v>
      </c>
      <c r="BB1224" s="5">
        <v>38665.56</v>
      </c>
      <c r="BC1224" s="5">
        <v>40430.75</v>
      </c>
      <c r="BD1224" s="5">
        <v>42244.53</v>
      </c>
      <c r="BE1224" s="5">
        <v>44101.8</v>
      </c>
      <c r="BF1224" s="5">
        <v>45985.35</v>
      </c>
      <c r="BG1224" s="5">
        <v>47881.43</v>
      </c>
      <c r="BH1224" s="5">
        <v>49775.88</v>
      </c>
      <c r="BI1224" s="5">
        <v>51656</v>
      </c>
      <c r="BJ1224" s="5">
        <v>53515.05</v>
      </c>
      <c r="BK1224" s="5">
        <v>55332.03</v>
      </c>
      <c r="BL1224" s="5">
        <v>57088.11</v>
      </c>
      <c r="BM1224" s="5">
        <v>58759</v>
      </c>
      <c r="BN1224" s="5">
        <v>60300.88</v>
      </c>
      <c r="BO1224" s="5">
        <v>61668.19</v>
      </c>
      <c r="BP1224" s="5">
        <v>62809.52</v>
      </c>
      <c r="BQ1224" s="5">
        <v>63680.4</v>
      </c>
      <c r="BR1224" s="5">
        <v>64226.11</v>
      </c>
      <c r="BS1224" s="5">
        <v>64392.98</v>
      </c>
      <c r="BT1224" s="5">
        <v>64139.77</v>
      </c>
      <c r="BU1224" s="5">
        <v>63440.94</v>
      </c>
      <c r="BV1224" s="5">
        <v>62265.83</v>
      </c>
      <c r="BW1224" s="5">
        <v>60587.62</v>
      </c>
      <c r="BX1224" s="5">
        <v>58274.53</v>
      </c>
      <c r="BY1224" s="5">
        <v>55300.31</v>
      </c>
      <c r="BZ1224" s="5">
        <v>51674.52</v>
      </c>
      <c r="CA1224" s="5">
        <v>47443.63</v>
      </c>
      <c r="CB1224" s="5">
        <v>42708.25</v>
      </c>
      <c r="CC1224" s="5">
        <v>37626.82</v>
      </c>
      <c r="CD1224" s="5">
        <v>32394.959999999999</v>
      </c>
      <c r="CE1224" s="5">
        <v>27213.52</v>
      </c>
      <c r="CF1224" s="5">
        <v>22266.53</v>
      </c>
      <c r="CG1224" s="5">
        <v>17710.72</v>
      </c>
      <c r="CH1224" s="5">
        <v>13665.69</v>
      </c>
      <c r="CI1224" s="5">
        <v>10289.49</v>
      </c>
      <c r="CJ1224" s="5">
        <v>7488.93</v>
      </c>
      <c r="CK1224" s="5">
        <v>5330.21</v>
      </c>
      <c r="CL1224" s="5">
        <v>3596.48</v>
      </c>
      <c r="CM1224" s="5">
        <v>2287.35</v>
      </c>
      <c r="CN1224" s="5">
        <v>1314.54</v>
      </c>
      <c r="CO1224" s="5">
        <v>664.7</v>
      </c>
      <c r="CP1224" s="5">
        <v>290.83</v>
      </c>
      <c r="CQ1224" s="5">
        <v>108.98</v>
      </c>
      <c r="CR1224" s="5">
        <v>33.299999999999997</v>
      </c>
      <c r="CS1224" s="5">
        <v>7.63</v>
      </c>
      <c r="CT1224" s="5">
        <v>1.1100000000000001</v>
      </c>
      <c r="CU1224" s="5">
        <v>0</v>
      </c>
      <c r="CV1224" s="5">
        <v>0</v>
      </c>
      <c r="CW1224" s="5">
        <v>0</v>
      </c>
      <c r="CX1224" s="5">
        <v>0</v>
      </c>
      <c r="CY1224" s="5">
        <v>0</v>
      </c>
      <c r="CZ1224" s="5">
        <v>0</v>
      </c>
      <c r="DA1224" s="5">
        <v>0</v>
      </c>
      <c r="DB1224" s="5">
        <v>0</v>
      </c>
      <c r="DC1224" s="5">
        <v>0</v>
      </c>
      <c r="DD1224" s="5">
        <v>0</v>
      </c>
      <c r="DE1224" s="5">
        <v>0</v>
      </c>
      <c r="DF1224" s="3">
        <v>0</v>
      </c>
      <c r="DG1224" s="3">
        <v>0</v>
      </c>
      <c r="DH1224" s="3">
        <v>0</v>
      </c>
      <c r="DI1224" s="3">
        <v>0</v>
      </c>
      <c r="DJ1224" s="3">
        <v>0</v>
      </c>
      <c r="DK1224" s="3">
        <v>1</v>
      </c>
      <c r="DL1224" s="3">
        <v>0.99968000000000001</v>
      </c>
      <c r="DM1224" s="3">
        <v>0.99934010880000002</v>
      </c>
      <c r="DN1224" s="3">
        <v>0.99898034636083199</v>
      </c>
      <c r="DO1224" s="3">
        <v>0.99859074402575132</v>
      </c>
      <c r="DP1224" s="3">
        <v>0.99818132182070074</v>
      </c>
      <c r="DQ1224" s="3">
        <v>0.99773214022588153</v>
      </c>
      <c r="DR1224" s="3">
        <v>0.99724325147717086</v>
      </c>
      <c r="DS1224" s="3">
        <v>0.99670474012137322</v>
      </c>
      <c r="DT1224" s="3">
        <v>0.99610671727730038</v>
      </c>
      <c r="DU1224" s="3">
        <v>0.99543932577672467</v>
      </c>
      <c r="DV1224" s="3">
        <v>0.99469274628239213</v>
      </c>
      <c r="DW1224" s="3">
        <v>0.99384725744805202</v>
      </c>
      <c r="DX1224" s="3">
        <v>0.99289316408090189</v>
      </c>
      <c r="DY1224" s="3">
        <v>0.99180098160041286</v>
      </c>
      <c r="DZ1224" s="3">
        <v>0.99055131236359628</v>
      </c>
      <c r="EA1224" s="3">
        <v>0.98911501296066906</v>
      </c>
      <c r="EB1224" s="3">
        <v>0.98745329973889517</v>
      </c>
      <c r="EC1224" s="3">
        <v>0.98552776580440438</v>
      </c>
      <c r="ED1224" s="3">
        <v>0.98329061777602833</v>
      </c>
      <c r="EE1224" s="3">
        <v>0.98068489763892186</v>
      </c>
      <c r="EF1224" s="3">
        <v>0.97764477445624121</v>
      </c>
      <c r="EG1224" s="3">
        <v>0.97409592392496502</v>
      </c>
      <c r="EH1224" s="3">
        <v>0.96993653432980542</v>
      </c>
      <c r="EI1224" s="3">
        <v>0.9650771522928131</v>
      </c>
      <c r="EJ1224" s="3">
        <v>0.96008770341545924</v>
      </c>
      <c r="EK1224" s="3">
        <v>0.95496083507922069</v>
      </c>
      <c r="EL1224" s="3">
        <v>0.94967035205288186</v>
      </c>
      <c r="EM1224" s="3">
        <v>0.94418125741801617</v>
      </c>
      <c r="EN1224" s="3">
        <v>0.93852561168608217</v>
      </c>
      <c r="EO1224" s="3">
        <v>0.93275367917421281</v>
      </c>
      <c r="EP1224" s="3">
        <v>0.92692396867937399</v>
      </c>
      <c r="EQ1224" s="3">
        <v>0.92091750136233164</v>
      </c>
      <c r="ER1224" s="3">
        <v>0.91469209905312232</v>
      </c>
      <c r="ES1224" s="3">
        <v>0.90819778514984517</v>
      </c>
      <c r="ET1224" s="3">
        <v>0.90155885934039981</v>
      </c>
      <c r="EU1224" s="3">
        <v>0.89477012112956655</v>
      </c>
      <c r="EV1224" s="3">
        <v>0.88787144349565761</v>
      </c>
      <c r="EW1224" s="3">
        <v>0.88083062294873704</v>
      </c>
      <c r="EX1224" s="3">
        <v>0.87352853708449196</v>
      </c>
      <c r="EY1224" s="3">
        <v>0.86578907424592333</v>
      </c>
      <c r="EZ1224" s="3">
        <v>0.85746884124241995</v>
      </c>
      <c r="FA1224" s="3">
        <v>0.84849971716302419</v>
      </c>
      <c r="FB1224" s="3">
        <v>0.83861469545807488</v>
      </c>
      <c r="FC1224" s="3">
        <v>0.82767077368234698</v>
      </c>
      <c r="FD1224" s="3">
        <v>0.81556195026337419</v>
      </c>
      <c r="FE1224" s="3">
        <v>0.80224382361557334</v>
      </c>
      <c r="FF1224" s="3">
        <v>0.78778738991402064</v>
      </c>
      <c r="FG1224" s="3">
        <v>0.77207103148523593</v>
      </c>
      <c r="FH1224" s="3">
        <v>0.75504686524098641</v>
      </c>
      <c r="FI1224" s="3">
        <v>0.7366312721977587</v>
      </c>
      <c r="FJ1224" s="3">
        <v>0.71655070371764784</v>
      </c>
      <c r="FK1224" s="3">
        <v>0.69459559015573913</v>
      </c>
      <c r="FL1224" s="3">
        <v>0.67056952869225206</v>
      </c>
      <c r="FM1224" s="3">
        <v>0.64442402276854116</v>
      </c>
      <c r="FN1224" s="3">
        <v>0.61606292152649766</v>
      </c>
      <c r="FO1224" s="3">
        <v>0.58546307621427651</v>
      </c>
      <c r="FP1224" s="3">
        <v>0.55275910877694701</v>
      </c>
      <c r="FQ1224" s="3">
        <v>0.51823377484273891</v>
      </c>
      <c r="FR1224" s="3">
        <v>0.48211806307394844</v>
      </c>
      <c r="FS1224" s="3">
        <v>0.44466713193436413</v>
      </c>
      <c r="FT1224" s="3">
        <v>0.40539413084192111</v>
      </c>
      <c r="FU1224" s="3">
        <v>0.36464796675099964</v>
      </c>
      <c r="FV1224" s="3">
        <v>0.32297599711069541</v>
      </c>
      <c r="FW1224" s="3">
        <v>0.2810730912455538</v>
      </c>
      <c r="FX1224" s="3">
        <v>0.23982842583618125</v>
      </c>
      <c r="FY1224" s="3">
        <v>0.2002783201315366</v>
      </c>
      <c r="FZ1224" s="3">
        <v>0.16344112870974306</v>
      </c>
      <c r="GA1224" s="3">
        <v>0.13014163314641999</v>
      </c>
      <c r="GB1224" s="3">
        <v>0.10093264500303749</v>
      </c>
      <c r="GC1224" s="3">
        <v>7.6096149047140058E-2</v>
      </c>
      <c r="GD1224" s="3">
        <v>5.5655201490097291E-2</v>
      </c>
      <c r="GE1224" s="3">
        <v>3.9720560751467529E-2</v>
      </c>
      <c r="GF1224" s="3">
        <v>2.7402420451222421E-2</v>
      </c>
      <c r="GG1224" s="3">
        <v>1.8486768933212695E-2</v>
      </c>
      <c r="GH1224" s="3">
        <v>1.1823397938925511E-2</v>
      </c>
      <c r="GI1224" s="3">
        <v>7.1276172135018561E-3</v>
      </c>
      <c r="GJ1224" s="3">
        <v>3.8826982008830012E-3</v>
      </c>
      <c r="GK1224" s="3">
        <v>1.8609384207012136E-3</v>
      </c>
      <c r="GL1224" s="3">
        <v>7.7178699121741435E-4</v>
      </c>
      <c r="GM1224" s="3">
        <v>2.7413102141051339E-4</v>
      </c>
      <c r="GN1224" s="3">
        <v>7.938834380048467E-5</v>
      </c>
      <c r="GO1224" s="3">
        <v>1.7253468758159336E-5</v>
      </c>
      <c r="GP1224" s="3">
        <v>2.3761477173737031E-6</v>
      </c>
      <c r="GQ1224" s="3">
        <v>0</v>
      </c>
      <c r="GR1224" s="3">
        <v>0</v>
      </c>
      <c r="GS1224" s="3">
        <v>0</v>
      </c>
      <c r="GT1224" s="3">
        <v>0</v>
      </c>
      <c r="GU1224" s="3">
        <v>0</v>
      </c>
      <c r="GV1224" s="3">
        <v>0</v>
      </c>
      <c r="GW1224" s="3">
        <v>0</v>
      </c>
      <c r="GX1224" s="3">
        <v>0</v>
      </c>
      <c r="GY1224" s="3">
        <v>0</v>
      </c>
      <c r="GZ1224" s="3">
        <v>0</v>
      </c>
      <c r="HA1224" s="3">
        <v>0</v>
      </c>
      <c r="HB1224">
        <f t="shared" si="7325"/>
        <v>5</v>
      </c>
      <c r="HC1224">
        <f t="shared" si="7329"/>
        <v>0.5881138178923323</v>
      </c>
      <c r="HD1224">
        <f>IF(H1224&gt;=$F$3,IF(HB1224&lt;50,HC1224*VLOOKUP(H1224,Ret!$A$2:$AZ$27,HB1224+2),HC1224),0)</f>
        <v>0</v>
      </c>
      <c r="HE1224">
        <f>IF(H1224&lt;$F$3,HC1224*VLOOKUP(H1224,Withd!$A$2:$AZ$57,HB1224+2),0)</f>
        <v>5.0107297284426713E-2</v>
      </c>
      <c r="HF1224">
        <f>IF(HC1224=HD1224,0,HC1224*VLOOKUP(H1224,Mort!$A$2:$E$115,IF(HF1223/HC1223=VLOOKUP(H1223,Mort!$A$2:$E$115,2),2,3)))</f>
        <v>2.4112666533585624E-4</v>
      </c>
      <c r="HH1224">
        <f t="shared" ref="HH1224:HI1224" si="7334">HH1223+1</f>
        <v>26</v>
      </c>
      <c r="HI1224">
        <f t="shared" si="7334"/>
        <v>5</v>
      </c>
      <c r="HJ1224">
        <f t="shared" si="7323"/>
        <v>0.48617604983705409</v>
      </c>
      <c r="HK1224">
        <f>IF(HH1224&gt;=$F$3,IF(HI1224&lt;50,HJ1224*VLOOKUP(HH1224,Ret!$A$2:$AZ$27,HI1224+2),HJ1224),0)</f>
        <v>0</v>
      </c>
      <c r="HL1224">
        <f>IF(HH1224&lt;$F$3,HJ1224*VLOOKUP(HH1224,Withd!$A$2:$AZ$57,HI1224+2),0)</f>
        <v>4.1422199446117004E-2</v>
      </c>
      <c r="HM1224">
        <f>IF(HJ1224=HK1224,0,HJ1224*VLOOKUP(HH1224,Mort!$A$2:$E$115,IF(HM1223/HJ1223=VLOOKUP(HH1223,Mort!$A$2:$E$115,2),2,3)))</f>
        <v>1.9933218043319219E-4</v>
      </c>
      <c r="HN1224">
        <f>HN1223/(1+Assumptions!$C$9)</f>
        <v>0.86141134246212903</v>
      </c>
      <c r="HO1224">
        <f>HO1223*(1+Assumptions!$C$10)</f>
        <v>1.1364759281640622</v>
      </c>
      <c r="HQ1224">
        <f>HQ1223/(1.01+Assumptions!$C$9)</f>
        <v>0.82900064682869623</v>
      </c>
      <c r="HR1224">
        <f>HR1223/(0.99+Assumptions!$C$9)</f>
        <v>0.89542154809911789</v>
      </c>
    </row>
    <row r="1225" spans="2:226" x14ac:dyDescent="0.25">
      <c r="B1225">
        <f t="shared" ref="B1225:C1225" si="7335">B1224+1</f>
        <v>2054</v>
      </c>
      <c r="C1225">
        <f t="shared" si="7335"/>
        <v>57</v>
      </c>
      <c r="D1225">
        <f>IF(D1224=0, 0, D1224*(1-VLOOKUP(C1224,Mort!$A$2:$E$111,IF(D1224/D1223=1-VLOOKUP(C1223,Mort!$A$2:$E$111,4),4,5))))</f>
        <v>0.96650685073021703</v>
      </c>
      <c r="E1225" s="3">
        <f>IF(C1225&lt;65,Assumptions!$C$6,Assumptions!$C$7)*(1+Assumptions!$C$8)^(B1225-$J$3)</f>
        <v>66375.876829734902</v>
      </c>
      <c r="F1225" s="3">
        <f t="shared" si="7321"/>
        <v>64152.74</v>
      </c>
      <c r="H1225">
        <f t="shared" si="7328"/>
        <v>27</v>
      </c>
      <c r="I1225" s="5">
        <v>740869.06896194222</v>
      </c>
      <c r="J1225" s="5">
        <v>0</v>
      </c>
      <c r="K1225" s="5">
        <v>0</v>
      </c>
      <c r="L1225" s="5">
        <v>0</v>
      </c>
      <c r="M1225" s="5">
        <v>0</v>
      </c>
      <c r="N1225" s="5">
        <v>0</v>
      </c>
      <c r="O1225" s="5">
        <v>0</v>
      </c>
      <c r="P1225" s="5">
        <v>14050.41</v>
      </c>
      <c r="Q1225" s="5">
        <v>14818.14</v>
      </c>
      <c r="R1225" s="5">
        <v>15627.51</v>
      </c>
      <c r="S1225" s="5">
        <v>16480.59</v>
      </c>
      <c r="T1225" s="5">
        <v>17379.900000000001</v>
      </c>
      <c r="U1225" s="5">
        <v>18327.54</v>
      </c>
      <c r="V1225" s="5">
        <v>19326.080000000002</v>
      </c>
      <c r="W1225" s="5">
        <v>20378.009999999998</v>
      </c>
      <c r="X1225" s="5">
        <v>21485.9</v>
      </c>
      <c r="Y1225" s="5">
        <v>22652.43</v>
      </c>
      <c r="Z1225" s="5">
        <v>23880.39</v>
      </c>
      <c r="AA1225" s="5">
        <v>25172.400000000001</v>
      </c>
      <c r="AB1225" s="5">
        <v>26531.39</v>
      </c>
      <c r="AC1225" s="5">
        <v>27959.82</v>
      </c>
      <c r="AD1225" s="5">
        <v>29460.45</v>
      </c>
      <c r="AE1225" s="5">
        <v>31035.71</v>
      </c>
      <c r="AF1225" s="5">
        <v>32687.66</v>
      </c>
      <c r="AG1225" s="5">
        <v>34418.239999999998</v>
      </c>
      <c r="AH1225" s="5">
        <v>36228.81</v>
      </c>
      <c r="AI1225" s="5">
        <v>38120.11</v>
      </c>
      <c r="AJ1225" s="5">
        <v>40092.050000000003</v>
      </c>
      <c r="AK1225" s="5">
        <v>42143.57</v>
      </c>
      <c r="AL1225" s="5">
        <v>44271.62</v>
      </c>
      <c r="AM1225" s="5">
        <v>46472.55</v>
      </c>
      <c r="AN1225" s="5">
        <v>48775.07</v>
      </c>
      <c r="AO1225" s="5">
        <v>51182.91</v>
      </c>
      <c r="AP1225" s="5">
        <v>53698.82</v>
      </c>
      <c r="AQ1225" s="5">
        <v>56324.81</v>
      </c>
      <c r="AR1225" s="5">
        <v>59066.73</v>
      </c>
      <c r="AS1225" s="5">
        <v>61932.160000000003</v>
      </c>
      <c r="AT1225" s="5">
        <v>64930.07</v>
      </c>
      <c r="AU1225" s="5">
        <v>68057.33</v>
      </c>
      <c r="AV1225" s="5">
        <v>71315.11</v>
      </c>
      <c r="AW1225" s="5">
        <v>74703.259999999995</v>
      </c>
      <c r="AX1225" s="5">
        <v>78235.820000000007</v>
      </c>
      <c r="AY1225" s="5">
        <v>81917.279999999999</v>
      </c>
      <c r="AZ1225" s="5">
        <v>85756.41</v>
      </c>
      <c r="BA1225" s="5">
        <v>36968.019999999997</v>
      </c>
      <c r="BB1225" s="5">
        <v>38677.94</v>
      </c>
      <c r="BC1225" s="5">
        <v>40443.69</v>
      </c>
      <c r="BD1225" s="5">
        <v>42258.05</v>
      </c>
      <c r="BE1225" s="5">
        <v>44115.91</v>
      </c>
      <c r="BF1225" s="5">
        <v>46000.07</v>
      </c>
      <c r="BG1225" s="5">
        <v>47896.76</v>
      </c>
      <c r="BH1225" s="5">
        <v>49791.81</v>
      </c>
      <c r="BI1225" s="5">
        <v>51672.54</v>
      </c>
      <c r="BJ1225" s="5">
        <v>53532.18</v>
      </c>
      <c r="BK1225" s="5">
        <v>55349.74</v>
      </c>
      <c r="BL1225" s="5">
        <v>57106.39</v>
      </c>
      <c r="BM1225" s="5">
        <v>58777.81</v>
      </c>
      <c r="BN1225" s="5">
        <v>60320.18</v>
      </c>
      <c r="BO1225" s="5">
        <v>61687.93</v>
      </c>
      <c r="BP1225" s="5">
        <v>62829.62</v>
      </c>
      <c r="BQ1225" s="5">
        <v>63700.79</v>
      </c>
      <c r="BR1225" s="5">
        <v>64246.67</v>
      </c>
      <c r="BS1225" s="5">
        <v>64413.59</v>
      </c>
      <c r="BT1225" s="5">
        <v>64160.3</v>
      </c>
      <c r="BU1225" s="5">
        <v>63461.25</v>
      </c>
      <c r="BV1225" s="5">
        <v>62285.760000000002</v>
      </c>
      <c r="BW1225" s="5">
        <v>60607.01</v>
      </c>
      <c r="BX1225" s="5">
        <v>58293.18</v>
      </c>
      <c r="BY1225" s="5">
        <v>55318.01</v>
      </c>
      <c r="BZ1225" s="5">
        <v>51691.06</v>
      </c>
      <c r="CA1225" s="5">
        <v>47458.82</v>
      </c>
      <c r="CB1225" s="5">
        <v>42721.919999999998</v>
      </c>
      <c r="CC1225" s="5">
        <v>37638.870000000003</v>
      </c>
      <c r="CD1225" s="5">
        <v>32405.33</v>
      </c>
      <c r="CE1225" s="5">
        <v>27222.23</v>
      </c>
      <c r="CF1225" s="5">
        <v>22273.66</v>
      </c>
      <c r="CG1225" s="5">
        <v>17716.39</v>
      </c>
      <c r="CH1225" s="5">
        <v>13670.07</v>
      </c>
      <c r="CI1225" s="5">
        <v>10292.780000000001</v>
      </c>
      <c r="CJ1225" s="5">
        <v>7491.33</v>
      </c>
      <c r="CK1225" s="5">
        <v>5331.92</v>
      </c>
      <c r="CL1225" s="5">
        <v>3597.63</v>
      </c>
      <c r="CM1225" s="5">
        <v>2288.08</v>
      </c>
      <c r="CN1225" s="5">
        <v>1314.96</v>
      </c>
      <c r="CO1225" s="5">
        <v>664.91</v>
      </c>
      <c r="CP1225" s="5">
        <v>290.93</v>
      </c>
      <c r="CQ1225" s="5">
        <v>109.02</v>
      </c>
      <c r="CR1225" s="5">
        <v>33.31</v>
      </c>
      <c r="CS1225" s="5">
        <v>7.64</v>
      </c>
      <c r="CT1225" s="5">
        <v>1.1100000000000001</v>
      </c>
      <c r="CU1225" s="5">
        <v>0</v>
      </c>
      <c r="CV1225" s="5">
        <v>0</v>
      </c>
      <c r="CW1225" s="5">
        <v>0</v>
      </c>
      <c r="CX1225" s="5">
        <v>0</v>
      </c>
      <c r="CY1225" s="5">
        <v>0</v>
      </c>
      <c r="CZ1225" s="5">
        <v>0</v>
      </c>
      <c r="DA1225" s="5">
        <v>0</v>
      </c>
      <c r="DB1225" s="5">
        <v>0</v>
      </c>
      <c r="DC1225" s="5">
        <v>0</v>
      </c>
      <c r="DD1225" s="5">
        <v>0</v>
      </c>
      <c r="DE1225" s="5">
        <v>0</v>
      </c>
      <c r="DF1225" s="3">
        <v>0</v>
      </c>
      <c r="DG1225" s="3">
        <v>0</v>
      </c>
      <c r="DH1225" s="3">
        <v>0</v>
      </c>
      <c r="DI1225" s="3">
        <v>0</v>
      </c>
      <c r="DJ1225" s="3">
        <v>0</v>
      </c>
      <c r="DK1225" s="3">
        <v>0</v>
      </c>
      <c r="DL1225" s="3">
        <v>1</v>
      </c>
      <c r="DM1225" s="3">
        <v>0.99965999999999999</v>
      </c>
      <c r="DN1225" s="3">
        <v>0.99930012239999999</v>
      </c>
      <c r="DO1225" s="3">
        <v>0.998910395352264</v>
      </c>
      <c r="DP1225" s="3">
        <v>0.99850084209016954</v>
      </c>
      <c r="DQ1225" s="3">
        <v>0.99805151671122905</v>
      </c>
      <c r="DR1225" s="3">
        <v>0.99756247146804056</v>
      </c>
      <c r="DS1225" s="3">
        <v>0.9970237877334478</v>
      </c>
      <c r="DT1225" s="3">
        <v>0.99642557346080773</v>
      </c>
      <c r="DU1225" s="3">
        <v>0.99575796832658903</v>
      </c>
      <c r="DV1225" s="3">
        <v>0.99501114985034411</v>
      </c>
      <c r="DW1225" s="3">
        <v>0.99416539037297125</v>
      </c>
      <c r="DX1225" s="3">
        <v>0.99321099159821324</v>
      </c>
      <c r="DY1225" s="3">
        <v>0.99211845950745525</v>
      </c>
      <c r="DZ1225" s="3">
        <v>0.99086839024847584</v>
      </c>
      <c r="EA1225" s="3">
        <v>0.98943163108261556</v>
      </c>
      <c r="EB1225" s="3">
        <v>0.98776938594239672</v>
      </c>
      <c r="EC1225" s="3">
        <v>0.98584323563980902</v>
      </c>
      <c r="ED1225" s="3">
        <v>0.98360537149490668</v>
      </c>
      <c r="EE1225" s="3">
        <v>0.98099881726044513</v>
      </c>
      <c r="EF1225" s="3">
        <v>0.97795772092693778</v>
      </c>
      <c r="EG1225" s="3">
        <v>0.97440773439997297</v>
      </c>
      <c r="EH1225" s="3">
        <v>0.97024701337408514</v>
      </c>
      <c r="EI1225" s="3">
        <v>0.96538607583708103</v>
      </c>
      <c r="EJ1225" s="3">
        <v>0.96039502982500335</v>
      </c>
      <c r="EK1225" s="3">
        <v>0.95526652036573778</v>
      </c>
      <c r="EL1225" s="3">
        <v>0.94997434384291157</v>
      </c>
      <c r="EM1225" s="3">
        <v>0.94448349213549954</v>
      </c>
      <c r="EN1225" s="3">
        <v>0.93882603601760783</v>
      </c>
      <c r="EO1225" s="3">
        <v>0.93305225589609952</v>
      </c>
      <c r="EP1225" s="3">
        <v>0.9272206792967489</v>
      </c>
      <c r="EQ1225" s="3">
        <v>0.92121228929490595</v>
      </c>
      <c r="ER1225" s="3">
        <v>0.91498489421927243</v>
      </c>
      <c r="ES1225" s="3">
        <v>0.90848850147031557</v>
      </c>
      <c r="ET1225" s="3">
        <v>0.9018474505245675</v>
      </c>
      <c r="EU1225" s="3">
        <v>0.89505653922211748</v>
      </c>
      <c r="EV1225" s="3">
        <v>0.88815565330471491</v>
      </c>
      <c r="EW1225" s="3">
        <v>0.88111257897400852</v>
      </c>
      <c r="EX1225" s="3">
        <v>0.87380815569431403</v>
      </c>
      <c r="EY1225" s="3">
        <v>0.8660662154348624</v>
      </c>
      <c r="EZ1225" s="3">
        <v>0.85774331910453339</v>
      </c>
      <c r="FA1225" s="3">
        <v>0.84877132398669997</v>
      </c>
      <c r="FB1225" s="3">
        <v>0.8388831380622549</v>
      </c>
      <c r="FC1225" s="3">
        <v>0.82793571311054248</v>
      </c>
      <c r="FD1225" s="3">
        <v>0.81582301362773524</v>
      </c>
      <c r="FE1225" s="3">
        <v>0.80250062381519438</v>
      </c>
      <c r="FF1225" s="3">
        <v>0.78803956257404451</v>
      </c>
      <c r="FG1225" s="3">
        <v>0.7723181733006923</v>
      </c>
      <c r="FH1225" s="3">
        <v>0.75528855757941205</v>
      </c>
      <c r="FI1225" s="3">
        <v>0.73686706966005022</v>
      </c>
      <c r="FJ1225" s="3">
        <v>0.71678007334111726</v>
      </c>
      <c r="FK1225" s="3">
        <v>0.69481793189394547</v>
      </c>
      <c r="FL1225" s="3">
        <v>0.67078417962973391</v>
      </c>
      <c r="FM1225" s="3">
        <v>0.64463030446597058</v>
      </c>
      <c r="FN1225" s="3">
        <v>0.61626012476642322</v>
      </c>
      <c r="FO1225" s="3">
        <v>0.58565048436927503</v>
      </c>
      <c r="FP1225" s="3">
        <v>0.55293604831240728</v>
      </c>
      <c r="FQ1225" s="3">
        <v>0.5183996627348143</v>
      </c>
      <c r="FR1225" s="3">
        <v>0.48227239023882507</v>
      </c>
      <c r="FS1225" s="3">
        <v>0.44480947096507317</v>
      </c>
      <c r="FT1225" s="3">
        <v>0.40552389848943793</v>
      </c>
      <c r="FU1225" s="3">
        <v>0.36476469145226453</v>
      </c>
      <c r="FV1225" s="3">
        <v>0.3230793825130997</v>
      </c>
      <c r="FW1225" s="3">
        <v>0.28116306342585018</v>
      </c>
      <c r="FX1225" s="3">
        <v>0.23990519549874093</v>
      </c>
      <c r="FY1225" s="3">
        <v>0.20034242970904356</v>
      </c>
      <c r="FZ1225" s="3">
        <v>0.16349344661265916</v>
      </c>
      <c r="GA1225" s="3">
        <v>0.13018329179979599</v>
      </c>
      <c r="GB1225" s="3">
        <v>0.10096495378824978</v>
      </c>
      <c r="GC1225" s="3">
        <v>7.6120507609575158E-2</v>
      </c>
      <c r="GD1225" s="3">
        <v>5.5673016855491073E-2</v>
      </c>
      <c r="GE1225" s="3">
        <v>3.9733275399595418E-2</v>
      </c>
      <c r="GF1225" s="3">
        <v>2.741119203267289E-2</v>
      </c>
      <c r="GG1225" s="3">
        <v>1.8492686592922438E-2</v>
      </c>
      <c r="GH1225" s="3">
        <v>1.1827182637369475E-2</v>
      </c>
      <c r="GI1225" s="3">
        <v>7.129898781111815E-3</v>
      </c>
      <c r="GJ1225" s="3">
        <v>3.8839410620228501E-3</v>
      </c>
      <c r="GK1225" s="3">
        <v>1.8615341116169318E-3</v>
      </c>
      <c r="GL1225" s="3">
        <v>7.7203404211089019E-4</v>
      </c>
      <c r="GM1225" s="3">
        <v>2.7421877141736711E-4</v>
      </c>
      <c r="GN1225" s="3">
        <v>7.9413756202469506E-5</v>
      </c>
      <c r="GO1225" s="3">
        <v>1.7258991635482698E-5</v>
      </c>
      <c r="GP1225" s="3">
        <v>2.3769083280386766E-6</v>
      </c>
      <c r="GQ1225" s="3">
        <v>0</v>
      </c>
      <c r="GR1225" s="3">
        <v>0</v>
      </c>
      <c r="GS1225" s="3">
        <v>0</v>
      </c>
      <c r="GT1225" s="3">
        <v>0</v>
      </c>
      <c r="GU1225" s="3">
        <v>0</v>
      </c>
      <c r="GV1225" s="3">
        <v>0</v>
      </c>
      <c r="GW1225" s="3">
        <v>0</v>
      </c>
      <c r="GX1225" s="3">
        <v>0</v>
      </c>
      <c r="GY1225" s="3">
        <v>0</v>
      </c>
      <c r="GZ1225" s="3">
        <v>0</v>
      </c>
      <c r="HA1225" s="3">
        <v>0</v>
      </c>
      <c r="HB1225">
        <f t="shared" si="7325"/>
        <v>6</v>
      </c>
      <c r="HC1225">
        <f t="shared" si="7329"/>
        <v>0.53776539394256972</v>
      </c>
      <c r="HD1225">
        <f>IF(H1225&gt;=$F$3,IF(HB1225&lt;50,HC1225*VLOOKUP(H1225,Ret!$A$2:$AZ$27,HB1225+2),HC1225),0)</f>
        <v>0</v>
      </c>
      <c r="HE1225">
        <f>IF(H1225&lt;$F$3,HC1225*VLOOKUP(H1225,Withd!$A$2:$AZ$57,HB1225+2),0)</f>
        <v>4.3720326527530919E-2</v>
      </c>
      <c r="HF1225">
        <f>IF(HC1225=HD1225,0,HC1225*VLOOKUP(H1225,Mort!$A$2:$E$115,IF(HF1224/HC1224=VLOOKUP(H1224,Mort!$A$2:$E$115,2),2,3)))</f>
        <v>2.3123911939530498E-4</v>
      </c>
      <c r="HH1225">
        <f t="shared" ref="HH1225:HI1225" si="7336">HH1224+1</f>
        <v>27</v>
      </c>
      <c r="HI1225">
        <f t="shared" si="7336"/>
        <v>6</v>
      </c>
      <c r="HJ1225">
        <f t="shared" si="7323"/>
        <v>0.4445545182105039</v>
      </c>
      <c r="HK1225">
        <f>IF(HH1225&gt;=$F$3,IF(HI1225&lt;50,HJ1225*VLOOKUP(HH1225,Ret!$A$2:$AZ$27,HI1225+2),HJ1225),0)</f>
        <v>0</v>
      </c>
      <c r="HL1225">
        <f>IF(HH1225&lt;$F$3,HJ1225*VLOOKUP(HH1225,Withd!$A$2:$AZ$57,HI1225+2),0)</f>
        <v>3.6142282330513968E-2</v>
      </c>
      <c r="HM1225">
        <f>IF(HJ1225=HK1225,0,HJ1225*VLOOKUP(HH1225,Mort!$A$2:$E$115,IF(HM1224/HJ1224=VLOOKUP(HH1224,Mort!$A$2:$E$115,2),2,3)))</f>
        <v>1.9115844283051667E-4</v>
      </c>
      <c r="HN1225">
        <f>HN1224/(1+Assumptions!$C$9)</f>
        <v>0.8298760524683324</v>
      </c>
      <c r="HO1225">
        <f>HO1224*(1+Assumptions!$C$10)</f>
        <v>1.1734113958293941</v>
      </c>
      <c r="HQ1225">
        <f>HQ1224/(1.01+Assumptions!$C$9)</f>
        <v>0.79103115155409942</v>
      </c>
      <c r="HR1225">
        <f>HR1224/(0.99+Assumptions!$C$9)</f>
        <v>0.87103263433766331</v>
      </c>
    </row>
    <row r="1226" spans="2:226" x14ac:dyDescent="0.25">
      <c r="B1226">
        <f t="shared" ref="B1226:C1226" si="7337">B1225+1</f>
        <v>2055</v>
      </c>
      <c r="C1226">
        <f t="shared" si="7337"/>
        <v>58</v>
      </c>
      <c r="D1226">
        <f>IF(D1225=0, 0, D1225*(1-VLOOKUP(C1225,Mort!$A$2:$E$111,IF(D1225/D1224=1-VLOOKUP(C1224,Mort!$A$2:$E$111,4),4,5))))</f>
        <v>0.96046618291315322</v>
      </c>
      <c r="E1226" s="3">
        <f>IF(C1226&lt;65,Assumptions!$C$6,Assumptions!$C$7)*(1+Assumptions!$C$8)^(B1226-$J$3)</f>
        <v>70026.550055370331</v>
      </c>
      <c r="F1226" s="3">
        <f t="shared" si="7321"/>
        <v>67258.13</v>
      </c>
      <c r="H1226">
        <f t="shared" si="7328"/>
        <v>28</v>
      </c>
      <c r="I1226" s="5">
        <v>729883.99384146137</v>
      </c>
      <c r="J1226" s="5">
        <v>0</v>
      </c>
      <c r="K1226" s="5">
        <v>0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14823.18</v>
      </c>
      <c r="R1226" s="5">
        <v>15632.83</v>
      </c>
      <c r="S1226" s="5">
        <v>16486.2</v>
      </c>
      <c r="T1226" s="5">
        <v>17385.810000000001</v>
      </c>
      <c r="U1226" s="5">
        <v>18333.77</v>
      </c>
      <c r="V1226" s="5">
        <v>19332.650000000001</v>
      </c>
      <c r="W1226" s="5">
        <v>20384.939999999999</v>
      </c>
      <c r="X1226" s="5">
        <v>21493.200000000001</v>
      </c>
      <c r="Y1226" s="5">
        <v>22660.14</v>
      </c>
      <c r="Z1226" s="5">
        <v>23888.52</v>
      </c>
      <c r="AA1226" s="5">
        <v>25180.959999999999</v>
      </c>
      <c r="AB1226" s="5">
        <v>26540.41</v>
      </c>
      <c r="AC1226" s="5">
        <v>27969.33</v>
      </c>
      <c r="AD1226" s="5">
        <v>29470.47</v>
      </c>
      <c r="AE1226" s="5">
        <v>31046.26</v>
      </c>
      <c r="AF1226" s="5">
        <v>32698.78</v>
      </c>
      <c r="AG1226" s="5">
        <v>34429.94</v>
      </c>
      <c r="AH1226" s="5">
        <v>36241.14</v>
      </c>
      <c r="AI1226" s="5">
        <v>38133.08</v>
      </c>
      <c r="AJ1226" s="5">
        <v>40105.68</v>
      </c>
      <c r="AK1226" s="5">
        <v>42157.9</v>
      </c>
      <c r="AL1226" s="5">
        <v>44286.67</v>
      </c>
      <c r="AM1226" s="5">
        <v>46488.36</v>
      </c>
      <c r="AN1226" s="5">
        <v>48791.66</v>
      </c>
      <c r="AO1226" s="5">
        <v>51200.32</v>
      </c>
      <c r="AP1226" s="5">
        <v>53717.09</v>
      </c>
      <c r="AQ1226" s="5">
        <v>56343.97</v>
      </c>
      <c r="AR1226" s="5">
        <v>59086.82</v>
      </c>
      <c r="AS1226" s="5">
        <v>61953.23</v>
      </c>
      <c r="AT1226" s="5">
        <v>64952.15</v>
      </c>
      <c r="AU1226" s="5">
        <v>68080.479999999996</v>
      </c>
      <c r="AV1226" s="5">
        <v>71339.37</v>
      </c>
      <c r="AW1226" s="5">
        <v>74728.67</v>
      </c>
      <c r="AX1226" s="5">
        <v>78262.429999999993</v>
      </c>
      <c r="AY1226" s="5">
        <v>81945.14</v>
      </c>
      <c r="AZ1226" s="5">
        <v>85785.57</v>
      </c>
      <c r="BA1226" s="5">
        <v>36980.589999999997</v>
      </c>
      <c r="BB1226" s="5">
        <v>38691.089999999997</v>
      </c>
      <c r="BC1226" s="5">
        <v>40457.440000000002</v>
      </c>
      <c r="BD1226" s="5">
        <v>42272.42</v>
      </c>
      <c r="BE1226" s="5">
        <v>44130.92</v>
      </c>
      <c r="BF1226" s="5">
        <v>46015.72</v>
      </c>
      <c r="BG1226" s="5">
        <v>47913.05</v>
      </c>
      <c r="BH1226" s="5">
        <v>49808.74</v>
      </c>
      <c r="BI1226" s="5">
        <v>51690.11</v>
      </c>
      <c r="BJ1226" s="5">
        <v>53550.38</v>
      </c>
      <c r="BK1226" s="5">
        <v>55368.57</v>
      </c>
      <c r="BL1226" s="5">
        <v>57125.81</v>
      </c>
      <c r="BM1226" s="5">
        <v>58797.8</v>
      </c>
      <c r="BN1226" s="5">
        <v>60340.7</v>
      </c>
      <c r="BO1226" s="5">
        <v>61708.91</v>
      </c>
      <c r="BP1226" s="5">
        <v>62850.99</v>
      </c>
      <c r="BQ1226" s="5">
        <v>63722.45</v>
      </c>
      <c r="BR1226" s="5">
        <v>64268.52</v>
      </c>
      <c r="BS1226" s="5">
        <v>64435.5</v>
      </c>
      <c r="BT1226" s="5">
        <v>64182.12</v>
      </c>
      <c r="BU1226" s="5">
        <v>63482.84</v>
      </c>
      <c r="BV1226" s="5">
        <v>62306.95</v>
      </c>
      <c r="BW1226" s="5">
        <v>60627.63</v>
      </c>
      <c r="BX1226" s="5">
        <v>58313.01</v>
      </c>
      <c r="BY1226" s="5">
        <v>55336.83</v>
      </c>
      <c r="BZ1226" s="5">
        <v>51708.639999999999</v>
      </c>
      <c r="CA1226" s="5">
        <v>47474.96</v>
      </c>
      <c r="CB1226" s="5">
        <v>42736.45</v>
      </c>
      <c r="CC1226" s="5">
        <v>37651.67</v>
      </c>
      <c r="CD1226" s="5">
        <v>32416.35</v>
      </c>
      <c r="CE1226" s="5">
        <v>27231.49</v>
      </c>
      <c r="CF1226" s="5">
        <v>22281.24</v>
      </c>
      <c r="CG1226" s="5">
        <v>17722.41</v>
      </c>
      <c r="CH1226" s="5">
        <v>13674.72</v>
      </c>
      <c r="CI1226" s="5">
        <v>10296.280000000001</v>
      </c>
      <c r="CJ1226" s="5">
        <v>7493.87</v>
      </c>
      <c r="CK1226" s="5">
        <v>5333.73</v>
      </c>
      <c r="CL1226" s="5">
        <v>3598.86</v>
      </c>
      <c r="CM1226" s="5">
        <v>2288.86</v>
      </c>
      <c r="CN1226" s="5">
        <v>1315.41</v>
      </c>
      <c r="CO1226" s="5">
        <v>665.14</v>
      </c>
      <c r="CP1226" s="5">
        <v>291.02</v>
      </c>
      <c r="CQ1226" s="5">
        <v>109.05</v>
      </c>
      <c r="CR1226" s="5">
        <v>33.32</v>
      </c>
      <c r="CS1226" s="5">
        <v>7.64</v>
      </c>
      <c r="CT1226" s="5">
        <v>1.1100000000000001</v>
      </c>
      <c r="CU1226" s="5">
        <v>0</v>
      </c>
      <c r="CV1226" s="5">
        <v>0</v>
      </c>
      <c r="CW1226" s="5">
        <v>0</v>
      </c>
      <c r="CX1226" s="5">
        <v>0</v>
      </c>
      <c r="CY1226" s="5">
        <v>0</v>
      </c>
      <c r="CZ1226" s="5">
        <v>0</v>
      </c>
      <c r="DA1226" s="5">
        <v>0</v>
      </c>
      <c r="DB1226" s="5">
        <v>0</v>
      </c>
      <c r="DC1226" s="5">
        <v>0</v>
      </c>
      <c r="DD1226" s="5">
        <v>0</v>
      </c>
      <c r="DE1226" s="5">
        <v>0</v>
      </c>
      <c r="DF1226" s="3">
        <v>0</v>
      </c>
      <c r="DG1226" s="3">
        <v>0</v>
      </c>
      <c r="DH1226" s="3">
        <v>0</v>
      </c>
      <c r="DI1226" s="3">
        <v>0</v>
      </c>
      <c r="DJ1226" s="3">
        <v>0</v>
      </c>
      <c r="DK1226" s="3">
        <v>0</v>
      </c>
      <c r="DL1226" s="3">
        <v>0</v>
      </c>
      <c r="DM1226" s="3">
        <v>1</v>
      </c>
      <c r="DN1226" s="3">
        <v>0.99963999999999997</v>
      </c>
      <c r="DO1226" s="3">
        <v>0.99925014039999993</v>
      </c>
      <c r="DP1226" s="3">
        <v>0.99884044784243586</v>
      </c>
      <c r="DQ1226" s="3">
        <v>0.99839096964090679</v>
      </c>
      <c r="DR1226" s="3">
        <v>0.99790175806578274</v>
      </c>
      <c r="DS1226" s="3">
        <v>0.99736289111642729</v>
      </c>
      <c r="DT1226" s="3">
        <v>0.99676447338175733</v>
      </c>
      <c r="DU1226" s="3">
        <v>0.99609664118459162</v>
      </c>
      <c r="DV1226" s="3">
        <v>0.99534956870370317</v>
      </c>
      <c r="DW1226" s="3">
        <v>0.99450352157030497</v>
      </c>
      <c r="DX1226" s="3">
        <v>0.99354879818959752</v>
      </c>
      <c r="DY1226" s="3">
        <v>0.992455894511589</v>
      </c>
      <c r="DZ1226" s="3">
        <v>0.99120540008450431</v>
      </c>
      <c r="EA1226" s="3">
        <v>0.98976815225438186</v>
      </c>
      <c r="EB1226" s="3">
        <v>0.98810534175859444</v>
      </c>
      <c r="EC1226" s="3">
        <v>0.98617853634216512</v>
      </c>
      <c r="ED1226" s="3">
        <v>0.98393991106466838</v>
      </c>
      <c r="EE1226" s="3">
        <v>0.98133247030034698</v>
      </c>
      <c r="EF1226" s="3">
        <v>0.97829033964241596</v>
      </c>
      <c r="EG1226" s="3">
        <v>0.97473914570951392</v>
      </c>
      <c r="EH1226" s="3">
        <v>0.97057700955733428</v>
      </c>
      <c r="EI1226" s="3">
        <v>0.96571441873945207</v>
      </c>
      <c r="EJ1226" s="3">
        <v>0.96072167519456908</v>
      </c>
      <c r="EK1226" s="3">
        <v>0.95559142144903009</v>
      </c>
      <c r="EL1226" s="3">
        <v>0.95029744497420243</v>
      </c>
      <c r="EM1226" s="3">
        <v>0.94480472574225149</v>
      </c>
      <c r="EN1226" s="3">
        <v>0.93914534543505535</v>
      </c>
      <c r="EO1226" s="3">
        <v>0.93336960156062976</v>
      </c>
      <c r="EP1226" s="3">
        <v>0.92753604155087588</v>
      </c>
      <c r="EQ1226" s="3">
        <v>0.9215256080016262</v>
      </c>
      <c r="ER1226" s="3">
        <v>0.91529609489153518</v>
      </c>
      <c r="ES1226" s="3">
        <v>0.90879749261780529</v>
      </c>
      <c r="ET1226" s="3">
        <v>0.90215418294676908</v>
      </c>
      <c r="EU1226" s="3">
        <v>0.89536096194917991</v>
      </c>
      <c r="EV1226" s="3">
        <v>0.8884577289325517</v>
      </c>
      <c r="EW1226" s="3">
        <v>0.88141225914211663</v>
      </c>
      <c r="EX1226" s="3">
        <v>0.87410535151382851</v>
      </c>
      <c r="EY1226" s="3">
        <v>0.86636077809941603</v>
      </c>
      <c r="EZ1226" s="3">
        <v>0.8580350510218806</v>
      </c>
      <c r="FA1226" s="3">
        <v>0.84906000438819174</v>
      </c>
      <c r="FB1226" s="3">
        <v>0.8391684553370693</v>
      </c>
      <c r="FC1226" s="3">
        <v>0.82821730699492058</v>
      </c>
      <c r="FD1226" s="3">
        <v>0.81610048779358491</v>
      </c>
      <c r="FE1226" s="3">
        <v>0.80277356682791567</v>
      </c>
      <c r="FF1226" s="3">
        <v>0.78830758715367666</v>
      </c>
      <c r="FG1226" s="3">
        <v>0.77258085078996075</v>
      </c>
      <c r="FH1226" s="3">
        <v>0.75554544303004212</v>
      </c>
      <c r="FI1226" s="3">
        <v>0.73711768967453939</v>
      </c>
      <c r="FJ1226" s="3">
        <v>0.71702386145401154</v>
      </c>
      <c r="FK1226" s="3">
        <v>0.69505425033906065</v>
      </c>
      <c r="FL1226" s="3">
        <v>0.67101232381983256</v>
      </c>
      <c r="FM1226" s="3">
        <v>0.64484955331409732</v>
      </c>
      <c r="FN1226" s="3">
        <v>0.61646972447274395</v>
      </c>
      <c r="FO1226" s="3">
        <v>0.58584967325818271</v>
      </c>
      <c r="FP1226" s="3">
        <v>0.55312411050998056</v>
      </c>
      <c r="FQ1226" s="3">
        <v>0.51857597856752724</v>
      </c>
      <c r="FR1226" s="3">
        <v>0.48243641862115627</v>
      </c>
      <c r="FS1226" s="3">
        <v>0.44496075762266485</v>
      </c>
      <c r="FT1226" s="3">
        <v>0.40566182350943109</v>
      </c>
      <c r="FU1226" s="3">
        <v>0.36488875362849815</v>
      </c>
      <c r="FV1226" s="3">
        <v>0.32318926686383337</v>
      </c>
      <c r="FW1226" s="3">
        <v>0.28125869138091963</v>
      </c>
      <c r="FX1226" s="3">
        <v>0.2399867910076835</v>
      </c>
      <c r="FY1226" s="3">
        <v>0.20041056930260642</v>
      </c>
      <c r="FZ1226" s="3">
        <v>0.16354905329077801</v>
      </c>
      <c r="GA1226" s="3">
        <v>0.13022756917331491</v>
      </c>
      <c r="GB1226" s="3">
        <v>0.10099929354805612</v>
      </c>
      <c r="GC1226" s="3">
        <v>7.6146397384685954E-2</v>
      </c>
      <c r="GD1226" s="3">
        <v>5.5691952119211609E-2</v>
      </c>
      <c r="GE1226" s="3">
        <v>3.9746789307960127E-2</v>
      </c>
      <c r="GF1226" s="3">
        <v>2.7420515007775533E-2</v>
      </c>
      <c r="GG1226" s="3">
        <v>1.8498976244845686E-2</v>
      </c>
      <c r="GH1226" s="3">
        <v>1.1831205247153507E-2</v>
      </c>
      <c r="GI1226" s="3">
        <v>7.1323237711940204E-3</v>
      </c>
      <c r="GJ1226" s="3">
        <v>3.8852620511202309E-3</v>
      </c>
      <c r="GK1226" s="3">
        <v>1.8621672484814154E-3</v>
      </c>
      <c r="GL1226" s="3">
        <v>7.7229662296269749E-4</v>
      </c>
      <c r="GM1226" s="3">
        <v>2.7431203751012052E-4</v>
      </c>
      <c r="GN1226" s="3">
        <v>7.9440766062930889E-5</v>
      </c>
      <c r="GO1226" s="3">
        <v>1.7264861688456773E-5</v>
      </c>
      <c r="GP1226" s="3">
        <v>2.3777167517342662E-6</v>
      </c>
      <c r="GQ1226" s="3">
        <v>0</v>
      </c>
      <c r="GR1226" s="3">
        <v>0</v>
      </c>
      <c r="GS1226" s="3">
        <v>0</v>
      </c>
      <c r="GT1226" s="3">
        <v>0</v>
      </c>
      <c r="GU1226" s="3">
        <v>0</v>
      </c>
      <c r="GV1226" s="3">
        <v>0</v>
      </c>
      <c r="GW1226" s="3">
        <v>0</v>
      </c>
      <c r="GX1226" s="3">
        <v>0</v>
      </c>
      <c r="GY1226" s="3">
        <v>0</v>
      </c>
      <c r="GZ1226" s="3">
        <v>0</v>
      </c>
      <c r="HA1226" s="3">
        <v>0</v>
      </c>
      <c r="HB1226">
        <f t="shared" si="7325"/>
        <v>7</v>
      </c>
      <c r="HC1226">
        <f t="shared" si="7329"/>
        <v>0.49381382829564346</v>
      </c>
      <c r="HD1226">
        <f>IF(H1226&gt;=$F$3,IF(HB1226&lt;50,HC1226*VLOOKUP(H1226,Ret!$A$2:$AZ$27,HB1226+2),HC1226),0)</f>
        <v>0</v>
      </c>
      <c r="HE1226">
        <f>IF(H1226&lt;$F$3,HC1226*VLOOKUP(H1226,Withd!$A$2:$AZ$57,HB1226+2),0)</f>
        <v>3.8221190310082802E-2</v>
      </c>
      <c r="HF1226">
        <f>IF(HC1226=HD1226,0,HC1226*VLOOKUP(H1226,Mort!$A$2:$E$115,IF(HF1225/HC1225=VLOOKUP(H1225,Mort!$A$2:$E$115,2),2,3)))</f>
        <v>2.2221622273303955E-4</v>
      </c>
      <c r="HH1226">
        <f t="shared" ref="HH1226:HI1226" si="7338">HH1225+1</f>
        <v>28</v>
      </c>
      <c r="HI1226">
        <f t="shared" si="7338"/>
        <v>7</v>
      </c>
      <c r="HJ1226">
        <f t="shared" si="7323"/>
        <v>0.40822107743715941</v>
      </c>
      <c r="HK1226">
        <f>IF(HH1226&gt;=$F$3,IF(HI1226&lt;50,HJ1226*VLOOKUP(HH1226,Ret!$A$2:$AZ$27,HI1226+2),HJ1226),0)</f>
        <v>0</v>
      </c>
      <c r="HL1226">
        <f>IF(HH1226&lt;$F$3,HJ1226*VLOOKUP(HH1226,Withd!$A$2:$AZ$57,HI1226+2),0)</f>
        <v>3.1596311393636139E-2</v>
      </c>
      <c r="HM1226">
        <f>IF(HJ1226=HK1226,0,HJ1226*VLOOKUP(HH1226,Mort!$A$2:$E$115,IF(HM1225/HJ1225=VLOOKUP(HH1225,Mort!$A$2:$E$115,2),2,3)))</f>
        <v>1.8369948484672172E-4</v>
      </c>
      <c r="HN1226">
        <f>HN1225/(1+Assumptions!$C$9)</f>
        <v>0.79949523359184238</v>
      </c>
      <c r="HO1226">
        <f>HO1225*(1+Assumptions!$C$10)</f>
        <v>1.2115472661938493</v>
      </c>
      <c r="HQ1226">
        <f>HQ1225/(1.01+Assumptions!$C$9)</f>
        <v>0.75480071713177421</v>
      </c>
      <c r="HR1226">
        <f>HR1225/(0.99+Assumptions!$C$9)</f>
        <v>0.84730801005609269</v>
      </c>
    </row>
    <row r="1227" spans="2:226" x14ac:dyDescent="0.25">
      <c r="B1227">
        <f t="shared" ref="B1227:C1227" si="7339">B1226+1</f>
        <v>2056</v>
      </c>
      <c r="C1227">
        <f t="shared" si="7339"/>
        <v>59</v>
      </c>
      <c r="D1227">
        <f>IF(D1226=0, 0, D1226*(1-VLOOKUP(C1226,Mort!$A$2:$E$111,IF(D1226/D1225=1-VLOOKUP(C1225,Mort!$A$2:$E$111,4),4,5))))</f>
        <v>0.95424236204787594</v>
      </c>
      <c r="E1227" s="3">
        <f>IF(C1227&lt;65,Assumptions!$C$6,Assumptions!$C$7)*(1+Assumptions!$C$8)^(B1227-$J$3)</f>
        <v>73878.010308415687</v>
      </c>
      <c r="F1227" s="3">
        <f t="shared" si="7321"/>
        <v>70497.53</v>
      </c>
      <c r="H1227">
        <f t="shared" si="7328"/>
        <v>29</v>
      </c>
      <c r="I1227" s="5">
        <v>718725.5395358447</v>
      </c>
      <c r="J1227" s="5">
        <v>0</v>
      </c>
      <c r="K1227" s="5">
        <v>0</v>
      </c>
      <c r="L1227" s="5">
        <v>0</v>
      </c>
      <c r="M1227" s="5">
        <v>0</v>
      </c>
      <c r="N1227" s="5">
        <v>0</v>
      </c>
      <c r="O1227" s="5">
        <v>0</v>
      </c>
      <c r="P1227" s="5">
        <v>0</v>
      </c>
      <c r="Q1227" s="5">
        <v>0</v>
      </c>
      <c r="R1227" s="5">
        <v>15638.46</v>
      </c>
      <c r="S1227" s="5">
        <v>16492.14</v>
      </c>
      <c r="T1227" s="5">
        <v>17392.07</v>
      </c>
      <c r="U1227" s="5">
        <v>18340.38</v>
      </c>
      <c r="V1227" s="5">
        <v>19339.62</v>
      </c>
      <c r="W1227" s="5">
        <v>20392.28</v>
      </c>
      <c r="X1227" s="5">
        <v>21500.94</v>
      </c>
      <c r="Y1227" s="5">
        <v>22668.3</v>
      </c>
      <c r="Z1227" s="5">
        <v>23897.119999999999</v>
      </c>
      <c r="AA1227" s="5">
        <v>25190.03</v>
      </c>
      <c r="AB1227" s="5">
        <v>26549.97</v>
      </c>
      <c r="AC1227" s="5">
        <v>27979.41</v>
      </c>
      <c r="AD1227" s="5">
        <v>29481.08</v>
      </c>
      <c r="AE1227" s="5">
        <v>31057.439999999999</v>
      </c>
      <c r="AF1227" s="5">
        <v>32710.560000000001</v>
      </c>
      <c r="AG1227" s="5">
        <v>34442.339999999997</v>
      </c>
      <c r="AH1227" s="5">
        <v>36254.19</v>
      </c>
      <c r="AI1227" s="5">
        <v>38146.81</v>
      </c>
      <c r="AJ1227" s="5">
        <v>40120.120000000003</v>
      </c>
      <c r="AK1227" s="5">
        <v>42173.09</v>
      </c>
      <c r="AL1227" s="5">
        <v>44302.62</v>
      </c>
      <c r="AM1227" s="5">
        <v>46505.1</v>
      </c>
      <c r="AN1227" s="5">
        <v>48809.23</v>
      </c>
      <c r="AO1227" s="5">
        <v>51218.76</v>
      </c>
      <c r="AP1227" s="5">
        <v>53736.43</v>
      </c>
      <c r="AQ1227" s="5">
        <v>56364.26</v>
      </c>
      <c r="AR1227" s="5">
        <v>59108.1</v>
      </c>
      <c r="AS1227" s="5">
        <v>61975.54</v>
      </c>
      <c r="AT1227" s="5">
        <v>64975.54</v>
      </c>
      <c r="AU1227" s="5">
        <v>68105</v>
      </c>
      <c r="AV1227" s="5">
        <v>71365.06</v>
      </c>
      <c r="AW1227" s="5">
        <v>74755.58</v>
      </c>
      <c r="AX1227" s="5">
        <v>78290.62</v>
      </c>
      <c r="AY1227" s="5">
        <v>81974.649999999994</v>
      </c>
      <c r="AZ1227" s="5">
        <v>85816.47</v>
      </c>
      <c r="BA1227" s="5">
        <v>36993.910000000003</v>
      </c>
      <c r="BB1227" s="5">
        <v>38705.019999999997</v>
      </c>
      <c r="BC1227" s="5">
        <v>40472.01</v>
      </c>
      <c r="BD1227" s="5">
        <v>42287.65</v>
      </c>
      <c r="BE1227" s="5">
        <v>44146.81</v>
      </c>
      <c r="BF1227" s="5">
        <v>46032.29</v>
      </c>
      <c r="BG1227" s="5">
        <v>47930.3</v>
      </c>
      <c r="BH1227" s="5">
        <v>49826.68</v>
      </c>
      <c r="BI1227" s="5">
        <v>51708.73</v>
      </c>
      <c r="BJ1227" s="5">
        <v>53569.67</v>
      </c>
      <c r="BK1227" s="5">
        <v>55388.51</v>
      </c>
      <c r="BL1227" s="5">
        <v>57146.38</v>
      </c>
      <c r="BM1227" s="5">
        <v>58818.98</v>
      </c>
      <c r="BN1227" s="5">
        <v>60362.43</v>
      </c>
      <c r="BO1227" s="5">
        <v>61731.13</v>
      </c>
      <c r="BP1227" s="5">
        <v>62873.62</v>
      </c>
      <c r="BQ1227" s="5">
        <v>63745.4</v>
      </c>
      <c r="BR1227" s="5">
        <v>64291.67</v>
      </c>
      <c r="BS1227" s="5">
        <v>64458.7</v>
      </c>
      <c r="BT1227" s="5">
        <v>64205.23</v>
      </c>
      <c r="BU1227" s="5">
        <v>63505.7</v>
      </c>
      <c r="BV1227" s="5">
        <v>62329.39</v>
      </c>
      <c r="BW1227" s="5">
        <v>60649.46</v>
      </c>
      <c r="BX1227" s="5">
        <v>58334.01</v>
      </c>
      <c r="BY1227" s="5">
        <v>55356.75</v>
      </c>
      <c r="BZ1227" s="5">
        <v>51727.27</v>
      </c>
      <c r="CA1227" s="5">
        <v>47492.06</v>
      </c>
      <c r="CB1227" s="5">
        <v>42751.839999999997</v>
      </c>
      <c r="CC1227" s="5">
        <v>37665.230000000003</v>
      </c>
      <c r="CD1227" s="5">
        <v>32428.02</v>
      </c>
      <c r="CE1227" s="5">
        <v>27241.3</v>
      </c>
      <c r="CF1227" s="5">
        <v>22289.26</v>
      </c>
      <c r="CG1227" s="5">
        <v>17728.79</v>
      </c>
      <c r="CH1227" s="5">
        <v>13679.64</v>
      </c>
      <c r="CI1227" s="5">
        <v>10299.99</v>
      </c>
      <c r="CJ1227" s="5">
        <v>7496.57</v>
      </c>
      <c r="CK1227" s="5">
        <v>5335.65</v>
      </c>
      <c r="CL1227" s="5">
        <v>3600.15</v>
      </c>
      <c r="CM1227" s="5">
        <v>2289.6799999999998</v>
      </c>
      <c r="CN1227" s="5">
        <v>1315.88</v>
      </c>
      <c r="CO1227" s="5">
        <v>665.38</v>
      </c>
      <c r="CP1227" s="5">
        <v>291.13</v>
      </c>
      <c r="CQ1227" s="5">
        <v>109.09</v>
      </c>
      <c r="CR1227" s="5">
        <v>33.33</v>
      </c>
      <c r="CS1227" s="5">
        <v>7.64</v>
      </c>
      <c r="CT1227" s="5">
        <v>1.1100000000000001</v>
      </c>
      <c r="CU1227" s="5">
        <v>0</v>
      </c>
      <c r="CV1227" s="5">
        <v>0</v>
      </c>
      <c r="CW1227" s="5">
        <v>0</v>
      </c>
      <c r="CX1227" s="5">
        <v>0</v>
      </c>
      <c r="CY1227" s="5">
        <v>0</v>
      </c>
      <c r="CZ1227" s="5">
        <v>0</v>
      </c>
      <c r="DA1227" s="5">
        <v>0</v>
      </c>
      <c r="DB1227" s="5">
        <v>0</v>
      </c>
      <c r="DC1227" s="5">
        <v>0</v>
      </c>
      <c r="DD1227" s="5">
        <v>0</v>
      </c>
      <c r="DE1227" s="5">
        <v>0</v>
      </c>
      <c r="DF1227" s="3">
        <v>0</v>
      </c>
      <c r="DG1227" s="3">
        <v>0</v>
      </c>
      <c r="DH1227" s="3">
        <v>0</v>
      </c>
      <c r="DI1227" s="3">
        <v>0</v>
      </c>
      <c r="DJ1227" s="3">
        <v>0</v>
      </c>
      <c r="DK1227" s="3">
        <v>0</v>
      </c>
      <c r="DL1227" s="3">
        <v>0</v>
      </c>
      <c r="DM1227" s="3">
        <v>0</v>
      </c>
      <c r="DN1227" s="3">
        <v>1</v>
      </c>
      <c r="DO1227" s="3">
        <v>0.99961</v>
      </c>
      <c r="DP1227" s="3">
        <v>0.9992001599</v>
      </c>
      <c r="DQ1227" s="3">
        <v>0.99875051982804508</v>
      </c>
      <c r="DR1227" s="3">
        <v>0.99826113207332934</v>
      </c>
      <c r="DS1227" s="3">
        <v>0.99772207106200972</v>
      </c>
      <c r="DT1227" s="3">
        <v>0.99712343781937252</v>
      </c>
      <c r="DU1227" s="3">
        <v>0.99645536511603361</v>
      </c>
      <c r="DV1227" s="3">
        <v>0.99570802359219657</v>
      </c>
      <c r="DW1227" s="3">
        <v>0.99486167177214313</v>
      </c>
      <c r="DX1227" s="3">
        <v>0.99390660456724189</v>
      </c>
      <c r="DY1227" s="3">
        <v>0.99281330730221795</v>
      </c>
      <c r="DZ1227" s="3">
        <v>0.99156236253501717</v>
      </c>
      <c r="EA1227" s="3">
        <v>0.99012459710934142</v>
      </c>
      <c r="EB1227" s="3">
        <v>0.98846118778619774</v>
      </c>
      <c r="EC1227" s="3">
        <v>0.98653368847001466</v>
      </c>
      <c r="ED1227" s="3">
        <v>0.98429425699718776</v>
      </c>
      <c r="EE1227" s="3">
        <v>0.9816858772161452</v>
      </c>
      <c r="EF1227" s="3">
        <v>0.97864265099677517</v>
      </c>
      <c r="EG1227" s="3">
        <v>0.97509017817365684</v>
      </c>
      <c r="EH1227" s="3">
        <v>0.97092654311285531</v>
      </c>
      <c r="EI1227" s="3">
        <v>0.96606220113185992</v>
      </c>
      <c r="EJ1227" s="3">
        <v>0.96106765955200824</v>
      </c>
      <c r="EK1227" s="3">
        <v>0.95593555825000054</v>
      </c>
      <c r="EL1227" s="3">
        <v>0.95063967525729554</v>
      </c>
      <c r="EM1227" s="3">
        <v>0.94514497793430841</v>
      </c>
      <c r="EN1227" s="3">
        <v>0.93948355951648188</v>
      </c>
      <c r="EO1227" s="3">
        <v>0.93370573562545556</v>
      </c>
      <c r="EP1227" s="3">
        <v>0.92787007477779648</v>
      </c>
      <c r="EQ1227" s="3">
        <v>0.92185747669323637</v>
      </c>
      <c r="ER1227" s="3">
        <v>0.91562572015079013</v>
      </c>
      <c r="ES1227" s="3">
        <v>0.90912477753771948</v>
      </c>
      <c r="ET1227" s="3">
        <v>0.9024790754139187</v>
      </c>
      <c r="EU1227" s="3">
        <v>0.89568340797605184</v>
      </c>
      <c r="EV1227" s="3">
        <v>0.88877768890055653</v>
      </c>
      <c r="EW1227" s="3">
        <v>0.88172968182757516</v>
      </c>
      <c r="EX1227" s="3">
        <v>0.87442014276522451</v>
      </c>
      <c r="EY1227" s="3">
        <v>0.86667278030032469</v>
      </c>
      <c r="EZ1227" s="3">
        <v>0.85834405488163856</v>
      </c>
      <c r="FA1227" s="3">
        <v>0.84936577606757657</v>
      </c>
      <c r="FB1227" s="3">
        <v>0.83947066477638921</v>
      </c>
      <c r="FC1227" s="3">
        <v>0.82851557260105735</v>
      </c>
      <c r="FD1227" s="3">
        <v>0.81639438977390388</v>
      </c>
      <c r="FE1227" s="3">
        <v>0.80306266938889603</v>
      </c>
      <c r="FF1227" s="3">
        <v>0.78859148008650815</v>
      </c>
      <c r="FG1227" s="3">
        <v>0.77285908005878234</v>
      </c>
      <c r="FH1227" s="3">
        <v>0.75581753734348622</v>
      </c>
      <c r="FI1227" s="3">
        <v>0.73738314760767854</v>
      </c>
      <c r="FJ1227" s="3">
        <v>0.71728208300389329</v>
      </c>
      <c r="FK1227" s="3">
        <v>0.69530455998065399</v>
      </c>
      <c r="FL1227" s="3">
        <v>0.67125397525092312</v>
      </c>
      <c r="FM1227" s="3">
        <v>0.64508178275588968</v>
      </c>
      <c r="FN1227" s="3">
        <v>0.61669173349680295</v>
      </c>
      <c r="FO1227" s="3">
        <v>0.58606065509401672</v>
      </c>
      <c r="FP1227" s="3">
        <v>0.55332330690046494</v>
      </c>
      <c r="FQ1227" s="3">
        <v>0.51876273315146193</v>
      </c>
      <c r="FR1227" s="3">
        <v>0.48261015827813653</v>
      </c>
      <c r="FS1227" s="3">
        <v>0.44512100118309089</v>
      </c>
      <c r="FT1227" s="3">
        <v>0.40580791435860031</v>
      </c>
      <c r="FU1227" s="3">
        <v>0.36502016088641742</v>
      </c>
      <c r="FV1227" s="3">
        <v>0.3233056569003176</v>
      </c>
      <c r="FW1227" s="3">
        <v>0.28135998097407039</v>
      </c>
      <c r="FX1227" s="3">
        <v>0.24007321736593532</v>
      </c>
      <c r="FY1227" s="3">
        <v>0.20048274309011893</v>
      </c>
      <c r="FZ1227" s="3">
        <v>0.16360795215355334</v>
      </c>
      <c r="GA1227" s="3">
        <v>0.13027446798178838</v>
      </c>
      <c r="GB1227" s="3">
        <v>0.1010356663879558</v>
      </c>
      <c r="GC1227" s="3">
        <v>7.6173819959871519E-2</v>
      </c>
      <c r="GD1227" s="3">
        <v>5.5712008442250827E-2</v>
      </c>
      <c r="GE1227" s="3">
        <v>3.9761103305149988E-2</v>
      </c>
      <c r="GF1227" s="3">
        <v>2.7430389948156875E-2</v>
      </c>
      <c r="GG1227" s="3">
        <v>1.8505638274624554E-2</v>
      </c>
      <c r="GH1227" s="3">
        <v>1.183546601491888E-2</v>
      </c>
      <c r="GI1227" s="3">
        <v>7.1348923324336981E-3</v>
      </c>
      <c r="GJ1227" s="3">
        <v>3.8866612491699325E-3</v>
      </c>
      <c r="GK1227" s="3">
        <v>1.862837870114657E-3</v>
      </c>
      <c r="GL1227" s="3">
        <v>7.7257474987265176E-4</v>
      </c>
      <c r="GM1227" s="3">
        <v>2.7441082540726716E-4</v>
      </c>
      <c r="GN1227" s="3">
        <v>7.9469375037944555E-5</v>
      </c>
      <c r="GO1227" s="3">
        <v>1.7271079276996491E-5</v>
      </c>
      <c r="GP1227" s="3">
        <v>2.3785730380279561E-6</v>
      </c>
      <c r="GQ1227" s="3">
        <v>0</v>
      </c>
      <c r="GR1227" s="3">
        <v>0</v>
      </c>
      <c r="GS1227" s="3">
        <v>0</v>
      </c>
      <c r="GT1227" s="3">
        <v>0</v>
      </c>
      <c r="GU1227" s="3">
        <v>0</v>
      </c>
      <c r="GV1227" s="3">
        <v>0</v>
      </c>
      <c r="GW1227" s="3">
        <v>0</v>
      </c>
      <c r="GX1227" s="3">
        <v>0</v>
      </c>
      <c r="GY1227" s="3">
        <v>0</v>
      </c>
      <c r="GZ1227" s="3">
        <v>0</v>
      </c>
      <c r="HA1227" s="3">
        <v>0</v>
      </c>
      <c r="HB1227">
        <f t="shared" si="7325"/>
        <v>8</v>
      </c>
      <c r="HC1227">
        <f t="shared" si="7329"/>
        <v>0.4553704217628276</v>
      </c>
      <c r="HD1227">
        <f>IF(H1227&gt;=$F$3,IF(HB1227&lt;50,HC1227*VLOOKUP(H1227,Ret!$A$2:$AZ$27,HB1227+2),HC1227),0)</f>
        <v>0</v>
      </c>
      <c r="HE1227">
        <f>IF(H1227&lt;$F$3,HC1227*VLOOKUP(H1227,Withd!$A$2:$AZ$57,HB1227+2),0)</f>
        <v>3.3378651915215267E-2</v>
      </c>
      <c r="HF1227">
        <f>IF(HC1227=HD1227,0,HC1227*VLOOKUP(H1227,Mort!$A$2:$E$115,IF(HF1226/HC1226=VLOOKUP(H1226,Mort!$A$2:$E$115,2),2,3)))</f>
        <v>2.1402409822852896E-4</v>
      </c>
      <c r="HH1227">
        <f t="shared" ref="HH1227:HI1227" si="7340">HH1226+1</f>
        <v>29</v>
      </c>
      <c r="HI1227">
        <f t="shared" si="7340"/>
        <v>8</v>
      </c>
      <c r="HJ1227">
        <f t="shared" si="7323"/>
        <v>0.37644106655867654</v>
      </c>
      <c r="HK1227">
        <f>IF(HH1227&gt;=$F$3,IF(HI1227&lt;50,HJ1227*VLOOKUP(HH1227,Ret!$A$2:$AZ$27,HI1227+2),HJ1227),0)</f>
        <v>0</v>
      </c>
      <c r="HL1227">
        <f>IF(HH1227&lt;$F$3,HJ1227*VLOOKUP(HH1227,Withd!$A$2:$AZ$57,HI1227+2),0)</f>
        <v>2.7593130178750994E-2</v>
      </c>
      <c r="HM1227">
        <f>IF(HJ1227=HK1227,0,HJ1227*VLOOKUP(HH1227,Mort!$A$2:$E$115,IF(HM1226/HJ1226=VLOOKUP(HH1226,Mort!$A$2:$E$115,2),2,3)))</f>
        <v>1.7692730128257797E-4</v>
      </c>
      <c r="HN1227">
        <f>HN1226/(1+Assumptions!$C$9)</f>
        <v>0.77022662195745895</v>
      </c>
      <c r="HO1227">
        <f>HO1226*(1+Assumptions!$C$10)</f>
        <v>1.2509225523451495</v>
      </c>
      <c r="HQ1227">
        <f>HQ1226/(1.01+Assumptions!$C$9)</f>
        <v>0.72022969191963182</v>
      </c>
      <c r="HR1227">
        <f>HR1226/(0.99+Assumptions!$C$9)</f>
        <v>0.82422958176662708</v>
      </c>
    </row>
    <row r="1228" spans="2:226" x14ac:dyDescent="0.25">
      <c r="B1228">
        <f t="shared" ref="B1228:C1228" si="7341">B1227+1</f>
        <v>2057</v>
      </c>
      <c r="C1228">
        <f t="shared" si="7341"/>
        <v>60</v>
      </c>
      <c r="D1228">
        <f>IF(D1227=0, 0, D1227*(1-VLOOKUP(C1227,Mort!$A$2:$E$111,IF(D1227/D1226=1-VLOOKUP(C1226,Mort!$A$2:$E$111,4),4,5))))</f>
        <v>0.94779168368043232</v>
      </c>
      <c r="E1228" s="3">
        <f>IF(C1228&lt;65,Assumptions!$C$6,Assumptions!$C$7)*(1+Assumptions!$C$8)^(B1228-$J$3)</f>
        <v>77941.300875378554</v>
      </c>
      <c r="F1228" s="3">
        <f t="shared" si="7321"/>
        <v>73872.12</v>
      </c>
      <c r="H1228">
        <f t="shared" si="7328"/>
        <v>30</v>
      </c>
      <c r="I1228" s="5">
        <v>707397.20757032803</v>
      </c>
      <c r="J1228" s="5">
        <v>0</v>
      </c>
      <c r="K1228" s="5">
        <v>0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5">
        <v>16498.57</v>
      </c>
      <c r="T1228" s="5">
        <v>17398.86</v>
      </c>
      <c r="U1228" s="5">
        <v>18347.53</v>
      </c>
      <c r="V1228" s="5">
        <v>19347.16</v>
      </c>
      <c r="W1228" s="5">
        <v>20400.23</v>
      </c>
      <c r="X1228" s="5">
        <v>21509.33</v>
      </c>
      <c r="Y1228" s="5">
        <v>22677.14</v>
      </c>
      <c r="Z1228" s="5">
        <v>23906.44</v>
      </c>
      <c r="AA1228" s="5">
        <v>25199.86</v>
      </c>
      <c r="AB1228" s="5">
        <v>26560.33</v>
      </c>
      <c r="AC1228" s="5">
        <v>27990.32</v>
      </c>
      <c r="AD1228" s="5">
        <v>29492.58</v>
      </c>
      <c r="AE1228" s="5">
        <v>31069.56</v>
      </c>
      <c r="AF1228" s="5">
        <v>32723.32</v>
      </c>
      <c r="AG1228" s="5">
        <v>34455.78</v>
      </c>
      <c r="AH1228" s="5">
        <v>36268.33</v>
      </c>
      <c r="AI1228" s="5">
        <v>38161.69</v>
      </c>
      <c r="AJ1228" s="5">
        <v>40135.78</v>
      </c>
      <c r="AK1228" s="5">
        <v>42189.54</v>
      </c>
      <c r="AL1228" s="5">
        <v>44319.91</v>
      </c>
      <c r="AM1228" s="5">
        <v>46523.25</v>
      </c>
      <c r="AN1228" s="5">
        <v>48828.27</v>
      </c>
      <c r="AO1228" s="5">
        <v>51238.74</v>
      </c>
      <c r="AP1228" s="5">
        <v>53757.4</v>
      </c>
      <c r="AQ1228" s="5">
        <v>56386.25</v>
      </c>
      <c r="AR1228" s="5">
        <v>59131.16</v>
      </c>
      <c r="AS1228" s="5">
        <v>61999.72</v>
      </c>
      <c r="AT1228" s="5">
        <v>65000.89</v>
      </c>
      <c r="AU1228" s="5">
        <v>68131.570000000007</v>
      </c>
      <c r="AV1228" s="5">
        <v>71392.899999999994</v>
      </c>
      <c r="AW1228" s="5">
        <v>74784.740000000005</v>
      </c>
      <c r="AX1228" s="5">
        <v>78321.16</v>
      </c>
      <c r="AY1228" s="5">
        <v>82006.63</v>
      </c>
      <c r="AZ1228" s="5">
        <v>85849.95</v>
      </c>
      <c r="BA1228" s="5">
        <v>37008.339999999997</v>
      </c>
      <c r="BB1228" s="5">
        <v>38720.129999999997</v>
      </c>
      <c r="BC1228" s="5">
        <v>40487.800000000003</v>
      </c>
      <c r="BD1228" s="5">
        <v>42304.15</v>
      </c>
      <c r="BE1228" s="5">
        <v>44164.03</v>
      </c>
      <c r="BF1228" s="5">
        <v>46050.25</v>
      </c>
      <c r="BG1228" s="5">
        <v>47949</v>
      </c>
      <c r="BH1228" s="5">
        <v>49846.12</v>
      </c>
      <c r="BI1228" s="5">
        <v>51728.9</v>
      </c>
      <c r="BJ1228" s="5">
        <v>53590.57</v>
      </c>
      <c r="BK1228" s="5">
        <v>55410.11</v>
      </c>
      <c r="BL1228" s="5">
        <v>57168.68</v>
      </c>
      <c r="BM1228" s="5">
        <v>58841.919999999998</v>
      </c>
      <c r="BN1228" s="5">
        <v>60385.98</v>
      </c>
      <c r="BO1228" s="5">
        <v>61755.22</v>
      </c>
      <c r="BP1228" s="5">
        <v>62898.16</v>
      </c>
      <c r="BQ1228" s="5">
        <v>63770.27</v>
      </c>
      <c r="BR1228" s="5">
        <v>64316.75</v>
      </c>
      <c r="BS1228" s="5">
        <v>64483.85</v>
      </c>
      <c r="BT1228" s="5">
        <v>64230.28</v>
      </c>
      <c r="BU1228" s="5">
        <v>63530.48</v>
      </c>
      <c r="BV1228" s="5">
        <v>62353.7</v>
      </c>
      <c r="BW1228" s="5">
        <v>60673.120000000003</v>
      </c>
      <c r="BX1228" s="5">
        <v>58356.77</v>
      </c>
      <c r="BY1228" s="5">
        <v>55378.35</v>
      </c>
      <c r="BZ1228" s="5">
        <v>51747.45</v>
      </c>
      <c r="CA1228" s="5">
        <v>47510.59</v>
      </c>
      <c r="CB1228" s="5">
        <v>42768.52</v>
      </c>
      <c r="CC1228" s="5">
        <v>37679.919999999998</v>
      </c>
      <c r="CD1228" s="5">
        <v>32440.67</v>
      </c>
      <c r="CE1228" s="5">
        <v>27251.93</v>
      </c>
      <c r="CF1228" s="5">
        <v>22297.96</v>
      </c>
      <c r="CG1228" s="5">
        <v>17735.71</v>
      </c>
      <c r="CH1228" s="5">
        <v>13684.98</v>
      </c>
      <c r="CI1228" s="5">
        <v>10304.01</v>
      </c>
      <c r="CJ1228" s="5">
        <v>7499.5</v>
      </c>
      <c r="CK1228" s="5">
        <v>5337.73</v>
      </c>
      <c r="CL1228" s="5">
        <v>3601.56</v>
      </c>
      <c r="CM1228" s="5">
        <v>2290.58</v>
      </c>
      <c r="CN1228" s="5">
        <v>1316.4</v>
      </c>
      <c r="CO1228" s="5">
        <v>665.64</v>
      </c>
      <c r="CP1228" s="5">
        <v>291.24</v>
      </c>
      <c r="CQ1228" s="5">
        <v>109.14</v>
      </c>
      <c r="CR1228" s="5">
        <v>33.340000000000003</v>
      </c>
      <c r="CS1228" s="5">
        <v>7.65</v>
      </c>
      <c r="CT1228" s="5">
        <v>1.1100000000000001</v>
      </c>
      <c r="CU1228" s="5">
        <v>0</v>
      </c>
      <c r="CV1228" s="5">
        <v>0</v>
      </c>
      <c r="CW1228" s="5">
        <v>0</v>
      </c>
      <c r="CX1228" s="5">
        <v>0</v>
      </c>
      <c r="CY1228" s="5">
        <v>0</v>
      </c>
      <c r="CZ1228" s="5">
        <v>0</v>
      </c>
      <c r="DA1228" s="5">
        <v>0</v>
      </c>
      <c r="DB1228" s="5">
        <v>0</v>
      </c>
      <c r="DC1228" s="5">
        <v>0</v>
      </c>
      <c r="DD1228" s="5">
        <v>0</v>
      </c>
      <c r="DE1228" s="5">
        <v>0</v>
      </c>
      <c r="DF1228" s="3">
        <v>0</v>
      </c>
      <c r="DG1228" s="3">
        <v>0</v>
      </c>
      <c r="DH1228" s="3">
        <v>0</v>
      </c>
      <c r="DI1228" s="3">
        <v>0</v>
      </c>
      <c r="DJ1228" s="3">
        <v>0</v>
      </c>
      <c r="DK1228" s="3">
        <v>0</v>
      </c>
      <c r="DL1228" s="3">
        <v>0</v>
      </c>
      <c r="DM1228" s="3">
        <v>0</v>
      </c>
      <c r="DN1228" s="3">
        <v>0</v>
      </c>
      <c r="DO1228" s="3">
        <v>1</v>
      </c>
      <c r="DP1228" s="3">
        <v>0.99958999999999998</v>
      </c>
      <c r="DQ1228" s="3">
        <v>0.99914018449999997</v>
      </c>
      <c r="DR1228" s="3">
        <v>0.99865060580959497</v>
      </c>
      <c r="DS1228" s="3">
        <v>0.99811133448245781</v>
      </c>
      <c r="DT1228" s="3">
        <v>0.99751246768176827</v>
      </c>
      <c r="DU1228" s="3">
        <v>0.99684413432842156</v>
      </c>
      <c r="DV1228" s="3">
        <v>0.99609650122767524</v>
      </c>
      <c r="DW1228" s="3">
        <v>0.99524981920163169</v>
      </c>
      <c r="DX1228" s="3">
        <v>0.99429437937519816</v>
      </c>
      <c r="DY1228" s="3">
        <v>0.9932006555578855</v>
      </c>
      <c r="DZ1228" s="3">
        <v>0.99194922273188257</v>
      </c>
      <c r="EA1228" s="3">
        <v>0.99051089635892142</v>
      </c>
      <c r="EB1228" s="3">
        <v>0.98884683805303841</v>
      </c>
      <c r="EC1228" s="3">
        <v>0.98691858671883503</v>
      </c>
      <c r="ED1228" s="3">
        <v>0.98467828152698333</v>
      </c>
      <c r="EE1228" s="3">
        <v>0.98206888408093673</v>
      </c>
      <c r="EF1228" s="3">
        <v>0.97902447054028585</v>
      </c>
      <c r="EG1228" s="3">
        <v>0.9754706117122246</v>
      </c>
      <c r="EH1228" s="3">
        <v>0.97130535220021341</v>
      </c>
      <c r="EI1228" s="3">
        <v>0.96643911238569036</v>
      </c>
      <c r="EJ1228" s="3">
        <v>0.96144262217465637</v>
      </c>
      <c r="EK1228" s="3">
        <v>0.95630851857224375</v>
      </c>
      <c r="EL1228" s="3">
        <v>0.95101056937935358</v>
      </c>
      <c r="EM1228" s="3">
        <v>0.9455137282883409</v>
      </c>
      <c r="EN1228" s="3">
        <v>0.93985010105589373</v>
      </c>
      <c r="EO1228" s="3">
        <v>0.9340700229344</v>
      </c>
      <c r="EP1228" s="3">
        <v>0.92823208529106005</v>
      </c>
      <c r="EQ1228" s="3">
        <v>0.92221714137837396</v>
      </c>
      <c r="ER1228" s="3">
        <v>0.91598295350265613</v>
      </c>
      <c r="ES1228" s="3">
        <v>0.90947947453278732</v>
      </c>
      <c r="ET1228" s="3">
        <v>0.90283117957395265</v>
      </c>
      <c r="EU1228" s="3">
        <v>0.8960328607917607</v>
      </c>
      <c r="EV1228" s="3">
        <v>0.88912444743505625</v>
      </c>
      <c r="EW1228" s="3">
        <v>0.88207369056689622</v>
      </c>
      <c r="EX1228" s="3">
        <v>0.87476129967209659</v>
      </c>
      <c r="EY1228" s="3">
        <v>0.86701091455700185</v>
      </c>
      <c r="EZ1228" s="3">
        <v>0.85867893966810904</v>
      </c>
      <c r="FA1228" s="3">
        <v>0.84969715795918055</v>
      </c>
      <c r="FB1228" s="3">
        <v>0.83979818606895607</v>
      </c>
      <c r="FC1228" s="3">
        <v>0.82883881974075624</v>
      </c>
      <c r="FD1228" s="3">
        <v>0.81671290780794892</v>
      </c>
      <c r="FE1228" s="3">
        <v>0.80337598602344518</v>
      </c>
      <c r="FF1228" s="3">
        <v>0.7888991507553027</v>
      </c>
      <c r="FG1228" s="3">
        <v>0.7731606126977344</v>
      </c>
      <c r="FH1228" s="3">
        <v>0.75611242118774935</v>
      </c>
      <c r="FI1228" s="3">
        <v>0.73767083923498011</v>
      </c>
      <c r="FJ1228" s="3">
        <v>0.71756193215743458</v>
      </c>
      <c r="FK1228" s="3">
        <v>0.69557583455613081</v>
      </c>
      <c r="FL1228" s="3">
        <v>0.67151586643883421</v>
      </c>
      <c r="FM1228" s="3">
        <v>0.64533346280638404</v>
      </c>
      <c r="FN1228" s="3">
        <v>0.61693233710827511</v>
      </c>
      <c r="FO1228" s="3">
        <v>0.58628930792410705</v>
      </c>
      <c r="FP1228" s="3">
        <v>0.5535391871834664</v>
      </c>
      <c r="FQ1228" s="3">
        <v>0.51896512955198715</v>
      </c>
      <c r="FR1228" s="3">
        <v>0.48279844967350916</v>
      </c>
      <c r="FS1228" s="3">
        <v>0.445294666102871</v>
      </c>
      <c r="FT1228" s="3">
        <v>0.40596624119266544</v>
      </c>
      <c r="FU1228" s="3">
        <v>0.36516257429039062</v>
      </c>
      <c r="FV1228" s="3">
        <v>0.32343179530048477</v>
      </c>
      <c r="FW1228" s="3">
        <v>0.28146975417819986</v>
      </c>
      <c r="FX1228" s="3">
        <v>0.24016688245009082</v>
      </c>
      <c r="FY1228" s="3">
        <v>0.20056096186524636</v>
      </c>
      <c r="FZ1228" s="3">
        <v>0.16367178414937159</v>
      </c>
      <c r="GA1228" s="3">
        <v>0.1303252948467786</v>
      </c>
      <c r="GB1228" s="3">
        <v>0.10107508567136761</v>
      </c>
      <c r="GC1228" s="3">
        <v>7.6203539340214177E-2</v>
      </c>
      <c r="GD1228" s="3">
        <v>5.5733744602645838E-2</v>
      </c>
      <c r="GE1228" s="3">
        <v>3.9776616185462306E-2</v>
      </c>
      <c r="GF1228" s="3">
        <v>2.7441091974026739E-2</v>
      </c>
      <c r="GG1228" s="3">
        <v>1.8512858289357399E-2</v>
      </c>
      <c r="GH1228" s="3">
        <v>1.1840083647541419E-2</v>
      </c>
      <c r="GI1228" s="3">
        <v>7.1376760260838694E-3</v>
      </c>
      <c r="GJ1228" s="3">
        <v>3.888177638448927E-3</v>
      </c>
      <c r="GK1228" s="3">
        <v>1.8635646603321861E-3</v>
      </c>
      <c r="GL1228" s="3">
        <v>7.7287617157956764E-4</v>
      </c>
      <c r="GM1228" s="3">
        <v>2.7451788738334666E-4</v>
      </c>
      <c r="GN1228" s="3">
        <v>7.9500380186217179E-5</v>
      </c>
      <c r="GO1228" s="3">
        <v>1.727781762587058E-5</v>
      </c>
      <c r="GP1228" s="3">
        <v>2.3795010434348954E-6</v>
      </c>
      <c r="GQ1228" s="3">
        <v>0</v>
      </c>
      <c r="GR1228" s="3">
        <v>0</v>
      </c>
      <c r="GS1228" s="3">
        <v>0</v>
      </c>
      <c r="GT1228" s="3">
        <v>0</v>
      </c>
      <c r="GU1228" s="3">
        <v>0</v>
      </c>
      <c r="GV1228" s="3">
        <v>0</v>
      </c>
      <c r="GW1228" s="3">
        <v>0</v>
      </c>
      <c r="GX1228" s="3">
        <v>0</v>
      </c>
      <c r="GY1228" s="3">
        <v>0</v>
      </c>
      <c r="GZ1228" s="3">
        <v>0</v>
      </c>
      <c r="HA1228" s="3">
        <v>0</v>
      </c>
      <c r="HB1228">
        <f t="shared" si="7325"/>
        <v>9</v>
      </c>
      <c r="HC1228">
        <f t="shared" si="7329"/>
        <v>0.42177774574938381</v>
      </c>
      <c r="HD1228">
        <f>IF(H1228&gt;=$F$3,IF(HB1228&lt;50,HC1228*VLOOKUP(H1228,Ret!$A$2:$AZ$27,HB1228+2),HC1228),0)</f>
        <v>0</v>
      </c>
      <c r="HE1228">
        <f>IF(H1228&lt;$F$3,HC1228*VLOOKUP(H1228,Withd!$A$2:$AZ$57,HB1228+2),0)</f>
        <v>2.9229197780432297E-2</v>
      </c>
      <c r="HF1228">
        <f>IF(HC1228=HD1228,0,HC1228*VLOOKUP(H1228,Mort!$A$2:$E$115,IF(HF1227/HC1227=VLOOKUP(H1227,Mort!$A$2:$E$115,2),2,3)))</f>
        <v>2.0667109541719806E-4</v>
      </c>
      <c r="HH1228">
        <f t="shared" ref="HH1228:HI1228" si="7342">HH1227+1</f>
        <v>30</v>
      </c>
      <c r="HI1228">
        <f t="shared" si="7342"/>
        <v>9</v>
      </c>
      <c r="HJ1228">
        <f t="shared" si="7323"/>
        <v>0.34867100907864296</v>
      </c>
      <c r="HK1228">
        <f>IF(HH1228&gt;=$F$3,IF(HI1228&lt;50,HJ1228*VLOOKUP(HH1228,Ret!$A$2:$AZ$27,HI1228+2),HJ1228),0)</f>
        <v>0</v>
      </c>
      <c r="HL1228">
        <f>IF(HH1228&lt;$F$3,HJ1228*VLOOKUP(HH1228,Withd!$A$2:$AZ$57,HI1228+2),0)</f>
        <v>2.4162900929149956E-2</v>
      </c>
      <c r="HM1228">
        <f>IF(HJ1228=HK1228,0,HJ1228*VLOOKUP(HH1228,Mort!$A$2:$E$115,IF(HM1227/HJ1227=VLOOKUP(HH1227,Mort!$A$2:$E$115,2),2,3)))</f>
        <v>1.7084879444853504E-4</v>
      </c>
      <c r="HN1228">
        <f>HN1227/(1+Assumptions!$C$9)</f>
        <v>0.74202950092240749</v>
      </c>
      <c r="HO1228">
        <f>HO1227*(1+Assumptions!$C$10)</f>
        <v>1.2915775352963668</v>
      </c>
      <c r="HQ1228">
        <f>HQ1227/(1.01+Assumptions!$C$9)</f>
        <v>0.68724207244239677</v>
      </c>
      <c r="HR1228">
        <f>HR1227/(0.99+Assumptions!$C$9)</f>
        <v>0.80177974880022085</v>
      </c>
    </row>
    <row r="1229" spans="2:226" x14ac:dyDescent="0.25">
      <c r="B1229">
        <f t="shared" ref="B1229:C1229" si="7343">B1228+1</f>
        <v>2058</v>
      </c>
      <c r="C1229">
        <f t="shared" si="7343"/>
        <v>61</v>
      </c>
      <c r="D1229">
        <f>IF(D1228=0, 0, D1228*(1-VLOOKUP(C1228,Mort!$A$2:$E$111,IF(D1228/D1227=1-VLOOKUP(C1227,Mort!$A$2:$E$111,4),4,5))))</f>
        <v>0.94106236272630128</v>
      </c>
      <c r="E1229" s="3">
        <f>IF(C1229&lt;65,Assumptions!$C$6,Assumptions!$C$7)*(1+Assumptions!$C$8)^(B1229-$J$3)</f>
        <v>82228.072423524369</v>
      </c>
      <c r="F1229" s="3">
        <f t="shared" si="7321"/>
        <v>77381.740000000005</v>
      </c>
      <c r="H1229">
        <f t="shared" si="7328"/>
        <v>31</v>
      </c>
      <c r="I1229" s="5">
        <v>695888.2869881565</v>
      </c>
      <c r="J1229" s="5">
        <v>0</v>
      </c>
      <c r="K1229" s="5">
        <v>0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17405.990000000002</v>
      </c>
      <c r="U1229" s="5">
        <v>18355.060000000001</v>
      </c>
      <c r="V1229" s="5">
        <v>19355.099999999999</v>
      </c>
      <c r="W1229" s="5">
        <v>20408.599999999999</v>
      </c>
      <c r="X1229" s="5">
        <v>21518.16</v>
      </c>
      <c r="Y1229" s="5">
        <v>22686.44</v>
      </c>
      <c r="Z1229" s="5">
        <v>23916.25</v>
      </c>
      <c r="AA1229" s="5">
        <v>25210.19</v>
      </c>
      <c r="AB1229" s="5">
        <v>26571.22</v>
      </c>
      <c r="AC1229" s="5">
        <v>28001.8</v>
      </c>
      <c r="AD1229" s="5">
        <v>29504.68</v>
      </c>
      <c r="AE1229" s="5">
        <v>31082.3</v>
      </c>
      <c r="AF1229" s="5">
        <v>32736.74</v>
      </c>
      <c r="AG1229" s="5">
        <v>34469.910000000003</v>
      </c>
      <c r="AH1229" s="5">
        <v>36283.21</v>
      </c>
      <c r="AI1229" s="5">
        <v>38177.35</v>
      </c>
      <c r="AJ1229" s="5">
        <v>40152.239999999998</v>
      </c>
      <c r="AK1229" s="5">
        <v>42206.84</v>
      </c>
      <c r="AL1229" s="5">
        <v>44338.09</v>
      </c>
      <c r="AM1229" s="5">
        <v>46542.33</v>
      </c>
      <c r="AN1229" s="5">
        <v>48848.3</v>
      </c>
      <c r="AO1229" s="5">
        <v>51259.76</v>
      </c>
      <c r="AP1229" s="5">
        <v>53779.45</v>
      </c>
      <c r="AQ1229" s="5">
        <v>56409.38</v>
      </c>
      <c r="AR1229" s="5">
        <v>59155.41</v>
      </c>
      <c r="AS1229" s="5">
        <v>62025.15</v>
      </c>
      <c r="AT1229" s="5">
        <v>65027.55</v>
      </c>
      <c r="AU1229" s="5">
        <v>68159.509999999995</v>
      </c>
      <c r="AV1229" s="5">
        <v>71422.19</v>
      </c>
      <c r="AW1229" s="5">
        <v>74815.42</v>
      </c>
      <c r="AX1229" s="5">
        <v>78353.289999999994</v>
      </c>
      <c r="AY1229" s="5">
        <v>82040.27</v>
      </c>
      <c r="AZ1229" s="5">
        <v>85885.16</v>
      </c>
      <c r="BA1229" s="5">
        <v>37023.519999999997</v>
      </c>
      <c r="BB1229" s="5">
        <v>38736.01</v>
      </c>
      <c r="BC1229" s="5">
        <v>40504.410000000003</v>
      </c>
      <c r="BD1229" s="5">
        <v>42321.5</v>
      </c>
      <c r="BE1229" s="5">
        <v>44182.15</v>
      </c>
      <c r="BF1229" s="5">
        <v>46069.14</v>
      </c>
      <c r="BG1229" s="5">
        <v>47968.67</v>
      </c>
      <c r="BH1229" s="5">
        <v>49866.57</v>
      </c>
      <c r="BI1229" s="5">
        <v>51750.12</v>
      </c>
      <c r="BJ1229" s="5">
        <v>53612.55</v>
      </c>
      <c r="BK1229" s="5">
        <v>55432.84</v>
      </c>
      <c r="BL1229" s="5">
        <v>57192.13</v>
      </c>
      <c r="BM1229" s="5">
        <v>58866.06</v>
      </c>
      <c r="BN1229" s="5">
        <v>60410.75</v>
      </c>
      <c r="BO1229" s="5">
        <v>61780.55</v>
      </c>
      <c r="BP1229" s="5">
        <v>62923.95</v>
      </c>
      <c r="BQ1229" s="5">
        <v>63796.43</v>
      </c>
      <c r="BR1229" s="5">
        <v>64343.13</v>
      </c>
      <c r="BS1229" s="5">
        <v>64510.3</v>
      </c>
      <c r="BT1229" s="5">
        <v>64256.63</v>
      </c>
      <c r="BU1229" s="5">
        <v>63556.53</v>
      </c>
      <c r="BV1229" s="5">
        <v>62379.28</v>
      </c>
      <c r="BW1229" s="5">
        <v>60698.01</v>
      </c>
      <c r="BX1229" s="5">
        <v>58380.7</v>
      </c>
      <c r="BY1229" s="5">
        <v>55401.07</v>
      </c>
      <c r="BZ1229" s="5">
        <v>51768.67</v>
      </c>
      <c r="CA1229" s="5">
        <v>47530.080000000002</v>
      </c>
      <c r="CB1229" s="5">
        <v>42786.07</v>
      </c>
      <c r="CC1229" s="5">
        <v>37695.379999999997</v>
      </c>
      <c r="CD1229" s="5">
        <v>32453.98</v>
      </c>
      <c r="CE1229" s="5">
        <v>27263.11</v>
      </c>
      <c r="CF1229" s="5">
        <v>22307.1</v>
      </c>
      <c r="CG1229" s="5">
        <v>17742.98</v>
      </c>
      <c r="CH1229" s="5">
        <v>13690.59</v>
      </c>
      <c r="CI1229" s="5">
        <v>10308.23</v>
      </c>
      <c r="CJ1229" s="5">
        <v>7502.57</v>
      </c>
      <c r="CK1229" s="5">
        <v>5339.92</v>
      </c>
      <c r="CL1229" s="5">
        <v>3603.04</v>
      </c>
      <c r="CM1229" s="5">
        <v>2291.52</v>
      </c>
      <c r="CN1229" s="5">
        <v>1316.94</v>
      </c>
      <c r="CO1229" s="5">
        <v>665.91</v>
      </c>
      <c r="CP1229" s="5">
        <v>291.36</v>
      </c>
      <c r="CQ1229" s="5">
        <v>109.18</v>
      </c>
      <c r="CR1229" s="5">
        <v>33.36</v>
      </c>
      <c r="CS1229" s="5">
        <v>7.65</v>
      </c>
      <c r="CT1229" s="5">
        <v>1.1100000000000001</v>
      </c>
      <c r="CU1229" s="5">
        <v>0</v>
      </c>
      <c r="CV1229" s="5">
        <v>0</v>
      </c>
      <c r="CW1229" s="5">
        <v>0</v>
      </c>
      <c r="CX1229" s="5">
        <v>0</v>
      </c>
      <c r="CY1229" s="5">
        <v>0</v>
      </c>
      <c r="CZ1229" s="5">
        <v>0</v>
      </c>
      <c r="DA1229" s="5">
        <v>0</v>
      </c>
      <c r="DB1229" s="5">
        <v>0</v>
      </c>
      <c r="DC1229" s="5">
        <v>0</v>
      </c>
      <c r="DD1229" s="5">
        <v>0</v>
      </c>
      <c r="DE1229" s="5">
        <v>0</v>
      </c>
      <c r="DF1229" s="3">
        <v>0</v>
      </c>
      <c r="DG1229" s="3">
        <v>0</v>
      </c>
      <c r="DH1229" s="3">
        <v>0</v>
      </c>
      <c r="DI1229" s="3">
        <v>0</v>
      </c>
      <c r="DJ1229" s="3">
        <v>0</v>
      </c>
      <c r="DK1229" s="3">
        <v>0</v>
      </c>
      <c r="DL1229" s="3">
        <v>0</v>
      </c>
      <c r="DM1229" s="3">
        <v>0</v>
      </c>
      <c r="DN1229" s="3">
        <v>0</v>
      </c>
      <c r="DO1229" s="3">
        <v>0</v>
      </c>
      <c r="DP1229" s="3">
        <v>1</v>
      </c>
      <c r="DQ1229" s="3">
        <v>0.99955000000000005</v>
      </c>
      <c r="DR1229" s="3">
        <v>0.9990602205000001</v>
      </c>
      <c r="DS1229" s="3">
        <v>0.99852072798093006</v>
      </c>
      <c r="DT1229" s="3">
        <v>0.99792161554414149</v>
      </c>
      <c r="DU1229" s="3">
        <v>0.99725300806172701</v>
      </c>
      <c r="DV1229" s="3">
        <v>0.99650506830568064</v>
      </c>
      <c r="DW1229" s="3">
        <v>0.99565803899762084</v>
      </c>
      <c r="DX1229" s="3">
        <v>0.99470220728018321</v>
      </c>
      <c r="DY1229" s="3">
        <v>0.99360803485217497</v>
      </c>
      <c r="DZ1229" s="3">
        <v>0.9923560887282612</v>
      </c>
      <c r="EA1229" s="3">
        <v>0.99091717239960531</v>
      </c>
      <c r="EB1229" s="3">
        <v>0.989252431549974</v>
      </c>
      <c r="EC1229" s="3">
        <v>0.98732338930845154</v>
      </c>
      <c r="ED1229" s="3">
        <v>0.98508216521472136</v>
      </c>
      <c r="EE1229" s="3">
        <v>0.98247169747690233</v>
      </c>
      <c r="EF1229" s="3">
        <v>0.97942603521472393</v>
      </c>
      <c r="EG1229" s="3">
        <v>0.97587071870689446</v>
      </c>
      <c r="EH1229" s="3">
        <v>0.97170375073801607</v>
      </c>
      <c r="EI1229" s="3">
        <v>0.96683551494681863</v>
      </c>
      <c r="EJ1229" s="3">
        <v>0.9618369753345436</v>
      </c>
      <c r="EK1229" s="3">
        <v>0.95670076588625708</v>
      </c>
      <c r="EL1229" s="3">
        <v>0.95140064364324717</v>
      </c>
      <c r="EM1229" s="3">
        <v>0.94590154792298919</v>
      </c>
      <c r="EN1229" s="3">
        <v>0.94023559765093045</v>
      </c>
      <c r="EO1229" s="3">
        <v>0.93445314872537721</v>
      </c>
      <c r="EP1229" s="3">
        <v>0.9286128165458436</v>
      </c>
      <c r="EQ1229" s="3">
        <v>0.92259540549462649</v>
      </c>
      <c r="ER1229" s="3">
        <v>0.91635866055348281</v>
      </c>
      <c r="ES1229" s="3">
        <v>0.90985251406355305</v>
      </c>
      <c r="ET1229" s="3">
        <v>0.90320149218574841</v>
      </c>
      <c r="EU1229" s="3">
        <v>0.89640038494958973</v>
      </c>
      <c r="EV1229" s="3">
        <v>0.88948913798162843</v>
      </c>
      <c r="EW1229" s="3">
        <v>0.88243548911743408</v>
      </c>
      <c r="EX1229" s="3">
        <v>0.87512009891265052</v>
      </c>
      <c r="EY1229" s="3">
        <v>0.86736653483628445</v>
      </c>
      <c r="EZ1229" s="3">
        <v>0.8590311424365078</v>
      </c>
      <c r="FA1229" s="3">
        <v>0.8500456766866219</v>
      </c>
      <c r="FB1229" s="3">
        <v>0.84014264455322274</v>
      </c>
      <c r="FC1229" s="3">
        <v>0.82917878304180315</v>
      </c>
      <c r="FD1229" s="3">
        <v>0.81704789744590156</v>
      </c>
      <c r="FE1229" s="3">
        <v>0.80370550528061002</v>
      </c>
      <c r="FF1229" s="3">
        <v>0.78922273207545335</v>
      </c>
      <c r="FG1229" s="3">
        <v>0.77347773857054802</v>
      </c>
      <c r="FH1229" s="3">
        <v>0.75642255443506745</v>
      </c>
      <c r="FI1229" s="3">
        <v>0.73797340833239611</v>
      </c>
      <c r="FJ1229" s="3">
        <v>0.71785625322125501</v>
      </c>
      <c r="FK1229" s="3">
        <v>0.69586113762255575</v>
      </c>
      <c r="FL1229" s="3">
        <v>0.67179130087219152</v>
      </c>
      <c r="FM1229" s="3">
        <v>0.64559815805118481</v>
      </c>
      <c r="FN1229" s="3">
        <v>0.6171853831153522</v>
      </c>
      <c r="FO1229" s="3">
        <v>0.58652978513601262</v>
      </c>
      <c r="FP1229" s="3">
        <v>0.55376623133831493</v>
      </c>
      <c r="FQ1229" s="3">
        <v>0.51917799252892383</v>
      </c>
      <c r="FR1229" s="3">
        <v>0.48299647822958308</v>
      </c>
      <c r="FS1229" s="3">
        <v>0.4454773118007091</v>
      </c>
      <c r="FT1229" s="3">
        <v>0.40613275562247048</v>
      </c>
      <c r="FU1229" s="3">
        <v>0.36531235235485598</v>
      </c>
      <c r="FV1229" s="3">
        <v>0.32356445672774303</v>
      </c>
      <c r="FW1229" s="3">
        <v>0.28158520411188565</v>
      </c>
      <c r="FX1229" s="3">
        <v>0.24026539126050755</v>
      </c>
      <c r="FY1229" s="3">
        <v>0.20064322558773726</v>
      </c>
      <c r="FZ1229" s="3">
        <v>0.16373891710538474</v>
      </c>
      <c r="GA1229" s="3">
        <v>0.13037875013433364</v>
      </c>
      <c r="GB1229" s="3">
        <v>0.1011165434541838</v>
      </c>
      <c r="GC1229" s="3">
        <v>7.6234795606412789E-2</v>
      </c>
      <c r="GD1229" s="3">
        <v>5.5756604810618178E-2</v>
      </c>
      <c r="GE1229" s="3">
        <v>3.9792931287290084E-2</v>
      </c>
      <c r="GF1229" s="3">
        <v>2.7452347436475684E-2</v>
      </c>
      <c r="GG1229" s="3">
        <v>1.8520451674543956E-2</v>
      </c>
      <c r="GH1229" s="3">
        <v>1.1844940072971332E-2</v>
      </c>
      <c r="GI1229" s="3">
        <v>7.1406036735900385E-3</v>
      </c>
      <c r="GJ1229" s="3">
        <v>3.8897724451514375E-3</v>
      </c>
      <c r="GK1229" s="3">
        <v>1.8643290352366325E-3</v>
      </c>
      <c r="GL1229" s="3">
        <v>7.7319318078368862E-4</v>
      </c>
      <c r="GM1229" s="3">
        <v>2.7463048588255835E-4</v>
      </c>
      <c r="GN1229" s="3">
        <v>7.9532988711588889E-5</v>
      </c>
      <c r="GO1229" s="3">
        <v>1.7284904436689613E-5</v>
      </c>
      <c r="GP1229" s="3">
        <v>2.3804770390208926E-6</v>
      </c>
      <c r="GQ1229" s="3">
        <v>0</v>
      </c>
      <c r="GR1229" s="3">
        <v>0</v>
      </c>
      <c r="GS1229" s="3">
        <v>0</v>
      </c>
      <c r="GT1229" s="3">
        <v>0</v>
      </c>
      <c r="GU1229" s="3">
        <v>0</v>
      </c>
      <c r="GV1229" s="3">
        <v>0</v>
      </c>
      <c r="GW1229" s="3">
        <v>0</v>
      </c>
      <c r="GX1229" s="3">
        <v>0</v>
      </c>
      <c r="GY1229" s="3">
        <v>0</v>
      </c>
      <c r="GZ1229" s="3">
        <v>0</v>
      </c>
      <c r="HA1229" s="3">
        <v>0</v>
      </c>
      <c r="HB1229">
        <f t="shared" si="7325"/>
        <v>10</v>
      </c>
      <c r="HC1229">
        <f t="shared" si="7329"/>
        <v>0.39234187687353428</v>
      </c>
      <c r="HD1229">
        <f>IF(H1229&gt;=$F$3,IF(HB1229&lt;50,HC1229*VLOOKUP(H1229,Ret!$A$2:$AZ$27,HB1229+2),HC1229),0)</f>
        <v>0</v>
      </c>
      <c r="HE1229">
        <f>IF(H1229&lt;$F$3,HC1229*VLOOKUP(H1229,Withd!$A$2:$AZ$57,HB1229+2),0)</f>
        <v>2.5580690372154432E-2</v>
      </c>
      <c r="HF1229">
        <f>IF(HC1229=HD1229,0,HC1229*VLOOKUP(H1229,Mort!$A$2:$E$115,IF(HF1228/HC1228=VLOOKUP(H1228,Mort!$A$2:$E$115,2),2,3)))</f>
        <v>2.0009435720550251E-4</v>
      </c>
      <c r="HH1229">
        <f t="shared" ref="HH1229:HI1229" si="7344">HH1228+1</f>
        <v>31</v>
      </c>
      <c r="HI1229">
        <f t="shared" si="7344"/>
        <v>10</v>
      </c>
      <c r="HJ1229">
        <f t="shared" si="7323"/>
        <v>0.32433725935504448</v>
      </c>
      <c r="HK1229">
        <f>IF(HH1229&gt;=$F$3,IF(HI1229&lt;50,HJ1229*VLOOKUP(HH1229,Ret!$A$2:$AZ$27,HI1229+2),HJ1229),0)</f>
        <v>0</v>
      </c>
      <c r="HL1229">
        <f>IF(HH1229&lt;$F$3,HJ1229*VLOOKUP(HH1229,Withd!$A$2:$AZ$57,HI1229+2),0)</f>
        <v>2.1146789309948899E-2</v>
      </c>
      <c r="HM1229">
        <f>IF(HJ1229=HK1229,0,HJ1229*VLOOKUP(HH1229,Mort!$A$2:$E$115,IF(HM1228/HJ1228=VLOOKUP(HH1228,Mort!$A$2:$E$115,2),2,3)))</f>
        <v>1.6541200227107269E-4</v>
      </c>
      <c r="HN1229">
        <f>HN1228/(1+Assumptions!$C$9)</f>
        <v>0.71486464443391862</v>
      </c>
      <c r="HO1229">
        <f>HO1228*(1+Assumptions!$C$10)</f>
        <v>1.3335538051934988</v>
      </c>
      <c r="HQ1229">
        <f>HQ1228/(1.01+Assumptions!$C$9)</f>
        <v>0.65576533629999689</v>
      </c>
      <c r="HR1229">
        <f>HR1228/(0.99+Assumptions!$C$9)</f>
        <v>0.77994138988348327</v>
      </c>
    </row>
    <row r="1230" spans="2:226" x14ac:dyDescent="0.25">
      <c r="B1230">
        <f t="shared" ref="B1230:C1230" si="7345">B1229+1</f>
        <v>2059</v>
      </c>
      <c r="C1230">
        <f t="shared" si="7345"/>
        <v>62</v>
      </c>
      <c r="D1230">
        <f>IF(D1229=0, 0, D1229*(1-VLOOKUP(C1229,Mort!$A$2:$E$111,IF(D1229/D1228=1-VLOOKUP(C1228,Mort!$A$2:$E$111,4),4,5))))</f>
        <v>0.93418319685477202</v>
      </c>
      <c r="E1230" s="3">
        <f>IF(C1230&lt;65,Assumptions!$C$6,Assumptions!$C$7)*(1+Assumptions!$C$8)^(B1230-$J$3)</f>
        <v>86750.616406818212</v>
      </c>
      <c r="F1230" s="3">
        <f t="shared" si="7321"/>
        <v>81040.97</v>
      </c>
      <c r="H1230">
        <f t="shared" si="7328"/>
        <v>32</v>
      </c>
      <c r="I1230" s="5">
        <v>684208.78154557082</v>
      </c>
      <c r="J1230" s="5">
        <v>0</v>
      </c>
      <c r="K1230" s="5">
        <v>0</v>
      </c>
      <c r="L1230" s="5">
        <v>0</v>
      </c>
      <c r="M1230" s="5">
        <v>0</v>
      </c>
      <c r="N1230" s="5">
        <v>0</v>
      </c>
      <c r="O1230" s="5">
        <v>0</v>
      </c>
      <c r="P1230" s="5">
        <v>0</v>
      </c>
      <c r="Q1230" s="5">
        <v>0</v>
      </c>
      <c r="R1230" s="5">
        <v>0</v>
      </c>
      <c r="S1230" s="5">
        <v>0</v>
      </c>
      <c r="T1230" s="5">
        <v>0</v>
      </c>
      <c r="U1230" s="5">
        <v>18363.32</v>
      </c>
      <c r="V1230" s="5">
        <v>19363.810000000001</v>
      </c>
      <c r="W1230" s="5">
        <v>20417.79</v>
      </c>
      <c r="X1230" s="5">
        <v>21527.84</v>
      </c>
      <c r="Y1230" s="5">
        <v>22696.66</v>
      </c>
      <c r="Z1230" s="5">
        <v>23927.02</v>
      </c>
      <c r="AA1230" s="5">
        <v>25221.54</v>
      </c>
      <c r="AB1230" s="5">
        <v>26583.19</v>
      </c>
      <c r="AC1230" s="5">
        <v>28014.41</v>
      </c>
      <c r="AD1230" s="5">
        <v>29517.96</v>
      </c>
      <c r="AE1230" s="5">
        <v>31096.3</v>
      </c>
      <c r="AF1230" s="5">
        <v>32751.48</v>
      </c>
      <c r="AG1230" s="5">
        <v>34485.43</v>
      </c>
      <c r="AH1230" s="5">
        <v>36299.54</v>
      </c>
      <c r="AI1230" s="5">
        <v>38194.53</v>
      </c>
      <c r="AJ1230" s="5">
        <v>40170.32</v>
      </c>
      <c r="AK1230" s="5">
        <v>42225.85</v>
      </c>
      <c r="AL1230" s="5">
        <v>44358.05</v>
      </c>
      <c r="AM1230" s="5">
        <v>46563.28</v>
      </c>
      <c r="AN1230" s="5">
        <v>48870.29</v>
      </c>
      <c r="AO1230" s="5">
        <v>51282.84</v>
      </c>
      <c r="AP1230" s="5">
        <v>53803.66</v>
      </c>
      <c r="AQ1230" s="5">
        <v>56434.77</v>
      </c>
      <c r="AR1230" s="5">
        <v>59182.05</v>
      </c>
      <c r="AS1230" s="5">
        <v>62053.07</v>
      </c>
      <c r="AT1230" s="5">
        <v>65056.83</v>
      </c>
      <c r="AU1230" s="5">
        <v>68190.2</v>
      </c>
      <c r="AV1230" s="5">
        <v>71454.34</v>
      </c>
      <c r="AW1230" s="5">
        <v>74849.100000000006</v>
      </c>
      <c r="AX1230" s="5">
        <v>78388.56</v>
      </c>
      <c r="AY1230" s="5">
        <v>82077.2</v>
      </c>
      <c r="AZ1230" s="5">
        <v>85923.83</v>
      </c>
      <c r="BA1230" s="5">
        <v>37040.19</v>
      </c>
      <c r="BB1230" s="5">
        <v>38753.449999999997</v>
      </c>
      <c r="BC1230" s="5">
        <v>40522.65</v>
      </c>
      <c r="BD1230" s="5">
        <v>42340.55</v>
      </c>
      <c r="BE1230" s="5">
        <v>44202.04</v>
      </c>
      <c r="BF1230" s="5">
        <v>46089.88</v>
      </c>
      <c r="BG1230" s="5">
        <v>47990.27</v>
      </c>
      <c r="BH1230" s="5">
        <v>49889.02</v>
      </c>
      <c r="BI1230" s="5">
        <v>51773.42</v>
      </c>
      <c r="BJ1230" s="5">
        <v>53636.69</v>
      </c>
      <c r="BK1230" s="5">
        <v>55457.8</v>
      </c>
      <c r="BL1230" s="5">
        <v>57217.88</v>
      </c>
      <c r="BM1230" s="5">
        <v>58892.56</v>
      </c>
      <c r="BN1230" s="5">
        <v>60437.94</v>
      </c>
      <c r="BO1230" s="5">
        <v>61808.36</v>
      </c>
      <c r="BP1230" s="5">
        <v>62952.28</v>
      </c>
      <c r="BQ1230" s="5">
        <v>63825.15</v>
      </c>
      <c r="BR1230" s="5">
        <v>64372.1</v>
      </c>
      <c r="BS1230" s="5">
        <v>64539.35</v>
      </c>
      <c r="BT1230" s="5">
        <v>64285.56</v>
      </c>
      <c r="BU1230" s="5">
        <v>63585.15</v>
      </c>
      <c r="BV1230" s="5">
        <v>62407.360000000001</v>
      </c>
      <c r="BW1230" s="5">
        <v>60725.33</v>
      </c>
      <c r="BX1230" s="5">
        <v>58406.99</v>
      </c>
      <c r="BY1230" s="5">
        <v>55426.01</v>
      </c>
      <c r="BZ1230" s="5">
        <v>51791.98</v>
      </c>
      <c r="CA1230" s="5">
        <v>47551.47</v>
      </c>
      <c r="CB1230" s="5">
        <v>42805.33</v>
      </c>
      <c r="CC1230" s="5">
        <v>37712.35</v>
      </c>
      <c r="CD1230" s="5">
        <v>32468.59</v>
      </c>
      <c r="CE1230" s="5">
        <v>27275.38</v>
      </c>
      <c r="CF1230" s="5">
        <v>22317.15</v>
      </c>
      <c r="CG1230" s="5">
        <v>17750.97</v>
      </c>
      <c r="CH1230" s="5">
        <v>13696.76</v>
      </c>
      <c r="CI1230" s="5">
        <v>10312.879999999999</v>
      </c>
      <c r="CJ1230" s="5">
        <v>7505.95</v>
      </c>
      <c r="CK1230" s="5">
        <v>5342.33</v>
      </c>
      <c r="CL1230" s="5">
        <v>3604.66</v>
      </c>
      <c r="CM1230" s="5">
        <v>2292.5500000000002</v>
      </c>
      <c r="CN1230" s="5">
        <v>1317.53</v>
      </c>
      <c r="CO1230" s="5">
        <v>666.21</v>
      </c>
      <c r="CP1230" s="5">
        <v>291.49</v>
      </c>
      <c r="CQ1230" s="5">
        <v>109.23</v>
      </c>
      <c r="CR1230" s="5">
        <v>33.369999999999997</v>
      </c>
      <c r="CS1230" s="5">
        <v>7.65</v>
      </c>
      <c r="CT1230" s="5">
        <v>1.1100000000000001</v>
      </c>
      <c r="CU1230" s="5">
        <v>0</v>
      </c>
      <c r="CV1230" s="5">
        <v>0</v>
      </c>
      <c r="CW1230" s="5">
        <v>0</v>
      </c>
      <c r="CX1230" s="5">
        <v>0</v>
      </c>
      <c r="CY1230" s="5">
        <v>0</v>
      </c>
      <c r="CZ1230" s="5">
        <v>0</v>
      </c>
      <c r="DA1230" s="5">
        <v>0</v>
      </c>
      <c r="DB1230" s="5">
        <v>0</v>
      </c>
      <c r="DC1230" s="5">
        <v>0</v>
      </c>
      <c r="DD1230" s="5">
        <v>0</v>
      </c>
      <c r="DE1230" s="5">
        <v>0</v>
      </c>
      <c r="DF1230" s="3">
        <v>0</v>
      </c>
      <c r="DG1230" s="3">
        <v>0</v>
      </c>
      <c r="DH1230" s="3">
        <v>0</v>
      </c>
      <c r="DI1230" s="3">
        <v>0</v>
      </c>
      <c r="DJ1230" s="3">
        <v>0</v>
      </c>
      <c r="DK1230" s="3">
        <v>0</v>
      </c>
      <c r="DL1230" s="3">
        <v>0</v>
      </c>
      <c r="DM1230" s="3">
        <v>0</v>
      </c>
      <c r="DN1230" s="3">
        <v>0</v>
      </c>
      <c r="DO1230" s="3">
        <v>0</v>
      </c>
      <c r="DP1230" s="3">
        <v>0</v>
      </c>
      <c r="DQ1230" s="3">
        <v>1</v>
      </c>
      <c r="DR1230" s="3">
        <v>0.99951000000000001</v>
      </c>
      <c r="DS1230" s="3">
        <v>0.99897026460000005</v>
      </c>
      <c r="DT1230" s="3">
        <v>0.99837088244123995</v>
      </c>
      <c r="DU1230" s="3">
        <v>0.99770197395000437</v>
      </c>
      <c r="DV1230" s="3">
        <v>0.99695369746954188</v>
      </c>
      <c r="DW1230" s="3">
        <v>0.99610628682669278</v>
      </c>
      <c r="DX1230" s="3">
        <v>0.99515002479133918</v>
      </c>
      <c r="DY1230" s="3">
        <v>0.99405535976406867</v>
      </c>
      <c r="DZ1230" s="3">
        <v>0.99280285001076596</v>
      </c>
      <c r="EA1230" s="3">
        <v>0.9913632858782504</v>
      </c>
      <c r="EB1230" s="3">
        <v>0.98969779555797488</v>
      </c>
      <c r="EC1230" s="3">
        <v>0.9877678848566368</v>
      </c>
      <c r="ED1230" s="3">
        <v>0.98552565175801221</v>
      </c>
      <c r="EE1230" s="3">
        <v>0.98291400878085344</v>
      </c>
      <c r="EF1230" s="3">
        <v>0.97986697535363276</v>
      </c>
      <c r="EG1230" s="3">
        <v>0.97631005823309902</v>
      </c>
      <c r="EH1230" s="3">
        <v>0.97214121428444367</v>
      </c>
      <c r="EI1230" s="3">
        <v>0.96727078680087863</v>
      </c>
      <c r="EJ1230" s="3">
        <v>0.96226999683311809</v>
      </c>
      <c r="EK1230" s="3">
        <v>0.95713147505002927</v>
      </c>
      <c r="EL1230" s="3">
        <v>0.95182896667825212</v>
      </c>
      <c r="EM1230" s="3">
        <v>0.94632739525085185</v>
      </c>
      <c r="EN1230" s="3">
        <v>0.94065889415329917</v>
      </c>
      <c r="EO1230" s="3">
        <v>0.93487384195425638</v>
      </c>
      <c r="EP1230" s="3">
        <v>0.9290308804420423</v>
      </c>
      <c r="EQ1230" s="3">
        <v>0.92301076033677787</v>
      </c>
      <c r="ER1230" s="3">
        <v>0.91677120759690123</v>
      </c>
      <c r="ES1230" s="3">
        <v>0.91026213202296324</v>
      </c>
      <c r="ET1230" s="3">
        <v>0.90360811583787537</v>
      </c>
      <c r="EU1230" s="3">
        <v>0.89680394672561614</v>
      </c>
      <c r="EV1230" s="3">
        <v>0.88988958829636167</v>
      </c>
      <c r="EW1230" s="3">
        <v>0.88283276386117149</v>
      </c>
      <c r="EX1230" s="3">
        <v>0.87551408024876232</v>
      </c>
      <c r="EY1230" s="3">
        <v>0.86775702549775835</v>
      </c>
      <c r="EZ1230" s="3">
        <v>0.85941788048272494</v>
      </c>
      <c r="FA1230" s="3">
        <v>0.85042836945287559</v>
      </c>
      <c r="FB1230" s="3">
        <v>0.84052087894874949</v>
      </c>
      <c r="FC1230" s="3">
        <v>0.82955208147846826</v>
      </c>
      <c r="FD1230" s="3">
        <v>0.81741573452643823</v>
      </c>
      <c r="FE1230" s="3">
        <v>0.80406733558162158</v>
      </c>
      <c r="FF1230" s="3">
        <v>0.78957804219444072</v>
      </c>
      <c r="FG1230" s="3">
        <v>0.77382596025266159</v>
      </c>
      <c r="FH1230" s="3">
        <v>0.75676309782909035</v>
      </c>
      <c r="FI1230" s="3">
        <v>0.73830564587303882</v>
      </c>
      <c r="FJ1230" s="3">
        <v>0.71817943396653983</v>
      </c>
      <c r="FK1230" s="3">
        <v>0.69617441610980502</v>
      </c>
      <c r="FL1230" s="3">
        <v>0.67209374305656688</v>
      </c>
      <c r="FM1230" s="3">
        <v>0.64588880801479132</v>
      </c>
      <c r="FN1230" s="3">
        <v>0.61746324157406041</v>
      </c>
      <c r="FO1230" s="3">
        <v>0.58679384236507681</v>
      </c>
      <c r="FP1230" s="3">
        <v>0.55401553833056361</v>
      </c>
      <c r="FQ1230" s="3">
        <v>0.51941172780643663</v>
      </c>
      <c r="FR1230" s="3">
        <v>0.48321392449560602</v>
      </c>
      <c r="FS1230" s="3">
        <v>0.44567786684078736</v>
      </c>
      <c r="FT1230" s="3">
        <v>0.40631559764140907</v>
      </c>
      <c r="FU1230" s="3">
        <v>0.36547681692247103</v>
      </c>
      <c r="FV1230" s="3">
        <v>0.32371012628457102</v>
      </c>
      <c r="FW1230" s="3">
        <v>0.2817119745004108</v>
      </c>
      <c r="FX1230" s="3">
        <v>0.24037355936222052</v>
      </c>
      <c r="FY1230" s="3">
        <v>0.20073355568779674</v>
      </c>
      <c r="FZ1230" s="3">
        <v>0.16381263279014027</v>
      </c>
      <c r="GA1230" s="3">
        <v>0.1304374469854771</v>
      </c>
      <c r="GB1230" s="3">
        <v>0.10116206638405663</v>
      </c>
      <c r="GC1230" s="3">
        <v>7.6269116708931814E-2</v>
      </c>
      <c r="GD1230" s="3">
        <v>5.5781706578578547E-2</v>
      </c>
      <c r="GE1230" s="3">
        <v>3.9810846168065718E-2</v>
      </c>
      <c r="GF1230" s="3">
        <v>2.7464706554425178E-2</v>
      </c>
      <c r="GG1230" s="3">
        <v>1.8528789629877404E-2</v>
      </c>
      <c r="GH1230" s="3">
        <v>1.1850272695684392E-2</v>
      </c>
      <c r="GI1230" s="3">
        <v>7.1438183918663793E-3</v>
      </c>
      <c r="GJ1230" s="3">
        <v>3.8915236307852917E-3</v>
      </c>
      <c r="GK1230" s="3">
        <v>1.8651683609990824E-3</v>
      </c>
      <c r="GL1230" s="3">
        <v>7.7354127435714951E-4</v>
      </c>
      <c r="GM1230" s="3">
        <v>2.7475412523891596E-4</v>
      </c>
      <c r="GN1230" s="3">
        <v>7.9568794669190052E-5</v>
      </c>
      <c r="GO1230" s="3">
        <v>1.7292686145455076E-5</v>
      </c>
      <c r="GP1230" s="3">
        <v>2.3815487359520721E-6</v>
      </c>
      <c r="GQ1230" s="3">
        <v>0</v>
      </c>
      <c r="GR1230" s="3">
        <v>0</v>
      </c>
      <c r="GS1230" s="3">
        <v>0</v>
      </c>
      <c r="GT1230" s="3">
        <v>0</v>
      </c>
      <c r="GU1230" s="3">
        <v>0</v>
      </c>
      <c r="GV1230" s="3">
        <v>0</v>
      </c>
      <c r="GW1230" s="3">
        <v>0</v>
      </c>
      <c r="GX1230" s="3">
        <v>0</v>
      </c>
      <c r="GY1230" s="3">
        <v>0</v>
      </c>
      <c r="GZ1230" s="3">
        <v>0</v>
      </c>
      <c r="HA1230" s="3">
        <v>0</v>
      </c>
      <c r="HB1230">
        <f t="shared" si="7325"/>
        <v>11</v>
      </c>
      <c r="HC1230">
        <f t="shared" si="7329"/>
        <v>0.36656109214417432</v>
      </c>
      <c r="HD1230">
        <f>IF(H1230&gt;=$F$3,IF(HB1230&lt;50,HC1230*VLOOKUP(H1230,Ret!$A$2:$AZ$27,HB1230+2),HC1230),0)</f>
        <v>0</v>
      </c>
      <c r="HE1230">
        <f>IF(H1230&lt;$F$3,HC1230*VLOOKUP(H1230,Withd!$A$2:$AZ$57,HB1230+2),0)</f>
        <v>2.2910068259010895E-2</v>
      </c>
      <c r="HF1230">
        <f>IF(HC1230=HD1230,0,HC1230*VLOOKUP(H1230,Mort!$A$2:$E$115,IF(HF1229/HC1229=VLOOKUP(H1229,Mort!$A$2:$E$115,2),2,3)))</f>
        <v>1.9427737883641238E-4</v>
      </c>
      <c r="HH1230">
        <f t="shared" ref="HH1230:HI1230" si="7346">HH1229+1</f>
        <v>32</v>
      </c>
      <c r="HI1230">
        <f t="shared" si="7346"/>
        <v>11</v>
      </c>
      <c r="HJ1230">
        <f t="shared" si="7323"/>
        <v>0.30302505804282454</v>
      </c>
      <c r="HK1230">
        <f>IF(HH1230&gt;=$F$3,IF(HI1230&lt;50,HJ1230*VLOOKUP(HH1230,Ret!$A$2:$AZ$27,HI1230+2),HJ1230),0)</f>
        <v>0</v>
      </c>
      <c r="HL1230">
        <f>IF(HH1230&lt;$F$3,HJ1230*VLOOKUP(HH1230,Withd!$A$2:$AZ$57,HI1230+2),0)</f>
        <v>1.8939066127676533E-2</v>
      </c>
      <c r="HM1230">
        <f>IF(HJ1230=HK1230,0,HJ1230*VLOOKUP(HH1230,Mort!$A$2:$E$115,IF(HM1229/HJ1229=VLOOKUP(HH1229,Mort!$A$2:$E$115,2),2,3)))</f>
        <v>1.6060328076269699E-4</v>
      </c>
      <c r="HN1230">
        <f>HN1229/(1+Assumptions!$C$9)</f>
        <v>0.68869426246042253</v>
      </c>
      <c r="HO1230">
        <f>HO1229*(1+Assumptions!$C$10)</f>
        <v>1.3768943038622874</v>
      </c>
      <c r="HQ1230">
        <f>HQ1229/(1.01+Assumptions!$C$9)</f>
        <v>0.62573028272900466</v>
      </c>
      <c r="HR1230">
        <f>HR1229/(0.99+Assumptions!$C$9)</f>
        <v>0.75869785008120938</v>
      </c>
    </row>
    <row r="1231" spans="2:226" x14ac:dyDescent="0.25">
      <c r="B1231">
        <f t="shared" ref="B1231:C1231" si="7347">B1230+1</f>
        <v>2060</v>
      </c>
      <c r="C1231">
        <f t="shared" si="7347"/>
        <v>63</v>
      </c>
      <c r="D1231">
        <f>IF(D1230=0, 0, D1230*(1-VLOOKUP(C1230,Mort!$A$2:$E$111,IF(D1230/D1229=1-VLOOKUP(C1229,Mort!$A$2:$E$111,4),4,5))))</f>
        <v>0.92714879738245559</v>
      </c>
      <c r="E1231" s="3">
        <f>IF(C1231&lt;65,Assumptions!$C$6,Assumptions!$C$7)*(1+Assumptions!$C$8)^(B1231-$J$3)</f>
        <v>91521.90030919321</v>
      </c>
      <c r="F1231" s="3">
        <f t="shared" si="7321"/>
        <v>84854.42</v>
      </c>
      <c r="H1231">
        <f t="shared" si="7328"/>
        <v>33</v>
      </c>
      <c r="I1231" s="5">
        <v>672354.49124677631</v>
      </c>
      <c r="J1231" s="5">
        <v>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19373.3</v>
      </c>
      <c r="W1231" s="5">
        <v>20427.8</v>
      </c>
      <c r="X1231" s="5">
        <v>21538.400000000001</v>
      </c>
      <c r="Y1231" s="5">
        <v>22707.78</v>
      </c>
      <c r="Z1231" s="5">
        <v>23938.75</v>
      </c>
      <c r="AA1231" s="5">
        <v>25233.91</v>
      </c>
      <c r="AB1231" s="5">
        <v>26596.22</v>
      </c>
      <c r="AC1231" s="5">
        <v>28028.14</v>
      </c>
      <c r="AD1231" s="5">
        <v>29532.43</v>
      </c>
      <c r="AE1231" s="5">
        <v>31111.54</v>
      </c>
      <c r="AF1231" s="5">
        <v>32767.53</v>
      </c>
      <c r="AG1231" s="5">
        <v>34502.339999999997</v>
      </c>
      <c r="AH1231" s="5">
        <v>36317.339999999997</v>
      </c>
      <c r="AI1231" s="5">
        <v>38213.26</v>
      </c>
      <c r="AJ1231" s="5">
        <v>40190.01</v>
      </c>
      <c r="AK1231" s="5">
        <v>42246.55</v>
      </c>
      <c r="AL1231" s="5">
        <v>44379.79</v>
      </c>
      <c r="AM1231" s="5">
        <v>46586.11</v>
      </c>
      <c r="AN1231" s="5">
        <v>48894.25</v>
      </c>
      <c r="AO1231" s="5">
        <v>51307.98</v>
      </c>
      <c r="AP1231" s="5">
        <v>53830.04</v>
      </c>
      <c r="AQ1231" s="5">
        <v>56462.44</v>
      </c>
      <c r="AR1231" s="5">
        <v>59211.06</v>
      </c>
      <c r="AS1231" s="5">
        <v>62083.49</v>
      </c>
      <c r="AT1231" s="5">
        <v>65088.72</v>
      </c>
      <c r="AU1231" s="5">
        <v>68223.63</v>
      </c>
      <c r="AV1231" s="5">
        <v>71489.37</v>
      </c>
      <c r="AW1231" s="5">
        <v>74885.789999999994</v>
      </c>
      <c r="AX1231" s="5">
        <v>78426.990000000005</v>
      </c>
      <c r="AY1231" s="5">
        <v>82117.440000000002</v>
      </c>
      <c r="AZ1231" s="5">
        <v>85965.95</v>
      </c>
      <c r="BA1231" s="5">
        <v>37058.35</v>
      </c>
      <c r="BB1231" s="5">
        <v>38772.44</v>
      </c>
      <c r="BC1231" s="5">
        <v>40542.51</v>
      </c>
      <c r="BD1231" s="5">
        <v>42361.31</v>
      </c>
      <c r="BE1231" s="5">
        <v>44223.71</v>
      </c>
      <c r="BF1231" s="5">
        <v>46112.47</v>
      </c>
      <c r="BG1231" s="5">
        <v>48013.79</v>
      </c>
      <c r="BH1231" s="5">
        <v>49913.47</v>
      </c>
      <c r="BI1231" s="5">
        <v>51798.8</v>
      </c>
      <c r="BJ1231" s="5">
        <v>53662.98</v>
      </c>
      <c r="BK1231" s="5">
        <v>55484.99</v>
      </c>
      <c r="BL1231" s="5">
        <v>57245.93</v>
      </c>
      <c r="BM1231" s="5">
        <v>58921.43</v>
      </c>
      <c r="BN1231" s="5">
        <v>60467.57</v>
      </c>
      <c r="BO1231" s="5">
        <v>61838.66</v>
      </c>
      <c r="BP1231" s="5">
        <v>62983.14</v>
      </c>
      <c r="BQ1231" s="5">
        <v>63856.44</v>
      </c>
      <c r="BR1231" s="5">
        <v>64403.65</v>
      </c>
      <c r="BS1231" s="5">
        <v>64570.98</v>
      </c>
      <c r="BT1231" s="5">
        <v>64317.07</v>
      </c>
      <c r="BU1231" s="5">
        <v>63616.32</v>
      </c>
      <c r="BV1231" s="5">
        <v>62437.96</v>
      </c>
      <c r="BW1231" s="5">
        <v>60755.1</v>
      </c>
      <c r="BX1231" s="5">
        <v>58435.62</v>
      </c>
      <c r="BY1231" s="5">
        <v>55453.18</v>
      </c>
      <c r="BZ1231" s="5">
        <v>51817.37</v>
      </c>
      <c r="CA1231" s="5">
        <v>47574.79</v>
      </c>
      <c r="CB1231" s="5">
        <v>42826.31</v>
      </c>
      <c r="CC1231" s="5">
        <v>37730.839999999997</v>
      </c>
      <c r="CD1231" s="5">
        <v>32484.51</v>
      </c>
      <c r="CE1231" s="5">
        <v>27288.75</v>
      </c>
      <c r="CF1231" s="5">
        <v>22328.09</v>
      </c>
      <c r="CG1231" s="5">
        <v>17759.68</v>
      </c>
      <c r="CH1231" s="5">
        <v>13703.47</v>
      </c>
      <c r="CI1231" s="5">
        <v>10317.93</v>
      </c>
      <c r="CJ1231" s="5">
        <v>7509.63</v>
      </c>
      <c r="CK1231" s="5">
        <v>5344.94</v>
      </c>
      <c r="CL1231" s="5">
        <v>3606.43</v>
      </c>
      <c r="CM1231" s="5">
        <v>2293.67</v>
      </c>
      <c r="CN1231" s="5">
        <v>1318.18</v>
      </c>
      <c r="CO1231" s="5">
        <v>666.54</v>
      </c>
      <c r="CP1231" s="5">
        <v>291.64</v>
      </c>
      <c r="CQ1231" s="5">
        <v>109.28</v>
      </c>
      <c r="CR1231" s="5">
        <v>33.39</v>
      </c>
      <c r="CS1231" s="5">
        <v>7.66</v>
      </c>
      <c r="CT1231" s="5">
        <v>1.1100000000000001</v>
      </c>
      <c r="CU1231" s="5">
        <v>0</v>
      </c>
      <c r="CV1231" s="5">
        <v>0</v>
      </c>
      <c r="CW1231" s="5">
        <v>0</v>
      </c>
      <c r="CX1231" s="5">
        <v>0</v>
      </c>
      <c r="CY1231" s="5">
        <v>0</v>
      </c>
      <c r="CZ1231" s="5">
        <v>0</v>
      </c>
      <c r="DA1231" s="5">
        <v>0</v>
      </c>
      <c r="DB1231" s="5">
        <v>0</v>
      </c>
      <c r="DC1231" s="5">
        <v>0</v>
      </c>
      <c r="DD1231" s="5">
        <v>0</v>
      </c>
      <c r="DE1231" s="5">
        <v>0</v>
      </c>
      <c r="DF1231" s="3">
        <v>0</v>
      </c>
      <c r="DG1231" s="3">
        <v>0</v>
      </c>
      <c r="DH1231" s="3">
        <v>0</v>
      </c>
      <c r="DI1231" s="3">
        <v>0</v>
      </c>
      <c r="DJ1231" s="3">
        <v>0</v>
      </c>
      <c r="DK1231" s="3">
        <v>0</v>
      </c>
      <c r="DL1231" s="3">
        <v>0</v>
      </c>
      <c r="DM1231" s="3">
        <v>0</v>
      </c>
      <c r="DN1231" s="3">
        <v>0</v>
      </c>
      <c r="DO1231" s="3">
        <v>0</v>
      </c>
      <c r="DP1231" s="3">
        <v>0</v>
      </c>
      <c r="DQ1231" s="3">
        <v>0</v>
      </c>
      <c r="DR1231" s="3">
        <v>1</v>
      </c>
      <c r="DS1231" s="3">
        <v>0.99946000000000002</v>
      </c>
      <c r="DT1231" s="3">
        <v>0.99886032400000002</v>
      </c>
      <c r="DU1231" s="3">
        <v>0.99819108758292008</v>
      </c>
      <c r="DV1231" s="3">
        <v>0.99744244426723283</v>
      </c>
      <c r="DW1231" s="3">
        <v>0.99659461818960571</v>
      </c>
      <c r="DX1231" s="3">
        <v>0.99563788735614378</v>
      </c>
      <c r="DY1231" s="3">
        <v>0.994542685680052</v>
      </c>
      <c r="DZ1231" s="3">
        <v>0.99328956189609507</v>
      </c>
      <c r="EA1231" s="3">
        <v>0.99184929203134575</v>
      </c>
      <c r="EB1231" s="3">
        <v>0.99018298522073311</v>
      </c>
      <c r="EC1231" s="3">
        <v>0.98825212839955268</v>
      </c>
      <c r="ED1231" s="3">
        <v>0.98600879606808567</v>
      </c>
      <c r="EE1231" s="3">
        <v>0.98339587275850515</v>
      </c>
      <c r="EF1231" s="3">
        <v>0.98034734555295378</v>
      </c>
      <c r="EG1231" s="3">
        <v>0.97678868468859648</v>
      </c>
      <c r="EH1231" s="3">
        <v>0.97261779700497619</v>
      </c>
      <c r="EI1231" s="3">
        <v>0.96774498184198132</v>
      </c>
      <c r="EJ1231" s="3">
        <v>0.96274174028585824</v>
      </c>
      <c r="EK1231" s="3">
        <v>0.95760069939273174</v>
      </c>
      <c r="EL1231" s="3">
        <v>0.95229559151809606</v>
      </c>
      <c r="EM1231" s="3">
        <v>0.9467913229991215</v>
      </c>
      <c r="EN1231" s="3">
        <v>0.9411200429743567</v>
      </c>
      <c r="EO1231" s="3">
        <v>0.93533215471006437</v>
      </c>
      <c r="EP1231" s="3">
        <v>0.92948632874312653</v>
      </c>
      <c r="EQ1231" s="3">
        <v>0.92346325733287105</v>
      </c>
      <c r="ER1231" s="3">
        <v>0.91722064571330086</v>
      </c>
      <c r="ES1231" s="3">
        <v>0.91070837912873648</v>
      </c>
      <c r="ET1231" s="3">
        <v>0.90405110087730534</v>
      </c>
      <c r="EU1231" s="3">
        <v>0.89724359608769921</v>
      </c>
      <c r="EV1231" s="3">
        <v>0.89032584796186309</v>
      </c>
      <c r="EW1231" s="3">
        <v>0.88326556398752554</v>
      </c>
      <c r="EX1231" s="3">
        <v>0.87594329246206892</v>
      </c>
      <c r="EY1231" s="3">
        <v>0.868182434890855</v>
      </c>
      <c r="EZ1231" s="3">
        <v>0.85983920169155392</v>
      </c>
      <c r="FA1231" s="3">
        <v>0.85084528364186029</v>
      </c>
      <c r="FB1231" s="3">
        <v>0.84093293608743258</v>
      </c>
      <c r="FC1231" s="3">
        <v>0.8299587612714916</v>
      </c>
      <c r="FD1231" s="3">
        <v>0.81781646459408963</v>
      </c>
      <c r="FE1231" s="3">
        <v>0.80446152172726815</v>
      </c>
      <c r="FF1231" s="3">
        <v>0.78996512510574279</v>
      </c>
      <c r="FG1231" s="3">
        <v>0.77420532085988325</v>
      </c>
      <c r="FH1231" s="3">
        <v>0.75713409353492278</v>
      </c>
      <c r="FI1231" s="3">
        <v>0.73866759299360596</v>
      </c>
      <c r="FJ1231" s="3">
        <v>0.7185315144086003</v>
      </c>
      <c r="FK1231" s="3">
        <v>0.69651570880712077</v>
      </c>
      <c r="FL1231" s="3">
        <v>0.67242323043948249</v>
      </c>
      <c r="FM1231" s="3">
        <v>0.64620544868464713</v>
      </c>
      <c r="FN1231" s="3">
        <v>0.61776594688803577</v>
      </c>
      <c r="FO1231" s="3">
        <v>0.58708151230610706</v>
      </c>
      <c r="FP1231" s="3">
        <v>0.55428713902868787</v>
      </c>
      <c r="FQ1231" s="3">
        <v>0.51966636432495605</v>
      </c>
      <c r="FR1231" s="3">
        <v>0.48345081539514984</v>
      </c>
      <c r="FS1231" s="3">
        <v>0.44589635605525463</v>
      </c>
      <c r="FT1231" s="3">
        <v>0.40651478988845458</v>
      </c>
      <c r="FU1231" s="3">
        <v>0.36565598835676599</v>
      </c>
      <c r="FV1231" s="3">
        <v>0.32386882200735478</v>
      </c>
      <c r="FW1231" s="3">
        <v>0.2818500810401206</v>
      </c>
      <c r="FX1231" s="3">
        <v>0.24049140014829332</v>
      </c>
      <c r="FY1231" s="3">
        <v>0.20083196334983827</v>
      </c>
      <c r="FZ1231" s="3">
        <v>0.16389294033090251</v>
      </c>
      <c r="GA1231" s="3">
        <v>0.13050139266788444</v>
      </c>
      <c r="GB1231" s="3">
        <v>0.10121166009750446</v>
      </c>
      <c r="GC1231" s="3">
        <v>7.6306506897311541E-2</v>
      </c>
      <c r="GD1231" s="3">
        <v>5.5809053014555708E-2</v>
      </c>
      <c r="GE1231" s="3">
        <v>3.9830363045958259E-2</v>
      </c>
      <c r="GF1231" s="3">
        <v>2.7478170858145686E-2</v>
      </c>
      <c r="GG1231" s="3">
        <v>1.8537873187739407E-2</v>
      </c>
      <c r="GH1231" s="3">
        <v>1.1856082175950616E-2</v>
      </c>
      <c r="GI1231" s="3">
        <v>7.1473205789500697E-3</v>
      </c>
      <c r="GJ1231" s="3">
        <v>3.8934314121772608E-3</v>
      </c>
      <c r="GK1231" s="3">
        <v>1.8660827415424392E-3</v>
      </c>
      <c r="GL1231" s="3">
        <v>7.739204953998959E-4</v>
      </c>
      <c r="GM1231" s="3">
        <v>2.7488882076108902E-4</v>
      </c>
      <c r="GN1231" s="3">
        <v>7.9607802492411375E-5</v>
      </c>
      <c r="GO1231" s="3">
        <v>1.7301163715675767E-5</v>
      </c>
      <c r="GP1231" s="3">
        <v>2.3827162669228657E-6</v>
      </c>
      <c r="GQ1231" s="3">
        <v>0</v>
      </c>
      <c r="GR1231" s="3">
        <v>0</v>
      </c>
      <c r="GS1231" s="3">
        <v>0</v>
      </c>
      <c r="GT1231" s="3">
        <v>0</v>
      </c>
      <c r="GU1231" s="3">
        <v>0</v>
      </c>
      <c r="GV1231" s="3">
        <v>0</v>
      </c>
      <c r="GW1231" s="3">
        <v>0</v>
      </c>
      <c r="GX1231" s="3">
        <v>0</v>
      </c>
      <c r="GY1231" s="3">
        <v>0</v>
      </c>
      <c r="GZ1231" s="3">
        <v>0</v>
      </c>
      <c r="HA1231" s="3">
        <v>0</v>
      </c>
      <c r="HB1231">
        <f t="shared" si="7325"/>
        <v>12</v>
      </c>
      <c r="HC1231">
        <f t="shared" si="7329"/>
        <v>0.34345674650632702</v>
      </c>
      <c r="HD1231">
        <f>IF(H1231&gt;=$F$3,IF(HB1231&lt;50,HC1231*VLOOKUP(H1231,Ret!$A$2:$AZ$27,HB1231+2),HC1231),0)</f>
        <v>0</v>
      </c>
      <c r="HE1231">
        <f>IF(H1231&lt;$F$3,HC1231*VLOOKUP(H1231,Withd!$A$2:$AZ$57,HB1231+2),0)</f>
        <v>2.057305911572899E-2</v>
      </c>
      <c r="HF1231">
        <f>IF(HC1231=HD1231,0,HC1231*VLOOKUP(H1231,Mort!$A$2:$E$115,IF(HF1230/HC1230=VLOOKUP(H1230,Mort!$A$2:$E$115,2),2,3)))</f>
        <v>1.854666431134166E-4</v>
      </c>
      <c r="HH1231">
        <f t="shared" ref="HH1231:HI1231" si="7348">HH1230+1</f>
        <v>33</v>
      </c>
      <c r="HI1231">
        <f t="shared" si="7348"/>
        <v>12</v>
      </c>
      <c r="HJ1231">
        <f t="shared" si="7323"/>
        <v>0.28392538863438532</v>
      </c>
      <c r="HK1231">
        <f>IF(HH1231&gt;=$F$3,IF(HI1231&lt;50,HJ1231*VLOOKUP(HH1231,Ret!$A$2:$AZ$27,HI1231+2),HJ1231),0)</f>
        <v>0</v>
      </c>
      <c r="HL1231">
        <f>IF(HH1231&lt;$F$3,HJ1231*VLOOKUP(HH1231,Withd!$A$2:$AZ$57,HI1231+2),0)</f>
        <v>1.7007130779199683E-2</v>
      </c>
      <c r="HM1231">
        <f>IF(HJ1231=HK1231,0,HJ1231*VLOOKUP(HH1231,Mort!$A$2:$E$115,IF(HM1230/HJ1230=VLOOKUP(HH1230,Mort!$A$2:$E$115,2),2,3)))</f>
        <v>1.5331970986256807E-4</v>
      </c>
      <c r="HN1231">
        <f>HN1230/(1+Assumptions!$C$9)</f>
        <v>0.66348194842044561</v>
      </c>
      <c r="HO1231">
        <f>HO1230*(1+Assumptions!$C$10)</f>
        <v>1.4216433687378116</v>
      </c>
      <c r="HQ1231">
        <f>HQ1230/(1.01+Assumptions!$C$9)</f>
        <v>0.5970708804666075</v>
      </c>
      <c r="HR1231">
        <f>HR1230/(0.99+Assumptions!$C$9)</f>
        <v>0.73803292809456167</v>
      </c>
    </row>
    <row r="1232" spans="2:226" x14ac:dyDescent="0.25">
      <c r="B1232">
        <f t="shared" ref="B1232:C1232" si="7349">B1231+1</f>
        <v>2061</v>
      </c>
      <c r="C1232">
        <f t="shared" si="7349"/>
        <v>64</v>
      </c>
      <c r="D1232">
        <f>IF(D1231=0, 0, D1231*(1-VLOOKUP(C1231,Mort!$A$2:$E$111,IF(D1231/D1230=1-VLOOKUP(C1230,Mort!$A$2:$E$111,4),4,5))))</f>
        <v>0.92000048015463687</v>
      </c>
      <c r="E1232" s="3">
        <f>IF(C1232&lt;65,Assumptions!$C$6,Assumptions!$C$7)*(1+Assumptions!$C$8)^(B1232-$J$3)</f>
        <v>96555.604826198833</v>
      </c>
      <c r="F1232" s="3">
        <f t="shared" si="7321"/>
        <v>88831.2</v>
      </c>
      <c r="H1232">
        <f t="shared" si="7328"/>
        <v>34</v>
      </c>
      <c r="I1232" s="5">
        <v>660327.79302478535</v>
      </c>
      <c r="J1232" s="5">
        <v>0</v>
      </c>
      <c r="K1232" s="5">
        <v>0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20438.84</v>
      </c>
      <c r="X1232" s="5">
        <v>21550.03</v>
      </c>
      <c r="Y1232" s="5">
        <v>22720.05</v>
      </c>
      <c r="Z1232" s="5">
        <v>23951.68</v>
      </c>
      <c r="AA1232" s="5">
        <v>25247.54</v>
      </c>
      <c r="AB1232" s="5">
        <v>26610.59</v>
      </c>
      <c r="AC1232" s="5">
        <v>28043.29</v>
      </c>
      <c r="AD1232" s="5">
        <v>29548.39</v>
      </c>
      <c r="AE1232" s="5">
        <v>31128.35</v>
      </c>
      <c r="AF1232" s="5">
        <v>32785.24</v>
      </c>
      <c r="AG1232" s="5">
        <v>34520.980000000003</v>
      </c>
      <c r="AH1232" s="5">
        <v>36336.959999999999</v>
      </c>
      <c r="AI1232" s="5">
        <v>38233.9</v>
      </c>
      <c r="AJ1232" s="5">
        <v>40211.72</v>
      </c>
      <c r="AK1232" s="5">
        <v>42269.37</v>
      </c>
      <c r="AL1232" s="5">
        <v>44403.77</v>
      </c>
      <c r="AM1232" s="5">
        <v>46611.28</v>
      </c>
      <c r="AN1232" s="5">
        <v>48920.67</v>
      </c>
      <c r="AO1232" s="5">
        <v>51335.7</v>
      </c>
      <c r="AP1232" s="5">
        <v>53859.12</v>
      </c>
      <c r="AQ1232" s="5">
        <v>56492.94</v>
      </c>
      <c r="AR1232" s="5">
        <v>59243.05</v>
      </c>
      <c r="AS1232" s="5">
        <v>62117.04</v>
      </c>
      <c r="AT1232" s="5">
        <v>65123.89</v>
      </c>
      <c r="AU1232" s="5">
        <v>68260.490000000005</v>
      </c>
      <c r="AV1232" s="5">
        <v>71528</v>
      </c>
      <c r="AW1232" s="5">
        <v>74926.25</v>
      </c>
      <c r="AX1232" s="5">
        <v>78469.36</v>
      </c>
      <c r="AY1232" s="5">
        <v>82161.81</v>
      </c>
      <c r="AZ1232" s="5">
        <v>86012.4</v>
      </c>
      <c r="BA1232" s="5">
        <v>37078.370000000003</v>
      </c>
      <c r="BB1232" s="5">
        <v>38793.39</v>
      </c>
      <c r="BC1232" s="5">
        <v>40564.42</v>
      </c>
      <c r="BD1232" s="5">
        <v>42384.19</v>
      </c>
      <c r="BE1232" s="5">
        <v>44247.6</v>
      </c>
      <c r="BF1232" s="5">
        <v>46137.39</v>
      </c>
      <c r="BG1232" s="5">
        <v>48039.73</v>
      </c>
      <c r="BH1232" s="5">
        <v>49940.44</v>
      </c>
      <c r="BI1232" s="5">
        <v>51826.79</v>
      </c>
      <c r="BJ1232" s="5">
        <v>53691.97</v>
      </c>
      <c r="BK1232" s="5">
        <v>55514.96</v>
      </c>
      <c r="BL1232" s="5">
        <v>57276.86</v>
      </c>
      <c r="BM1232" s="5">
        <v>58953.27</v>
      </c>
      <c r="BN1232" s="5">
        <v>60500.24</v>
      </c>
      <c r="BO1232" s="5">
        <v>61872.07</v>
      </c>
      <c r="BP1232" s="5">
        <v>63017.17</v>
      </c>
      <c r="BQ1232" s="5">
        <v>63890.94</v>
      </c>
      <c r="BR1232" s="5">
        <v>64438.45</v>
      </c>
      <c r="BS1232" s="5">
        <v>64605.87</v>
      </c>
      <c r="BT1232" s="5">
        <v>64351.82</v>
      </c>
      <c r="BU1232" s="5">
        <v>63650.69</v>
      </c>
      <c r="BV1232" s="5">
        <v>62471.69</v>
      </c>
      <c r="BW1232" s="5">
        <v>60787.93</v>
      </c>
      <c r="BX1232" s="5">
        <v>58467.19</v>
      </c>
      <c r="BY1232" s="5">
        <v>55483.14</v>
      </c>
      <c r="BZ1232" s="5">
        <v>51845.37</v>
      </c>
      <c r="CA1232" s="5">
        <v>47600.49</v>
      </c>
      <c r="CB1232" s="5">
        <v>42849.45</v>
      </c>
      <c r="CC1232" s="5">
        <v>37751.22</v>
      </c>
      <c r="CD1232" s="5">
        <v>32502.06</v>
      </c>
      <c r="CE1232" s="5">
        <v>27303.5</v>
      </c>
      <c r="CF1232" s="5">
        <v>22340.15</v>
      </c>
      <c r="CG1232" s="5">
        <v>17769.27</v>
      </c>
      <c r="CH1232" s="5">
        <v>13710.87</v>
      </c>
      <c r="CI1232" s="5">
        <v>10323.51</v>
      </c>
      <c r="CJ1232" s="5">
        <v>7513.69</v>
      </c>
      <c r="CK1232" s="5">
        <v>5347.83</v>
      </c>
      <c r="CL1232" s="5">
        <v>3608.37</v>
      </c>
      <c r="CM1232" s="5">
        <v>2294.91</v>
      </c>
      <c r="CN1232" s="5">
        <v>1318.89</v>
      </c>
      <c r="CO1232" s="5">
        <v>666.9</v>
      </c>
      <c r="CP1232" s="5">
        <v>291.79000000000002</v>
      </c>
      <c r="CQ1232" s="5">
        <v>109.34</v>
      </c>
      <c r="CR1232" s="5">
        <v>33.409999999999997</v>
      </c>
      <c r="CS1232" s="5">
        <v>7.66</v>
      </c>
      <c r="CT1232" s="5">
        <v>1.1100000000000001</v>
      </c>
      <c r="CU1232" s="5">
        <v>0</v>
      </c>
      <c r="CV1232" s="5">
        <v>0</v>
      </c>
      <c r="CW1232" s="5">
        <v>0</v>
      </c>
      <c r="CX1232" s="5">
        <v>0</v>
      </c>
      <c r="CY1232" s="5">
        <v>0</v>
      </c>
      <c r="CZ1232" s="5">
        <v>0</v>
      </c>
      <c r="DA1232" s="5">
        <v>0</v>
      </c>
      <c r="DB1232" s="5">
        <v>0</v>
      </c>
      <c r="DC1232" s="5">
        <v>0</v>
      </c>
      <c r="DD1232" s="5">
        <v>0</v>
      </c>
      <c r="DE1232" s="5">
        <v>0</v>
      </c>
      <c r="DF1232" s="3">
        <v>0</v>
      </c>
      <c r="DG1232" s="3">
        <v>0</v>
      </c>
      <c r="DH1232" s="3">
        <v>0</v>
      </c>
      <c r="DI1232" s="3">
        <v>0</v>
      </c>
      <c r="DJ1232" s="3">
        <v>0</v>
      </c>
      <c r="DK1232" s="3">
        <v>0</v>
      </c>
      <c r="DL1232" s="3">
        <v>0</v>
      </c>
      <c r="DM1232" s="3">
        <v>0</v>
      </c>
      <c r="DN1232" s="3">
        <v>0</v>
      </c>
      <c r="DO1232" s="3">
        <v>0</v>
      </c>
      <c r="DP1232" s="3">
        <v>0</v>
      </c>
      <c r="DQ1232" s="3">
        <v>0</v>
      </c>
      <c r="DR1232" s="3">
        <v>0</v>
      </c>
      <c r="DS1232" s="3">
        <v>1</v>
      </c>
      <c r="DT1232" s="3">
        <v>0.99939999999999996</v>
      </c>
      <c r="DU1232" s="3">
        <v>0.99873040199999996</v>
      </c>
      <c r="DV1232" s="3">
        <v>0.99798135419849998</v>
      </c>
      <c r="DW1232" s="3">
        <v>0.99713307004743124</v>
      </c>
      <c r="DX1232" s="3">
        <v>0.99617582230018575</v>
      </c>
      <c r="DY1232" s="3">
        <v>0.99508002889565561</v>
      </c>
      <c r="DZ1232" s="3">
        <v>0.99382622805924703</v>
      </c>
      <c r="EA1232" s="3">
        <v>0.99238518002856113</v>
      </c>
      <c r="EB1232" s="3">
        <v>0.99071797292611319</v>
      </c>
      <c r="EC1232" s="3">
        <v>0.9887860728789073</v>
      </c>
      <c r="ED1232" s="3">
        <v>0.98654152849347221</v>
      </c>
      <c r="EE1232" s="3">
        <v>0.98392719344296442</v>
      </c>
      <c r="EF1232" s="3">
        <v>0.98087701914329128</v>
      </c>
      <c r="EG1232" s="3">
        <v>0.9773164355638011</v>
      </c>
      <c r="EH1232" s="3">
        <v>0.97314329438394365</v>
      </c>
      <c r="EI1232" s="3">
        <v>0.96826784647908015</v>
      </c>
      <c r="EJ1232" s="3">
        <v>0.96326190171278325</v>
      </c>
      <c r="EK1232" s="3">
        <v>0.95811808315763702</v>
      </c>
      <c r="EL1232" s="3">
        <v>0.95281010897694374</v>
      </c>
      <c r="EM1232" s="3">
        <v>0.94730286654705698</v>
      </c>
      <c r="EN1232" s="3">
        <v>0.94162852237644001</v>
      </c>
      <c r="EO1232" s="3">
        <v>0.93583750696382495</v>
      </c>
      <c r="EP1232" s="3">
        <v>0.92998852254530107</v>
      </c>
      <c r="EQ1232" s="3">
        <v>0.92396219691920745</v>
      </c>
      <c r="ER1232" s="3">
        <v>0.91771621246803359</v>
      </c>
      <c r="ES1232" s="3">
        <v>0.91120042735951057</v>
      </c>
      <c r="ET1232" s="3">
        <v>0.90453955223551252</v>
      </c>
      <c r="EU1232" s="3">
        <v>0.89772836940717904</v>
      </c>
      <c r="EV1232" s="3">
        <v>0.8908068836790497</v>
      </c>
      <c r="EW1232" s="3">
        <v>0.88374278509147486</v>
      </c>
      <c r="EX1232" s="3">
        <v>0.87641655740306657</v>
      </c>
      <c r="EY1232" s="3">
        <v>0.86865150670447544</v>
      </c>
      <c r="EZ1232" s="3">
        <v>0.86030376572504541</v>
      </c>
      <c r="FA1232" s="3">
        <v>0.85130498833556145</v>
      </c>
      <c r="FB1232" s="3">
        <v>0.84138728522145212</v>
      </c>
      <c r="FC1232" s="3">
        <v>0.83040718114931211</v>
      </c>
      <c r="FD1232" s="3">
        <v>0.8182583240890976</v>
      </c>
      <c r="FE1232" s="3">
        <v>0.80489616565672262</v>
      </c>
      <c r="FF1232" s="3">
        <v>0.79039193675158848</v>
      </c>
      <c r="FG1232" s="3">
        <v>0.77462361761339427</v>
      </c>
      <c r="FH1232" s="3">
        <v>0.75754316684501888</v>
      </c>
      <c r="FI1232" s="3">
        <v>0.73906668900566885</v>
      </c>
      <c r="FJ1232" s="3">
        <v>0.71891973106337437</v>
      </c>
      <c r="FK1232" s="3">
        <v>0.69689203050359261</v>
      </c>
      <c r="FL1232" s="3">
        <v>0.67278653516847331</v>
      </c>
      <c r="FM1232" s="3">
        <v>0.64655458816225453</v>
      </c>
      <c r="FN1232" s="3">
        <v>0.61809972073723374</v>
      </c>
      <c r="FO1232" s="3">
        <v>0.58739870760821533</v>
      </c>
      <c r="FP1232" s="3">
        <v>0.55458661580122037</v>
      </c>
      <c r="FQ1232" s="3">
        <v>0.51994713577827623</v>
      </c>
      <c r="FR1232" s="3">
        <v>0.48371201988588813</v>
      </c>
      <c r="FS1232" s="3">
        <v>0.44613727018115235</v>
      </c>
      <c r="FT1232" s="3">
        <v>0.40673442647875296</v>
      </c>
      <c r="FU1232" s="3">
        <v>0.36585354927337349</v>
      </c>
      <c r="FV1232" s="3">
        <v>0.32404380566241237</v>
      </c>
      <c r="FW1232" s="3">
        <v>0.28200236231577097</v>
      </c>
      <c r="FX1232" s="3">
        <v>0.24062133566955474</v>
      </c>
      <c r="FY1232" s="3">
        <v>0.20094047120428846</v>
      </c>
      <c r="FZ1232" s="3">
        <v>0.16398149033568368</v>
      </c>
      <c r="GA1232" s="3">
        <v>0.13057190149469147</v>
      </c>
      <c r="GB1232" s="3">
        <v>0.10126634392322292</v>
      </c>
      <c r="GC1232" s="3">
        <v>7.6347734674035453E-2</v>
      </c>
      <c r="GD1232" s="3">
        <v>5.5839206185896044E-2</v>
      </c>
      <c r="GE1232" s="3">
        <v>3.9851883062812142E-2</v>
      </c>
      <c r="GF1232" s="3">
        <v>2.7493017087372843E-2</v>
      </c>
      <c r="GG1232" s="3">
        <v>1.8547889047825214E-2</v>
      </c>
      <c r="GH1232" s="3">
        <v>1.1862487919427095E-2</v>
      </c>
      <c r="GI1232" s="3">
        <v>7.1511822173474307E-3</v>
      </c>
      <c r="GJ1232" s="3">
        <v>3.8955350010778395E-3</v>
      </c>
      <c r="GK1232" s="3">
        <v>1.8670909706665977E-3</v>
      </c>
      <c r="GL1232" s="3">
        <v>7.7433863826455813E-4</v>
      </c>
      <c r="GM1232" s="3">
        <v>2.7503734092518842E-4</v>
      </c>
      <c r="GN1232" s="3">
        <v>7.9650813931934558E-5</v>
      </c>
      <c r="GO1232" s="3">
        <v>1.7310511391827338E-5</v>
      </c>
      <c r="GP1232" s="3">
        <v>2.3840036288824601E-6</v>
      </c>
      <c r="GQ1232" s="3">
        <v>0</v>
      </c>
      <c r="GR1232" s="3">
        <v>0</v>
      </c>
      <c r="GS1232" s="3">
        <v>0</v>
      </c>
      <c r="GT1232" s="3">
        <v>0</v>
      </c>
      <c r="GU1232" s="3">
        <v>0</v>
      </c>
      <c r="GV1232" s="3">
        <v>0</v>
      </c>
      <c r="GW1232" s="3">
        <v>0</v>
      </c>
      <c r="GX1232" s="3">
        <v>0</v>
      </c>
      <c r="GY1232" s="3">
        <v>0</v>
      </c>
      <c r="GZ1232" s="3">
        <v>0</v>
      </c>
      <c r="HA1232" s="3">
        <v>0</v>
      </c>
      <c r="HB1232">
        <f t="shared" si="7325"/>
        <v>13</v>
      </c>
      <c r="HC1232">
        <f t="shared" si="7329"/>
        <v>0.32269822074748461</v>
      </c>
      <c r="HD1232">
        <f>IF(H1232&gt;=$F$3,IF(HB1232&lt;50,HC1232*VLOOKUP(H1232,Ret!$A$2:$AZ$27,HB1232+2),HC1232),0)</f>
        <v>0</v>
      </c>
      <c r="HE1232">
        <f>IF(H1232&lt;$F$3,HC1232*VLOOKUP(H1232,Withd!$A$2:$AZ$57,HB1232+2),0)</f>
        <v>1.7296624632065175E-2</v>
      </c>
      <c r="HF1232">
        <f>IF(HC1232=HD1232,0,HC1232*VLOOKUP(H1232,Mort!$A$2:$E$115,IF(HF1231/HC1231=VLOOKUP(H1231,Mort!$A$2:$E$115,2),2,3)))</f>
        <v>1.8071100361859136E-4</v>
      </c>
      <c r="HH1232">
        <f t="shared" ref="HH1232:HI1232" si="7350">HH1231+1</f>
        <v>34</v>
      </c>
      <c r="HI1232">
        <f t="shared" si="7350"/>
        <v>13</v>
      </c>
      <c r="HJ1232">
        <f t="shared" si="7323"/>
        <v>0.26676493814532309</v>
      </c>
      <c r="HK1232">
        <f>IF(HH1232&gt;=$F$3,IF(HI1232&lt;50,HJ1232*VLOOKUP(HH1232,Ret!$A$2:$AZ$27,HI1232+2),HJ1232),0)</f>
        <v>0</v>
      </c>
      <c r="HL1232">
        <f>IF(HH1232&lt;$F$3,HJ1232*VLOOKUP(HH1232,Withd!$A$2:$AZ$57,HI1232+2),0)</f>
        <v>1.4298600684589319E-2</v>
      </c>
      <c r="HM1232">
        <f>IF(HJ1232=HK1232,0,HJ1232*VLOOKUP(HH1232,Mort!$A$2:$E$115,IF(HM1231/HJ1231=VLOOKUP(HH1231,Mort!$A$2:$E$115,2),2,3)))</f>
        <v>1.4938836536138091E-4</v>
      </c>
      <c r="HN1232">
        <f>HN1231/(1+Assumptions!$C$9)</f>
        <v>0.63919262853607473</v>
      </c>
      <c r="HO1232">
        <f>HO1231*(1+Assumptions!$C$10)</f>
        <v>1.4678467782217905</v>
      </c>
      <c r="HQ1232">
        <f>HQ1231/(1.01+Assumptions!$C$9)</f>
        <v>0.56972412258264071</v>
      </c>
      <c r="HR1232">
        <f>HR1231/(0.99+Assumptions!$C$9)</f>
        <v>0.71793086390521565</v>
      </c>
    </row>
    <row r="1233" spans="2:226" x14ac:dyDescent="0.25">
      <c r="B1233">
        <f t="shared" ref="B1233:C1233" si="7351">B1232+1</f>
        <v>2062</v>
      </c>
      <c r="C1233">
        <f t="shared" si="7351"/>
        <v>65</v>
      </c>
      <c r="D1233">
        <f>IF(D1232=0, 0, D1232*(1-VLOOKUP(C1232,Mort!$A$2:$E$111,IF(D1232/D1231=1-VLOOKUP(C1231,Mort!$A$2:$E$111,4),4,5))))</f>
        <v>0.91270487634701059</v>
      </c>
      <c r="E1233" s="3">
        <f>IF(C1233&lt;65,Assumptions!$C$6,Assumptions!$C$7)*(1+Assumptions!$C$8)^(B1233-$J$3)</f>
        <v>41956.063444122869</v>
      </c>
      <c r="F1233" s="3">
        <f t="shared" si="7321"/>
        <v>38293.5</v>
      </c>
      <c r="H1233">
        <f t="shared" si="7328"/>
        <v>35</v>
      </c>
      <c r="I1233" s="5">
        <v>648130.58557202725</v>
      </c>
      <c r="J1233" s="5">
        <v>0</v>
      </c>
      <c r="K1233" s="5">
        <v>0</v>
      </c>
      <c r="L1233" s="5">
        <v>0</v>
      </c>
      <c r="M1233" s="5">
        <v>0</v>
      </c>
      <c r="N1233" s="5">
        <v>0</v>
      </c>
      <c r="O1233" s="5">
        <v>0</v>
      </c>
      <c r="P1233" s="5">
        <v>0</v>
      </c>
      <c r="Q1233" s="5">
        <v>0</v>
      </c>
      <c r="R1233" s="5">
        <v>0</v>
      </c>
      <c r="S1233" s="5">
        <v>0</v>
      </c>
      <c r="T1233" s="5">
        <v>0</v>
      </c>
      <c r="U1233" s="5">
        <v>0</v>
      </c>
      <c r="V1233" s="5">
        <v>0</v>
      </c>
      <c r="W1233" s="5">
        <v>0</v>
      </c>
      <c r="X1233" s="5">
        <v>21562.97</v>
      </c>
      <c r="Y1233" s="5">
        <v>22733.69</v>
      </c>
      <c r="Z1233" s="5">
        <v>23966.06</v>
      </c>
      <c r="AA1233" s="5">
        <v>25262.7</v>
      </c>
      <c r="AB1233" s="5">
        <v>26626.560000000001</v>
      </c>
      <c r="AC1233" s="5">
        <v>28060.12</v>
      </c>
      <c r="AD1233" s="5">
        <v>29566.13</v>
      </c>
      <c r="AE1233" s="5">
        <v>31147.040000000001</v>
      </c>
      <c r="AF1233" s="5">
        <v>32804.92</v>
      </c>
      <c r="AG1233" s="5">
        <v>34541.699999999997</v>
      </c>
      <c r="AH1233" s="5">
        <v>36358.769999999997</v>
      </c>
      <c r="AI1233" s="5">
        <v>38256.86</v>
      </c>
      <c r="AJ1233" s="5">
        <v>40235.870000000003</v>
      </c>
      <c r="AK1233" s="5">
        <v>42294.75</v>
      </c>
      <c r="AL1233" s="5">
        <v>44430.43</v>
      </c>
      <c r="AM1233" s="5">
        <v>46639.26</v>
      </c>
      <c r="AN1233" s="5">
        <v>48950.04</v>
      </c>
      <c r="AO1233" s="5">
        <v>51366.52</v>
      </c>
      <c r="AP1233" s="5">
        <v>53891.45</v>
      </c>
      <c r="AQ1233" s="5">
        <v>56526.86</v>
      </c>
      <c r="AR1233" s="5">
        <v>59278.62</v>
      </c>
      <c r="AS1233" s="5">
        <v>62154.33</v>
      </c>
      <c r="AT1233" s="5">
        <v>65162.99</v>
      </c>
      <c r="AU1233" s="5">
        <v>68301.47</v>
      </c>
      <c r="AV1233" s="5">
        <v>71570.94</v>
      </c>
      <c r="AW1233" s="5">
        <v>74971.240000000005</v>
      </c>
      <c r="AX1233" s="5">
        <v>78516.47</v>
      </c>
      <c r="AY1233" s="5">
        <v>82211.13</v>
      </c>
      <c r="AZ1233" s="5">
        <v>86064.04</v>
      </c>
      <c r="BA1233" s="5">
        <v>37100.629999999997</v>
      </c>
      <c r="BB1233" s="5">
        <v>38816.68</v>
      </c>
      <c r="BC1233" s="5">
        <v>40588.769999999997</v>
      </c>
      <c r="BD1233" s="5">
        <v>42409.64</v>
      </c>
      <c r="BE1233" s="5">
        <v>44274.17</v>
      </c>
      <c r="BF1233" s="5">
        <v>46165.08</v>
      </c>
      <c r="BG1233" s="5">
        <v>48068.57</v>
      </c>
      <c r="BH1233" s="5">
        <v>49970.42</v>
      </c>
      <c r="BI1233" s="5">
        <v>51857.9</v>
      </c>
      <c r="BJ1233" s="5">
        <v>53724.21</v>
      </c>
      <c r="BK1233" s="5">
        <v>55548.29</v>
      </c>
      <c r="BL1233" s="5">
        <v>57311.24</v>
      </c>
      <c r="BM1233" s="5">
        <v>58988.66</v>
      </c>
      <c r="BN1233" s="5">
        <v>60536.56</v>
      </c>
      <c r="BO1233" s="5">
        <v>61909.22</v>
      </c>
      <c r="BP1233" s="5">
        <v>63055.01</v>
      </c>
      <c r="BQ1233" s="5">
        <v>63929.3</v>
      </c>
      <c r="BR1233" s="5">
        <v>64477.14</v>
      </c>
      <c r="BS1233" s="5">
        <v>64644.66</v>
      </c>
      <c r="BT1233" s="5">
        <v>64390.46</v>
      </c>
      <c r="BU1233" s="5">
        <v>63688.9</v>
      </c>
      <c r="BV1233" s="5">
        <v>62509.2</v>
      </c>
      <c r="BW1233" s="5">
        <v>60824.42</v>
      </c>
      <c r="BX1233" s="5">
        <v>58502.29</v>
      </c>
      <c r="BY1233" s="5">
        <v>55516.45</v>
      </c>
      <c r="BZ1233" s="5">
        <v>51876.49</v>
      </c>
      <c r="CA1233" s="5">
        <v>47629.07</v>
      </c>
      <c r="CB1233" s="5">
        <v>42875.18</v>
      </c>
      <c r="CC1233" s="5">
        <v>37773.89</v>
      </c>
      <c r="CD1233" s="5">
        <v>32521.57</v>
      </c>
      <c r="CE1233" s="5">
        <v>27319.89</v>
      </c>
      <c r="CF1233" s="5">
        <v>22353.56</v>
      </c>
      <c r="CG1233" s="5">
        <v>17779.939999999999</v>
      </c>
      <c r="CH1233" s="5">
        <v>13719.11</v>
      </c>
      <c r="CI1233" s="5">
        <v>10329.700000000001</v>
      </c>
      <c r="CJ1233" s="5">
        <v>7518.2</v>
      </c>
      <c r="CK1233" s="5">
        <v>5351.04</v>
      </c>
      <c r="CL1233" s="5">
        <v>3610.54</v>
      </c>
      <c r="CM1233" s="5">
        <v>2296.29</v>
      </c>
      <c r="CN1233" s="5">
        <v>1319.68</v>
      </c>
      <c r="CO1233" s="5">
        <v>667.3</v>
      </c>
      <c r="CP1233" s="5">
        <v>291.97000000000003</v>
      </c>
      <c r="CQ1233" s="5">
        <v>109.41</v>
      </c>
      <c r="CR1233" s="5">
        <v>33.43</v>
      </c>
      <c r="CS1233" s="5">
        <v>7.66</v>
      </c>
      <c r="CT1233" s="5">
        <v>1.1100000000000001</v>
      </c>
      <c r="CU1233" s="5">
        <v>0</v>
      </c>
      <c r="CV1233" s="5">
        <v>0</v>
      </c>
      <c r="CW1233" s="5">
        <v>0</v>
      </c>
      <c r="CX1233" s="5">
        <v>0</v>
      </c>
      <c r="CY1233" s="5">
        <v>0</v>
      </c>
      <c r="CZ1233" s="5">
        <v>0</v>
      </c>
      <c r="DA1233" s="5">
        <v>0</v>
      </c>
      <c r="DB1233" s="5">
        <v>0</v>
      </c>
      <c r="DC1233" s="5">
        <v>0</v>
      </c>
      <c r="DD1233" s="5">
        <v>0</v>
      </c>
      <c r="DE1233" s="5">
        <v>0</v>
      </c>
      <c r="DF1233" s="3">
        <v>0</v>
      </c>
      <c r="DG1233" s="3">
        <v>0</v>
      </c>
      <c r="DH1233" s="3">
        <v>0</v>
      </c>
      <c r="DI1233" s="3">
        <v>0</v>
      </c>
      <c r="DJ1233" s="3">
        <v>0</v>
      </c>
      <c r="DK1233" s="3">
        <v>0</v>
      </c>
      <c r="DL1233" s="3">
        <v>0</v>
      </c>
      <c r="DM1233" s="3">
        <v>0</v>
      </c>
      <c r="DN1233" s="3">
        <v>0</v>
      </c>
      <c r="DO1233" s="3">
        <v>0</v>
      </c>
      <c r="DP1233" s="3">
        <v>0</v>
      </c>
      <c r="DQ1233" s="3">
        <v>0</v>
      </c>
      <c r="DR1233" s="3">
        <v>0</v>
      </c>
      <c r="DS1233" s="3">
        <v>0</v>
      </c>
      <c r="DT1233" s="3">
        <v>1</v>
      </c>
      <c r="DU1233" s="3">
        <v>0.99933000000000005</v>
      </c>
      <c r="DV1233" s="3">
        <v>0.99858050250000008</v>
      </c>
      <c r="DW1233" s="3">
        <v>0.99773170907287501</v>
      </c>
      <c r="DX1233" s="3">
        <v>0.99677388663216504</v>
      </c>
      <c r="DY1233" s="3">
        <v>0.9956774353568697</v>
      </c>
      <c r="DZ1233" s="3">
        <v>0.99442288178832006</v>
      </c>
      <c r="EA1233" s="3">
        <v>0.99298096860972707</v>
      </c>
      <c r="EB1233" s="3">
        <v>0.99131276058246276</v>
      </c>
      <c r="EC1233" s="3">
        <v>0.9893797006993269</v>
      </c>
      <c r="ED1233" s="3">
        <v>0.98713380877873946</v>
      </c>
      <c r="EE1233" s="3">
        <v>0.9845179041854758</v>
      </c>
      <c r="EF1233" s="3">
        <v>0.98146589868250078</v>
      </c>
      <c r="EG1233" s="3">
        <v>0.97790317747028332</v>
      </c>
      <c r="EH1233" s="3">
        <v>0.97372753090248521</v>
      </c>
      <c r="EI1233" s="3">
        <v>0.96884915597266374</v>
      </c>
      <c r="EJ1233" s="3">
        <v>0.96384020583628505</v>
      </c>
      <c r="EK1233" s="3">
        <v>0.95869329913711931</v>
      </c>
      <c r="EL1233" s="3">
        <v>0.9533821382598997</v>
      </c>
      <c r="EM1233" s="3">
        <v>0.94787158950075745</v>
      </c>
      <c r="EN1233" s="3">
        <v>0.9421938386796479</v>
      </c>
      <c r="EO1233" s="3">
        <v>0.93639934657176804</v>
      </c>
      <c r="EP1233" s="3">
        <v>0.93054685065569454</v>
      </c>
      <c r="EQ1233" s="3">
        <v>0.92451690706344558</v>
      </c>
      <c r="ER1233" s="3">
        <v>0.91826717277169667</v>
      </c>
      <c r="ES1233" s="3">
        <v>0.91174747584501759</v>
      </c>
      <c r="ET1233" s="3">
        <v>0.9050826017965905</v>
      </c>
      <c r="EU1233" s="3">
        <v>0.89826732980506219</v>
      </c>
      <c r="EV1233" s="3">
        <v>0.89134168869226515</v>
      </c>
      <c r="EW1233" s="3">
        <v>0.88427334910093547</v>
      </c>
      <c r="EX1233" s="3">
        <v>0.87694272303688869</v>
      </c>
      <c r="EY1233" s="3">
        <v>0.86917301051078188</v>
      </c>
      <c r="EZ1233" s="3">
        <v>0.86082025787977323</v>
      </c>
      <c r="FA1233" s="3">
        <v>0.85181607798235082</v>
      </c>
      <c r="FB1233" s="3">
        <v>0.84189242067385639</v>
      </c>
      <c r="FC1233" s="3">
        <v>0.83090572458406253</v>
      </c>
      <c r="FD1233" s="3">
        <v>0.81874957383339764</v>
      </c>
      <c r="FE1233" s="3">
        <v>0.80537939329269825</v>
      </c>
      <c r="FF1233" s="3">
        <v>0.79086645662556376</v>
      </c>
      <c r="FG1233" s="3">
        <v>0.77508867081588373</v>
      </c>
      <c r="FH1233" s="3">
        <v>0.75799796562439348</v>
      </c>
      <c r="FI1233" s="3">
        <v>0.73951039524281448</v>
      </c>
      <c r="FJ1233" s="3">
        <v>0.71935134186849536</v>
      </c>
      <c r="FK1233" s="3">
        <v>0.69731041675364469</v>
      </c>
      <c r="FL1233" s="3">
        <v>0.67319044943813611</v>
      </c>
      <c r="FM1233" s="3">
        <v>0.64694275381454325</v>
      </c>
      <c r="FN1233" s="3">
        <v>0.61847080321916525</v>
      </c>
      <c r="FO1233" s="3">
        <v>0.58775135842326931</v>
      </c>
      <c r="FP1233" s="3">
        <v>0.55491956754174543</v>
      </c>
      <c r="FQ1233" s="3">
        <v>0.52025929135308802</v>
      </c>
      <c r="FR1233" s="3">
        <v>0.48400242133869131</v>
      </c>
      <c r="FS1233" s="3">
        <v>0.44640511324910176</v>
      </c>
      <c r="FT1233" s="3">
        <v>0.4069786136469411</v>
      </c>
      <c r="FU1233" s="3">
        <v>0.36607319318928705</v>
      </c>
      <c r="FV1233" s="3">
        <v>0.32423834867161533</v>
      </c>
      <c r="FW1233" s="3">
        <v>0.28217166531495996</v>
      </c>
      <c r="FX1233" s="3">
        <v>0.24076579514664273</v>
      </c>
      <c r="FY1233" s="3">
        <v>0.20106110786900988</v>
      </c>
      <c r="FZ1233" s="3">
        <v>0.16407993829866288</v>
      </c>
      <c r="GA1233" s="3">
        <v>0.1306502916696933</v>
      </c>
      <c r="GB1233" s="3">
        <v>0.10132714020734734</v>
      </c>
      <c r="GC1233" s="3">
        <v>7.6393570816525383E-2</v>
      </c>
      <c r="GD1233" s="3">
        <v>5.5872729823790331E-2</v>
      </c>
      <c r="GE1233" s="3">
        <v>3.9875808547940921E-2</v>
      </c>
      <c r="GF1233" s="3">
        <v>2.7509522801053485E-2</v>
      </c>
      <c r="GG1233" s="3">
        <v>1.8559024462502724E-2</v>
      </c>
      <c r="GH1233" s="3">
        <v>1.1869609685238243E-2</v>
      </c>
      <c r="GI1233" s="3">
        <v>7.1554755026490228E-3</v>
      </c>
      <c r="GJ1233" s="3">
        <v>3.8978737253130289E-3</v>
      </c>
      <c r="GK1233" s="3">
        <v>1.8682118978052816E-3</v>
      </c>
      <c r="GL1233" s="3">
        <v>7.7480352037678454E-4</v>
      </c>
      <c r="GM1233" s="3">
        <v>2.7520246240263013E-4</v>
      </c>
      <c r="GN1233" s="3">
        <v>7.9698633111801681E-5</v>
      </c>
      <c r="GO1233" s="3">
        <v>1.7320903934187861E-5</v>
      </c>
      <c r="GP1233" s="3">
        <v>2.3854348898163512E-6</v>
      </c>
      <c r="GQ1233" s="3">
        <v>0</v>
      </c>
      <c r="GR1233" s="3">
        <v>0</v>
      </c>
      <c r="GS1233" s="3">
        <v>0</v>
      </c>
      <c r="GT1233" s="3">
        <v>0</v>
      </c>
      <c r="GU1233" s="3">
        <v>0</v>
      </c>
      <c r="GV1233" s="3">
        <v>0</v>
      </c>
      <c r="GW1233" s="3">
        <v>0</v>
      </c>
      <c r="GX1233" s="3">
        <v>0</v>
      </c>
      <c r="GY1233" s="3">
        <v>0</v>
      </c>
      <c r="GZ1233" s="3">
        <v>0</v>
      </c>
      <c r="HA1233" s="3">
        <v>0</v>
      </c>
      <c r="HB1233">
        <f t="shared" si="7325"/>
        <v>14</v>
      </c>
      <c r="HC1233">
        <f t="shared" si="7329"/>
        <v>0.30522088511180084</v>
      </c>
      <c r="HD1233">
        <f>IF(H1233&gt;=$F$3,IF(HB1233&lt;50,HC1233*VLOOKUP(H1233,Ret!$A$2:$AZ$27,HB1233+2),HC1233),0)</f>
        <v>0</v>
      </c>
      <c r="HE1233">
        <f>IF(H1233&lt;$F$3,HC1233*VLOOKUP(H1233,Withd!$A$2:$AZ$57,HB1233+2),0)</f>
        <v>1.5596787229213023E-2</v>
      </c>
      <c r="HF1233">
        <f>IF(HC1233=HD1233,0,HC1233*VLOOKUP(H1233,Mort!$A$2:$E$115,IF(HF1232/HC1232=VLOOKUP(H1232,Mort!$A$2:$E$115,2),2,3)))</f>
        <v>1.7397590451372647E-4</v>
      </c>
      <c r="HH1233">
        <f t="shared" ref="HH1233:HI1233" si="7352">HH1232+1</f>
        <v>35</v>
      </c>
      <c r="HI1233">
        <f t="shared" si="7352"/>
        <v>14</v>
      </c>
      <c r="HJ1233">
        <f t="shared" si="7323"/>
        <v>0.25231694909537239</v>
      </c>
      <c r="HK1233">
        <f>IF(HH1233&gt;=$F$3,IF(HI1233&lt;50,HJ1233*VLOOKUP(HH1233,Ret!$A$2:$AZ$27,HI1233+2),HJ1233),0)</f>
        <v>0</v>
      </c>
      <c r="HL1233">
        <f>IF(HH1233&lt;$F$3,HJ1233*VLOOKUP(HH1233,Withd!$A$2:$AZ$57,HI1233+2),0)</f>
        <v>1.2893396098773529E-2</v>
      </c>
      <c r="HM1233">
        <f>IF(HJ1233=HK1233,0,HJ1233*VLOOKUP(HH1233,Mort!$A$2:$E$115,IF(HM1232/HJ1232=VLOOKUP(HH1232,Mort!$A$2:$E$115,2),2,3)))</f>
        <v>1.4382066098436226E-4</v>
      </c>
      <c r="HN1233">
        <f>HN1232/(1+Assumptions!$C$9)</f>
        <v>0.61579251304053439</v>
      </c>
      <c r="HO1233">
        <f>HO1232*(1+Assumptions!$C$10)</f>
        <v>1.5155517985139988</v>
      </c>
      <c r="HQ1233">
        <f>HQ1232/(1.01+Assumptions!$C$9)</f>
        <v>0.54362988796053502</v>
      </c>
      <c r="HR1233">
        <f>HR1232/(0.99+Assumptions!$C$9)</f>
        <v>0.69837632675604633</v>
      </c>
    </row>
    <row r="1234" spans="2:226" x14ac:dyDescent="0.25">
      <c r="B1234">
        <f t="shared" ref="B1234:C1234" si="7353">B1233+1</f>
        <v>2063</v>
      </c>
      <c r="C1234">
        <f t="shared" si="7353"/>
        <v>66</v>
      </c>
      <c r="D1234">
        <f>IF(D1233=0, 0, D1233*(1-VLOOKUP(C1233,Mort!$A$2:$E$111,IF(D1233/D1232=1-VLOOKUP(C1232,Mort!$A$2:$E$111,4),4,5))))</f>
        <v>0.90513855292209389</v>
      </c>
      <c r="E1234" s="3">
        <f>IF(C1234&lt;65,Assumptions!$C$6,Assumptions!$C$7)*(1+Assumptions!$C$8)^(B1234-$J$3)</f>
        <v>44263.646933549629</v>
      </c>
      <c r="F1234" s="3">
        <f t="shared" si="7321"/>
        <v>40064.730000000003</v>
      </c>
      <c r="H1234">
        <f t="shared" si="7328"/>
        <v>36</v>
      </c>
      <c r="I1234" s="5">
        <v>635764.34096629173</v>
      </c>
      <c r="J1234" s="5">
        <v>0</v>
      </c>
      <c r="K1234" s="5">
        <v>0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22748.94</v>
      </c>
      <c r="Z1234" s="5">
        <v>23982.13</v>
      </c>
      <c r="AA1234" s="5">
        <v>25279.64</v>
      </c>
      <c r="AB1234" s="5">
        <v>26644.41</v>
      </c>
      <c r="AC1234" s="5">
        <v>28078.94</v>
      </c>
      <c r="AD1234" s="5">
        <v>29585.95</v>
      </c>
      <c r="AE1234" s="5">
        <v>31167.919999999998</v>
      </c>
      <c r="AF1234" s="5">
        <v>32826.910000000003</v>
      </c>
      <c r="AG1234" s="5">
        <v>34564.86</v>
      </c>
      <c r="AH1234" s="5">
        <v>36383.15</v>
      </c>
      <c r="AI1234" s="5">
        <v>38282.51</v>
      </c>
      <c r="AJ1234" s="5">
        <v>40262.839999999997</v>
      </c>
      <c r="AK1234" s="5">
        <v>42323.11</v>
      </c>
      <c r="AL1234" s="5">
        <v>44460.22</v>
      </c>
      <c r="AM1234" s="5">
        <v>46670.53</v>
      </c>
      <c r="AN1234" s="5">
        <v>48982.85</v>
      </c>
      <c r="AO1234" s="5">
        <v>51400.959999999999</v>
      </c>
      <c r="AP1234" s="5">
        <v>53927.59</v>
      </c>
      <c r="AQ1234" s="5">
        <v>56564.76</v>
      </c>
      <c r="AR1234" s="5">
        <v>59318.36</v>
      </c>
      <c r="AS1234" s="5">
        <v>62196</v>
      </c>
      <c r="AT1234" s="5">
        <v>65206.67</v>
      </c>
      <c r="AU1234" s="5">
        <v>68347.259999999995</v>
      </c>
      <c r="AV1234" s="5">
        <v>71618.92</v>
      </c>
      <c r="AW1234" s="5">
        <v>75021.5</v>
      </c>
      <c r="AX1234" s="5">
        <v>78569.11</v>
      </c>
      <c r="AY1234" s="5">
        <v>82266.25</v>
      </c>
      <c r="AZ1234" s="5">
        <v>86121.74</v>
      </c>
      <c r="BA1234" s="5">
        <v>37125.5</v>
      </c>
      <c r="BB1234" s="5">
        <v>38842.71</v>
      </c>
      <c r="BC1234" s="5">
        <v>40615.980000000003</v>
      </c>
      <c r="BD1234" s="5">
        <v>42438.07</v>
      </c>
      <c r="BE1234" s="5">
        <v>44303.85</v>
      </c>
      <c r="BF1234" s="5">
        <v>46196.04</v>
      </c>
      <c r="BG1234" s="5">
        <v>48100.800000000003</v>
      </c>
      <c r="BH1234" s="5">
        <v>50003.93</v>
      </c>
      <c r="BI1234" s="5">
        <v>51892.67</v>
      </c>
      <c r="BJ1234" s="5">
        <v>53760.23</v>
      </c>
      <c r="BK1234" s="5">
        <v>55585.54</v>
      </c>
      <c r="BL1234" s="5">
        <v>57349.67</v>
      </c>
      <c r="BM1234" s="5">
        <v>59028.21</v>
      </c>
      <c r="BN1234" s="5">
        <v>60577.15</v>
      </c>
      <c r="BO1234" s="5">
        <v>61950.73</v>
      </c>
      <c r="BP1234" s="5">
        <v>63097.279999999999</v>
      </c>
      <c r="BQ1234" s="5">
        <v>63972.160000000003</v>
      </c>
      <c r="BR1234" s="5">
        <v>64520.37</v>
      </c>
      <c r="BS1234" s="5">
        <v>64688</v>
      </c>
      <c r="BT1234" s="5">
        <v>64433.63</v>
      </c>
      <c r="BU1234" s="5">
        <v>63731.6</v>
      </c>
      <c r="BV1234" s="5">
        <v>62551.11</v>
      </c>
      <c r="BW1234" s="5">
        <v>60865.2</v>
      </c>
      <c r="BX1234" s="5">
        <v>58541.52</v>
      </c>
      <c r="BY1234" s="5">
        <v>55553.67</v>
      </c>
      <c r="BZ1234" s="5">
        <v>51911.27</v>
      </c>
      <c r="CA1234" s="5">
        <v>47661</v>
      </c>
      <c r="CB1234" s="5">
        <v>42903.92</v>
      </c>
      <c r="CC1234" s="5">
        <v>37799.21</v>
      </c>
      <c r="CD1234" s="5">
        <v>32543.38</v>
      </c>
      <c r="CE1234" s="5">
        <v>27338.2</v>
      </c>
      <c r="CF1234" s="5">
        <v>22368.55</v>
      </c>
      <c r="CG1234" s="5">
        <v>17791.86</v>
      </c>
      <c r="CH1234" s="5">
        <v>13728.3</v>
      </c>
      <c r="CI1234" s="5">
        <v>10336.629999999999</v>
      </c>
      <c r="CJ1234" s="5">
        <v>7523.24</v>
      </c>
      <c r="CK1234" s="5">
        <v>5354.63</v>
      </c>
      <c r="CL1234" s="5">
        <v>3612.96</v>
      </c>
      <c r="CM1234" s="5">
        <v>2297.83</v>
      </c>
      <c r="CN1234" s="5">
        <v>1320.56</v>
      </c>
      <c r="CO1234" s="5">
        <v>667.74</v>
      </c>
      <c r="CP1234" s="5">
        <v>292.17</v>
      </c>
      <c r="CQ1234" s="5">
        <v>109.48</v>
      </c>
      <c r="CR1234" s="5">
        <v>33.450000000000003</v>
      </c>
      <c r="CS1234" s="5">
        <v>7.67</v>
      </c>
      <c r="CT1234" s="5">
        <v>1.1100000000000001</v>
      </c>
      <c r="CU1234" s="5">
        <v>0</v>
      </c>
      <c r="CV1234" s="5">
        <v>0</v>
      </c>
      <c r="CW1234" s="5">
        <v>0</v>
      </c>
      <c r="CX1234" s="5">
        <v>0</v>
      </c>
      <c r="CY1234" s="5">
        <v>0</v>
      </c>
      <c r="CZ1234" s="5">
        <v>0</v>
      </c>
      <c r="DA1234" s="5">
        <v>0</v>
      </c>
      <c r="DB1234" s="5">
        <v>0</v>
      </c>
      <c r="DC1234" s="5">
        <v>0</v>
      </c>
      <c r="DD1234" s="5">
        <v>0</v>
      </c>
      <c r="DE1234" s="5">
        <v>0</v>
      </c>
      <c r="DF1234" s="3">
        <v>0</v>
      </c>
      <c r="DG1234" s="3">
        <v>0</v>
      </c>
      <c r="DH1234" s="3">
        <v>0</v>
      </c>
      <c r="DI1234" s="3">
        <v>0</v>
      </c>
      <c r="DJ1234" s="3">
        <v>0</v>
      </c>
      <c r="DK1234" s="3">
        <v>0</v>
      </c>
      <c r="DL1234" s="3">
        <v>0</v>
      </c>
      <c r="DM1234" s="3">
        <v>0</v>
      </c>
      <c r="DN1234" s="3">
        <v>0</v>
      </c>
      <c r="DO1234" s="3">
        <v>0</v>
      </c>
      <c r="DP1234" s="3">
        <v>0</v>
      </c>
      <c r="DQ1234" s="3">
        <v>0</v>
      </c>
      <c r="DR1234" s="3">
        <v>0</v>
      </c>
      <c r="DS1234" s="3">
        <v>0</v>
      </c>
      <c r="DT1234" s="3">
        <v>0</v>
      </c>
      <c r="DU1234" s="3">
        <v>1</v>
      </c>
      <c r="DV1234" s="3">
        <v>0.99924999999999997</v>
      </c>
      <c r="DW1234" s="3">
        <v>0.99840063749999997</v>
      </c>
      <c r="DX1234" s="3">
        <v>0.99744217288799997</v>
      </c>
      <c r="DY1234" s="3">
        <v>0.99634498649782322</v>
      </c>
      <c r="DZ1234" s="3">
        <v>0.99508959181483592</v>
      </c>
      <c r="EA1234" s="3">
        <v>0.99364671190670451</v>
      </c>
      <c r="EB1234" s="3">
        <v>0.99197738543070124</v>
      </c>
      <c r="EC1234" s="3">
        <v>0.99004302952911138</v>
      </c>
      <c r="ED1234" s="3">
        <v>0.9877956318520803</v>
      </c>
      <c r="EE1234" s="3">
        <v>0.98517797342767222</v>
      </c>
      <c r="EF1234" s="3">
        <v>0.98212392171004648</v>
      </c>
      <c r="EG1234" s="3">
        <v>0.97855881187423899</v>
      </c>
      <c r="EH1234" s="3">
        <v>0.97438036574753595</v>
      </c>
      <c r="EI1234" s="3">
        <v>0.96949872011514082</v>
      </c>
      <c r="EJ1234" s="3">
        <v>0.96448641173214555</v>
      </c>
      <c r="EK1234" s="3">
        <v>0.95933605429349589</v>
      </c>
      <c r="EL1234" s="3">
        <v>0.95402133255270993</v>
      </c>
      <c r="EM1234" s="3">
        <v>0.94850708925055527</v>
      </c>
      <c r="EN1234" s="3">
        <v>0.94282553178594442</v>
      </c>
      <c r="EO1234" s="3">
        <v>0.93702715476546083</v>
      </c>
      <c r="EP1234" s="3">
        <v>0.93117073504817671</v>
      </c>
      <c r="EQ1234" s="3">
        <v>0.92513674868506446</v>
      </c>
      <c r="ER1234" s="3">
        <v>0.9188828242639534</v>
      </c>
      <c r="ES1234" s="3">
        <v>0.91235875621167939</v>
      </c>
      <c r="ET1234" s="3">
        <v>0.90568941370377198</v>
      </c>
      <c r="EU1234" s="3">
        <v>0.89886957241858256</v>
      </c>
      <c r="EV1234" s="3">
        <v>0.89193928801523525</v>
      </c>
      <c r="EW1234" s="3">
        <v>0.88486620946127448</v>
      </c>
      <c r="EX1234" s="3">
        <v>0.87753066858484052</v>
      </c>
      <c r="EY1234" s="3">
        <v>0.86975574686117885</v>
      </c>
      <c r="EZ1234" s="3">
        <v>0.86139739413384286</v>
      </c>
      <c r="FA1234" s="3">
        <v>0.85238717739120284</v>
      </c>
      <c r="FB1234" s="3">
        <v>0.8424568667745953</v>
      </c>
      <c r="FC1234" s="3">
        <v>0.83146280466318678</v>
      </c>
      <c r="FD1234" s="3">
        <v>0.81929850383096436</v>
      </c>
      <c r="FE1234" s="3">
        <v>0.80591935926340474</v>
      </c>
      <c r="FF1234" s="3">
        <v>0.79139669240947819</v>
      </c>
      <c r="FG1234" s="3">
        <v>0.7756083283959091</v>
      </c>
      <c r="FH1234" s="3">
        <v>0.75850616475477928</v>
      </c>
      <c r="FI1234" s="3">
        <v>0.74000619939641021</v>
      </c>
      <c r="FJ1234" s="3">
        <v>0.71983363040086412</v>
      </c>
      <c r="FK1234" s="3">
        <v>0.69777792796538163</v>
      </c>
      <c r="FL1234" s="3">
        <v>0.6736417894370591</v>
      </c>
      <c r="FM1234" s="3">
        <v>0.64737649606690817</v>
      </c>
      <c r="FN1234" s="3">
        <v>0.61888545647500359</v>
      </c>
      <c r="FO1234" s="3">
        <v>0.58814541585189017</v>
      </c>
      <c r="FP1234" s="3">
        <v>0.55529161292240359</v>
      </c>
      <c r="FQ1234" s="3">
        <v>0.52060809877927028</v>
      </c>
      <c r="FR1234" s="3">
        <v>0.48432692037534292</v>
      </c>
      <c r="FS1234" s="3">
        <v>0.4467044052005863</v>
      </c>
      <c r="FT1234" s="3">
        <v>0.40725147213327051</v>
      </c>
      <c r="FU1234" s="3">
        <v>0.36631862666915549</v>
      </c>
      <c r="FV1234" s="3">
        <v>0.32445573401340438</v>
      </c>
      <c r="FW1234" s="3">
        <v>0.28236084708250531</v>
      </c>
      <c r="FX1234" s="3">
        <v>0.24092721638161849</v>
      </c>
      <c r="FY1234" s="3">
        <v>0.20119590912812579</v>
      </c>
      <c r="FZ1234" s="3">
        <v>0.1641899455621896</v>
      </c>
      <c r="GA1234" s="3">
        <v>0.1307378860533491</v>
      </c>
      <c r="GB1234" s="3">
        <v>0.10139507490753544</v>
      </c>
      <c r="GC1234" s="3">
        <v>7.644478882503819E-2</v>
      </c>
      <c r="GD1234" s="3">
        <v>5.5910189650856423E-2</v>
      </c>
      <c r="GE1234" s="3">
        <v>3.990254325191972E-2</v>
      </c>
      <c r="GF1234" s="3">
        <v>2.7527966538634378E-2</v>
      </c>
      <c r="GG1234" s="3">
        <v>1.8571467345624298E-2</v>
      </c>
      <c r="GH1234" s="3">
        <v>1.1877567655567476E-2</v>
      </c>
      <c r="GI1234" s="3">
        <v>7.1602728854822974E-3</v>
      </c>
      <c r="GJ1234" s="3">
        <v>3.9004870516376267E-3</v>
      </c>
      <c r="GK1234" s="3">
        <v>1.8694644389793981E-3</v>
      </c>
      <c r="GL1234" s="3">
        <v>7.7532298677792581E-4</v>
      </c>
      <c r="GM1234" s="3">
        <v>2.7538697167365145E-4</v>
      </c>
      <c r="GN1234" s="3">
        <v>7.9752066996689451E-5</v>
      </c>
      <c r="GO1234" s="3">
        <v>1.7332516720390521E-5</v>
      </c>
      <c r="GP1234" s="3">
        <v>2.3870342027321816E-6</v>
      </c>
      <c r="GQ1234" s="3">
        <v>0</v>
      </c>
      <c r="GR1234" s="3">
        <v>0</v>
      </c>
      <c r="GS1234" s="3">
        <v>0</v>
      </c>
      <c r="GT1234" s="3">
        <v>0</v>
      </c>
      <c r="GU1234" s="3">
        <v>0</v>
      </c>
      <c r="GV1234" s="3">
        <v>0</v>
      </c>
      <c r="GW1234" s="3">
        <v>0</v>
      </c>
      <c r="GX1234" s="3">
        <v>0</v>
      </c>
      <c r="GY1234" s="3">
        <v>0</v>
      </c>
      <c r="GZ1234" s="3">
        <v>0</v>
      </c>
      <c r="HA1234" s="3">
        <v>0</v>
      </c>
      <c r="HB1234">
        <f t="shared" si="7325"/>
        <v>15</v>
      </c>
      <c r="HC1234">
        <f t="shared" si="7329"/>
        <v>0.28945012197807407</v>
      </c>
      <c r="HD1234">
        <f>IF(H1234&gt;=$F$3,IF(HB1234&lt;50,HC1234*VLOOKUP(H1234,Ret!$A$2:$AZ$27,HB1234+2),HC1234),0)</f>
        <v>0</v>
      </c>
      <c r="HE1234">
        <f>IF(H1234&lt;$F$3,HC1234*VLOOKUP(H1234,Withd!$A$2:$AZ$57,HB1234+2),0)</f>
        <v>1.4096220940332208E-2</v>
      </c>
      <c r="HF1234">
        <f>IF(HC1234=HD1234,0,HC1234*VLOOKUP(H1234,Mort!$A$2:$E$115,IF(HF1233/HC1233=VLOOKUP(H1233,Mort!$A$2:$E$115,2),2,3)))</f>
        <v>1.7656457440662517E-4</v>
      </c>
      <c r="HH1234">
        <f t="shared" ref="HH1234:HI1234" si="7354">HH1233+1</f>
        <v>36</v>
      </c>
      <c r="HI1234">
        <f t="shared" si="7354"/>
        <v>15</v>
      </c>
      <c r="HJ1234">
        <f t="shared" si="7323"/>
        <v>0.2392797323356145</v>
      </c>
      <c r="HK1234">
        <f>IF(HH1234&gt;=$F$3,IF(HI1234&lt;50,HJ1234*VLOOKUP(HH1234,Ret!$A$2:$AZ$27,HI1234+2),HJ1234),0)</f>
        <v>0</v>
      </c>
      <c r="HL1234">
        <f>IF(HH1234&lt;$F$3,HJ1234*VLOOKUP(HH1234,Withd!$A$2:$AZ$57,HI1234+2),0)</f>
        <v>1.1652922964744426E-2</v>
      </c>
      <c r="HM1234">
        <f>IF(HJ1234=HK1234,0,HJ1234*VLOOKUP(HH1234,Mort!$A$2:$E$115,IF(HM1233/HJ1233=VLOOKUP(HH1233,Mort!$A$2:$E$115,2),2,3)))</f>
        <v>1.4596063672472483E-4</v>
      </c>
      <c r="HN1234">
        <f>HN1233/(1+Assumptions!$C$9)</f>
        <v>0.59324904917199839</v>
      </c>
      <c r="HO1234">
        <f>HO1233*(1+Assumptions!$C$10)</f>
        <v>1.5648072319657038</v>
      </c>
      <c r="HQ1234">
        <f>HQ1233/(1.01+Assumptions!$C$9)</f>
        <v>0.51873080912264791</v>
      </c>
      <c r="HR1234">
        <f>HR1233/(0.99+Assumptions!$C$9)</f>
        <v>0.67935440345918907</v>
      </c>
    </row>
    <row r="1235" spans="2:226" x14ac:dyDescent="0.25">
      <c r="B1235">
        <f t="shared" ref="B1235:C1235" si="7355">B1234+1</f>
        <v>2064</v>
      </c>
      <c r="C1235">
        <f t="shared" si="7355"/>
        <v>67</v>
      </c>
      <c r="D1235">
        <f>IF(D1234=0, 0, D1234*(1-VLOOKUP(C1234,Mort!$A$2:$E$111,IF(D1234/D1233=1-VLOOKUP(C1233,Mort!$A$2:$E$111,4),4,5))))</f>
        <v>0.8971190253432042</v>
      </c>
      <c r="E1235" s="3">
        <f>IF(C1235&lt;65,Assumptions!$C$6,Assumptions!$C$7)*(1+Assumptions!$C$8)^(B1235-$J$3)</f>
        <v>46698.147514894852</v>
      </c>
      <c r="F1235" s="3">
        <f t="shared" si="7321"/>
        <v>41893.800000000003</v>
      </c>
      <c r="H1235">
        <f t="shared" si="7328"/>
        <v>37</v>
      </c>
      <c r="I1235" s="5">
        <v>623230.04482803261</v>
      </c>
      <c r="J1235" s="5">
        <v>0</v>
      </c>
      <c r="K1235" s="5">
        <v>0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24000.13</v>
      </c>
      <c r="AA1235" s="5">
        <v>25298.61</v>
      </c>
      <c r="AB1235" s="5">
        <v>26664.41</v>
      </c>
      <c r="AC1235" s="5">
        <v>28100.01</v>
      </c>
      <c r="AD1235" s="5">
        <v>29608.16</v>
      </c>
      <c r="AE1235" s="5">
        <v>31191.31</v>
      </c>
      <c r="AF1235" s="5">
        <v>32851.550000000003</v>
      </c>
      <c r="AG1235" s="5">
        <v>34590.81</v>
      </c>
      <c r="AH1235" s="5">
        <v>36410.46</v>
      </c>
      <c r="AI1235" s="5">
        <v>38311.24</v>
      </c>
      <c r="AJ1235" s="5">
        <v>40293.06</v>
      </c>
      <c r="AK1235" s="5">
        <v>42354.87</v>
      </c>
      <c r="AL1235" s="5">
        <v>44493.59</v>
      </c>
      <c r="AM1235" s="5">
        <v>46705.56</v>
      </c>
      <c r="AN1235" s="5">
        <v>49019.62</v>
      </c>
      <c r="AO1235" s="5">
        <v>51439.54</v>
      </c>
      <c r="AP1235" s="5">
        <v>53968.06</v>
      </c>
      <c r="AQ1235" s="5">
        <v>56607.21</v>
      </c>
      <c r="AR1235" s="5">
        <v>59362.879999999997</v>
      </c>
      <c r="AS1235" s="5">
        <v>62242.68</v>
      </c>
      <c r="AT1235" s="5">
        <v>65255.62</v>
      </c>
      <c r="AU1235" s="5">
        <v>68398.559999999998</v>
      </c>
      <c r="AV1235" s="5">
        <v>71672.679999999993</v>
      </c>
      <c r="AW1235" s="5">
        <v>75077.81</v>
      </c>
      <c r="AX1235" s="5">
        <v>78628.09</v>
      </c>
      <c r="AY1235" s="5">
        <v>82328</v>
      </c>
      <c r="AZ1235" s="5">
        <v>86186.38</v>
      </c>
      <c r="BA1235" s="5">
        <v>37153.370000000003</v>
      </c>
      <c r="BB1235" s="5">
        <v>38871.86</v>
      </c>
      <c r="BC1235" s="5">
        <v>40646.47</v>
      </c>
      <c r="BD1235" s="5">
        <v>42469.93</v>
      </c>
      <c r="BE1235" s="5">
        <v>44337.1</v>
      </c>
      <c r="BF1235" s="5">
        <v>46230.71</v>
      </c>
      <c r="BG1235" s="5">
        <v>48136.9</v>
      </c>
      <c r="BH1235" s="5">
        <v>50041.46</v>
      </c>
      <c r="BI1235" s="5">
        <v>51931.62</v>
      </c>
      <c r="BJ1235" s="5">
        <v>53800.58</v>
      </c>
      <c r="BK1235" s="5">
        <v>55627.26</v>
      </c>
      <c r="BL1235" s="5">
        <v>57392.71</v>
      </c>
      <c r="BM1235" s="5">
        <v>59072.51</v>
      </c>
      <c r="BN1235" s="5">
        <v>60622.62</v>
      </c>
      <c r="BO1235" s="5">
        <v>61997.22</v>
      </c>
      <c r="BP1235" s="5">
        <v>63144.639999999999</v>
      </c>
      <c r="BQ1235" s="5">
        <v>64020.18</v>
      </c>
      <c r="BR1235" s="5">
        <v>64568.79</v>
      </c>
      <c r="BS1235" s="5">
        <v>64736.55</v>
      </c>
      <c r="BT1235" s="5">
        <v>64481.99</v>
      </c>
      <c r="BU1235" s="5">
        <v>63779.44</v>
      </c>
      <c r="BV1235" s="5">
        <v>62598.05</v>
      </c>
      <c r="BW1235" s="5">
        <v>60910.89</v>
      </c>
      <c r="BX1235" s="5">
        <v>58585.46</v>
      </c>
      <c r="BY1235" s="5">
        <v>55595.37</v>
      </c>
      <c r="BZ1235" s="5">
        <v>51950.239999999998</v>
      </c>
      <c r="CA1235" s="5">
        <v>47696.77</v>
      </c>
      <c r="CB1235" s="5">
        <v>42936.13</v>
      </c>
      <c r="CC1235" s="5">
        <v>37827.58</v>
      </c>
      <c r="CD1235" s="5">
        <v>32567.8</v>
      </c>
      <c r="CE1235" s="5">
        <v>27358.720000000001</v>
      </c>
      <c r="CF1235" s="5">
        <v>22385.34</v>
      </c>
      <c r="CG1235" s="5">
        <v>17805.21</v>
      </c>
      <c r="CH1235" s="5">
        <v>13738.61</v>
      </c>
      <c r="CI1235" s="5">
        <v>10344.39</v>
      </c>
      <c r="CJ1235" s="5">
        <v>7528.89</v>
      </c>
      <c r="CK1235" s="5">
        <v>5358.65</v>
      </c>
      <c r="CL1235" s="5">
        <v>3615.67</v>
      </c>
      <c r="CM1235" s="5">
        <v>2299.5500000000002</v>
      </c>
      <c r="CN1235" s="5">
        <v>1321.56</v>
      </c>
      <c r="CO1235" s="5">
        <v>668.25</v>
      </c>
      <c r="CP1235" s="5">
        <v>292.38</v>
      </c>
      <c r="CQ1235" s="5">
        <v>109.56</v>
      </c>
      <c r="CR1235" s="5">
        <v>33.47</v>
      </c>
      <c r="CS1235" s="5">
        <v>7.68</v>
      </c>
      <c r="CT1235" s="5">
        <v>1.1200000000000001</v>
      </c>
      <c r="CU1235" s="5">
        <v>0</v>
      </c>
      <c r="CV1235" s="5">
        <v>0</v>
      </c>
      <c r="CW1235" s="5">
        <v>0</v>
      </c>
      <c r="CX1235" s="5">
        <v>0</v>
      </c>
      <c r="CY1235" s="5">
        <v>0</v>
      </c>
      <c r="CZ1235" s="5">
        <v>0</v>
      </c>
      <c r="DA1235" s="5">
        <v>0</v>
      </c>
      <c r="DB1235" s="5">
        <v>0</v>
      </c>
      <c r="DC1235" s="5">
        <v>0</v>
      </c>
      <c r="DD1235" s="5">
        <v>0</v>
      </c>
      <c r="DE1235" s="5">
        <v>0</v>
      </c>
      <c r="DF1235" s="3">
        <v>0</v>
      </c>
      <c r="DG1235" s="3">
        <v>0</v>
      </c>
      <c r="DH1235" s="3">
        <v>0</v>
      </c>
      <c r="DI1235" s="3">
        <v>0</v>
      </c>
      <c r="DJ1235" s="3">
        <v>0</v>
      </c>
      <c r="DK1235" s="3">
        <v>0</v>
      </c>
      <c r="DL1235" s="3">
        <v>0</v>
      </c>
      <c r="DM1235" s="3">
        <v>0</v>
      </c>
      <c r="DN1235" s="3">
        <v>0</v>
      </c>
      <c r="DO1235" s="3">
        <v>0</v>
      </c>
      <c r="DP1235" s="3">
        <v>0</v>
      </c>
      <c r="DQ1235" s="3">
        <v>0</v>
      </c>
      <c r="DR1235" s="3">
        <v>0</v>
      </c>
      <c r="DS1235" s="3">
        <v>0</v>
      </c>
      <c r="DT1235" s="3">
        <v>0</v>
      </c>
      <c r="DU1235" s="3">
        <v>0</v>
      </c>
      <c r="DV1235" s="3">
        <v>1</v>
      </c>
      <c r="DW1235" s="3">
        <v>0.99914999999999998</v>
      </c>
      <c r="DX1235" s="3">
        <v>0.99819081600000004</v>
      </c>
      <c r="DY1235" s="3">
        <v>0.99709280610240003</v>
      </c>
      <c r="DZ1235" s="3">
        <v>0.99583646916671098</v>
      </c>
      <c r="EA1235" s="3">
        <v>0.99439250628641929</v>
      </c>
      <c r="EB1235" s="3">
        <v>0.99272192687585814</v>
      </c>
      <c r="EC1235" s="3">
        <v>0.99078611911845016</v>
      </c>
      <c r="ED1235" s="3">
        <v>0.98853703462805131</v>
      </c>
      <c r="EE1235" s="3">
        <v>0.98591741148628698</v>
      </c>
      <c r="EF1235" s="3">
        <v>0.98286106751067948</v>
      </c>
      <c r="EG1235" s="3">
        <v>0.9792932818356157</v>
      </c>
      <c r="EH1235" s="3">
        <v>0.97511169952217758</v>
      </c>
      <c r="EI1235" s="3">
        <v>0.97022638990757148</v>
      </c>
      <c r="EJ1235" s="3">
        <v>0.96521031947174929</v>
      </c>
      <c r="EK1235" s="3">
        <v>0.96005609636577016</v>
      </c>
      <c r="EL1235" s="3">
        <v>0.9547373855919038</v>
      </c>
      <c r="EM1235" s="3">
        <v>0.94921900350318256</v>
      </c>
      <c r="EN1235" s="3">
        <v>0.94353318167219846</v>
      </c>
      <c r="EO1235" s="3">
        <v>0.9377304526049145</v>
      </c>
      <c r="EP1235" s="3">
        <v>0.93186963727613381</v>
      </c>
      <c r="EQ1235" s="3">
        <v>0.92583112202658446</v>
      </c>
      <c r="ER1235" s="3">
        <v>0.91957250364168475</v>
      </c>
      <c r="ES1235" s="3">
        <v>0.91304353886582879</v>
      </c>
      <c r="ET1235" s="3">
        <v>0.9063691905967195</v>
      </c>
      <c r="EU1235" s="3">
        <v>0.89954423059152622</v>
      </c>
      <c r="EV1235" s="3">
        <v>0.89260874457366557</v>
      </c>
      <c r="EW1235" s="3">
        <v>0.88553035722919637</v>
      </c>
      <c r="EX1235" s="3">
        <v>0.87818931056776628</v>
      </c>
      <c r="EY1235" s="3">
        <v>0.87040855327613587</v>
      </c>
      <c r="EZ1235" s="3">
        <v>0.86204392707915223</v>
      </c>
      <c r="FA1235" s="3">
        <v>0.85302694760190423</v>
      </c>
      <c r="FB1235" s="3">
        <v>0.84308918366234198</v>
      </c>
      <c r="FC1235" s="3">
        <v>0.83208686981554836</v>
      </c>
      <c r="FD1235" s="3">
        <v>0.8199134389101469</v>
      </c>
      <c r="FE1235" s="3">
        <v>0.80652425245274428</v>
      </c>
      <c r="FF1235" s="3">
        <v>0.79199068542354578</v>
      </c>
      <c r="FG1235" s="3">
        <v>0.77619047124934604</v>
      </c>
      <c r="FH1235" s="3">
        <v>0.75907547135829789</v>
      </c>
      <c r="FI1235" s="3">
        <v>0.74056162061186903</v>
      </c>
      <c r="FJ1235" s="3">
        <v>0.72037391083398949</v>
      </c>
      <c r="FK1235" s="3">
        <v>0.69830165420603607</v>
      </c>
      <c r="FL1235" s="3">
        <v>0.67414739998704931</v>
      </c>
      <c r="FM1235" s="3">
        <v>0.64786239286155423</v>
      </c>
      <c r="FN1235" s="3">
        <v>0.61934996895171723</v>
      </c>
      <c r="FO1235" s="3">
        <v>0.58858685599388549</v>
      </c>
      <c r="FP1235" s="3">
        <v>0.55570839421806706</v>
      </c>
      <c r="FQ1235" s="3">
        <v>0.52099884791520656</v>
      </c>
      <c r="FR1235" s="3">
        <v>0.48469043820399582</v>
      </c>
      <c r="FS1235" s="3">
        <v>0.44703968496430946</v>
      </c>
      <c r="FT1235" s="3">
        <v>0.40755713998826165</v>
      </c>
      <c r="FU1235" s="3">
        <v>0.36659357184804148</v>
      </c>
      <c r="FV1235" s="3">
        <v>0.32469925845724729</v>
      </c>
      <c r="FW1235" s="3">
        <v>0.28257277666500402</v>
      </c>
      <c r="FX1235" s="3">
        <v>0.24110804741718134</v>
      </c>
      <c r="FY1235" s="3">
        <v>0.20134691931761398</v>
      </c>
      <c r="FZ1235" s="3">
        <v>0.16431318044752524</v>
      </c>
      <c r="GA1235" s="3">
        <v>0.13083601306314643</v>
      </c>
      <c r="GB1235" s="3">
        <v>0.10147117829125385</v>
      </c>
      <c r="GC1235" s="3">
        <v>7.6502165449125012E-2</v>
      </c>
      <c r="GD1235" s="3">
        <v>5.5952153766181047E-2</v>
      </c>
      <c r="GE1235" s="3">
        <v>3.9932492621385748E-2</v>
      </c>
      <c r="GF1235" s="3">
        <v>2.7548628009641602E-2</v>
      </c>
      <c r="GG1235" s="3">
        <v>1.8585406400424612E-2</v>
      </c>
      <c r="GH1235" s="3">
        <v>1.1886482517455565E-2</v>
      </c>
      <c r="GI1235" s="3">
        <v>7.1656471208229131E-3</v>
      </c>
      <c r="GJ1235" s="3">
        <v>3.9034146125970738E-3</v>
      </c>
      <c r="GK1235" s="3">
        <v>1.8708675896716514E-3</v>
      </c>
      <c r="GL1235" s="3">
        <v>7.7590491546452407E-4</v>
      </c>
      <c r="GM1235" s="3">
        <v>2.755936669238443E-4</v>
      </c>
      <c r="GN1235" s="3">
        <v>7.9811925941145303E-5</v>
      </c>
      <c r="GO1235" s="3">
        <v>1.7345525864789109E-5</v>
      </c>
      <c r="GP1235" s="3">
        <v>2.3888258220987553E-6</v>
      </c>
      <c r="GQ1235" s="3">
        <v>0</v>
      </c>
      <c r="GR1235" s="3">
        <v>0</v>
      </c>
      <c r="GS1235" s="3">
        <v>0</v>
      </c>
      <c r="GT1235" s="3">
        <v>0</v>
      </c>
      <c r="GU1235" s="3">
        <v>0</v>
      </c>
      <c r="GV1235" s="3">
        <v>0</v>
      </c>
      <c r="GW1235" s="3">
        <v>0</v>
      </c>
      <c r="GX1235" s="3">
        <v>0</v>
      </c>
      <c r="GY1235" s="3">
        <v>0</v>
      </c>
      <c r="GZ1235" s="3">
        <v>0</v>
      </c>
      <c r="HA1235" s="3">
        <v>0</v>
      </c>
      <c r="HB1235">
        <f t="shared" si="7325"/>
        <v>16</v>
      </c>
      <c r="HC1235">
        <f t="shared" si="7329"/>
        <v>0.27517733646333525</v>
      </c>
      <c r="HD1235">
        <f>IF(H1235&gt;=$F$3,IF(HB1235&lt;50,HC1235*VLOOKUP(H1235,Ret!$A$2:$AZ$27,HB1235+2),HC1235),0)</f>
        <v>0</v>
      </c>
      <c r="HE1235">
        <f>IF(H1235&lt;$F$3,HC1235*VLOOKUP(H1235,Withd!$A$2:$AZ$57,HB1235+2),0)</f>
        <v>1.2685675210959755E-2</v>
      </c>
      <c r="HF1235">
        <f>IF(HC1235=HD1235,0,HC1235*VLOOKUP(H1235,Mort!$A$2:$E$115,IF(HF1234/HC1234=VLOOKUP(H1234,Mort!$A$2:$E$115,2),2,3)))</f>
        <v>1.788652687011679E-4</v>
      </c>
      <c r="HH1235">
        <f t="shared" ref="HH1235:HI1235" si="7356">HH1234+1</f>
        <v>37</v>
      </c>
      <c r="HI1235">
        <f t="shared" si="7356"/>
        <v>16</v>
      </c>
      <c r="HJ1235">
        <f t="shared" si="7323"/>
        <v>0.22748084873414534</v>
      </c>
      <c r="HK1235">
        <f>IF(HH1235&gt;=$F$3,IF(HI1235&lt;50,HJ1235*VLOOKUP(HH1235,Ret!$A$2:$AZ$27,HI1235+2),HJ1235),0)</f>
        <v>0</v>
      </c>
      <c r="HL1235">
        <f>IF(HH1235&lt;$F$3,HJ1235*VLOOKUP(HH1235,Withd!$A$2:$AZ$57,HI1235+2),0)</f>
        <v>1.04868671266441E-2</v>
      </c>
      <c r="HM1235">
        <f>IF(HJ1235=HK1235,0,HJ1235*VLOOKUP(HH1235,Mort!$A$2:$E$115,IF(HM1234/HJ1234=VLOOKUP(HH1234,Mort!$A$2:$E$115,2),2,3)))</f>
        <v>1.4786255167719447E-4</v>
      </c>
      <c r="HN1235">
        <f>HN1234/(1+Assumptions!$C$9)</f>
        <v>0.57153087588824503</v>
      </c>
      <c r="HO1235">
        <f>HO1234*(1+Assumptions!$C$10)</f>
        <v>1.6156634670045891</v>
      </c>
      <c r="HQ1235">
        <f>HQ1234/(1.01+Assumptions!$C$9)</f>
        <v>0.49497214610939683</v>
      </c>
      <c r="HR1235">
        <f>HR1234/(0.99+Assumptions!$C$9)</f>
        <v>0.6608505870225575</v>
      </c>
    </row>
    <row r="1236" spans="2:226" x14ac:dyDescent="0.25">
      <c r="B1236">
        <f t="shared" ref="B1236:C1236" si="7357">B1235+1</f>
        <v>2065</v>
      </c>
      <c r="C1236">
        <f t="shared" si="7357"/>
        <v>68</v>
      </c>
      <c r="D1236">
        <f>IF(D1235=0, 0, D1235*(1-VLOOKUP(C1235,Mort!$A$2:$E$111,IF(D1235/D1234=1-VLOOKUP(C1234,Mort!$A$2:$E$111,4),4,5))))</f>
        <v>0.88849771150965595</v>
      </c>
      <c r="E1236" s="3">
        <f>IF(C1236&lt;65,Assumptions!$C$6,Assumptions!$C$7)*(1+Assumptions!$C$8)^(B1236-$J$3)</f>
        <v>49266.545628214073</v>
      </c>
      <c r="F1236" s="3">
        <f t="shared" si="7321"/>
        <v>43773.21</v>
      </c>
      <c r="H1236">
        <f t="shared" si="7328"/>
        <v>38</v>
      </c>
      <c r="I1236" s="5">
        <v>610534.34558000951</v>
      </c>
      <c r="J1236" s="5">
        <v>0</v>
      </c>
      <c r="K1236" s="5">
        <v>0</v>
      </c>
      <c r="L1236" s="5">
        <v>0</v>
      </c>
      <c r="M1236" s="5">
        <v>0</v>
      </c>
      <c r="N1236" s="5">
        <v>0</v>
      </c>
      <c r="O1236" s="5">
        <v>0</v>
      </c>
      <c r="P1236" s="5">
        <v>0</v>
      </c>
      <c r="Q1236" s="5">
        <v>0</v>
      </c>
      <c r="R1236" s="5">
        <v>0</v>
      </c>
      <c r="S1236" s="5">
        <v>0</v>
      </c>
      <c r="T1236" s="5">
        <v>0</v>
      </c>
      <c r="U1236" s="5">
        <v>0</v>
      </c>
      <c r="V1236" s="5">
        <v>0</v>
      </c>
      <c r="W1236" s="5">
        <v>0</v>
      </c>
      <c r="X1236" s="5">
        <v>0</v>
      </c>
      <c r="Y1236" s="5">
        <v>0</v>
      </c>
      <c r="Z1236" s="5">
        <v>0</v>
      </c>
      <c r="AA1236" s="5">
        <v>25320.13</v>
      </c>
      <c r="AB1236" s="5">
        <v>26687.1</v>
      </c>
      <c r="AC1236" s="5">
        <v>28123.919999999998</v>
      </c>
      <c r="AD1236" s="5">
        <v>29633.35</v>
      </c>
      <c r="AE1236" s="5">
        <v>31217.85</v>
      </c>
      <c r="AF1236" s="5">
        <v>32879.5</v>
      </c>
      <c r="AG1236" s="5">
        <v>34620.230000000003</v>
      </c>
      <c r="AH1236" s="5">
        <v>36441.43</v>
      </c>
      <c r="AI1236" s="5">
        <v>38343.83</v>
      </c>
      <c r="AJ1236" s="5">
        <v>40327.339999999997</v>
      </c>
      <c r="AK1236" s="5">
        <v>42390.9</v>
      </c>
      <c r="AL1236" s="5">
        <v>44531.44</v>
      </c>
      <c r="AM1236" s="5">
        <v>46745.29</v>
      </c>
      <c r="AN1236" s="5">
        <v>49061.32</v>
      </c>
      <c r="AO1236" s="5">
        <v>51483.3</v>
      </c>
      <c r="AP1236" s="5">
        <v>54013.97</v>
      </c>
      <c r="AQ1236" s="5">
        <v>56655.37</v>
      </c>
      <c r="AR1236" s="5">
        <v>59413.39</v>
      </c>
      <c r="AS1236" s="5">
        <v>62295.63</v>
      </c>
      <c r="AT1236" s="5">
        <v>65311.13</v>
      </c>
      <c r="AU1236" s="5">
        <v>68456.75</v>
      </c>
      <c r="AV1236" s="5">
        <v>71733.649999999994</v>
      </c>
      <c r="AW1236" s="5">
        <v>75141.679999999993</v>
      </c>
      <c r="AX1236" s="5">
        <v>78694.98</v>
      </c>
      <c r="AY1236" s="5">
        <v>82398.039999999994</v>
      </c>
      <c r="AZ1236" s="5">
        <v>86259.7</v>
      </c>
      <c r="BA1236" s="5">
        <v>37184.980000000003</v>
      </c>
      <c r="BB1236" s="5">
        <v>38904.93</v>
      </c>
      <c r="BC1236" s="5">
        <v>40681.050000000003</v>
      </c>
      <c r="BD1236" s="5">
        <v>42506.06</v>
      </c>
      <c r="BE1236" s="5">
        <v>44374.82</v>
      </c>
      <c r="BF1236" s="5">
        <v>46270.04</v>
      </c>
      <c r="BG1236" s="5">
        <v>48177.86</v>
      </c>
      <c r="BH1236" s="5">
        <v>50084.03</v>
      </c>
      <c r="BI1236" s="5">
        <v>51975.8</v>
      </c>
      <c r="BJ1236" s="5">
        <v>53846.35</v>
      </c>
      <c r="BK1236" s="5">
        <v>55674.58</v>
      </c>
      <c r="BL1236" s="5">
        <v>57441.54</v>
      </c>
      <c r="BM1236" s="5">
        <v>59122.77</v>
      </c>
      <c r="BN1236" s="5">
        <v>60674.19</v>
      </c>
      <c r="BO1236" s="5">
        <v>62049.97</v>
      </c>
      <c r="BP1236" s="5">
        <v>63198.36</v>
      </c>
      <c r="BQ1236" s="5">
        <v>64074.64</v>
      </c>
      <c r="BR1236" s="5">
        <v>64623.72</v>
      </c>
      <c r="BS1236" s="5">
        <v>64791.63</v>
      </c>
      <c r="BT1236" s="5">
        <v>64536.85</v>
      </c>
      <c r="BU1236" s="5">
        <v>63833.7</v>
      </c>
      <c r="BV1236" s="5">
        <v>62651.31</v>
      </c>
      <c r="BW1236" s="5">
        <v>60962.71</v>
      </c>
      <c r="BX1236" s="5">
        <v>58635.3</v>
      </c>
      <c r="BY1236" s="5">
        <v>55642.66</v>
      </c>
      <c r="BZ1236" s="5">
        <v>51994.43</v>
      </c>
      <c r="CA1236" s="5">
        <v>47737.35</v>
      </c>
      <c r="CB1236" s="5">
        <v>42972.65</v>
      </c>
      <c r="CC1236" s="5">
        <v>37859.760000000002</v>
      </c>
      <c r="CD1236" s="5">
        <v>32595.51</v>
      </c>
      <c r="CE1236" s="5">
        <v>27382</v>
      </c>
      <c r="CF1236" s="5">
        <v>22404.38</v>
      </c>
      <c r="CG1236" s="5">
        <v>17820.36</v>
      </c>
      <c r="CH1236" s="5">
        <v>13750.3</v>
      </c>
      <c r="CI1236" s="5">
        <v>10353.19</v>
      </c>
      <c r="CJ1236" s="5">
        <v>7535.29</v>
      </c>
      <c r="CK1236" s="5">
        <v>5363.21</v>
      </c>
      <c r="CL1236" s="5">
        <v>3618.75</v>
      </c>
      <c r="CM1236" s="5">
        <v>2301.5100000000002</v>
      </c>
      <c r="CN1236" s="5">
        <v>1322.68</v>
      </c>
      <c r="CO1236" s="5">
        <v>668.81</v>
      </c>
      <c r="CP1236" s="5">
        <v>292.63</v>
      </c>
      <c r="CQ1236" s="5">
        <v>109.66</v>
      </c>
      <c r="CR1236" s="5">
        <v>33.5</v>
      </c>
      <c r="CS1236" s="5">
        <v>7.68</v>
      </c>
      <c r="CT1236" s="5">
        <v>1.1200000000000001</v>
      </c>
      <c r="CU1236" s="5">
        <v>0</v>
      </c>
      <c r="CV1236" s="5">
        <v>0</v>
      </c>
      <c r="CW1236" s="5">
        <v>0</v>
      </c>
      <c r="CX1236" s="5">
        <v>0</v>
      </c>
      <c r="CY1236" s="5">
        <v>0</v>
      </c>
      <c r="CZ1236" s="5">
        <v>0</v>
      </c>
      <c r="DA1236" s="5">
        <v>0</v>
      </c>
      <c r="DB1236" s="5">
        <v>0</v>
      </c>
      <c r="DC1236" s="5">
        <v>0</v>
      </c>
      <c r="DD1236" s="5">
        <v>0</v>
      </c>
      <c r="DE1236" s="5">
        <v>0</v>
      </c>
      <c r="DF1236" s="3">
        <v>0</v>
      </c>
      <c r="DG1236" s="3">
        <v>0</v>
      </c>
      <c r="DH1236" s="3">
        <v>0</v>
      </c>
      <c r="DI1236" s="3">
        <v>0</v>
      </c>
      <c r="DJ1236" s="3">
        <v>0</v>
      </c>
      <c r="DK1236" s="3">
        <v>0</v>
      </c>
      <c r="DL1236" s="3">
        <v>0</v>
      </c>
      <c r="DM1236" s="3">
        <v>0</v>
      </c>
      <c r="DN1236" s="3">
        <v>0</v>
      </c>
      <c r="DO1236" s="3">
        <v>0</v>
      </c>
      <c r="DP1236" s="3">
        <v>0</v>
      </c>
      <c r="DQ1236" s="3">
        <v>0</v>
      </c>
      <c r="DR1236" s="3">
        <v>0</v>
      </c>
      <c r="DS1236" s="3">
        <v>0</v>
      </c>
      <c r="DT1236" s="3">
        <v>0</v>
      </c>
      <c r="DU1236" s="3">
        <v>0</v>
      </c>
      <c r="DV1236" s="3">
        <v>0</v>
      </c>
      <c r="DW1236" s="3">
        <v>1</v>
      </c>
      <c r="DX1236" s="3">
        <v>0.99904000000000004</v>
      </c>
      <c r="DY1236" s="3">
        <v>0.99794105600000005</v>
      </c>
      <c r="DZ1236" s="3">
        <v>0.99668365026944006</v>
      </c>
      <c r="EA1236" s="3">
        <v>0.99523845897654939</v>
      </c>
      <c r="EB1236" s="3">
        <v>0.99356645836546875</v>
      </c>
      <c r="EC1236" s="3">
        <v>0.99162900377165608</v>
      </c>
      <c r="ED1236" s="3">
        <v>0.98937800593309444</v>
      </c>
      <c r="EE1236" s="3">
        <v>0.98675615421737173</v>
      </c>
      <c r="EF1236" s="3">
        <v>0.9836972101392979</v>
      </c>
      <c r="EG1236" s="3">
        <v>0.9801263892664922</v>
      </c>
      <c r="EH1236" s="3">
        <v>0.97594124958432427</v>
      </c>
      <c r="EI1236" s="3">
        <v>0.9710517839239069</v>
      </c>
      <c r="EJ1236" s="3">
        <v>0.96603144620102033</v>
      </c>
      <c r="EK1236" s="3">
        <v>0.96087283827830683</v>
      </c>
      <c r="EL1236" s="3">
        <v>0.95554960275424505</v>
      </c>
      <c r="EM1236" s="3">
        <v>0.95002652605032556</v>
      </c>
      <c r="EN1236" s="3">
        <v>0.94433586715928408</v>
      </c>
      <c r="EO1236" s="3">
        <v>0.93852820157625449</v>
      </c>
      <c r="EP1236" s="3">
        <v>0.93266240031640291</v>
      </c>
      <c r="EQ1236" s="3">
        <v>0.92661874796235255</v>
      </c>
      <c r="ER1236" s="3">
        <v>0.920354805226127</v>
      </c>
      <c r="ES1236" s="3">
        <v>0.91382028610902155</v>
      </c>
      <c r="ET1236" s="3">
        <v>0.90714025981756452</v>
      </c>
      <c r="EU1236" s="3">
        <v>0.90030949366113822</v>
      </c>
      <c r="EV1236" s="3">
        <v>0.89336810746501083</v>
      </c>
      <c r="EW1236" s="3">
        <v>0.88628369837281329</v>
      </c>
      <c r="EX1236" s="3">
        <v>0.87893640651330263</v>
      </c>
      <c r="EY1236" s="3">
        <v>0.87114902995159482</v>
      </c>
      <c r="EZ1236" s="3">
        <v>0.86277728777375995</v>
      </c>
      <c r="FA1236" s="3">
        <v>0.85375263734364637</v>
      </c>
      <c r="FB1236" s="3">
        <v>0.84380641911859289</v>
      </c>
      <c r="FC1236" s="3">
        <v>0.83279474534909526</v>
      </c>
      <c r="FD1236" s="3">
        <v>0.82061095822463792</v>
      </c>
      <c r="FE1236" s="3">
        <v>0.80721038127682965</v>
      </c>
      <c r="FF1236" s="3">
        <v>0.79266445020622112</v>
      </c>
      <c r="FG1236" s="3">
        <v>0.77685079442460703</v>
      </c>
      <c r="FH1236" s="3">
        <v>0.75972123440754447</v>
      </c>
      <c r="FI1236" s="3">
        <v>0.74119163350034445</v>
      </c>
      <c r="FJ1236" s="3">
        <v>0.72098674957112507</v>
      </c>
      <c r="FK1236" s="3">
        <v>0.69889571556426577</v>
      </c>
      <c r="FL1236" s="3">
        <v>0.67472091276289781</v>
      </c>
      <c r="FM1236" s="3">
        <v>0.64841354437427245</v>
      </c>
      <c r="FN1236" s="3">
        <v>0.61987686428636068</v>
      </c>
      <c r="FO1236" s="3">
        <v>0.58908758043725717</v>
      </c>
      <c r="FP1236" s="3">
        <v>0.55618114819403197</v>
      </c>
      <c r="FQ1236" s="3">
        <v>0.5214420736778328</v>
      </c>
      <c r="FR1236" s="3">
        <v>0.48510277556322462</v>
      </c>
      <c r="FS1236" s="3">
        <v>0.44741999195747334</v>
      </c>
      <c r="FT1236" s="3">
        <v>0.4079038582677893</v>
      </c>
      <c r="FU1236" s="3">
        <v>0.36690544147329379</v>
      </c>
      <c r="FV1236" s="3">
        <v>0.32497548762172573</v>
      </c>
      <c r="FW1236" s="3">
        <v>0.28281316785768307</v>
      </c>
      <c r="FX1236" s="3">
        <v>0.24131316360624666</v>
      </c>
      <c r="FY1236" s="3">
        <v>0.20151820979594051</v>
      </c>
      <c r="FZ1236" s="3">
        <v>0.16445296546817317</v>
      </c>
      <c r="GA1236" s="3">
        <v>0.13094731828368755</v>
      </c>
      <c r="GB1236" s="3">
        <v>0.10155750216809672</v>
      </c>
      <c r="GC1236" s="3">
        <v>7.6567247609593159E-2</v>
      </c>
      <c r="GD1236" s="3">
        <v>5.5999753556704238E-2</v>
      </c>
      <c r="GE1236" s="3">
        <v>3.9966464115884247E-2</v>
      </c>
      <c r="GF1236" s="3">
        <v>2.7572064264266227E-2</v>
      </c>
      <c r="GG1236" s="3">
        <v>1.8601217435244569E-2</v>
      </c>
      <c r="GH1236" s="3">
        <v>1.1896594622885018E-2</v>
      </c>
      <c r="GI1236" s="3">
        <v>7.1717431024600044E-3</v>
      </c>
      <c r="GJ1236" s="3">
        <v>3.9067353376340628E-3</v>
      </c>
      <c r="GK1236" s="3">
        <v>1.87245917997463E-3</v>
      </c>
      <c r="GL1236" s="3">
        <v>7.7656499571087832E-4</v>
      </c>
      <c r="GM1236" s="3">
        <v>2.7582812082654689E-4</v>
      </c>
      <c r="GN1236" s="3">
        <v>7.9879823791367965E-5</v>
      </c>
      <c r="GO1236" s="3">
        <v>1.7360282104578002E-5</v>
      </c>
      <c r="GP1236" s="3">
        <v>2.3908580514424818E-6</v>
      </c>
      <c r="GQ1236" s="3">
        <v>0</v>
      </c>
      <c r="GR1236" s="3">
        <v>0</v>
      </c>
      <c r="GS1236" s="3">
        <v>0</v>
      </c>
      <c r="GT1236" s="3">
        <v>0</v>
      </c>
      <c r="GU1236" s="3">
        <v>0</v>
      </c>
      <c r="GV1236" s="3">
        <v>0</v>
      </c>
      <c r="GW1236" s="3">
        <v>0</v>
      </c>
      <c r="GX1236" s="3">
        <v>0</v>
      </c>
      <c r="GY1236" s="3">
        <v>0</v>
      </c>
      <c r="GZ1236" s="3">
        <v>0</v>
      </c>
      <c r="HA1236" s="3">
        <v>0</v>
      </c>
      <c r="HB1236">
        <f t="shared" si="7325"/>
        <v>17</v>
      </c>
      <c r="HC1236">
        <f t="shared" si="7329"/>
        <v>0.26231279598367435</v>
      </c>
      <c r="HD1236">
        <f>IF(H1236&gt;=$F$3,IF(HB1236&lt;50,HC1236*VLOOKUP(H1236,Ret!$A$2:$AZ$27,HB1236+2),HC1236),0)</f>
        <v>0</v>
      </c>
      <c r="HE1236">
        <f>IF(H1236&lt;$F$3,HC1236*VLOOKUP(H1236,Withd!$A$2:$AZ$57,HB1236+2),0)</f>
        <v>1.1384375345691467E-2</v>
      </c>
      <c r="HF1236">
        <f>IF(HC1236=HD1236,0,HC1236*VLOOKUP(H1236,Mort!$A$2:$E$115,IF(HF1235/HC1235=VLOOKUP(H1235,Mort!$A$2:$E$115,2),2,3)))</f>
        <v>1.809958292287353E-4</v>
      </c>
      <c r="HH1236">
        <f t="shared" ref="HH1236:HI1236" si="7358">HH1235+1</f>
        <v>38</v>
      </c>
      <c r="HI1236">
        <f t="shared" si="7358"/>
        <v>17</v>
      </c>
      <c r="HJ1236">
        <f t="shared" si="7323"/>
        <v>0.21684611905582404</v>
      </c>
      <c r="HK1236">
        <f>IF(HH1236&gt;=$F$3,IF(HI1236&lt;50,HJ1236*VLOOKUP(HH1236,Ret!$A$2:$AZ$27,HI1236+2),HJ1236),0)</f>
        <v>0</v>
      </c>
      <c r="HL1236">
        <f>IF(HH1236&lt;$F$3,HJ1236*VLOOKUP(HH1236,Withd!$A$2:$AZ$57,HI1236+2),0)</f>
        <v>9.4111215670227635E-3</v>
      </c>
      <c r="HM1236">
        <f>IF(HJ1236=HK1236,0,HJ1236*VLOOKUP(HH1236,Mort!$A$2:$E$115,IF(HM1235/HJ1235=VLOOKUP(HH1235,Mort!$A$2:$E$115,2),2,3)))</f>
        <v>1.4962382214851858E-4</v>
      </c>
      <c r="HN1236">
        <f>HN1235/(1+Assumptions!$C$9)</f>
        <v>0.55060778023915702</v>
      </c>
      <c r="HO1236">
        <f>HO1235*(1+Assumptions!$C$10)</f>
        <v>1.6681725296822383</v>
      </c>
      <c r="HQ1236">
        <f>HQ1235/(1.01+Assumptions!$C$9)</f>
        <v>0.47230166613492064</v>
      </c>
      <c r="HR1236">
        <f>HR1235/(0.99+Assumptions!$C$9)</f>
        <v>0.6428507655861454</v>
      </c>
    </row>
    <row r="1237" spans="2:226" x14ac:dyDescent="0.25">
      <c r="B1237">
        <f t="shared" ref="B1237:C1237" si="7359">B1236+1</f>
        <v>2066</v>
      </c>
      <c r="C1237">
        <f t="shared" si="7359"/>
        <v>69</v>
      </c>
      <c r="D1237">
        <f>IF(D1236=0, 0, D1236*(1-VLOOKUP(C1236,Mort!$A$2:$E$111,IF(D1236/D1235=1-VLOOKUP(C1235,Mort!$A$2:$E$111,4),4,5))))</f>
        <v>0.87920402544726495</v>
      </c>
      <c r="E1237" s="3">
        <f>IF(C1237&lt;65,Assumptions!$C$6,Assumptions!$C$7)*(1+Assumptions!$C$8)^(B1237-$J$3)</f>
        <v>51976.205637765845</v>
      </c>
      <c r="F1237" s="3">
        <f t="shared" si="7321"/>
        <v>45697.69</v>
      </c>
      <c r="H1237">
        <f t="shared" si="7328"/>
        <v>39</v>
      </c>
      <c r="I1237" s="5">
        <v>597677.03302622575</v>
      </c>
      <c r="J1237" s="5">
        <v>0</v>
      </c>
      <c r="K1237" s="5">
        <v>0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s="5">
        <v>26712.74</v>
      </c>
      <c r="AC1237" s="5">
        <v>28150.94</v>
      </c>
      <c r="AD1237" s="5">
        <v>29661.82</v>
      </c>
      <c r="AE1237" s="5">
        <v>31247.85</v>
      </c>
      <c r="AF1237" s="5">
        <v>32911.1</v>
      </c>
      <c r="AG1237" s="5">
        <v>34653.5</v>
      </c>
      <c r="AH1237" s="5">
        <v>36476.449999999997</v>
      </c>
      <c r="AI1237" s="5">
        <v>38380.68</v>
      </c>
      <c r="AJ1237" s="5">
        <v>40366.089999999997</v>
      </c>
      <c r="AK1237" s="5">
        <v>42431.64</v>
      </c>
      <c r="AL1237" s="5">
        <v>44574.23</v>
      </c>
      <c r="AM1237" s="5">
        <v>46790.21</v>
      </c>
      <c r="AN1237" s="5">
        <v>49108.47</v>
      </c>
      <c r="AO1237" s="5">
        <v>51532.77</v>
      </c>
      <c r="AP1237" s="5">
        <v>54065.88</v>
      </c>
      <c r="AQ1237" s="5">
        <v>56709.81</v>
      </c>
      <c r="AR1237" s="5">
        <v>59470.48</v>
      </c>
      <c r="AS1237" s="5">
        <v>62355.49</v>
      </c>
      <c r="AT1237" s="5">
        <v>65373.89</v>
      </c>
      <c r="AU1237" s="5">
        <v>68522.53</v>
      </c>
      <c r="AV1237" s="5">
        <v>71802.58</v>
      </c>
      <c r="AW1237" s="5">
        <v>75213.89</v>
      </c>
      <c r="AX1237" s="5">
        <v>78770.600000000006</v>
      </c>
      <c r="AY1237" s="5">
        <v>82477.210000000006</v>
      </c>
      <c r="AZ1237" s="5">
        <v>86342.59</v>
      </c>
      <c r="BA1237" s="5">
        <v>37220.71</v>
      </c>
      <c r="BB1237" s="5">
        <v>38942.32</v>
      </c>
      <c r="BC1237" s="5">
        <v>40720.14</v>
      </c>
      <c r="BD1237" s="5">
        <v>42546.9</v>
      </c>
      <c r="BE1237" s="5">
        <v>44417.46</v>
      </c>
      <c r="BF1237" s="5">
        <v>46314.5</v>
      </c>
      <c r="BG1237" s="5">
        <v>48224.15</v>
      </c>
      <c r="BH1237" s="5">
        <v>50132.160000000003</v>
      </c>
      <c r="BI1237" s="5">
        <v>52025.74</v>
      </c>
      <c r="BJ1237" s="5">
        <v>53898.09</v>
      </c>
      <c r="BK1237" s="5">
        <v>55728.08</v>
      </c>
      <c r="BL1237" s="5">
        <v>57496.73</v>
      </c>
      <c r="BM1237" s="5">
        <v>59179.58</v>
      </c>
      <c r="BN1237" s="5">
        <v>60732.49</v>
      </c>
      <c r="BO1237" s="5">
        <v>62109.59</v>
      </c>
      <c r="BP1237" s="5">
        <v>63259.09</v>
      </c>
      <c r="BQ1237" s="5">
        <v>64136.21</v>
      </c>
      <c r="BR1237" s="5">
        <v>64685.82</v>
      </c>
      <c r="BS1237" s="5">
        <v>64853.88</v>
      </c>
      <c r="BT1237" s="5">
        <v>64598.86</v>
      </c>
      <c r="BU1237" s="5">
        <v>63895.040000000001</v>
      </c>
      <c r="BV1237" s="5">
        <v>62711.51</v>
      </c>
      <c r="BW1237" s="5">
        <v>61021.29</v>
      </c>
      <c r="BX1237" s="5">
        <v>58691.64</v>
      </c>
      <c r="BY1237" s="5">
        <v>55696.13</v>
      </c>
      <c r="BZ1237" s="5">
        <v>52044.39</v>
      </c>
      <c r="CA1237" s="5">
        <v>47783.22</v>
      </c>
      <c r="CB1237" s="5">
        <v>43013.95</v>
      </c>
      <c r="CC1237" s="5">
        <v>37896.14</v>
      </c>
      <c r="CD1237" s="5">
        <v>32626.83</v>
      </c>
      <c r="CE1237" s="5">
        <v>27408.31</v>
      </c>
      <c r="CF1237" s="5">
        <v>22425.91</v>
      </c>
      <c r="CG1237" s="5">
        <v>17837.48</v>
      </c>
      <c r="CH1237" s="5">
        <v>13763.51</v>
      </c>
      <c r="CI1237" s="5">
        <v>10363.14</v>
      </c>
      <c r="CJ1237" s="5">
        <v>7542.53</v>
      </c>
      <c r="CK1237" s="5">
        <v>5368.36</v>
      </c>
      <c r="CL1237" s="5">
        <v>3622.23</v>
      </c>
      <c r="CM1237" s="5">
        <v>2303.7199999999998</v>
      </c>
      <c r="CN1237" s="5">
        <v>1323.95</v>
      </c>
      <c r="CO1237" s="5">
        <v>669.46</v>
      </c>
      <c r="CP1237" s="5">
        <v>292.91000000000003</v>
      </c>
      <c r="CQ1237" s="5">
        <v>109.76</v>
      </c>
      <c r="CR1237" s="5">
        <v>33.54</v>
      </c>
      <c r="CS1237" s="5">
        <v>7.69</v>
      </c>
      <c r="CT1237" s="5">
        <v>1.1200000000000001</v>
      </c>
      <c r="CU1237" s="5">
        <v>0</v>
      </c>
      <c r="CV1237" s="5">
        <v>0</v>
      </c>
      <c r="CW1237" s="5">
        <v>0</v>
      </c>
      <c r="CX1237" s="5">
        <v>0</v>
      </c>
      <c r="CY1237" s="5">
        <v>0</v>
      </c>
      <c r="CZ1237" s="5">
        <v>0</v>
      </c>
      <c r="DA1237" s="5">
        <v>0</v>
      </c>
      <c r="DB1237" s="5">
        <v>0</v>
      </c>
      <c r="DC1237" s="5">
        <v>0</v>
      </c>
      <c r="DD1237" s="5">
        <v>0</v>
      </c>
      <c r="DE1237" s="5">
        <v>0</v>
      </c>
      <c r="DF1237" s="3">
        <v>0</v>
      </c>
      <c r="DG1237" s="3">
        <v>0</v>
      </c>
      <c r="DH1237" s="3">
        <v>0</v>
      </c>
      <c r="DI1237" s="3">
        <v>0</v>
      </c>
      <c r="DJ1237" s="3">
        <v>0</v>
      </c>
      <c r="DK1237" s="3">
        <v>0</v>
      </c>
      <c r="DL1237" s="3">
        <v>0</v>
      </c>
      <c r="DM1237" s="3">
        <v>0</v>
      </c>
      <c r="DN1237" s="3">
        <v>0</v>
      </c>
      <c r="DO1237" s="3">
        <v>0</v>
      </c>
      <c r="DP1237" s="3">
        <v>0</v>
      </c>
      <c r="DQ1237" s="3">
        <v>0</v>
      </c>
      <c r="DR1237" s="3">
        <v>0</v>
      </c>
      <c r="DS1237" s="3">
        <v>0</v>
      </c>
      <c r="DT1237" s="3">
        <v>0</v>
      </c>
      <c r="DU1237" s="3">
        <v>0</v>
      </c>
      <c r="DV1237" s="3">
        <v>0</v>
      </c>
      <c r="DW1237" s="3">
        <v>0</v>
      </c>
      <c r="DX1237" s="3">
        <v>1</v>
      </c>
      <c r="DY1237" s="3">
        <v>0.99890000000000001</v>
      </c>
      <c r="DZ1237" s="3">
        <v>0.99764138599999996</v>
      </c>
      <c r="EA1237" s="3">
        <v>0.99619480599029997</v>
      </c>
      <c r="EB1237" s="3">
        <v>0.99452119871623623</v>
      </c>
      <c r="EC1237" s="3">
        <v>0.99258188237873957</v>
      </c>
      <c r="ED1237" s="3">
        <v>0.99032872150573981</v>
      </c>
      <c r="EE1237" s="3">
        <v>0.9877043503937496</v>
      </c>
      <c r="EF1237" s="3">
        <v>0.98464246690752899</v>
      </c>
      <c r="EG1237" s="3">
        <v>0.9810682147526546</v>
      </c>
      <c r="EH1237" s="3">
        <v>0.97687905347566073</v>
      </c>
      <c r="EI1237" s="3">
        <v>0.97198488941774774</v>
      </c>
      <c r="EJ1237" s="3">
        <v>0.96695972753945802</v>
      </c>
      <c r="EK1237" s="3">
        <v>0.96179616259439726</v>
      </c>
      <c r="EL1237" s="3">
        <v>0.95646781185362428</v>
      </c>
      <c r="EM1237" s="3">
        <v>0.9509394279011103</v>
      </c>
      <c r="EN1237" s="3">
        <v>0.94524330072798257</v>
      </c>
      <c r="EO1237" s="3">
        <v>0.93943005442850547</v>
      </c>
      <c r="EP1237" s="3">
        <v>0.93355861658832728</v>
      </c>
      <c r="EQ1237" s="3">
        <v>0.92750915675283485</v>
      </c>
      <c r="ER1237" s="3">
        <v>0.92123919485318573</v>
      </c>
      <c r="ES1237" s="3">
        <v>0.91469839656972807</v>
      </c>
      <c r="ET1237" s="3">
        <v>0.90801195129080337</v>
      </c>
      <c r="EU1237" s="3">
        <v>0.90117462129758363</v>
      </c>
      <c r="EV1237" s="3">
        <v>0.89422656496737929</v>
      </c>
      <c r="EW1237" s="3">
        <v>0.88713534830718799</v>
      </c>
      <c r="EX1237" s="3">
        <v>0.87978099626972139</v>
      </c>
      <c r="EY1237" s="3">
        <v>0.87198613664277169</v>
      </c>
      <c r="EZ1237" s="3">
        <v>0.86360634986963469</v>
      </c>
      <c r="FA1237" s="3">
        <v>0.8545730274499983</v>
      </c>
      <c r="FB1237" s="3">
        <v>0.84461725168020574</v>
      </c>
      <c r="FC1237" s="3">
        <v>0.83359499654577907</v>
      </c>
      <c r="FD1237" s="3">
        <v>0.82139950174631426</v>
      </c>
      <c r="FE1237" s="3">
        <v>0.80798604788279704</v>
      </c>
      <c r="FF1237" s="3">
        <v>0.79342613929994898</v>
      </c>
      <c r="FG1237" s="3">
        <v>0.77759728782091497</v>
      </c>
      <c r="FH1237" s="3">
        <v>0.7604512676244638</v>
      </c>
      <c r="FI1237" s="3">
        <v>0.74190386120710317</v>
      </c>
      <c r="FJ1237" s="3">
        <v>0.72167956195059757</v>
      </c>
      <c r="FK1237" s="3">
        <v>0.69956730017243129</v>
      </c>
      <c r="FL1237" s="3">
        <v>0.67536926725946689</v>
      </c>
      <c r="FM1237" s="3">
        <v>0.64903661952902025</v>
      </c>
      <c r="FN1237" s="3">
        <v>0.62047251790354807</v>
      </c>
      <c r="FO1237" s="3">
        <v>0.58965364793927888</v>
      </c>
      <c r="FP1237" s="3">
        <v>0.55671559516539071</v>
      </c>
      <c r="FQ1237" s="3">
        <v>0.52194313909136048</v>
      </c>
      <c r="FR1237" s="3">
        <v>0.48556892172808352</v>
      </c>
      <c r="FS1237" s="3">
        <v>0.44784992788824601</v>
      </c>
      <c r="FT1237" s="3">
        <v>0.40829582225715616</v>
      </c>
      <c r="FU1237" s="3">
        <v>0.36725800916208939</v>
      </c>
      <c r="FV1237" s="3">
        <v>0.32528776387504582</v>
      </c>
      <c r="FW1237" s="3">
        <v>0.28308492938989738</v>
      </c>
      <c r="FX1237" s="3">
        <v>0.24154504685122385</v>
      </c>
      <c r="FY1237" s="3">
        <v>0.20171185317498852</v>
      </c>
      <c r="FZ1237" s="3">
        <v>0.16461099202051288</v>
      </c>
      <c r="GA1237" s="3">
        <v>0.13107314850625357</v>
      </c>
      <c r="GB1237" s="3">
        <v>0.10165509105551002</v>
      </c>
      <c r="GC1237" s="3">
        <v>7.664082279948066E-2</v>
      </c>
      <c r="GD1237" s="3">
        <v>5.6053564979084161E-2</v>
      </c>
      <c r="GE1237" s="3">
        <v>4.0004868789922571E-2</v>
      </c>
      <c r="GF1237" s="3">
        <v>2.7598558880791785E-2</v>
      </c>
      <c r="GG1237" s="3">
        <v>1.861909176333737E-2</v>
      </c>
      <c r="GH1237" s="3">
        <v>1.1908026328160048E-2</v>
      </c>
      <c r="GI1237" s="3">
        <v>7.1786345916680042E-3</v>
      </c>
      <c r="GJ1237" s="3">
        <v>3.9104894074652287E-3</v>
      </c>
      <c r="GK1237" s="3">
        <v>1.8742584681040095E-3</v>
      </c>
      <c r="GL1237" s="3">
        <v>7.773112144767759E-4</v>
      </c>
      <c r="GM1237" s="3">
        <v>2.7609317027000604E-4</v>
      </c>
      <c r="GN1237" s="3">
        <v>7.9956582110193738E-5</v>
      </c>
      <c r="GO1237" s="3">
        <v>1.7376963990008407E-5</v>
      </c>
      <c r="GP1237" s="3">
        <v>2.3931554807039569E-6</v>
      </c>
      <c r="GQ1237" s="3">
        <v>0</v>
      </c>
      <c r="GR1237" s="3">
        <v>0</v>
      </c>
      <c r="GS1237" s="3">
        <v>0</v>
      </c>
      <c r="GT1237" s="3">
        <v>0</v>
      </c>
      <c r="GU1237" s="3">
        <v>0</v>
      </c>
      <c r="GV1237" s="3">
        <v>0</v>
      </c>
      <c r="GW1237" s="3">
        <v>0</v>
      </c>
      <c r="GX1237" s="3">
        <v>0</v>
      </c>
      <c r="GY1237" s="3">
        <v>0</v>
      </c>
      <c r="GZ1237" s="3">
        <v>0</v>
      </c>
      <c r="HA1237" s="3">
        <v>0</v>
      </c>
      <c r="HB1237">
        <f t="shared" si="7325"/>
        <v>18</v>
      </c>
      <c r="HC1237">
        <f t="shared" si="7329"/>
        <v>0.25074742480875412</v>
      </c>
      <c r="HD1237">
        <f>IF(H1237&gt;=$F$3,IF(HB1237&lt;50,HC1237*VLOOKUP(H1237,Ret!$A$2:$AZ$27,HB1237+2),HC1237),0)</f>
        <v>0</v>
      </c>
      <c r="HE1237">
        <f>IF(H1237&lt;$F$3,HC1237*VLOOKUP(H1237,Withd!$A$2:$AZ$57,HB1237+2),0)</f>
        <v>1.0205420189716293E-2</v>
      </c>
      <c r="HF1237">
        <f>IF(HC1237=HD1237,0,HC1237*VLOOKUP(H1237,Mort!$A$2:$E$115,IF(HF1236/HC1236=VLOOKUP(H1236,Mort!$A$2:$E$115,2),2,3)))</f>
        <v>1.8304562011039051E-4</v>
      </c>
      <c r="HH1237">
        <f t="shared" ref="HH1237:HI1237" si="7360">HH1236+1</f>
        <v>39</v>
      </c>
      <c r="HI1237">
        <f t="shared" si="7360"/>
        <v>18</v>
      </c>
      <c r="HJ1237">
        <f t="shared" si="7323"/>
        <v>0.20728537366665276</v>
      </c>
      <c r="HK1237">
        <f>IF(HH1237&gt;=$F$3,IF(HI1237&lt;50,HJ1237*VLOOKUP(HH1237,Ret!$A$2:$AZ$27,HI1237+2),HJ1237),0)</f>
        <v>0</v>
      </c>
      <c r="HL1237">
        <f>IF(HH1237&lt;$F$3,HJ1237*VLOOKUP(HH1237,Withd!$A$2:$AZ$57,HI1237+2),0)</f>
        <v>8.4365147082327667E-3</v>
      </c>
      <c r="HM1237">
        <f>IF(HJ1237=HK1237,0,HJ1237*VLOOKUP(HH1237,Mort!$A$2:$E$115,IF(HM1236/HJ1236=VLOOKUP(HH1236,Mort!$A$2:$E$115,2),2,3)))</f>
        <v>1.5131832277665651E-4</v>
      </c>
      <c r="HN1237">
        <f>HN1236/(1+Assumptions!$C$9)</f>
        <v>0.53045065533637481</v>
      </c>
      <c r="HO1237">
        <f>HO1236*(1+Assumptions!$C$10)</f>
        <v>1.7223881368969109</v>
      </c>
      <c r="HQ1237">
        <f>HQ1236/(1.01+Assumptions!$C$9)</f>
        <v>0.45066952875469524</v>
      </c>
      <c r="HR1237">
        <f>HR1236/(0.99+Assumptions!$C$9)</f>
        <v>0.62534121165967449</v>
      </c>
    </row>
    <row r="1238" spans="2:226" x14ac:dyDescent="0.25">
      <c r="B1238">
        <f t="shared" ref="B1238:C1238" si="7361">B1237+1</f>
        <v>2067</v>
      </c>
      <c r="C1238">
        <f t="shared" si="7361"/>
        <v>70</v>
      </c>
      <c r="D1238">
        <f>IF(D1237=0, 0, D1237*(1-VLOOKUP(C1237,Mort!$A$2:$E$111,IF(D1237/D1236=1-VLOOKUP(C1236,Mort!$A$2:$E$111,4),4,5))))</f>
        <v>0.86896129855080428</v>
      </c>
      <c r="E1238" s="3">
        <f>IF(C1238&lt;65,Assumptions!$C$6,Assumptions!$C$7)*(1+Assumptions!$C$8)^(B1238-$J$3)</f>
        <v>54834.896947842957</v>
      </c>
      <c r="F1238" s="3">
        <f t="shared" si="7321"/>
        <v>47649.4</v>
      </c>
      <c r="H1238">
        <f t="shared" si="7328"/>
        <v>40</v>
      </c>
      <c r="I1238" s="5">
        <v>584669.11291245837</v>
      </c>
      <c r="J1238" s="5">
        <v>0</v>
      </c>
      <c r="K1238" s="5">
        <v>0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s="5">
        <v>0</v>
      </c>
      <c r="AC1238" s="5">
        <v>28181.94</v>
      </c>
      <c r="AD1238" s="5">
        <v>29694.49</v>
      </c>
      <c r="AE1238" s="5">
        <v>31282.26</v>
      </c>
      <c r="AF1238" s="5">
        <v>32947.339999999997</v>
      </c>
      <c r="AG1238" s="5">
        <v>34691.660000000003</v>
      </c>
      <c r="AH1238" s="5">
        <v>36516.620000000003</v>
      </c>
      <c r="AI1238" s="5">
        <v>38422.94</v>
      </c>
      <c r="AJ1238" s="5">
        <v>40410.54</v>
      </c>
      <c r="AK1238" s="5">
        <v>42478.36</v>
      </c>
      <c r="AL1238" s="5">
        <v>44623.32</v>
      </c>
      <c r="AM1238" s="5">
        <v>46841.74</v>
      </c>
      <c r="AN1238" s="5">
        <v>49162.54</v>
      </c>
      <c r="AO1238" s="5">
        <v>51589.52</v>
      </c>
      <c r="AP1238" s="5">
        <v>54125.41</v>
      </c>
      <c r="AQ1238" s="5">
        <v>56772.26</v>
      </c>
      <c r="AR1238" s="5">
        <v>59535.97</v>
      </c>
      <c r="AS1238" s="5">
        <v>62424.160000000003</v>
      </c>
      <c r="AT1238" s="5">
        <v>65445.88</v>
      </c>
      <c r="AU1238" s="5">
        <v>68597.990000000005</v>
      </c>
      <c r="AV1238" s="5">
        <v>71881.649999999994</v>
      </c>
      <c r="AW1238" s="5">
        <v>75296.710000000006</v>
      </c>
      <c r="AX1238" s="5">
        <v>78857.34</v>
      </c>
      <c r="AY1238" s="5">
        <v>82568.039999999994</v>
      </c>
      <c r="AZ1238" s="5">
        <v>86437.67</v>
      </c>
      <c r="BA1238" s="5">
        <v>37261.69</v>
      </c>
      <c r="BB1238" s="5">
        <v>38985.199999999997</v>
      </c>
      <c r="BC1238" s="5">
        <v>40764.980000000003</v>
      </c>
      <c r="BD1238" s="5">
        <v>42593.75</v>
      </c>
      <c r="BE1238" s="5">
        <v>44466.38</v>
      </c>
      <c r="BF1238" s="5">
        <v>46365.5</v>
      </c>
      <c r="BG1238" s="5">
        <v>48277.26</v>
      </c>
      <c r="BH1238" s="5">
        <v>50187.360000000001</v>
      </c>
      <c r="BI1238" s="5">
        <v>52083.03</v>
      </c>
      <c r="BJ1238" s="5">
        <v>53957.440000000002</v>
      </c>
      <c r="BK1238" s="5">
        <v>55789.45</v>
      </c>
      <c r="BL1238" s="5">
        <v>57560.05</v>
      </c>
      <c r="BM1238" s="5">
        <v>59244.75</v>
      </c>
      <c r="BN1238" s="5">
        <v>60799.37</v>
      </c>
      <c r="BO1238" s="5">
        <v>62177.99</v>
      </c>
      <c r="BP1238" s="5">
        <v>63328.75</v>
      </c>
      <c r="BQ1238" s="5">
        <v>64206.84</v>
      </c>
      <c r="BR1238" s="5">
        <v>64757.05</v>
      </c>
      <c r="BS1238" s="5">
        <v>64925.3</v>
      </c>
      <c r="BT1238" s="5">
        <v>64670</v>
      </c>
      <c r="BU1238" s="5">
        <v>63965.4</v>
      </c>
      <c r="BV1238" s="5">
        <v>62780.57</v>
      </c>
      <c r="BW1238" s="5">
        <v>61088.480000000003</v>
      </c>
      <c r="BX1238" s="5">
        <v>58756.27</v>
      </c>
      <c r="BY1238" s="5">
        <v>55757.47</v>
      </c>
      <c r="BZ1238" s="5">
        <v>52101.71</v>
      </c>
      <c r="CA1238" s="5">
        <v>47835.839999999997</v>
      </c>
      <c r="CB1238" s="5">
        <v>43061.31</v>
      </c>
      <c r="CC1238" s="5">
        <v>37937.879999999997</v>
      </c>
      <c r="CD1238" s="5">
        <v>32662.76</v>
      </c>
      <c r="CE1238" s="5">
        <v>27438.49</v>
      </c>
      <c r="CF1238" s="5">
        <v>22450.61</v>
      </c>
      <c r="CG1238" s="5">
        <v>17857.13</v>
      </c>
      <c r="CH1238" s="5">
        <v>13778.66</v>
      </c>
      <c r="CI1238" s="5">
        <v>10374.549999999999</v>
      </c>
      <c r="CJ1238" s="5">
        <v>7550.84</v>
      </c>
      <c r="CK1238" s="5">
        <v>5374.27</v>
      </c>
      <c r="CL1238" s="5">
        <v>3626.21</v>
      </c>
      <c r="CM1238" s="5">
        <v>2306.2600000000002</v>
      </c>
      <c r="CN1238" s="5">
        <v>1325.41</v>
      </c>
      <c r="CO1238" s="5">
        <v>670.19</v>
      </c>
      <c r="CP1238" s="5">
        <v>293.24</v>
      </c>
      <c r="CQ1238" s="5">
        <v>109.88</v>
      </c>
      <c r="CR1238" s="5">
        <v>33.57</v>
      </c>
      <c r="CS1238" s="5">
        <v>7.7</v>
      </c>
      <c r="CT1238" s="5">
        <v>1.1200000000000001</v>
      </c>
      <c r="CU1238" s="5">
        <v>0</v>
      </c>
      <c r="CV1238" s="5">
        <v>0</v>
      </c>
      <c r="CW1238" s="5">
        <v>0</v>
      </c>
      <c r="CX1238" s="5">
        <v>0</v>
      </c>
      <c r="CY1238" s="5">
        <v>0</v>
      </c>
      <c r="CZ1238" s="5">
        <v>0</v>
      </c>
      <c r="DA1238" s="5">
        <v>0</v>
      </c>
      <c r="DB1238" s="5">
        <v>0</v>
      </c>
      <c r="DC1238" s="5">
        <v>0</v>
      </c>
      <c r="DD1238" s="5">
        <v>0</v>
      </c>
      <c r="DE1238" s="5">
        <v>0</v>
      </c>
      <c r="DF1238" s="3">
        <v>0</v>
      </c>
      <c r="DG1238" s="3">
        <v>0</v>
      </c>
      <c r="DH1238" s="3">
        <v>0</v>
      </c>
      <c r="DI1238" s="3">
        <v>0</v>
      </c>
      <c r="DJ1238" s="3">
        <v>0</v>
      </c>
      <c r="DK1238" s="3">
        <v>0</v>
      </c>
      <c r="DL1238" s="3">
        <v>0</v>
      </c>
      <c r="DM1238" s="3">
        <v>0</v>
      </c>
      <c r="DN1238" s="3">
        <v>0</v>
      </c>
      <c r="DO1238" s="3">
        <v>0</v>
      </c>
      <c r="DP1238" s="3">
        <v>0</v>
      </c>
      <c r="DQ1238" s="3">
        <v>0</v>
      </c>
      <c r="DR1238" s="3">
        <v>0</v>
      </c>
      <c r="DS1238" s="3">
        <v>0</v>
      </c>
      <c r="DT1238" s="3">
        <v>0</v>
      </c>
      <c r="DU1238" s="3">
        <v>0</v>
      </c>
      <c r="DV1238" s="3">
        <v>0</v>
      </c>
      <c r="DW1238" s="3">
        <v>0</v>
      </c>
      <c r="DX1238" s="3">
        <v>0</v>
      </c>
      <c r="DY1238" s="3">
        <v>1</v>
      </c>
      <c r="DZ1238" s="3">
        <v>0.99873999999999996</v>
      </c>
      <c r="EA1238" s="3">
        <v>0.99729182699999996</v>
      </c>
      <c r="EB1238" s="3">
        <v>0.99561637673063996</v>
      </c>
      <c r="EC1238" s="3">
        <v>0.99367492479601516</v>
      </c>
      <c r="ED1238" s="3">
        <v>0.99141928271672819</v>
      </c>
      <c r="EE1238" s="3">
        <v>0.98879202161752877</v>
      </c>
      <c r="EF1238" s="3">
        <v>0.98572676635051448</v>
      </c>
      <c r="EG1238" s="3">
        <v>0.98214857818866208</v>
      </c>
      <c r="EH1238" s="3">
        <v>0.97795480375979649</v>
      </c>
      <c r="EI1238" s="3">
        <v>0.97305525019295991</v>
      </c>
      <c r="EJ1238" s="3">
        <v>0.96802455454946235</v>
      </c>
      <c r="EK1238" s="3">
        <v>0.96285530342816816</v>
      </c>
      <c r="EL1238" s="3">
        <v>0.95752108504717615</v>
      </c>
      <c r="EM1238" s="3">
        <v>0.95198661317560351</v>
      </c>
      <c r="EN1238" s="3">
        <v>0.94628421336268165</v>
      </c>
      <c r="EO1238" s="3">
        <v>0.94046456545050117</v>
      </c>
      <c r="EP1238" s="3">
        <v>0.93458666191643558</v>
      </c>
      <c r="EQ1238" s="3">
        <v>0.92853054034721705</v>
      </c>
      <c r="ER1238" s="3">
        <v>0.92225367389446988</v>
      </c>
      <c r="ES1238" s="3">
        <v>0.91570567280981918</v>
      </c>
      <c r="ET1238" s="3">
        <v>0.90901186434157932</v>
      </c>
      <c r="EU1238" s="3">
        <v>0.90216700500308722</v>
      </c>
      <c r="EV1238" s="3">
        <v>0.89521129739451344</v>
      </c>
      <c r="EW1238" s="3">
        <v>0.88811227180617491</v>
      </c>
      <c r="EX1238" s="3">
        <v>0.88074982107290167</v>
      </c>
      <c r="EY1238" s="3">
        <v>0.87294637765819583</v>
      </c>
      <c r="EZ1238" s="3">
        <v>0.86455736296890051</v>
      </c>
      <c r="FA1238" s="3">
        <v>0.85551409295224579</v>
      </c>
      <c r="FB1238" s="3">
        <v>0.84554735376935208</v>
      </c>
      <c r="FC1238" s="3">
        <v>0.83451296080266202</v>
      </c>
      <c r="FD1238" s="3">
        <v>0.82230403618611903</v>
      </c>
      <c r="FE1238" s="3">
        <v>0.8088758112751997</v>
      </c>
      <c r="FF1238" s="3">
        <v>0.79429986915602058</v>
      </c>
      <c r="FG1238" s="3">
        <v>0.7784535867663579</v>
      </c>
      <c r="FH1238" s="3">
        <v>0.76128868517815973</v>
      </c>
      <c r="FI1238" s="3">
        <v>0.74272085414666444</v>
      </c>
      <c r="FJ1238" s="3">
        <v>0.72247428366262645</v>
      </c>
      <c r="FK1238" s="3">
        <v>0.70033767161120353</v>
      </c>
      <c r="FL1238" s="3">
        <v>0.67611299155017202</v>
      </c>
      <c r="FM1238" s="3">
        <v>0.6497513460096308</v>
      </c>
      <c r="FN1238" s="3">
        <v>0.62115578927174697</v>
      </c>
      <c r="FO1238" s="3">
        <v>0.59030298121861935</v>
      </c>
      <c r="FP1238" s="3">
        <v>0.55732865668774723</v>
      </c>
      <c r="FQ1238" s="3">
        <v>0.52251790879103055</v>
      </c>
      <c r="FR1238" s="3">
        <v>0.48610363572738363</v>
      </c>
      <c r="FS1238" s="3">
        <v>0.4483431053040805</v>
      </c>
      <c r="FT1238" s="3">
        <v>0.40874544224362414</v>
      </c>
      <c r="FU1238" s="3">
        <v>0.36766243784371749</v>
      </c>
      <c r="FV1238" s="3">
        <v>0.32564597444693744</v>
      </c>
      <c r="FW1238" s="3">
        <v>0.2833966657221918</v>
      </c>
      <c r="FX1238" s="3">
        <v>0.24181103899411738</v>
      </c>
      <c r="FY1238" s="3">
        <v>0.20193398055359749</v>
      </c>
      <c r="FZ1238" s="3">
        <v>0.16479226351037429</v>
      </c>
      <c r="GA1238" s="3">
        <v>0.13121748774277062</v>
      </c>
      <c r="GB1238" s="3">
        <v>0.10176703479378318</v>
      </c>
      <c r="GC1238" s="3">
        <v>7.672522054207695E-2</v>
      </c>
      <c r="GD1238" s="3">
        <v>5.6115291800064235E-2</v>
      </c>
      <c r="GE1238" s="3">
        <v>4.0048922604787839E-2</v>
      </c>
      <c r="GF1238" s="3">
        <v>2.7628950726591037E-2</v>
      </c>
      <c r="GG1238" s="3">
        <v>1.8639595318187378E-2</v>
      </c>
      <c r="GH1238" s="3">
        <v>1.192113958169992E-2</v>
      </c>
      <c r="GI1238" s="3">
        <v>7.1865397854319803E-3</v>
      </c>
      <c r="GJ1238" s="3">
        <v>3.9147956827162173E-3</v>
      </c>
      <c r="GK1238" s="3">
        <v>1.8763224227690558E-3</v>
      </c>
      <c r="GL1238" s="3">
        <v>7.7816719839501056E-4</v>
      </c>
      <c r="GM1238" s="3">
        <v>2.7639720719792381E-4</v>
      </c>
      <c r="GN1238" s="3">
        <v>8.0044631204518728E-5</v>
      </c>
      <c r="GO1238" s="3">
        <v>1.7396099699678056E-5</v>
      </c>
      <c r="GP1238" s="3">
        <v>2.3957908506396611E-6</v>
      </c>
      <c r="GQ1238" s="3">
        <v>0</v>
      </c>
      <c r="GR1238" s="3">
        <v>0</v>
      </c>
      <c r="GS1238" s="3">
        <v>0</v>
      </c>
      <c r="GT1238" s="3">
        <v>0</v>
      </c>
      <c r="GU1238" s="3">
        <v>0</v>
      </c>
      <c r="GV1238" s="3">
        <v>0</v>
      </c>
      <c r="GW1238" s="3">
        <v>0</v>
      </c>
      <c r="GX1238" s="3">
        <v>0</v>
      </c>
      <c r="GY1238" s="3">
        <v>0</v>
      </c>
      <c r="GZ1238" s="3">
        <v>0</v>
      </c>
      <c r="HA1238" s="3">
        <v>0</v>
      </c>
      <c r="HB1238">
        <f t="shared" si="7325"/>
        <v>19</v>
      </c>
      <c r="HC1238">
        <f t="shared" si="7329"/>
        <v>0.24035895899892742</v>
      </c>
      <c r="HD1238">
        <f>IF(H1238&gt;=$F$3,IF(HB1238&lt;50,HC1238*VLOOKUP(H1238,Ret!$A$2:$AZ$27,HB1238+2),HC1238),0)</f>
        <v>0</v>
      </c>
      <c r="HE1238">
        <f>IF(H1238&lt;$F$3,HC1238*VLOOKUP(H1238,Withd!$A$2:$AZ$57,HB1238+2),0)</f>
        <v>9.1576763378591348E-3</v>
      </c>
      <c r="HF1238">
        <f>IF(HC1238=HD1238,0,HC1238*VLOOKUP(H1238,Mort!$A$2:$E$115,IF(HF1237/HC1237=VLOOKUP(H1237,Mort!$A$2:$E$115,2),2,3)))</f>
        <v>1.8026921924919556E-4</v>
      </c>
      <c r="HH1238">
        <f t="shared" ref="HH1238:HI1238" si="7362">HH1237+1</f>
        <v>40</v>
      </c>
      <c r="HI1238">
        <f t="shared" si="7362"/>
        <v>19</v>
      </c>
      <c r="HJ1238">
        <f t="shared" si="7323"/>
        <v>0.19869754063564335</v>
      </c>
      <c r="HK1238">
        <f>IF(HH1238&gt;=$F$3,IF(HI1238&lt;50,HJ1238*VLOOKUP(HH1238,Ret!$A$2:$AZ$27,HI1238+2),HJ1238),0)</f>
        <v>0</v>
      </c>
      <c r="HL1238">
        <f>IF(HH1238&lt;$F$3,HJ1238*VLOOKUP(HH1238,Withd!$A$2:$AZ$57,HI1238+2),0)</f>
        <v>7.5703762982180121E-3</v>
      </c>
      <c r="HM1238">
        <f>IF(HJ1238=HK1238,0,HJ1238*VLOOKUP(HH1238,Mort!$A$2:$E$115,IF(HM1237/HJ1237=VLOOKUP(HH1237,Mort!$A$2:$E$115,2),2,3)))</f>
        <v>1.4902315547673251E-4</v>
      </c>
      <c r="HN1238">
        <f>HN1237/(1+Assumptions!$C$9)</f>
        <v>0.51103145986163279</v>
      </c>
      <c r="HO1238">
        <f>HO1237*(1+Assumptions!$C$10)</f>
        <v>1.7783657513460605</v>
      </c>
      <c r="HQ1238">
        <f>HQ1237/(1.01+Assumptions!$C$9)</f>
        <v>0.43002817629264811</v>
      </c>
      <c r="HR1238">
        <f>HR1237/(0.99+Assumptions!$C$9)</f>
        <v>0.60830857165337981</v>
      </c>
    </row>
    <row r="1239" spans="2:226" x14ac:dyDescent="0.25">
      <c r="B1239">
        <f t="shared" ref="B1239:C1239" si="7363">B1238+1</f>
        <v>2068</v>
      </c>
      <c r="C1239">
        <f t="shared" si="7363"/>
        <v>71</v>
      </c>
      <c r="D1239">
        <f>IF(D1238=0, 0, D1238*(1-VLOOKUP(C1238,Mort!$A$2:$E$111,IF(D1238/D1237=1-VLOOKUP(C1237,Mort!$A$2:$E$111,4),4,5))))</f>
        <v>0.85762135360471625</v>
      </c>
      <c r="E1239" s="3">
        <f>IF(C1239&lt;65,Assumptions!$C$6,Assumptions!$C$7)*(1+Assumptions!$C$8)^(B1239-$J$3)</f>
        <v>57850.816279974322</v>
      </c>
      <c r="F1239" s="3">
        <f t="shared" si="7321"/>
        <v>49614.1</v>
      </c>
      <c r="H1239">
        <f t="shared" si="7328"/>
        <v>41</v>
      </c>
      <c r="I1239" s="5">
        <v>571514.59980610723</v>
      </c>
      <c r="J1239" s="5">
        <v>0</v>
      </c>
      <c r="K1239" s="5">
        <v>0</v>
      </c>
      <c r="L1239" s="5">
        <v>0</v>
      </c>
      <c r="M1239" s="5">
        <v>0</v>
      </c>
      <c r="N1239" s="5">
        <v>0</v>
      </c>
      <c r="O1239" s="5">
        <v>0</v>
      </c>
      <c r="P1239" s="5">
        <v>0</v>
      </c>
      <c r="Q1239" s="5">
        <v>0</v>
      </c>
      <c r="R1239" s="5">
        <v>0</v>
      </c>
      <c r="S1239" s="5">
        <v>0</v>
      </c>
      <c r="T1239" s="5">
        <v>0</v>
      </c>
      <c r="U1239" s="5">
        <v>0</v>
      </c>
      <c r="V1239" s="5">
        <v>0</v>
      </c>
      <c r="W1239" s="5">
        <v>0</v>
      </c>
      <c r="X1239" s="5">
        <v>0</v>
      </c>
      <c r="Y1239" s="5">
        <v>0</v>
      </c>
      <c r="Z1239" s="5">
        <v>0</v>
      </c>
      <c r="AA1239" s="5">
        <v>0</v>
      </c>
      <c r="AB1239" s="5">
        <v>0</v>
      </c>
      <c r="AC1239" s="5">
        <v>0</v>
      </c>
      <c r="AD1239" s="5">
        <v>29731.95</v>
      </c>
      <c r="AE1239" s="5">
        <v>31321.72</v>
      </c>
      <c r="AF1239" s="5">
        <v>32988.9</v>
      </c>
      <c r="AG1239" s="5">
        <v>34735.43</v>
      </c>
      <c r="AH1239" s="5">
        <v>36562.69</v>
      </c>
      <c r="AI1239" s="5">
        <v>38471.42</v>
      </c>
      <c r="AJ1239" s="5">
        <v>40461.519999999997</v>
      </c>
      <c r="AK1239" s="5">
        <v>42531.95</v>
      </c>
      <c r="AL1239" s="5">
        <v>44679.61</v>
      </c>
      <c r="AM1239" s="5">
        <v>46900.83</v>
      </c>
      <c r="AN1239" s="5">
        <v>49224.57</v>
      </c>
      <c r="AO1239" s="5">
        <v>51654.6</v>
      </c>
      <c r="AP1239" s="5">
        <v>54193.7</v>
      </c>
      <c r="AQ1239" s="5">
        <v>56843.88</v>
      </c>
      <c r="AR1239" s="5">
        <v>59611.08</v>
      </c>
      <c r="AS1239" s="5">
        <v>62502.91</v>
      </c>
      <c r="AT1239" s="5">
        <v>65528.45</v>
      </c>
      <c r="AU1239" s="5">
        <v>68684.53</v>
      </c>
      <c r="AV1239" s="5">
        <v>71972.34</v>
      </c>
      <c r="AW1239" s="5">
        <v>75391.710000000006</v>
      </c>
      <c r="AX1239" s="5">
        <v>78956.83</v>
      </c>
      <c r="AY1239" s="5">
        <v>82672.210000000006</v>
      </c>
      <c r="AZ1239" s="5">
        <v>86546.72</v>
      </c>
      <c r="BA1239" s="5">
        <v>37308.699999999997</v>
      </c>
      <c r="BB1239" s="5">
        <v>39034.379999999997</v>
      </c>
      <c r="BC1239" s="5">
        <v>40816.410000000003</v>
      </c>
      <c r="BD1239" s="5">
        <v>42647.49</v>
      </c>
      <c r="BE1239" s="5">
        <v>44522.47</v>
      </c>
      <c r="BF1239" s="5">
        <v>46424</v>
      </c>
      <c r="BG1239" s="5">
        <v>48338.16</v>
      </c>
      <c r="BH1239" s="5">
        <v>50250.68</v>
      </c>
      <c r="BI1239" s="5">
        <v>52148.74</v>
      </c>
      <c r="BJ1239" s="5">
        <v>54025.52</v>
      </c>
      <c r="BK1239" s="5">
        <v>55859.83</v>
      </c>
      <c r="BL1239" s="5">
        <v>57632.67</v>
      </c>
      <c r="BM1239" s="5">
        <v>59319.49</v>
      </c>
      <c r="BN1239" s="5">
        <v>60876.08</v>
      </c>
      <c r="BO1239" s="5">
        <v>62256.43</v>
      </c>
      <c r="BP1239" s="5">
        <v>63408.639999999999</v>
      </c>
      <c r="BQ1239" s="5">
        <v>64287.839999999997</v>
      </c>
      <c r="BR1239" s="5">
        <v>64838.75</v>
      </c>
      <c r="BS1239" s="5">
        <v>65007.21</v>
      </c>
      <c r="BT1239" s="5">
        <v>64751.58</v>
      </c>
      <c r="BU1239" s="5">
        <v>64046.1</v>
      </c>
      <c r="BV1239" s="5">
        <v>62859.77</v>
      </c>
      <c r="BW1239" s="5">
        <v>61165.55</v>
      </c>
      <c r="BX1239" s="5">
        <v>58830.400000000001</v>
      </c>
      <c r="BY1239" s="5">
        <v>55827.81</v>
      </c>
      <c r="BZ1239" s="5">
        <v>52167.44</v>
      </c>
      <c r="CA1239" s="5">
        <v>47896.19</v>
      </c>
      <c r="CB1239" s="5">
        <v>43115.64</v>
      </c>
      <c r="CC1239" s="5">
        <v>37985.74</v>
      </c>
      <c r="CD1239" s="5">
        <v>32703.97</v>
      </c>
      <c r="CE1239" s="5">
        <v>27473.11</v>
      </c>
      <c r="CF1239" s="5">
        <v>22478.93</v>
      </c>
      <c r="CG1239" s="5">
        <v>17879.66</v>
      </c>
      <c r="CH1239" s="5">
        <v>13796.05</v>
      </c>
      <c r="CI1239" s="5">
        <v>10387.64</v>
      </c>
      <c r="CJ1239" s="5">
        <v>7560.37</v>
      </c>
      <c r="CK1239" s="5">
        <v>5381.05</v>
      </c>
      <c r="CL1239" s="5">
        <v>3630.79</v>
      </c>
      <c r="CM1239" s="5">
        <v>2309.17</v>
      </c>
      <c r="CN1239" s="5">
        <v>1327.08</v>
      </c>
      <c r="CO1239" s="5">
        <v>671.04</v>
      </c>
      <c r="CP1239" s="5">
        <v>293.61</v>
      </c>
      <c r="CQ1239" s="5">
        <v>110.02</v>
      </c>
      <c r="CR1239" s="5">
        <v>33.61</v>
      </c>
      <c r="CS1239" s="5">
        <v>7.71</v>
      </c>
      <c r="CT1239" s="5">
        <v>1.1200000000000001</v>
      </c>
      <c r="CU1239" s="5">
        <v>0</v>
      </c>
      <c r="CV1239" s="5">
        <v>0</v>
      </c>
      <c r="CW1239" s="5">
        <v>0</v>
      </c>
      <c r="CX1239" s="5">
        <v>0</v>
      </c>
      <c r="CY1239" s="5">
        <v>0</v>
      </c>
      <c r="CZ1239" s="5">
        <v>0</v>
      </c>
      <c r="DA1239" s="5">
        <v>0</v>
      </c>
      <c r="DB1239" s="5">
        <v>0</v>
      </c>
      <c r="DC1239" s="5">
        <v>0</v>
      </c>
      <c r="DD1239" s="5">
        <v>0</v>
      </c>
      <c r="DE1239" s="5">
        <v>0</v>
      </c>
      <c r="DF1239" s="3">
        <v>0</v>
      </c>
      <c r="DG1239" s="3">
        <v>0</v>
      </c>
      <c r="DH1239" s="3">
        <v>0</v>
      </c>
      <c r="DI1239" s="3">
        <v>0</v>
      </c>
      <c r="DJ1239" s="3">
        <v>0</v>
      </c>
      <c r="DK1239" s="3">
        <v>0</v>
      </c>
      <c r="DL1239" s="3">
        <v>0</v>
      </c>
      <c r="DM1239" s="3">
        <v>0</v>
      </c>
      <c r="DN1239" s="3">
        <v>0</v>
      </c>
      <c r="DO1239" s="3">
        <v>0</v>
      </c>
      <c r="DP1239" s="3">
        <v>0</v>
      </c>
      <c r="DQ1239" s="3">
        <v>0</v>
      </c>
      <c r="DR1239" s="3">
        <v>0</v>
      </c>
      <c r="DS1239" s="3">
        <v>0</v>
      </c>
      <c r="DT1239" s="3">
        <v>0</v>
      </c>
      <c r="DU1239" s="3">
        <v>0</v>
      </c>
      <c r="DV1239" s="3">
        <v>0</v>
      </c>
      <c r="DW1239" s="3">
        <v>0</v>
      </c>
      <c r="DX1239" s="3">
        <v>0</v>
      </c>
      <c r="DY1239" s="3">
        <v>0</v>
      </c>
      <c r="DZ1239" s="3">
        <v>1</v>
      </c>
      <c r="EA1239" s="3">
        <v>0.99855000000000005</v>
      </c>
      <c r="EB1239" s="3">
        <v>0.99687243600000008</v>
      </c>
      <c r="EC1239" s="3">
        <v>0.99492853474980003</v>
      </c>
      <c r="ED1239" s="3">
        <v>0.99267004697591799</v>
      </c>
      <c r="EE1239" s="3">
        <v>0.99003947135143178</v>
      </c>
      <c r="EF1239" s="3">
        <v>0.98697034899024239</v>
      </c>
      <c r="EG1239" s="3">
        <v>0.98338764662340783</v>
      </c>
      <c r="EH1239" s="3">
        <v>0.97918858137232589</v>
      </c>
      <c r="EI1239" s="3">
        <v>0.97428284657965059</v>
      </c>
      <c r="EJ1239" s="3">
        <v>0.9692458042628338</v>
      </c>
      <c r="EK1239" s="3">
        <v>0.96407003166807026</v>
      </c>
      <c r="EL1239" s="3">
        <v>0.95872908369262921</v>
      </c>
      <c r="EM1239" s="3">
        <v>0.95318762958888581</v>
      </c>
      <c r="EN1239" s="3">
        <v>0.94747803568764832</v>
      </c>
      <c r="EO1239" s="3">
        <v>0.94165104576816927</v>
      </c>
      <c r="EP1239" s="3">
        <v>0.93576572673211822</v>
      </c>
      <c r="EQ1239" s="3">
        <v>0.92970196482289402</v>
      </c>
      <c r="ER1239" s="3">
        <v>0.92341717954069125</v>
      </c>
      <c r="ES1239" s="3">
        <v>0.91686091756595234</v>
      </c>
      <c r="ET1239" s="3">
        <v>0.91015866425854519</v>
      </c>
      <c r="EU1239" s="3">
        <v>0.90330516951667827</v>
      </c>
      <c r="EV1239" s="3">
        <v>0.89634068665970468</v>
      </c>
      <c r="EW1239" s="3">
        <v>0.88923270501449325</v>
      </c>
      <c r="EX1239" s="3">
        <v>0.88186096588992313</v>
      </c>
      <c r="EY1239" s="3">
        <v>0.87404767773213843</v>
      </c>
      <c r="EZ1239" s="3">
        <v>0.86564807954913259</v>
      </c>
      <c r="FA1239" s="3">
        <v>0.85659340063704859</v>
      </c>
      <c r="FB1239" s="3">
        <v>0.84661408751962697</v>
      </c>
      <c r="FC1239" s="3">
        <v>0.83556577367749585</v>
      </c>
      <c r="FD1239" s="3">
        <v>0.82334144640859408</v>
      </c>
      <c r="FE1239" s="3">
        <v>0.80989628058874175</v>
      </c>
      <c r="FF1239" s="3">
        <v>0.79530194961253264</v>
      </c>
      <c r="FG1239" s="3">
        <v>0.77943567571776262</v>
      </c>
      <c r="FH1239" s="3">
        <v>0.76224911906818593</v>
      </c>
      <c r="FI1239" s="3">
        <v>0.74365786305411286</v>
      </c>
      <c r="FJ1239" s="3">
        <v>0.72338574970725777</v>
      </c>
      <c r="FK1239" s="3">
        <v>0.70122121033622742</v>
      </c>
      <c r="FL1239" s="3">
        <v>0.67696596867069736</v>
      </c>
      <c r="FM1239" s="3">
        <v>0.65057106555222688</v>
      </c>
      <c r="FN1239" s="3">
        <v>0.62193943295727339</v>
      </c>
      <c r="FO1239" s="3">
        <v>0.59104770132228557</v>
      </c>
      <c r="FP1239" s="3">
        <v>0.55803177672642268</v>
      </c>
      <c r="FQ1239" s="3">
        <v>0.52317711195209038</v>
      </c>
      <c r="FR1239" s="3">
        <v>0.4867168990201492</v>
      </c>
      <c r="FS1239" s="3">
        <v>0.44890873030426404</v>
      </c>
      <c r="FT1239" s="3">
        <v>0.40926111124379144</v>
      </c>
      <c r="FU1239" s="3">
        <v>0.36812627695267797</v>
      </c>
      <c r="FV1239" s="3">
        <v>0.3260568060225259</v>
      </c>
      <c r="FW1239" s="3">
        <v>0.28375419600916341</v>
      </c>
      <c r="FX1239" s="3">
        <v>0.24211610528677877</v>
      </c>
      <c r="FY1239" s="3">
        <v>0.20218873836393608</v>
      </c>
      <c r="FZ1239" s="3">
        <v>0.16500016371665732</v>
      </c>
      <c r="GA1239" s="3">
        <v>0.13138303036102555</v>
      </c>
      <c r="GB1239" s="3">
        <v>0.10189542302679698</v>
      </c>
      <c r="GC1239" s="3">
        <v>7.6822016282593053E-2</v>
      </c>
      <c r="GD1239" s="3">
        <v>5.6186086268762904E-2</v>
      </c>
      <c r="GE1239" s="3">
        <v>4.0099447909153395E-2</v>
      </c>
      <c r="GF1239" s="3">
        <v>2.7663807123566746E-2</v>
      </c>
      <c r="GG1239" s="3">
        <v>1.8663110837843069E-2</v>
      </c>
      <c r="GH1239" s="3">
        <v>1.1936179167450914E-2</v>
      </c>
      <c r="GI1239" s="3">
        <v>7.1956062493061098E-3</v>
      </c>
      <c r="GJ1239" s="3">
        <v>3.9197345482470105E-3</v>
      </c>
      <c r="GK1239" s="3">
        <v>1.8786895716293097E-3</v>
      </c>
      <c r="GL1239" s="3">
        <v>7.7914892604182364E-4</v>
      </c>
      <c r="GM1239" s="3">
        <v>2.7674590704079534E-4</v>
      </c>
      <c r="GN1239" s="3">
        <v>8.0145614679014325E-5</v>
      </c>
      <c r="GO1239" s="3">
        <v>1.7418046438190185E-5</v>
      </c>
      <c r="GP1239" s="3">
        <v>2.3988133554675517E-6</v>
      </c>
      <c r="GQ1239" s="3">
        <v>0</v>
      </c>
      <c r="GR1239" s="3">
        <v>0</v>
      </c>
      <c r="GS1239" s="3">
        <v>0</v>
      </c>
      <c r="GT1239" s="3">
        <v>0</v>
      </c>
      <c r="GU1239" s="3">
        <v>0</v>
      </c>
      <c r="GV1239" s="3">
        <v>0</v>
      </c>
      <c r="GW1239" s="3">
        <v>0</v>
      </c>
      <c r="GX1239" s="3">
        <v>0</v>
      </c>
      <c r="GY1239" s="3">
        <v>0</v>
      </c>
      <c r="GZ1239" s="3">
        <v>0</v>
      </c>
      <c r="HA1239" s="3">
        <v>0</v>
      </c>
      <c r="HB1239">
        <f t="shared" si="7325"/>
        <v>20</v>
      </c>
      <c r="HC1239">
        <f t="shared" si="7329"/>
        <v>0.23102101344181911</v>
      </c>
      <c r="HD1239">
        <f>IF(H1239&gt;=$F$3,IF(HB1239&lt;50,HC1239*VLOOKUP(H1239,Ret!$A$2:$AZ$27,HB1239+2),HC1239),0)</f>
        <v>0</v>
      </c>
      <c r="HE1239">
        <f>IF(H1239&lt;$F$3,HC1239*VLOOKUP(H1239,Withd!$A$2:$AZ$57,HB1239+2),0)</f>
        <v>8.1550417744962137E-3</v>
      </c>
      <c r="HF1239">
        <f>IF(HC1239=HD1239,0,HC1239*VLOOKUP(H1239,Mort!$A$2:$E$115,IF(HF1238/HC1238=VLOOKUP(H1238,Mort!$A$2:$E$115,2),2,3)))</f>
        <v>1.8943723102229167E-4</v>
      </c>
      <c r="HH1239">
        <f t="shared" ref="HH1239:HI1239" si="7364">HH1238+1</f>
        <v>41</v>
      </c>
      <c r="HI1239">
        <f t="shared" si="7364"/>
        <v>20</v>
      </c>
      <c r="HJ1239">
        <f t="shared" si="7323"/>
        <v>0.19097814118194859</v>
      </c>
      <c r="HK1239">
        <f>IF(HH1239&gt;=$F$3,IF(HI1239&lt;50,HJ1239*VLOOKUP(HH1239,Ret!$A$2:$AZ$27,HI1239+2),HJ1239),0)</f>
        <v>0</v>
      </c>
      <c r="HL1239">
        <f>IF(HH1239&lt;$F$3,HJ1239*VLOOKUP(HH1239,Withd!$A$2:$AZ$57,HI1239+2),0)</f>
        <v>6.7415283837227846E-3</v>
      </c>
      <c r="HM1239">
        <f>IF(HJ1239=HK1239,0,HJ1239*VLOOKUP(HH1239,Mort!$A$2:$E$115,IF(HM1238/HJ1238=VLOOKUP(HH1238,Mort!$A$2:$E$115,2),2,3)))</f>
        <v>1.5660207576919784E-4</v>
      </c>
      <c r="HN1239">
        <f>HN1238/(1+Assumptions!$C$9)</f>
        <v>0.49232317905744966</v>
      </c>
      <c r="HO1239">
        <f>HO1238*(1+Assumptions!$C$10)</f>
        <v>1.8361626382648073</v>
      </c>
      <c r="HQ1239">
        <f>HQ1238/(1.01+Assumptions!$C$9)</f>
        <v>0.41033222928687796</v>
      </c>
      <c r="HR1239">
        <f>HR1238/(0.99+Assumptions!$C$9)</f>
        <v>0.59173985569394927</v>
      </c>
    </row>
    <row r="1240" spans="2:226" x14ac:dyDescent="0.25">
      <c r="B1240">
        <f t="shared" ref="B1240:C1240" si="7365">B1239+1</f>
        <v>2069</v>
      </c>
      <c r="C1240">
        <f t="shared" si="7365"/>
        <v>72</v>
      </c>
      <c r="D1240">
        <f>IF(D1239=0, 0, D1239*(1-VLOOKUP(C1239,Mort!$A$2:$E$111,IF(D1239/D1238=1-VLOOKUP(C1238,Mort!$A$2:$E$111,4),4,5))))</f>
        <v>0.84507435320147928</v>
      </c>
      <c r="E1240" s="3">
        <f>IF(C1240&lt;65,Assumptions!$C$6,Assumptions!$C$7)*(1+Assumptions!$C$8)^(B1240-$J$3)</f>
        <v>61032.611175372906</v>
      </c>
      <c r="F1240" s="3">
        <f t="shared" si="7321"/>
        <v>51577.09</v>
      </c>
      <c r="H1240">
        <f t="shared" si="7328"/>
        <v>42</v>
      </c>
      <c r="I1240" s="5">
        <v>558222.16923965677</v>
      </c>
      <c r="J1240" s="5">
        <v>0</v>
      </c>
      <c r="K1240" s="5">
        <v>0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0</v>
      </c>
      <c r="Z1240" s="5">
        <v>0</v>
      </c>
      <c r="AA1240" s="5">
        <v>0</v>
      </c>
      <c r="AB1240" s="5">
        <v>0</v>
      </c>
      <c r="AC1240" s="5">
        <v>0</v>
      </c>
      <c r="AD1240" s="5">
        <v>0</v>
      </c>
      <c r="AE1240" s="5">
        <v>31367.21</v>
      </c>
      <c r="AF1240" s="5">
        <v>33036.81</v>
      </c>
      <c r="AG1240" s="5">
        <v>34785.870000000003</v>
      </c>
      <c r="AH1240" s="5">
        <v>36615.78</v>
      </c>
      <c r="AI1240" s="5">
        <v>38527.279999999999</v>
      </c>
      <c r="AJ1240" s="5">
        <v>40520.28</v>
      </c>
      <c r="AK1240" s="5">
        <v>42593.72</v>
      </c>
      <c r="AL1240" s="5">
        <v>44744.49</v>
      </c>
      <c r="AM1240" s="5">
        <v>46968.94</v>
      </c>
      <c r="AN1240" s="5">
        <v>49296.05</v>
      </c>
      <c r="AO1240" s="5">
        <v>51729.61</v>
      </c>
      <c r="AP1240" s="5">
        <v>54272.39</v>
      </c>
      <c r="AQ1240" s="5">
        <v>56926.43</v>
      </c>
      <c r="AR1240" s="5">
        <v>59697.64</v>
      </c>
      <c r="AS1240" s="5">
        <v>62593.67</v>
      </c>
      <c r="AT1240" s="5">
        <v>65623.600000000006</v>
      </c>
      <c r="AU1240" s="5">
        <v>68784.27</v>
      </c>
      <c r="AV1240" s="5">
        <v>72076.850000000006</v>
      </c>
      <c r="AW1240" s="5">
        <v>75501.179999999993</v>
      </c>
      <c r="AX1240" s="5">
        <v>79071.48</v>
      </c>
      <c r="AY1240" s="5">
        <v>82792.25</v>
      </c>
      <c r="AZ1240" s="5">
        <v>86672.39</v>
      </c>
      <c r="BA1240" s="5">
        <v>37362.879999999997</v>
      </c>
      <c r="BB1240" s="5">
        <v>39091.06</v>
      </c>
      <c r="BC1240" s="5">
        <v>40875.68</v>
      </c>
      <c r="BD1240" s="5">
        <v>42709.42</v>
      </c>
      <c r="BE1240" s="5">
        <v>44587.13</v>
      </c>
      <c r="BF1240" s="5">
        <v>46491.41</v>
      </c>
      <c r="BG1240" s="5">
        <v>48408.35</v>
      </c>
      <c r="BH1240" s="5">
        <v>50323.65</v>
      </c>
      <c r="BI1240" s="5">
        <v>52224.46</v>
      </c>
      <c r="BJ1240" s="5">
        <v>54103.97</v>
      </c>
      <c r="BK1240" s="5">
        <v>55940.94</v>
      </c>
      <c r="BL1240" s="5">
        <v>57716.36</v>
      </c>
      <c r="BM1240" s="5">
        <v>59405.63</v>
      </c>
      <c r="BN1240" s="5">
        <v>60964.480000000003</v>
      </c>
      <c r="BO1240" s="5">
        <v>62346.83</v>
      </c>
      <c r="BP1240" s="5">
        <v>63500.72</v>
      </c>
      <c r="BQ1240" s="5">
        <v>64381.19</v>
      </c>
      <c r="BR1240" s="5">
        <v>64932.9</v>
      </c>
      <c r="BS1240" s="5">
        <v>65101.61</v>
      </c>
      <c r="BT1240" s="5">
        <v>64845.61</v>
      </c>
      <c r="BU1240" s="5">
        <v>64139.1</v>
      </c>
      <c r="BV1240" s="5">
        <v>62951.05</v>
      </c>
      <c r="BW1240" s="5">
        <v>61254.37</v>
      </c>
      <c r="BX1240" s="5">
        <v>58915.83</v>
      </c>
      <c r="BY1240" s="5">
        <v>55908.88</v>
      </c>
      <c r="BZ1240" s="5">
        <v>52243.19</v>
      </c>
      <c r="CA1240" s="5">
        <v>47965.74</v>
      </c>
      <c r="CB1240" s="5">
        <v>43178.25</v>
      </c>
      <c r="CC1240" s="5">
        <v>38040.9</v>
      </c>
      <c r="CD1240" s="5">
        <v>32751.46</v>
      </c>
      <c r="CE1240" s="5">
        <v>27513</v>
      </c>
      <c r="CF1240" s="5">
        <v>22511.57</v>
      </c>
      <c r="CG1240" s="5">
        <v>17905.62</v>
      </c>
      <c r="CH1240" s="5">
        <v>13816.08</v>
      </c>
      <c r="CI1240" s="5">
        <v>10402.719999999999</v>
      </c>
      <c r="CJ1240" s="5">
        <v>7571.34</v>
      </c>
      <c r="CK1240" s="5">
        <v>5388.87</v>
      </c>
      <c r="CL1240" s="5">
        <v>3636.06</v>
      </c>
      <c r="CM1240" s="5">
        <v>2312.52</v>
      </c>
      <c r="CN1240" s="5">
        <v>1329.01</v>
      </c>
      <c r="CO1240" s="5">
        <v>672.01</v>
      </c>
      <c r="CP1240" s="5">
        <v>294.02999999999997</v>
      </c>
      <c r="CQ1240" s="5">
        <v>110.18</v>
      </c>
      <c r="CR1240" s="5">
        <v>33.659999999999997</v>
      </c>
      <c r="CS1240" s="5">
        <v>7.72</v>
      </c>
      <c r="CT1240" s="5">
        <v>1.1200000000000001</v>
      </c>
      <c r="CU1240" s="5">
        <v>0</v>
      </c>
      <c r="CV1240" s="5">
        <v>0</v>
      </c>
      <c r="CW1240" s="5">
        <v>0</v>
      </c>
      <c r="CX1240" s="5">
        <v>0</v>
      </c>
      <c r="CY1240" s="5">
        <v>0</v>
      </c>
      <c r="CZ1240" s="5">
        <v>0</v>
      </c>
      <c r="DA1240" s="5">
        <v>0</v>
      </c>
      <c r="DB1240" s="5">
        <v>0</v>
      </c>
      <c r="DC1240" s="5">
        <v>0</v>
      </c>
      <c r="DD1240" s="5">
        <v>0</v>
      </c>
      <c r="DE1240" s="5">
        <v>0</v>
      </c>
      <c r="DF1240" s="3">
        <v>0</v>
      </c>
      <c r="DG1240" s="3">
        <v>0</v>
      </c>
      <c r="DH1240" s="3">
        <v>0</v>
      </c>
      <c r="DI1240" s="3">
        <v>0</v>
      </c>
      <c r="DJ1240" s="3">
        <v>0</v>
      </c>
      <c r="DK1240" s="3">
        <v>0</v>
      </c>
      <c r="DL1240" s="3">
        <v>0</v>
      </c>
      <c r="DM1240" s="3">
        <v>0</v>
      </c>
      <c r="DN1240" s="3">
        <v>0</v>
      </c>
      <c r="DO1240" s="3">
        <v>0</v>
      </c>
      <c r="DP1240" s="3">
        <v>0</v>
      </c>
      <c r="DQ1240" s="3">
        <v>0</v>
      </c>
      <c r="DR1240" s="3">
        <v>0</v>
      </c>
      <c r="DS1240" s="3">
        <v>0</v>
      </c>
      <c r="DT1240" s="3">
        <v>0</v>
      </c>
      <c r="DU1240" s="3">
        <v>0</v>
      </c>
      <c r="DV1240" s="3">
        <v>0</v>
      </c>
      <c r="DW1240" s="3">
        <v>0</v>
      </c>
      <c r="DX1240" s="3">
        <v>0</v>
      </c>
      <c r="DY1240" s="3">
        <v>0</v>
      </c>
      <c r="DZ1240" s="3">
        <v>0</v>
      </c>
      <c r="EA1240" s="3">
        <v>1</v>
      </c>
      <c r="EB1240" s="3">
        <v>0.99831999999999999</v>
      </c>
      <c r="EC1240" s="3">
        <v>0.99637327600000003</v>
      </c>
      <c r="ED1240" s="3">
        <v>0.99411150866348008</v>
      </c>
      <c r="EE1240" s="3">
        <v>0.99147711316552178</v>
      </c>
      <c r="EF1240" s="3">
        <v>0.98840353411470872</v>
      </c>
      <c r="EG1240" s="3">
        <v>0.9848156292858723</v>
      </c>
      <c r="EH1240" s="3">
        <v>0.98061046654882167</v>
      </c>
      <c r="EI1240" s="3">
        <v>0.97569760811141215</v>
      </c>
      <c r="EJ1240" s="3">
        <v>0.97065325147747616</v>
      </c>
      <c r="EK1240" s="3">
        <v>0.96546996311458644</v>
      </c>
      <c r="EL1240" s="3">
        <v>0.96012125951893168</v>
      </c>
      <c r="EM1240" s="3">
        <v>0.95457175863891219</v>
      </c>
      <c r="EN1240" s="3">
        <v>0.94885387380466502</v>
      </c>
      <c r="EO1240" s="3">
        <v>0.94301842248076628</v>
      </c>
      <c r="EP1240" s="3">
        <v>0.93712455734026157</v>
      </c>
      <c r="EQ1240" s="3">
        <v>0.93105199020869667</v>
      </c>
      <c r="ER1240" s="3">
        <v>0.92475807875488591</v>
      </c>
      <c r="ES1240" s="3">
        <v>0.91819229639572619</v>
      </c>
      <c r="ET1240" s="3">
        <v>0.91148031070907343</v>
      </c>
      <c r="EU1240" s="3">
        <v>0.90461686396943408</v>
      </c>
      <c r="EV1240" s="3">
        <v>0.89764226794822977</v>
      </c>
      <c r="EW1240" s="3">
        <v>0.89052396476340034</v>
      </c>
      <c r="EX1240" s="3">
        <v>0.88314152109551169</v>
      </c>
      <c r="EY1240" s="3">
        <v>0.87531688721860545</v>
      </c>
      <c r="EZ1240" s="3">
        <v>0.8669050919324347</v>
      </c>
      <c r="FA1240" s="3">
        <v>0.85783726467082144</v>
      </c>
      <c r="FB1240" s="3">
        <v>0.84784346053740633</v>
      </c>
      <c r="FC1240" s="3">
        <v>0.83677910337739314</v>
      </c>
      <c r="FD1240" s="3">
        <v>0.82453702509498183</v>
      </c>
      <c r="FE1240" s="3">
        <v>0.81107233547518087</v>
      </c>
      <c r="FF1240" s="3">
        <v>0.79645681198991813</v>
      </c>
      <c r="FG1240" s="3">
        <v>0.78056749859071928</v>
      </c>
      <c r="FH1240" s="3">
        <v>0.76335598524679393</v>
      </c>
      <c r="FI1240" s="3">
        <v>0.74473773276662458</v>
      </c>
      <c r="FJ1240" s="3">
        <v>0.72443618217140648</v>
      </c>
      <c r="FK1240" s="3">
        <v>0.70223945754967454</v>
      </c>
      <c r="FL1240" s="3">
        <v>0.67794899471303127</v>
      </c>
      <c r="FM1240" s="3">
        <v>0.65151576340917017</v>
      </c>
      <c r="FN1240" s="3">
        <v>0.6228425546615326</v>
      </c>
      <c r="FO1240" s="3">
        <v>0.59190596497149428</v>
      </c>
      <c r="FP1240" s="3">
        <v>0.55884209776818661</v>
      </c>
      <c r="FQ1240" s="3">
        <v>0.52393682034158573</v>
      </c>
      <c r="FR1240" s="3">
        <v>0.48742366333198062</v>
      </c>
      <c r="FS1240" s="3">
        <v>0.44956059316435237</v>
      </c>
      <c r="FT1240" s="3">
        <v>0.40985540157607681</v>
      </c>
      <c r="FU1240" s="3">
        <v>0.36866083516366532</v>
      </c>
      <c r="FV1240" s="3">
        <v>0.32653027492116166</v>
      </c>
      <c r="FW1240" s="3">
        <v>0.28416623705289018</v>
      </c>
      <c r="FX1240" s="3">
        <v>0.24246768342774908</v>
      </c>
      <c r="FY1240" s="3">
        <v>0.20248233775367896</v>
      </c>
      <c r="FZ1240" s="3">
        <v>0.16523976137064478</v>
      </c>
      <c r="GA1240" s="3">
        <v>0.1315738123889896</v>
      </c>
      <c r="GB1240" s="3">
        <v>0.10204338593640477</v>
      </c>
      <c r="GC1240" s="3">
        <v>7.6933569959033651E-2</v>
      </c>
      <c r="GD1240" s="3">
        <v>5.6267674396638025E-2</v>
      </c>
      <c r="GE1240" s="3">
        <v>4.0157676540136591E-2</v>
      </c>
      <c r="GF1240" s="3">
        <v>2.7703977891509433E-2</v>
      </c>
      <c r="GG1240" s="3">
        <v>1.8690211644727926E-2</v>
      </c>
      <c r="GH1240" s="3">
        <v>1.1953511759502192E-2</v>
      </c>
      <c r="GI1240" s="3">
        <v>7.2060550290983022E-3</v>
      </c>
      <c r="GJ1240" s="3">
        <v>3.9254264165510091E-3</v>
      </c>
      <c r="GK1240" s="3">
        <v>1.8814176271887331E-3</v>
      </c>
      <c r="GL1240" s="3">
        <v>7.8028033252398334E-4</v>
      </c>
      <c r="GM1240" s="3">
        <v>2.7714777130919365E-4</v>
      </c>
      <c r="GN1240" s="3">
        <v>8.0261994571142467E-5</v>
      </c>
      <c r="GO1240" s="3">
        <v>1.7443339280146396E-5</v>
      </c>
      <c r="GP1240" s="3">
        <v>2.402296685661761E-6</v>
      </c>
      <c r="GQ1240" s="3">
        <v>0</v>
      </c>
      <c r="GR1240" s="3">
        <v>0</v>
      </c>
      <c r="GS1240" s="3">
        <v>0</v>
      </c>
      <c r="GT1240" s="3">
        <v>0</v>
      </c>
      <c r="GU1240" s="3">
        <v>0</v>
      </c>
      <c r="GV1240" s="3">
        <v>0</v>
      </c>
      <c r="GW1240" s="3">
        <v>0</v>
      </c>
      <c r="GX1240" s="3">
        <v>0</v>
      </c>
      <c r="GY1240" s="3">
        <v>0</v>
      </c>
      <c r="GZ1240" s="3">
        <v>0</v>
      </c>
      <c r="HA1240" s="3">
        <v>0</v>
      </c>
      <c r="HB1240">
        <f t="shared" si="7325"/>
        <v>21</v>
      </c>
      <c r="HC1240">
        <f t="shared" si="7329"/>
        <v>0.22267653443630059</v>
      </c>
      <c r="HD1240">
        <f>IF(H1240&gt;=$F$3,IF(HB1240&lt;50,HC1240*VLOOKUP(H1240,Ret!$A$2:$AZ$27,HB1240+2),HC1240),0)</f>
        <v>0</v>
      </c>
      <c r="HE1240">
        <f>IF(H1240&lt;$F$3,HC1240*VLOOKUP(H1240,Withd!$A$2:$AZ$57,HB1240+2),0)</f>
        <v>7.2592550226233989E-3</v>
      </c>
      <c r="HF1240">
        <f>IF(HC1240=HD1240,0,HC1240*VLOOKUP(H1240,Mort!$A$2:$E$115,IF(HF1239/HC1239=VLOOKUP(H1239,Mort!$A$2:$E$115,2),2,3)))</f>
        <v>1.9818211564830751E-4</v>
      </c>
      <c r="HH1240">
        <f t="shared" ref="HH1240:HI1240" si="7366">HH1239+1</f>
        <v>42</v>
      </c>
      <c r="HI1240">
        <f t="shared" si="7366"/>
        <v>21</v>
      </c>
      <c r="HJ1240">
        <f t="shared" si="7323"/>
        <v>0.18408001072245661</v>
      </c>
      <c r="HK1240">
        <f>IF(HH1240&gt;=$F$3,IF(HI1240&lt;50,HJ1240*VLOOKUP(HH1240,Ret!$A$2:$AZ$27,HI1240+2),HJ1240),0)</f>
        <v>0</v>
      </c>
      <c r="HL1240">
        <f>IF(HH1240&lt;$F$3,HJ1240*VLOOKUP(HH1240,Withd!$A$2:$AZ$57,HI1240+2),0)</f>
        <v>6.0010083495520847E-3</v>
      </c>
      <c r="HM1240">
        <f>IF(HJ1240=HK1240,0,HJ1240*VLOOKUP(HH1240,Mort!$A$2:$E$115,IF(HM1239/HJ1239=VLOOKUP(HH1239,Mort!$A$2:$E$115,2),2,3)))</f>
        <v>1.6383120954298637E-4</v>
      </c>
      <c r="HN1240">
        <f>HN1239/(1+Assumptions!$C$9)</f>
        <v>0.47429978714590526</v>
      </c>
      <c r="HO1240">
        <f>HO1239*(1+Assumptions!$C$10)</f>
        <v>1.8958379240084136</v>
      </c>
      <c r="HQ1240">
        <f>HQ1239/(1.01+Assumptions!$C$9)</f>
        <v>0.39153838672412017</v>
      </c>
      <c r="HR1240">
        <f>HR1239/(0.99+Assumptions!$C$9)</f>
        <v>0.57562242771784944</v>
      </c>
    </row>
    <row r="1241" spans="2:226" x14ac:dyDescent="0.25">
      <c r="B1241">
        <f t="shared" ref="B1241:C1241" si="7367">B1240+1</f>
        <v>2070</v>
      </c>
      <c r="C1241">
        <f t="shared" si="7367"/>
        <v>73</v>
      </c>
      <c r="D1241">
        <f>IF(D1240=0, 0, D1240*(1-VLOOKUP(C1240,Mort!$A$2:$E$111,IF(D1240/D1239=1-VLOOKUP(C1239,Mort!$A$2:$E$111,4),4,5))))</f>
        <v>0.83127428901369915</v>
      </c>
      <c r="E1241" s="3">
        <f>IF(C1241&lt;65,Assumptions!$C$6,Assumptions!$C$7)*(1+Assumptions!$C$8)^(B1241-$J$3)</f>
        <v>64389.404790018416</v>
      </c>
      <c r="F1241" s="3">
        <f t="shared" si="7321"/>
        <v>53525.26</v>
      </c>
      <c r="H1241">
        <f t="shared" si="7328"/>
        <v>43</v>
      </c>
      <c r="I1241" s="5">
        <v>544804.62324881623</v>
      </c>
      <c r="J1241" s="5">
        <v>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5">
        <v>0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0</v>
      </c>
      <c r="Z1241" s="5">
        <v>0</v>
      </c>
      <c r="AA1241" s="5">
        <v>0</v>
      </c>
      <c r="AB1241" s="5">
        <v>0</v>
      </c>
      <c r="AC1241" s="5">
        <v>0</v>
      </c>
      <c r="AD1241" s="5">
        <v>0</v>
      </c>
      <c r="AE1241" s="5">
        <v>0</v>
      </c>
      <c r="AF1241" s="5">
        <v>33092.400000000001</v>
      </c>
      <c r="AG1241" s="5">
        <v>34844.410000000003</v>
      </c>
      <c r="AH1241" s="5">
        <v>36677.4</v>
      </c>
      <c r="AI1241" s="5">
        <v>38592.120000000003</v>
      </c>
      <c r="AJ1241" s="5">
        <v>40588.47</v>
      </c>
      <c r="AK1241" s="5">
        <v>42665.39</v>
      </c>
      <c r="AL1241" s="5">
        <v>44819.79</v>
      </c>
      <c r="AM1241" s="5">
        <v>47047.98</v>
      </c>
      <c r="AN1241" s="5">
        <v>49379</v>
      </c>
      <c r="AO1241" s="5">
        <v>51816.66</v>
      </c>
      <c r="AP1241" s="5">
        <v>54363.72</v>
      </c>
      <c r="AQ1241" s="5">
        <v>57022.23</v>
      </c>
      <c r="AR1241" s="5">
        <v>59798.1</v>
      </c>
      <c r="AS1241" s="5">
        <v>62699.01</v>
      </c>
      <c r="AT1241" s="5">
        <v>65734.03</v>
      </c>
      <c r="AU1241" s="5">
        <v>68900.02</v>
      </c>
      <c r="AV1241" s="5">
        <v>72198.14</v>
      </c>
      <c r="AW1241" s="5">
        <v>75628.240000000005</v>
      </c>
      <c r="AX1241" s="5">
        <v>79204.539999999994</v>
      </c>
      <c r="AY1241" s="5">
        <v>82931.58</v>
      </c>
      <c r="AZ1241" s="5">
        <v>86818.25</v>
      </c>
      <c r="BA1241" s="5">
        <v>37425.760000000002</v>
      </c>
      <c r="BB1241" s="5">
        <v>39156.85</v>
      </c>
      <c r="BC1241" s="5">
        <v>40944.46</v>
      </c>
      <c r="BD1241" s="5">
        <v>42781.29</v>
      </c>
      <c r="BE1241" s="5">
        <v>44662.16</v>
      </c>
      <c r="BF1241" s="5">
        <v>46569.65</v>
      </c>
      <c r="BG1241" s="5">
        <v>48489.82</v>
      </c>
      <c r="BH1241" s="5">
        <v>50408.33</v>
      </c>
      <c r="BI1241" s="5">
        <v>52312.35</v>
      </c>
      <c r="BJ1241" s="5">
        <v>54195.01</v>
      </c>
      <c r="BK1241" s="5">
        <v>56035.08</v>
      </c>
      <c r="BL1241" s="5">
        <v>57813.48</v>
      </c>
      <c r="BM1241" s="5">
        <v>59505.599999999999</v>
      </c>
      <c r="BN1241" s="5">
        <v>61067.07</v>
      </c>
      <c r="BO1241" s="5">
        <v>62451.75</v>
      </c>
      <c r="BP1241" s="5">
        <v>63607.58</v>
      </c>
      <c r="BQ1241" s="5">
        <v>64489.53</v>
      </c>
      <c r="BR1241" s="5">
        <v>65042.17</v>
      </c>
      <c r="BS1241" s="5">
        <v>65211.16</v>
      </c>
      <c r="BT1241" s="5">
        <v>64954.73</v>
      </c>
      <c r="BU1241" s="5">
        <v>64247.03</v>
      </c>
      <c r="BV1241" s="5">
        <v>63056.99</v>
      </c>
      <c r="BW1241" s="5">
        <v>61357.45</v>
      </c>
      <c r="BX1241" s="5">
        <v>59014.97</v>
      </c>
      <c r="BY1241" s="5">
        <v>56002.96</v>
      </c>
      <c r="BZ1241" s="5">
        <v>52331.11</v>
      </c>
      <c r="CA1241" s="5">
        <v>48046.46</v>
      </c>
      <c r="CB1241" s="5">
        <v>43250.91</v>
      </c>
      <c r="CC1241" s="5">
        <v>38104.910000000003</v>
      </c>
      <c r="CD1241" s="5">
        <v>32806.57</v>
      </c>
      <c r="CE1241" s="5">
        <v>27559.3</v>
      </c>
      <c r="CF1241" s="5">
        <v>22549.46</v>
      </c>
      <c r="CG1241" s="5">
        <v>17935.75</v>
      </c>
      <c r="CH1241" s="5">
        <v>13839.33</v>
      </c>
      <c r="CI1241" s="5">
        <v>10420.23</v>
      </c>
      <c r="CJ1241" s="5">
        <v>7584.08</v>
      </c>
      <c r="CK1241" s="5">
        <v>5397.94</v>
      </c>
      <c r="CL1241" s="5">
        <v>3642.18</v>
      </c>
      <c r="CM1241" s="5">
        <v>2316.41</v>
      </c>
      <c r="CN1241" s="5">
        <v>1331.24</v>
      </c>
      <c r="CO1241" s="5">
        <v>673.14</v>
      </c>
      <c r="CP1241" s="5">
        <v>294.52999999999997</v>
      </c>
      <c r="CQ1241" s="5">
        <v>110.37</v>
      </c>
      <c r="CR1241" s="5">
        <v>33.72</v>
      </c>
      <c r="CS1241" s="5">
        <v>7.73</v>
      </c>
      <c r="CT1241" s="5">
        <v>1.1200000000000001</v>
      </c>
      <c r="CU1241" s="5">
        <v>0</v>
      </c>
      <c r="CV1241" s="5">
        <v>0</v>
      </c>
      <c r="CW1241" s="5">
        <v>0</v>
      </c>
      <c r="CX1241" s="5">
        <v>0</v>
      </c>
      <c r="CY1241" s="5">
        <v>0</v>
      </c>
      <c r="CZ1241" s="5">
        <v>0</v>
      </c>
      <c r="DA1241" s="5">
        <v>0</v>
      </c>
      <c r="DB1241" s="5">
        <v>0</v>
      </c>
      <c r="DC1241" s="5">
        <v>0</v>
      </c>
      <c r="DD1241" s="5">
        <v>0</v>
      </c>
      <c r="DE1241" s="5">
        <v>0</v>
      </c>
      <c r="DF1241" s="3">
        <v>0</v>
      </c>
      <c r="DG1241" s="3">
        <v>0</v>
      </c>
      <c r="DH1241" s="3">
        <v>0</v>
      </c>
      <c r="DI1241" s="3">
        <v>0</v>
      </c>
      <c r="DJ1241" s="3">
        <v>0</v>
      </c>
      <c r="DK1241" s="3">
        <v>0</v>
      </c>
      <c r="DL1241" s="3">
        <v>0</v>
      </c>
      <c r="DM1241" s="3">
        <v>0</v>
      </c>
      <c r="DN1241" s="3">
        <v>0</v>
      </c>
      <c r="DO1241" s="3">
        <v>0</v>
      </c>
      <c r="DP1241" s="3">
        <v>0</v>
      </c>
      <c r="DQ1241" s="3">
        <v>0</v>
      </c>
      <c r="DR1241" s="3">
        <v>0</v>
      </c>
      <c r="DS1241" s="3">
        <v>0</v>
      </c>
      <c r="DT1241" s="3">
        <v>0</v>
      </c>
      <c r="DU1241" s="3">
        <v>0</v>
      </c>
      <c r="DV1241" s="3">
        <v>0</v>
      </c>
      <c r="DW1241" s="3">
        <v>0</v>
      </c>
      <c r="DX1241" s="3">
        <v>0</v>
      </c>
      <c r="DY1241" s="3">
        <v>0</v>
      </c>
      <c r="DZ1241" s="3">
        <v>0</v>
      </c>
      <c r="EA1241" s="3">
        <v>0</v>
      </c>
      <c r="EB1241" s="3">
        <v>1</v>
      </c>
      <c r="EC1241" s="3">
        <v>0.99804999999999999</v>
      </c>
      <c r="ED1241" s="3">
        <v>0.99578442649999999</v>
      </c>
      <c r="EE1241" s="3">
        <v>0.99314559776977496</v>
      </c>
      <c r="EF1241" s="3">
        <v>0.99006684641668863</v>
      </c>
      <c r="EG1241" s="3">
        <v>0.98647290376419605</v>
      </c>
      <c r="EH1241" s="3">
        <v>0.98226066446512295</v>
      </c>
      <c r="EI1241" s="3">
        <v>0.97733953853615274</v>
      </c>
      <c r="EJ1241" s="3">
        <v>0.97228669312192084</v>
      </c>
      <c r="EK1241" s="3">
        <v>0.96709468218064976</v>
      </c>
      <c r="EL1241" s="3">
        <v>0.96173697764136901</v>
      </c>
      <c r="EM1241" s="3">
        <v>0.95617813791060191</v>
      </c>
      <c r="EN1241" s="3">
        <v>0.95045063086451731</v>
      </c>
      <c r="EO1241" s="3">
        <v>0.94460535948470059</v>
      </c>
      <c r="EP1241" s="3">
        <v>0.93870157598792126</v>
      </c>
      <c r="EQ1241" s="3">
        <v>0.93261878977551949</v>
      </c>
      <c r="ER1241" s="3">
        <v>0.92631428675663696</v>
      </c>
      <c r="ES1241" s="3">
        <v>0.91973745532066487</v>
      </c>
      <c r="ET1241" s="3">
        <v>0.91301417452227074</v>
      </c>
      <c r="EU1241" s="3">
        <v>0.90613917778811803</v>
      </c>
      <c r="EV1241" s="3">
        <v>0.89915284472737167</v>
      </c>
      <c r="EW1241" s="3">
        <v>0.89202256266868363</v>
      </c>
      <c r="EX1241" s="3">
        <v>0.88462769562416022</v>
      </c>
      <c r="EY1241" s="3">
        <v>0.87678989424093012</v>
      </c>
      <c r="EZ1241" s="3">
        <v>0.86836394335727474</v>
      </c>
      <c r="FA1241" s="3">
        <v>0.85928085650975761</v>
      </c>
      <c r="FB1241" s="3">
        <v>0.84927023453141892</v>
      </c>
      <c r="FC1241" s="3">
        <v>0.83818725797078386</v>
      </c>
      <c r="FD1241" s="3">
        <v>0.82592457838667122</v>
      </c>
      <c r="FE1241" s="3">
        <v>0.81243723002161694</v>
      </c>
      <c r="FF1241" s="3">
        <v>0.79779711113662732</v>
      </c>
      <c r="FG1241" s="3">
        <v>0.78188105876945158</v>
      </c>
      <c r="FH1241" s="3">
        <v>0.76464058142358515</v>
      </c>
      <c r="FI1241" s="3">
        <v>0.74599099764266386</v>
      </c>
      <c r="FJ1241" s="3">
        <v>0.72565528304692484</v>
      </c>
      <c r="FK1241" s="3">
        <v>0.70342120517436701</v>
      </c>
      <c r="FL1241" s="3">
        <v>0.67908986568738561</v>
      </c>
      <c r="FM1241" s="3">
        <v>0.65261215182423449</v>
      </c>
      <c r="FN1241" s="3">
        <v>0.62389069102244998</v>
      </c>
      <c r="FO1241" s="3">
        <v>0.59290204039936489</v>
      </c>
      <c r="FP1241" s="3">
        <v>0.55978253242265641</v>
      </c>
      <c r="FQ1241" s="3">
        <v>0.52481851544753733</v>
      </c>
      <c r="FR1241" s="3">
        <v>0.48824391310599846</v>
      </c>
      <c r="FS1241" s="3">
        <v>0.45031712593592449</v>
      </c>
      <c r="FT1241" s="3">
        <v>0.41054511737326366</v>
      </c>
      <c r="FU1241" s="3">
        <v>0.36928122762607696</v>
      </c>
      <c r="FV1241" s="3">
        <v>0.32707976893296886</v>
      </c>
      <c r="FW1241" s="3">
        <v>0.28464443971160547</v>
      </c>
      <c r="FX1241" s="3">
        <v>0.2428757146283245</v>
      </c>
      <c r="FY1241" s="3">
        <v>0.2028230805289675</v>
      </c>
      <c r="FZ1241" s="3">
        <v>0.16551783132727449</v>
      </c>
      <c r="GA1241" s="3">
        <v>0.13179522837265559</v>
      </c>
      <c r="GB1241" s="3">
        <v>0.10221510731669677</v>
      </c>
      <c r="GC1241" s="3">
        <v>7.7063035859277193E-2</v>
      </c>
      <c r="GD1241" s="3">
        <v>5.6362363166758148E-2</v>
      </c>
      <c r="GE1241" s="3">
        <v>4.0225254968483622E-2</v>
      </c>
      <c r="GF1241" s="3">
        <v>2.7750598897657484E-2</v>
      </c>
      <c r="GG1241" s="3">
        <v>1.8721664040315646E-2</v>
      </c>
      <c r="GH1241" s="3">
        <v>1.1973627453624274E-2</v>
      </c>
      <c r="GI1241" s="3">
        <v>7.218181574142858E-3</v>
      </c>
      <c r="GJ1241" s="3">
        <v>3.9320322306985803E-3</v>
      </c>
      <c r="GK1241" s="3">
        <v>1.8845837278515225E-3</v>
      </c>
      <c r="GL1241" s="3">
        <v>7.8159340945186198E-4</v>
      </c>
      <c r="GM1241" s="3">
        <v>2.7761416310320686E-4</v>
      </c>
      <c r="GN1241" s="3">
        <v>8.0397061634688696E-5</v>
      </c>
      <c r="GO1241" s="3">
        <v>1.7472693405066897E-5</v>
      </c>
      <c r="GP1241" s="3">
        <v>2.4063393357458123E-6</v>
      </c>
      <c r="GQ1241" s="3">
        <v>0</v>
      </c>
      <c r="GR1241" s="3">
        <v>0</v>
      </c>
      <c r="GS1241" s="3">
        <v>0</v>
      </c>
      <c r="GT1241" s="3">
        <v>0</v>
      </c>
      <c r="GU1241" s="3">
        <v>0</v>
      </c>
      <c r="GV1241" s="3">
        <v>0</v>
      </c>
      <c r="GW1241" s="3">
        <v>0</v>
      </c>
      <c r="GX1241" s="3">
        <v>0</v>
      </c>
      <c r="GY1241" s="3">
        <v>0</v>
      </c>
      <c r="GZ1241" s="3">
        <v>0</v>
      </c>
      <c r="HA1241" s="3">
        <v>0</v>
      </c>
      <c r="HB1241">
        <f t="shared" si="7325"/>
        <v>22</v>
      </c>
      <c r="HC1241">
        <f t="shared" si="7329"/>
        <v>0.21521909729802888</v>
      </c>
      <c r="HD1241">
        <f>IF(H1241&gt;=$F$3,IF(HB1241&lt;50,HC1241*VLOOKUP(H1241,Ret!$A$2:$AZ$27,HB1241+2),HC1241),0)</f>
        <v>0</v>
      </c>
      <c r="HE1241">
        <f>IF(H1241&lt;$F$3,HC1241*VLOOKUP(H1241,Withd!$A$2:$AZ$57,HB1241+2),0)</f>
        <v>6.4350510092110631E-3</v>
      </c>
      <c r="HF1241">
        <f>IF(HC1241=HD1241,0,HC1241*VLOOKUP(H1241,Mort!$A$2:$E$115,IF(HF1240/HC1240=VLOOKUP(H1240,Mort!$A$2:$E$115,2),2,3)))</f>
        <v>2.0230595146014714E-4</v>
      </c>
      <c r="HH1241">
        <f t="shared" ref="HH1241:HI1241" si="7368">HH1240+1</f>
        <v>43</v>
      </c>
      <c r="HI1241">
        <f t="shared" si="7368"/>
        <v>22</v>
      </c>
      <c r="HJ1241">
        <f t="shared" si="7323"/>
        <v>0.17791517116336153</v>
      </c>
      <c r="HK1241">
        <f>IF(HH1241&gt;=$F$3,IF(HI1241&lt;50,HJ1241*VLOOKUP(HH1241,Ret!$A$2:$AZ$27,HI1241+2),HJ1241),0)</f>
        <v>0</v>
      </c>
      <c r="HL1241">
        <f>IF(HH1241&lt;$F$3,HJ1241*VLOOKUP(HH1241,Withd!$A$2:$AZ$57,HI1241+2),0)</f>
        <v>5.3196636177845098E-3</v>
      </c>
      <c r="HM1241">
        <f>IF(HJ1241=HK1241,0,HJ1241*VLOOKUP(HH1241,Mort!$A$2:$E$115,IF(HM1240/HJ1240=VLOOKUP(HH1240,Mort!$A$2:$E$115,2),2,3)))</f>
        <v>1.6724026089355983E-4</v>
      </c>
      <c r="HN1241">
        <f>HN1240/(1+Assumptions!$C$9)</f>
        <v>0.4569362111232228</v>
      </c>
      <c r="HO1241">
        <f>HO1240*(1+Assumptions!$C$10)</f>
        <v>1.9574526565386869</v>
      </c>
      <c r="HQ1241">
        <f>HQ1240/(1.01+Assumptions!$C$9)</f>
        <v>0.37360533084362613</v>
      </c>
      <c r="HR1241">
        <f>HR1240/(0.99+Assumptions!$C$9)</f>
        <v>0.55994399583448384</v>
      </c>
    </row>
    <row r="1242" spans="2:226" x14ac:dyDescent="0.25">
      <c r="B1242">
        <f t="shared" ref="B1242:C1242" si="7369">B1241+1</f>
        <v>2071</v>
      </c>
      <c r="C1242">
        <f t="shared" si="7369"/>
        <v>74</v>
      </c>
      <c r="D1242">
        <f>IF(D1241=0, 0, D1241*(1-VLOOKUP(C1241,Mort!$A$2:$E$111,IF(D1241/D1240=1-VLOOKUP(C1240,Mort!$A$2:$E$111,4),4,5))))</f>
        <v>0.81629472632567224</v>
      </c>
      <c r="E1242" s="3">
        <f>IF(C1242&lt;65,Assumptions!$C$6,Assumptions!$C$7)*(1+Assumptions!$C$8)^(B1242-$J$3)</f>
        <v>67930.822053469426</v>
      </c>
      <c r="F1242" s="3">
        <f t="shared" si="7321"/>
        <v>55451.57</v>
      </c>
      <c r="H1242">
        <f t="shared" si="7328"/>
        <v>44</v>
      </c>
      <c r="I1242" s="5">
        <v>531273.0485254043</v>
      </c>
      <c r="J1242" s="5">
        <v>0</v>
      </c>
      <c r="K1242" s="5">
        <v>0</v>
      </c>
      <c r="L1242" s="5">
        <v>0</v>
      </c>
      <c r="M1242" s="5">
        <v>0</v>
      </c>
      <c r="N1242" s="5">
        <v>0</v>
      </c>
      <c r="O1242" s="5">
        <v>0</v>
      </c>
      <c r="P1242" s="5">
        <v>0</v>
      </c>
      <c r="Q1242" s="5">
        <v>0</v>
      </c>
      <c r="R1242" s="5">
        <v>0</v>
      </c>
      <c r="S1242" s="5">
        <v>0</v>
      </c>
      <c r="T1242" s="5">
        <v>0</v>
      </c>
      <c r="U1242" s="5">
        <v>0</v>
      </c>
      <c r="V1242" s="5">
        <v>0</v>
      </c>
      <c r="W1242" s="5">
        <v>0</v>
      </c>
      <c r="X1242" s="5">
        <v>0</v>
      </c>
      <c r="Y1242" s="5">
        <v>0</v>
      </c>
      <c r="Z1242" s="5">
        <v>0</v>
      </c>
      <c r="AA1242" s="5">
        <v>0</v>
      </c>
      <c r="AB1242" s="5">
        <v>0</v>
      </c>
      <c r="AC1242" s="5">
        <v>0</v>
      </c>
      <c r="AD1242" s="5">
        <v>0</v>
      </c>
      <c r="AE1242" s="5">
        <v>0</v>
      </c>
      <c r="AF1242" s="5">
        <v>0</v>
      </c>
      <c r="AG1242" s="5">
        <v>34912.480000000003</v>
      </c>
      <c r="AH1242" s="5">
        <v>36749.06</v>
      </c>
      <c r="AI1242" s="5">
        <v>38667.519999999997</v>
      </c>
      <c r="AJ1242" s="5">
        <v>40667.769999999997</v>
      </c>
      <c r="AK1242" s="5">
        <v>42748.75</v>
      </c>
      <c r="AL1242" s="5">
        <v>44907.360000000001</v>
      </c>
      <c r="AM1242" s="5">
        <v>47139.9</v>
      </c>
      <c r="AN1242" s="5">
        <v>49475.48</v>
      </c>
      <c r="AO1242" s="5">
        <v>51917.9</v>
      </c>
      <c r="AP1242" s="5">
        <v>54469.94</v>
      </c>
      <c r="AQ1242" s="5">
        <v>57133.64</v>
      </c>
      <c r="AR1242" s="5">
        <v>59914.93</v>
      </c>
      <c r="AS1242" s="5">
        <v>62821.51</v>
      </c>
      <c r="AT1242" s="5">
        <v>65862.460000000006</v>
      </c>
      <c r="AU1242" s="5">
        <v>69034.64</v>
      </c>
      <c r="AV1242" s="5">
        <v>72339.199999999997</v>
      </c>
      <c r="AW1242" s="5">
        <v>75776</v>
      </c>
      <c r="AX1242" s="5">
        <v>79359.289999999994</v>
      </c>
      <c r="AY1242" s="5">
        <v>83093.61</v>
      </c>
      <c r="AZ1242" s="5">
        <v>86987.87</v>
      </c>
      <c r="BA1242" s="5">
        <v>37498.879999999997</v>
      </c>
      <c r="BB1242" s="5">
        <v>39233.35</v>
      </c>
      <c r="BC1242" s="5">
        <v>41024.46</v>
      </c>
      <c r="BD1242" s="5">
        <v>42864.88</v>
      </c>
      <c r="BE1242" s="5">
        <v>44749.42</v>
      </c>
      <c r="BF1242" s="5">
        <v>46660.63</v>
      </c>
      <c r="BG1242" s="5">
        <v>48584.56</v>
      </c>
      <c r="BH1242" s="5">
        <v>50506.82</v>
      </c>
      <c r="BI1242" s="5">
        <v>52414.559999999998</v>
      </c>
      <c r="BJ1242" s="5">
        <v>54300.9</v>
      </c>
      <c r="BK1242" s="5">
        <v>56144.57</v>
      </c>
      <c r="BL1242" s="5">
        <v>57926.44</v>
      </c>
      <c r="BM1242" s="5">
        <v>59621.86</v>
      </c>
      <c r="BN1242" s="5">
        <v>61186.38</v>
      </c>
      <c r="BO1242" s="5">
        <v>62573.77</v>
      </c>
      <c r="BP1242" s="5">
        <v>63731.86</v>
      </c>
      <c r="BQ1242" s="5">
        <v>64615.54</v>
      </c>
      <c r="BR1242" s="5">
        <v>65169.25</v>
      </c>
      <c r="BS1242" s="5">
        <v>65338.57</v>
      </c>
      <c r="BT1242" s="5">
        <v>65081.64</v>
      </c>
      <c r="BU1242" s="5">
        <v>64372.56</v>
      </c>
      <c r="BV1242" s="5">
        <v>63180.19</v>
      </c>
      <c r="BW1242" s="5">
        <v>61477.33</v>
      </c>
      <c r="BX1242" s="5">
        <v>59130.27</v>
      </c>
      <c r="BY1242" s="5">
        <v>56112.38</v>
      </c>
      <c r="BZ1242" s="5">
        <v>52433.35</v>
      </c>
      <c r="CA1242" s="5">
        <v>48140.33</v>
      </c>
      <c r="CB1242" s="5">
        <v>43335.41</v>
      </c>
      <c r="CC1242" s="5">
        <v>38179.360000000001</v>
      </c>
      <c r="CD1242" s="5">
        <v>32870.67</v>
      </c>
      <c r="CE1242" s="5">
        <v>27613.15</v>
      </c>
      <c r="CF1242" s="5">
        <v>22593.51</v>
      </c>
      <c r="CG1242" s="5">
        <v>17970.79</v>
      </c>
      <c r="CH1242" s="5">
        <v>13866.37</v>
      </c>
      <c r="CI1242" s="5">
        <v>10440.59</v>
      </c>
      <c r="CJ1242" s="5">
        <v>7598.9</v>
      </c>
      <c r="CK1242" s="5">
        <v>5408.48</v>
      </c>
      <c r="CL1242" s="5">
        <v>3649.3</v>
      </c>
      <c r="CM1242" s="5">
        <v>2320.94</v>
      </c>
      <c r="CN1242" s="5">
        <v>1333.85</v>
      </c>
      <c r="CO1242" s="5">
        <v>674.46</v>
      </c>
      <c r="CP1242" s="5">
        <v>295.10000000000002</v>
      </c>
      <c r="CQ1242" s="5">
        <v>110.58</v>
      </c>
      <c r="CR1242" s="5">
        <v>33.79</v>
      </c>
      <c r="CS1242" s="5">
        <v>7.75</v>
      </c>
      <c r="CT1242" s="5">
        <v>1.1299999999999999</v>
      </c>
      <c r="CU1242" s="5">
        <v>0</v>
      </c>
      <c r="CV1242" s="5">
        <v>0</v>
      </c>
      <c r="CW1242" s="5">
        <v>0</v>
      </c>
      <c r="CX1242" s="5">
        <v>0</v>
      </c>
      <c r="CY1242" s="5">
        <v>0</v>
      </c>
      <c r="CZ1242" s="5">
        <v>0</v>
      </c>
      <c r="DA1242" s="5">
        <v>0</v>
      </c>
      <c r="DB1242" s="5">
        <v>0</v>
      </c>
      <c r="DC1242" s="5">
        <v>0</v>
      </c>
      <c r="DD1242" s="5">
        <v>0</v>
      </c>
      <c r="DE1242" s="5">
        <v>0</v>
      </c>
      <c r="DF1242" s="3">
        <v>0</v>
      </c>
      <c r="DG1242" s="3">
        <v>0</v>
      </c>
      <c r="DH1242" s="3">
        <v>0</v>
      </c>
      <c r="DI1242" s="3">
        <v>0</v>
      </c>
      <c r="DJ1242" s="3">
        <v>0</v>
      </c>
      <c r="DK1242" s="3">
        <v>0</v>
      </c>
      <c r="DL1242" s="3">
        <v>0</v>
      </c>
      <c r="DM1242" s="3">
        <v>0</v>
      </c>
      <c r="DN1242" s="3">
        <v>0</v>
      </c>
      <c r="DO1242" s="3">
        <v>0</v>
      </c>
      <c r="DP1242" s="3">
        <v>0</v>
      </c>
      <c r="DQ1242" s="3">
        <v>0</v>
      </c>
      <c r="DR1242" s="3">
        <v>0</v>
      </c>
      <c r="DS1242" s="3">
        <v>0</v>
      </c>
      <c r="DT1242" s="3">
        <v>0</v>
      </c>
      <c r="DU1242" s="3">
        <v>0</v>
      </c>
      <c r="DV1242" s="3">
        <v>0</v>
      </c>
      <c r="DW1242" s="3">
        <v>0</v>
      </c>
      <c r="DX1242" s="3">
        <v>0</v>
      </c>
      <c r="DY1242" s="3">
        <v>0</v>
      </c>
      <c r="DZ1242" s="3">
        <v>0</v>
      </c>
      <c r="EA1242" s="3">
        <v>0</v>
      </c>
      <c r="EB1242" s="3">
        <v>0</v>
      </c>
      <c r="EC1242" s="3">
        <v>1</v>
      </c>
      <c r="ED1242" s="3">
        <v>0.99773000000000001</v>
      </c>
      <c r="EE1242" s="3">
        <v>0.99508601549999998</v>
      </c>
      <c r="EF1242" s="3">
        <v>0.99200124885194996</v>
      </c>
      <c r="EG1242" s="3">
        <v>0.98840028431861737</v>
      </c>
      <c r="EH1242" s="3">
        <v>0.98417981510457686</v>
      </c>
      <c r="EI1242" s="3">
        <v>0.97924907423090302</v>
      </c>
      <c r="EJ1242" s="3">
        <v>0.97418635651712926</v>
      </c>
      <c r="EK1242" s="3">
        <v>0.96898420137332775</v>
      </c>
      <c r="EL1242" s="3">
        <v>0.96361602889771947</v>
      </c>
      <c r="EM1242" s="3">
        <v>0.95804632825069069</v>
      </c>
      <c r="EN1242" s="3">
        <v>0.952307630744469</v>
      </c>
      <c r="EO1242" s="3">
        <v>0.94645093881539055</v>
      </c>
      <c r="EP1242" s="3">
        <v>0.94053562044779437</v>
      </c>
      <c r="EQ1242" s="3">
        <v>0.93444094962729263</v>
      </c>
      <c r="ER1242" s="3">
        <v>0.92812412880781214</v>
      </c>
      <c r="ES1242" s="3">
        <v>0.92153444749327673</v>
      </c>
      <c r="ET1242" s="3">
        <v>0.91479803068210086</v>
      </c>
      <c r="EU1242" s="3">
        <v>0.90790960151106459</v>
      </c>
      <c r="EV1242" s="3">
        <v>0.90090961848341433</v>
      </c>
      <c r="EW1242" s="3">
        <v>0.89376540520884085</v>
      </c>
      <c r="EX1242" s="3">
        <v>0.88635608999965954</v>
      </c>
      <c r="EY1242" s="3">
        <v>0.8785029750422626</v>
      </c>
      <c r="EZ1242" s="3">
        <v>0.87006056145210642</v>
      </c>
      <c r="FA1242" s="3">
        <v>0.86095972797931741</v>
      </c>
      <c r="FB1242" s="3">
        <v>0.85092954714835833</v>
      </c>
      <c r="FC1242" s="3">
        <v>0.83982491655807223</v>
      </c>
      <c r="FD1242" s="3">
        <v>0.82753827802882762</v>
      </c>
      <c r="FE1242" s="3">
        <v>0.81402457794861693</v>
      </c>
      <c r="FF1242" s="3">
        <v>0.79935585505398288</v>
      </c>
      <c r="FG1242" s="3">
        <v>0.78340870574565591</v>
      </c>
      <c r="FH1242" s="3">
        <v>0.76613454378396417</v>
      </c>
      <c r="FI1242" s="3">
        <v>0.74744852226107328</v>
      </c>
      <c r="FJ1242" s="3">
        <v>0.7270730755442365</v>
      </c>
      <c r="FK1242" s="3">
        <v>0.70479555650956105</v>
      </c>
      <c r="FL1242" s="3">
        <v>0.68041667820989538</v>
      </c>
      <c r="FM1242" s="3">
        <v>0.65388723192649156</v>
      </c>
      <c r="FN1242" s="3">
        <v>0.62510965484940673</v>
      </c>
      <c r="FO1242" s="3">
        <v>0.59406045829303666</v>
      </c>
      <c r="FP1242" s="3">
        <v>0.56087624109278766</v>
      </c>
      <c r="FQ1242" s="3">
        <v>0.5258439110741322</v>
      </c>
      <c r="FR1242" s="3">
        <v>0.48919784891137591</v>
      </c>
      <c r="FS1242" s="3">
        <v>0.45119696000794024</v>
      </c>
      <c r="FT1242" s="3">
        <v>0.41134724450003896</v>
      </c>
      <c r="FU1242" s="3">
        <v>0.37000273295534003</v>
      </c>
      <c r="FV1242" s="3">
        <v>0.32771882063320373</v>
      </c>
      <c r="FW1242" s="3">
        <v>0.28520058084425187</v>
      </c>
      <c r="FX1242" s="3">
        <v>0.24335024761116636</v>
      </c>
      <c r="FY1242" s="3">
        <v>0.20321935827760892</v>
      </c>
      <c r="FZ1242" s="3">
        <v>0.1658412217096083</v>
      </c>
      <c r="GA1242" s="3">
        <v>0.1320527311984927</v>
      </c>
      <c r="GB1242" s="3">
        <v>0.10241481620830301</v>
      </c>
      <c r="GC1242" s="3">
        <v>7.7213602383925883E-2</v>
      </c>
      <c r="GD1242" s="3">
        <v>5.6472484511555704E-2</v>
      </c>
      <c r="GE1242" s="3">
        <v>4.0303847471052187E-2</v>
      </c>
      <c r="GF1242" s="3">
        <v>2.7804818293329484E-2</v>
      </c>
      <c r="GG1242" s="3">
        <v>1.8758242613411805E-2</v>
      </c>
      <c r="GH1242" s="3">
        <v>1.1997021645833654E-2</v>
      </c>
      <c r="GI1242" s="3">
        <v>7.2322845289743603E-3</v>
      </c>
      <c r="GJ1242" s="3">
        <v>3.9397146743134926E-3</v>
      </c>
      <c r="GK1242" s="3">
        <v>1.8882658462517138E-3</v>
      </c>
      <c r="GL1242" s="3">
        <v>7.8312049441597333E-4</v>
      </c>
      <c r="GM1242" s="3">
        <v>2.7815656841160955E-4</v>
      </c>
      <c r="GN1242" s="3">
        <v>8.0554142212002118E-5</v>
      </c>
      <c r="GO1242" s="3">
        <v>1.7506831726934424E-5</v>
      </c>
      <c r="GP1242" s="3">
        <v>2.4110408654334079E-6</v>
      </c>
      <c r="GQ1242" s="3">
        <v>0</v>
      </c>
      <c r="GR1242" s="3">
        <v>0</v>
      </c>
      <c r="GS1242" s="3">
        <v>0</v>
      </c>
      <c r="GT1242" s="3">
        <v>0</v>
      </c>
      <c r="GU1242" s="3">
        <v>0</v>
      </c>
      <c r="GV1242" s="3">
        <v>0</v>
      </c>
      <c r="GW1242" s="3">
        <v>0</v>
      </c>
      <c r="GX1242" s="3">
        <v>0</v>
      </c>
      <c r="GY1242" s="3">
        <v>0</v>
      </c>
      <c r="GZ1242" s="3">
        <v>0</v>
      </c>
      <c r="HA1242" s="3">
        <v>0</v>
      </c>
      <c r="HB1242">
        <f t="shared" si="7325"/>
        <v>23</v>
      </c>
      <c r="HC1242">
        <f t="shared" si="7329"/>
        <v>0.20858174033735766</v>
      </c>
      <c r="HD1242">
        <f>IF(H1242&gt;=$F$3,IF(HB1242&lt;50,HC1242*VLOOKUP(H1242,Ret!$A$2:$AZ$27,HB1242+2),HC1242),0)</f>
        <v>0</v>
      </c>
      <c r="HE1242">
        <f>IF(H1242&lt;$F$3,HC1242*VLOOKUP(H1242,Withd!$A$2:$AZ$57,HB1242+2),0)</f>
        <v>5.652565163142392E-3</v>
      </c>
      <c r="HF1242">
        <f>IF(HC1242=HD1242,0,HC1242*VLOOKUP(H1242,Mort!$A$2:$E$115,IF(HF1241/HC1241=VLOOKUP(H1241,Mort!$A$2:$E$115,2),2,3)))</f>
        <v>2.1066755774073125E-4</v>
      </c>
      <c r="HH1242">
        <f t="shared" ref="HH1242:HI1242" si="7370">HH1241+1</f>
        <v>44</v>
      </c>
      <c r="HI1242">
        <f t="shared" si="7370"/>
        <v>23</v>
      </c>
      <c r="HJ1242">
        <f t="shared" si="7323"/>
        <v>0.17242826728468344</v>
      </c>
      <c r="HK1242">
        <f>IF(HH1242&gt;=$F$3,IF(HI1242&lt;50,HJ1242*VLOOKUP(HH1242,Ret!$A$2:$AZ$27,HI1242+2),HJ1242),0)</f>
        <v>0</v>
      </c>
      <c r="HL1242">
        <f>IF(HH1242&lt;$F$3,HJ1242*VLOOKUP(HH1242,Withd!$A$2:$AZ$57,HI1242+2),0)</f>
        <v>4.6728060434149208E-3</v>
      </c>
      <c r="HM1242">
        <f>IF(HJ1242=HK1242,0,HJ1242*VLOOKUP(HH1242,Mort!$A$2:$E$115,IF(HM1241/HJ1241=VLOOKUP(HH1241,Mort!$A$2:$E$115,2),2,3)))</f>
        <v>1.7415254995753029E-4</v>
      </c>
      <c r="HN1242">
        <f>HN1241/(1+Assumptions!$C$9)</f>
        <v>0.44020829587979071</v>
      </c>
      <c r="HO1242">
        <f>HO1241*(1+Assumptions!$C$10)</f>
        <v>2.0210698678761942</v>
      </c>
      <c r="HQ1242">
        <f>HQ1241/(1.01+Assumptions!$C$9)</f>
        <v>0.35649363630116998</v>
      </c>
      <c r="HR1242">
        <f>HR1241/(0.99+Assumptions!$C$9)</f>
        <v>0.54469260295183253</v>
      </c>
    </row>
    <row r="1243" spans="2:226" x14ac:dyDescent="0.25">
      <c r="B1243">
        <f t="shared" ref="B1243:C1243" si="7371">B1242+1</f>
        <v>2072</v>
      </c>
      <c r="C1243">
        <f t="shared" si="7371"/>
        <v>75</v>
      </c>
      <c r="D1243">
        <f>IF(D1242=0, 0, D1242*(1-VLOOKUP(C1242,Mort!$A$2:$E$111,IF(D1242/D1241=1-VLOOKUP(C1241,Mort!$A$2:$E$111,4),4,5))))</f>
        <v>0.80000964653547502</v>
      </c>
      <c r="E1243" s="3">
        <f>IF(C1243&lt;65,Assumptions!$C$6,Assumptions!$C$7)*(1+Assumptions!$C$8)^(B1243-$J$3)</f>
        <v>71667.017266410243</v>
      </c>
      <c r="F1243" s="3">
        <f t="shared" si="7321"/>
        <v>57334.31</v>
      </c>
      <c r="H1243">
        <f t="shared" si="7328"/>
        <v>45</v>
      </c>
      <c r="I1243" s="5">
        <v>517641.95977455162</v>
      </c>
      <c r="J1243" s="5">
        <v>0</v>
      </c>
      <c r="K1243" s="5">
        <v>0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s="5">
        <v>0</v>
      </c>
      <c r="AC1243" s="5">
        <v>0</v>
      </c>
      <c r="AD1243" s="5">
        <v>0</v>
      </c>
      <c r="AE1243" s="5">
        <v>0</v>
      </c>
      <c r="AF1243" s="5">
        <v>0</v>
      </c>
      <c r="AG1243" s="5">
        <v>0</v>
      </c>
      <c r="AH1243" s="5">
        <v>36832.67</v>
      </c>
      <c r="AI1243" s="5">
        <v>38755.49</v>
      </c>
      <c r="AJ1243" s="5">
        <v>40760.300000000003</v>
      </c>
      <c r="AK1243" s="5">
        <v>42846.01</v>
      </c>
      <c r="AL1243" s="5">
        <v>45009.53</v>
      </c>
      <c r="AM1243" s="5">
        <v>47247.15</v>
      </c>
      <c r="AN1243" s="5">
        <v>49588.04</v>
      </c>
      <c r="AO1243" s="5">
        <v>52036.02</v>
      </c>
      <c r="AP1243" s="5">
        <v>54593.87</v>
      </c>
      <c r="AQ1243" s="5">
        <v>57263.62</v>
      </c>
      <c r="AR1243" s="5">
        <v>60051.25</v>
      </c>
      <c r="AS1243" s="5">
        <v>62964.44</v>
      </c>
      <c r="AT1243" s="5">
        <v>66012.31</v>
      </c>
      <c r="AU1243" s="5">
        <v>69191.7</v>
      </c>
      <c r="AV1243" s="5">
        <v>72503.789999999994</v>
      </c>
      <c r="AW1243" s="5">
        <v>75948.399999999994</v>
      </c>
      <c r="AX1243" s="5">
        <v>79539.850000000006</v>
      </c>
      <c r="AY1243" s="5">
        <v>83282.66</v>
      </c>
      <c r="AZ1243" s="5">
        <v>87185.78</v>
      </c>
      <c r="BA1243" s="5">
        <v>37584.19</v>
      </c>
      <c r="BB1243" s="5">
        <v>39322.620000000003</v>
      </c>
      <c r="BC1243" s="5">
        <v>41117.800000000003</v>
      </c>
      <c r="BD1243" s="5">
        <v>42962.400000000001</v>
      </c>
      <c r="BE1243" s="5">
        <v>44851.23</v>
      </c>
      <c r="BF1243" s="5">
        <v>46766.79</v>
      </c>
      <c r="BG1243" s="5">
        <v>48695.09</v>
      </c>
      <c r="BH1243" s="5">
        <v>50621.73</v>
      </c>
      <c r="BI1243" s="5">
        <v>52533.81</v>
      </c>
      <c r="BJ1243" s="5">
        <v>54424.44</v>
      </c>
      <c r="BK1243" s="5">
        <v>56272.3</v>
      </c>
      <c r="BL1243" s="5">
        <v>58058.23</v>
      </c>
      <c r="BM1243" s="5">
        <v>59757.51</v>
      </c>
      <c r="BN1243" s="5">
        <v>61325.59</v>
      </c>
      <c r="BO1243" s="5">
        <v>62716.14</v>
      </c>
      <c r="BP1243" s="5">
        <v>63876.86</v>
      </c>
      <c r="BQ1243" s="5">
        <v>64762.55</v>
      </c>
      <c r="BR1243" s="5">
        <v>65317.53</v>
      </c>
      <c r="BS1243" s="5">
        <v>65487.23</v>
      </c>
      <c r="BT1243" s="5">
        <v>65229.71</v>
      </c>
      <c r="BU1243" s="5">
        <v>64519.02</v>
      </c>
      <c r="BV1243" s="5">
        <v>63323.93</v>
      </c>
      <c r="BW1243" s="5">
        <v>61617.2</v>
      </c>
      <c r="BX1243" s="5">
        <v>59264.81</v>
      </c>
      <c r="BY1243" s="5">
        <v>56240.05</v>
      </c>
      <c r="BZ1243" s="5">
        <v>52552.639999999999</v>
      </c>
      <c r="CA1243" s="5">
        <v>48249.86</v>
      </c>
      <c r="CB1243" s="5">
        <v>43434.01</v>
      </c>
      <c r="CC1243" s="5">
        <v>38266.230000000003</v>
      </c>
      <c r="CD1243" s="5">
        <v>32945.46</v>
      </c>
      <c r="CE1243" s="5">
        <v>27675.97</v>
      </c>
      <c r="CF1243" s="5">
        <v>22644.92</v>
      </c>
      <c r="CG1243" s="5">
        <v>18011.68</v>
      </c>
      <c r="CH1243" s="5">
        <v>13897.92</v>
      </c>
      <c r="CI1243" s="5">
        <v>10464.34</v>
      </c>
      <c r="CJ1243" s="5">
        <v>7616.19</v>
      </c>
      <c r="CK1243" s="5">
        <v>5420.79</v>
      </c>
      <c r="CL1243" s="5">
        <v>3657.6</v>
      </c>
      <c r="CM1243" s="5">
        <v>2326.2199999999998</v>
      </c>
      <c r="CN1243" s="5">
        <v>1336.88</v>
      </c>
      <c r="CO1243" s="5">
        <v>675.99</v>
      </c>
      <c r="CP1243" s="5">
        <v>295.77</v>
      </c>
      <c r="CQ1243" s="5">
        <v>110.83</v>
      </c>
      <c r="CR1243" s="5">
        <v>33.86</v>
      </c>
      <c r="CS1243" s="5">
        <v>7.76</v>
      </c>
      <c r="CT1243" s="5">
        <v>1.1299999999999999</v>
      </c>
      <c r="CU1243" s="5">
        <v>0</v>
      </c>
      <c r="CV1243" s="5">
        <v>0</v>
      </c>
      <c r="CW1243" s="5">
        <v>0</v>
      </c>
      <c r="CX1243" s="5">
        <v>0</v>
      </c>
      <c r="CY1243" s="5">
        <v>0</v>
      </c>
      <c r="CZ1243" s="5">
        <v>0</v>
      </c>
      <c r="DA1243" s="5">
        <v>0</v>
      </c>
      <c r="DB1243" s="5">
        <v>0</v>
      </c>
      <c r="DC1243" s="5">
        <v>0</v>
      </c>
      <c r="DD1243" s="5">
        <v>0</v>
      </c>
      <c r="DE1243" s="5">
        <v>0</v>
      </c>
      <c r="DF1243" s="3">
        <v>0</v>
      </c>
      <c r="DG1243" s="3">
        <v>0</v>
      </c>
      <c r="DH1243" s="3">
        <v>0</v>
      </c>
      <c r="DI1243" s="3">
        <v>0</v>
      </c>
      <c r="DJ1243" s="3">
        <v>0</v>
      </c>
      <c r="DK1243" s="3">
        <v>0</v>
      </c>
      <c r="DL1243" s="3">
        <v>0</v>
      </c>
      <c r="DM1243" s="3">
        <v>0</v>
      </c>
      <c r="DN1243" s="3">
        <v>0</v>
      </c>
      <c r="DO1243" s="3">
        <v>0</v>
      </c>
      <c r="DP1243" s="3">
        <v>0</v>
      </c>
      <c r="DQ1243" s="3">
        <v>0</v>
      </c>
      <c r="DR1243" s="3">
        <v>0</v>
      </c>
      <c r="DS1243" s="3">
        <v>0</v>
      </c>
      <c r="DT1243" s="3">
        <v>0</v>
      </c>
      <c r="DU1243" s="3">
        <v>0</v>
      </c>
      <c r="DV1243" s="3">
        <v>0</v>
      </c>
      <c r="DW1243" s="3">
        <v>0</v>
      </c>
      <c r="DX1243" s="3">
        <v>0</v>
      </c>
      <c r="DY1243" s="3">
        <v>0</v>
      </c>
      <c r="DZ1243" s="3">
        <v>0</v>
      </c>
      <c r="EA1243" s="3">
        <v>0</v>
      </c>
      <c r="EB1243" s="3">
        <v>0</v>
      </c>
      <c r="EC1243" s="3">
        <v>0</v>
      </c>
      <c r="ED1243" s="3">
        <v>1</v>
      </c>
      <c r="EE1243" s="3">
        <v>0.99734999999999996</v>
      </c>
      <c r="EF1243" s="3">
        <v>0.994258215</v>
      </c>
      <c r="EG1243" s="3">
        <v>0.99064905767955003</v>
      </c>
      <c r="EH1243" s="3">
        <v>0.98641898620325841</v>
      </c>
      <c r="EI1243" s="3">
        <v>0.98147702708238016</v>
      </c>
      <c r="EJ1243" s="3">
        <v>0.97640279085236426</v>
      </c>
      <c r="EK1243" s="3">
        <v>0.97118879994921259</v>
      </c>
      <c r="EL1243" s="3">
        <v>0.96580841399749395</v>
      </c>
      <c r="EM1243" s="3">
        <v>0.96022604136458845</v>
      </c>
      <c r="EN1243" s="3">
        <v>0.9544742873768145</v>
      </c>
      <c r="EO1243" s="3">
        <v>0.94860427050944707</v>
      </c>
      <c r="EP1243" s="3">
        <v>0.94267549381876303</v>
      </c>
      <c r="EQ1243" s="3">
        <v>0.93656695661881739</v>
      </c>
      <c r="ER1243" s="3">
        <v>0.93023576399207419</v>
      </c>
      <c r="ES1243" s="3">
        <v>0.92363109006773048</v>
      </c>
      <c r="ET1243" s="3">
        <v>0.91687934679933536</v>
      </c>
      <c r="EU1243" s="3">
        <v>0.90997524531793628</v>
      </c>
      <c r="EV1243" s="3">
        <v>0.90295933617653501</v>
      </c>
      <c r="EW1243" s="3">
        <v>0.89579886864065505</v>
      </c>
      <c r="EX1243" s="3">
        <v>0.88837269601962399</v>
      </c>
      <c r="EY1243" s="3">
        <v>0.88050171393289012</v>
      </c>
      <c r="EZ1243" s="3">
        <v>0.87204009246199499</v>
      </c>
      <c r="FA1243" s="3">
        <v>0.86291855309484244</v>
      </c>
      <c r="FB1243" s="3">
        <v>0.85286555195128744</v>
      </c>
      <c r="FC1243" s="3">
        <v>0.84173565649832316</v>
      </c>
      <c r="FD1243" s="3">
        <v>0.82942106384375269</v>
      </c>
      <c r="FE1243" s="3">
        <v>0.81587661787118426</v>
      </c>
      <c r="FF1243" s="3">
        <v>0.8011745212171455</v>
      </c>
      <c r="FG1243" s="3">
        <v>0.78519108951886341</v>
      </c>
      <c r="FH1243" s="3">
        <v>0.76787762599497245</v>
      </c>
      <c r="FI1243" s="3">
        <v>0.74914909069695501</v>
      </c>
      <c r="FJ1243" s="3">
        <v>0.72872728648455609</v>
      </c>
      <c r="FK1243" s="3">
        <v>0.70639908242666927</v>
      </c>
      <c r="FL1243" s="3">
        <v>0.68196473816553072</v>
      </c>
      <c r="FM1243" s="3">
        <v>0.65537493302445671</v>
      </c>
      <c r="FN1243" s="3">
        <v>0.62653188222205036</v>
      </c>
      <c r="FO1243" s="3">
        <v>0.59541204363208111</v>
      </c>
      <c r="FP1243" s="3">
        <v>0.562152326874793</v>
      </c>
      <c r="FQ1243" s="3">
        <v>0.5270402925381934</v>
      </c>
      <c r="FR1243" s="3">
        <v>0.49031085455120671</v>
      </c>
      <c r="FS1243" s="3">
        <v>0.45222350736966899</v>
      </c>
      <c r="FT1243" s="3">
        <v>0.41228312719877985</v>
      </c>
      <c r="FU1243" s="3">
        <v>0.3708445500840305</v>
      </c>
      <c r="FV1243" s="3">
        <v>0.32846443490042748</v>
      </c>
      <c r="FW1243" s="3">
        <v>0.28584945911644605</v>
      </c>
      <c r="FX1243" s="3">
        <v>0.24390390948569876</v>
      </c>
      <c r="FY1243" s="3">
        <v>0.20368171577241218</v>
      </c>
      <c r="FZ1243" s="3">
        <v>0.16621853779039239</v>
      </c>
      <c r="GA1243" s="3">
        <v>0.13235317290097784</v>
      </c>
      <c r="GB1243" s="3">
        <v>0.10264782677508237</v>
      </c>
      <c r="GC1243" s="3">
        <v>7.7389276040537844E-2</v>
      </c>
      <c r="GD1243" s="3">
        <v>5.6600968710528561E-2</v>
      </c>
      <c r="GE1243" s="3">
        <v>4.0395545359017127E-2</v>
      </c>
      <c r="GF1243" s="3">
        <v>2.7868078832278737E-2</v>
      </c>
      <c r="GG1243" s="3">
        <v>1.8800920703408528E-2</v>
      </c>
      <c r="GH1243" s="3">
        <v>1.2024316845071959E-2</v>
      </c>
      <c r="GI1243" s="3">
        <v>7.2487391668831797E-3</v>
      </c>
      <c r="GJ1243" s="3">
        <v>3.9486781737679433E-3</v>
      </c>
      <c r="GK1243" s="3">
        <v>1.8925619619052376E-3</v>
      </c>
      <c r="GL1243" s="3">
        <v>7.8490222246095924E-4</v>
      </c>
      <c r="GM1243" s="3">
        <v>2.7878942039590812E-4</v>
      </c>
      <c r="GN1243" s="3">
        <v>8.0737416146654987E-5</v>
      </c>
      <c r="GO1243" s="3">
        <v>1.7546662651152531E-5</v>
      </c>
      <c r="GP1243" s="3">
        <v>2.416526380316726E-6</v>
      </c>
      <c r="GQ1243" s="3">
        <v>0</v>
      </c>
      <c r="GR1243" s="3">
        <v>0</v>
      </c>
      <c r="GS1243" s="3">
        <v>0</v>
      </c>
      <c r="GT1243" s="3">
        <v>0</v>
      </c>
      <c r="GU1243" s="3">
        <v>0</v>
      </c>
      <c r="GV1243" s="3">
        <v>0</v>
      </c>
      <c r="GW1243" s="3">
        <v>0</v>
      </c>
      <c r="GX1243" s="3">
        <v>0</v>
      </c>
      <c r="GY1243" s="3">
        <v>0</v>
      </c>
      <c r="GZ1243" s="3">
        <v>0</v>
      </c>
      <c r="HA1243" s="3">
        <v>0</v>
      </c>
      <c r="HB1243">
        <f t="shared" si="7325"/>
        <v>24</v>
      </c>
      <c r="HC1243">
        <f t="shared" si="7329"/>
        <v>0.20271850761647453</v>
      </c>
      <c r="HD1243">
        <f>IF(H1243&gt;=$F$3,IF(HB1243&lt;50,HC1243*VLOOKUP(H1243,Ret!$A$2:$AZ$27,HB1243+2),HC1243),0)</f>
        <v>0</v>
      </c>
      <c r="HE1243">
        <f>IF(H1243&lt;$F$3,HC1243*VLOOKUP(H1243,Withd!$A$2:$AZ$57,HB1243+2),0)</f>
        <v>4.9057878843186834E-3</v>
      </c>
      <c r="HF1243">
        <f>IF(HC1243=HD1243,0,HC1243*VLOOKUP(H1243,Mort!$A$2:$E$115,IF(HF1242/HC1242=VLOOKUP(H1242,Mort!$A$2:$E$115,2),2,3)))</f>
        <v>2.1488161807346301E-4</v>
      </c>
      <c r="HH1243">
        <f t="shared" ref="HH1243:HI1243" si="7372">HH1242+1</f>
        <v>45</v>
      </c>
      <c r="HI1243">
        <f t="shared" si="7372"/>
        <v>24</v>
      </c>
      <c r="HJ1243">
        <f t="shared" si="7323"/>
        <v>0.16758130869131099</v>
      </c>
      <c r="HK1243">
        <f>IF(HH1243&gt;=$F$3,IF(HI1243&lt;50,HJ1243*VLOOKUP(HH1243,Ret!$A$2:$AZ$27,HI1243+2),HJ1243),0)</f>
        <v>0</v>
      </c>
      <c r="HL1243">
        <f>IF(HH1243&lt;$F$3,HJ1243*VLOOKUP(HH1243,Withd!$A$2:$AZ$57,HI1243+2),0)</f>
        <v>4.0554676703297259E-3</v>
      </c>
      <c r="HM1243">
        <f>IF(HJ1243=HK1243,0,HJ1243*VLOOKUP(HH1243,Mort!$A$2:$E$115,IF(HM1242/HJ1242=VLOOKUP(HH1242,Mort!$A$2:$E$115,2),2,3)))</f>
        <v>1.7763618721278965E-4</v>
      </c>
      <c r="HN1243">
        <f>HN1242/(1+Assumptions!$C$9)</f>
        <v>0.42409277059710088</v>
      </c>
      <c r="HO1243">
        <f>HO1242*(1+Assumptions!$C$10)</f>
        <v>2.0867546385821707</v>
      </c>
      <c r="HQ1243">
        <f>HQ1242/(1.01+Assumptions!$C$9)</f>
        <v>0.34016568349348281</v>
      </c>
      <c r="HR1243">
        <f>HR1242/(0.99+Assumptions!$C$9)</f>
        <v>0.52985661765742464</v>
      </c>
    </row>
    <row r="1244" spans="2:226" x14ac:dyDescent="0.25">
      <c r="B1244">
        <f t="shared" ref="B1244:C1244" si="7373">B1243+1</f>
        <v>2073</v>
      </c>
      <c r="C1244">
        <f t="shared" si="7373"/>
        <v>76</v>
      </c>
      <c r="D1244">
        <f>IF(D1243=0, 0, D1243*(1-VLOOKUP(C1243,Mort!$A$2:$E$111,IF(D1243/D1242=1-VLOOKUP(C1242,Mort!$A$2:$E$111,4),4,5))))</f>
        <v>0.78236943382936774</v>
      </c>
      <c r="E1244" s="3">
        <f>IF(C1244&lt;65,Assumptions!$C$6,Assumptions!$C$7)*(1+Assumptions!$C$8)^(B1244-$J$3)</f>
        <v>75608.7032160628</v>
      </c>
      <c r="F1244" s="3">
        <f t="shared" si="7321"/>
        <v>59153.94</v>
      </c>
      <c r="H1244">
        <f t="shared" si="7328"/>
        <v>46</v>
      </c>
      <c r="I1244" s="5">
        <v>503928.76328163064</v>
      </c>
      <c r="J1244" s="5">
        <v>0</v>
      </c>
      <c r="K1244" s="5">
        <v>0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5">
        <v>0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0</v>
      </c>
      <c r="Z1244" s="5">
        <v>0</v>
      </c>
      <c r="AA1244" s="5">
        <v>0</v>
      </c>
      <c r="AB1244" s="5">
        <v>0</v>
      </c>
      <c r="AC1244" s="5">
        <v>0</v>
      </c>
      <c r="AD1244" s="5">
        <v>0</v>
      </c>
      <c r="AE1244" s="5">
        <v>0</v>
      </c>
      <c r="AF1244" s="5">
        <v>0</v>
      </c>
      <c r="AG1244" s="5">
        <v>0</v>
      </c>
      <c r="AH1244" s="5">
        <v>0</v>
      </c>
      <c r="AI1244" s="5">
        <v>38858.47</v>
      </c>
      <c r="AJ1244" s="5">
        <v>40868.6</v>
      </c>
      <c r="AK1244" s="5">
        <v>42959.86</v>
      </c>
      <c r="AL1244" s="5">
        <v>45129.120000000003</v>
      </c>
      <c r="AM1244" s="5">
        <v>47372.69</v>
      </c>
      <c r="AN1244" s="5">
        <v>49719.8</v>
      </c>
      <c r="AO1244" s="5">
        <v>52174.28</v>
      </c>
      <c r="AP1244" s="5">
        <v>54738.93</v>
      </c>
      <c r="AQ1244" s="5">
        <v>57415.78</v>
      </c>
      <c r="AR1244" s="5">
        <v>60210.81</v>
      </c>
      <c r="AS1244" s="5">
        <v>63131.74</v>
      </c>
      <c r="AT1244" s="5">
        <v>66187.710000000006</v>
      </c>
      <c r="AU1244" s="5">
        <v>69375.55</v>
      </c>
      <c r="AV1244" s="5">
        <v>72696.429999999993</v>
      </c>
      <c r="AW1244" s="5">
        <v>76150.2</v>
      </c>
      <c r="AX1244" s="5">
        <v>79751.19</v>
      </c>
      <c r="AY1244" s="5">
        <v>83503.95</v>
      </c>
      <c r="AZ1244" s="5">
        <v>87417.44</v>
      </c>
      <c r="BA1244" s="5">
        <v>37684.06</v>
      </c>
      <c r="BB1244" s="5">
        <v>39427.1</v>
      </c>
      <c r="BC1244" s="5">
        <v>41227.050000000003</v>
      </c>
      <c r="BD1244" s="5">
        <v>43076.56</v>
      </c>
      <c r="BE1244" s="5">
        <v>44970.400000000001</v>
      </c>
      <c r="BF1244" s="5">
        <v>46891.06</v>
      </c>
      <c r="BG1244" s="5">
        <v>48824.480000000003</v>
      </c>
      <c r="BH1244" s="5">
        <v>50756.24</v>
      </c>
      <c r="BI1244" s="5">
        <v>52673.39</v>
      </c>
      <c r="BJ1244" s="5">
        <v>54569.05</v>
      </c>
      <c r="BK1244" s="5">
        <v>56421.82</v>
      </c>
      <c r="BL1244" s="5">
        <v>58212.49</v>
      </c>
      <c r="BM1244" s="5">
        <v>59916.29</v>
      </c>
      <c r="BN1244" s="5">
        <v>61488.54</v>
      </c>
      <c r="BO1244" s="5">
        <v>62882.78</v>
      </c>
      <c r="BP1244" s="5">
        <v>64046.58</v>
      </c>
      <c r="BQ1244" s="5">
        <v>64934.62</v>
      </c>
      <c r="BR1244" s="5">
        <v>65491.08</v>
      </c>
      <c r="BS1244" s="5">
        <v>65661.23</v>
      </c>
      <c r="BT1244" s="5">
        <v>65403.03</v>
      </c>
      <c r="BU1244" s="5">
        <v>64690.45</v>
      </c>
      <c r="BV1244" s="5">
        <v>63492.19</v>
      </c>
      <c r="BW1244" s="5">
        <v>61780.92</v>
      </c>
      <c r="BX1244" s="5">
        <v>59422.27</v>
      </c>
      <c r="BY1244" s="5">
        <v>56389.48</v>
      </c>
      <c r="BZ1244" s="5">
        <v>52692.28</v>
      </c>
      <c r="CA1244" s="5">
        <v>48378.06</v>
      </c>
      <c r="CB1244" s="5">
        <v>43549.41</v>
      </c>
      <c r="CC1244" s="5">
        <v>38367.9</v>
      </c>
      <c r="CD1244" s="5">
        <v>33032.99</v>
      </c>
      <c r="CE1244" s="5">
        <v>27749.51</v>
      </c>
      <c r="CF1244" s="5">
        <v>22705.09</v>
      </c>
      <c r="CG1244" s="5">
        <v>18059.54</v>
      </c>
      <c r="CH1244" s="5">
        <v>13934.85</v>
      </c>
      <c r="CI1244" s="5">
        <v>10492.14</v>
      </c>
      <c r="CJ1244" s="5">
        <v>7636.43</v>
      </c>
      <c r="CK1244" s="5">
        <v>5435.19</v>
      </c>
      <c r="CL1244" s="5">
        <v>3667.32</v>
      </c>
      <c r="CM1244" s="5">
        <v>2332.4</v>
      </c>
      <c r="CN1244" s="5">
        <v>1340.43</v>
      </c>
      <c r="CO1244" s="5">
        <v>677.79</v>
      </c>
      <c r="CP1244" s="5">
        <v>296.56</v>
      </c>
      <c r="CQ1244" s="5">
        <v>111.13</v>
      </c>
      <c r="CR1244" s="5">
        <v>33.950000000000003</v>
      </c>
      <c r="CS1244" s="5">
        <v>7.78</v>
      </c>
      <c r="CT1244" s="5">
        <v>1.1299999999999999</v>
      </c>
      <c r="CU1244" s="5">
        <v>0</v>
      </c>
      <c r="CV1244" s="5">
        <v>0</v>
      </c>
      <c r="CW1244" s="5">
        <v>0</v>
      </c>
      <c r="CX1244" s="5">
        <v>0</v>
      </c>
      <c r="CY1244" s="5">
        <v>0</v>
      </c>
      <c r="CZ1244" s="5">
        <v>0</v>
      </c>
      <c r="DA1244" s="5">
        <v>0</v>
      </c>
      <c r="DB1244" s="5">
        <v>0</v>
      </c>
      <c r="DC1244" s="5">
        <v>0</v>
      </c>
      <c r="DD1244" s="5">
        <v>0</v>
      </c>
      <c r="DE1244" s="5">
        <v>0</v>
      </c>
      <c r="DF1244" s="3">
        <v>0</v>
      </c>
      <c r="DG1244" s="3">
        <v>0</v>
      </c>
      <c r="DH1244" s="3">
        <v>0</v>
      </c>
      <c r="DI1244" s="3">
        <v>0</v>
      </c>
      <c r="DJ1244" s="3">
        <v>0</v>
      </c>
      <c r="DK1244" s="3">
        <v>0</v>
      </c>
      <c r="DL1244" s="3">
        <v>0</v>
      </c>
      <c r="DM1244" s="3">
        <v>0</v>
      </c>
      <c r="DN1244" s="3">
        <v>0</v>
      </c>
      <c r="DO1244" s="3">
        <v>0</v>
      </c>
      <c r="DP1244" s="3">
        <v>0</v>
      </c>
      <c r="DQ1244" s="3">
        <v>0</v>
      </c>
      <c r="DR1244" s="3">
        <v>0</v>
      </c>
      <c r="DS1244" s="3">
        <v>0</v>
      </c>
      <c r="DT1244" s="3">
        <v>0</v>
      </c>
      <c r="DU1244" s="3">
        <v>0</v>
      </c>
      <c r="DV1244" s="3">
        <v>0</v>
      </c>
      <c r="DW1244" s="3">
        <v>0</v>
      </c>
      <c r="DX1244" s="3">
        <v>0</v>
      </c>
      <c r="DY1244" s="3">
        <v>0</v>
      </c>
      <c r="DZ1244" s="3">
        <v>0</v>
      </c>
      <c r="EA1244" s="3">
        <v>0</v>
      </c>
      <c r="EB1244" s="3">
        <v>0</v>
      </c>
      <c r="EC1244" s="3">
        <v>0</v>
      </c>
      <c r="ED1244" s="3">
        <v>0</v>
      </c>
      <c r="EE1244" s="3">
        <v>1</v>
      </c>
      <c r="EF1244" s="3">
        <v>0.99690000000000001</v>
      </c>
      <c r="EG1244" s="3">
        <v>0.99328125300000003</v>
      </c>
      <c r="EH1244" s="3">
        <v>0.98903994204969004</v>
      </c>
      <c r="EI1244" s="3">
        <v>0.98408485194002115</v>
      </c>
      <c r="EJ1244" s="3">
        <v>0.9789971332554912</v>
      </c>
      <c r="EK1244" s="3">
        <v>0.97376928856390688</v>
      </c>
      <c r="EL1244" s="3">
        <v>0.96837460670526287</v>
      </c>
      <c r="EM1244" s="3">
        <v>0.96277740147850643</v>
      </c>
      <c r="EN1244" s="3">
        <v>0.9570103648436501</v>
      </c>
      <c r="EO1244" s="3">
        <v>0.95112475109986161</v>
      </c>
      <c r="EP1244" s="3">
        <v>0.94518022140548752</v>
      </c>
      <c r="EQ1244" s="3">
        <v>0.93905545357077991</v>
      </c>
      <c r="ER1244" s="3">
        <v>0.93270743870464146</v>
      </c>
      <c r="ES1244" s="3">
        <v>0.9260852158898385</v>
      </c>
      <c r="ET1244" s="3">
        <v>0.91931553296168378</v>
      </c>
      <c r="EU1244" s="3">
        <v>0.91239308699848232</v>
      </c>
      <c r="EV1244" s="3">
        <v>0.905358536297724</v>
      </c>
      <c r="EW1244" s="3">
        <v>0.89817904310488306</v>
      </c>
      <c r="EX1244" s="3">
        <v>0.89073313883754357</v>
      </c>
      <c r="EY1244" s="3">
        <v>0.88284124322744295</v>
      </c>
      <c r="EZ1244" s="3">
        <v>0.8743571388800272</v>
      </c>
      <c r="FA1244" s="3">
        <v>0.86521136320734204</v>
      </c>
      <c r="FB1244" s="3">
        <v>0.85513165082597642</v>
      </c>
      <c r="FC1244" s="3">
        <v>0.84397218278269737</v>
      </c>
      <c r="FD1244" s="3">
        <v>0.83162486974858651</v>
      </c>
      <c r="FE1244" s="3">
        <v>0.81804443562559215</v>
      </c>
      <c r="FF1244" s="3">
        <v>0.80330327489561892</v>
      </c>
      <c r="FG1244" s="3">
        <v>0.7872773745614513</v>
      </c>
      <c r="FH1244" s="3">
        <v>0.76991790845237129</v>
      </c>
      <c r="FI1244" s="3">
        <v>0.75113961066521795</v>
      </c>
      <c r="FJ1244" s="3">
        <v>0.73066354487848417</v>
      </c>
      <c r="FK1244" s="3">
        <v>0.70827601386340744</v>
      </c>
      <c r="FL1244" s="3">
        <v>0.68377674654387222</v>
      </c>
      <c r="FM1244" s="3">
        <v>0.65711629119612669</v>
      </c>
      <c r="FN1244" s="3">
        <v>0.62819660322058513</v>
      </c>
      <c r="FO1244" s="3">
        <v>0.59699407793861869</v>
      </c>
      <c r="FP1244" s="3">
        <v>0.56364598874496741</v>
      </c>
      <c r="FQ1244" s="3">
        <v>0.52844066028795678</v>
      </c>
      <c r="FR1244" s="3">
        <v>0.49161363067248903</v>
      </c>
      <c r="FS1244" s="3">
        <v>0.4534250838418501</v>
      </c>
      <c r="FT1244" s="3">
        <v>0.41337858043693793</v>
      </c>
      <c r="FU1244" s="3">
        <v>0.37182989931722132</v>
      </c>
      <c r="FV1244" s="3">
        <v>0.32933717842324928</v>
      </c>
      <c r="FW1244" s="3">
        <v>0.28660897289461695</v>
      </c>
      <c r="FX1244" s="3">
        <v>0.24455197221206088</v>
      </c>
      <c r="FY1244" s="3">
        <v>0.20422290647456992</v>
      </c>
      <c r="FZ1244" s="3">
        <v>0.16666018728670226</v>
      </c>
      <c r="GA1244" s="3">
        <v>0.13270484072890953</v>
      </c>
      <c r="GB1244" s="3">
        <v>0.10292056627571308</v>
      </c>
      <c r="GC1244" s="3">
        <v>7.7594902532248364E-2</v>
      </c>
      <c r="GD1244" s="3">
        <v>5.6751359814035805E-2</v>
      </c>
      <c r="GE1244" s="3">
        <v>4.0502877985679211E-2</v>
      </c>
      <c r="GF1244" s="3">
        <v>2.7942125464760378E-2</v>
      </c>
      <c r="GG1244" s="3">
        <v>1.8850875523545942E-2</v>
      </c>
      <c r="GH1244" s="3">
        <v>1.2056265949839043E-2</v>
      </c>
      <c r="GI1244" s="3">
        <v>7.2679993652009691E-3</v>
      </c>
      <c r="GJ1244" s="3">
        <v>3.9591699741995763E-3</v>
      </c>
      <c r="GK1244" s="3">
        <v>1.8975905769341148E-3</v>
      </c>
      <c r="GL1244" s="3">
        <v>7.8698773997188558E-4</v>
      </c>
      <c r="GM1244" s="3">
        <v>2.7953017536061405E-4</v>
      </c>
      <c r="GN1244" s="3">
        <v>8.0951938784433821E-5</v>
      </c>
      <c r="GO1244" s="3">
        <v>1.7593284856021003E-5</v>
      </c>
      <c r="GP1244" s="3">
        <v>2.4229471903712118E-6</v>
      </c>
      <c r="GQ1244" s="3">
        <v>0</v>
      </c>
      <c r="GR1244" s="3">
        <v>0</v>
      </c>
      <c r="GS1244" s="3">
        <v>0</v>
      </c>
      <c r="GT1244" s="3">
        <v>0</v>
      </c>
      <c r="GU1244" s="3">
        <v>0</v>
      </c>
      <c r="GV1244" s="3">
        <v>0</v>
      </c>
      <c r="GW1244" s="3">
        <v>0</v>
      </c>
      <c r="GX1244" s="3">
        <v>0</v>
      </c>
      <c r="GY1244" s="3">
        <v>0</v>
      </c>
      <c r="GZ1244" s="3">
        <v>0</v>
      </c>
      <c r="HA1244" s="3">
        <v>0</v>
      </c>
      <c r="HB1244">
        <f t="shared" si="7325"/>
        <v>25</v>
      </c>
      <c r="HC1244">
        <f t="shared" si="7329"/>
        <v>0.19759783811408238</v>
      </c>
      <c r="HD1244">
        <f>IF(H1244&gt;=$F$3,IF(HB1244&lt;50,HC1244*VLOOKUP(H1244,Ret!$A$2:$AZ$27,HB1244+2),HC1244),0)</f>
        <v>0</v>
      </c>
      <c r="HE1244">
        <f>IF(H1244&lt;$F$3,HC1244*VLOOKUP(H1244,Withd!$A$2:$AZ$57,HB1244+2),0)</f>
        <v>4.1890741680185462E-3</v>
      </c>
      <c r="HF1244">
        <f>IF(HC1244=HD1244,0,HC1244*VLOOKUP(H1244,Mort!$A$2:$E$115,IF(HF1243/HC1243=VLOOKUP(H1243,Mort!$A$2:$E$115,2),2,3)))</f>
        <v>2.2921349221233556E-4</v>
      </c>
      <c r="HH1244">
        <f t="shared" ref="HH1244:HI1244" si="7374">HH1243+1</f>
        <v>46</v>
      </c>
      <c r="HI1244">
        <f t="shared" si="7374"/>
        <v>25</v>
      </c>
      <c r="HJ1244">
        <f t="shared" si="7323"/>
        <v>0.1633482048337685</v>
      </c>
      <c r="HK1244">
        <f>IF(HH1244&gt;=$F$3,IF(HI1244&lt;50,HJ1244*VLOOKUP(HH1244,Ret!$A$2:$AZ$27,HI1244+2),HJ1244),0)</f>
        <v>0</v>
      </c>
      <c r="HL1244">
        <f>IF(HH1244&lt;$F$3,HJ1244*VLOOKUP(HH1244,Withd!$A$2:$AZ$57,HI1244+2),0)</f>
        <v>3.462981942475892E-3</v>
      </c>
      <c r="HM1244">
        <f>IF(HJ1244=HK1244,0,HJ1244*VLOOKUP(HH1244,Mort!$A$2:$E$115,IF(HM1243/HJ1243=VLOOKUP(HH1243,Mort!$A$2:$E$115,2),2,3)))</f>
        <v>1.8948391760717146E-4</v>
      </c>
      <c r="HN1244">
        <f>HN1243/(1+Assumptions!$C$9)</f>
        <v>0.40856721637485632</v>
      </c>
      <c r="HO1244">
        <f>HO1243*(1+Assumptions!$C$10)</f>
        <v>2.1545741643360912</v>
      </c>
      <c r="HQ1244">
        <f>HQ1243/(1.01+Assumptions!$C$9)</f>
        <v>0.32458557585255993</v>
      </c>
      <c r="HR1244">
        <f>HR1243/(0.99+Assumptions!$C$9)</f>
        <v>0.51542472534768935</v>
      </c>
    </row>
    <row r="1245" spans="2:226" x14ac:dyDescent="0.25">
      <c r="B1245">
        <f t="shared" ref="B1245:C1245" si="7375">B1244+1</f>
        <v>2074</v>
      </c>
      <c r="C1245">
        <f t="shared" si="7375"/>
        <v>77</v>
      </c>
      <c r="D1245">
        <f>IF(D1244=0, 0, D1244*(1-VLOOKUP(C1244,Mort!$A$2:$E$111,IF(D1244/D1243=1-VLOOKUP(C1243,Mort!$A$2:$E$111,4),4,5))))</f>
        <v>0.76328744333826948</v>
      </c>
      <c r="E1245" s="3">
        <f>IF(C1245&lt;65,Assumptions!$C$6,Assumptions!$C$7)*(1+Assumptions!$C$8)^(B1245-$J$3)</f>
        <v>79767.181892946246</v>
      </c>
      <c r="F1245" s="3">
        <f t="shared" si="7321"/>
        <v>60885.29</v>
      </c>
      <c r="H1245">
        <f t="shared" si="7328"/>
        <v>47</v>
      </c>
      <c r="I1245" s="5">
        <v>490153.15451980545</v>
      </c>
      <c r="J1245" s="5">
        <v>0</v>
      </c>
      <c r="K1245" s="5">
        <v>0</v>
      </c>
      <c r="L1245" s="5">
        <v>0</v>
      </c>
      <c r="M1245" s="5">
        <v>0</v>
      </c>
      <c r="N1245" s="5">
        <v>0</v>
      </c>
      <c r="O1245" s="5">
        <v>0</v>
      </c>
      <c r="P1245" s="5">
        <v>0</v>
      </c>
      <c r="Q1245" s="5">
        <v>0</v>
      </c>
      <c r="R1245" s="5">
        <v>0</v>
      </c>
      <c r="S1245" s="5">
        <v>0</v>
      </c>
      <c r="T1245" s="5">
        <v>0</v>
      </c>
      <c r="U1245" s="5">
        <v>0</v>
      </c>
      <c r="V1245" s="5">
        <v>0</v>
      </c>
      <c r="W1245" s="5">
        <v>0</v>
      </c>
      <c r="X1245" s="5">
        <v>0</v>
      </c>
      <c r="Y1245" s="5">
        <v>0</v>
      </c>
      <c r="Z1245" s="5">
        <v>0</v>
      </c>
      <c r="AA1245" s="5">
        <v>0</v>
      </c>
      <c r="AB1245" s="5">
        <v>0</v>
      </c>
      <c r="AC1245" s="5">
        <v>0</v>
      </c>
      <c r="AD1245" s="5">
        <v>0</v>
      </c>
      <c r="AE1245" s="5">
        <v>0</v>
      </c>
      <c r="AF1245" s="5">
        <v>0</v>
      </c>
      <c r="AG1245" s="5">
        <v>0</v>
      </c>
      <c r="AH1245" s="5">
        <v>0</v>
      </c>
      <c r="AI1245" s="5">
        <v>0</v>
      </c>
      <c r="AJ1245" s="5">
        <v>40995.68</v>
      </c>
      <c r="AK1245" s="5">
        <v>43093.45</v>
      </c>
      <c r="AL1245" s="5">
        <v>45269.46</v>
      </c>
      <c r="AM1245" s="5">
        <v>47520</v>
      </c>
      <c r="AN1245" s="5">
        <v>49874.41</v>
      </c>
      <c r="AO1245" s="5">
        <v>52336.53</v>
      </c>
      <c r="AP1245" s="5">
        <v>54909.15</v>
      </c>
      <c r="AQ1245" s="5">
        <v>57594.32</v>
      </c>
      <c r="AR1245" s="5">
        <v>60398.04</v>
      </c>
      <c r="AS1245" s="5">
        <v>63328.06</v>
      </c>
      <c r="AT1245" s="5">
        <v>66393.53</v>
      </c>
      <c r="AU1245" s="5">
        <v>69591.28</v>
      </c>
      <c r="AV1245" s="5">
        <v>72922.490000000005</v>
      </c>
      <c r="AW1245" s="5">
        <v>76387</v>
      </c>
      <c r="AX1245" s="5">
        <v>79999.19</v>
      </c>
      <c r="AY1245" s="5">
        <v>83763.62</v>
      </c>
      <c r="AZ1245" s="5">
        <v>87689.279999999999</v>
      </c>
      <c r="BA1245" s="5">
        <v>37801.24</v>
      </c>
      <c r="BB1245" s="5">
        <v>39549.699999999997</v>
      </c>
      <c r="BC1245" s="5">
        <v>41355.25</v>
      </c>
      <c r="BD1245" s="5">
        <v>43210.51</v>
      </c>
      <c r="BE1245" s="5">
        <v>45110.25</v>
      </c>
      <c r="BF1245" s="5">
        <v>47036.87</v>
      </c>
      <c r="BG1245" s="5">
        <v>48976.31</v>
      </c>
      <c r="BH1245" s="5">
        <v>50914.07</v>
      </c>
      <c r="BI1245" s="5">
        <v>52837.19</v>
      </c>
      <c r="BJ1245" s="5">
        <v>54738.74</v>
      </c>
      <c r="BK1245" s="5">
        <v>56597.27</v>
      </c>
      <c r="BL1245" s="5">
        <v>58393.51</v>
      </c>
      <c r="BM1245" s="5">
        <v>60102.61</v>
      </c>
      <c r="BN1245" s="5">
        <v>61679.74</v>
      </c>
      <c r="BO1245" s="5">
        <v>63078.32</v>
      </c>
      <c r="BP1245" s="5">
        <v>64245.74</v>
      </c>
      <c r="BQ1245" s="5">
        <v>65136.55</v>
      </c>
      <c r="BR1245" s="5">
        <v>65694.73</v>
      </c>
      <c r="BS1245" s="5">
        <v>65865.42</v>
      </c>
      <c r="BT1245" s="5">
        <v>65606.41</v>
      </c>
      <c r="BU1245" s="5">
        <v>64891.61</v>
      </c>
      <c r="BV1245" s="5">
        <v>63689.63</v>
      </c>
      <c r="BW1245" s="5">
        <v>61973.04</v>
      </c>
      <c r="BX1245" s="5">
        <v>59607.06</v>
      </c>
      <c r="BY1245" s="5">
        <v>56564.83</v>
      </c>
      <c r="BZ1245" s="5">
        <v>52856.13</v>
      </c>
      <c r="CA1245" s="5">
        <v>48528.5</v>
      </c>
      <c r="CB1245" s="5">
        <v>43684.84</v>
      </c>
      <c r="CC1245" s="5">
        <v>38487.21</v>
      </c>
      <c r="CD1245" s="5">
        <v>33135.71</v>
      </c>
      <c r="CE1245" s="5">
        <v>27835.8</v>
      </c>
      <c r="CF1245" s="5">
        <v>22775.69</v>
      </c>
      <c r="CG1245" s="5">
        <v>18115.7</v>
      </c>
      <c r="CH1245" s="5">
        <v>13978.18</v>
      </c>
      <c r="CI1245" s="5">
        <v>10524.77</v>
      </c>
      <c r="CJ1245" s="5">
        <v>7660.17</v>
      </c>
      <c r="CK1245" s="5">
        <v>5452.09</v>
      </c>
      <c r="CL1245" s="5">
        <v>3678.72</v>
      </c>
      <c r="CM1245" s="5">
        <v>2339.65</v>
      </c>
      <c r="CN1245" s="5">
        <v>1344.6</v>
      </c>
      <c r="CO1245" s="5">
        <v>679.9</v>
      </c>
      <c r="CP1245" s="5">
        <v>297.48</v>
      </c>
      <c r="CQ1245" s="5">
        <v>111.47</v>
      </c>
      <c r="CR1245" s="5">
        <v>34.06</v>
      </c>
      <c r="CS1245" s="5">
        <v>7.81</v>
      </c>
      <c r="CT1245" s="5">
        <v>1.1299999999999999</v>
      </c>
      <c r="CU1245" s="5">
        <v>0</v>
      </c>
      <c r="CV1245" s="5">
        <v>0</v>
      </c>
      <c r="CW1245" s="5">
        <v>0</v>
      </c>
      <c r="CX1245" s="5">
        <v>0</v>
      </c>
      <c r="CY1245" s="5">
        <v>0</v>
      </c>
      <c r="CZ1245" s="5">
        <v>0</v>
      </c>
      <c r="DA1245" s="5">
        <v>0</v>
      </c>
      <c r="DB1245" s="5">
        <v>0</v>
      </c>
      <c r="DC1245" s="5">
        <v>0</v>
      </c>
      <c r="DD1245" s="5">
        <v>0</v>
      </c>
      <c r="DE1245" s="5">
        <v>0</v>
      </c>
      <c r="DF1245" s="3">
        <v>0</v>
      </c>
      <c r="DG1245" s="3">
        <v>0</v>
      </c>
      <c r="DH1245" s="3">
        <v>0</v>
      </c>
      <c r="DI1245" s="3">
        <v>0</v>
      </c>
      <c r="DJ1245" s="3">
        <v>0</v>
      </c>
      <c r="DK1245" s="3">
        <v>0</v>
      </c>
      <c r="DL1245" s="3">
        <v>0</v>
      </c>
      <c r="DM1245" s="3">
        <v>0</v>
      </c>
      <c r="DN1245" s="3">
        <v>0</v>
      </c>
      <c r="DO1245" s="3">
        <v>0</v>
      </c>
      <c r="DP1245" s="3">
        <v>0</v>
      </c>
      <c r="DQ1245" s="3">
        <v>0</v>
      </c>
      <c r="DR1245" s="3">
        <v>0</v>
      </c>
      <c r="DS1245" s="3">
        <v>0</v>
      </c>
      <c r="DT1245" s="3">
        <v>0</v>
      </c>
      <c r="DU1245" s="3">
        <v>0</v>
      </c>
      <c r="DV1245" s="3">
        <v>0</v>
      </c>
      <c r="DW1245" s="3">
        <v>0</v>
      </c>
      <c r="DX1245" s="3">
        <v>0</v>
      </c>
      <c r="DY1245" s="3">
        <v>0</v>
      </c>
      <c r="DZ1245" s="3">
        <v>0</v>
      </c>
      <c r="EA1245" s="3">
        <v>0</v>
      </c>
      <c r="EB1245" s="3">
        <v>0</v>
      </c>
      <c r="EC1245" s="3">
        <v>0</v>
      </c>
      <c r="ED1245" s="3">
        <v>0</v>
      </c>
      <c r="EE1245" s="3">
        <v>0</v>
      </c>
      <c r="EF1245" s="3">
        <v>1</v>
      </c>
      <c r="EG1245" s="3">
        <v>0.99636999999999998</v>
      </c>
      <c r="EH1245" s="3">
        <v>0.99211550009999994</v>
      </c>
      <c r="EI1245" s="3">
        <v>0.98714500144449902</v>
      </c>
      <c r="EJ1245" s="3">
        <v>0.982041461787031</v>
      </c>
      <c r="EK1245" s="3">
        <v>0.97679736038108822</v>
      </c>
      <c r="EL1245" s="3">
        <v>0.97138590300457706</v>
      </c>
      <c r="EM1245" s="3">
        <v>0.96577129248521054</v>
      </c>
      <c r="EN1245" s="3">
        <v>0.95998632244322413</v>
      </c>
      <c r="EO1245" s="3">
        <v>0.95408240656019827</v>
      </c>
      <c r="EP1245" s="3">
        <v>0.94811939151919711</v>
      </c>
      <c r="EQ1245" s="3">
        <v>0.94197557786215269</v>
      </c>
      <c r="ER1245" s="3">
        <v>0.93560782295580458</v>
      </c>
      <c r="ES1245" s="3">
        <v>0.9289650074128184</v>
      </c>
      <c r="ET1245" s="3">
        <v>0.92217427320863066</v>
      </c>
      <c r="EU1245" s="3">
        <v>0.91523030093136959</v>
      </c>
      <c r="EV1245" s="3">
        <v>0.90817387531118876</v>
      </c>
      <c r="EW1245" s="3">
        <v>0.90097205647997103</v>
      </c>
      <c r="EX1245" s="3">
        <v>0.89350299813175205</v>
      </c>
      <c r="EY1245" s="3">
        <v>0.88558656156830473</v>
      </c>
      <c r="EZ1245" s="3">
        <v>0.87707607471163329</v>
      </c>
      <c r="FA1245" s="3">
        <v>0.8679018589701496</v>
      </c>
      <c r="FB1245" s="3">
        <v>0.8577908023131473</v>
      </c>
      <c r="FC1245" s="3">
        <v>0.84659663234296068</v>
      </c>
      <c r="FD1245" s="3">
        <v>0.83421092361178317</v>
      </c>
      <c r="FE1245" s="3">
        <v>0.82058825922920275</v>
      </c>
      <c r="FF1245" s="3">
        <v>0.80580125879789244</v>
      </c>
      <c r="FG1245" s="3">
        <v>0.78972552368487448</v>
      </c>
      <c r="FH1245" s="3">
        <v>0.77231207588762296</v>
      </c>
      <c r="FI1245" s="3">
        <v>0.75347538435672379</v>
      </c>
      <c r="FJ1245" s="3">
        <v>0.73293564537915956</v>
      </c>
      <c r="FK1245" s="3">
        <v>0.7104784972047421</v>
      </c>
      <c r="FL1245" s="3">
        <v>0.68590304598643004</v>
      </c>
      <c r="FM1245" s="3">
        <v>0.65915968622341914</v>
      </c>
      <c r="FN1245" s="3">
        <v>0.63015006843272647</v>
      </c>
      <c r="FO1245" s="3">
        <v>0.598850514533673</v>
      </c>
      <c r="FP1245" s="3">
        <v>0.56539872479182196</v>
      </c>
      <c r="FQ1245" s="3">
        <v>0.5300839204413248</v>
      </c>
      <c r="FR1245" s="3">
        <v>0.49314237202576888</v>
      </c>
      <c r="FS1245" s="3">
        <v>0.45483507256680716</v>
      </c>
      <c r="FT1245" s="3">
        <v>0.41466403895770676</v>
      </c>
      <c r="FU1245" s="3">
        <v>0.37298615640206767</v>
      </c>
      <c r="FV1245" s="3">
        <v>0.33036129844843937</v>
      </c>
      <c r="FW1245" s="3">
        <v>0.28750022358773886</v>
      </c>
      <c r="FX1245" s="3">
        <v>0.24531244077847406</v>
      </c>
      <c r="FY1245" s="3">
        <v>0.2048579661696959</v>
      </c>
      <c r="FZ1245" s="3">
        <v>0.16717844045210373</v>
      </c>
      <c r="GA1245" s="3">
        <v>0.13311750499439212</v>
      </c>
      <c r="GB1245" s="3">
        <v>0.10324061217345076</v>
      </c>
      <c r="GC1245" s="3">
        <v>7.7836194735929731E-2</v>
      </c>
      <c r="GD1245" s="3">
        <v>5.6927836105964282E-2</v>
      </c>
      <c r="GE1245" s="3">
        <v>4.0628827350465642E-2</v>
      </c>
      <c r="GF1245" s="3">
        <v>2.802901541253924E-2</v>
      </c>
      <c r="GG1245" s="3">
        <v>1.8909494957915472E-2</v>
      </c>
      <c r="GH1245" s="3">
        <v>1.209375659528442E-2</v>
      </c>
      <c r="GI1245" s="3">
        <v>7.2906002259012599E-3</v>
      </c>
      <c r="GJ1245" s="3">
        <v>3.971481567057452E-3</v>
      </c>
      <c r="GK1245" s="3">
        <v>1.9034914002749662E-3</v>
      </c>
      <c r="GL1245" s="3">
        <v>7.8943498843603679E-4</v>
      </c>
      <c r="GM1245" s="3">
        <v>2.8039941354259592E-4</v>
      </c>
      <c r="GN1245" s="3">
        <v>8.1203670161935767E-5</v>
      </c>
      <c r="GO1245" s="3">
        <v>1.7647993636293503E-5</v>
      </c>
      <c r="GP1245" s="3">
        <v>2.4304816835903405E-6</v>
      </c>
      <c r="GQ1245" s="3">
        <v>0</v>
      </c>
      <c r="GR1245" s="3">
        <v>0</v>
      </c>
      <c r="GS1245" s="3">
        <v>0</v>
      </c>
      <c r="GT1245" s="3">
        <v>0</v>
      </c>
      <c r="GU1245" s="3">
        <v>0</v>
      </c>
      <c r="GV1245" s="3">
        <v>0</v>
      </c>
      <c r="GW1245" s="3">
        <v>0</v>
      </c>
      <c r="GX1245" s="3">
        <v>0</v>
      </c>
      <c r="GY1245" s="3">
        <v>0</v>
      </c>
      <c r="GZ1245" s="3">
        <v>0</v>
      </c>
      <c r="HA1245" s="3">
        <v>0</v>
      </c>
      <c r="HB1245">
        <f t="shared" si="7325"/>
        <v>26</v>
      </c>
      <c r="HC1245">
        <f t="shared" si="7329"/>
        <v>0.19317955045385149</v>
      </c>
      <c r="HD1245">
        <f>IF(H1245&gt;=$F$3,IF(HB1245&lt;50,HC1245*VLOOKUP(H1245,Ret!$A$2:$AZ$27,HB1245+2),HC1245),0)</f>
        <v>0</v>
      </c>
      <c r="HE1245">
        <f>IF(H1245&lt;$F$3,HC1245*VLOOKUP(H1245,Withd!$A$2:$AZ$57,HB1245+2),0)</f>
        <v>3.5351857733054823E-3</v>
      </c>
      <c r="HF1245">
        <f>IF(HC1245=HD1245,0,HC1245*VLOOKUP(H1245,Mort!$A$2:$E$115,IF(HF1244/HC1244=VLOOKUP(H1244,Mort!$A$2:$E$115,2),2,3)))</f>
        <v>2.4340623357185288E-4</v>
      </c>
      <c r="HH1245">
        <f t="shared" ref="HH1245:HI1245" si="7376">HH1244+1</f>
        <v>47</v>
      </c>
      <c r="HI1245">
        <f t="shared" si="7376"/>
        <v>26</v>
      </c>
      <c r="HJ1245">
        <f t="shared" si="7323"/>
        <v>0.15969573897368544</v>
      </c>
      <c r="HK1245">
        <f>IF(HH1245&gt;=$F$3,IF(HI1245&lt;50,HJ1245*VLOOKUP(HH1245,Ret!$A$2:$AZ$27,HI1245+2),HJ1245),0)</f>
        <v>0</v>
      </c>
      <c r="HL1245">
        <f>IF(HH1245&lt;$F$3,HJ1245*VLOOKUP(HH1245,Withd!$A$2:$AZ$57,HI1245+2),0)</f>
        <v>2.9224320232184436E-3</v>
      </c>
      <c r="HM1245">
        <f>IF(HJ1245=HK1245,0,HJ1245*VLOOKUP(HH1245,Mort!$A$2:$E$115,IF(HM1244/HJ1244=VLOOKUP(HH1244,Mort!$A$2:$E$115,2),2,3)))</f>
        <v>2.0121663110684367E-4</v>
      </c>
      <c r="HN1245">
        <f>HN1244/(1+Assumptions!$C$9)</f>
        <v>0.39361003504321418</v>
      </c>
      <c r="HO1245">
        <f>HO1244*(1+Assumptions!$C$10)</f>
        <v>2.2245978246770139</v>
      </c>
      <c r="HQ1245">
        <f>HQ1244/(1.01+Assumptions!$C$9)</f>
        <v>0.30971906092801521</v>
      </c>
      <c r="HR1245">
        <f>HR1244/(0.99+Assumptions!$C$9)</f>
        <v>0.50138591959891954</v>
      </c>
    </row>
    <row r="1246" spans="2:226" x14ac:dyDescent="0.25">
      <c r="B1246">
        <f t="shared" ref="B1246:C1246" si="7377">B1245+1</f>
        <v>2075</v>
      </c>
      <c r="C1246">
        <f t="shared" si="7377"/>
        <v>78</v>
      </c>
      <c r="D1246">
        <f>IF(D1245=0, 0, D1245*(1-VLOOKUP(C1245,Mort!$A$2:$E$111,IF(D1245/D1244=1-VLOOKUP(C1244,Mort!$A$2:$E$111,4),4,5))))</f>
        <v>0.74248022763286825</v>
      </c>
      <c r="E1246" s="3">
        <f>IF(C1246&lt;65,Assumptions!$C$6,Assumptions!$C$7)*(1+Assumptions!$C$8)^(B1246-$J$3)</f>
        <v>84154.37689705829</v>
      </c>
      <c r="F1246" s="3">
        <f t="shared" si="7321"/>
        <v>62482.96</v>
      </c>
      <c r="H1246">
        <f t="shared" si="7328"/>
        <v>48</v>
      </c>
      <c r="I1246" s="5">
        <v>476336.68042755534</v>
      </c>
      <c r="J1246" s="5">
        <v>0</v>
      </c>
      <c r="K1246" s="5">
        <v>0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0</v>
      </c>
      <c r="Z1246" s="5">
        <v>0</v>
      </c>
      <c r="AA1246" s="5">
        <v>0</v>
      </c>
      <c r="AB1246" s="5">
        <v>0</v>
      </c>
      <c r="AC1246" s="5">
        <v>0</v>
      </c>
      <c r="AD1246" s="5">
        <v>0</v>
      </c>
      <c r="AE1246" s="5">
        <v>0</v>
      </c>
      <c r="AF1246" s="5">
        <v>0</v>
      </c>
      <c r="AG1246" s="5">
        <v>0</v>
      </c>
      <c r="AH1246" s="5">
        <v>0</v>
      </c>
      <c r="AI1246" s="5">
        <v>0</v>
      </c>
      <c r="AJ1246" s="5">
        <v>0</v>
      </c>
      <c r="AK1246" s="5">
        <v>43250.45</v>
      </c>
      <c r="AL1246" s="5">
        <v>45434.38</v>
      </c>
      <c r="AM1246" s="5">
        <v>47693.13</v>
      </c>
      <c r="AN1246" s="5">
        <v>50056.12</v>
      </c>
      <c r="AO1246" s="5">
        <v>52527.199999999997</v>
      </c>
      <c r="AP1246" s="5">
        <v>55109.19</v>
      </c>
      <c r="AQ1246" s="5">
        <v>57804.15</v>
      </c>
      <c r="AR1246" s="5">
        <v>60618.09</v>
      </c>
      <c r="AS1246" s="5">
        <v>63558.77</v>
      </c>
      <c r="AT1246" s="5">
        <v>66635.42</v>
      </c>
      <c r="AU1246" s="5">
        <v>69844.820000000007</v>
      </c>
      <c r="AV1246" s="5">
        <v>73188.160000000003</v>
      </c>
      <c r="AW1246" s="5">
        <v>76665.3</v>
      </c>
      <c r="AX1246" s="5">
        <v>80290.64</v>
      </c>
      <c r="AY1246" s="5">
        <v>84068.79</v>
      </c>
      <c r="AZ1246" s="5">
        <v>88008.75</v>
      </c>
      <c r="BA1246" s="5">
        <v>37938.959999999999</v>
      </c>
      <c r="BB1246" s="5">
        <v>39693.79</v>
      </c>
      <c r="BC1246" s="5">
        <v>41505.919999999998</v>
      </c>
      <c r="BD1246" s="5">
        <v>43367.93</v>
      </c>
      <c r="BE1246" s="5">
        <v>45274.59</v>
      </c>
      <c r="BF1246" s="5">
        <v>47208.24</v>
      </c>
      <c r="BG1246" s="5">
        <v>49154.74</v>
      </c>
      <c r="BH1246" s="5">
        <v>51099.56</v>
      </c>
      <c r="BI1246" s="5">
        <v>53029.69</v>
      </c>
      <c r="BJ1246" s="5">
        <v>54938.17</v>
      </c>
      <c r="BK1246" s="5">
        <v>56803.47</v>
      </c>
      <c r="BL1246" s="5">
        <v>58606.26</v>
      </c>
      <c r="BM1246" s="5">
        <v>60321.58</v>
      </c>
      <c r="BN1246" s="5">
        <v>61904.46</v>
      </c>
      <c r="BO1246" s="5">
        <v>63308.13</v>
      </c>
      <c r="BP1246" s="5">
        <v>64479.81</v>
      </c>
      <c r="BQ1246" s="5">
        <v>65373.85</v>
      </c>
      <c r="BR1246" s="5">
        <v>65934.070000000007</v>
      </c>
      <c r="BS1246" s="5">
        <v>66105.38</v>
      </c>
      <c r="BT1246" s="5">
        <v>65845.429999999993</v>
      </c>
      <c r="BU1246" s="5">
        <v>65128.03</v>
      </c>
      <c r="BV1246" s="5">
        <v>63921.66</v>
      </c>
      <c r="BW1246" s="5">
        <v>62198.82</v>
      </c>
      <c r="BX1246" s="5">
        <v>59824.22</v>
      </c>
      <c r="BY1246" s="5">
        <v>56770.91</v>
      </c>
      <c r="BZ1246" s="5">
        <v>53048.7</v>
      </c>
      <c r="CA1246" s="5">
        <v>48705.3</v>
      </c>
      <c r="CB1246" s="5">
        <v>43843.99</v>
      </c>
      <c r="CC1246" s="5">
        <v>38627.43</v>
      </c>
      <c r="CD1246" s="5">
        <v>33256.43</v>
      </c>
      <c r="CE1246" s="5">
        <v>27937.21</v>
      </c>
      <c r="CF1246" s="5">
        <v>22858.67</v>
      </c>
      <c r="CG1246" s="5">
        <v>18181.7</v>
      </c>
      <c r="CH1246" s="5">
        <v>14029.1</v>
      </c>
      <c r="CI1246" s="5">
        <v>10563.11</v>
      </c>
      <c r="CJ1246" s="5">
        <v>7688.08</v>
      </c>
      <c r="CK1246" s="5">
        <v>5471.96</v>
      </c>
      <c r="CL1246" s="5">
        <v>3692.12</v>
      </c>
      <c r="CM1246" s="5">
        <v>2348.1799999999998</v>
      </c>
      <c r="CN1246" s="5">
        <v>1349.5</v>
      </c>
      <c r="CO1246" s="5">
        <v>682.38</v>
      </c>
      <c r="CP1246" s="5">
        <v>298.57</v>
      </c>
      <c r="CQ1246" s="5">
        <v>111.88</v>
      </c>
      <c r="CR1246" s="5">
        <v>34.18</v>
      </c>
      <c r="CS1246" s="5">
        <v>7.84</v>
      </c>
      <c r="CT1246" s="5">
        <v>1.1399999999999999</v>
      </c>
      <c r="CU1246" s="5">
        <v>0</v>
      </c>
      <c r="CV1246" s="5">
        <v>0</v>
      </c>
      <c r="CW1246" s="5">
        <v>0</v>
      </c>
      <c r="CX1246" s="5">
        <v>0</v>
      </c>
      <c r="CY1246" s="5">
        <v>0</v>
      </c>
      <c r="CZ1246" s="5">
        <v>0</v>
      </c>
      <c r="DA1246" s="5">
        <v>0</v>
      </c>
      <c r="DB1246" s="5">
        <v>0</v>
      </c>
      <c r="DC1246" s="5">
        <v>0</v>
      </c>
      <c r="DD1246" s="5">
        <v>0</v>
      </c>
      <c r="DE1246" s="5">
        <v>0</v>
      </c>
      <c r="DF1246" s="3">
        <v>0</v>
      </c>
      <c r="DG1246" s="3">
        <v>0</v>
      </c>
      <c r="DH1246" s="3">
        <v>0</v>
      </c>
      <c r="DI1246" s="3">
        <v>0</v>
      </c>
      <c r="DJ1246" s="3">
        <v>0</v>
      </c>
      <c r="DK1246" s="3">
        <v>0</v>
      </c>
      <c r="DL1246" s="3">
        <v>0</v>
      </c>
      <c r="DM1246" s="3">
        <v>0</v>
      </c>
      <c r="DN1246" s="3">
        <v>0</v>
      </c>
      <c r="DO1246" s="3">
        <v>0</v>
      </c>
      <c r="DP1246" s="3">
        <v>0</v>
      </c>
      <c r="DQ1246" s="3">
        <v>0</v>
      </c>
      <c r="DR1246" s="3">
        <v>0</v>
      </c>
      <c r="DS1246" s="3">
        <v>0</v>
      </c>
      <c r="DT1246" s="3">
        <v>0</v>
      </c>
      <c r="DU1246" s="3">
        <v>0</v>
      </c>
      <c r="DV1246" s="3">
        <v>0</v>
      </c>
      <c r="DW1246" s="3">
        <v>0</v>
      </c>
      <c r="DX1246" s="3">
        <v>0</v>
      </c>
      <c r="DY1246" s="3">
        <v>0</v>
      </c>
      <c r="DZ1246" s="3">
        <v>0</v>
      </c>
      <c r="EA1246" s="3">
        <v>0</v>
      </c>
      <c r="EB1246" s="3">
        <v>0</v>
      </c>
      <c r="EC1246" s="3">
        <v>0</v>
      </c>
      <c r="ED1246" s="3">
        <v>0</v>
      </c>
      <c r="EE1246" s="3">
        <v>0</v>
      </c>
      <c r="EF1246" s="3">
        <v>0</v>
      </c>
      <c r="EG1246" s="3">
        <v>1</v>
      </c>
      <c r="EH1246" s="3">
        <v>0.99573</v>
      </c>
      <c r="EI1246" s="3">
        <v>0.99074139270000006</v>
      </c>
      <c r="EJ1246" s="3">
        <v>0.98561925969974107</v>
      </c>
      <c r="EK1246" s="3">
        <v>0.98035605285294447</v>
      </c>
      <c r="EL1246" s="3">
        <v>0.97492488032013913</v>
      </c>
      <c r="EM1246" s="3">
        <v>0.96928981451188867</v>
      </c>
      <c r="EN1246" s="3">
        <v>0.96348376852296236</v>
      </c>
      <c r="EO1246" s="3">
        <v>0.9575583433465461</v>
      </c>
      <c r="EP1246" s="3">
        <v>0.95157360370063027</v>
      </c>
      <c r="EQ1246" s="3">
        <v>0.94540740674865009</v>
      </c>
      <c r="ER1246" s="3">
        <v>0.93901645267902922</v>
      </c>
      <c r="ES1246" s="3">
        <v>0.93234943586500807</v>
      </c>
      <c r="ET1246" s="3">
        <v>0.92553396148883482</v>
      </c>
      <c r="EU1246" s="3">
        <v>0.91856469075882385</v>
      </c>
      <c r="EV1246" s="3">
        <v>0.91148255699307335</v>
      </c>
      <c r="EW1246" s="3">
        <v>0.90425450031611831</v>
      </c>
      <c r="EX1246" s="3">
        <v>0.89675823050849768</v>
      </c>
      <c r="EY1246" s="3">
        <v>0.88881295258619242</v>
      </c>
      <c r="EZ1246" s="3">
        <v>0.8802714601118391</v>
      </c>
      <c r="FA1246" s="3">
        <v>0.87106382063906929</v>
      </c>
      <c r="FB1246" s="3">
        <v>0.86091592712862408</v>
      </c>
      <c r="FC1246" s="3">
        <v>0.84968097427959555</v>
      </c>
      <c r="FD1246" s="3">
        <v>0.83725014162588507</v>
      </c>
      <c r="FE1246" s="3">
        <v>0.8235778468131344</v>
      </c>
      <c r="FF1246" s="3">
        <v>0.8087369740135617</v>
      </c>
      <c r="FG1246" s="3">
        <v>0.79260267138199114</v>
      </c>
      <c r="FH1246" s="3">
        <v>0.77512578247801822</v>
      </c>
      <c r="FI1246" s="3">
        <v>0.75622046464337933</v>
      </c>
      <c r="FJ1246" s="3">
        <v>0.73560589477720084</v>
      </c>
      <c r="FK1246" s="3">
        <v>0.71306693016122735</v>
      </c>
      <c r="FL1246" s="3">
        <v>0.68840194504695051</v>
      </c>
      <c r="FM1246" s="3">
        <v>0.66156115320956999</v>
      </c>
      <c r="FN1246" s="3">
        <v>0.63244584685681682</v>
      </c>
      <c r="FO1246" s="3">
        <v>0.6010322616434387</v>
      </c>
      <c r="FP1246" s="3">
        <v>0.56745859950803623</v>
      </c>
      <c r="FQ1246" s="3">
        <v>0.53201513538276435</v>
      </c>
      <c r="FR1246" s="3">
        <v>0.49493900059793949</v>
      </c>
      <c r="FS1246" s="3">
        <v>0.45649213903149155</v>
      </c>
      <c r="FT1246" s="3">
        <v>0.41617475331223025</v>
      </c>
      <c r="FU1246" s="3">
        <v>0.37434502885681797</v>
      </c>
      <c r="FV1246" s="3">
        <v>0.33156487895906078</v>
      </c>
      <c r="FW1246" s="3">
        <v>0.28854765156291223</v>
      </c>
      <c r="FX1246" s="3">
        <v>0.24620616917257049</v>
      </c>
      <c r="FY1246" s="3">
        <v>0.2056043098143219</v>
      </c>
      <c r="FZ1246" s="3">
        <v>0.16778750911017368</v>
      </c>
      <c r="GA1246" s="3">
        <v>0.13360248200406688</v>
      </c>
      <c r="GB1246" s="3">
        <v>0.10361674094307412</v>
      </c>
      <c r="GC1246" s="3">
        <v>7.8119769499211872E-2</v>
      </c>
      <c r="GD1246" s="3">
        <v>5.7135237016333572E-2</v>
      </c>
      <c r="GE1246" s="3">
        <v>4.0776847306187101E-2</v>
      </c>
      <c r="GF1246" s="3">
        <v>2.8131131419592361E-2</v>
      </c>
      <c r="GG1246" s="3">
        <v>1.8978386500913789E-2</v>
      </c>
      <c r="GH1246" s="3">
        <v>1.2137816870524424E-2</v>
      </c>
      <c r="GI1246" s="3">
        <v>7.3171615222269448E-3</v>
      </c>
      <c r="GJ1246" s="3">
        <v>3.9859505676179061E-3</v>
      </c>
      <c r="GK1246" s="3">
        <v>1.9104262475535861E-3</v>
      </c>
      <c r="GL1246" s="3">
        <v>7.9231107764789882E-4</v>
      </c>
      <c r="GM1246" s="3">
        <v>2.8142097166975719E-4</v>
      </c>
      <c r="GN1246" s="3">
        <v>8.1499513395561673E-5</v>
      </c>
      <c r="GO1246" s="3">
        <v>1.7712289246257421E-5</v>
      </c>
      <c r="GP1246" s="3">
        <v>2.4393364749945713E-6</v>
      </c>
      <c r="GQ1246" s="3">
        <v>0</v>
      </c>
      <c r="GR1246" s="3">
        <v>0</v>
      </c>
      <c r="GS1246" s="3">
        <v>0</v>
      </c>
      <c r="GT1246" s="3">
        <v>0</v>
      </c>
      <c r="GU1246" s="3">
        <v>0</v>
      </c>
      <c r="GV1246" s="3">
        <v>0</v>
      </c>
      <c r="GW1246" s="3">
        <v>0</v>
      </c>
      <c r="GX1246" s="3">
        <v>0</v>
      </c>
      <c r="GY1246" s="3">
        <v>0</v>
      </c>
      <c r="GZ1246" s="3">
        <v>0</v>
      </c>
      <c r="HA1246" s="3">
        <v>0</v>
      </c>
      <c r="HB1246">
        <f t="shared" si="7325"/>
        <v>27</v>
      </c>
      <c r="HC1246">
        <f t="shared" si="7329"/>
        <v>0.18940095844697416</v>
      </c>
      <c r="HD1246">
        <f>IF(H1246&gt;=$F$3,IF(HB1246&lt;50,HC1246*VLOOKUP(H1246,Ret!$A$2:$AZ$27,HB1246+2),HC1246),0)</f>
        <v>0</v>
      </c>
      <c r="HE1246">
        <f>IF(H1246&lt;$F$3,HC1246*VLOOKUP(H1246,Withd!$A$2:$AZ$57,HB1246+2),0)</f>
        <v>2.8978346642387046E-3</v>
      </c>
      <c r="HF1246">
        <f>IF(HC1246=HD1246,0,HC1246*VLOOKUP(H1246,Mort!$A$2:$E$115,IF(HF1245/HC1245=VLOOKUP(H1245,Mort!$A$2:$E$115,2),2,3)))</f>
        <v>2.575853034878849E-4</v>
      </c>
      <c r="HH1246">
        <f t="shared" ref="HH1246:HI1246" si="7378">HH1245+1</f>
        <v>48</v>
      </c>
      <c r="HI1246">
        <f t="shared" si="7378"/>
        <v>27</v>
      </c>
      <c r="HJ1246">
        <f t="shared" si="7323"/>
        <v>0.15657209031936015</v>
      </c>
      <c r="HK1246">
        <f>IF(HH1246&gt;=$F$3,IF(HI1246&lt;50,HJ1246*VLOOKUP(HH1246,Ret!$A$2:$AZ$27,HI1246+2),HJ1246),0)</f>
        <v>0</v>
      </c>
      <c r="HL1246">
        <f>IF(HH1246&lt;$F$3,HJ1246*VLOOKUP(HH1246,Withd!$A$2:$AZ$57,HI1246+2),0)</f>
        <v>2.3955529818862099E-3</v>
      </c>
      <c r="HM1246">
        <f>IF(HJ1246=HK1246,0,HJ1246*VLOOKUP(HH1246,Mort!$A$2:$E$115,IF(HM1245/HJ1245=VLOOKUP(HH1245,Mort!$A$2:$E$115,2),2,3)))</f>
        <v>2.1293804283432981E-4</v>
      </c>
      <c r="HN1246">
        <f>HN1245/(1+Assumptions!$C$9)</f>
        <v>0.37920041911677665</v>
      </c>
      <c r="HO1246">
        <f>HO1245*(1+Assumptions!$C$10)</f>
        <v>2.2968972539790169</v>
      </c>
      <c r="HQ1246">
        <f>HQ1245/(1.01+Assumptions!$C$9)</f>
        <v>0.29553345508398399</v>
      </c>
      <c r="HR1246">
        <f>HR1245/(0.99+Assumptions!$C$9)</f>
        <v>0.48772949377326802</v>
      </c>
    </row>
    <row r="1247" spans="2:226" x14ac:dyDescent="0.25">
      <c r="B1247">
        <f t="shared" ref="B1247:C1247" si="7379">B1246+1</f>
        <v>2076</v>
      </c>
      <c r="C1247">
        <f t="shared" si="7379"/>
        <v>79</v>
      </c>
      <c r="D1247">
        <f>IF(D1246=0, 0, D1246*(1-VLOOKUP(C1246,Mort!$A$2:$E$111,IF(D1246/D1245=1-VLOOKUP(C1245,Mort!$A$2:$E$111,4),4,5))))</f>
        <v>0.71973063345819721</v>
      </c>
      <c r="E1247" s="3">
        <f>IF(C1247&lt;65,Assumptions!$C$6,Assumptions!$C$7)*(1+Assumptions!$C$8)^(B1247-$J$3)</f>
        <v>88782.867626396503</v>
      </c>
      <c r="F1247" s="3">
        <f t="shared" si="7321"/>
        <v>63899.75</v>
      </c>
      <c r="H1247">
        <f t="shared" si="7328"/>
        <v>49</v>
      </c>
      <c r="I1247" s="5">
        <v>462511.41203339526</v>
      </c>
      <c r="J1247" s="5">
        <v>0</v>
      </c>
      <c r="K1247" s="5">
        <v>0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0</v>
      </c>
      <c r="Z1247" s="5">
        <v>0</v>
      </c>
      <c r="AA1247" s="5">
        <v>0</v>
      </c>
      <c r="AB1247" s="5">
        <v>0</v>
      </c>
      <c r="AC1247" s="5">
        <v>0</v>
      </c>
      <c r="AD1247" s="5">
        <v>0</v>
      </c>
      <c r="AE1247" s="5">
        <v>0</v>
      </c>
      <c r="AF1247" s="5">
        <v>0</v>
      </c>
      <c r="AG1247" s="5">
        <v>0</v>
      </c>
      <c r="AH1247" s="5">
        <v>0</v>
      </c>
      <c r="AI1247" s="5">
        <v>0</v>
      </c>
      <c r="AJ1247" s="5">
        <v>0</v>
      </c>
      <c r="AK1247" s="5">
        <v>0</v>
      </c>
      <c r="AL1247" s="5">
        <v>45629.22</v>
      </c>
      <c r="AM1247" s="5">
        <v>47897.65</v>
      </c>
      <c r="AN1247" s="5">
        <v>50270.77</v>
      </c>
      <c r="AO1247" s="5">
        <v>52752.45</v>
      </c>
      <c r="AP1247" s="5">
        <v>55345.52</v>
      </c>
      <c r="AQ1247" s="5">
        <v>58052.03</v>
      </c>
      <c r="AR1247" s="5">
        <v>60878.03</v>
      </c>
      <c r="AS1247" s="5">
        <v>63831.33</v>
      </c>
      <c r="AT1247" s="5">
        <v>66921.17</v>
      </c>
      <c r="AU1247" s="5">
        <v>70144.33</v>
      </c>
      <c r="AV1247" s="5">
        <v>73502.02</v>
      </c>
      <c r="AW1247" s="5">
        <v>76994.06</v>
      </c>
      <c r="AX1247" s="5">
        <v>80634.95</v>
      </c>
      <c r="AY1247" s="5">
        <v>84429.3</v>
      </c>
      <c r="AZ1247" s="5">
        <v>88386.16</v>
      </c>
      <c r="BA1247" s="5">
        <v>38101.65</v>
      </c>
      <c r="BB1247" s="5">
        <v>39864.01</v>
      </c>
      <c r="BC1247" s="5">
        <v>41683.910000000003</v>
      </c>
      <c r="BD1247" s="5">
        <v>43553.91</v>
      </c>
      <c r="BE1247" s="5">
        <v>45468.74</v>
      </c>
      <c r="BF1247" s="5">
        <v>47410.68</v>
      </c>
      <c r="BG1247" s="5">
        <v>49365.53</v>
      </c>
      <c r="BH1247" s="5">
        <v>51318.69</v>
      </c>
      <c r="BI1247" s="5">
        <v>53257.1</v>
      </c>
      <c r="BJ1247" s="5">
        <v>55173.760000000002</v>
      </c>
      <c r="BK1247" s="5">
        <v>57047.06</v>
      </c>
      <c r="BL1247" s="5">
        <v>58857.58</v>
      </c>
      <c r="BM1247" s="5">
        <v>60580.25</v>
      </c>
      <c r="BN1247" s="5">
        <v>62169.919999999998</v>
      </c>
      <c r="BO1247" s="5">
        <v>63579.61</v>
      </c>
      <c r="BP1247" s="5">
        <v>64756.31</v>
      </c>
      <c r="BQ1247" s="5">
        <v>65654.2</v>
      </c>
      <c r="BR1247" s="5">
        <v>66216.820000000007</v>
      </c>
      <c r="BS1247" s="5">
        <v>66388.86</v>
      </c>
      <c r="BT1247" s="5">
        <v>66127.8</v>
      </c>
      <c r="BU1247" s="5">
        <v>65407.32</v>
      </c>
      <c r="BV1247" s="5">
        <v>64195.78</v>
      </c>
      <c r="BW1247" s="5">
        <v>62465.55</v>
      </c>
      <c r="BX1247" s="5">
        <v>60080.76</v>
      </c>
      <c r="BY1247" s="5">
        <v>57014.36</v>
      </c>
      <c r="BZ1247" s="5">
        <v>53276.19</v>
      </c>
      <c r="CA1247" s="5">
        <v>48914.16</v>
      </c>
      <c r="CB1247" s="5">
        <v>44032.01</v>
      </c>
      <c r="CC1247" s="5">
        <v>38793.08</v>
      </c>
      <c r="CD1247" s="5">
        <v>33399.050000000003</v>
      </c>
      <c r="CE1247" s="5">
        <v>28057.01</v>
      </c>
      <c r="CF1247" s="5">
        <v>22956.69</v>
      </c>
      <c r="CG1247" s="5">
        <v>18259.66</v>
      </c>
      <c r="CH1247" s="5">
        <v>14089.27</v>
      </c>
      <c r="CI1247" s="5">
        <v>10608.41</v>
      </c>
      <c r="CJ1247" s="5">
        <v>7721.05</v>
      </c>
      <c r="CK1247" s="5">
        <v>5495.42</v>
      </c>
      <c r="CL1247" s="5">
        <v>3707.96</v>
      </c>
      <c r="CM1247" s="5">
        <v>2358.25</v>
      </c>
      <c r="CN1247" s="5">
        <v>1355.29</v>
      </c>
      <c r="CO1247" s="5">
        <v>685.3</v>
      </c>
      <c r="CP1247" s="5">
        <v>299.85000000000002</v>
      </c>
      <c r="CQ1247" s="5">
        <v>112.36</v>
      </c>
      <c r="CR1247" s="5">
        <v>34.33</v>
      </c>
      <c r="CS1247" s="5">
        <v>7.87</v>
      </c>
      <c r="CT1247" s="5">
        <v>1.1399999999999999</v>
      </c>
      <c r="CU1247" s="5">
        <v>0</v>
      </c>
      <c r="CV1247" s="5">
        <v>0</v>
      </c>
      <c r="CW1247" s="5">
        <v>0</v>
      </c>
      <c r="CX1247" s="5">
        <v>0</v>
      </c>
      <c r="CY1247" s="5">
        <v>0</v>
      </c>
      <c r="CZ1247" s="5">
        <v>0</v>
      </c>
      <c r="DA1247" s="5">
        <v>0</v>
      </c>
      <c r="DB1247" s="5">
        <v>0</v>
      </c>
      <c r="DC1247" s="5">
        <v>0</v>
      </c>
      <c r="DD1247" s="5">
        <v>0</v>
      </c>
      <c r="DE1247" s="5">
        <v>0</v>
      </c>
      <c r="DF1247" s="3">
        <v>0</v>
      </c>
      <c r="DG1247" s="3">
        <v>0</v>
      </c>
      <c r="DH1247" s="3">
        <v>0</v>
      </c>
      <c r="DI1247" s="3">
        <v>0</v>
      </c>
      <c r="DJ1247" s="3">
        <v>0</v>
      </c>
      <c r="DK1247" s="3">
        <v>0</v>
      </c>
      <c r="DL1247" s="3">
        <v>0</v>
      </c>
      <c r="DM1247" s="3">
        <v>0</v>
      </c>
      <c r="DN1247" s="3">
        <v>0</v>
      </c>
      <c r="DO1247" s="3">
        <v>0</v>
      </c>
      <c r="DP1247" s="3">
        <v>0</v>
      </c>
      <c r="DQ1247" s="3">
        <v>0</v>
      </c>
      <c r="DR1247" s="3">
        <v>0</v>
      </c>
      <c r="DS1247" s="3">
        <v>0</v>
      </c>
      <c r="DT1247" s="3">
        <v>0</v>
      </c>
      <c r="DU1247" s="3">
        <v>0</v>
      </c>
      <c r="DV1247" s="3">
        <v>0</v>
      </c>
      <c r="DW1247" s="3">
        <v>0</v>
      </c>
      <c r="DX1247" s="3">
        <v>0</v>
      </c>
      <c r="DY1247" s="3">
        <v>0</v>
      </c>
      <c r="DZ1247" s="3">
        <v>0</v>
      </c>
      <c r="EA1247" s="3">
        <v>0</v>
      </c>
      <c r="EB1247" s="3">
        <v>0</v>
      </c>
      <c r="EC1247" s="3">
        <v>0</v>
      </c>
      <c r="ED1247" s="3">
        <v>0</v>
      </c>
      <c r="EE1247" s="3">
        <v>0</v>
      </c>
      <c r="EF1247" s="3">
        <v>0</v>
      </c>
      <c r="EG1247" s="3">
        <v>0</v>
      </c>
      <c r="EH1247" s="3">
        <v>1</v>
      </c>
      <c r="EI1247" s="3">
        <v>0.99499000000000004</v>
      </c>
      <c r="EJ1247" s="3">
        <v>0.98984590170000009</v>
      </c>
      <c r="EK1247" s="3">
        <v>0.98456012458492204</v>
      </c>
      <c r="EL1247" s="3">
        <v>0.97910566149472156</v>
      </c>
      <c r="EM1247" s="3">
        <v>0.97344643077128201</v>
      </c>
      <c r="EN1247" s="3">
        <v>0.96761548665096198</v>
      </c>
      <c r="EO1247" s="3">
        <v>0.96166465140805857</v>
      </c>
      <c r="EP1247" s="3">
        <v>0.95565424733675819</v>
      </c>
      <c r="EQ1247" s="3">
        <v>0.94946160781401601</v>
      </c>
      <c r="ER1247" s="3">
        <v>0.94304324734519329</v>
      </c>
      <c r="ES1247" s="3">
        <v>0.93634764028904238</v>
      </c>
      <c r="ET1247" s="3">
        <v>0.92950293903852943</v>
      </c>
      <c r="EU1247" s="3">
        <v>0.92250378190756932</v>
      </c>
      <c r="EV1247" s="3">
        <v>0.91539127774906193</v>
      </c>
      <c r="EW1247" s="3">
        <v>0.90813222491651191</v>
      </c>
      <c r="EX1247" s="3">
        <v>0.90060380877195401</v>
      </c>
      <c r="EY1247" s="3">
        <v>0.89262445902623455</v>
      </c>
      <c r="EZ1247" s="3">
        <v>0.88404633797499244</v>
      </c>
      <c r="FA1247" s="3">
        <v>0.87479921327977395</v>
      </c>
      <c r="FB1247" s="3">
        <v>0.86460780244506452</v>
      </c>
      <c r="FC1247" s="3">
        <v>0.85332467062315642</v>
      </c>
      <c r="FD1247" s="3">
        <v>0.84084053069193965</v>
      </c>
      <c r="FE1247" s="3">
        <v>0.82710960482574036</v>
      </c>
      <c r="FF1247" s="3">
        <v>0.81220508974678052</v>
      </c>
      <c r="FG1247" s="3">
        <v>0.79600159820633221</v>
      </c>
      <c r="FH1247" s="3">
        <v>0.77844976296588253</v>
      </c>
      <c r="FI1247" s="3">
        <v>0.75946337324714464</v>
      </c>
      <c r="FJ1247" s="3">
        <v>0.73876040169242752</v>
      </c>
      <c r="FK1247" s="3">
        <v>0.7161247829845715</v>
      </c>
      <c r="FL1247" s="3">
        <v>0.69135402674113511</v>
      </c>
      <c r="FM1247" s="3">
        <v>0.66439813323849828</v>
      </c>
      <c r="FN1247" s="3">
        <v>0.63515797139467201</v>
      </c>
      <c r="FO1247" s="3">
        <v>0.60360967495549867</v>
      </c>
      <c r="FP1247" s="3">
        <v>0.56989203851248449</v>
      </c>
      <c r="FQ1247" s="3">
        <v>0.53429658178699468</v>
      </c>
      <c r="FR1247" s="3">
        <v>0.49706145300225901</v>
      </c>
      <c r="FS1247" s="3">
        <v>0.45844971933304357</v>
      </c>
      <c r="FT1247" s="3">
        <v>0.41795944012154918</v>
      </c>
      <c r="FU1247" s="3">
        <v>0.37595033679493228</v>
      </c>
      <c r="FV1247" s="3">
        <v>0.33298673230600739</v>
      </c>
      <c r="FW1247" s="3">
        <v>0.289785033656626</v>
      </c>
      <c r="FX1247" s="3">
        <v>0.2472619778178527</v>
      </c>
      <c r="FY1247" s="3">
        <v>0.20648600505591061</v>
      </c>
      <c r="FZ1247" s="3">
        <v>0.16850703414597695</v>
      </c>
      <c r="GA1247" s="3">
        <v>0.1341754110090756</v>
      </c>
      <c r="GB1247" s="3">
        <v>0.10406108176219868</v>
      </c>
      <c r="GC1247" s="3">
        <v>7.8454771372974449E-2</v>
      </c>
      <c r="GD1247" s="3">
        <v>5.7380250686766048E-2</v>
      </c>
      <c r="GE1247" s="3">
        <v>4.0951711112638053E-2</v>
      </c>
      <c r="GF1247" s="3">
        <v>2.8251766462386741E-2</v>
      </c>
      <c r="GG1247" s="3">
        <v>1.9059771726184591E-2</v>
      </c>
      <c r="GH1247" s="3">
        <v>1.2189867605198617E-2</v>
      </c>
      <c r="GI1247" s="3">
        <v>7.3485397871179345E-3</v>
      </c>
      <c r="GJ1247" s="3">
        <v>4.0030435636346237E-3</v>
      </c>
      <c r="GK1247" s="3">
        <v>1.9186187496144389E-3</v>
      </c>
      <c r="GL1247" s="3">
        <v>7.9570875402759633E-4</v>
      </c>
      <c r="GM1247" s="3">
        <v>2.8262779234306196E-4</v>
      </c>
      <c r="GN1247" s="3">
        <v>8.1849008662550734E-5</v>
      </c>
      <c r="GO1247" s="3">
        <v>1.7788245052632154E-5</v>
      </c>
      <c r="GP1247" s="3">
        <v>2.4497971086484994E-6</v>
      </c>
      <c r="GQ1247" s="3">
        <v>0</v>
      </c>
      <c r="GR1247" s="3">
        <v>0</v>
      </c>
      <c r="GS1247" s="3">
        <v>0</v>
      </c>
      <c r="GT1247" s="3">
        <v>0</v>
      </c>
      <c r="GU1247" s="3">
        <v>0</v>
      </c>
      <c r="GV1247" s="3">
        <v>0</v>
      </c>
      <c r="GW1247" s="3">
        <v>0</v>
      </c>
      <c r="GX1247" s="3">
        <v>0</v>
      </c>
      <c r="GY1247" s="3">
        <v>0</v>
      </c>
      <c r="GZ1247" s="3">
        <v>0</v>
      </c>
      <c r="HA1247" s="3">
        <v>0</v>
      </c>
      <c r="HB1247">
        <f t="shared" si="7325"/>
        <v>28</v>
      </c>
      <c r="HC1247">
        <f t="shared" si="7329"/>
        <v>0.18624553847924757</v>
      </c>
      <c r="HD1247">
        <f>IF(H1247&gt;=$F$3,IF(HB1247&lt;50,HC1247*VLOOKUP(H1247,Ret!$A$2:$AZ$27,HB1247+2),HC1247),0)</f>
        <v>0</v>
      </c>
      <c r="HE1247">
        <f>IF(H1247&lt;$F$3,HC1247*VLOOKUP(H1247,Withd!$A$2:$AZ$57,HB1247+2),0)</f>
        <v>2.2535710155988957E-3</v>
      </c>
      <c r="HF1247">
        <f>IF(HC1247=HD1247,0,HC1247*VLOOKUP(H1247,Mort!$A$2:$E$115,IF(HF1246/HC1246=VLOOKUP(H1246,Mort!$A$2:$E$115,2),2,3)))</f>
        <v>2.7005603079490896E-4</v>
      </c>
      <c r="HH1247">
        <f t="shared" ref="HH1247:HI1247" si="7380">HH1246+1</f>
        <v>49</v>
      </c>
      <c r="HI1247">
        <f t="shared" si="7380"/>
        <v>28</v>
      </c>
      <c r="HJ1247">
        <f t="shared" si="7323"/>
        <v>0.1539635992946396</v>
      </c>
      <c r="HK1247">
        <f>IF(HH1247&gt;=$F$3,IF(HI1247&lt;50,HJ1247*VLOOKUP(HH1247,Ret!$A$2:$AZ$27,HI1247+2),HJ1247),0)</f>
        <v>0</v>
      </c>
      <c r="HL1247">
        <f>IF(HH1247&lt;$F$3,HJ1247*VLOOKUP(HH1247,Withd!$A$2:$AZ$57,HI1247+2),0)</f>
        <v>1.8629595514651391E-3</v>
      </c>
      <c r="HM1247">
        <f>IF(HJ1247=HK1247,0,HJ1247*VLOOKUP(HH1247,Mort!$A$2:$E$115,IF(HM1246/HJ1246=VLOOKUP(HH1246,Mort!$A$2:$E$115,2),2,3)))</f>
        <v>2.232472189772274E-4</v>
      </c>
      <c r="HN1247">
        <f>HN1246/(1+Assumptions!$C$9)</f>
        <v>0.36531832284853238</v>
      </c>
      <c r="HO1247">
        <f>HO1246*(1+Assumptions!$C$10)</f>
        <v>2.3715464147333347</v>
      </c>
      <c r="HQ1247">
        <f>HQ1246/(1.01+Assumptions!$C$9)</f>
        <v>0.28199757164502287</v>
      </c>
      <c r="HR1247">
        <f>HR1246/(0.99+Assumptions!$C$9)</f>
        <v>0.47444503285337353</v>
      </c>
    </row>
    <row r="1248" spans="2:226" x14ac:dyDescent="0.25">
      <c r="B1248">
        <f t="shared" ref="B1248:C1248" si="7381">B1247+1</f>
        <v>2077</v>
      </c>
      <c r="C1248">
        <f t="shared" si="7381"/>
        <v>80</v>
      </c>
      <c r="D1248">
        <f>IF(D1247=0, 0, D1247*(1-VLOOKUP(C1247,Mort!$A$2:$E$111,IF(D1247/D1246=1-VLOOKUP(C1246,Mort!$A$2:$E$111,4),4,5))))</f>
        <v>0.69483515084687819</v>
      </c>
      <c r="E1248" s="3">
        <f>IF(C1248&lt;65,Assumptions!$C$6,Assumptions!$C$7)*(1+Assumptions!$C$8)^(B1248-$J$3)</f>
        <v>93665.925345848314</v>
      </c>
      <c r="F1248" s="3">
        <f t="shared" si="7321"/>
        <v>65082.38</v>
      </c>
      <c r="H1248">
        <f t="shared" si="7328"/>
        <v>50</v>
      </c>
      <c r="I1248" s="5">
        <v>448700.45816655579</v>
      </c>
      <c r="J1248" s="5">
        <v>0</v>
      </c>
      <c r="K1248" s="5">
        <v>0</v>
      </c>
      <c r="L1248" s="5">
        <v>0</v>
      </c>
      <c r="M1248" s="5">
        <v>0</v>
      </c>
      <c r="N1248" s="5">
        <v>0</v>
      </c>
      <c r="O1248" s="5">
        <v>0</v>
      </c>
      <c r="P1248" s="5">
        <v>0</v>
      </c>
      <c r="Q1248" s="5">
        <v>0</v>
      </c>
      <c r="R1248" s="5">
        <v>0</v>
      </c>
      <c r="S1248" s="5">
        <v>0</v>
      </c>
      <c r="T1248" s="5">
        <v>0</v>
      </c>
      <c r="U1248" s="5">
        <v>0</v>
      </c>
      <c r="V1248" s="5">
        <v>0</v>
      </c>
      <c r="W1248" s="5">
        <v>0</v>
      </c>
      <c r="X1248" s="5">
        <v>0</v>
      </c>
      <c r="Y1248" s="5">
        <v>0</v>
      </c>
      <c r="Z1248" s="5">
        <v>0</v>
      </c>
      <c r="AA1248" s="5">
        <v>0</v>
      </c>
      <c r="AB1248" s="5">
        <v>0</v>
      </c>
      <c r="AC1248" s="5">
        <v>0</v>
      </c>
      <c r="AD1248" s="5">
        <v>0</v>
      </c>
      <c r="AE1248" s="5">
        <v>0</v>
      </c>
      <c r="AF1248" s="5">
        <v>0</v>
      </c>
      <c r="AG1248" s="5">
        <v>0</v>
      </c>
      <c r="AH1248" s="5">
        <v>0</v>
      </c>
      <c r="AI1248" s="5">
        <v>0</v>
      </c>
      <c r="AJ1248" s="5">
        <v>0</v>
      </c>
      <c r="AK1248" s="5">
        <v>0</v>
      </c>
      <c r="AL1248" s="5">
        <v>0</v>
      </c>
      <c r="AM1248" s="5">
        <v>48138.83</v>
      </c>
      <c r="AN1248" s="5">
        <v>50523.9</v>
      </c>
      <c r="AO1248" s="5">
        <v>53018.080000000002</v>
      </c>
      <c r="AP1248" s="5">
        <v>55624.19</v>
      </c>
      <c r="AQ1248" s="5">
        <v>58344.33</v>
      </c>
      <c r="AR1248" s="5">
        <v>61184.57</v>
      </c>
      <c r="AS1248" s="5">
        <v>64152.74</v>
      </c>
      <c r="AT1248" s="5">
        <v>67258.13</v>
      </c>
      <c r="AU1248" s="5">
        <v>70497.53</v>
      </c>
      <c r="AV1248" s="5">
        <v>73872.12</v>
      </c>
      <c r="AW1248" s="5">
        <v>77381.740000000005</v>
      </c>
      <c r="AX1248" s="5">
        <v>81040.97</v>
      </c>
      <c r="AY1248" s="5">
        <v>84854.42</v>
      </c>
      <c r="AZ1248" s="5">
        <v>88831.2</v>
      </c>
      <c r="BA1248" s="5">
        <v>38293.5</v>
      </c>
      <c r="BB1248" s="5">
        <v>40064.730000000003</v>
      </c>
      <c r="BC1248" s="5">
        <v>41893.800000000003</v>
      </c>
      <c r="BD1248" s="5">
        <v>43773.21</v>
      </c>
      <c r="BE1248" s="5">
        <v>45697.69</v>
      </c>
      <c r="BF1248" s="5">
        <v>47649.4</v>
      </c>
      <c r="BG1248" s="5">
        <v>49614.1</v>
      </c>
      <c r="BH1248" s="5">
        <v>51577.09</v>
      </c>
      <c r="BI1248" s="5">
        <v>53525.26</v>
      </c>
      <c r="BJ1248" s="5">
        <v>55451.57</v>
      </c>
      <c r="BK1248" s="5">
        <v>57334.31</v>
      </c>
      <c r="BL1248" s="5">
        <v>59153.94</v>
      </c>
      <c r="BM1248" s="5">
        <v>60885.29</v>
      </c>
      <c r="BN1248" s="5">
        <v>62482.96</v>
      </c>
      <c r="BO1248" s="5">
        <v>63899.75</v>
      </c>
      <c r="BP1248" s="5">
        <v>65082.38</v>
      </c>
      <c r="BQ1248" s="5">
        <v>65984.78</v>
      </c>
      <c r="BR1248" s="5">
        <v>66550.23</v>
      </c>
      <c r="BS1248" s="5">
        <v>66723.14</v>
      </c>
      <c r="BT1248" s="5">
        <v>66460.77</v>
      </c>
      <c r="BU1248" s="5">
        <v>65736.66</v>
      </c>
      <c r="BV1248" s="5">
        <v>64519.02</v>
      </c>
      <c r="BW1248" s="5">
        <v>62780.08</v>
      </c>
      <c r="BX1248" s="5">
        <v>60383.28</v>
      </c>
      <c r="BY1248" s="5">
        <v>57301.440000000002</v>
      </c>
      <c r="BZ1248" s="5">
        <v>53544.45</v>
      </c>
      <c r="CA1248" s="5">
        <v>49160.46</v>
      </c>
      <c r="CB1248" s="5">
        <v>44253.72</v>
      </c>
      <c r="CC1248" s="5">
        <v>38988.410000000003</v>
      </c>
      <c r="CD1248" s="5">
        <v>33567.22</v>
      </c>
      <c r="CE1248" s="5">
        <v>28198.29</v>
      </c>
      <c r="CF1248" s="5">
        <v>23072.28</v>
      </c>
      <c r="CG1248" s="5">
        <v>18351.61</v>
      </c>
      <c r="CH1248" s="5">
        <v>14160.21</v>
      </c>
      <c r="CI1248" s="5">
        <v>10661.83</v>
      </c>
      <c r="CJ1248" s="5">
        <v>7759.93</v>
      </c>
      <c r="CK1248" s="5">
        <v>5523.09</v>
      </c>
      <c r="CL1248" s="5">
        <v>3726.63</v>
      </c>
      <c r="CM1248" s="5">
        <v>2370.12</v>
      </c>
      <c r="CN1248" s="5">
        <v>1362.11</v>
      </c>
      <c r="CO1248" s="5">
        <v>688.75</v>
      </c>
      <c r="CP1248" s="5">
        <v>301.36</v>
      </c>
      <c r="CQ1248" s="5">
        <v>112.93</v>
      </c>
      <c r="CR1248" s="5">
        <v>34.5</v>
      </c>
      <c r="CS1248" s="5">
        <v>7.91</v>
      </c>
      <c r="CT1248" s="5">
        <v>1.1499999999999999</v>
      </c>
      <c r="CU1248" s="5">
        <v>0</v>
      </c>
      <c r="CV1248" s="5">
        <v>0</v>
      </c>
      <c r="CW1248" s="5">
        <v>0</v>
      </c>
      <c r="CX1248" s="5">
        <v>0</v>
      </c>
      <c r="CY1248" s="5">
        <v>0</v>
      </c>
      <c r="CZ1248" s="5">
        <v>0</v>
      </c>
      <c r="DA1248" s="5">
        <v>0</v>
      </c>
      <c r="DB1248" s="5">
        <v>0</v>
      </c>
      <c r="DC1248" s="5">
        <v>0</v>
      </c>
      <c r="DD1248" s="5">
        <v>0</v>
      </c>
      <c r="DE1248" s="5">
        <v>0</v>
      </c>
      <c r="DF1248" s="3">
        <v>0</v>
      </c>
      <c r="DG1248" s="3">
        <v>0</v>
      </c>
      <c r="DH1248" s="3">
        <v>0</v>
      </c>
      <c r="DI1248" s="3">
        <v>0</v>
      </c>
      <c r="DJ1248" s="3">
        <v>0</v>
      </c>
      <c r="DK1248" s="3">
        <v>0</v>
      </c>
      <c r="DL1248" s="3">
        <v>0</v>
      </c>
      <c r="DM1248" s="3">
        <v>0</v>
      </c>
      <c r="DN1248" s="3">
        <v>0</v>
      </c>
      <c r="DO1248" s="3">
        <v>0</v>
      </c>
      <c r="DP1248" s="3">
        <v>0</v>
      </c>
      <c r="DQ1248" s="3">
        <v>0</v>
      </c>
      <c r="DR1248" s="3">
        <v>0</v>
      </c>
      <c r="DS1248" s="3">
        <v>0</v>
      </c>
      <c r="DT1248" s="3">
        <v>0</v>
      </c>
      <c r="DU1248" s="3">
        <v>0</v>
      </c>
      <c r="DV1248" s="3">
        <v>0</v>
      </c>
      <c r="DW1248" s="3">
        <v>0</v>
      </c>
      <c r="DX1248" s="3">
        <v>0</v>
      </c>
      <c r="DY1248" s="3">
        <v>0</v>
      </c>
      <c r="DZ1248" s="3">
        <v>0</v>
      </c>
      <c r="EA1248" s="3">
        <v>0</v>
      </c>
      <c r="EB1248" s="3">
        <v>0</v>
      </c>
      <c r="EC1248" s="3">
        <v>0</v>
      </c>
      <c r="ED1248" s="3">
        <v>0</v>
      </c>
      <c r="EE1248" s="3">
        <v>0</v>
      </c>
      <c r="EF1248" s="3">
        <v>0</v>
      </c>
      <c r="EG1248" s="3">
        <v>0</v>
      </c>
      <c r="EH1248" s="3">
        <v>0</v>
      </c>
      <c r="EI1248" s="3">
        <v>1</v>
      </c>
      <c r="EJ1248" s="3">
        <v>0.99482999999999999</v>
      </c>
      <c r="EK1248" s="3">
        <v>0.98951760779999998</v>
      </c>
      <c r="EL1248" s="3">
        <v>0.98403568025278798</v>
      </c>
      <c r="EM1248" s="3">
        <v>0.97834795402092689</v>
      </c>
      <c r="EN1248" s="3">
        <v>0.9724876497763415</v>
      </c>
      <c r="EO1248" s="3">
        <v>0.96650685073021703</v>
      </c>
      <c r="EP1248" s="3">
        <v>0.96046618291315322</v>
      </c>
      <c r="EQ1248" s="3">
        <v>0.95424236204787594</v>
      </c>
      <c r="ER1248" s="3">
        <v>0.94779168368043232</v>
      </c>
      <c r="ES1248" s="3">
        <v>0.94106236272630128</v>
      </c>
      <c r="ET1248" s="3">
        <v>0.93418319685477202</v>
      </c>
      <c r="EU1248" s="3">
        <v>0.92714879738245559</v>
      </c>
      <c r="EV1248" s="3">
        <v>0.92000048015463687</v>
      </c>
      <c r="EW1248" s="3">
        <v>0.91270487634701059</v>
      </c>
      <c r="EX1248" s="3">
        <v>0.90513855292209389</v>
      </c>
      <c r="EY1248" s="3">
        <v>0.8971190253432042</v>
      </c>
      <c r="EZ1248" s="3">
        <v>0.88849771150965595</v>
      </c>
      <c r="FA1248" s="3">
        <v>0.87920402544726495</v>
      </c>
      <c r="FB1248" s="3">
        <v>0.86896129855080428</v>
      </c>
      <c r="FC1248" s="3">
        <v>0.85762135360471625</v>
      </c>
      <c r="FD1248" s="3">
        <v>0.84507435320147928</v>
      </c>
      <c r="FE1248" s="3">
        <v>0.83127428901369915</v>
      </c>
      <c r="FF1248" s="3">
        <v>0.81629472632567224</v>
      </c>
      <c r="FG1248" s="3">
        <v>0.80000964653547502</v>
      </c>
      <c r="FH1248" s="3">
        <v>0.78236943382936774</v>
      </c>
      <c r="FI1248" s="3">
        <v>0.76328744333826948</v>
      </c>
      <c r="FJ1248" s="3">
        <v>0.74248022763286825</v>
      </c>
      <c r="FK1248" s="3">
        <v>0.71973063345819721</v>
      </c>
      <c r="FL1248" s="3">
        <v>0.69483515084687819</v>
      </c>
      <c r="FM1248" s="3">
        <v>0.66774352831535844</v>
      </c>
      <c r="FN1248" s="3">
        <v>0.63835613563419946</v>
      </c>
      <c r="FO1248" s="3">
        <v>0.60664898637724873</v>
      </c>
      <c r="FP1248" s="3">
        <v>0.57276157399821559</v>
      </c>
      <c r="FQ1248" s="3">
        <v>0.53698688608628709</v>
      </c>
      <c r="FR1248" s="3">
        <v>0.4995642699949337</v>
      </c>
      <c r="FS1248" s="3">
        <v>0.46075811750172724</v>
      </c>
      <c r="FT1248" s="3">
        <v>0.42006396056397471</v>
      </c>
      <c r="FU1248" s="3">
        <v>0.37784333188768959</v>
      </c>
      <c r="FV1248" s="3">
        <v>0.3346633959195644</v>
      </c>
      <c r="FW1248" s="3">
        <v>0.29124416693296012</v>
      </c>
      <c r="FX1248" s="3">
        <v>0.24850699787721756</v>
      </c>
      <c r="FY1248" s="3">
        <v>0.20752570885728561</v>
      </c>
      <c r="FZ1248" s="3">
        <v>0.16935550522716505</v>
      </c>
      <c r="GA1248" s="3">
        <v>0.13485101459218243</v>
      </c>
      <c r="GB1248" s="3">
        <v>0.10458505287711301</v>
      </c>
      <c r="GC1248" s="3">
        <v>7.8849808915641806E-2</v>
      </c>
      <c r="GD1248" s="3">
        <v>5.7669173244722101E-2</v>
      </c>
      <c r="GE1248" s="3">
        <v>4.1157912253025709E-2</v>
      </c>
      <c r="GF1248" s="3">
        <v>2.8394020505117377E-2</v>
      </c>
      <c r="GG1248" s="3">
        <v>1.9155741993572388E-2</v>
      </c>
      <c r="GH1248" s="3">
        <v>1.2251246349409156E-2</v>
      </c>
      <c r="GI1248" s="3">
        <v>7.3855413492778165E-3</v>
      </c>
      <c r="GJ1248" s="3">
        <v>4.0231997946055982E-3</v>
      </c>
      <c r="GK1248" s="3">
        <v>1.9282794295565171E-3</v>
      </c>
      <c r="GL1248" s="3">
        <v>7.997153278199744E-4</v>
      </c>
      <c r="GM1248" s="3">
        <v>2.8405088728837672E-4</v>
      </c>
      <c r="GN1248" s="3">
        <v>8.2261136958713892E-5</v>
      </c>
      <c r="GO1248" s="3">
        <v>1.787781289523729E-5</v>
      </c>
      <c r="GP1248" s="3">
        <v>2.4621323919320788E-6</v>
      </c>
      <c r="GQ1248" s="3">
        <v>0</v>
      </c>
      <c r="GR1248" s="3">
        <v>0</v>
      </c>
      <c r="GS1248" s="3">
        <v>0</v>
      </c>
      <c r="GT1248" s="3">
        <v>0</v>
      </c>
      <c r="GU1248" s="3">
        <v>0</v>
      </c>
      <c r="GV1248" s="3">
        <v>0</v>
      </c>
      <c r="GW1248" s="3">
        <v>0</v>
      </c>
      <c r="GX1248" s="3">
        <v>0</v>
      </c>
      <c r="GY1248" s="3">
        <v>0</v>
      </c>
      <c r="GZ1248" s="3">
        <v>0</v>
      </c>
      <c r="HA1248" s="3">
        <v>0</v>
      </c>
      <c r="HB1248">
        <f t="shared" si="7325"/>
        <v>29</v>
      </c>
      <c r="HC1248">
        <f t="shared" si="7329"/>
        <v>0.18372191143285377</v>
      </c>
      <c r="HD1248">
        <f>IF(H1248&gt;=$F$3,IF(HB1248&lt;50,HC1248*VLOOKUP(H1248,Ret!$A$2:$AZ$27,HB1248+2),HC1248),0)</f>
        <v>3.8581601400899295E-3</v>
      </c>
      <c r="HE1248">
        <f>IF(H1248&lt;$F$3,HC1248*VLOOKUP(H1248,Withd!$A$2:$AZ$57,HB1248+2),0)</f>
        <v>0</v>
      </c>
      <c r="HF1248">
        <f>IF(HC1248=HD1248,0,HC1248*VLOOKUP(H1248,Mort!$A$2:$E$115,IF(HF1247/HC1247=VLOOKUP(H1247,Mort!$A$2:$E$115,2),2,3)))</f>
        <v>2.8476896272092335E-4</v>
      </c>
      <c r="HH1248">
        <f t="shared" ref="HH1248:HI1248" si="7382">HH1247+1</f>
        <v>50</v>
      </c>
      <c r="HI1248">
        <f t="shared" si="7382"/>
        <v>29</v>
      </c>
      <c r="HJ1248">
        <f t="shared" si="7323"/>
        <v>0.15187739252419721</v>
      </c>
      <c r="HK1248">
        <f>IF(HH1248&gt;=$F$3,IF(HI1248&lt;50,HJ1248*VLOOKUP(HH1248,Ret!$A$2:$AZ$27,HI1248+2),HJ1248),0)</f>
        <v>3.1894252430081419E-3</v>
      </c>
      <c r="HL1248">
        <f>IF(HH1248&lt;$F$3,HJ1248*VLOOKUP(HH1248,Withd!$A$2:$AZ$57,HI1248+2),0)</f>
        <v>0</v>
      </c>
      <c r="HM1248">
        <f>IF(HJ1248=HK1248,0,HJ1248*VLOOKUP(HH1248,Mort!$A$2:$E$115,IF(HM1247/HJ1247=VLOOKUP(HH1247,Mort!$A$2:$E$115,2),2,3)))</f>
        <v>2.3540995841250567E-4</v>
      </c>
      <c r="HN1248">
        <f>HN1247/(1+Assumptions!$C$9)</f>
        <v>0.35194443434348011</v>
      </c>
      <c r="HO1248">
        <f>HO1247*(1+Assumptions!$C$10)</f>
        <v>2.4486216732121679</v>
      </c>
      <c r="HQ1248">
        <f>HQ1247/(1.01+Assumptions!$C$9)</f>
        <v>0.2690816523330371</v>
      </c>
      <c r="HR1248">
        <f>HR1247/(0.99+Assumptions!$C$9)</f>
        <v>0.46152240549939055</v>
      </c>
    </row>
    <row r="1249" spans="2:226" x14ac:dyDescent="0.25">
      <c r="B1249">
        <f t="shared" ref="B1249:C1249" si="7383">B1248+1</f>
        <v>2078</v>
      </c>
      <c r="C1249">
        <f t="shared" si="7383"/>
        <v>81</v>
      </c>
      <c r="D1249">
        <f>IF(D1248=0, 0, D1248*(1-VLOOKUP(C1248,Mort!$A$2:$E$111,IF(D1248/D1247=1-VLOOKUP(C1247,Mort!$A$2:$E$111,4),4,5))))</f>
        <v>0.66774352831535844</v>
      </c>
      <c r="E1249" s="3">
        <f>IF(C1249&lt;65,Assumptions!$C$6,Assumptions!$C$7)*(1+Assumptions!$C$8)^(B1249-$J$3)</f>
        <v>98817.55123986995</v>
      </c>
      <c r="F1249" s="3">
        <f t="shared" si="7321"/>
        <v>65984.78</v>
      </c>
      <c r="H1249">
        <f t="shared" si="7328"/>
        <v>51</v>
      </c>
      <c r="I1249" s="5">
        <v>434625.50869964168</v>
      </c>
      <c r="J1249" s="5">
        <v>0</v>
      </c>
      <c r="K1249" s="5">
        <v>0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s="5">
        <v>0</v>
      </c>
      <c r="AC1249" s="5">
        <v>0</v>
      </c>
      <c r="AD1249" s="5">
        <v>0</v>
      </c>
      <c r="AE1249" s="5">
        <v>0</v>
      </c>
      <c r="AF1249" s="5">
        <v>0</v>
      </c>
      <c r="AG1249" s="5">
        <v>0</v>
      </c>
      <c r="AH1249" s="5">
        <v>0</v>
      </c>
      <c r="AI1249" s="5">
        <v>0</v>
      </c>
      <c r="AJ1249" s="5">
        <v>0</v>
      </c>
      <c r="AK1249" s="5">
        <v>0</v>
      </c>
      <c r="AL1249" s="5">
        <v>0</v>
      </c>
      <c r="AM1249" s="5">
        <v>0</v>
      </c>
      <c r="AN1249" s="5">
        <v>50786.46</v>
      </c>
      <c r="AO1249" s="5">
        <v>53293.599999999999</v>
      </c>
      <c r="AP1249" s="5">
        <v>55913.27</v>
      </c>
      <c r="AQ1249" s="5">
        <v>58647.54</v>
      </c>
      <c r="AR1249" s="5">
        <v>61502.54</v>
      </c>
      <c r="AS1249" s="5">
        <v>64486.13</v>
      </c>
      <c r="AT1249" s="5">
        <v>67607.66</v>
      </c>
      <c r="AU1249" s="5">
        <v>70863.89</v>
      </c>
      <c r="AV1249" s="5">
        <v>74256.02</v>
      </c>
      <c r="AW1249" s="5">
        <v>77783.89</v>
      </c>
      <c r="AX1249" s="5">
        <v>81462.13</v>
      </c>
      <c r="AY1249" s="5">
        <v>85295.4</v>
      </c>
      <c r="AZ1249" s="5">
        <v>89292.85</v>
      </c>
      <c r="BA1249" s="5">
        <v>38492.51</v>
      </c>
      <c r="BB1249" s="5">
        <v>40272.94</v>
      </c>
      <c r="BC1249" s="5">
        <v>42111.51</v>
      </c>
      <c r="BD1249" s="5">
        <v>44000.7</v>
      </c>
      <c r="BE1249" s="5">
        <v>45935.17</v>
      </c>
      <c r="BF1249" s="5">
        <v>47897.03</v>
      </c>
      <c r="BG1249" s="5">
        <v>49871.93</v>
      </c>
      <c r="BH1249" s="5">
        <v>51845.13</v>
      </c>
      <c r="BI1249" s="5">
        <v>53803.42</v>
      </c>
      <c r="BJ1249" s="5">
        <v>55739.75</v>
      </c>
      <c r="BK1249" s="5">
        <v>57632.26</v>
      </c>
      <c r="BL1249" s="5">
        <v>59461.35</v>
      </c>
      <c r="BM1249" s="5">
        <v>61201.7</v>
      </c>
      <c r="BN1249" s="5">
        <v>62807.68</v>
      </c>
      <c r="BO1249" s="5">
        <v>64231.83</v>
      </c>
      <c r="BP1249" s="5">
        <v>65420.6</v>
      </c>
      <c r="BQ1249" s="5">
        <v>66327.69</v>
      </c>
      <c r="BR1249" s="5">
        <v>66896.09</v>
      </c>
      <c r="BS1249" s="5">
        <v>67069.89</v>
      </c>
      <c r="BT1249" s="5">
        <v>66806.149999999994</v>
      </c>
      <c r="BU1249" s="5">
        <v>66078.28</v>
      </c>
      <c r="BV1249" s="5">
        <v>64854.32</v>
      </c>
      <c r="BW1249" s="5">
        <v>63106.34</v>
      </c>
      <c r="BX1249" s="5">
        <v>60697.09</v>
      </c>
      <c r="BY1249" s="5">
        <v>57599.23</v>
      </c>
      <c r="BZ1249" s="5">
        <v>53822.71</v>
      </c>
      <c r="CA1249" s="5">
        <v>49415.94</v>
      </c>
      <c r="CB1249" s="5">
        <v>44483.7</v>
      </c>
      <c r="CC1249" s="5">
        <v>39191.03</v>
      </c>
      <c r="CD1249" s="5">
        <v>33741.660000000003</v>
      </c>
      <c r="CE1249" s="5">
        <v>28344.83</v>
      </c>
      <c r="CF1249" s="5">
        <v>23192.19</v>
      </c>
      <c r="CG1249" s="5">
        <v>18446.98</v>
      </c>
      <c r="CH1249" s="5">
        <v>14233.8</v>
      </c>
      <c r="CI1249" s="5">
        <v>10717.24</v>
      </c>
      <c r="CJ1249" s="5">
        <v>7800.26</v>
      </c>
      <c r="CK1249" s="5">
        <v>5551.79</v>
      </c>
      <c r="CL1249" s="5">
        <v>3745.99</v>
      </c>
      <c r="CM1249" s="5">
        <v>2382.44</v>
      </c>
      <c r="CN1249" s="5">
        <v>1369.19</v>
      </c>
      <c r="CO1249" s="5">
        <v>692.33</v>
      </c>
      <c r="CP1249" s="5">
        <v>302.92</v>
      </c>
      <c r="CQ1249" s="5">
        <v>113.51</v>
      </c>
      <c r="CR1249" s="5">
        <v>34.68</v>
      </c>
      <c r="CS1249" s="5">
        <v>7.95</v>
      </c>
      <c r="CT1249" s="5">
        <v>1.1599999999999999</v>
      </c>
      <c r="CU1249" s="5">
        <v>0</v>
      </c>
      <c r="CV1249" s="5">
        <v>0</v>
      </c>
      <c r="CW1249" s="5">
        <v>0</v>
      </c>
      <c r="CX1249" s="5">
        <v>0</v>
      </c>
      <c r="CY1249" s="5">
        <v>0</v>
      </c>
      <c r="CZ1249" s="5">
        <v>0</v>
      </c>
      <c r="DA1249" s="5">
        <v>0</v>
      </c>
      <c r="DB1249" s="5">
        <v>0</v>
      </c>
      <c r="DC1249" s="5">
        <v>0</v>
      </c>
      <c r="DD1249" s="5">
        <v>0</v>
      </c>
      <c r="DE1249" s="5">
        <v>0</v>
      </c>
      <c r="DF1249" s="3">
        <v>0</v>
      </c>
      <c r="DG1249" s="3">
        <v>0</v>
      </c>
      <c r="DH1249" s="3">
        <v>0</v>
      </c>
      <c r="DI1249" s="3">
        <v>0</v>
      </c>
      <c r="DJ1249" s="3">
        <v>0</v>
      </c>
      <c r="DK1249" s="3">
        <v>0</v>
      </c>
      <c r="DL1249" s="3">
        <v>0</v>
      </c>
      <c r="DM1249" s="3">
        <v>0</v>
      </c>
      <c r="DN1249" s="3">
        <v>0</v>
      </c>
      <c r="DO1249" s="3">
        <v>0</v>
      </c>
      <c r="DP1249" s="3">
        <v>0</v>
      </c>
      <c r="DQ1249" s="3">
        <v>0</v>
      </c>
      <c r="DR1249" s="3">
        <v>0</v>
      </c>
      <c r="DS1249" s="3">
        <v>0</v>
      </c>
      <c r="DT1249" s="3">
        <v>0</v>
      </c>
      <c r="DU1249" s="3">
        <v>0</v>
      </c>
      <c r="DV1249" s="3">
        <v>0</v>
      </c>
      <c r="DW1249" s="3">
        <v>0</v>
      </c>
      <c r="DX1249" s="3">
        <v>0</v>
      </c>
      <c r="DY1249" s="3">
        <v>0</v>
      </c>
      <c r="DZ1249" s="3">
        <v>0</v>
      </c>
      <c r="EA1249" s="3">
        <v>0</v>
      </c>
      <c r="EB1249" s="3">
        <v>0</v>
      </c>
      <c r="EC1249" s="3">
        <v>0</v>
      </c>
      <c r="ED1249" s="3">
        <v>0</v>
      </c>
      <c r="EE1249" s="3">
        <v>0</v>
      </c>
      <c r="EF1249" s="3">
        <v>0</v>
      </c>
      <c r="EG1249" s="3">
        <v>0</v>
      </c>
      <c r="EH1249" s="3">
        <v>0</v>
      </c>
      <c r="EI1249" s="3">
        <v>0</v>
      </c>
      <c r="EJ1249" s="3">
        <v>1</v>
      </c>
      <c r="EK1249" s="3">
        <v>0.99465999999999999</v>
      </c>
      <c r="EL1249" s="3">
        <v>0.98914958360000005</v>
      </c>
      <c r="EM1249" s="3">
        <v>0.98343229900679208</v>
      </c>
      <c r="EN1249" s="3">
        <v>0.9775415395357413</v>
      </c>
      <c r="EO1249" s="3">
        <v>0.97152965906759647</v>
      </c>
      <c r="EP1249" s="3">
        <v>0.96545759869842407</v>
      </c>
      <c r="EQ1249" s="3">
        <v>0.95920143345885822</v>
      </c>
      <c r="ER1249" s="3">
        <v>0.9527172317686764</v>
      </c>
      <c r="ES1249" s="3">
        <v>0.94595293942311875</v>
      </c>
      <c r="ET1249" s="3">
        <v>0.93903802343593568</v>
      </c>
      <c r="EU1249" s="3">
        <v>0.93196706711946309</v>
      </c>
      <c r="EV1249" s="3">
        <v>0.92478160103197204</v>
      </c>
      <c r="EW1249" s="3">
        <v>0.9174480829357885</v>
      </c>
      <c r="EX1249" s="3">
        <v>0.90984243832825085</v>
      </c>
      <c r="EY1249" s="3">
        <v>0.90178123432466262</v>
      </c>
      <c r="EZ1249" s="3">
        <v>0.89311511666280263</v>
      </c>
      <c r="FA1249" s="3">
        <v>0.88377313254250967</v>
      </c>
      <c r="FB1249" s="3">
        <v>0.87347717554838944</v>
      </c>
      <c r="FC1249" s="3">
        <v>0.86207829840748296</v>
      </c>
      <c r="FD1249" s="3">
        <v>0.84946609290178143</v>
      </c>
      <c r="FE1249" s="3">
        <v>0.83559431160469533</v>
      </c>
      <c r="FF1249" s="3">
        <v>0.82053690210957864</v>
      </c>
      <c r="FG1249" s="3">
        <v>0.80416719091249256</v>
      </c>
      <c r="FH1249" s="3">
        <v>0.78643530435287212</v>
      </c>
      <c r="FI1249" s="3">
        <v>0.76725414727970553</v>
      </c>
      <c r="FJ1249" s="3">
        <v>0.74633879922486079</v>
      </c>
      <c r="FK1249" s="3">
        <v>0.72347097841661101</v>
      </c>
      <c r="FL1249" s="3">
        <v>0.6984461172731804</v>
      </c>
      <c r="FM1249" s="3">
        <v>0.67121370316069917</v>
      </c>
      <c r="FN1249" s="3">
        <v>0.64167358808459685</v>
      </c>
      <c r="FO1249" s="3">
        <v>0.60980166096443489</v>
      </c>
      <c r="FP1249" s="3">
        <v>0.57573814018296154</v>
      </c>
      <c r="FQ1249" s="3">
        <v>0.53977753594713374</v>
      </c>
      <c r="FR1249" s="3">
        <v>0.50216043946697797</v>
      </c>
      <c r="FS1249" s="3">
        <v>0.46315261652918316</v>
      </c>
      <c r="FT1249" s="3">
        <v>0.4222469774373257</v>
      </c>
      <c r="FU1249" s="3">
        <v>0.37980693373510011</v>
      </c>
      <c r="FV1249" s="3">
        <v>0.33640259734785283</v>
      </c>
      <c r="FW1249" s="3">
        <v>0.2927577243679424</v>
      </c>
      <c r="FX1249" s="3">
        <v>0.24979845589419053</v>
      </c>
      <c r="FY1249" s="3">
        <v>0.20860419253267956</v>
      </c>
      <c r="FZ1249" s="3">
        <v>0.17023562340014381</v>
      </c>
      <c r="GA1249" s="3">
        <v>0.13555181748859851</v>
      </c>
      <c r="GB1249" s="3">
        <v>0.10512856757145747</v>
      </c>
      <c r="GC1249" s="3">
        <v>7.9259580949148936E-2</v>
      </c>
      <c r="GD1249" s="3">
        <v>5.796887231458854E-2</v>
      </c>
      <c r="GE1249" s="3">
        <v>4.1371804482198689E-2</v>
      </c>
      <c r="GF1249" s="3">
        <v>2.8541580476179232E-2</v>
      </c>
      <c r="GG1249" s="3">
        <v>1.9255291852449556E-2</v>
      </c>
      <c r="GH1249" s="3">
        <v>1.2314914457152638E-2</v>
      </c>
      <c r="GI1249" s="3">
        <v>7.4239230313498973E-3</v>
      </c>
      <c r="GJ1249" s="3">
        <v>4.0441078320975427E-3</v>
      </c>
      <c r="GK1249" s="3">
        <v>1.9383004428460311E-3</v>
      </c>
      <c r="GL1249" s="3">
        <v>8.0387134266153462E-4</v>
      </c>
      <c r="GM1249" s="3">
        <v>2.8552706219995048E-4</v>
      </c>
      <c r="GN1249" s="3">
        <v>8.268863721310565E-5</v>
      </c>
      <c r="GO1249" s="3">
        <v>1.7970721525524253E-5</v>
      </c>
      <c r="GP1249" s="3">
        <v>2.4749277684951993E-6</v>
      </c>
      <c r="GQ1249" s="3">
        <v>0</v>
      </c>
      <c r="GR1249" s="3">
        <v>0</v>
      </c>
      <c r="GS1249" s="3">
        <v>0</v>
      </c>
      <c r="GT1249" s="3">
        <v>0</v>
      </c>
      <c r="GU1249" s="3">
        <v>0</v>
      </c>
      <c r="GV1249" s="3">
        <v>0</v>
      </c>
      <c r="GW1249" s="3">
        <v>0</v>
      </c>
      <c r="GX1249" s="3">
        <v>0</v>
      </c>
      <c r="GY1249" s="3">
        <v>0</v>
      </c>
      <c r="GZ1249" s="3">
        <v>0</v>
      </c>
      <c r="HA1249" s="3">
        <v>0</v>
      </c>
      <c r="HB1249">
        <f t="shared" si="7325"/>
        <v>30</v>
      </c>
      <c r="HC1249">
        <f t="shared" si="7329"/>
        <v>0.17957898233004291</v>
      </c>
      <c r="HD1249">
        <f>IF(H1249&gt;=$F$3,IF(HB1249&lt;50,HC1249*VLOOKUP(H1249,Ret!$A$2:$AZ$27,HB1249+2),HC1249),0)</f>
        <v>3.4120006642708151E-3</v>
      </c>
      <c r="HE1249">
        <f>IF(H1249&lt;$F$3,HC1249*VLOOKUP(H1249,Withd!$A$2:$AZ$57,HB1249+2),0)</f>
        <v>0</v>
      </c>
      <c r="HF1249">
        <f>IF(HC1249=HD1249,0,HC1249*VLOOKUP(H1249,Mort!$A$2:$E$115,IF(HF1248/HC1248=VLOOKUP(H1248,Mort!$A$2:$E$115,2),2,3)))</f>
        <v>3.0528426996107293E-4</v>
      </c>
      <c r="HH1249">
        <f t="shared" ref="HH1249:HI1249" si="7384">HH1248+1</f>
        <v>51</v>
      </c>
      <c r="HI1249">
        <f t="shared" si="7384"/>
        <v>30</v>
      </c>
      <c r="HJ1249">
        <f t="shared" si="7323"/>
        <v>0.14845255732277657</v>
      </c>
      <c r="HK1249">
        <f>IF(HH1249&gt;=$F$3,IF(HI1249&lt;50,HJ1249*VLOOKUP(HH1249,Ret!$A$2:$AZ$27,HI1249+2),HJ1249),0)</f>
        <v>2.8205985891327548E-3</v>
      </c>
      <c r="HL1249">
        <f>IF(HH1249&lt;$F$3,HJ1249*VLOOKUP(HH1249,Withd!$A$2:$AZ$57,HI1249+2),0)</f>
        <v>0</v>
      </c>
      <c r="HM1249">
        <f>IF(HJ1249=HK1249,0,HJ1249*VLOOKUP(HH1249,Mort!$A$2:$E$115,IF(HM1248/HJ1248=VLOOKUP(HH1248,Mort!$A$2:$E$115,2),2,3)))</f>
        <v>2.5236934744872014E-4</v>
      </c>
      <c r="HN1249">
        <f>HN1248/(1+Assumptions!$C$9)</f>
        <v>0.33906014869314077</v>
      </c>
      <c r="HO1249">
        <f>HO1248*(1+Assumptions!$C$10)</f>
        <v>2.5282018775915636</v>
      </c>
      <c r="HQ1249">
        <f>HQ1248/(1.01+Assumptions!$C$9)</f>
        <v>0.25675730184450102</v>
      </c>
      <c r="HR1249">
        <f>HR1248/(0.99+Assumptions!$C$9)</f>
        <v>0.44895175632236434</v>
      </c>
    </row>
    <row r="1250" spans="2:226" x14ac:dyDescent="0.25">
      <c r="B1250">
        <f t="shared" ref="B1250:C1250" si="7385">B1249+1</f>
        <v>2079</v>
      </c>
      <c r="C1250">
        <f t="shared" si="7385"/>
        <v>82</v>
      </c>
      <c r="D1250">
        <f>IF(D1249=0, 0, D1249*(1-VLOOKUP(C1249,Mort!$A$2:$E$111,IF(D1249/D1248=1-VLOOKUP(C1248,Mort!$A$2:$E$111,4),4,5))))</f>
        <v>0.63835613563419946</v>
      </c>
      <c r="E1250" s="3">
        <f>IF(C1250&lt;65,Assumptions!$C$6,Assumptions!$C$7)*(1+Assumptions!$C$8)^(B1250-$J$3)</f>
        <v>104252.51655806279</v>
      </c>
      <c r="F1250" s="3">
        <f t="shared" si="7321"/>
        <v>66550.23</v>
      </c>
      <c r="H1250">
        <f t="shared" si="7328"/>
        <v>52</v>
      </c>
      <c r="I1250" s="5">
        <v>420280.53477138886</v>
      </c>
      <c r="J1250" s="5">
        <v>0</v>
      </c>
      <c r="K1250" s="5">
        <v>0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0</v>
      </c>
      <c r="Z1250" s="5">
        <v>0</v>
      </c>
      <c r="AA1250" s="5">
        <v>0</v>
      </c>
      <c r="AB1250" s="5">
        <v>0</v>
      </c>
      <c r="AC1250" s="5">
        <v>0</v>
      </c>
      <c r="AD1250" s="5">
        <v>0</v>
      </c>
      <c r="AE1250" s="5">
        <v>0</v>
      </c>
      <c r="AF1250" s="5">
        <v>0</v>
      </c>
      <c r="AG1250" s="5">
        <v>0</v>
      </c>
      <c r="AH1250" s="5">
        <v>0</v>
      </c>
      <c r="AI1250" s="5">
        <v>0</v>
      </c>
      <c r="AJ1250" s="5">
        <v>0</v>
      </c>
      <c r="AK1250" s="5">
        <v>0</v>
      </c>
      <c r="AL1250" s="5">
        <v>0</v>
      </c>
      <c r="AM1250" s="5">
        <v>0</v>
      </c>
      <c r="AN1250" s="5">
        <v>0</v>
      </c>
      <c r="AO1250" s="5">
        <v>53579.72</v>
      </c>
      <c r="AP1250" s="5">
        <v>56213.45</v>
      </c>
      <c r="AQ1250" s="5">
        <v>58962.400000000001</v>
      </c>
      <c r="AR1250" s="5">
        <v>61832.72</v>
      </c>
      <c r="AS1250" s="5">
        <v>64832.34</v>
      </c>
      <c r="AT1250" s="5">
        <v>67970.63</v>
      </c>
      <c r="AU1250" s="5">
        <v>71244.34</v>
      </c>
      <c r="AV1250" s="5">
        <v>74654.679999999993</v>
      </c>
      <c r="AW1250" s="5">
        <v>78201.48</v>
      </c>
      <c r="AX1250" s="5">
        <v>81899.47</v>
      </c>
      <c r="AY1250" s="5">
        <v>85753.32</v>
      </c>
      <c r="AZ1250" s="5">
        <v>89772.23</v>
      </c>
      <c r="BA1250" s="5">
        <v>38699.160000000003</v>
      </c>
      <c r="BB1250" s="5">
        <v>40489.160000000003</v>
      </c>
      <c r="BC1250" s="5">
        <v>42337.599999999999</v>
      </c>
      <c r="BD1250" s="5">
        <v>44236.92</v>
      </c>
      <c r="BE1250" s="5">
        <v>46181.78</v>
      </c>
      <c r="BF1250" s="5">
        <v>48154.17</v>
      </c>
      <c r="BG1250" s="5">
        <v>50139.68</v>
      </c>
      <c r="BH1250" s="5">
        <v>52123.47</v>
      </c>
      <c r="BI1250" s="5">
        <v>54092.27</v>
      </c>
      <c r="BJ1250" s="5">
        <v>56038.99</v>
      </c>
      <c r="BK1250" s="5">
        <v>57941.67</v>
      </c>
      <c r="BL1250" s="5">
        <v>59780.58</v>
      </c>
      <c r="BM1250" s="5">
        <v>61530.27</v>
      </c>
      <c r="BN1250" s="5">
        <v>63144.87</v>
      </c>
      <c r="BO1250" s="5">
        <v>64576.67</v>
      </c>
      <c r="BP1250" s="5">
        <v>65771.820000000007</v>
      </c>
      <c r="BQ1250" s="5">
        <v>66683.789999999994</v>
      </c>
      <c r="BR1250" s="5">
        <v>67255.23</v>
      </c>
      <c r="BS1250" s="5">
        <v>67429.97</v>
      </c>
      <c r="BT1250" s="5">
        <v>67164.81</v>
      </c>
      <c r="BU1250" s="5">
        <v>66433.03</v>
      </c>
      <c r="BV1250" s="5">
        <v>65202.5</v>
      </c>
      <c r="BW1250" s="5">
        <v>63445.13</v>
      </c>
      <c r="BX1250" s="5">
        <v>61022.95</v>
      </c>
      <c r="BY1250" s="5">
        <v>57908.46</v>
      </c>
      <c r="BZ1250" s="5">
        <v>54111.67</v>
      </c>
      <c r="CA1250" s="5">
        <v>49681.24</v>
      </c>
      <c r="CB1250" s="5">
        <v>44722.52</v>
      </c>
      <c r="CC1250" s="5">
        <v>39401.43</v>
      </c>
      <c r="CD1250" s="5">
        <v>33922.81</v>
      </c>
      <c r="CE1250" s="5">
        <v>28497</v>
      </c>
      <c r="CF1250" s="5">
        <v>23316.7</v>
      </c>
      <c r="CG1250" s="5">
        <v>18546.009999999998</v>
      </c>
      <c r="CH1250" s="5">
        <v>14310.21</v>
      </c>
      <c r="CI1250" s="5">
        <v>10774.77</v>
      </c>
      <c r="CJ1250" s="5">
        <v>7842.13</v>
      </c>
      <c r="CK1250" s="5">
        <v>5581.6</v>
      </c>
      <c r="CL1250" s="5">
        <v>3766.11</v>
      </c>
      <c r="CM1250" s="5">
        <v>2395.23</v>
      </c>
      <c r="CN1250" s="5">
        <v>1376.54</v>
      </c>
      <c r="CO1250" s="5">
        <v>696.05</v>
      </c>
      <c r="CP1250" s="5">
        <v>304.55</v>
      </c>
      <c r="CQ1250" s="5">
        <v>114.12</v>
      </c>
      <c r="CR1250" s="5">
        <v>34.869999999999997</v>
      </c>
      <c r="CS1250" s="5">
        <v>7.99</v>
      </c>
      <c r="CT1250" s="5">
        <v>1.1599999999999999</v>
      </c>
      <c r="CU1250" s="5">
        <v>0</v>
      </c>
      <c r="CV1250" s="5">
        <v>0</v>
      </c>
      <c r="CW1250" s="5">
        <v>0</v>
      </c>
      <c r="CX1250" s="5">
        <v>0</v>
      </c>
      <c r="CY1250" s="5">
        <v>0</v>
      </c>
      <c r="CZ1250" s="5">
        <v>0</v>
      </c>
      <c r="DA1250" s="5">
        <v>0</v>
      </c>
      <c r="DB1250" s="5">
        <v>0</v>
      </c>
      <c r="DC1250" s="5">
        <v>0</v>
      </c>
      <c r="DD1250" s="5">
        <v>0</v>
      </c>
      <c r="DE1250" s="5">
        <v>0</v>
      </c>
      <c r="DF1250" s="3">
        <v>0</v>
      </c>
      <c r="DG1250" s="3">
        <v>0</v>
      </c>
      <c r="DH1250" s="3">
        <v>0</v>
      </c>
      <c r="DI1250" s="3">
        <v>0</v>
      </c>
      <c r="DJ1250" s="3">
        <v>0</v>
      </c>
      <c r="DK1250" s="3">
        <v>0</v>
      </c>
      <c r="DL1250" s="3">
        <v>0</v>
      </c>
      <c r="DM1250" s="3">
        <v>0</v>
      </c>
      <c r="DN1250" s="3">
        <v>0</v>
      </c>
      <c r="DO1250" s="3">
        <v>0</v>
      </c>
      <c r="DP1250" s="3">
        <v>0</v>
      </c>
      <c r="DQ1250" s="3">
        <v>0</v>
      </c>
      <c r="DR1250" s="3">
        <v>0</v>
      </c>
      <c r="DS1250" s="3">
        <v>0</v>
      </c>
      <c r="DT1250" s="3">
        <v>0</v>
      </c>
      <c r="DU1250" s="3">
        <v>0</v>
      </c>
      <c r="DV1250" s="3">
        <v>0</v>
      </c>
      <c r="DW1250" s="3">
        <v>0</v>
      </c>
      <c r="DX1250" s="3">
        <v>0</v>
      </c>
      <c r="DY1250" s="3">
        <v>0</v>
      </c>
      <c r="DZ1250" s="3">
        <v>0</v>
      </c>
      <c r="EA1250" s="3">
        <v>0</v>
      </c>
      <c r="EB1250" s="3">
        <v>0</v>
      </c>
      <c r="EC1250" s="3">
        <v>0</v>
      </c>
      <c r="ED1250" s="3">
        <v>0</v>
      </c>
      <c r="EE1250" s="3">
        <v>0</v>
      </c>
      <c r="EF1250" s="3">
        <v>0</v>
      </c>
      <c r="EG1250" s="3">
        <v>0</v>
      </c>
      <c r="EH1250" s="3">
        <v>0</v>
      </c>
      <c r="EI1250" s="3">
        <v>0</v>
      </c>
      <c r="EJ1250" s="3">
        <v>0</v>
      </c>
      <c r="EK1250" s="3">
        <v>1</v>
      </c>
      <c r="EL1250" s="3">
        <v>0.99446000000000001</v>
      </c>
      <c r="EM1250" s="3">
        <v>0.98871202120000001</v>
      </c>
      <c r="EN1250" s="3">
        <v>0.98278963619301196</v>
      </c>
      <c r="EO1250" s="3">
        <v>0.97674547993042493</v>
      </c>
      <c r="EP1250" s="3">
        <v>0.97064082068085977</v>
      </c>
      <c r="EQ1250" s="3">
        <v>0.96435106816284777</v>
      </c>
      <c r="ER1250" s="3">
        <v>0.95783205494206691</v>
      </c>
      <c r="ES1250" s="3">
        <v>0.9510314473519782</v>
      </c>
      <c r="ET1250" s="3">
        <v>0.94407940747183516</v>
      </c>
      <c r="EU1250" s="3">
        <v>0.9369704895335722</v>
      </c>
      <c r="EV1250" s="3">
        <v>0.92974644705926834</v>
      </c>
      <c r="EW1250" s="3">
        <v>0.92237355773408836</v>
      </c>
      <c r="EX1250" s="3">
        <v>0.91472708094047273</v>
      </c>
      <c r="EY1250" s="3">
        <v>0.90662259900334019</v>
      </c>
      <c r="EZ1250" s="3">
        <v>0.89790995582691813</v>
      </c>
      <c r="FA1250" s="3">
        <v>0.88851781768896854</v>
      </c>
      <c r="FB1250" s="3">
        <v>0.87816658511289203</v>
      </c>
      <c r="FC1250" s="3">
        <v>0.86670651117716879</v>
      </c>
      <c r="FD1250" s="3">
        <v>0.85402659491864674</v>
      </c>
      <c r="FE1250" s="3">
        <v>0.84008034062362524</v>
      </c>
      <c r="FF1250" s="3">
        <v>0.82494209288558751</v>
      </c>
      <c r="FG1250" s="3">
        <v>0.80848449813251999</v>
      </c>
      <c r="FH1250" s="3">
        <v>0.7906574149486979</v>
      </c>
      <c r="FI1250" s="3">
        <v>0.77137328059809918</v>
      </c>
      <c r="FJ1250" s="3">
        <v>0.75034564496899503</v>
      </c>
      <c r="FK1250" s="3">
        <v>0.72735505440714499</v>
      </c>
      <c r="FL1250" s="3">
        <v>0.70219584307520189</v>
      </c>
      <c r="FM1250" s="3">
        <v>0.67481722715369974</v>
      </c>
      <c r="FN1250" s="3">
        <v>0.64511852098666544</v>
      </c>
      <c r="FO1250" s="3">
        <v>0.61307548404925782</v>
      </c>
      <c r="FP1250" s="3">
        <v>0.57882908751026629</v>
      </c>
      <c r="FQ1250" s="3">
        <v>0.54267542270437508</v>
      </c>
      <c r="FR1250" s="3">
        <v>0.50485637249610715</v>
      </c>
      <c r="FS1250" s="3">
        <v>0.46563912948060954</v>
      </c>
      <c r="FT1250" s="3">
        <v>0.42451388156488212</v>
      </c>
      <c r="FU1250" s="3">
        <v>0.38184599132879582</v>
      </c>
      <c r="FV1250" s="3">
        <v>0.338208631439741</v>
      </c>
      <c r="FW1250" s="3">
        <v>0.29432944359674901</v>
      </c>
      <c r="FX1250" s="3">
        <v>0.25113954104336206</v>
      </c>
      <c r="FY1250" s="3">
        <v>0.20972411932990123</v>
      </c>
      <c r="FZ1250" s="3">
        <v>0.17114956206155249</v>
      </c>
      <c r="GA1250" s="3">
        <v>0.13627955028713179</v>
      </c>
      <c r="GB1250" s="3">
        <v>0.10569296802068794</v>
      </c>
      <c r="GC1250" s="3">
        <v>7.9685099379837254E-2</v>
      </c>
      <c r="GD1250" s="3">
        <v>5.8280087984425362E-2</v>
      </c>
      <c r="GE1250" s="3">
        <v>4.1593915993604534E-2</v>
      </c>
      <c r="GF1250" s="3">
        <v>2.8694810765667898E-2</v>
      </c>
      <c r="GG1250" s="3">
        <v>1.9358667134950193E-2</v>
      </c>
      <c r="GH1250" s="3">
        <v>1.2381029152828746E-2</v>
      </c>
      <c r="GI1250" s="3">
        <v>7.4637796144912819E-3</v>
      </c>
      <c r="GJ1250" s="3">
        <v>4.0658193071979806E-3</v>
      </c>
      <c r="GK1250" s="3">
        <v>1.9487065357469201E-3</v>
      </c>
      <c r="GL1250" s="3">
        <v>8.0818706157032027E-4</v>
      </c>
      <c r="GM1250" s="3">
        <v>2.8705996239916204E-4</v>
      </c>
      <c r="GN1250" s="3">
        <v>8.3132565110797312E-5</v>
      </c>
      <c r="GO1250" s="3">
        <v>1.8067200375529583E-5</v>
      </c>
      <c r="GP1250" s="3">
        <v>2.4882148357179331E-6</v>
      </c>
      <c r="GQ1250" s="3">
        <v>0</v>
      </c>
      <c r="GR1250" s="3">
        <v>0</v>
      </c>
      <c r="GS1250" s="3">
        <v>0</v>
      </c>
      <c r="GT1250" s="3">
        <v>0</v>
      </c>
      <c r="GU1250" s="3">
        <v>0</v>
      </c>
      <c r="GV1250" s="3">
        <v>0</v>
      </c>
      <c r="GW1250" s="3">
        <v>0</v>
      </c>
      <c r="GX1250" s="3">
        <v>0</v>
      </c>
      <c r="GY1250" s="3">
        <v>0</v>
      </c>
      <c r="GZ1250" s="3">
        <v>0</v>
      </c>
      <c r="HA1250" s="3">
        <v>0</v>
      </c>
      <c r="HB1250">
        <f t="shared" si="7325"/>
        <v>31</v>
      </c>
      <c r="HC1250">
        <f t="shared" si="7329"/>
        <v>0.17586169739581103</v>
      </c>
      <c r="HD1250">
        <f>IF(H1250&gt;=$F$3,IF(HB1250&lt;50,HC1250*VLOOKUP(H1250,Ret!$A$2:$AZ$27,HB1250+2),HC1250),0)</f>
        <v>4.2206807374994652E-3</v>
      </c>
      <c r="HE1250">
        <f>IF(H1250&lt;$F$3,HC1250*VLOOKUP(H1250,Withd!$A$2:$AZ$57,HB1250+2),0)</f>
        <v>0</v>
      </c>
      <c r="HF1250">
        <f>IF(HC1250=HD1250,0,HC1250*VLOOKUP(H1250,Mort!$A$2:$E$115,IF(HF1249/HC1249=VLOOKUP(H1249,Mort!$A$2:$E$115,2),2,3)))</f>
        <v>3.2534414018225045E-4</v>
      </c>
      <c r="HH1250">
        <f t="shared" ref="HH1250:HI1250" si="7386">HH1249+1</f>
        <v>52</v>
      </c>
      <c r="HI1250">
        <f t="shared" si="7386"/>
        <v>31</v>
      </c>
      <c r="HJ1250">
        <f t="shared" si="7323"/>
        <v>0.14537958938619511</v>
      </c>
      <c r="HK1250">
        <f>IF(HH1250&gt;=$F$3,IF(HI1250&lt;50,HJ1250*VLOOKUP(HH1250,Ret!$A$2:$AZ$27,HI1250+2),HJ1250),0)</f>
        <v>3.4891101452686826E-3</v>
      </c>
      <c r="HL1250">
        <f>IF(HH1250&lt;$F$3,HJ1250*VLOOKUP(HH1250,Withd!$A$2:$AZ$57,HI1250+2),0)</f>
        <v>0</v>
      </c>
      <c r="HM1250">
        <f>IF(HJ1250=HK1250,0,HJ1250*VLOOKUP(HH1250,Mort!$A$2:$E$115,IF(HM1249/HJ1249=VLOOKUP(HH1249,Mort!$A$2:$E$115,2),2,3)))</f>
        <v>2.6895224036446096E-4</v>
      </c>
      <c r="HN1250">
        <f>HN1249/(1+Assumptions!$C$9)</f>
        <v>0.32664754209358454</v>
      </c>
      <c r="HO1250">
        <f>HO1249*(1+Assumptions!$C$10)</f>
        <v>2.6103684386132895</v>
      </c>
      <c r="HQ1250">
        <f>HQ1249/(1.01+Assumptions!$C$9)</f>
        <v>0.24499742542414218</v>
      </c>
      <c r="HR1250">
        <f>HR1249/(0.99+Assumptions!$C$9)</f>
        <v>0.43672349836805868</v>
      </c>
    </row>
    <row r="1251" spans="2:226" x14ac:dyDescent="0.25">
      <c r="B1251">
        <f t="shared" ref="B1251:C1251" si="7387">B1250+1</f>
        <v>2080</v>
      </c>
      <c r="C1251">
        <f t="shared" si="7387"/>
        <v>83</v>
      </c>
      <c r="D1251">
        <f>IF(D1250=0, 0, D1250*(1-VLOOKUP(C1250,Mort!$A$2:$E$111,IF(D1250/D1249=1-VLOOKUP(C1249,Mort!$A$2:$E$111,4),4,5))))</f>
        <v>0.60664898637724873</v>
      </c>
      <c r="E1251" s="3">
        <f>IF(C1251&lt;65,Assumptions!$C$6,Assumptions!$C$7)*(1+Assumptions!$C$8)^(B1251-$J$3)</f>
        <v>109986.40496875624</v>
      </c>
      <c r="F1251" s="3">
        <f t="shared" si="7321"/>
        <v>66723.14</v>
      </c>
      <c r="H1251">
        <f t="shared" si="7328"/>
        <v>53</v>
      </c>
      <c r="I1251" s="5">
        <v>405666.96402628545</v>
      </c>
      <c r="J1251" s="5">
        <v>0</v>
      </c>
      <c r="K1251" s="5">
        <v>0</v>
      </c>
      <c r="L1251" s="5">
        <v>0</v>
      </c>
      <c r="M1251" s="5">
        <v>0</v>
      </c>
      <c r="N1251" s="5">
        <v>0</v>
      </c>
      <c r="O1251" s="5">
        <v>0</v>
      </c>
      <c r="P1251" s="5">
        <v>0</v>
      </c>
      <c r="Q1251" s="5">
        <v>0</v>
      </c>
      <c r="R1251" s="5">
        <v>0</v>
      </c>
      <c r="S1251" s="5">
        <v>0</v>
      </c>
      <c r="T1251" s="5">
        <v>0</v>
      </c>
      <c r="U1251" s="5">
        <v>0</v>
      </c>
      <c r="V1251" s="5">
        <v>0</v>
      </c>
      <c r="W1251" s="5">
        <v>0</v>
      </c>
      <c r="X1251" s="5">
        <v>0</v>
      </c>
      <c r="Y1251" s="5">
        <v>0</v>
      </c>
      <c r="Z1251" s="5">
        <v>0</v>
      </c>
      <c r="AA1251" s="5">
        <v>0</v>
      </c>
      <c r="AB1251" s="5">
        <v>0</v>
      </c>
      <c r="AC1251" s="5">
        <v>0</v>
      </c>
      <c r="AD1251" s="5">
        <v>0</v>
      </c>
      <c r="AE1251" s="5">
        <v>0</v>
      </c>
      <c r="AF1251" s="5">
        <v>0</v>
      </c>
      <c r="AG1251" s="5">
        <v>0</v>
      </c>
      <c r="AH1251" s="5">
        <v>0</v>
      </c>
      <c r="AI1251" s="5">
        <v>0</v>
      </c>
      <c r="AJ1251" s="5">
        <v>0</v>
      </c>
      <c r="AK1251" s="5">
        <v>0</v>
      </c>
      <c r="AL1251" s="5">
        <v>0</v>
      </c>
      <c r="AM1251" s="5">
        <v>0</v>
      </c>
      <c r="AN1251" s="5">
        <v>0</v>
      </c>
      <c r="AO1251" s="5">
        <v>0</v>
      </c>
      <c r="AP1251" s="5">
        <v>56526.6</v>
      </c>
      <c r="AQ1251" s="5">
        <v>59290.87</v>
      </c>
      <c r="AR1251" s="5">
        <v>62177.19</v>
      </c>
      <c r="AS1251" s="5">
        <v>65193.51</v>
      </c>
      <c r="AT1251" s="5">
        <v>68349.279999999999</v>
      </c>
      <c r="AU1251" s="5">
        <v>71641.23</v>
      </c>
      <c r="AV1251" s="5">
        <v>75070.570000000007</v>
      </c>
      <c r="AW1251" s="5">
        <v>78637.13</v>
      </c>
      <c r="AX1251" s="5">
        <v>82355.72</v>
      </c>
      <c r="AY1251" s="5">
        <v>86231.039999999994</v>
      </c>
      <c r="AZ1251" s="5">
        <v>90272.34</v>
      </c>
      <c r="BA1251" s="5">
        <v>38914.75</v>
      </c>
      <c r="BB1251" s="5">
        <v>40714.720000000001</v>
      </c>
      <c r="BC1251" s="5">
        <v>42573.45</v>
      </c>
      <c r="BD1251" s="5">
        <v>44483.360000000001</v>
      </c>
      <c r="BE1251" s="5">
        <v>46439.06</v>
      </c>
      <c r="BF1251" s="5">
        <v>48422.43</v>
      </c>
      <c r="BG1251" s="5">
        <v>50419</v>
      </c>
      <c r="BH1251" s="5">
        <v>52413.85</v>
      </c>
      <c r="BI1251" s="5">
        <v>54393.61</v>
      </c>
      <c r="BJ1251" s="5">
        <v>56351.18</v>
      </c>
      <c r="BK1251" s="5">
        <v>58264.46</v>
      </c>
      <c r="BL1251" s="5">
        <v>60113.61</v>
      </c>
      <c r="BM1251" s="5">
        <v>61873.05</v>
      </c>
      <c r="BN1251" s="5">
        <v>63496.639999999999</v>
      </c>
      <c r="BO1251" s="5">
        <v>64936.42</v>
      </c>
      <c r="BP1251" s="5">
        <v>66138.23</v>
      </c>
      <c r="BQ1251" s="5">
        <v>67055.27</v>
      </c>
      <c r="BR1251" s="5">
        <v>67629.899999999994</v>
      </c>
      <c r="BS1251" s="5">
        <v>67805.61</v>
      </c>
      <c r="BT1251" s="5">
        <v>67538.98</v>
      </c>
      <c r="BU1251" s="5">
        <v>66803.12</v>
      </c>
      <c r="BV1251" s="5">
        <v>65565.73</v>
      </c>
      <c r="BW1251" s="5">
        <v>63798.58</v>
      </c>
      <c r="BX1251" s="5">
        <v>61362.9</v>
      </c>
      <c r="BY1251" s="5">
        <v>58231.06</v>
      </c>
      <c r="BZ1251" s="5">
        <v>54413.120000000003</v>
      </c>
      <c r="CA1251" s="5">
        <v>49958</v>
      </c>
      <c r="CB1251" s="5">
        <v>44971.66</v>
      </c>
      <c r="CC1251" s="5">
        <v>39620.93</v>
      </c>
      <c r="CD1251" s="5">
        <v>34111.79</v>
      </c>
      <c r="CE1251" s="5">
        <v>28655.759999999998</v>
      </c>
      <c r="CF1251" s="5">
        <v>23446.59</v>
      </c>
      <c r="CG1251" s="5">
        <v>18649.330000000002</v>
      </c>
      <c r="CH1251" s="5">
        <v>14389.93</v>
      </c>
      <c r="CI1251" s="5">
        <v>10834.8</v>
      </c>
      <c r="CJ1251" s="5">
        <v>7885.82</v>
      </c>
      <c r="CK1251" s="5">
        <v>5612.69</v>
      </c>
      <c r="CL1251" s="5">
        <v>3787.09</v>
      </c>
      <c r="CM1251" s="5">
        <v>2408.5700000000002</v>
      </c>
      <c r="CN1251" s="5">
        <v>1384.21</v>
      </c>
      <c r="CO1251" s="5">
        <v>699.93</v>
      </c>
      <c r="CP1251" s="5">
        <v>306.25</v>
      </c>
      <c r="CQ1251" s="5">
        <v>114.76</v>
      </c>
      <c r="CR1251" s="5">
        <v>35.06</v>
      </c>
      <c r="CS1251" s="5">
        <v>8.0399999999999991</v>
      </c>
      <c r="CT1251" s="5">
        <v>1.17</v>
      </c>
      <c r="CU1251" s="5">
        <v>0</v>
      </c>
      <c r="CV1251" s="5">
        <v>0</v>
      </c>
      <c r="CW1251" s="5">
        <v>0</v>
      </c>
      <c r="CX1251" s="5">
        <v>0</v>
      </c>
      <c r="CY1251" s="5">
        <v>0</v>
      </c>
      <c r="CZ1251" s="5">
        <v>0</v>
      </c>
      <c r="DA1251" s="5">
        <v>0</v>
      </c>
      <c r="DB1251" s="5">
        <v>0</v>
      </c>
      <c r="DC1251" s="5">
        <v>0</v>
      </c>
      <c r="DD1251" s="5">
        <v>0</v>
      </c>
      <c r="DE1251" s="5">
        <v>0</v>
      </c>
      <c r="DF1251" s="3">
        <v>0</v>
      </c>
      <c r="DG1251" s="3">
        <v>0</v>
      </c>
      <c r="DH1251" s="3">
        <v>0</v>
      </c>
      <c r="DI1251" s="3">
        <v>0</v>
      </c>
      <c r="DJ1251" s="3">
        <v>0</v>
      </c>
      <c r="DK1251" s="3">
        <v>0</v>
      </c>
      <c r="DL1251" s="3">
        <v>0</v>
      </c>
      <c r="DM1251" s="3">
        <v>0</v>
      </c>
      <c r="DN1251" s="3">
        <v>0</v>
      </c>
      <c r="DO1251" s="3">
        <v>0</v>
      </c>
      <c r="DP1251" s="3">
        <v>0</v>
      </c>
      <c r="DQ1251" s="3">
        <v>0</v>
      </c>
      <c r="DR1251" s="3">
        <v>0</v>
      </c>
      <c r="DS1251" s="3">
        <v>0</v>
      </c>
      <c r="DT1251" s="3">
        <v>0</v>
      </c>
      <c r="DU1251" s="3">
        <v>0</v>
      </c>
      <c r="DV1251" s="3">
        <v>0</v>
      </c>
      <c r="DW1251" s="3">
        <v>0</v>
      </c>
      <c r="DX1251" s="3">
        <v>0</v>
      </c>
      <c r="DY1251" s="3">
        <v>0</v>
      </c>
      <c r="DZ1251" s="3">
        <v>0</v>
      </c>
      <c r="EA1251" s="3">
        <v>0</v>
      </c>
      <c r="EB1251" s="3">
        <v>0</v>
      </c>
      <c r="EC1251" s="3">
        <v>0</v>
      </c>
      <c r="ED1251" s="3">
        <v>0</v>
      </c>
      <c r="EE1251" s="3">
        <v>0</v>
      </c>
      <c r="EF1251" s="3">
        <v>0</v>
      </c>
      <c r="EG1251" s="3">
        <v>0</v>
      </c>
      <c r="EH1251" s="3">
        <v>0</v>
      </c>
      <c r="EI1251" s="3">
        <v>0</v>
      </c>
      <c r="EJ1251" s="3">
        <v>0</v>
      </c>
      <c r="EK1251" s="3">
        <v>0</v>
      </c>
      <c r="EL1251" s="3">
        <v>1</v>
      </c>
      <c r="EM1251" s="3">
        <v>0.99421999999999999</v>
      </c>
      <c r="EN1251" s="3">
        <v>0.98826462219999989</v>
      </c>
      <c r="EO1251" s="3">
        <v>0.98218679477346993</v>
      </c>
      <c r="EP1251" s="3">
        <v>0.97604812730613577</v>
      </c>
      <c r="EQ1251" s="3">
        <v>0.96972333544119194</v>
      </c>
      <c r="ER1251" s="3">
        <v>0.9631680056936095</v>
      </c>
      <c r="ES1251" s="3">
        <v>0.9563295128531849</v>
      </c>
      <c r="ET1251" s="3">
        <v>0.94933874411422814</v>
      </c>
      <c r="EU1251" s="3">
        <v>0.94219022337104796</v>
      </c>
      <c r="EV1251" s="3">
        <v>0.93492593674885716</v>
      </c>
      <c r="EW1251" s="3">
        <v>0.92751197407043873</v>
      </c>
      <c r="EX1251" s="3">
        <v>0.91982289980539478</v>
      </c>
      <c r="EY1251" s="3">
        <v>0.91167326891311895</v>
      </c>
      <c r="EZ1251" s="3">
        <v>0.90291208879886387</v>
      </c>
      <c r="FA1251" s="3">
        <v>0.89346762835002769</v>
      </c>
      <c r="FB1251" s="3">
        <v>0.88305873047974981</v>
      </c>
      <c r="FC1251" s="3">
        <v>0.87153481404698907</v>
      </c>
      <c r="FD1251" s="3">
        <v>0.85878425971748162</v>
      </c>
      <c r="FE1251" s="3">
        <v>0.84476031275629515</v>
      </c>
      <c r="FF1251" s="3">
        <v>0.82953773192042668</v>
      </c>
      <c r="FG1251" s="3">
        <v>0.81298845416861409</v>
      </c>
      <c r="FH1251" s="3">
        <v>0.79506205875419611</v>
      </c>
      <c r="FI1251" s="3">
        <v>0.77567049514118125</v>
      </c>
      <c r="FJ1251" s="3">
        <v>0.75452571744363273</v>
      </c>
      <c r="FK1251" s="3">
        <v>0.73140704946115986</v>
      </c>
      <c r="FL1251" s="3">
        <v>0.7061076796202983</v>
      </c>
      <c r="FM1251" s="3">
        <v>0.67857654119190292</v>
      </c>
      <c r="FN1251" s="3">
        <v>0.64871238761404726</v>
      </c>
      <c r="FO1251" s="3">
        <v>0.61649084332125759</v>
      </c>
      <c r="FP1251" s="3">
        <v>0.58205366481333209</v>
      </c>
      <c r="FQ1251" s="3">
        <v>0.5456985929090914</v>
      </c>
      <c r="FR1251" s="3">
        <v>0.50766885796925676</v>
      </c>
      <c r="FS1251" s="3">
        <v>0.46823314108220493</v>
      </c>
      <c r="FT1251" s="3">
        <v>0.42687879006182461</v>
      </c>
      <c r="FU1251" s="3">
        <v>0.38397320287271064</v>
      </c>
      <c r="FV1251" s="3">
        <v>0.34009274524841726</v>
      </c>
      <c r="FW1251" s="3">
        <v>0.29596911247988761</v>
      </c>
      <c r="FX1251" s="3">
        <v>0.2525386049145889</v>
      </c>
      <c r="FY1251" s="3">
        <v>0.21089246357812405</v>
      </c>
      <c r="FZ1251" s="3">
        <v>0.17210301275219969</v>
      </c>
      <c r="GA1251" s="3">
        <v>0.13703874493406651</v>
      </c>
      <c r="GB1251" s="3">
        <v>0.10628176902106462</v>
      </c>
      <c r="GC1251" s="3">
        <v>8.0129014118051248E-2</v>
      </c>
      <c r="GD1251" s="3">
        <v>5.8604758345660313E-2</v>
      </c>
      <c r="GE1251" s="3">
        <v>4.1825629983714308E-2</v>
      </c>
      <c r="GF1251" s="3">
        <v>2.885466561316483E-2</v>
      </c>
      <c r="GG1251" s="3">
        <v>1.9466511609265522E-2</v>
      </c>
      <c r="GH1251" s="3">
        <v>1.2450002164821857E-2</v>
      </c>
      <c r="GI1251" s="3">
        <v>7.5053593050412089E-3</v>
      </c>
      <c r="GJ1251" s="3">
        <v>4.0884694278281479E-3</v>
      </c>
      <c r="GK1251" s="3">
        <v>1.9595625120637531E-3</v>
      </c>
      <c r="GL1251" s="3">
        <v>8.1268936062820038E-4</v>
      </c>
      <c r="GM1251" s="3">
        <v>2.886591340015305E-4</v>
      </c>
      <c r="GN1251" s="3">
        <v>8.3595685206843225E-5</v>
      </c>
      <c r="GO1251" s="3">
        <v>1.8167850266003239E-5</v>
      </c>
      <c r="GP1251" s="3">
        <v>2.5020763386339653E-6</v>
      </c>
      <c r="GQ1251" s="3">
        <v>0</v>
      </c>
      <c r="GR1251" s="3">
        <v>0</v>
      </c>
      <c r="GS1251" s="3">
        <v>0</v>
      </c>
      <c r="GT1251" s="3">
        <v>0</v>
      </c>
      <c r="GU1251" s="3">
        <v>0</v>
      </c>
      <c r="GV1251" s="3">
        <v>0</v>
      </c>
      <c r="GW1251" s="3">
        <v>0</v>
      </c>
      <c r="GX1251" s="3">
        <v>0</v>
      </c>
      <c r="GY1251" s="3">
        <v>0</v>
      </c>
      <c r="GZ1251" s="3">
        <v>0</v>
      </c>
      <c r="HA1251" s="3">
        <v>0</v>
      </c>
      <c r="HB1251">
        <f t="shared" si="7325"/>
        <v>32</v>
      </c>
      <c r="HC1251">
        <f t="shared" si="7329"/>
        <v>0.17131567251812932</v>
      </c>
      <c r="HD1251">
        <f>IF(H1251&gt;=$F$3,IF(HB1251&lt;50,HC1251*VLOOKUP(H1251,Ret!$A$2:$AZ$27,HB1251+2),HC1251),0)</f>
        <v>3.7689447953988446E-3</v>
      </c>
      <c r="HE1251">
        <f>IF(H1251&lt;$F$3,HC1251*VLOOKUP(H1251,Withd!$A$2:$AZ$57,HB1251+2),0)</f>
        <v>0</v>
      </c>
      <c r="HF1251">
        <f>IF(HC1251=HD1251,0,HC1251*VLOOKUP(H1251,Mort!$A$2:$E$115,IF(HF1250/HC1250=VLOOKUP(H1250,Mort!$A$2:$E$115,2),2,3)))</f>
        <v>3.4091818831107735E-4</v>
      </c>
      <c r="HH1251">
        <f t="shared" ref="HH1251:HI1251" si="7388">HH1250+1</f>
        <v>53</v>
      </c>
      <c r="HI1251">
        <f t="shared" si="7388"/>
        <v>32</v>
      </c>
      <c r="HJ1251">
        <f t="shared" si="7323"/>
        <v>0.14162152700056196</v>
      </c>
      <c r="HK1251">
        <f>IF(HH1251&gt;=$F$3,IF(HI1251&lt;50,HJ1251*VLOOKUP(HH1251,Ret!$A$2:$AZ$27,HI1251+2),HJ1251),0)</f>
        <v>3.115673594012363E-3</v>
      </c>
      <c r="HL1251">
        <f>IF(HH1251&lt;$F$3,HJ1251*VLOOKUP(HH1251,Withd!$A$2:$AZ$57,HI1251+2),0)</f>
        <v>0</v>
      </c>
      <c r="HM1251">
        <f>IF(HJ1251=HK1251,0,HJ1251*VLOOKUP(HH1251,Mort!$A$2:$E$115,IF(HM1250/HJ1250=VLOOKUP(HH1250,Mort!$A$2:$E$115,2),2,3)))</f>
        <v>2.818268387311183E-4</v>
      </c>
      <c r="HN1251">
        <f>HN1250/(1+Assumptions!$C$9)</f>
        <v>0.31468934691096778</v>
      </c>
      <c r="HO1251">
        <f>HO1250*(1+Assumptions!$C$10)</f>
        <v>2.6952054128682215</v>
      </c>
      <c r="HQ1251">
        <f>HQ1250/(1.01+Assumptions!$C$9)</f>
        <v>0.23377616929784559</v>
      </c>
      <c r="HR1251">
        <f>HR1250/(0.99+Assumptions!$C$9)</f>
        <v>0.42482830580550457</v>
      </c>
    </row>
    <row r="1252" spans="2:226" x14ac:dyDescent="0.25">
      <c r="B1252">
        <f t="shared" ref="B1252:C1252" si="7389">B1251+1</f>
        <v>2081</v>
      </c>
      <c r="C1252">
        <f t="shared" si="7389"/>
        <v>84</v>
      </c>
      <c r="D1252">
        <f>IF(D1251=0, 0, D1251*(1-VLOOKUP(C1251,Mort!$A$2:$E$111,IF(D1251/D1250=1-VLOOKUP(C1250,Mort!$A$2:$E$111,4),4,5))))</f>
        <v>0.57276157399821559</v>
      </c>
      <c r="E1252" s="3">
        <f>IF(C1252&lt;65,Assumptions!$C$6,Assumptions!$C$7)*(1+Assumptions!$C$8)^(B1252-$J$3)</f>
        <v>116035.65724203784</v>
      </c>
      <c r="F1252" s="3">
        <f t="shared" si="7321"/>
        <v>66460.77</v>
      </c>
      <c r="H1252">
        <f t="shared" si="7328"/>
        <v>54</v>
      </c>
      <c r="I1252" s="5">
        <v>390788.61688321142</v>
      </c>
      <c r="J1252" s="5">
        <v>0</v>
      </c>
      <c r="K1252" s="5">
        <v>0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0</v>
      </c>
      <c r="Z1252" s="5">
        <v>0</v>
      </c>
      <c r="AA1252" s="5">
        <v>0</v>
      </c>
      <c r="AB1252" s="5">
        <v>0</v>
      </c>
      <c r="AC1252" s="5">
        <v>0</v>
      </c>
      <c r="AD1252" s="5">
        <v>0</v>
      </c>
      <c r="AE1252" s="5">
        <v>0</v>
      </c>
      <c r="AF1252" s="5">
        <v>0</v>
      </c>
      <c r="AG1252" s="5">
        <v>0</v>
      </c>
      <c r="AH1252" s="5">
        <v>0</v>
      </c>
      <c r="AI1252" s="5">
        <v>0</v>
      </c>
      <c r="AJ1252" s="5">
        <v>0</v>
      </c>
      <c r="AK1252" s="5">
        <v>0</v>
      </c>
      <c r="AL1252" s="5">
        <v>0</v>
      </c>
      <c r="AM1252" s="5">
        <v>0</v>
      </c>
      <c r="AN1252" s="5">
        <v>0</v>
      </c>
      <c r="AO1252" s="5">
        <v>0</v>
      </c>
      <c r="AP1252" s="5">
        <v>0</v>
      </c>
      <c r="AQ1252" s="5">
        <v>59635.57</v>
      </c>
      <c r="AR1252" s="5">
        <v>62538.66</v>
      </c>
      <c r="AS1252" s="5">
        <v>65572.52</v>
      </c>
      <c r="AT1252" s="5">
        <v>68746.64</v>
      </c>
      <c r="AU1252" s="5">
        <v>72057.72</v>
      </c>
      <c r="AV1252" s="5">
        <v>75507</v>
      </c>
      <c r="AW1252" s="5">
        <v>79094.3</v>
      </c>
      <c r="AX1252" s="5">
        <v>82834.5</v>
      </c>
      <c r="AY1252" s="5">
        <v>86732.35</v>
      </c>
      <c r="AZ1252" s="5">
        <v>90797.15</v>
      </c>
      <c r="BA1252" s="5">
        <v>39140.99</v>
      </c>
      <c r="BB1252" s="5">
        <v>40951.42</v>
      </c>
      <c r="BC1252" s="5">
        <v>42820.959999999999</v>
      </c>
      <c r="BD1252" s="5">
        <v>44741.97</v>
      </c>
      <c r="BE1252" s="5">
        <v>46709.04</v>
      </c>
      <c r="BF1252" s="5">
        <v>48703.94</v>
      </c>
      <c r="BG1252" s="5">
        <v>50712.12</v>
      </c>
      <c r="BH1252" s="5">
        <v>52718.559999999998</v>
      </c>
      <c r="BI1252" s="5">
        <v>54709.84</v>
      </c>
      <c r="BJ1252" s="5">
        <v>56678.78</v>
      </c>
      <c r="BK1252" s="5">
        <v>58603.18</v>
      </c>
      <c r="BL1252" s="5">
        <v>60463.09</v>
      </c>
      <c r="BM1252" s="5">
        <v>62232.75</v>
      </c>
      <c r="BN1252" s="5">
        <v>63865.79</v>
      </c>
      <c r="BO1252" s="5">
        <v>65313.93</v>
      </c>
      <c r="BP1252" s="5">
        <v>66522.73</v>
      </c>
      <c r="BQ1252" s="5">
        <v>67445.100000000006</v>
      </c>
      <c r="BR1252" s="5">
        <v>68023.070000000007</v>
      </c>
      <c r="BS1252" s="5">
        <v>68199.81</v>
      </c>
      <c r="BT1252" s="5">
        <v>67931.62</v>
      </c>
      <c r="BU1252" s="5">
        <v>67191.490000000005</v>
      </c>
      <c r="BV1252" s="5">
        <v>65946.899999999994</v>
      </c>
      <c r="BW1252" s="5">
        <v>64169.48</v>
      </c>
      <c r="BX1252" s="5">
        <v>61719.64</v>
      </c>
      <c r="BY1252" s="5">
        <v>58569.59</v>
      </c>
      <c r="BZ1252" s="5">
        <v>54729.45</v>
      </c>
      <c r="CA1252" s="5">
        <v>50248.44</v>
      </c>
      <c r="CB1252" s="5">
        <v>45233.11</v>
      </c>
      <c r="CC1252" s="5">
        <v>39851.269999999997</v>
      </c>
      <c r="CD1252" s="5">
        <v>34310.1</v>
      </c>
      <c r="CE1252" s="5">
        <v>28822.35</v>
      </c>
      <c r="CF1252" s="5">
        <v>23582.9</v>
      </c>
      <c r="CG1252" s="5">
        <v>18757.75</v>
      </c>
      <c r="CH1252" s="5">
        <v>14473.59</v>
      </c>
      <c r="CI1252" s="5">
        <v>10897.79</v>
      </c>
      <c r="CJ1252" s="5">
        <v>7931.67</v>
      </c>
      <c r="CK1252" s="5">
        <v>5645.32</v>
      </c>
      <c r="CL1252" s="5">
        <v>3809.1</v>
      </c>
      <c r="CM1252" s="5">
        <v>2422.5700000000002</v>
      </c>
      <c r="CN1252" s="5">
        <v>1392.26</v>
      </c>
      <c r="CO1252" s="5">
        <v>704</v>
      </c>
      <c r="CP1252" s="5">
        <v>308.02999999999997</v>
      </c>
      <c r="CQ1252" s="5">
        <v>115.43</v>
      </c>
      <c r="CR1252" s="5">
        <v>35.270000000000003</v>
      </c>
      <c r="CS1252" s="5">
        <v>8.09</v>
      </c>
      <c r="CT1252" s="5">
        <v>1.17</v>
      </c>
      <c r="CU1252" s="5">
        <v>0</v>
      </c>
      <c r="CV1252" s="5">
        <v>0</v>
      </c>
      <c r="CW1252" s="5">
        <v>0</v>
      </c>
      <c r="CX1252" s="5">
        <v>0</v>
      </c>
      <c r="CY1252" s="5">
        <v>0</v>
      </c>
      <c r="CZ1252" s="5">
        <v>0</v>
      </c>
      <c r="DA1252" s="5">
        <v>0</v>
      </c>
      <c r="DB1252" s="5">
        <v>0</v>
      </c>
      <c r="DC1252" s="5">
        <v>0</v>
      </c>
      <c r="DD1252" s="5">
        <v>0</v>
      </c>
      <c r="DE1252" s="5">
        <v>0</v>
      </c>
      <c r="DF1252" s="3">
        <v>0</v>
      </c>
      <c r="DG1252" s="3">
        <v>0</v>
      </c>
      <c r="DH1252" s="3">
        <v>0</v>
      </c>
      <c r="DI1252" s="3">
        <v>0</v>
      </c>
      <c r="DJ1252" s="3">
        <v>0</v>
      </c>
      <c r="DK1252" s="3">
        <v>0</v>
      </c>
      <c r="DL1252" s="3">
        <v>0</v>
      </c>
      <c r="DM1252" s="3">
        <v>0</v>
      </c>
      <c r="DN1252" s="3">
        <v>0</v>
      </c>
      <c r="DO1252" s="3">
        <v>0</v>
      </c>
      <c r="DP1252" s="3">
        <v>0</v>
      </c>
      <c r="DQ1252" s="3">
        <v>0</v>
      </c>
      <c r="DR1252" s="3">
        <v>0</v>
      </c>
      <c r="DS1252" s="3">
        <v>0</v>
      </c>
      <c r="DT1252" s="3">
        <v>0</v>
      </c>
      <c r="DU1252" s="3">
        <v>0</v>
      </c>
      <c r="DV1252" s="3">
        <v>0</v>
      </c>
      <c r="DW1252" s="3">
        <v>0</v>
      </c>
      <c r="DX1252" s="3">
        <v>0</v>
      </c>
      <c r="DY1252" s="3">
        <v>0</v>
      </c>
      <c r="DZ1252" s="3">
        <v>0</v>
      </c>
      <c r="EA1252" s="3">
        <v>0</v>
      </c>
      <c r="EB1252" s="3">
        <v>0</v>
      </c>
      <c r="EC1252" s="3">
        <v>0</v>
      </c>
      <c r="ED1252" s="3">
        <v>0</v>
      </c>
      <c r="EE1252" s="3">
        <v>0</v>
      </c>
      <c r="EF1252" s="3">
        <v>0</v>
      </c>
      <c r="EG1252" s="3">
        <v>0</v>
      </c>
      <c r="EH1252" s="3">
        <v>0</v>
      </c>
      <c r="EI1252" s="3">
        <v>0</v>
      </c>
      <c r="EJ1252" s="3">
        <v>0</v>
      </c>
      <c r="EK1252" s="3">
        <v>0</v>
      </c>
      <c r="EL1252" s="3">
        <v>0</v>
      </c>
      <c r="EM1252" s="3">
        <v>1</v>
      </c>
      <c r="EN1252" s="3">
        <v>0.99400999999999995</v>
      </c>
      <c r="EO1252" s="3">
        <v>0.98789683849999999</v>
      </c>
      <c r="EP1252" s="3">
        <v>0.98172248325937506</v>
      </c>
      <c r="EQ1252" s="3">
        <v>0.97536092156785426</v>
      </c>
      <c r="ER1252" s="3">
        <v>0.9687674817380556</v>
      </c>
      <c r="ES1252" s="3">
        <v>0.96188923261771542</v>
      </c>
      <c r="ET1252" s="3">
        <v>0.95485782232727989</v>
      </c>
      <c r="EU1252" s="3">
        <v>0.94766774292515543</v>
      </c>
      <c r="EV1252" s="3">
        <v>0.94036122462720251</v>
      </c>
      <c r="EW1252" s="3">
        <v>0.93290416011590882</v>
      </c>
      <c r="EX1252" s="3">
        <v>0.92517038462854795</v>
      </c>
      <c r="EY1252" s="3">
        <v>0.91697337502073906</v>
      </c>
      <c r="EZ1252" s="3">
        <v>0.90816126088678972</v>
      </c>
      <c r="FA1252" s="3">
        <v>0.89866189409791386</v>
      </c>
      <c r="FB1252" s="3">
        <v>0.88819248303167309</v>
      </c>
      <c r="FC1252" s="3">
        <v>0.87660157112810977</v>
      </c>
      <c r="FD1252" s="3">
        <v>0.86377689014250547</v>
      </c>
      <c r="FE1252" s="3">
        <v>0.84967141352647835</v>
      </c>
      <c r="FF1252" s="3">
        <v>0.83436033465473114</v>
      </c>
      <c r="FG1252" s="3">
        <v>0.81771484597836919</v>
      </c>
      <c r="FH1252" s="3">
        <v>0.7996842336245461</v>
      </c>
      <c r="FI1252" s="3">
        <v>0.78017993516644346</v>
      </c>
      <c r="FJ1252" s="3">
        <v>0.75891223013380626</v>
      </c>
      <c r="FK1252" s="3">
        <v>0.73565915940250648</v>
      </c>
      <c r="FL1252" s="3">
        <v>0.71021270907877376</v>
      </c>
      <c r="FM1252" s="3">
        <v>0.68252151555179241</v>
      </c>
      <c r="FN1252" s="3">
        <v>0.65248374365235806</v>
      </c>
      <c r="FO1252" s="3">
        <v>0.62007487610514544</v>
      </c>
      <c r="FP1252" s="3">
        <v>0.58543749352591201</v>
      </c>
      <c r="FQ1252" s="3">
        <v>0.5488710676802836</v>
      </c>
      <c r="FR1252" s="3">
        <v>0.51062024297364461</v>
      </c>
      <c r="FS1252" s="3">
        <v>0.47095526249945191</v>
      </c>
      <c r="FT1252" s="3">
        <v>0.42936049371550034</v>
      </c>
      <c r="FU1252" s="3">
        <v>0.38620547049215542</v>
      </c>
      <c r="FV1252" s="3">
        <v>0.34206990932431186</v>
      </c>
      <c r="FW1252" s="3">
        <v>0.29768975928857566</v>
      </c>
      <c r="FX1252" s="3">
        <v>0.2540067640105701</v>
      </c>
      <c r="FY1252" s="3">
        <v>0.21211850855758699</v>
      </c>
      <c r="FZ1252" s="3">
        <v>0.17310355127859001</v>
      </c>
      <c r="GA1252" s="3">
        <v>0.13783543374109009</v>
      </c>
      <c r="GB1252" s="3">
        <v>0.10689964899223983</v>
      </c>
      <c r="GC1252" s="3">
        <v>8.0594852364719374E-2</v>
      </c>
      <c r="GD1252" s="3">
        <v>5.8945463122508451E-2</v>
      </c>
      <c r="GE1252" s="3">
        <v>4.2068787575903051E-2</v>
      </c>
      <c r="GF1252" s="3">
        <v>2.9022415172864E-2</v>
      </c>
      <c r="GG1252" s="3">
        <v>1.9579682172220971E-2</v>
      </c>
      <c r="GH1252" s="3">
        <v>1.2522381530065645E-2</v>
      </c>
      <c r="GI1252" s="3">
        <v>7.5489924815847738E-3</v>
      </c>
      <c r="GJ1252" s="3">
        <v>4.1122381644184899E-3</v>
      </c>
      <c r="GK1252" s="3">
        <v>1.9709546298241382E-3</v>
      </c>
      <c r="GL1252" s="3">
        <v>8.1741401362696493E-4</v>
      </c>
      <c r="GM1252" s="3">
        <v>2.9033728350016166E-4</v>
      </c>
      <c r="GN1252" s="3">
        <v>8.4081677301646812E-5</v>
      </c>
      <c r="GO1252" s="3">
        <v>1.8273470927966903E-5</v>
      </c>
      <c r="GP1252" s="3">
        <v>2.516622416199601E-6</v>
      </c>
      <c r="GQ1252" s="3">
        <v>0</v>
      </c>
      <c r="GR1252" s="3">
        <v>0</v>
      </c>
      <c r="GS1252" s="3">
        <v>0</v>
      </c>
      <c r="GT1252" s="3">
        <v>0</v>
      </c>
      <c r="GU1252" s="3">
        <v>0</v>
      </c>
      <c r="GV1252" s="3">
        <v>0</v>
      </c>
      <c r="GW1252" s="3">
        <v>0</v>
      </c>
      <c r="GX1252" s="3">
        <v>0</v>
      </c>
      <c r="GY1252" s="3">
        <v>0</v>
      </c>
      <c r="GZ1252" s="3">
        <v>0</v>
      </c>
      <c r="HA1252" s="3">
        <v>0</v>
      </c>
      <c r="HB1252">
        <f t="shared" si="7325"/>
        <v>33</v>
      </c>
      <c r="HC1252">
        <f t="shared" si="7329"/>
        <v>0.16720580953441938</v>
      </c>
      <c r="HD1252">
        <f>IF(H1252&gt;=$F$3,IF(HB1252&lt;50,HC1252*VLOOKUP(H1252,Ret!$A$2:$AZ$27,HB1252+2),HC1252),0)</f>
        <v>5.5177917146358394E-3</v>
      </c>
      <c r="HE1252">
        <f>IF(H1252&lt;$F$3,HC1252*VLOOKUP(H1252,Withd!$A$2:$AZ$57,HB1252+2),0)</f>
        <v>0</v>
      </c>
      <c r="HF1252">
        <f>IF(HC1252=HD1252,0,HC1252*VLOOKUP(H1252,Mort!$A$2:$E$115,IF(HF1251/HC1251=VLOOKUP(H1251,Mort!$A$2:$E$115,2),2,3)))</f>
        <v>3.5614837430831327E-4</v>
      </c>
      <c r="HH1252">
        <f t="shared" ref="HH1252:HI1252" si="7390">HH1251+1</f>
        <v>54</v>
      </c>
      <c r="HI1252">
        <f t="shared" si="7390"/>
        <v>33</v>
      </c>
      <c r="HJ1252">
        <f t="shared" si="7323"/>
        <v>0.13822402656781849</v>
      </c>
      <c r="HK1252">
        <f>IF(HH1252&gt;=$F$3,IF(HI1252&lt;50,HJ1252*VLOOKUP(HH1252,Ret!$A$2:$AZ$27,HI1252+2),HJ1252),0)</f>
        <v>4.5613928767380104E-3</v>
      </c>
      <c r="HL1252">
        <f>IF(HH1252&lt;$F$3,HJ1252*VLOOKUP(HH1252,Withd!$A$2:$AZ$57,HI1252+2),0)</f>
        <v>0</v>
      </c>
      <c r="HM1252">
        <f>IF(HJ1252=HK1252,0,HJ1252*VLOOKUP(HH1252,Mort!$A$2:$E$115,IF(HM1251/HJ1251=VLOOKUP(HH1251,Mort!$A$2:$E$115,2),2,3)))</f>
        <v>2.9441717658945334E-4</v>
      </c>
      <c r="HN1252">
        <f>HN1251/(1+Assumptions!$C$9)</f>
        <v>0.3031689276598919</v>
      </c>
      <c r="HO1252">
        <f>HO1251*(1+Assumptions!$C$10)</f>
        <v>2.7827995887864385</v>
      </c>
      <c r="HQ1252">
        <f>HQ1251/(1.01+Assumptions!$C$9)</f>
        <v>0.22306886383382213</v>
      </c>
      <c r="HR1252">
        <f>HR1251/(0.99+Assumptions!$C$9)</f>
        <v>0.41325710681469313</v>
      </c>
    </row>
    <row r="1253" spans="2:226" x14ac:dyDescent="0.25">
      <c r="B1253">
        <f t="shared" ref="B1253:C1253" si="7391">B1252+1</f>
        <v>2082</v>
      </c>
      <c r="C1253">
        <f t="shared" si="7391"/>
        <v>85</v>
      </c>
      <c r="D1253">
        <f>IF(D1252=0, 0, D1252*(1-VLOOKUP(C1252,Mort!$A$2:$E$111,IF(D1252/D1251=1-VLOOKUP(C1251,Mort!$A$2:$E$111,4),4,5))))</f>
        <v>0.53698688608628709</v>
      </c>
      <c r="E1253" s="3">
        <f>IF(C1253&lt;65,Assumptions!$C$6,Assumptions!$C$7)*(1+Assumptions!$C$8)^(B1253-$J$3)</f>
        <v>122417.61839034989</v>
      </c>
      <c r="F1253" s="3">
        <f t="shared" si="7321"/>
        <v>65736.66</v>
      </c>
      <c r="H1253">
        <f t="shared" si="7328"/>
        <v>55</v>
      </c>
      <c r="I1253" s="5">
        <v>375620.80983469752</v>
      </c>
      <c r="J1253" s="5">
        <v>0</v>
      </c>
      <c r="K1253" s="5">
        <v>0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s="5">
        <v>0</v>
      </c>
      <c r="AC1253" s="5">
        <v>0</v>
      </c>
      <c r="AD1253" s="5">
        <v>0</v>
      </c>
      <c r="AE1253" s="5">
        <v>0</v>
      </c>
      <c r="AF1253" s="5">
        <v>0</v>
      </c>
      <c r="AG1253" s="5">
        <v>0</v>
      </c>
      <c r="AH1253" s="5">
        <v>0</v>
      </c>
      <c r="AI1253" s="5">
        <v>0</v>
      </c>
      <c r="AJ1253" s="5">
        <v>0</v>
      </c>
      <c r="AK1253" s="5">
        <v>0</v>
      </c>
      <c r="AL1253" s="5">
        <v>0</v>
      </c>
      <c r="AM1253" s="5">
        <v>0</v>
      </c>
      <c r="AN1253" s="5">
        <v>0</v>
      </c>
      <c r="AO1253" s="5">
        <v>0</v>
      </c>
      <c r="AP1253" s="5">
        <v>0</v>
      </c>
      <c r="AQ1253" s="5">
        <v>0</v>
      </c>
      <c r="AR1253" s="5">
        <v>62915.519999999997</v>
      </c>
      <c r="AS1253" s="5">
        <v>65967.67</v>
      </c>
      <c r="AT1253" s="5">
        <v>69160.91</v>
      </c>
      <c r="AU1253" s="5">
        <v>72491.95</v>
      </c>
      <c r="AV1253" s="5">
        <v>75962.009999999995</v>
      </c>
      <c r="AW1253" s="5">
        <v>79570.929999999993</v>
      </c>
      <c r="AX1253" s="5">
        <v>83333.67</v>
      </c>
      <c r="AY1253" s="5">
        <v>87255.01</v>
      </c>
      <c r="AZ1253" s="5">
        <v>91344.3</v>
      </c>
      <c r="BA1253" s="5">
        <v>39376.85</v>
      </c>
      <c r="BB1253" s="5">
        <v>41198.19</v>
      </c>
      <c r="BC1253" s="5">
        <v>43079</v>
      </c>
      <c r="BD1253" s="5">
        <v>45011.59</v>
      </c>
      <c r="BE1253" s="5">
        <v>46990.51</v>
      </c>
      <c r="BF1253" s="5">
        <v>48997.440000000002</v>
      </c>
      <c r="BG1253" s="5">
        <v>51017.71</v>
      </c>
      <c r="BH1253" s="5">
        <v>53036.25</v>
      </c>
      <c r="BI1253" s="5">
        <v>55039.519999999997</v>
      </c>
      <c r="BJ1253" s="5">
        <v>57020.34</v>
      </c>
      <c r="BK1253" s="5">
        <v>58956.33</v>
      </c>
      <c r="BL1253" s="5">
        <v>60827.44</v>
      </c>
      <c r="BM1253" s="5">
        <v>62607.78</v>
      </c>
      <c r="BN1253" s="5">
        <v>64250.65</v>
      </c>
      <c r="BO1253" s="5">
        <v>65707.520000000004</v>
      </c>
      <c r="BP1253" s="5">
        <v>66923.600000000006</v>
      </c>
      <c r="BQ1253" s="5">
        <v>67851.539999999994</v>
      </c>
      <c r="BR1253" s="5">
        <v>68432.990000000005</v>
      </c>
      <c r="BS1253" s="5">
        <v>68610.789999999994</v>
      </c>
      <c r="BT1253" s="5">
        <v>68340.990000000005</v>
      </c>
      <c r="BU1253" s="5">
        <v>67596.39</v>
      </c>
      <c r="BV1253" s="5">
        <v>66344.31</v>
      </c>
      <c r="BW1253" s="5">
        <v>64556.17</v>
      </c>
      <c r="BX1253" s="5">
        <v>62091.57</v>
      </c>
      <c r="BY1253" s="5">
        <v>58922.54</v>
      </c>
      <c r="BZ1253" s="5">
        <v>55059.26</v>
      </c>
      <c r="CA1253" s="5">
        <v>50551.24</v>
      </c>
      <c r="CB1253" s="5">
        <v>45505.69</v>
      </c>
      <c r="CC1253" s="5">
        <v>40091.42</v>
      </c>
      <c r="CD1253" s="5">
        <v>34516.86</v>
      </c>
      <c r="CE1253" s="5">
        <v>28996.04</v>
      </c>
      <c r="CF1253" s="5">
        <v>23725.02</v>
      </c>
      <c r="CG1253" s="5">
        <v>18870.79</v>
      </c>
      <c r="CH1253" s="5">
        <v>14560.81</v>
      </c>
      <c r="CI1253" s="5">
        <v>10963.46</v>
      </c>
      <c r="CJ1253" s="5">
        <v>7979.46</v>
      </c>
      <c r="CK1253" s="5">
        <v>5679.34</v>
      </c>
      <c r="CL1253" s="5">
        <v>3832.06</v>
      </c>
      <c r="CM1253" s="5">
        <v>2437.17</v>
      </c>
      <c r="CN1253" s="5">
        <v>1400.65</v>
      </c>
      <c r="CO1253" s="5">
        <v>708.24</v>
      </c>
      <c r="CP1253" s="5">
        <v>309.88</v>
      </c>
      <c r="CQ1253" s="5">
        <v>116.12</v>
      </c>
      <c r="CR1253" s="5">
        <v>35.479999999999997</v>
      </c>
      <c r="CS1253" s="5">
        <v>8.1300000000000008</v>
      </c>
      <c r="CT1253" s="5">
        <v>1.18</v>
      </c>
      <c r="CU1253" s="5">
        <v>0</v>
      </c>
      <c r="CV1253" s="5">
        <v>0</v>
      </c>
      <c r="CW1253" s="5">
        <v>0</v>
      </c>
      <c r="CX1253" s="5">
        <v>0</v>
      </c>
      <c r="CY1253" s="5">
        <v>0</v>
      </c>
      <c r="CZ1253" s="5">
        <v>0</v>
      </c>
      <c r="DA1253" s="5">
        <v>0</v>
      </c>
      <c r="DB1253" s="5">
        <v>0</v>
      </c>
      <c r="DC1253" s="5">
        <v>0</v>
      </c>
      <c r="DD1253" s="5">
        <v>0</v>
      </c>
      <c r="DE1253" s="5">
        <v>0</v>
      </c>
      <c r="DF1253" s="3">
        <v>0</v>
      </c>
      <c r="DG1253" s="3">
        <v>0</v>
      </c>
      <c r="DH1253" s="3">
        <v>0</v>
      </c>
      <c r="DI1253" s="3">
        <v>0</v>
      </c>
      <c r="DJ1253" s="3">
        <v>0</v>
      </c>
      <c r="DK1253" s="3">
        <v>0</v>
      </c>
      <c r="DL1253" s="3">
        <v>0</v>
      </c>
      <c r="DM1253" s="3">
        <v>0</v>
      </c>
      <c r="DN1253" s="3">
        <v>0</v>
      </c>
      <c r="DO1253" s="3">
        <v>0</v>
      </c>
      <c r="DP1253" s="3">
        <v>0</v>
      </c>
      <c r="DQ1253" s="3">
        <v>0</v>
      </c>
      <c r="DR1253" s="3">
        <v>0</v>
      </c>
      <c r="DS1253" s="3">
        <v>0</v>
      </c>
      <c r="DT1253" s="3">
        <v>0</v>
      </c>
      <c r="DU1253" s="3">
        <v>0</v>
      </c>
      <c r="DV1253" s="3">
        <v>0</v>
      </c>
      <c r="DW1253" s="3">
        <v>0</v>
      </c>
      <c r="DX1253" s="3">
        <v>0</v>
      </c>
      <c r="DY1253" s="3">
        <v>0</v>
      </c>
      <c r="DZ1253" s="3">
        <v>0</v>
      </c>
      <c r="EA1253" s="3">
        <v>0</v>
      </c>
      <c r="EB1253" s="3">
        <v>0</v>
      </c>
      <c r="EC1253" s="3">
        <v>0</v>
      </c>
      <c r="ED1253" s="3">
        <v>0</v>
      </c>
      <c r="EE1253" s="3">
        <v>0</v>
      </c>
      <c r="EF1253" s="3">
        <v>0</v>
      </c>
      <c r="EG1253" s="3">
        <v>0</v>
      </c>
      <c r="EH1253" s="3">
        <v>0</v>
      </c>
      <c r="EI1253" s="3">
        <v>0</v>
      </c>
      <c r="EJ1253" s="3">
        <v>0</v>
      </c>
      <c r="EK1253" s="3">
        <v>0</v>
      </c>
      <c r="EL1253" s="3">
        <v>0</v>
      </c>
      <c r="EM1253" s="3">
        <v>0</v>
      </c>
      <c r="EN1253" s="3">
        <v>1</v>
      </c>
      <c r="EO1253" s="3">
        <v>0.99385000000000001</v>
      </c>
      <c r="EP1253" s="3">
        <v>0.98763843750000002</v>
      </c>
      <c r="EQ1253" s="3">
        <v>0.98123854042500003</v>
      </c>
      <c r="ER1253" s="3">
        <v>0.97460536789172703</v>
      </c>
      <c r="ES1253" s="3">
        <v>0.96768566977969572</v>
      </c>
      <c r="ET1253" s="3">
        <v>0.96061188753360616</v>
      </c>
      <c r="EU1253" s="3">
        <v>0.95337848002047809</v>
      </c>
      <c r="EV1253" s="3">
        <v>0.94602793193952017</v>
      </c>
      <c r="EW1253" s="3">
        <v>0.93852593043923982</v>
      </c>
      <c r="EX1253" s="3">
        <v>0.93074555047589846</v>
      </c>
      <c r="EY1253" s="3">
        <v>0.92249914489868201</v>
      </c>
      <c r="EZ1253" s="3">
        <v>0.9136339281162057</v>
      </c>
      <c r="FA1253" s="3">
        <v>0.90407731722811013</v>
      </c>
      <c r="FB1253" s="3">
        <v>0.89354481648240258</v>
      </c>
      <c r="FC1253" s="3">
        <v>0.88188405662730718</v>
      </c>
      <c r="FD1253" s="3">
        <v>0.86898209287884964</v>
      </c>
      <c r="FE1253" s="3">
        <v>0.8547916153021381</v>
      </c>
      <c r="FF1253" s="3">
        <v>0.83938827039439357</v>
      </c>
      <c r="FG1253" s="3">
        <v>0.82264247440002536</v>
      </c>
      <c r="FH1253" s="3">
        <v>0.8045032078395048</v>
      </c>
      <c r="FI1253" s="3">
        <v>0.78488137460029928</v>
      </c>
      <c r="FJ1253" s="3">
        <v>0.76348550832869511</v>
      </c>
      <c r="FK1253" s="3">
        <v>0.74009231235350392</v>
      </c>
      <c r="FL1253" s="3">
        <v>0.71449251926919621</v>
      </c>
      <c r="FM1253" s="3">
        <v>0.6866344559428903</v>
      </c>
      <c r="FN1253" s="3">
        <v>0.65641567353684371</v>
      </c>
      <c r="FO1253" s="3">
        <v>0.62381150703226873</v>
      </c>
      <c r="FP1253" s="3">
        <v>0.58896539624944622</v>
      </c>
      <c r="FQ1253" s="3">
        <v>0.55217861759970588</v>
      </c>
      <c r="FR1253" s="3">
        <v>0.51369728973918238</v>
      </c>
      <c r="FS1253" s="3">
        <v>0.47379328427224271</v>
      </c>
      <c r="FT1253" s="3">
        <v>0.43194786140531827</v>
      </c>
      <c r="FU1253" s="3">
        <v>0.38853278185546974</v>
      </c>
      <c r="FV1253" s="3">
        <v>0.34413125554502666</v>
      </c>
      <c r="FW1253" s="3">
        <v>0.29948366645061492</v>
      </c>
      <c r="FX1253" s="3">
        <v>0.2555374332356517</v>
      </c>
      <c r="FY1253" s="3">
        <v>0.21339675512076037</v>
      </c>
      <c r="FZ1253" s="3">
        <v>0.1741466899513989</v>
      </c>
      <c r="GA1253" s="3">
        <v>0.13866604334070087</v>
      </c>
      <c r="GB1253" s="3">
        <v>0.10754383657331397</v>
      </c>
      <c r="GC1253" s="3">
        <v>8.1080524707718593E-2</v>
      </c>
      <c r="GD1253" s="3">
        <v>5.9300674160731218E-2</v>
      </c>
      <c r="GE1253" s="3">
        <v>4.2322298141772262E-2</v>
      </c>
      <c r="GF1253" s="3">
        <v>2.9197307042045852E-2</v>
      </c>
      <c r="GG1253" s="3">
        <v>1.9697671222845815E-2</v>
      </c>
      <c r="GH1253" s="3">
        <v>1.259784260728327E-2</v>
      </c>
      <c r="GI1253" s="3">
        <v>7.5944834373746469E-3</v>
      </c>
      <c r="GJ1253" s="3">
        <v>4.1370189076754653E-3</v>
      </c>
      <c r="GK1253" s="3">
        <v>1.9828317922597738E-3</v>
      </c>
      <c r="GL1253" s="3">
        <v>8.2233982920389614E-4</v>
      </c>
      <c r="GM1253" s="3">
        <v>2.9208688393493186E-4</v>
      </c>
      <c r="GN1253" s="3">
        <v>8.4588361587556254E-5</v>
      </c>
      <c r="GO1253" s="3">
        <v>1.8383588623823603E-5</v>
      </c>
      <c r="GP1253" s="3">
        <v>2.5317878252729858E-6</v>
      </c>
      <c r="GQ1253" s="3">
        <v>0</v>
      </c>
      <c r="GR1253" s="3">
        <v>0</v>
      </c>
      <c r="GS1253" s="3">
        <v>0</v>
      </c>
      <c r="GT1253" s="3">
        <v>0</v>
      </c>
      <c r="GU1253" s="3">
        <v>0</v>
      </c>
      <c r="GV1253" s="3">
        <v>0</v>
      </c>
      <c r="GW1253" s="3">
        <v>0</v>
      </c>
      <c r="GX1253" s="3">
        <v>0</v>
      </c>
      <c r="GY1253" s="3">
        <v>0</v>
      </c>
      <c r="GZ1253" s="3">
        <v>0</v>
      </c>
      <c r="HA1253" s="3">
        <v>0</v>
      </c>
      <c r="HB1253">
        <f t="shared" si="7325"/>
        <v>34</v>
      </c>
      <c r="HC1253">
        <f t="shared" si="7329"/>
        <v>0.16133186944547523</v>
      </c>
      <c r="HD1253">
        <f>IF(H1253&gt;=$F$3,IF(HB1253&lt;50,HC1253*VLOOKUP(H1253,Ret!$A$2:$AZ$27,HB1253+2),HC1253),0)</f>
        <v>8.7119209500556623E-3</v>
      </c>
      <c r="HE1253">
        <f>IF(H1253&lt;$F$3,HC1253*VLOOKUP(H1253,Withd!$A$2:$AZ$57,HB1253+2),0)</f>
        <v>0</v>
      </c>
      <c r="HF1253">
        <f>IF(HC1253=HD1253,0,HC1253*VLOOKUP(H1253,Mort!$A$2:$E$115,IF(HF1252/HC1252=VLOOKUP(H1252,Mort!$A$2:$E$115,2),2,3)))</f>
        <v>3.678366623356835E-4</v>
      </c>
      <c r="HH1253">
        <f t="shared" ref="HH1253:HI1253" si="7392">HH1252+1</f>
        <v>55</v>
      </c>
      <c r="HI1253">
        <f t="shared" si="7392"/>
        <v>34</v>
      </c>
      <c r="HJ1253">
        <f t="shared" si="7323"/>
        <v>0.13336821651449102</v>
      </c>
      <c r="HK1253">
        <f>IF(HH1253&gt;=$F$3,IF(HI1253&lt;50,HJ1253*VLOOKUP(HH1253,Ret!$A$2:$AZ$27,HI1253+2),HJ1253),0)</f>
        <v>7.201883691782515E-3</v>
      </c>
      <c r="HL1253">
        <f>IF(HH1253&lt;$F$3,HJ1253*VLOOKUP(HH1253,Withd!$A$2:$AZ$57,HI1253+2),0)</f>
        <v>0</v>
      </c>
      <c r="HM1253">
        <f>IF(HJ1253=HK1253,0,HJ1253*VLOOKUP(HH1253,Mort!$A$2:$E$115,IF(HM1252/HJ1252=VLOOKUP(HH1252,Mort!$A$2:$E$115,2),2,3)))</f>
        <v>3.0407953365303952E-4</v>
      </c>
      <c r="HN1253">
        <f>HN1252/(1+Assumptions!$C$9)</f>
        <v>0.29207025786116753</v>
      </c>
      <c r="HO1253">
        <f>HO1252*(1+Assumptions!$C$10)</f>
        <v>2.8732405754219976</v>
      </c>
      <c r="HQ1253">
        <f>HQ1252/(1.01+Assumptions!$C$9)</f>
        <v>0.21285196930708217</v>
      </c>
      <c r="HR1253">
        <f>HR1252/(0.99+Assumptions!$C$9)</f>
        <v>0.4020010766679894</v>
      </c>
    </row>
    <row r="1254" spans="2:226" x14ac:dyDescent="0.25">
      <c r="B1254">
        <f t="shared" ref="B1254:C1254" si="7393">B1253+1</f>
        <v>2083</v>
      </c>
      <c r="C1254">
        <f t="shared" si="7393"/>
        <v>86</v>
      </c>
      <c r="D1254">
        <f>IF(D1253=0, 0, D1253*(1-VLOOKUP(C1253,Mort!$A$2:$E$111,IF(D1253/D1252=1-VLOOKUP(C1252,Mort!$A$2:$E$111,4),4,5))))</f>
        <v>0.4995642699949337</v>
      </c>
      <c r="E1254" s="3">
        <f>IF(C1254&lt;65,Assumptions!$C$6,Assumptions!$C$7)*(1+Assumptions!$C$8)^(B1254-$J$3)</f>
        <v>129150.58740181915</v>
      </c>
      <c r="F1254" s="3">
        <f t="shared" si="7321"/>
        <v>64519.02</v>
      </c>
      <c r="H1254">
        <f t="shared" si="7328"/>
        <v>56</v>
      </c>
      <c r="I1254" s="5">
        <v>360132.58805164444</v>
      </c>
      <c r="J1254" s="5">
        <v>0</v>
      </c>
      <c r="K1254" s="5">
        <v>0</v>
      </c>
      <c r="L1254" s="5">
        <v>0</v>
      </c>
      <c r="M1254" s="5">
        <v>0</v>
      </c>
      <c r="N1254" s="5">
        <v>0</v>
      </c>
      <c r="O1254" s="5">
        <v>0</v>
      </c>
      <c r="P1254" s="5">
        <v>0</v>
      </c>
      <c r="Q1254" s="5">
        <v>0</v>
      </c>
      <c r="R1254" s="5">
        <v>0</v>
      </c>
      <c r="S1254" s="5">
        <v>0</v>
      </c>
      <c r="T1254" s="5">
        <v>0</v>
      </c>
      <c r="U1254" s="5">
        <v>0</v>
      </c>
      <c r="V1254" s="5">
        <v>0</v>
      </c>
      <c r="W1254" s="5">
        <v>0</v>
      </c>
      <c r="X1254" s="5">
        <v>0</v>
      </c>
      <c r="Y1254" s="5">
        <v>0</v>
      </c>
      <c r="Z1254" s="5">
        <v>0</v>
      </c>
      <c r="AA1254" s="5">
        <v>0</v>
      </c>
      <c r="AB1254" s="5">
        <v>0</v>
      </c>
      <c r="AC1254" s="5">
        <v>0</v>
      </c>
      <c r="AD1254" s="5">
        <v>0</v>
      </c>
      <c r="AE1254" s="5">
        <v>0</v>
      </c>
      <c r="AF1254" s="5">
        <v>0</v>
      </c>
      <c r="AG1254" s="5">
        <v>0</v>
      </c>
      <c r="AH1254" s="5">
        <v>0</v>
      </c>
      <c r="AI1254" s="5">
        <v>0</v>
      </c>
      <c r="AJ1254" s="5">
        <v>0</v>
      </c>
      <c r="AK1254" s="5">
        <v>0</v>
      </c>
      <c r="AL1254" s="5">
        <v>0</v>
      </c>
      <c r="AM1254" s="5">
        <v>0</v>
      </c>
      <c r="AN1254" s="5">
        <v>0</v>
      </c>
      <c r="AO1254" s="5">
        <v>0</v>
      </c>
      <c r="AP1254" s="5">
        <v>0</v>
      </c>
      <c r="AQ1254" s="5">
        <v>0</v>
      </c>
      <c r="AR1254" s="5">
        <v>0</v>
      </c>
      <c r="AS1254" s="5">
        <v>66375.88</v>
      </c>
      <c r="AT1254" s="5">
        <v>69588.88</v>
      </c>
      <c r="AU1254" s="5">
        <v>72940.539999999994</v>
      </c>
      <c r="AV1254" s="5">
        <v>76432.070000000007</v>
      </c>
      <c r="AW1254" s="5">
        <v>80063.320000000007</v>
      </c>
      <c r="AX1254" s="5">
        <v>83849.350000000006</v>
      </c>
      <c r="AY1254" s="5">
        <v>87794.95</v>
      </c>
      <c r="AZ1254" s="5">
        <v>91909.54</v>
      </c>
      <c r="BA1254" s="5">
        <v>39620.519999999997</v>
      </c>
      <c r="BB1254" s="5">
        <v>41453.129999999997</v>
      </c>
      <c r="BC1254" s="5">
        <v>43345.58</v>
      </c>
      <c r="BD1254" s="5">
        <v>45290.12</v>
      </c>
      <c r="BE1254" s="5">
        <v>47281.29</v>
      </c>
      <c r="BF1254" s="5">
        <v>49300.639999999999</v>
      </c>
      <c r="BG1254" s="5">
        <v>51333.41</v>
      </c>
      <c r="BH1254" s="5">
        <v>53364.44</v>
      </c>
      <c r="BI1254" s="5">
        <v>55380.11</v>
      </c>
      <c r="BJ1254" s="5">
        <v>57373.18</v>
      </c>
      <c r="BK1254" s="5">
        <v>59321.16</v>
      </c>
      <c r="BL1254" s="5">
        <v>61203.85</v>
      </c>
      <c r="BM1254" s="5">
        <v>62995.199999999997</v>
      </c>
      <c r="BN1254" s="5">
        <v>64648.23</v>
      </c>
      <c r="BO1254" s="5">
        <v>66114.12</v>
      </c>
      <c r="BP1254" s="5">
        <v>67337.73</v>
      </c>
      <c r="BQ1254" s="5">
        <v>68271.399999999994</v>
      </c>
      <c r="BR1254" s="5">
        <v>68856.45</v>
      </c>
      <c r="BS1254" s="5">
        <v>69035.350000000006</v>
      </c>
      <c r="BT1254" s="5">
        <v>68763.88</v>
      </c>
      <c r="BU1254" s="5">
        <v>68014.679999999993</v>
      </c>
      <c r="BV1254" s="5">
        <v>66754.850000000006</v>
      </c>
      <c r="BW1254" s="5">
        <v>64955.65</v>
      </c>
      <c r="BX1254" s="5">
        <v>62475.79</v>
      </c>
      <c r="BY1254" s="5">
        <v>59287.15</v>
      </c>
      <c r="BZ1254" s="5">
        <v>55399.97</v>
      </c>
      <c r="CA1254" s="5">
        <v>50864.06</v>
      </c>
      <c r="CB1254" s="5">
        <v>45787.28</v>
      </c>
      <c r="CC1254" s="5">
        <v>40339.51</v>
      </c>
      <c r="CD1254" s="5">
        <v>34730.449999999997</v>
      </c>
      <c r="CE1254" s="5">
        <v>29175.47</v>
      </c>
      <c r="CF1254" s="5">
        <v>23871.83</v>
      </c>
      <c r="CG1254" s="5">
        <v>18987.560000000001</v>
      </c>
      <c r="CH1254" s="5">
        <v>14650.91</v>
      </c>
      <c r="CI1254" s="5">
        <v>11031.3</v>
      </c>
      <c r="CJ1254" s="5">
        <v>8028.84</v>
      </c>
      <c r="CK1254" s="5">
        <v>5714.49</v>
      </c>
      <c r="CL1254" s="5">
        <v>3855.77</v>
      </c>
      <c r="CM1254" s="5">
        <v>2452.25</v>
      </c>
      <c r="CN1254" s="5">
        <v>1409.31</v>
      </c>
      <c r="CO1254" s="5">
        <v>712.62</v>
      </c>
      <c r="CP1254" s="5">
        <v>311.8</v>
      </c>
      <c r="CQ1254" s="5">
        <v>116.84</v>
      </c>
      <c r="CR1254" s="5">
        <v>35.700000000000003</v>
      </c>
      <c r="CS1254" s="5">
        <v>8.18</v>
      </c>
      <c r="CT1254" s="5">
        <v>1.19</v>
      </c>
      <c r="CU1254" s="5">
        <v>0</v>
      </c>
      <c r="CV1254" s="5">
        <v>0</v>
      </c>
      <c r="CW1254" s="5">
        <v>0</v>
      </c>
      <c r="CX1254" s="5">
        <v>0</v>
      </c>
      <c r="CY1254" s="5">
        <v>0</v>
      </c>
      <c r="CZ1254" s="5">
        <v>0</v>
      </c>
      <c r="DA1254" s="5">
        <v>0</v>
      </c>
      <c r="DB1254" s="5">
        <v>0</v>
      </c>
      <c r="DC1254" s="5">
        <v>0</v>
      </c>
      <c r="DD1254" s="5">
        <v>0</v>
      </c>
      <c r="DE1254" s="5">
        <v>0</v>
      </c>
      <c r="DF1254" s="3">
        <v>0</v>
      </c>
      <c r="DG1254" s="3">
        <v>0</v>
      </c>
      <c r="DH1254" s="3">
        <v>0</v>
      </c>
      <c r="DI1254" s="3">
        <v>0</v>
      </c>
      <c r="DJ1254" s="3">
        <v>0</v>
      </c>
      <c r="DK1254" s="3">
        <v>0</v>
      </c>
      <c r="DL1254" s="3">
        <v>0</v>
      </c>
      <c r="DM1254" s="3">
        <v>0</v>
      </c>
      <c r="DN1254" s="3">
        <v>0</v>
      </c>
      <c r="DO1254" s="3">
        <v>0</v>
      </c>
      <c r="DP1254" s="3">
        <v>0</v>
      </c>
      <c r="DQ1254" s="3">
        <v>0</v>
      </c>
      <c r="DR1254" s="3">
        <v>0</v>
      </c>
      <c r="DS1254" s="3">
        <v>0</v>
      </c>
      <c r="DT1254" s="3">
        <v>0</v>
      </c>
      <c r="DU1254" s="3">
        <v>0</v>
      </c>
      <c r="DV1254" s="3">
        <v>0</v>
      </c>
      <c r="DW1254" s="3">
        <v>0</v>
      </c>
      <c r="DX1254" s="3">
        <v>0</v>
      </c>
      <c r="DY1254" s="3">
        <v>0</v>
      </c>
      <c r="DZ1254" s="3">
        <v>0</v>
      </c>
      <c r="EA1254" s="3">
        <v>0</v>
      </c>
      <c r="EB1254" s="3">
        <v>0</v>
      </c>
      <c r="EC1254" s="3">
        <v>0</v>
      </c>
      <c r="ED1254" s="3">
        <v>0</v>
      </c>
      <c r="EE1254" s="3">
        <v>0</v>
      </c>
      <c r="EF1254" s="3">
        <v>0</v>
      </c>
      <c r="EG1254" s="3">
        <v>0</v>
      </c>
      <c r="EH1254" s="3">
        <v>0</v>
      </c>
      <c r="EI1254" s="3">
        <v>0</v>
      </c>
      <c r="EJ1254" s="3">
        <v>0</v>
      </c>
      <c r="EK1254" s="3">
        <v>0</v>
      </c>
      <c r="EL1254" s="3">
        <v>0</v>
      </c>
      <c r="EM1254" s="3">
        <v>0</v>
      </c>
      <c r="EN1254" s="3">
        <v>0</v>
      </c>
      <c r="EO1254" s="3">
        <v>1</v>
      </c>
      <c r="EP1254" s="3">
        <v>0.99375000000000002</v>
      </c>
      <c r="EQ1254" s="3">
        <v>0.98731049999999998</v>
      </c>
      <c r="ER1254" s="3">
        <v>0.98063628102</v>
      </c>
      <c r="ES1254" s="3">
        <v>0.97367376342475798</v>
      </c>
      <c r="ET1254" s="3">
        <v>0.96655620821412291</v>
      </c>
      <c r="EU1254" s="3">
        <v>0.95927803996627048</v>
      </c>
      <c r="EV1254" s="3">
        <v>0.95188200627813058</v>
      </c>
      <c r="EW1254" s="3">
        <v>0.94433358196834505</v>
      </c>
      <c r="EX1254" s="3">
        <v>0.93650505657382743</v>
      </c>
      <c r="EY1254" s="3">
        <v>0.92820762177258331</v>
      </c>
      <c r="EZ1254" s="3">
        <v>0.91928754652734879</v>
      </c>
      <c r="FA1254" s="3">
        <v>0.90967179879067273</v>
      </c>
      <c r="FB1254" s="3">
        <v>0.89907412233476136</v>
      </c>
      <c r="FC1254" s="3">
        <v>0.88734120503829272</v>
      </c>
      <c r="FD1254" s="3">
        <v>0.87435940320858252</v>
      </c>
      <c r="FE1254" s="3">
        <v>0.86008111415418642</v>
      </c>
      <c r="FF1254" s="3">
        <v>0.84458245247712793</v>
      </c>
      <c r="FG1254" s="3">
        <v>0.82773303255020925</v>
      </c>
      <c r="FH1254" s="3">
        <v>0.80948151918247713</v>
      </c>
      <c r="FI1254" s="3">
        <v>0.78973826492961652</v>
      </c>
      <c r="FJ1254" s="3">
        <v>0.76820999982763516</v>
      </c>
      <c r="FK1254" s="3">
        <v>0.74467204543291643</v>
      </c>
      <c r="FL1254" s="3">
        <v>0.71891383938139186</v>
      </c>
      <c r="FM1254" s="3">
        <v>0.69088338878391142</v>
      </c>
      <c r="FN1254" s="3">
        <v>0.66047761084353152</v>
      </c>
      <c r="FO1254" s="3">
        <v>0.62767168791293326</v>
      </c>
      <c r="FP1254" s="3">
        <v>0.59260994742611683</v>
      </c>
      <c r="FQ1254" s="3">
        <v>0.55559553010988161</v>
      </c>
      <c r="FR1254" s="3">
        <v>0.51687607761652399</v>
      </c>
      <c r="FS1254" s="3">
        <v>0.47672514390727244</v>
      </c>
      <c r="FT1254" s="3">
        <v>0.43462077919738218</v>
      </c>
      <c r="FU1254" s="3">
        <v>0.39093704468025331</v>
      </c>
      <c r="FV1254" s="3">
        <v>0.34626075921419397</v>
      </c>
      <c r="FW1254" s="3">
        <v>0.30133688831374444</v>
      </c>
      <c r="FX1254" s="3">
        <v>0.25711871332258557</v>
      </c>
      <c r="FY1254" s="3">
        <v>0.21471726630855797</v>
      </c>
      <c r="FZ1254" s="3">
        <v>0.17522431951642489</v>
      </c>
      <c r="GA1254" s="3">
        <v>0.13952411665814848</v>
      </c>
      <c r="GB1254" s="3">
        <v>0.10820932391539365</v>
      </c>
      <c r="GC1254" s="3">
        <v>8.1582255579532734E-2</v>
      </c>
      <c r="GD1254" s="3">
        <v>5.9667630085758643E-2</v>
      </c>
      <c r="GE1254" s="3">
        <v>4.2584190915905082E-2</v>
      </c>
      <c r="GF1254" s="3">
        <v>2.93779816290646E-2</v>
      </c>
      <c r="GG1254" s="3">
        <v>1.9819561526232141E-2</v>
      </c>
      <c r="GH1254" s="3">
        <v>1.2675798769717028E-2</v>
      </c>
      <c r="GI1254" s="3">
        <v>7.6414785303362135E-3</v>
      </c>
      <c r="GJ1254" s="3">
        <v>4.1626190146153491E-3</v>
      </c>
      <c r="GK1254" s="3">
        <v>1.9951016675149908E-3</v>
      </c>
      <c r="GL1254" s="3">
        <v>8.2742851456849215E-4</v>
      </c>
      <c r="GM1254" s="3">
        <v>2.9389433408958272E-4</v>
      </c>
      <c r="GN1254" s="3">
        <v>8.5111799152343142E-5</v>
      </c>
      <c r="GO1254" s="3">
        <v>1.8497347309778738E-5</v>
      </c>
      <c r="GP1254" s="3">
        <v>2.5474546715027269E-6</v>
      </c>
      <c r="GQ1254" s="3">
        <v>0</v>
      </c>
      <c r="GR1254" s="3">
        <v>0</v>
      </c>
      <c r="GS1254" s="3">
        <v>0</v>
      </c>
      <c r="GT1254" s="3">
        <v>0</v>
      </c>
      <c r="GU1254" s="3">
        <v>0</v>
      </c>
      <c r="GV1254" s="3">
        <v>0</v>
      </c>
      <c r="GW1254" s="3">
        <v>0</v>
      </c>
      <c r="GX1254" s="3">
        <v>0</v>
      </c>
      <c r="GY1254" s="3">
        <v>0</v>
      </c>
      <c r="GZ1254" s="3">
        <v>0</v>
      </c>
      <c r="HA1254" s="3">
        <v>0</v>
      </c>
      <c r="HB1254">
        <f t="shared" si="7325"/>
        <v>35</v>
      </c>
      <c r="HC1254">
        <f t="shared" si="7329"/>
        <v>0.15225211183308388</v>
      </c>
      <c r="HD1254">
        <f>IF(H1254&gt;=$F$3,IF(HB1254&lt;50,HC1254*VLOOKUP(H1254,Ret!$A$2:$AZ$27,HB1254+2),HC1254),0)</f>
        <v>6.6990929206556899E-3</v>
      </c>
      <c r="HE1254">
        <f>IF(H1254&lt;$F$3,HC1254*VLOOKUP(H1254,Withd!$A$2:$AZ$57,HB1254+2),0)</f>
        <v>0</v>
      </c>
      <c r="HF1254">
        <f>IF(HC1254=HD1254,0,HC1254*VLOOKUP(H1254,Mort!$A$2:$E$115,IF(HF1253/HC1253=VLOOKUP(H1253,Mort!$A$2:$E$115,2),2,3)))</f>
        <v>3.7910775846437887E-4</v>
      </c>
      <c r="HH1254">
        <f t="shared" ref="HH1254:HI1254" si="7394">HH1253+1</f>
        <v>56</v>
      </c>
      <c r="HI1254">
        <f t="shared" si="7394"/>
        <v>35</v>
      </c>
      <c r="HJ1254">
        <f t="shared" si="7323"/>
        <v>0.12586225328905545</v>
      </c>
      <c r="HK1254">
        <f>IF(HH1254&gt;=$F$3,IF(HI1254&lt;50,HJ1254*VLOOKUP(HH1254,Ret!$A$2:$AZ$27,HI1254+2),HJ1254),0)</f>
        <v>5.5379391447184399E-3</v>
      </c>
      <c r="HL1254">
        <f>IF(HH1254&lt;$F$3,HJ1254*VLOOKUP(HH1254,Withd!$A$2:$AZ$57,HI1254+2),0)</f>
        <v>0</v>
      </c>
      <c r="HM1254">
        <f>IF(HJ1254=HK1254,0,HJ1254*VLOOKUP(HH1254,Mort!$A$2:$E$115,IF(HM1253/HJ1253=VLOOKUP(HH1253,Mort!$A$2:$E$115,2),2,3)))</f>
        <v>3.1339701068974806E-4</v>
      </c>
      <c r="HN1254">
        <f>HN1253/(1+Assumptions!$C$9)</f>
        <v>0.28137789774678951</v>
      </c>
      <c r="HO1254">
        <f>HO1253*(1+Assumptions!$C$10)</f>
        <v>2.9666208941232126</v>
      </c>
      <c r="HQ1254">
        <f>HQ1253/(1.01+Assumptions!$C$9)</f>
        <v>0.20310302414797915</v>
      </c>
      <c r="HR1254">
        <f>HR1253/(0.99+Assumptions!$C$9)</f>
        <v>0.39105163099998969</v>
      </c>
    </row>
    <row r="1255" spans="2:226" x14ac:dyDescent="0.25">
      <c r="B1255">
        <f t="shared" ref="B1255:C1255" si="7395">B1254+1</f>
        <v>2084</v>
      </c>
      <c r="C1255">
        <f t="shared" si="7395"/>
        <v>87</v>
      </c>
      <c r="D1255">
        <f>IF(D1254=0, 0, D1254*(1-VLOOKUP(C1254,Mort!$A$2:$E$111,IF(D1254/D1253=1-VLOOKUP(C1253,Mort!$A$2:$E$111,4),4,5))))</f>
        <v>0.46075811750172724</v>
      </c>
      <c r="E1255" s="3">
        <f>IF(C1255&lt;65,Assumptions!$C$6,Assumptions!$C$7)*(1+Assumptions!$C$8)^(B1255-$J$3)</f>
        <v>136253.8697089192</v>
      </c>
      <c r="F1255" s="3">
        <f t="shared" si="7321"/>
        <v>62780.08</v>
      </c>
      <c r="H1255">
        <f t="shared" si="7328"/>
        <v>57</v>
      </c>
      <c r="I1255" s="5">
        <v>344291.43448029703</v>
      </c>
      <c r="J1255" s="5">
        <v>0</v>
      </c>
      <c r="K1255" s="5">
        <v>0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0</v>
      </c>
      <c r="X1255" s="5">
        <v>0</v>
      </c>
      <c r="Y1255" s="5">
        <v>0</v>
      </c>
      <c r="Z1255" s="5">
        <v>0</v>
      </c>
      <c r="AA1255" s="5">
        <v>0</v>
      </c>
      <c r="AB1255" s="5">
        <v>0</v>
      </c>
      <c r="AC1255" s="5">
        <v>0</v>
      </c>
      <c r="AD1255" s="5">
        <v>0</v>
      </c>
      <c r="AE1255" s="5">
        <v>0</v>
      </c>
      <c r="AF1255" s="5">
        <v>0</v>
      </c>
      <c r="AG1255" s="5">
        <v>0</v>
      </c>
      <c r="AH1255" s="5">
        <v>0</v>
      </c>
      <c r="AI1255" s="5">
        <v>0</v>
      </c>
      <c r="AJ1255" s="5">
        <v>0</v>
      </c>
      <c r="AK1255" s="5">
        <v>0</v>
      </c>
      <c r="AL1255" s="5">
        <v>0</v>
      </c>
      <c r="AM1255" s="5">
        <v>0</v>
      </c>
      <c r="AN1255" s="5">
        <v>0</v>
      </c>
      <c r="AO1255" s="5">
        <v>0</v>
      </c>
      <c r="AP1255" s="5">
        <v>0</v>
      </c>
      <c r="AQ1255" s="5">
        <v>0</v>
      </c>
      <c r="AR1255" s="5">
        <v>0</v>
      </c>
      <c r="AS1255" s="5">
        <v>0</v>
      </c>
      <c r="AT1255" s="5">
        <v>70026.55</v>
      </c>
      <c r="AU1255" s="5">
        <v>73399.28</v>
      </c>
      <c r="AV1255" s="5">
        <v>76912.77</v>
      </c>
      <c r="AW1255" s="5">
        <v>80566.86</v>
      </c>
      <c r="AX1255" s="5">
        <v>84376.7</v>
      </c>
      <c r="AY1255" s="5">
        <v>88347.12</v>
      </c>
      <c r="AZ1255" s="5">
        <v>92487.59</v>
      </c>
      <c r="BA1255" s="5">
        <v>39869.71</v>
      </c>
      <c r="BB1255" s="5">
        <v>41713.839999999997</v>
      </c>
      <c r="BC1255" s="5">
        <v>43618.19</v>
      </c>
      <c r="BD1255" s="5">
        <v>45574.97</v>
      </c>
      <c r="BE1255" s="5">
        <v>47578.66</v>
      </c>
      <c r="BF1255" s="5">
        <v>49610.7</v>
      </c>
      <c r="BG1255" s="5">
        <v>51656.26</v>
      </c>
      <c r="BH1255" s="5">
        <v>53700.06</v>
      </c>
      <c r="BI1255" s="5">
        <v>55728.41</v>
      </c>
      <c r="BJ1255" s="5">
        <v>57734.02</v>
      </c>
      <c r="BK1255" s="5">
        <v>59694.25</v>
      </c>
      <c r="BL1255" s="5">
        <v>61588.78</v>
      </c>
      <c r="BM1255" s="5">
        <v>63391.39</v>
      </c>
      <c r="BN1255" s="5">
        <v>65054.83</v>
      </c>
      <c r="BO1255" s="5">
        <v>66529.929999999993</v>
      </c>
      <c r="BP1255" s="5">
        <v>67761.240000000005</v>
      </c>
      <c r="BQ1255" s="5">
        <v>68700.78</v>
      </c>
      <c r="BR1255" s="5">
        <v>69289.509999999995</v>
      </c>
      <c r="BS1255" s="5">
        <v>69469.539999999994</v>
      </c>
      <c r="BT1255" s="5">
        <v>69196.36</v>
      </c>
      <c r="BU1255" s="5">
        <v>68442.45</v>
      </c>
      <c r="BV1255" s="5">
        <v>67174.69</v>
      </c>
      <c r="BW1255" s="5">
        <v>65364.17</v>
      </c>
      <c r="BX1255" s="5">
        <v>62868.72</v>
      </c>
      <c r="BY1255" s="5">
        <v>59660.03</v>
      </c>
      <c r="BZ1255" s="5">
        <v>55748.39</v>
      </c>
      <c r="CA1255" s="5">
        <v>51183.96</v>
      </c>
      <c r="CB1255" s="5">
        <v>46075.25</v>
      </c>
      <c r="CC1255" s="5">
        <v>40593.21</v>
      </c>
      <c r="CD1255" s="5">
        <v>34948.879999999997</v>
      </c>
      <c r="CE1255" s="5">
        <v>29358.959999999999</v>
      </c>
      <c r="CF1255" s="5">
        <v>24021.96</v>
      </c>
      <c r="CG1255" s="5">
        <v>19106.98</v>
      </c>
      <c r="CH1255" s="5">
        <v>14743.06</v>
      </c>
      <c r="CI1255" s="5">
        <v>11100.68</v>
      </c>
      <c r="CJ1255" s="5">
        <v>8079.34</v>
      </c>
      <c r="CK1255" s="5">
        <v>5750.43</v>
      </c>
      <c r="CL1255" s="5">
        <v>3880.02</v>
      </c>
      <c r="CM1255" s="5">
        <v>2467.6799999999998</v>
      </c>
      <c r="CN1255" s="5">
        <v>1418.18</v>
      </c>
      <c r="CO1255" s="5">
        <v>717.1</v>
      </c>
      <c r="CP1255" s="5">
        <v>313.76</v>
      </c>
      <c r="CQ1255" s="5">
        <v>117.57</v>
      </c>
      <c r="CR1255" s="5">
        <v>35.92</v>
      </c>
      <c r="CS1255" s="5">
        <v>8.24</v>
      </c>
      <c r="CT1255" s="5">
        <v>1.2</v>
      </c>
      <c r="CU1255" s="5">
        <v>0</v>
      </c>
      <c r="CV1255" s="5">
        <v>0</v>
      </c>
      <c r="CW1255" s="5">
        <v>0</v>
      </c>
      <c r="CX1255" s="5">
        <v>0</v>
      </c>
      <c r="CY1255" s="5">
        <v>0</v>
      </c>
      <c r="CZ1255" s="5">
        <v>0</v>
      </c>
      <c r="DA1255" s="5">
        <v>0</v>
      </c>
      <c r="DB1255" s="5">
        <v>0</v>
      </c>
      <c r="DC1255" s="5">
        <v>0</v>
      </c>
      <c r="DD1255" s="5">
        <v>0</v>
      </c>
      <c r="DE1255" s="5">
        <v>0</v>
      </c>
      <c r="DF1255" s="3">
        <v>0</v>
      </c>
      <c r="DG1255" s="3">
        <v>0</v>
      </c>
      <c r="DH1255" s="3">
        <v>0</v>
      </c>
      <c r="DI1255" s="3">
        <v>0</v>
      </c>
      <c r="DJ1255" s="3">
        <v>0</v>
      </c>
      <c r="DK1255" s="3">
        <v>0</v>
      </c>
      <c r="DL1255" s="3">
        <v>0</v>
      </c>
      <c r="DM1255" s="3">
        <v>0</v>
      </c>
      <c r="DN1255" s="3">
        <v>0</v>
      </c>
      <c r="DO1255" s="3">
        <v>0</v>
      </c>
      <c r="DP1255" s="3">
        <v>0</v>
      </c>
      <c r="DQ1255" s="3">
        <v>0</v>
      </c>
      <c r="DR1255" s="3">
        <v>0</v>
      </c>
      <c r="DS1255" s="3">
        <v>0</v>
      </c>
      <c r="DT1255" s="3">
        <v>0</v>
      </c>
      <c r="DU1255" s="3">
        <v>0</v>
      </c>
      <c r="DV1255" s="3">
        <v>0</v>
      </c>
      <c r="DW1255" s="3">
        <v>0</v>
      </c>
      <c r="DX1255" s="3">
        <v>0</v>
      </c>
      <c r="DY1255" s="3">
        <v>0</v>
      </c>
      <c r="DZ1255" s="3">
        <v>0</v>
      </c>
      <c r="EA1255" s="3">
        <v>0</v>
      </c>
      <c r="EB1255" s="3">
        <v>0</v>
      </c>
      <c r="EC1255" s="3">
        <v>0</v>
      </c>
      <c r="ED1255" s="3">
        <v>0</v>
      </c>
      <c r="EE1255" s="3">
        <v>0</v>
      </c>
      <c r="EF1255" s="3">
        <v>0</v>
      </c>
      <c r="EG1255" s="3">
        <v>0</v>
      </c>
      <c r="EH1255" s="3">
        <v>0</v>
      </c>
      <c r="EI1255" s="3">
        <v>0</v>
      </c>
      <c r="EJ1255" s="3">
        <v>0</v>
      </c>
      <c r="EK1255" s="3">
        <v>0</v>
      </c>
      <c r="EL1255" s="3">
        <v>0</v>
      </c>
      <c r="EM1255" s="3">
        <v>0</v>
      </c>
      <c r="EN1255" s="3">
        <v>0</v>
      </c>
      <c r="EO1255" s="3">
        <v>0</v>
      </c>
      <c r="EP1255" s="3">
        <v>1</v>
      </c>
      <c r="EQ1255" s="3">
        <v>0.99351999999999996</v>
      </c>
      <c r="ER1255" s="3">
        <v>0.98680380479999996</v>
      </c>
      <c r="ES1255" s="3">
        <v>0.97979749778591996</v>
      </c>
      <c r="ET1255" s="3">
        <v>0.97263517807710487</v>
      </c>
      <c r="EU1255" s="3">
        <v>0.96531123518618422</v>
      </c>
      <c r="EV1255" s="3">
        <v>0.95786868556289873</v>
      </c>
      <c r="EW1255" s="3">
        <v>0.95027278688638495</v>
      </c>
      <c r="EX1255" s="3">
        <v>0.94239502548309684</v>
      </c>
      <c r="EY1255" s="3">
        <v>0.93404540555731663</v>
      </c>
      <c r="EZ1255" s="3">
        <v>0.92506922920991086</v>
      </c>
      <c r="FA1255" s="3">
        <v>0.9153930050723752</v>
      </c>
      <c r="FB1255" s="3">
        <v>0.90472867656328193</v>
      </c>
      <c r="FC1255" s="3">
        <v>0.89292196733413109</v>
      </c>
      <c r="FD1255" s="3">
        <v>0.87985851895203271</v>
      </c>
      <c r="FE1255" s="3">
        <v>0.86549042933754605</v>
      </c>
      <c r="FF1255" s="3">
        <v>0.84989429180088349</v>
      </c>
      <c r="FG1255" s="3">
        <v>0.83293890067945586</v>
      </c>
      <c r="FH1255" s="3">
        <v>0.8145725979194739</v>
      </c>
      <c r="FI1255" s="3">
        <v>0.79470517225621795</v>
      </c>
      <c r="FJ1255" s="3">
        <v>0.77304150926051352</v>
      </c>
      <c r="FK1255" s="3">
        <v>0.74935551741677142</v>
      </c>
      <c r="FL1255" s="3">
        <v>0.72343531006932527</v>
      </c>
      <c r="FM1255" s="3">
        <v>0.69522856732972227</v>
      </c>
      <c r="FN1255" s="3">
        <v>0.66463155808154117</v>
      </c>
      <c r="FO1255" s="3">
        <v>0.63161930859163107</v>
      </c>
      <c r="FP1255" s="3">
        <v>0.59633705401370252</v>
      </c>
      <c r="FQ1255" s="3">
        <v>0.55908984162000663</v>
      </c>
      <c r="FR1255" s="3">
        <v>0.52012687055750839</v>
      </c>
      <c r="FS1255" s="3">
        <v>0.47972341525260115</v>
      </c>
      <c r="FT1255" s="3">
        <v>0.43735424321749145</v>
      </c>
      <c r="FU1255" s="3">
        <v>0.39339576823170136</v>
      </c>
      <c r="FV1255" s="3">
        <v>0.34843849983818254</v>
      </c>
      <c r="FW1255" s="3">
        <v>0.30323208886917674</v>
      </c>
      <c r="FX1255" s="3">
        <v>0.25873581214851377</v>
      </c>
      <c r="FY1255" s="3">
        <v>0.21606768936710236</v>
      </c>
      <c r="FZ1255" s="3">
        <v>0.1763263592618112</v>
      </c>
      <c r="GA1255" s="3">
        <v>0.14040162682580978</v>
      </c>
      <c r="GB1255" s="3">
        <v>0.10888988570102504</v>
      </c>
      <c r="GC1255" s="3">
        <v>8.2095351526573809E-2</v>
      </c>
      <c r="GD1255" s="3">
        <v>6.0042898199505548E-2</v>
      </c>
      <c r="GE1255" s="3">
        <v>4.2852016016005114E-2</v>
      </c>
      <c r="GF1255" s="3">
        <v>2.956274880912161E-2</v>
      </c>
      <c r="GG1255" s="3">
        <v>1.9944212856585802E-2</v>
      </c>
      <c r="GH1255" s="3">
        <v>1.2755520774558016E-2</v>
      </c>
      <c r="GI1255" s="3">
        <v>7.6895381437345547E-3</v>
      </c>
      <c r="GJ1255" s="3">
        <v>4.1887990084179616E-3</v>
      </c>
      <c r="GK1255" s="3">
        <v>2.0076494767446449E-3</v>
      </c>
      <c r="GL1255" s="3">
        <v>8.326324674903067E-4</v>
      </c>
      <c r="GM1255" s="3">
        <v>2.9574272612788204E-4</v>
      </c>
      <c r="GN1255" s="3">
        <v>8.5647093486634627E-5</v>
      </c>
      <c r="GO1255" s="3">
        <v>1.8613682827450306E-5</v>
      </c>
      <c r="GP1255" s="3">
        <v>2.5634763989964553E-6</v>
      </c>
      <c r="GQ1255" s="3">
        <v>0</v>
      </c>
      <c r="GR1255" s="3">
        <v>0</v>
      </c>
      <c r="GS1255" s="3">
        <v>0</v>
      </c>
      <c r="GT1255" s="3">
        <v>0</v>
      </c>
      <c r="GU1255" s="3">
        <v>0</v>
      </c>
      <c r="GV1255" s="3">
        <v>0</v>
      </c>
      <c r="GW1255" s="3">
        <v>0</v>
      </c>
      <c r="GX1255" s="3">
        <v>0</v>
      </c>
      <c r="GY1255" s="3">
        <v>0</v>
      </c>
      <c r="GZ1255" s="3">
        <v>0</v>
      </c>
      <c r="HA1255" s="3">
        <v>0</v>
      </c>
      <c r="HB1255">
        <f t="shared" si="7325"/>
        <v>36</v>
      </c>
      <c r="HC1255">
        <f t="shared" si="7329"/>
        <v>0.1451739111539638</v>
      </c>
      <c r="HD1255">
        <f>IF(H1255&gt;=$F$3,IF(HB1255&lt;50,HC1255*VLOOKUP(H1255,Ret!$A$2:$AZ$27,HB1255+2),HC1255),0)</f>
        <v>8.5652607580838647E-3</v>
      </c>
      <c r="HE1255">
        <f>IF(H1255&lt;$F$3,HC1255*VLOOKUP(H1255,Withd!$A$2:$AZ$57,HB1255+2),0)</f>
        <v>0</v>
      </c>
      <c r="HF1255">
        <f>IF(HC1255=HD1255,0,HC1255*VLOOKUP(H1255,Mort!$A$2:$E$115,IF(HF1254/HC1254=VLOOKUP(H1254,Mort!$A$2:$E$115,2),2,3)))</f>
        <v>3.8471086455800409E-4</v>
      </c>
      <c r="HH1255">
        <f t="shared" ref="HH1255:HI1255" si="7396">HH1254+1</f>
        <v>57</v>
      </c>
      <c r="HI1255">
        <f t="shared" si="7396"/>
        <v>36</v>
      </c>
      <c r="HJ1255">
        <f t="shared" si="7323"/>
        <v>0.12001091713364727</v>
      </c>
      <c r="HK1255">
        <f>IF(HH1255&gt;=$F$3,IF(HI1255&lt;50,HJ1255*VLOOKUP(HH1255,Ret!$A$2:$AZ$27,HI1255+2),HJ1255),0)</f>
        <v>7.0806441108851887E-3</v>
      </c>
      <c r="HL1255">
        <f>IF(HH1255&lt;$F$3,HJ1255*VLOOKUP(HH1255,Withd!$A$2:$AZ$57,HI1255+2),0)</f>
        <v>0</v>
      </c>
      <c r="HM1255">
        <f>IF(HJ1255=HK1255,0,HJ1255*VLOOKUP(HH1255,Mort!$A$2:$E$115,IF(HM1254/HJ1254=VLOOKUP(HH1254,Mort!$A$2:$E$115,2),2,3)))</f>
        <v>3.1802893040416526E-4</v>
      </c>
      <c r="HN1255">
        <f>HN1254/(1+Assumptions!$C$9)</f>
        <v>0.27107697278110743</v>
      </c>
      <c r="HO1255">
        <f>HO1254*(1+Assumptions!$C$10)</f>
        <v>3.063036073182217</v>
      </c>
      <c r="HQ1255">
        <f>HQ1254/(1.01+Assumptions!$C$9)</f>
        <v>0.19380059556104881</v>
      </c>
      <c r="HR1255">
        <f>HR1254/(0.99+Assumptions!$C$9)</f>
        <v>0.38040041926069035</v>
      </c>
    </row>
    <row r="1256" spans="2:226" x14ac:dyDescent="0.25">
      <c r="B1256">
        <f t="shared" ref="B1256:C1256" si="7397">B1255+1</f>
        <v>2085</v>
      </c>
      <c r="C1256">
        <f t="shared" si="7397"/>
        <v>88</v>
      </c>
      <c r="D1256">
        <f>IF(D1255=0, 0, D1255*(1-VLOOKUP(C1255,Mort!$A$2:$E$111,IF(D1255/D1254=1-VLOOKUP(C1254,Mort!$A$2:$E$111,4),4,5))))</f>
        <v>0.42006396056397471</v>
      </c>
      <c r="E1256" s="3">
        <f>IF(C1256&lt;65,Assumptions!$C$6,Assumptions!$C$7)*(1+Assumptions!$C$8)^(B1256-$J$3)</f>
        <v>143747.83254290977</v>
      </c>
      <c r="F1256" s="3">
        <f t="shared" si="7321"/>
        <v>60383.28</v>
      </c>
      <c r="H1256">
        <f t="shared" si="7328"/>
        <v>58</v>
      </c>
      <c r="I1256" s="5">
        <v>328130.06786593335</v>
      </c>
      <c r="J1256" s="5">
        <v>0</v>
      </c>
      <c r="K1256" s="5">
        <v>0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s="5">
        <v>0</v>
      </c>
      <c r="AC1256" s="5">
        <v>0</v>
      </c>
      <c r="AD1256" s="5">
        <v>0</v>
      </c>
      <c r="AE1256" s="5">
        <v>0</v>
      </c>
      <c r="AF1256" s="5">
        <v>0</v>
      </c>
      <c r="AG1256" s="5">
        <v>0</v>
      </c>
      <c r="AH1256" s="5">
        <v>0</v>
      </c>
      <c r="AI1256" s="5">
        <v>0</v>
      </c>
      <c r="AJ1256" s="5">
        <v>0</v>
      </c>
      <c r="AK1256" s="5">
        <v>0</v>
      </c>
      <c r="AL1256" s="5">
        <v>0</v>
      </c>
      <c r="AM1256" s="5">
        <v>0</v>
      </c>
      <c r="AN1256" s="5">
        <v>0</v>
      </c>
      <c r="AO1256" s="5">
        <v>0</v>
      </c>
      <c r="AP1256" s="5">
        <v>0</v>
      </c>
      <c r="AQ1256" s="5">
        <v>0</v>
      </c>
      <c r="AR1256" s="5">
        <v>0</v>
      </c>
      <c r="AS1256" s="5">
        <v>0</v>
      </c>
      <c r="AT1256" s="5">
        <v>0</v>
      </c>
      <c r="AU1256" s="5">
        <v>73878.009999999995</v>
      </c>
      <c r="AV1256" s="5">
        <v>77414.42</v>
      </c>
      <c r="AW1256" s="5">
        <v>81092.34</v>
      </c>
      <c r="AX1256" s="5">
        <v>84927.03</v>
      </c>
      <c r="AY1256" s="5">
        <v>88923.34</v>
      </c>
      <c r="AZ1256" s="5">
        <v>93090.82</v>
      </c>
      <c r="BA1256" s="5">
        <v>40129.75</v>
      </c>
      <c r="BB1256" s="5">
        <v>41985.91</v>
      </c>
      <c r="BC1256" s="5">
        <v>43902.68</v>
      </c>
      <c r="BD1256" s="5">
        <v>45872.22</v>
      </c>
      <c r="BE1256" s="5">
        <v>47888.98</v>
      </c>
      <c r="BF1256" s="5">
        <v>49934.28</v>
      </c>
      <c r="BG1256" s="5">
        <v>51993.18</v>
      </c>
      <c r="BH1256" s="5">
        <v>54050.31</v>
      </c>
      <c r="BI1256" s="5">
        <v>56091.89</v>
      </c>
      <c r="BJ1256" s="5">
        <v>58110.57</v>
      </c>
      <c r="BK1256" s="5">
        <v>60083.59</v>
      </c>
      <c r="BL1256" s="5">
        <v>61990.48</v>
      </c>
      <c r="BM1256" s="5">
        <v>63804.85</v>
      </c>
      <c r="BN1256" s="5">
        <v>65479.13</v>
      </c>
      <c r="BO1256" s="5">
        <v>66963.86</v>
      </c>
      <c r="BP1256" s="5">
        <v>68203.19</v>
      </c>
      <c r="BQ1256" s="5">
        <v>69148.87</v>
      </c>
      <c r="BR1256" s="5">
        <v>69741.440000000002</v>
      </c>
      <c r="BS1256" s="5">
        <v>69922.64</v>
      </c>
      <c r="BT1256" s="5">
        <v>69647.679999999993</v>
      </c>
      <c r="BU1256" s="5">
        <v>68888.850000000006</v>
      </c>
      <c r="BV1256" s="5">
        <v>67612.820000000007</v>
      </c>
      <c r="BW1256" s="5">
        <v>65790.490000000005</v>
      </c>
      <c r="BX1256" s="5">
        <v>63278.77</v>
      </c>
      <c r="BY1256" s="5">
        <v>60049.15</v>
      </c>
      <c r="BZ1256" s="5">
        <v>56112</v>
      </c>
      <c r="CA1256" s="5">
        <v>51517.79</v>
      </c>
      <c r="CB1256" s="5">
        <v>46375.76</v>
      </c>
      <c r="CC1256" s="5">
        <v>40857.97</v>
      </c>
      <c r="CD1256" s="5">
        <v>35176.83</v>
      </c>
      <c r="CE1256" s="5">
        <v>29550.45</v>
      </c>
      <c r="CF1256" s="5">
        <v>24178.639999999999</v>
      </c>
      <c r="CG1256" s="5">
        <v>19231.599999999999</v>
      </c>
      <c r="CH1256" s="5">
        <v>14839.22</v>
      </c>
      <c r="CI1256" s="5">
        <v>11173.08</v>
      </c>
      <c r="CJ1256" s="5">
        <v>8132.03</v>
      </c>
      <c r="CK1256" s="5">
        <v>5787.93</v>
      </c>
      <c r="CL1256" s="5">
        <v>3905.33</v>
      </c>
      <c r="CM1256" s="5">
        <v>2483.77</v>
      </c>
      <c r="CN1256" s="5">
        <v>1427.43</v>
      </c>
      <c r="CO1256" s="5">
        <v>721.78</v>
      </c>
      <c r="CP1256" s="5">
        <v>315.81</v>
      </c>
      <c r="CQ1256" s="5">
        <v>118.34</v>
      </c>
      <c r="CR1256" s="5">
        <v>36.159999999999997</v>
      </c>
      <c r="CS1256" s="5">
        <v>8.2899999999999991</v>
      </c>
      <c r="CT1256" s="5">
        <v>1.2</v>
      </c>
      <c r="CU1256" s="5">
        <v>0</v>
      </c>
      <c r="CV1256" s="5">
        <v>0</v>
      </c>
      <c r="CW1256" s="5">
        <v>0</v>
      </c>
      <c r="CX1256" s="5">
        <v>0</v>
      </c>
      <c r="CY1256" s="5">
        <v>0</v>
      </c>
      <c r="CZ1256" s="5">
        <v>0</v>
      </c>
      <c r="DA1256" s="5">
        <v>0</v>
      </c>
      <c r="DB1256" s="5">
        <v>0</v>
      </c>
      <c r="DC1256" s="5">
        <v>0</v>
      </c>
      <c r="DD1256" s="5">
        <v>0</v>
      </c>
      <c r="DE1256" s="5">
        <v>0</v>
      </c>
      <c r="DF1256" s="3">
        <v>0</v>
      </c>
      <c r="DG1256" s="3">
        <v>0</v>
      </c>
      <c r="DH1256" s="3">
        <v>0</v>
      </c>
      <c r="DI1256" s="3">
        <v>0</v>
      </c>
      <c r="DJ1256" s="3">
        <v>0</v>
      </c>
      <c r="DK1256" s="3">
        <v>0</v>
      </c>
      <c r="DL1256" s="3">
        <v>0</v>
      </c>
      <c r="DM1256" s="3">
        <v>0</v>
      </c>
      <c r="DN1256" s="3">
        <v>0</v>
      </c>
      <c r="DO1256" s="3">
        <v>0</v>
      </c>
      <c r="DP1256" s="3">
        <v>0</v>
      </c>
      <c r="DQ1256" s="3">
        <v>0</v>
      </c>
      <c r="DR1256" s="3">
        <v>0</v>
      </c>
      <c r="DS1256" s="3">
        <v>0</v>
      </c>
      <c r="DT1256" s="3">
        <v>0</v>
      </c>
      <c r="DU1256" s="3">
        <v>0</v>
      </c>
      <c r="DV1256" s="3">
        <v>0</v>
      </c>
      <c r="DW1256" s="3">
        <v>0</v>
      </c>
      <c r="DX1256" s="3">
        <v>0</v>
      </c>
      <c r="DY1256" s="3">
        <v>0</v>
      </c>
      <c r="DZ1256" s="3">
        <v>0</v>
      </c>
      <c r="EA1256" s="3">
        <v>0</v>
      </c>
      <c r="EB1256" s="3">
        <v>0</v>
      </c>
      <c r="EC1256" s="3">
        <v>0</v>
      </c>
      <c r="ED1256" s="3">
        <v>0</v>
      </c>
      <c r="EE1256" s="3">
        <v>0</v>
      </c>
      <c r="EF1256" s="3">
        <v>0</v>
      </c>
      <c r="EG1256" s="3">
        <v>0</v>
      </c>
      <c r="EH1256" s="3">
        <v>0</v>
      </c>
      <c r="EI1256" s="3">
        <v>0</v>
      </c>
      <c r="EJ1256" s="3">
        <v>0</v>
      </c>
      <c r="EK1256" s="3">
        <v>0</v>
      </c>
      <c r="EL1256" s="3">
        <v>0</v>
      </c>
      <c r="EM1256" s="3">
        <v>0</v>
      </c>
      <c r="EN1256" s="3">
        <v>0</v>
      </c>
      <c r="EO1256" s="3">
        <v>0</v>
      </c>
      <c r="EP1256" s="3">
        <v>0</v>
      </c>
      <c r="EQ1256" s="3">
        <v>1</v>
      </c>
      <c r="ER1256" s="3">
        <v>0.99324000000000001</v>
      </c>
      <c r="ES1256" s="3">
        <v>0.98618799600000007</v>
      </c>
      <c r="ET1256" s="3">
        <v>0.97897896174924004</v>
      </c>
      <c r="EU1256" s="3">
        <v>0.97160725016726823</v>
      </c>
      <c r="EV1256" s="3">
        <v>0.96411615826847863</v>
      </c>
      <c r="EW1256" s="3">
        <v>0.95647071713340959</v>
      </c>
      <c r="EX1256" s="3">
        <v>0.94854157488837365</v>
      </c>
      <c r="EY1256" s="3">
        <v>0.94013749653486267</v>
      </c>
      <c r="EZ1256" s="3">
        <v>0.93110277519316265</v>
      </c>
      <c r="FA1256" s="3">
        <v>0.92136344016464211</v>
      </c>
      <c r="FB1256" s="3">
        <v>0.91062955608672402</v>
      </c>
      <c r="FC1256" s="3">
        <v>0.89874584037979222</v>
      </c>
      <c r="FD1256" s="3">
        <v>0.88559718873503579</v>
      </c>
      <c r="FE1256" s="3">
        <v>0.87113538664299273</v>
      </c>
      <c r="FF1256" s="3">
        <v>0.85543752697568598</v>
      </c>
      <c r="FG1256" s="3">
        <v>0.83837154831252103</v>
      </c>
      <c r="FH1256" s="3">
        <v>0.81988545567222992</v>
      </c>
      <c r="FI1256" s="3">
        <v>0.79988844940838422</v>
      </c>
      <c r="FJ1256" s="3">
        <v>0.77808349027751167</v>
      </c>
      <c r="FK1256" s="3">
        <v>0.75424301213540867</v>
      </c>
      <c r="FL1256" s="3">
        <v>0.72815374634564489</v>
      </c>
      <c r="FM1256" s="3">
        <v>0.69976303177562826</v>
      </c>
      <c r="FN1256" s="3">
        <v>0.66896646074718291</v>
      </c>
      <c r="FO1256" s="3">
        <v>0.63573889664187033</v>
      </c>
      <c r="FP1256" s="3">
        <v>0.60022652187545544</v>
      </c>
      <c r="FQ1256" s="3">
        <v>0.56273637331911452</v>
      </c>
      <c r="FR1256" s="3">
        <v>0.52351927546250543</v>
      </c>
      <c r="FS1256" s="3">
        <v>0.48285229814457803</v>
      </c>
      <c r="FT1256" s="3">
        <v>0.44020678317244893</v>
      </c>
      <c r="FU1256" s="3">
        <v>0.39596159939578612</v>
      </c>
      <c r="FV1256" s="3">
        <v>0.35071110781683568</v>
      </c>
      <c r="FW1256" s="3">
        <v>0.30520984868867945</v>
      </c>
      <c r="FX1256" s="3">
        <v>0.26042335549210266</v>
      </c>
      <c r="FY1256" s="3">
        <v>0.21747693993790002</v>
      </c>
      <c r="FZ1256" s="3">
        <v>0.17747640637512205</v>
      </c>
      <c r="GA1256" s="3">
        <v>0.14131736334025469</v>
      </c>
      <c r="GB1256" s="3">
        <v>0.10960009431216793</v>
      </c>
      <c r="GC1256" s="3">
        <v>8.2630799104772765E-2</v>
      </c>
      <c r="GD1256" s="3">
        <v>6.0434513849248701E-2</v>
      </c>
      <c r="GE1256" s="3">
        <v>4.31315081890703E-2</v>
      </c>
      <c r="GF1256" s="3">
        <v>2.9755564869475819E-2</v>
      </c>
      <c r="GG1256" s="3">
        <v>2.0074294283543168E-2</v>
      </c>
      <c r="GH1256" s="3">
        <v>1.2838715651982869E-2</v>
      </c>
      <c r="GI1256" s="3">
        <v>7.7396913436413532E-3</v>
      </c>
      <c r="GJ1256" s="3">
        <v>4.2161194625351906E-3</v>
      </c>
      <c r="GK1256" s="3">
        <v>2.0207438971984915E-3</v>
      </c>
      <c r="GL1256" s="3">
        <v>8.3806311648513046E-4</v>
      </c>
      <c r="GM1256" s="3">
        <v>2.9767163834435351E-4</v>
      </c>
      <c r="GN1256" s="3">
        <v>8.6205706464524771E-5</v>
      </c>
      <c r="GO1256" s="3">
        <v>1.8735086185935172E-5</v>
      </c>
      <c r="GP1256" s="3">
        <v>2.5801960695269908E-6</v>
      </c>
      <c r="GQ1256" s="3">
        <v>0</v>
      </c>
      <c r="GR1256" s="3">
        <v>0</v>
      </c>
      <c r="GS1256" s="3">
        <v>0</v>
      </c>
      <c r="GT1256" s="3">
        <v>0</v>
      </c>
      <c r="GU1256" s="3">
        <v>0</v>
      </c>
      <c r="GV1256" s="3">
        <v>0</v>
      </c>
      <c r="GW1256" s="3">
        <v>0</v>
      </c>
      <c r="GX1256" s="3">
        <v>0</v>
      </c>
      <c r="GY1256" s="3">
        <v>0</v>
      </c>
      <c r="GZ1256" s="3">
        <v>0</v>
      </c>
      <c r="HA1256" s="3">
        <v>0</v>
      </c>
      <c r="HB1256">
        <f t="shared" si="7325"/>
        <v>37</v>
      </c>
      <c r="HC1256">
        <f t="shared" si="7329"/>
        <v>0.13622393953132195</v>
      </c>
      <c r="HD1256">
        <f>IF(H1256&gt;=$F$3,IF(HB1256&lt;50,HC1256*VLOOKUP(H1256,Ret!$A$2:$AZ$27,HB1256+2),HC1256),0)</f>
        <v>9.3994518276612152E-3</v>
      </c>
      <c r="HE1256">
        <f>IF(H1256&lt;$F$3,HC1256*VLOOKUP(H1256,Withd!$A$2:$AZ$57,HB1256+2),0)</f>
        <v>0</v>
      </c>
      <c r="HF1256">
        <f>IF(HC1256=HD1256,0,HC1256*VLOOKUP(H1256,Mort!$A$2:$E$115,IF(HF1255/HC1255=VLOOKUP(H1255,Mort!$A$2:$E$115,2),2,3)))</f>
        <v>3.8142703068770145E-4</v>
      </c>
      <c r="HH1256">
        <f t="shared" ref="HH1256:HI1256" si="7398">HH1255+1</f>
        <v>58</v>
      </c>
      <c r="HI1256">
        <f t="shared" si="7398"/>
        <v>37</v>
      </c>
      <c r="HJ1256">
        <f t="shared" si="7323"/>
        <v>0.11261224409235791</v>
      </c>
      <c r="HK1256">
        <f>IF(HH1256&gt;=$F$3,IF(HI1256&lt;50,HJ1256*VLOOKUP(HH1256,Ret!$A$2:$AZ$27,HI1256+2),HJ1256),0)</f>
        <v>7.7702448423726967E-3</v>
      </c>
      <c r="HL1256">
        <f>IF(HH1256&lt;$F$3,HJ1256*VLOOKUP(HH1256,Withd!$A$2:$AZ$57,HI1256+2),0)</f>
        <v>0</v>
      </c>
      <c r="HM1256">
        <f>IF(HJ1256=HK1256,0,HJ1256*VLOOKUP(HH1256,Mort!$A$2:$E$115,IF(HM1255/HJ1255=VLOOKUP(HH1255,Mort!$A$2:$E$115,2),2,3)))</f>
        <v>3.1531428345860215E-4</v>
      </c>
      <c r="HN1256">
        <f>HN1255/(1+Assumptions!$C$9)</f>
        <v>0.2611531529683116</v>
      </c>
      <c r="HO1256">
        <f>HO1255*(1+Assumptions!$C$10)</f>
        <v>3.1625847455606388</v>
      </c>
      <c r="HQ1256">
        <f>HQ1255/(1.01+Assumptions!$C$9)</f>
        <v>0.18492423240558092</v>
      </c>
      <c r="HR1256">
        <f>HR1255/(0.99+Assumptions!$C$9)</f>
        <v>0.37003931834697501</v>
      </c>
    </row>
    <row r="1257" spans="2:226" x14ac:dyDescent="0.25">
      <c r="B1257">
        <f t="shared" ref="B1257:C1257" si="7399">B1256+1</f>
        <v>2086</v>
      </c>
      <c r="C1257">
        <f t="shared" si="7399"/>
        <v>89</v>
      </c>
      <c r="D1257">
        <f>IF(D1256=0, 0, D1256*(1-VLOOKUP(C1256,Mort!$A$2:$E$111,IF(D1256/D1255=1-VLOOKUP(C1255,Mort!$A$2:$E$111,4),4,5))))</f>
        <v>0.37784333188768959</v>
      </c>
      <c r="E1257" s="3">
        <f>IF(C1257&lt;65,Assumptions!$C$6,Assumptions!$C$7)*(1+Assumptions!$C$8)^(B1257-$J$3)</f>
        <v>151653.96333276975</v>
      </c>
      <c r="F1257" s="3">
        <f t="shared" si="7321"/>
        <v>57301.440000000002</v>
      </c>
      <c r="H1257">
        <f t="shared" si="7328"/>
        <v>59</v>
      </c>
      <c r="I1257" s="5">
        <v>311649.65137968131</v>
      </c>
      <c r="J1257" s="5">
        <v>0</v>
      </c>
      <c r="K1257" s="5">
        <v>0</v>
      </c>
      <c r="L1257" s="5">
        <v>0</v>
      </c>
      <c r="M1257" s="5">
        <v>0</v>
      </c>
      <c r="N1257" s="5">
        <v>0</v>
      </c>
      <c r="O1257" s="5">
        <v>0</v>
      </c>
      <c r="P1257" s="5">
        <v>0</v>
      </c>
      <c r="Q1257" s="5">
        <v>0</v>
      </c>
      <c r="R1257" s="5">
        <v>0</v>
      </c>
      <c r="S1257" s="5">
        <v>0</v>
      </c>
      <c r="T1257" s="5">
        <v>0</v>
      </c>
      <c r="U1257" s="5">
        <v>0</v>
      </c>
      <c r="V1257" s="5">
        <v>0</v>
      </c>
      <c r="W1257" s="5">
        <v>0</v>
      </c>
      <c r="X1257" s="5">
        <v>0</v>
      </c>
      <c r="Y1257" s="5">
        <v>0</v>
      </c>
      <c r="Z1257" s="5">
        <v>0</v>
      </c>
      <c r="AA1257" s="5">
        <v>0</v>
      </c>
      <c r="AB1257" s="5">
        <v>0</v>
      </c>
      <c r="AC1257" s="5">
        <v>0</v>
      </c>
      <c r="AD1257" s="5">
        <v>0</v>
      </c>
      <c r="AE1257" s="5">
        <v>0</v>
      </c>
      <c r="AF1257" s="5">
        <v>0</v>
      </c>
      <c r="AG1257" s="5">
        <v>0</v>
      </c>
      <c r="AH1257" s="5">
        <v>0</v>
      </c>
      <c r="AI1257" s="5">
        <v>0</v>
      </c>
      <c r="AJ1257" s="5">
        <v>0</v>
      </c>
      <c r="AK1257" s="5">
        <v>0</v>
      </c>
      <c r="AL1257" s="5">
        <v>0</v>
      </c>
      <c r="AM1257" s="5">
        <v>0</v>
      </c>
      <c r="AN1257" s="5">
        <v>0</v>
      </c>
      <c r="AO1257" s="5">
        <v>0</v>
      </c>
      <c r="AP1257" s="5">
        <v>0</v>
      </c>
      <c r="AQ1257" s="5">
        <v>0</v>
      </c>
      <c r="AR1257" s="5">
        <v>0</v>
      </c>
      <c r="AS1257" s="5">
        <v>0</v>
      </c>
      <c r="AT1257" s="5">
        <v>0</v>
      </c>
      <c r="AU1257" s="5">
        <v>0</v>
      </c>
      <c r="AV1257" s="5">
        <v>77941.3</v>
      </c>
      <c r="AW1257" s="5">
        <v>81644.25</v>
      </c>
      <c r="AX1257" s="5">
        <v>85505.04</v>
      </c>
      <c r="AY1257" s="5">
        <v>89528.55</v>
      </c>
      <c r="AZ1257" s="5">
        <v>93724.4</v>
      </c>
      <c r="BA1257" s="5">
        <v>40402.870000000003</v>
      </c>
      <c r="BB1257" s="5">
        <v>42271.67</v>
      </c>
      <c r="BC1257" s="5">
        <v>44201.48</v>
      </c>
      <c r="BD1257" s="5">
        <v>46184.42</v>
      </c>
      <c r="BE1257" s="5">
        <v>48214.91</v>
      </c>
      <c r="BF1257" s="5">
        <v>50274.13</v>
      </c>
      <c r="BG1257" s="5">
        <v>52347.05</v>
      </c>
      <c r="BH1257" s="5">
        <v>54418.18</v>
      </c>
      <c r="BI1257" s="5">
        <v>56473.65</v>
      </c>
      <c r="BJ1257" s="5">
        <v>58506.080000000002</v>
      </c>
      <c r="BK1257" s="5">
        <v>60492.52</v>
      </c>
      <c r="BL1257" s="5">
        <v>62412.38</v>
      </c>
      <c r="BM1257" s="5">
        <v>64239.1</v>
      </c>
      <c r="BN1257" s="5">
        <v>65924.78</v>
      </c>
      <c r="BO1257" s="5">
        <v>67419.61</v>
      </c>
      <c r="BP1257" s="5">
        <v>68667.39</v>
      </c>
      <c r="BQ1257" s="5">
        <v>69619.5</v>
      </c>
      <c r="BR1257" s="5">
        <v>70216.100000000006</v>
      </c>
      <c r="BS1257" s="5">
        <v>70398.53</v>
      </c>
      <c r="BT1257" s="5">
        <v>70121.7</v>
      </c>
      <c r="BU1257" s="5">
        <v>69357.7</v>
      </c>
      <c r="BV1257" s="5">
        <v>68073</v>
      </c>
      <c r="BW1257" s="5">
        <v>66238.259999999995</v>
      </c>
      <c r="BX1257" s="5">
        <v>63709.45</v>
      </c>
      <c r="BY1257" s="5">
        <v>60457.84</v>
      </c>
      <c r="BZ1257" s="5">
        <v>56493.9</v>
      </c>
      <c r="CA1257" s="5">
        <v>51868.42</v>
      </c>
      <c r="CB1257" s="5">
        <v>46691.4</v>
      </c>
      <c r="CC1257" s="5">
        <v>41136.050000000003</v>
      </c>
      <c r="CD1257" s="5">
        <v>35416.239999999998</v>
      </c>
      <c r="CE1257" s="5">
        <v>29751.57</v>
      </c>
      <c r="CF1257" s="5">
        <v>24343.200000000001</v>
      </c>
      <c r="CG1257" s="5">
        <v>19362.490000000002</v>
      </c>
      <c r="CH1257" s="5">
        <v>14940.21</v>
      </c>
      <c r="CI1257" s="5">
        <v>11249.13</v>
      </c>
      <c r="CJ1257" s="5">
        <v>8187.38</v>
      </c>
      <c r="CK1257" s="5">
        <v>5827.33</v>
      </c>
      <c r="CL1257" s="5">
        <v>3931.91</v>
      </c>
      <c r="CM1257" s="5">
        <v>2500.6799999999998</v>
      </c>
      <c r="CN1257" s="5">
        <v>1437.14</v>
      </c>
      <c r="CO1257" s="5">
        <v>726.69</v>
      </c>
      <c r="CP1257" s="5">
        <v>317.95999999999998</v>
      </c>
      <c r="CQ1257" s="5">
        <v>119.15</v>
      </c>
      <c r="CR1257" s="5">
        <v>36.4</v>
      </c>
      <c r="CS1257" s="5">
        <v>8.35</v>
      </c>
      <c r="CT1257" s="5">
        <v>1.21</v>
      </c>
      <c r="CU1257" s="5">
        <v>0</v>
      </c>
      <c r="CV1257" s="5">
        <v>0</v>
      </c>
      <c r="CW1257" s="5">
        <v>0</v>
      </c>
      <c r="CX1257" s="5">
        <v>0</v>
      </c>
      <c r="CY1257" s="5">
        <v>0</v>
      </c>
      <c r="CZ1257" s="5">
        <v>0</v>
      </c>
      <c r="DA1257" s="5">
        <v>0</v>
      </c>
      <c r="DB1257" s="5">
        <v>0</v>
      </c>
      <c r="DC1257" s="5">
        <v>0</v>
      </c>
      <c r="DD1257" s="5">
        <v>0</v>
      </c>
      <c r="DE1257" s="5">
        <v>0</v>
      </c>
      <c r="DF1257" s="3">
        <v>0</v>
      </c>
      <c r="DG1257" s="3">
        <v>0</v>
      </c>
      <c r="DH1257" s="3">
        <v>0</v>
      </c>
      <c r="DI1257" s="3">
        <v>0</v>
      </c>
      <c r="DJ1257" s="3">
        <v>0</v>
      </c>
      <c r="DK1257" s="3">
        <v>0</v>
      </c>
      <c r="DL1257" s="3">
        <v>0</v>
      </c>
      <c r="DM1257" s="3">
        <v>0</v>
      </c>
      <c r="DN1257" s="3">
        <v>0</v>
      </c>
      <c r="DO1257" s="3">
        <v>0</v>
      </c>
      <c r="DP1257" s="3">
        <v>0</v>
      </c>
      <c r="DQ1257" s="3">
        <v>0</v>
      </c>
      <c r="DR1257" s="3">
        <v>0</v>
      </c>
      <c r="DS1257" s="3">
        <v>0</v>
      </c>
      <c r="DT1257" s="3">
        <v>0</v>
      </c>
      <c r="DU1257" s="3">
        <v>0</v>
      </c>
      <c r="DV1257" s="3">
        <v>0</v>
      </c>
      <c r="DW1257" s="3">
        <v>0</v>
      </c>
      <c r="DX1257" s="3">
        <v>0</v>
      </c>
      <c r="DY1257" s="3">
        <v>0</v>
      </c>
      <c r="DZ1257" s="3">
        <v>0</v>
      </c>
      <c r="EA1257" s="3">
        <v>0</v>
      </c>
      <c r="EB1257" s="3">
        <v>0</v>
      </c>
      <c r="EC1257" s="3">
        <v>0</v>
      </c>
      <c r="ED1257" s="3">
        <v>0</v>
      </c>
      <c r="EE1257" s="3">
        <v>0</v>
      </c>
      <c r="EF1257" s="3">
        <v>0</v>
      </c>
      <c r="EG1257" s="3">
        <v>0</v>
      </c>
      <c r="EH1257" s="3">
        <v>0</v>
      </c>
      <c r="EI1257" s="3">
        <v>0</v>
      </c>
      <c r="EJ1257" s="3">
        <v>0</v>
      </c>
      <c r="EK1257" s="3">
        <v>0</v>
      </c>
      <c r="EL1257" s="3">
        <v>0</v>
      </c>
      <c r="EM1257" s="3">
        <v>0</v>
      </c>
      <c r="EN1257" s="3">
        <v>0</v>
      </c>
      <c r="EO1257" s="3">
        <v>0</v>
      </c>
      <c r="EP1257" s="3">
        <v>0</v>
      </c>
      <c r="EQ1257" s="3">
        <v>0</v>
      </c>
      <c r="ER1257" s="3">
        <v>1</v>
      </c>
      <c r="ES1257" s="3">
        <v>0.9929</v>
      </c>
      <c r="ET1257" s="3">
        <v>0.98564190099999993</v>
      </c>
      <c r="EU1257" s="3">
        <v>0.97822001748546994</v>
      </c>
      <c r="EV1257" s="3">
        <v>0.97067794115065698</v>
      </c>
      <c r="EW1257" s="3">
        <v>0.96298046507733226</v>
      </c>
      <c r="EX1257" s="3">
        <v>0.95499735702184119</v>
      </c>
      <c r="EY1257" s="3">
        <v>0.94653608043862769</v>
      </c>
      <c r="EZ1257" s="3">
        <v>0.93743986870561247</v>
      </c>
      <c r="FA1257" s="3">
        <v>0.92763424767895175</v>
      </c>
      <c r="FB1257" s="3">
        <v>0.91682730869349194</v>
      </c>
      <c r="FC1257" s="3">
        <v>0.90486271231504189</v>
      </c>
      <c r="FD1257" s="3">
        <v>0.89162457083387281</v>
      </c>
      <c r="FE1257" s="3">
        <v>0.87706434159215574</v>
      </c>
      <c r="FF1257" s="3">
        <v>0.86125964215666506</v>
      </c>
      <c r="FG1257" s="3">
        <v>0.84407751229563954</v>
      </c>
      <c r="FH1257" s="3">
        <v>0.82546560314952067</v>
      </c>
      <c r="FI1257" s="3">
        <v>0.8053324970887038</v>
      </c>
      <c r="FJ1257" s="3">
        <v>0.78337913321806574</v>
      </c>
      <c r="FK1257" s="3">
        <v>0.75937639657626421</v>
      </c>
      <c r="FL1257" s="3">
        <v>0.73310956701869123</v>
      </c>
      <c r="FM1257" s="3">
        <v>0.70452562500063254</v>
      </c>
      <c r="FN1257" s="3">
        <v>0.67351945224435472</v>
      </c>
      <c r="FO1257" s="3">
        <v>0.64006574105137759</v>
      </c>
      <c r="FP1257" s="3">
        <v>0.60431166875624764</v>
      </c>
      <c r="FQ1257" s="3">
        <v>0.5665663619257324</v>
      </c>
      <c r="FR1257" s="3">
        <v>0.52708235216312804</v>
      </c>
      <c r="FS1257" s="3">
        <v>0.48613859504709628</v>
      </c>
      <c r="FT1257" s="3">
        <v>0.44320283433253677</v>
      </c>
      <c r="FU1257" s="3">
        <v>0.39865651745377351</v>
      </c>
      <c r="FV1257" s="3">
        <v>0.35309805063915622</v>
      </c>
      <c r="FW1257" s="3">
        <v>0.30728710954923211</v>
      </c>
      <c r="FX1257" s="3">
        <v>0.26219579909397778</v>
      </c>
      <c r="FY1257" s="3">
        <v>0.21895708986538989</v>
      </c>
      <c r="FZ1257" s="3">
        <v>0.17868431232644871</v>
      </c>
      <c r="GA1257" s="3">
        <v>0.14227917053305805</v>
      </c>
      <c r="GB1257" s="3">
        <v>0.1103460334986185</v>
      </c>
      <c r="GC1257" s="3">
        <v>8.3193185035613446E-2</v>
      </c>
      <c r="GD1257" s="3">
        <v>6.0845831671346953E-2</v>
      </c>
      <c r="GE1257" s="3">
        <v>4.3425061605523604E-2</v>
      </c>
      <c r="GF1257" s="3">
        <v>2.9958081500418628E-2</v>
      </c>
      <c r="GG1257" s="3">
        <v>2.0210920103442425E-2</v>
      </c>
      <c r="GH1257" s="3">
        <v>1.2926096061357637E-2</v>
      </c>
      <c r="GI1257" s="3">
        <v>7.7923677496288387E-3</v>
      </c>
      <c r="GJ1257" s="3">
        <v>4.2448144079328138E-3</v>
      </c>
      <c r="GK1257" s="3">
        <v>2.0344970975781185E-3</v>
      </c>
      <c r="GL1257" s="3">
        <v>8.4376698127857318E-4</v>
      </c>
      <c r="GM1257" s="3">
        <v>2.9969759408033644E-4</v>
      </c>
      <c r="GN1257" s="3">
        <v>8.6792423245665422E-5</v>
      </c>
      <c r="GO1257" s="3">
        <v>1.8862597343980469E-5</v>
      </c>
      <c r="GP1257" s="3">
        <v>2.5977569062129895E-6</v>
      </c>
      <c r="GQ1257" s="3">
        <v>0</v>
      </c>
      <c r="GR1257" s="3">
        <v>0</v>
      </c>
      <c r="GS1257" s="3">
        <v>0</v>
      </c>
      <c r="GT1257" s="3">
        <v>0</v>
      </c>
      <c r="GU1257" s="3">
        <v>0</v>
      </c>
      <c r="GV1257" s="3">
        <v>0</v>
      </c>
      <c r="GW1257" s="3">
        <v>0</v>
      </c>
      <c r="GX1257" s="3">
        <v>0</v>
      </c>
      <c r="GY1257" s="3">
        <v>0</v>
      </c>
      <c r="GZ1257" s="3">
        <v>0</v>
      </c>
      <c r="HA1257" s="3">
        <v>0</v>
      </c>
      <c r="HB1257">
        <f t="shared" si="7325"/>
        <v>38</v>
      </c>
      <c r="HC1257">
        <f t="shared" si="7329"/>
        <v>0.12644306067297303</v>
      </c>
      <c r="HD1257">
        <f>IF(H1257&gt;=$F$3,IF(HB1257&lt;50,HC1257*VLOOKUP(H1257,Ret!$A$2:$AZ$27,HB1257+2),HC1257),0)</f>
        <v>1.0747660157202708E-2</v>
      </c>
      <c r="HE1257">
        <f>IF(H1257&lt;$F$3,HC1257*VLOOKUP(H1257,Withd!$A$2:$AZ$57,HB1257+2),0)</f>
        <v>0</v>
      </c>
      <c r="HF1257">
        <f>IF(HC1257=HD1257,0,HC1257*VLOOKUP(H1257,Mort!$A$2:$E$115,IF(HF1256/HC1256=VLOOKUP(H1256,Mort!$A$2:$E$115,2),2,3)))</f>
        <v>3.7174259837854072E-4</v>
      </c>
      <c r="HH1257">
        <f t="shared" ref="HH1257:HI1257" si="7400">HH1256+1</f>
        <v>59</v>
      </c>
      <c r="HI1257">
        <f t="shared" si="7400"/>
        <v>38</v>
      </c>
      <c r="HJ1257">
        <f t="shared" si="7323"/>
        <v>0.10452668496652662</v>
      </c>
      <c r="HK1257">
        <f>IF(HH1257&gt;=$F$3,IF(HI1257&lt;50,HJ1257*VLOOKUP(HH1257,Ret!$A$2:$AZ$27,HI1257+2),HJ1257),0)</f>
        <v>8.8847682221547628E-3</v>
      </c>
      <c r="HL1257">
        <f>IF(HH1257&lt;$F$3,HJ1257*VLOOKUP(HH1257,Withd!$A$2:$AZ$57,HI1257+2),0)</f>
        <v>0</v>
      </c>
      <c r="HM1257">
        <f>IF(HJ1257=HK1257,0,HJ1257*VLOOKUP(HH1257,Mort!$A$2:$E$115,IF(HM1256/HJ1256=VLOOKUP(HH1256,Mort!$A$2:$E$115,2),2,3)))</f>
        <v>3.0730845380158822E-4</v>
      </c>
      <c r="HN1257">
        <f>HN1256/(1+Assumptions!$C$9)</f>
        <v>0.25159263291744854</v>
      </c>
      <c r="HO1257">
        <f>HO1256*(1+Assumptions!$C$10)</f>
        <v>3.2653687497913597</v>
      </c>
      <c r="HQ1257">
        <f>HQ1256/(1.01+Assumptions!$C$9)</f>
        <v>0.17645442023433294</v>
      </c>
      <c r="HR1257">
        <f>HR1256/(0.99+Assumptions!$C$9)</f>
        <v>0.35996042640756321</v>
      </c>
    </row>
    <row r="1258" spans="2:226" x14ac:dyDescent="0.25">
      <c r="B1258">
        <f t="shared" ref="B1258:C1258" si="7401">B1257+1</f>
        <v>2087</v>
      </c>
      <c r="C1258">
        <f t="shared" si="7401"/>
        <v>90</v>
      </c>
      <c r="D1258">
        <f>IF(D1257=0, 0, D1257*(1-VLOOKUP(C1257,Mort!$A$2:$E$111,IF(D1257/D1256=1-VLOOKUP(C1256,Mort!$A$2:$E$111,4),4,5))))</f>
        <v>0.3346633959195644</v>
      </c>
      <c r="E1258" s="3">
        <f>IF(C1258&lt;65,Assumptions!$C$6,Assumptions!$C$7)*(1+Assumptions!$C$8)^(B1258-$J$3)</f>
        <v>159994.93131607212</v>
      </c>
      <c r="F1258" s="3">
        <f t="shared" si="7321"/>
        <v>53544.45</v>
      </c>
      <c r="H1258">
        <f t="shared" si="7328"/>
        <v>60</v>
      </c>
      <c r="I1258" s="5">
        <v>294851.52305404859</v>
      </c>
      <c r="J1258" s="5">
        <v>0</v>
      </c>
      <c r="K1258" s="5">
        <v>0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0</v>
      </c>
      <c r="Z1258" s="5">
        <v>0</v>
      </c>
      <c r="AA1258" s="5">
        <v>0</v>
      </c>
      <c r="AB1258" s="5">
        <v>0</v>
      </c>
      <c r="AC1258" s="5">
        <v>0</v>
      </c>
      <c r="AD1258" s="5">
        <v>0</v>
      </c>
      <c r="AE1258" s="5">
        <v>0</v>
      </c>
      <c r="AF1258" s="5">
        <v>0</v>
      </c>
      <c r="AG1258" s="5">
        <v>0</v>
      </c>
      <c r="AH1258" s="5">
        <v>0</v>
      </c>
      <c r="AI1258" s="5">
        <v>0</v>
      </c>
      <c r="AJ1258" s="5">
        <v>0</v>
      </c>
      <c r="AK1258" s="5">
        <v>0</v>
      </c>
      <c r="AL1258" s="5">
        <v>0</v>
      </c>
      <c r="AM1258" s="5">
        <v>0</v>
      </c>
      <c r="AN1258" s="5">
        <v>0</v>
      </c>
      <c r="AO1258" s="5">
        <v>0</v>
      </c>
      <c r="AP1258" s="5">
        <v>0</v>
      </c>
      <c r="AQ1258" s="5">
        <v>0</v>
      </c>
      <c r="AR1258" s="5">
        <v>0</v>
      </c>
      <c r="AS1258" s="5">
        <v>0</v>
      </c>
      <c r="AT1258" s="5">
        <v>0</v>
      </c>
      <c r="AU1258" s="5">
        <v>0</v>
      </c>
      <c r="AV1258" s="5">
        <v>0</v>
      </c>
      <c r="AW1258" s="5">
        <v>82228.070000000007</v>
      </c>
      <c r="AX1258" s="5">
        <v>86116.47</v>
      </c>
      <c r="AY1258" s="5">
        <v>90168.75</v>
      </c>
      <c r="AZ1258" s="5">
        <v>94394.6</v>
      </c>
      <c r="BA1258" s="5">
        <v>40691.78</v>
      </c>
      <c r="BB1258" s="5">
        <v>42573.94</v>
      </c>
      <c r="BC1258" s="5">
        <v>44517.56</v>
      </c>
      <c r="BD1258" s="5">
        <v>46514.68</v>
      </c>
      <c r="BE1258" s="5">
        <v>48559.68</v>
      </c>
      <c r="BF1258" s="5">
        <v>50633.63</v>
      </c>
      <c r="BG1258" s="5">
        <v>52721.37</v>
      </c>
      <c r="BH1258" s="5">
        <v>54807.31</v>
      </c>
      <c r="BI1258" s="5">
        <v>56877.48</v>
      </c>
      <c r="BJ1258" s="5">
        <v>58924.44</v>
      </c>
      <c r="BK1258" s="5">
        <v>60925.09</v>
      </c>
      <c r="BL1258" s="5">
        <v>62858.68</v>
      </c>
      <c r="BM1258" s="5">
        <v>64698.46</v>
      </c>
      <c r="BN1258" s="5">
        <v>66396.2</v>
      </c>
      <c r="BO1258" s="5">
        <v>67901.72</v>
      </c>
      <c r="BP1258" s="5">
        <v>69158.41</v>
      </c>
      <c r="BQ1258" s="5">
        <v>70117.33</v>
      </c>
      <c r="BR1258" s="5">
        <v>70718.2</v>
      </c>
      <c r="BS1258" s="5">
        <v>70901.929999999993</v>
      </c>
      <c r="BT1258" s="5">
        <v>70623.13</v>
      </c>
      <c r="BU1258" s="5">
        <v>69853.67</v>
      </c>
      <c r="BV1258" s="5">
        <v>68559.77</v>
      </c>
      <c r="BW1258" s="5">
        <v>66711.92</v>
      </c>
      <c r="BX1258" s="5">
        <v>64165.02</v>
      </c>
      <c r="BY1258" s="5">
        <v>60890.16</v>
      </c>
      <c r="BZ1258" s="5">
        <v>56897.87</v>
      </c>
      <c r="CA1258" s="5">
        <v>52239.32</v>
      </c>
      <c r="CB1258" s="5">
        <v>47025.279999999999</v>
      </c>
      <c r="CC1258" s="5">
        <v>41430.21</v>
      </c>
      <c r="CD1258" s="5">
        <v>35669.5</v>
      </c>
      <c r="CE1258" s="5">
        <v>29964.31</v>
      </c>
      <c r="CF1258" s="5">
        <v>24517.27</v>
      </c>
      <c r="CG1258" s="5">
        <v>19500.95</v>
      </c>
      <c r="CH1258" s="5">
        <v>15047.05</v>
      </c>
      <c r="CI1258" s="5">
        <v>11329.57</v>
      </c>
      <c r="CJ1258" s="5">
        <v>8245.92</v>
      </c>
      <c r="CK1258" s="5">
        <v>5869</v>
      </c>
      <c r="CL1258" s="5">
        <v>3960.02</v>
      </c>
      <c r="CM1258" s="5">
        <v>2518.56</v>
      </c>
      <c r="CN1258" s="5">
        <v>1447.42</v>
      </c>
      <c r="CO1258" s="5">
        <v>731.89</v>
      </c>
      <c r="CP1258" s="5">
        <v>320.23</v>
      </c>
      <c r="CQ1258" s="5">
        <v>120</v>
      </c>
      <c r="CR1258" s="5">
        <v>36.659999999999997</v>
      </c>
      <c r="CS1258" s="5">
        <v>8.41</v>
      </c>
      <c r="CT1258" s="5">
        <v>1.22</v>
      </c>
      <c r="CU1258" s="5">
        <v>0</v>
      </c>
      <c r="CV1258" s="5">
        <v>0</v>
      </c>
      <c r="CW1258" s="5">
        <v>0</v>
      </c>
      <c r="CX1258" s="5">
        <v>0</v>
      </c>
      <c r="CY1258" s="5">
        <v>0</v>
      </c>
      <c r="CZ1258" s="5">
        <v>0</v>
      </c>
      <c r="DA1258" s="5">
        <v>0</v>
      </c>
      <c r="DB1258" s="5">
        <v>0</v>
      </c>
      <c r="DC1258" s="5">
        <v>0</v>
      </c>
      <c r="DD1258" s="5">
        <v>0</v>
      </c>
      <c r="DE1258" s="5">
        <v>0</v>
      </c>
      <c r="DF1258" s="3">
        <v>0</v>
      </c>
      <c r="DG1258" s="3">
        <v>0</v>
      </c>
      <c r="DH1258" s="3">
        <v>0</v>
      </c>
      <c r="DI1258" s="3">
        <v>0</v>
      </c>
      <c r="DJ1258" s="3">
        <v>0</v>
      </c>
      <c r="DK1258" s="3">
        <v>0</v>
      </c>
      <c r="DL1258" s="3">
        <v>0</v>
      </c>
      <c r="DM1258" s="3">
        <v>0</v>
      </c>
      <c r="DN1258" s="3">
        <v>0</v>
      </c>
      <c r="DO1258" s="3">
        <v>0</v>
      </c>
      <c r="DP1258" s="3">
        <v>0</v>
      </c>
      <c r="DQ1258" s="3">
        <v>0</v>
      </c>
      <c r="DR1258" s="3">
        <v>0</v>
      </c>
      <c r="DS1258" s="3">
        <v>0</v>
      </c>
      <c r="DT1258" s="3">
        <v>0</v>
      </c>
      <c r="DU1258" s="3">
        <v>0</v>
      </c>
      <c r="DV1258" s="3">
        <v>0</v>
      </c>
      <c r="DW1258" s="3">
        <v>0</v>
      </c>
      <c r="DX1258" s="3">
        <v>0</v>
      </c>
      <c r="DY1258" s="3">
        <v>0</v>
      </c>
      <c r="DZ1258" s="3">
        <v>0</v>
      </c>
      <c r="EA1258" s="3">
        <v>0</v>
      </c>
      <c r="EB1258" s="3">
        <v>0</v>
      </c>
      <c r="EC1258" s="3">
        <v>0</v>
      </c>
      <c r="ED1258" s="3">
        <v>0</v>
      </c>
      <c r="EE1258" s="3">
        <v>0</v>
      </c>
      <c r="EF1258" s="3">
        <v>0</v>
      </c>
      <c r="EG1258" s="3">
        <v>0</v>
      </c>
      <c r="EH1258" s="3">
        <v>0</v>
      </c>
      <c r="EI1258" s="3">
        <v>0</v>
      </c>
      <c r="EJ1258" s="3">
        <v>0</v>
      </c>
      <c r="EK1258" s="3">
        <v>0</v>
      </c>
      <c r="EL1258" s="3">
        <v>0</v>
      </c>
      <c r="EM1258" s="3">
        <v>0</v>
      </c>
      <c r="EN1258" s="3">
        <v>0</v>
      </c>
      <c r="EO1258" s="3">
        <v>0</v>
      </c>
      <c r="EP1258" s="3">
        <v>0</v>
      </c>
      <c r="EQ1258" s="3">
        <v>0</v>
      </c>
      <c r="ER1258" s="3">
        <v>0</v>
      </c>
      <c r="ES1258" s="3">
        <v>1</v>
      </c>
      <c r="ET1258" s="3">
        <v>0.99268999999999996</v>
      </c>
      <c r="EU1258" s="3">
        <v>0.98521504429999995</v>
      </c>
      <c r="EV1258" s="3">
        <v>0.97761903630844693</v>
      </c>
      <c r="EW1258" s="3">
        <v>0.96986651735052098</v>
      </c>
      <c r="EX1258" s="3">
        <v>0.9618263239216851</v>
      </c>
      <c r="EY1258" s="3">
        <v>0.95330454269173903</v>
      </c>
      <c r="EZ1258" s="3">
        <v>0.94414328603647146</v>
      </c>
      <c r="FA1258" s="3">
        <v>0.93426754726452999</v>
      </c>
      <c r="FB1258" s="3">
        <v>0.92338333033889819</v>
      </c>
      <c r="FC1258" s="3">
        <v>0.91133317787797552</v>
      </c>
      <c r="FD1258" s="3">
        <v>0.89800037348562067</v>
      </c>
      <c r="FE1258" s="3">
        <v>0.88333602738660055</v>
      </c>
      <c r="FF1258" s="3">
        <v>0.86741831217309395</v>
      </c>
      <c r="FG1258" s="3">
        <v>0.85011331684524072</v>
      </c>
      <c r="FH1258" s="3">
        <v>0.83136831820880319</v>
      </c>
      <c r="FI1258" s="3">
        <v>0.81109124492769047</v>
      </c>
      <c r="FJ1258" s="3">
        <v>0.78898089759096168</v>
      </c>
      <c r="FK1258" s="3">
        <v>0.7648065228887746</v>
      </c>
      <c r="FL1258" s="3">
        <v>0.73835186526205188</v>
      </c>
      <c r="FM1258" s="3">
        <v>0.70956352603548445</v>
      </c>
      <c r="FN1258" s="3">
        <v>0.67833563525466278</v>
      </c>
      <c r="FO1258" s="3">
        <v>0.64464270425156367</v>
      </c>
      <c r="FP1258" s="3">
        <v>0.60863296279207135</v>
      </c>
      <c r="FQ1258" s="3">
        <v>0.57061774793607856</v>
      </c>
      <c r="FR1258" s="3">
        <v>0.53085139708241325</v>
      </c>
      <c r="FS1258" s="3">
        <v>0.48961486055705139</v>
      </c>
      <c r="FT1258" s="3">
        <v>0.44637207607265261</v>
      </c>
      <c r="FU1258" s="3">
        <v>0.40150721870659029</v>
      </c>
      <c r="FV1258" s="3">
        <v>0.35562297375280111</v>
      </c>
      <c r="FW1258" s="3">
        <v>0.30948444913811268</v>
      </c>
      <c r="FX1258" s="3">
        <v>0.26407070107158603</v>
      </c>
      <c r="FY1258" s="3">
        <v>0.22052280175787078</v>
      </c>
      <c r="FZ1258" s="3">
        <v>0.17996204283054559</v>
      </c>
      <c r="GA1258" s="3">
        <v>0.14329657622425024</v>
      </c>
      <c r="GB1258" s="3">
        <v>0.11113509265647951</v>
      </c>
      <c r="GC1258" s="3">
        <v>8.3788080406499599E-2</v>
      </c>
      <c r="GD1258" s="3">
        <v>6.1280926247705668E-2</v>
      </c>
      <c r="GE1258" s="3">
        <v>4.3735584253725056E-2</v>
      </c>
      <c r="GF1258" s="3">
        <v>3.0172304864959844E-2</v>
      </c>
      <c r="GG1258" s="3">
        <v>2.0355443754096508E-2</v>
      </c>
      <c r="GH1258" s="3">
        <v>1.3018527607369964E-2</v>
      </c>
      <c r="GI1258" s="3">
        <v>7.8480891828269089E-3</v>
      </c>
      <c r="GJ1258" s="3">
        <v>4.2751681014531308E-3</v>
      </c>
      <c r="GK1258" s="3">
        <v>2.0490453193454708E-3</v>
      </c>
      <c r="GL1258" s="3">
        <v>8.4980056529214724E-4</v>
      </c>
      <c r="GM1258" s="3">
        <v>3.0184066278611776E-4</v>
      </c>
      <c r="GN1258" s="3">
        <v>8.7413055942859691E-5</v>
      </c>
      <c r="GO1258" s="3">
        <v>1.8997479448061698E-5</v>
      </c>
      <c r="GP1258" s="3">
        <v>2.616332869587056E-6</v>
      </c>
      <c r="GQ1258" s="3">
        <v>0</v>
      </c>
      <c r="GR1258" s="3">
        <v>0</v>
      </c>
      <c r="GS1258" s="3">
        <v>0</v>
      </c>
      <c r="GT1258" s="3">
        <v>0</v>
      </c>
      <c r="GU1258" s="3">
        <v>0</v>
      </c>
      <c r="GV1258" s="3">
        <v>0</v>
      </c>
      <c r="GW1258" s="3">
        <v>0</v>
      </c>
      <c r="GX1258" s="3">
        <v>0</v>
      </c>
      <c r="GY1258" s="3">
        <v>0</v>
      </c>
      <c r="GZ1258" s="3">
        <v>0</v>
      </c>
      <c r="HA1258" s="3">
        <v>0</v>
      </c>
      <c r="HB1258">
        <f t="shared" si="7325"/>
        <v>39</v>
      </c>
      <c r="HC1258">
        <f t="shared" si="7329"/>
        <v>0.11532365791739178</v>
      </c>
      <c r="HD1258">
        <f>IF(H1258&gt;=$F$3,IF(HB1258&lt;50,HC1258*VLOOKUP(H1258,Ret!$A$2:$AZ$27,HB1258+2),HC1258),0)</f>
        <v>1.6952577713856592E-2</v>
      </c>
      <c r="HE1258">
        <f>IF(H1258&lt;$F$3,HC1258*VLOOKUP(H1258,Withd!$A$2:$AZ$57,HB1258+2),0)</f>
        <v>0</v>
      </c>
      <c r="HF1258">
        <f>IF(HC1258=HD1258,0,HC1258*VLOOKUP(H1258,Mort!$A$2:$E$115,IF(HF1257/HC1257=VLOOKUP(H1257,Mort!$A$2:$E$115,2),2,3)))</f>
        <v>3.551968663855667E-4</v>
      </c>
      <c r="HH1258">
        <f t="shared" ref="HH1258:HI1258" si="7402">HH1257+1</f>
        <v>60</v>
      </c>
      <c r="HI1258">
        <f t="shared" si="7402"/>
        <v>39</v>
      </c>
      <c r="HJ1258">
        <f t="shared" si="7323"/>
        <v>9.5334608290570264E-2</v>
      </c>
      <c r="HK1258">
        <f>IF(HH1258&gt;=$F$3,IF(HI1258&lt;50,HJ1258*VLOOKUP(HH1258,Ret!$A$2:$AZ$27,HI1258+2),HJ1258),0)</f>
        <v>1.4014187418713828E-2</v>
      </c>
      <c r="HL1258">
        <f>IF(HH1258&lt;$F$3,HJ1258*VLOOKUP(HH1258,Withd!$A$2:$AZ$57,HI1258+2),0)</f>
        <v>0</v>
      </c>
      <c r="HM1258">
        <f>IF(HJ1258=HK1258,0,HJ1258*VLOOKUP(HH1258,Mort!$A$2:$E$115,IF(HM1257/HJ1257=VLOOKUP(HH1257,Mort!$A$2:$E$115,2),2,3)))</f>
        <v>2.9363059353495639E-4</v>
      </c>
      <c r="HN1258">
        <f>HN1257/(1+Assumptions!$C$9)</f>
        <v>0.24238211263723367</v>
      </c>
      <c r="HO1258">
        <f>HO1257*(1+Assumptions!$C$10)</f>
        <v>3.3714932341595789</v>
      </c>
      <c r="HQ1258">
        <f>HQ1257/(1.01+Assumptions!$C$9)</f>
        <v>0.16837253839153907</v>
      </c>
      <c r="HR1258">
        <f>HR1257/(0.99+Assumptions!$C$9)</f>
        <v>0.3501560568166957</v>
      </c>
    </row>
    <row r="1259" spans="2:226" x14ac:dyDescent="0.25">
      <c r="B1259">
        <f t="shared" ref="B1259:C1259" si="7403">B1258+1</f>
        <v>2088</v>
      </c>
      <c r="C1259">
        <f t="shared" si="7403"/>
        <v>91</v>
      </c>
      <c r="D1259">
        <f>IF(D1258=0, 0, D1258*(1-VLOOKUP(C1258,Mort!$A$2:$E$111,IF(D1258/D1257=1-VLOOKUP(C1257,Mort!$A$2:$E$111,4),4,5))))</f>
        <v>0.29124416693296012</v>
      </c>
      <c r="E1259" s="3">
        <f>IF(C1259&lt;65,Assumptions!$C$6,Assumptions!$C$7)*(1+Assumptions!$C$8)^(B1259-$J$3)</f>
        <v>168794.65253845608</v>
      </c>
      <c r="F1259" s="3">
        <f t="shared" si="7321"/>
        <v>49160.46</v>
      </c>
      <c r="H1259">
        <f t="shared" si="7328"/>
        <v>61</v>
      </c>
      <c r="I1259" s="5">
        <v>277680.38907332806</v>
      </c>
      <c r="J1259" s="5">
        <v>0</v>
      </c>
      <c r="K1259" s="5">
        <v>0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s="5">
        <v>0</v>
      </c>
      <c r="AC1259" s="5">
        <v>0</v>
      </c>
      <c r="AD1259" s="5">
        <v>0</v>
      </c>
      <c r="AE1259" s="5">
        <v>0</v>
      </c>
      <c r="AF1259" s="5">
        <v>0</v>
      </c>
      <c r="AG1259" s="5">
        <v>0</v>
      </c>
      <c r="AH1259" s="5">
        <v>0</v>
      </c>
      <c r="AI1259" s="5">
        <v>0</v>
      </c>
      <c r="AJ1259" s="5">
        <v>0</v>
      </c>
      <c r="AK1259" s="5">
        <v>0</v>
      </c>
      <c r="AL1259" s="5">
        <v>0</v>
      </c>
      <c r="AM1259" s="5">
        <v>0</v>
      </c>
      <c r="AN1259" s="5">
        <v>0</v>
      </c>
      <c r="AO1259" s="5">
        <v>0</v>
      </c>
      <c r="AP1259" s="5">
        <v>0</v>
      </c>
      <c r="AQ1259" s="5">
        <v>0</v>
      </c>
      <c r="AR1259" s="5">
        <v>0</v>
      </c>
      <c r="AS1259" s="5">
        <v>0</v>
      </c>
      <c r="AT1259" s="5">
        <v>0</v>
      </c>
      <c r="AU1259" s="5">
        <v>0</v>
      </c>
      <c r="AV1259" s="5">
        <v>0</v>
      </c>
      <c r="AW1259" s="5">
        <v>0</v>
      </c>
      <c r="AX1259" s="5">
        <v>86750.62</v>
      </c>
      <c r="AY1259" s="5">
        <v>90832.74</v>
      </c>
      <c r="AZ1259" s="5">
        <v>95089.7</v>
      </c>
      <c r="BA1259" s="5">
        <v>40991.43</v>
      </c>
      <c r="BB1259" s="5">
        <v>42887.45</v>
      </c>
      <c r="BC1259" s="5">
        <v>44845.38</v>
      </c>
      <c r="BD1259" s="5">
        <v>46857.2</v>
      </c>
      <c r="BE1259" s="5">
        <v>48917.27</v>
      </c>
      <c r="BF1259" s="5">
        <v>51006.49</v>
      </c>
      <c r="BG1259" s="5">
        <v>53109.599999999999</v>
      </c>
      <c r="BH1259" s="5">
        <v>55210.9</v>
      </c>
      <c r="BI1259" s="5">
        <v>57296.32</v>
      </c>
      <c r="BJ1259" s="5">
        <v>59358.35</v>
      </c>
      <c r="BK1259" s="5">
        <v>61373.73</v>
      </c>
      <c r="BL1259" s="5">
        <v>63321.56</v>
      </c>
      <c r="BM1259" s="5">
        <v>65174.89</v>
      </c>
      <c r="BN1259" s="5">
        <v>66885.13</v>
      </c>
      <c r="BO1259" s="5">
        <v>68401.73</v>
      </c>
      <c r="BP1259" s="5">
        <v>69667.679999999993</v>
      </c>
      <c r="BQ1259" s="5">
        <v>70633.66</v>
      </c>
      <c r="BR1259" s="5">
        <v>71238.95</v>
      </c>
      <c r="BS1259" s="5">
        <v>71424.039999999994</v>
      </c>
      <c r="BT1259" s="5">
        <v>71143.179999999993</v>
      </c>
      <c r="BU1259" s="5">
        <v>70368.06</v>
      </c>
      <c r="BV1259" s="5">
        <v>69064.63</v>
      </c>
      <c r="BW1259" s="5">
        <v>67203.17</v>
      </c>
      <c r="BX1259" s="5">
        <v>64637.52</v>
      </c>
      <c r="BY1259" s="5">
        <v>61338.55</v>
      </c>
      <c r="BZ1259" s="5">
        <v>57316.86</v>
      </c>
      <c r="CA1259" s="5">
        <v>52624</v>
      </c>
      <c r="CB1259" s="5">
        <v>47371.56</v>
      </c>
      <c r="CC1259" s="5">
        <v>41735.29</v>
      </c>
      <c r="CD1259" s="5">
        <v>35932.160000000003</v>
      </c>
      <c r="CE1259" s="5">
        <v>30184.97</v>
      </c>
      <c r="CF1259" s="5">
        <v>24697.82</v>
      </c>
      <c r="CG1259" s="5">
        <v>19644.55</v>
      </c>
      <c r="CH1259" s="5">
        <v>15157.85</v>
      </c>
      <c r="CI1259" s="5">
        <v>11413</v>
      </c>
      <c r="CJ1259" s="5">
        <v>8306.65</v>
      </c>
      <c r="CK1259" s="5">
        <v>5912.21</v>
      </c>
      <c r="CL1259" s="5">
        <v>3989.18</v>
      </c>
      <c r="CM1259" s="5">
        <v>2537.11</v>
      </c>
      <c r="CN1259" s="5">
        <v>1458.08</v>
      </c>
      <c r="CO1259" s="5">
        <v>737.28</v>
      </c>
      <c r="CP1259" s="5">
        <v>322.58999999999997</v>
      </c>
      <c r="CQ1259" s="5">
        <v>120.88</v>
      </c>
      <c r="CR1259" s="5">
        <v>36.93</v>
      </c>
      <c r="CS1259" s="5">
        <v>8.4700000000000006</v>
      </c>
      <c r="CT1259" s="5">
        <v>1.23</v>
      </c>
      <c r="CU1259" s="5">
        <v>0</v>
      </c>
      <c r="CV1259" s="5">
        <v>0</v>
      </c>
      <c r="CW1259" s="5">
        <v>0</v>
      </c>
      <c r="CX1259" s="5">
        <v>0</v>
      </c>
      <c r="CY1259" s="5">
        <v>0</v>
      </c>
      <c r="CZ1259" s="5">
        <v>0</v>
      </c>
      <c r="DA1259" s="5">
        <v>0</v>
      </c>
      <c r="DB1259" s="5">
        <v>0</v>
      </c>
      <c r="DC1259" s="5">
        <v>0</v>
      </c>
      <c r="DD1259" s="5">
        <v>0</v>
      </c>
      <c r="DE1259" s="5">
        <v>0</v>
      </c>
      <c r="DF1259" s="3">
        <v>0</v>
      </c>
      <c r="DG1259" s="3">
        <v>0</v>
      </c>
      <c r="DH1259" s="3">
        <v>0</v>
      </c>
      <c r="DI1259" s="3">
        <v>0</v>
      </c>
      <c r="DJ1259" s="3">
        <v>0</v>
      </c>
      <c r="DK1259" s="3">
        <v>0</v>
      </c>
      <c r="DL1259" s="3">
        <v>0</v>
      </c>
      <c r="DM1259" s="3">
        <v>0</v>
      </c>
      <c r="DN1259" s="3">
        <v>0</v>
      </c>
      <c r="DO1259" s="3">
        <v>0</v>
      </c>
      <c r="DP1259" s="3">
        <v>0</v>
      </c>
      <c r="DQ1259" s="3">
        <v>0</v>
      </c>
      <c r="DR1259" s="3">
        <v>0</v>
      </c>
      <c r="DS1259" s="3">
        <v>0</v>
      </c>
      <c r="DT1259" s="3">
        <v>0</v>
      </c>
      <c r="DU1259" s="3">
        <v>0</v>
      </c>
      <c r="DV1259" s="3">
        <v>0</v>
      </c>
      <c r="DW1259" s="3">
        <v>0</v>
      </c>
      <c r="DX1259" s="3">
        <v>0</v>
      </c>
      <c r="DY1259" s="3">
        <v>0</v>
      </c>
      <c r="DZ1259" s="3">
        <v>0</v>
      </c>
      <c r="EA1259" s="3">
        <v>0</v>
      </c>
      <c r="EB1259" s="3">
        <v>0</v>
      </c>
      <c r="EC1259" s="3">
        <v>0</v>
      </c>
      <c r="ED1259" s="3">
        <v>0</v>
      </c>
      <c r="EE1259" s="3">
        <v>0</v>
      </c>
      <c r="EF1259" s="3">
        <v>0</v>
      </c>
      <c r="EG1259" s="3">
        <v>0</v>
      </c>
      <c r="EH1259" s="3">
        <v>0</v>
      </c>
      <c r="EI1259" s="3">
        <v>0</v>
      </c>
      <c r="EJ1259" s="3">
        <v>0</v>
      </c>
      <c r="EK1259" s="3">
        <v>0</v>
      </c>
      <c r="EL1259" s="3">
        <v>0</v>
      </c>
      <c r="EM1259" s="3">
        <v>0</v>
      </c>
      <c r="EN1259" s="3">
        <v>0</v>
      </c>
      <c r="EO1259" s="3">
        <v>0</v>
      </c>
      <c r="EP1259" s="3">
        <v>0</v>
      </c>
      <c r="EQ1259" s="3">
        <v>0</v>
      </c>
      <c r="ER1259" s="3">
        <v>0</v>
      </c>
      <c r="ES1259" s="3">
        <v>0</v>
      </c>
      <c r="ET1259" s="3">
        <v>1</v>
      </c>
      <c r="EU1259" s="3">
        <v>0.99246999999999996</v>
      </c>
      <c r="EV1259" s="3">
        <v>0.98481805629999997</v>
      </c>
      <c r="EW1259" s="3">
        <v>0.97700844911354101</v>
      </c>
      <c r="EX1259" s="3">
        <v>0.96890904907038977</v>
      </c>
      <c r="EY1259" s="3">
        <v>0.96032451489562609</v>
      </c>
      <c r="EZ1259" s="3">
        <v>0.95109579630747909</v>
      </c>
      <c r="FA1259" s="3">
        <v>0.94114733427810282</v>
      </c>
      <c r="FB1259" s="3">
        <v>0.93018296783376286</v>
      </c>
      <c r="FC1259" s="3">
        <v>0.91804408010353222</v>
      </c>
      <c r="FD1259" s="3">
        <v>0.90461309521161748</v>
      </c>
      <c r="FE1259" s="3">
        <v>0.88984076336681184</v>
      </c>
      <c r="FF1259" s="3">
        <v>0.87380583281094182</v>
      </c>
      <c r="FG1259" s="3">
        <v>0.85637340644636351</v>
      </c>
      <c r="FH1259" s="3">
        <v>0.83749037283422123</v>
      </c>
      <c r="FI1259" s="3">
        <v>0.81706398264079461</v>
      </c>
      <c r="FJ1259" s="3">
        <v>0.79479081847400657</v>
      </c>
      <c r="FK1259" s="3">
        <v>0.77043842779596305</v>
      </c>
      <c r="FL1259" s="3">
        <v>0.74378896257850069</v>
      </c>
      <c r="FM1259" s="3">
        <v>0.71478863092756495</v>
      </c>
      <c r="FN1259" s="3">
        <v>0.68333078328044283</v>
      </c>
      <c r="FO1259" s="3">
        <v>0.64938974327490329</v>
      </c>
      <c r="FP1259" s="3">
        <v>0.61311483221556717</v>
      </c>
      <c r="FQ1259" s="3">
        <v>0.57481967979538284</v>
      </c>
      <c r="FR1259" s="3">
        <v>0.53476049631044265</v>
      </c>
      <c r="FS1259" s="3">
        <v>0.4932203009570475</v>
      </c>
      <c r="FT1259" s="3">
        <v>0.4496590839765211</v>
      </c>
      <c r="FU1259" s="3">
        <v>0.40446384944604097</v>
      </c>
      <c r="FV1259" s="3">
        <v>0.35824172073134741</v>
      </c>
      <c r="FW1259" s="3">
        <v>0.3117634398836624</v>
      </c>
      <c r="FX1259" s="3">
        <v>0.26601527271513375</v>
      </c>
      <c r="FY1259" s="3">
        <v>0.22214669409168106</v>
      </c>
      <c r="FZ1259" s="3">
        <v>0.18128725264739814</v>
      </c>
      <c r="GA1259" s="3">
        <v>0.14435178779301724</v>
      </c>
      <c r="GB1259" s="3">
        <v>0.11195347254075246</v>
      </c>
      <c r="GC1259" s="3">
        <v>8.4405081552649502E-2</v>
      </c>
      <c r="GD1259" s="3">
        <v>6.1732188545976785E-2</v>
      </c>
      <c r="GE1259" s="3">
        <v>4.405764564337817E-2</v>
      </c>
      <c r="GF1259" s="3">
        <v>3.0394488576453733E-2</v>
      </c>
      <c r="GG1259" s="3">
        <v>2.0505337773218748E-2</v>
      </c>
      <c r="GH1259" s="3">
        <v>1.3114393826239783E-2</v>
      </c>
      <c r="GI1259" s="3">
        <v>7.9058811742103909E-3</v>
      </c>
      <c r="GJ1259" s="3">
        <v>4.3066497108393683E-3</v>
      </c>
      <c r="GK1259" s="3">
        <v>2.0641341399082009E-3</v>
      </c>
      <c r="GL1259" s="3">
        <v>8.560583518441283E-4</v>
      </c>
      <c r="GM1259" s="3">
        <v>3.0406336599151594E-4</v>
      </c>
      <c r="GN1259" s="3">
        <v>8.8056750791143E-5</v>
      </c>
      <c r="GO1259" s="3">
        <v>1.9137373649439111E-5</v>
      </c>
      <c r="GP1259" s="3">
        <v>2.6355990990007535E-6</v>
      </c>
      <c r="GQ1259" s="3">
        <v>0</v>
      </c>
      <c r="GR1259" s="3">
        <v>0</v>
      </c>
      <c r="GS1259" s="3">
        <v>0</v>
      </c>
      <c r="GT1259" s="3">
        <v>0</v>
      </c>
      <c r="GU1259" s="3">
        <v>0</v>
      </c>
      <c r="GV1259" s="3">
        <v>0</v>
      </c>
      <c r="GW1259" s="3">
        <v>0</v>
      </c>
      <c r="GX1259" s="3">
        <v>0</v>
      </c>
      <c r="GY1259" s="3">
        <v>0</v>
      </c>
      <c r="GZ1259" s="3">
        <v>0</v>
      </c>
      <c r="HA1259" s="3">
        <v>0</v>
      </c>
      <c r="HB1259">
        <f t="shared" si="7325"/>
        <v>40</v>
      </c>
      <c r="HC1259">
        <f t="shared" si="7329"/>
        <v>9.8015883337149626E-2</v>
      </c>
      <c r="HD1259">
        <f>IF(H1259&gt;=$F$3,IF(HB1259&lt;50,HC1259*VLOOKUP(H1259,Ret!$A$2:$AZ$27,HB1259+2),HC1259),0)</f>
        <v>1.8328970184046979E-2</v>
      </c>
      <c r="HE1259">
        <f>IF(H1259&lt;$F$3,HC1259*VLOOKUP(H1259,Withd!$A$2:$AZ$57,HB1259+2),0)</f>
        <v>0</v>
      </c>
      <c r="HF1259">
        <f>IF(HC1259=HD1259,0,HC1259*VLOOKUP(H1259,Mort!$A$2:$E$115,IF(HF1258/HC1258=VLOOKUP(H1258,Mort!$A$2:$E$115,2),2,3)))</f>
        <v>3.2149209734585077E-4</v>
      </c>
      <c r="HH1259">
        <f t="shared" ref="HH1259:HI1259" si="7404">HH1258+1</f>
        <v>61</v>
      </c>
      <c r="HI1259">
        <f t="shared" si="7404"/>
        <v>40</v>
      </c>
      <c r="HJ1259">
        <f t="shared" si="7323"/>
        <v>8.1026790278321478E-2</v>
      </c>
      <c r="HK1259">
        <f>IF(HH1259&gt;=$F$3,IF(HI1259&lt;50,HJ1259*VLOOKUP(HH1259,Ret!$A$2:$AZ$27,HI1259+2),HJ1259),0)</f>
        <v>1.5152009782046116E-2</v>
      </c>
      <c r="HL1259">
        <f>IF(HH1259&lt;$F$3,HJ1259*VLOOKUP(HH1259,Withd!$A$2:$AZ$57,HI1259+2),0)</f>
        <v>0</v>
      </c>
      <c r="HM1259">
        <f>IF(HJ1259=HK1259,0,HJ1259*VLOOKUP(HH1259,Mort!$A$2:$E$115,IF(HM1258/HJ1258=VLOOKUP(HH1258,Mort!$A$2:$E$115,2),2,3)))</f>
        <v>2.6576787211289447E-4</v>
      </c>
      <c r="HN1259">
        <f>HN1258/(1+Assumptions!$C$9)</f>
        <v>0.23350877903394379</v>
      </c>
      <c r="HO1259">
        <f>HO1258*(1+Assumptions!$C$10)</f>
        <v>3.481066764269765</v>
      </c>
      <c r="HQ1259">
        <f>HQ1258/(1.01+Assumptions!$C$9)</f>
        <v>0.16066081907589605</v>
      </c>
      <c r="HR1259">
        <f>HR1258/(0.99+Assumptions!$C$9)</f>
        <v>0.34061873231196077</v>
      </c>
    </row>
    <row r="1260" spans="2:226" x14ac:dyDescent="0.25">
      <c r="B1260">
        <f t="shared" ref="B1260:C1260" si="7405">B1259+1</f>
        <v>2089</v>
      </c>
      <c r="C1260">
        <f t="shared" si="7405"/>
        <v>92</v>
      </c>
      <c r="D1260">
        <f>IF(D1259=0, 0, D1259*(1-VLOOKUP(C1259,Mort!$A$2:$E$111,IF(D1259/D1258=1-VLOOKUP(C1258,Mort!$A$2:$E$111,4),4,5))))</f>
        <v>0.24850699787721756</v>
      </c>
      <c r="E1260" s="3">
        <f>IF(C1260&lt;65,Assumptions!$C$6,Assumptions!$C$7)*(1+Assumptions!$C$8)^(B1260-$J$3)</f>
        <v>178078.35842807117</v>
      </c>
      <c r="F1260" s="3">
        <f t="shared" si="7321"/>
        <v>44253.72</v>
      </c>
      <c r="H1260">
        <f t="shared" si="7328"/>
        <v>62</v>
      </c>
      <c r="I1260" s="5">
        <v>260123.67435090998</v>
      </c>
      <c r="J1260" s="5">
        <v>0</v>
      </c>
      <c r="K1260" s="5">
        <v>0</v>
      </c>
      <c r="L1260" s="5">
        <v>0</v>
      </c>
      <c r="M1260" s="5">
        <v>0</v>
      </c>
      <c r="N1260" s="5">
        <v>0</v>
      </c>
      <c r="O1260" s="5">
        <v>0</v>
      </c>
      <c r="P1260" s="5">
        <v>0</v>
      </c>
      <c r="Q1260" s="5">
        <v>0</v>
      </c>
      <c r="R1260" s="5">
        <v>0</v>
      </c>
      <c r="S1260" s="5">
        <v>0</v>
      </c>
      <c r="T1260" s="5">
        <v>0</v>
      </c>
      <c r="U1260" s="5">
        <v>0</v>
      </c>
      <c r="V1260" s="5">
        <v>0</v>
      </c>
      <c r="W1260" s="5">
        <v>0</v>
      </c>
      <c r="X1260" s="5">
        <v>0</v>
      </c>
      <c r="Y1260" s="5">
        <v>0</v>
      </c>
      <c r="Z1260" s="5">
        <v>0</v>
      </c>
      <c r="AA1260" s="5">
        <v>0</v>
      </c>
      <c r="AB1260" s="5">
        <v>0</v>
      </c>
      <c r="AC1260" s="5">
        <v>0</v>
      </c>
      <c r="AD1260" s="5">
        <v>0</v>
      </c>
      <c r="AE1260" s="5">
        <v>0</v>
      </c>
      <c r="AF1260" s="5">
        <v>0</v>
      </c>
      <c r="AG1260" s="5">
        <v>0</v>
      </c>
      <c r="AH1260" s="5">
        <v>0</v>
      </c>
      <c r="AI1260" s="5">
        <v>0</v>
      </c>
      <c r="AJ1260" s="5">
        <v>0</v>
      </c>
      <c r="AK1260" s="5">
        <v>0</v>
      </c>
      <c r="AL1260" s="5">
        <v>0</v>
      </c>
      <c r="AM1260" s="5">
        <v>0</v>
      </c>
      <c r="AN1260" s="5">
        <v>0</v>
      </c>
      <c r="AO1260" s="5">
        <v>0</v>
      </c>
      <c r="AP1260" s="5">
        <v>0</v>
      </c>
      <c r="AQ1260" s="5">
        <v>0</v>
      </c>
      <c r="AR1260" s="5">
        <v>0</v>
      </c>
      <c r="AS1260" s="5">
        <v>0</v>
      </c>
      <c r="AT1260" s="5">
        <v>0</v>
      </c>
      <c r="AU1260" s="5">
        <v>0</v>
      </c>
      <c r="AV1260" s="5">
        <v>0</v>
      </c>
      <c r="AW1260" s="5">
        <v>0</v>
      </c>
      <c r="AX1260" s="5">
        <v>0</v>
      </c>
      <c r="AY1260" s="5">
        <v>91521.9</v>
      </c>
      <c r="AZ1260" s="5">
        <v>95811.16</v>
      </c>
      <c r="BA1260" s="5">
        <v>41302.44</v>
      </c>
      <c r="BB1260" s="5">
        <v>43212.84</v>
      </c>
      <c r="BC1260" s="5">
        <v>45185.62</v>
      </c>
      <c r="BD1260" s="5">
        <v>47212.72</v>
      </c>
      <c r="BE1260" s="5">
        <v>49288.41</v>
      </c>
      <c r="BF1260" s="5">
        <v>51393.48</v>
      </c>
      <c r="BG1260" s="5">
        <v>53512.55</v>
      </c>
      <c r="BH1260" s="5">
        <v>55629.79</v>
      </c>
      <c r="BI1260" s="5">
        <v>57731.03</v>
      </c>
      <c r="BJ1260" s="5">
        <v>59808.71</v>
      </c>
      <c r="BK1260" s="5">
        <v>61839.38</v>
      </c>
      <c r="BL1260" s="5">
        <v>63801.99</v>
      </c>
      <c r="BM1260" s="5">
        <v>65669.38</v>
      </c>
      <c r="BN1260" s="5">
        <v>67392.59</v>
      </c>
      <c r="BO1260" s="5">
        <v>68920.710000000006</v>
      </c>
      <c r="BP1260" s="5">
        <v>70196.259999999995</v>
      </c>
      <c r="BQ1260" s="5">
        <v>71169.570000000007</v>
      </c>
      <c r="BR1260" s="5">
        <v>71779.45</v>
      </c>
      <c r="BS1260" s="5">
        <v>71965.95</v>
      </c>
      <c r="BT1260" s="5">
        <v>71682.960000000006</v>
      </c>
      <c r="BU1260" s="5">
        <v>70901.95</v>
      </c>
      <c r="BV1260" s="5">
        <v>69588.63</v>
      </c>
      <c r="BW1260" s="5">
        <v>67713.05</v>
      </c>
      <c r="BX1260" s="5">
        <v>65127.93</v>
      </c>
      <c r="BY1260" s="5">
        <v>61803.93</v>
      </c>
      <c r="BZ1260" s="5">
        <v>57751.73</v>
      </c>
      <c r="CA1260" s="5">
        <v>53023.27</v>
      </c>
      <c r="CB1260" s="5">
        <v>47730.98</v>
      </c>
      <c r="CC1260" s="5">
        <v>42051.94</v>
      </c>
      <c r="CD1260" s="5">
        <v>36204.78</v>
      </c>
      <c r="CE1260" s="5">
        <v>30413.98</v>
      </c>
      <c r="CF1260" s="5">
        <v>24885.200000000001</v>
      </c>
      <c r="CG1260" s="5">
        <v>19793.59</v>
      </c>
      <c r="CH1260" s="5">
        <v>15272.85</v>
      </c>
      <c r="CI1260" s="5">
        <v>11499.59</v>
      </c>
      <c r="CJ1260" s="5">
        <v>8369.67</v>
      </c>
      <c r="CK1260" s="5">
        <v>5957.07</v>
      </c>
      <c r="CL1260" s="5">
        <v>4019.45</v>
      </c>
      <c r="CM1260" s="5">
        <v>2556.35</v>
      </c>
      <c r="CN1260" s="5">
        <v>1469.14</v>
      </c>
      <c r="CO1260" s="5">
        <v>742.87</v>
      </c>
      <c r="CP1260" s="5">
        <v>325.04000000000002</v>
      </c>
      <c r="CQ1260" s="5">
        <v>121.8</v>
      </c>
      <c r="CR1260" s="5">
        <v>37.21</v>
      </c>
      <c r="CS1260" s="5">
        <v>8.5299999999999994</v>
      </c>
      <c r="CT1260" s="5">
        <v>1.24</v>
      </c>
      <c r="CU1260" s="5">
        <v>0</v>
      </c>
      <c r="CV1260" s="5">
        <v>0</v>
      </c>
      <c r="CW1260" s="5">
        <v>0</v>
      </c>
      <c r="CX1260" s="5">
        <v>0</v>
      </c>
      <c r="CY1260" s="5">
        <v>0</v>
      </c>
      <c r="CZ1260" s="5">
        <v>0</v>
      </c>
      <c r="DA1260" s="5">
        <v>0</v>
      </c>
      <c r="DB1260" s="5">
        <v>0</v>
      </c>
      <c r="DC1260" s="5">
        <v>0</v>
      </c>
      <c r="DD1260" s="5">
        <v>0</v>
      </c>
      <c r="DE1260" s="5">
        <v>0</v>
      </c>
      <c r="DF1260" s="3">
        <v>0</v>
      </c>
      <c r="DG1260" s="3">
        <v>0</v>
      </c>
      <c r="DH1260" s="3">
        <v>0</v>
      </c>
      <c r="DI1260" s="3">
        <v>0</v>
      </c>
      <c r="DJ1260" s="3">
        <v>0</v>
      </c>
      <c r="DK1260" s="3">
        <v>0</v>
      </c>
      <c r="DL1260" s="3">
        <v>0</v>
      </c>
      <c r="DM1260" s="3">
        <v>0</v>
      </c>
      <c r="DN1260" s="3">
        <v>0</v>
      </c>
      <c r="DO1260" s="3">
        <v>0</v>
      </c>
      <c r="DP1260" s="3">
        <v>0</v>
      </c>
      <c r="DQ1260" s="3">
        <v>0</v>
      </c>
      <c r="DR1260" s="3">
        <v>0</v>
      </c>
      <c r="DS1260" s="3">
        <v>0</v>
      </c>
      <c r="DT1260" s="3">
        <v>0</v>
      </c>
      <c r="DU1260" s="3">
        <v>0</v>
      </c>
      <c r="DV1260" s="3">
        <v>0</v>
      </c>
      <c r="DW1260" s="3">
        <v>0</v>
      </c>
      <c r="DX1260" s="3">
        <v>0</v>
      </c>
      <c r="DY1260" s="3">
        <v>0</v>
      </c>
      <c r="DZ1260" s="3">
        <v>0</v>
      </c>
      <c r="EA1260" s="3">
        <v>0</v>
      </c>
      <c r="EB1260" s="3">
        <v>0</v>
      </c>
      <c r="EC1260" s="3">
        <v>0</v>
      </c>
      <c r="ED1260" s="3">
        <v>0</v>
      </c>
      <c r="EE1260" s="3">
        <v>0</v>
      </c>
      <c r="EF1260" s="3">
        <v>0</v>
      </c>
      <c r="EG1260" s="3">
        <v>0</v>
      </c>
      <c r="EH1260" s="3">
        <v>0</v>
      </c>
      <c r="EI1260" s="3">
        <v>0</v>
      </c>
      <c r="EJ1260" s="3">
        <v>0</v>
      </c>
      <c r="EK1260" s="3">
        <v>0</v>
      </c>
      <c r="EL1260" s="3">
        <v>0</v>
      </c>
      <c r="EM1260" s="3">
        <v>0</v>
      </c>
      <c r="EN1260" s="3">
        <v>0</v>
      </c>
      <c r="EO1260" s="3">
        <v>0</v>
      </c>
      <c r="EP1260" s="3">
        <v>0</v>
      </c>
      <c r="EQ1260" s="3">
        <v>0</v>
      </c>
      <c r="ER1260" s="3">
        <v>0</v>
      </c>
      <c r="ES1260" s="3">
        <v>0</v>
      </c>
      <c r="ET1260" s="3">
        <v>0</v>
      </c>
      <c r="EU1260" s="3">
        <v>1</v>
      </c>
      <c r="EV1260" s="3">
        <v>0.99229000000000001</v>
      </c>
      <c r="EW1260" s="3">
        <v>0.98442114030000005</v>
      </c>
      <c r="EX1260" s="3">
        <v>0.97626028904691309</v>
      </c>
      <c r="EY1260" s="3">
        <v>0.96761062288595745</v>
      </c>
      <c r="EZ1260" s="3">
        <v>0.95831188480002338</v>
      </c>
      <c r="FA1260" s="3">
        <v>0.94828794248501513</v>
      </c>
      <c r="FB1260" s="3">
        <v>0.9372403879550647</v>
      </c>
      <c r="FC1260" s="3">
        <v>0.92500940089225114</v>
      </c>
      <c r="FD1260" s="3">
        <v>0.91147651335719748</v>
      </c>
      <c r="FE1260" s="3">
        <v>0.89659210189407446</v>
      </c>
      <c r="FF1260" s="3">
        <v>0.88043551221794325</v>
      </c>
      <c r="FG1260" s="3">
        <v>0.86287082374919521</v>
      </c>
      <c r="FH1260" s="3">
        <v>0.84384452208552541</v>
      </c>
      <c r="FI1260" s="3">
        <v>0.82326315419185947</v>
      </c>
      <c r="FJ1260" s="3">
        <v>0.80082100060858941</v>
      </c>
      <c r="FK1260" s="3">
        <v>0.7762838451499422</v>
      </c>
      <c r="FL1260" s="3">
        <v>0.74943218694620573</v>
      </c>
      <c r="FM1260" s="3">
        <v>0.72021182597717315</v>
      </c>
      <c r="FN1260" s="3">
        <v>0.68851530351591772</v>
      </c>
      <c r="FO1260" s="3">
        <v>0.65431674839028209</v>
      </c>
      <c r="FP1260" s="3">
        <v>0.6177666148252009</v>
      </c>
      <c r="FQ1260" s="3">
        <v>0.57918091206321887</v>
      </c>
      <c r="FR1260" s="3">
        <v>0.53881779430153309</v>
      </c>
      <c r="FS1260" s="3">
        <v>0.49696242804019003</v>
      </c>
      <c r="FT1260" s="3">
        <v>0.45307070639568048</v>
      </c>
      <c r="FU1260" s="3">
        <v>0.40753256969585067</v>
      </c>
      <c r="FV1260" s="3">
        <v>0.36095974763100885</v>
      </c>
      <c r="FW1260" s="3">
        <v>0.31412882997336178</v>
      </c>
      <c r="FX1260" s="3">
        <v>0.26803356546307067</v>
      </c>
      <c r="FY1260" s="3">
        <v>0.22383215018255567</v>
      </c>
      <c r="FZ1260" s="3">
        <v>0.18266270279947819</v>
      </c>
      <c r="GA1260" s="3">
        <v>0.1454470037311125</v>
      </c>
      <c r="GB1260" s="3">
        <v>0.11280287821370161</v>
      </c>
      <c r="GC1260" s="3">
        <v>8.5045473971656058E-2</v>
      </c>
      <c r="GD1260" s="3">
        <v>6.2200558753389798E-2</v>
      </c>
      <c r="GE1260" s="3">
        <v>4.4391916776706758E-2</v>
      </c>
      <c r="GF1260" s="3">
        <v>3.0625095545914461E-2</v>
      </c>
      <c r="GG1260" s="3">
        <v>2.0660914459095733E-2</v>
      </c>
      <c r="GH1260" s="3">
        <v>1.3213894451459268E-2</v>
      </c>
      <c r="GI1260" s="3">
        <v>7.9658641311177048E-3</v>
      </c>
      <c r="GJ1260" s="3">
        <v>4.3393248267850583E-3</v>
      </c>
      <c r="GK1260" s="3">
        <v>2.0797949962298107E-3</v>
      </c>
      <c r="GL1260" s="3">
        <v>8.6255337878638947E-4</v>
      </c>
      <c r="GM1260" s="3">
        <v>3.0637033461113766E-4</v>
      </c>
      <c r="GN1260" s="3">
        <v>8.8724848903385452E-5</v>
      </c>
      <c r="GO1260" s="3">
        <v>1.9282571412172762E-5</v>
      </c>
      <c r="GP1260" s="3">
        <v>2.655595734884432E-6</v>
      </c>
      <c r="GQ1260" s="3">
        <v>0</v>
      </c>
      <c r="GR1260" s="3">
        <v>0</v>
      </c>
      <c r="GS1260" s="3">
        <v>0</v>
      </c>
      <c r="GT1260" s="3">
        <v>0</v>
      </c>
      <c r="GU1260" s="3">
        <v>0</v>
      </c>
      <c r="GV1260" s="3">
        <v>0</v>
      </c>
      <c r="GW1260" s="3">
        <v>0</v>
      </c>
      <c r="GX1260" s="3">
        <v>0</v>
      </c>
      <c r="GY1260" s="3">
        <v>0</v>
      </c>
      <c r="GZ1260" s="3">
        <v>0</v>
      </c>
      <c r="HA1260" s="3">
        <v>0</v>
      </c>
      <c r="HB1260">
        <f t="shared" si="7325"/>
        <v>41</v>
      </c>
      <c r="HC1260">
        <f t="shared" si="7329"/>
        <v>7.9365421055756794E-2</v>
      </c>
      <c r="HD1260">
        <f>IF(H1260&gt;=$F$3,IF(HB1260&lt;50,HC1260*VLOOKUP(H1260,Ret!$A$2:$AZ$27,HB1260+2),HC1260),0)</f>
        <v>2.5079473053619145E-2</v>
      </c>
      <c r="HE1260">
        <f>IF(H1260&lt;$F$3,HC1260*VLOOKUP(H1260,Withd!$A$2:$AZ$57,HB1260+2),0)</f>
        <v>0</v>
      </c>
      <c r="HF1260">
        <f>IF(HC1260=HD1260,0,HC1260*VLOOKUP(H1260,Mort!$A$2:$E$115,IF(HF1259/HC1259=VLOOKUP(H1259,Mort!$A$2:$E$115,2),2,3)))</f>
        <v>2.7539801106347608E-4</v>
      </c>
      <c r="HH1260">
        <f t="shared" ref="HH1260:HI1260" si="7406">HH1259+1</f>
        <v>62</v>
      </c>
      <c r="HI1260">
        <f t="shared" si="7406"/>
        <v>41</v>
      </c>
      <c r="HJ1260">
        <f t="shared" si="7323"/>
        <v>6.5609012624162466E-2</v>
      </c>
      <c r="HK1260">
        <f>IF(HH1260&gt;=$F$3,IF(HI1260&lt;50,HJ1260*VLOOKUP(HH1260,Ret!$A$2:$AZ$27,HI1260+2),HJ1260),0)</f>
        <v>2.0732447989235341E-2</v>
      </c>
      <c r="HL1260">
        <f>IF(HH1260&lt;$F$3,HJ1260*VLOOKUP(HH1260,Withd!$A$2:$AZ$57,HI1260+2),0)</f>
        <v>0</v>
      </c>
      <c r="HM1260">
        <f>IF(HJ1260=HK1260,0,HJ1260*VLOOKUP(HH1260,Mort!$A$2:$E$115,IF(HM1259/HJ1259=VLOOKUP(HH1259,Mort!$A$2:$E$115,2),2,3)))</f>
        <v>2.2766327380584377E-4</v>
      </c>
      <c r="HN1260">
        <f>HN1259/(1+Assumptions!$C$9)</f>
        <v>0.22496028808665106</v>
      </c>
      <c r="HO1260">
        <f>HO1259*(1+Assumptions!$C$10)</f>
        <v>3.5942014341085322</v>
      </c>
      <c r="HQ1260">
        <f>HQ1259/(1.01+Assumptions!$C$9)</f>
        <v>0.15330230827852676</v>
      </c>
      <c r="HR1260">
        <f>HR1259/(0.99+Assumptions!$C$9)</f>
        <v>0.33134117929179063</v>
      </c>
    </row>
    <row r="1261" spans="2:226" x14ac:dyDescent="0.25">
      <c r="B1261">
        <f t="shared" ref="B1261:C1261" si="7407">B1260+1</f>
        <v>2090</v>
      </c>
      <c r="C1261">
        <f t="shared" si="7407"/>
        <v>93</v>
      </c>
      <c r="D1261">
        <f>IF(D1260=0, 0, D1260*(1-VLOOKUP(C1260,Mort!$A$2:$E$111,IF(D1260/D1259=1-VLOOKUP(C1259,Mort!$A$2:$E$111,4),4,5))))</f>
        <v>0.20752570885728561</v>
      </c>
      <c r="E1261" s="3">
        <f>IF(C1261&lt;65,Assumptions!$C$6,Assumptions!$C$7)*(1+Assumptions!$C$8)^(B1261-$J$3)</f>
        <v>187872.66814161502</v>
      </c>
      <c r="F1261" s="3">
        <f t="shared" si="7321"/>
        <v>38988.410000000003</v>
      </c>
      <c r="H1261">
        <f t="shared" si="7328"/>
        <v>63</v>
      </c>
      <c r="I1261" s="5">
        <v>242155.6338295452</v>
      </c>
      <c r="J1261" s="5">
        <v>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0</v>
      </c>
      <c r="Z1261" s="5">
        <v>0</v>
      </c>
      <c r="AA1261" s="5">
        <v>0</v>
      </c>
      <c r="AB1261" s="5">
        <v>0</v>
      </c>
      <c r="AC1261" s="5">
        <v>0</v>
      </c>
      <c r="AD1261" s="5">
        <v>0</v>
      </c>
      <c r="AE1261" s="5">
        <v>0</v>
      </c>
      <c r="AF1261" s="5">
        <v>0</v>
      </c>
      <c r="AG1261" s="5">
        <v>0</v>
      </c>
      <c r="AH1261" s="5">
        <v>0</v>
      </c>
      <c r="AI1261" s="5">
        <v>0</v>
      </c>
      <c r="AJ1261" s="5">
        <v>0</v>
      </c>
      <c r="AK1261" s="5">
        <v>0</v>
      </c>
      <c r="AL1261" s="5">
        <v>0</v>
      </c>
      <c r="AM1261" s="5">
        <v>0</v>
      </c>
      <c r="AN1261" s="5">
        <v>0</v>
      </c>
      <c r="AO1261" s="5">
        <v>0</v>
      </c>
      <c r="AP1261" s="5">
        <v>0</v>
      </c>
      <c r="AQ1261" s="5">
        <v>0</v>
      </c>
      <c r="AR1261" s="5">
        <v>0</v>
      </c>
      <c r="AS1261" s="5">
        <v>0</v>
      </c>
      <c r="AT1261" s="5">
        <v>0</v>
      </c>
      <c r="AU1261" s="5">
        <v>0</v>
      </c>
      <c r="AV1261" s="5">
        <v>0</v>
      </c>
      <c r="AW1261" s="5">
        <v>0</v>
      </c>
      <c r="AX1261" s="5">
        <v>0</v>
      </c>
      <c r="AY1261" s="5">
        <v>0</v>
      </c>
      <c r="AZ1261" s="5">
        <v>96555.6</v>
      </c>
      <c r="BA1261" s="5">
        <v>41623.35</v>
      </c>
      <c r="BB1261" s="5">
        <v>43548.6</v>
      </c>
      <c r="BC1261" s="5">
        <v>45536.71</v>
      </c>
      <c r="BD1261" s="5">
        <v>47579.55</v>
      </c>
      <c r="BE1261" s="5">
        <v>49671.38</v>
      </c>
      <c r="BF1261" s="5">
        <v>51792.800000000003</v>
      </c>
      <c r="BG1261" s="5">
        <v>53928.34</v>
      </c>
      <c r="BH1261" s="5">
        <v>56062.03</v>
      </c>
      <c r="BI1261" s="5">
        <v>58179.6</v>
      </c>
      <c r="BJ1261" s="5">
        <v>60273.42</v>
      </c>
      <c r="BK1261" s="5">
        <v>62319.86</v>
      </c>
      <c r="BL1261" s="5">
        <v>64297.73</v>
      </c>
      <c r="BM1261" s="5">
        <v>66179.63</v>
      </c>
      <c r="BN1261" s="5">
        <v>67916.23</v>
      </c>
      <c r="BO1261" s="5">
        <v>69456.210000000006</v>
      </c>
      <c r="BP1261" s="5">
        <v>70741.679999999993</v>
      </c>
      <c r="BQ1261" s="5">
        <v>71722.55</v>
      </c>
      <c r="BR1261" s="5">
        <v>72337.17</v>
      </c>
      <c r="BS1261" s="5">
        <v>72525.119999999995</v>
      </c>
      <c r="BT1261" s="5">
        <v>72239.92</v>
      </c>
      <c r="BU1261" s="5">
        <v>71452.850000000006</v>
      </c>
      <c r="BV1261" s="5">
        <v>70129.33</v>
      </c>
      <c r="BW1261" s="5">
        <v>68239.179999999993</v>
      </c>
      <c r="BX1261" s="5">
        <v>65633.97</v>
      </c>
      <c r="BY1261" s="5">
        <v>62284.14</v>
      </c>
      <c r="BZ1261" s="5">
        <v>58200.46</v>
      </c>
      <c r="CA1261" s="5">
        <v>53435.25</v>
      </c>
      <c r="CB1261" s="5">
        <v>48101.84</v>
      </c>
      <c r="CC1261" s="5">
        <v>42378.68</v>
      </c>
      <c r="CD1261" s="5">
        <v>36486.089999999997</v>
      </c>
      <c r="CE1261" s="5">
        <v>30650.3</v>
      </c>
      <c r="CF1261" s="5">
        <v>25078.560000000001</v>
      </c>
      <c r="CG1261" s="5">
        <v>19947.39</v>
      </c>
      <c r="CH1261" s="5">
        <v>15391.52</v>
      </c>
      <c r="CI1261" s="5">
        <v>11588.94</v>
      </c>
      <c r="CJ1261" s="5">
        <v>8434.7000000000007</v>
      </c>
      <c r="CK1261" s="5">
        <v>6003.36</v>
      </c>
      <c r="CL1261" s="5">
        <v>4050.68</v>
      </c>
      <c r="CM1261" s="5">
        <v>2576.2199999999998</v>
      </c>
      <c r="CN1261" s="5">
        <v>1480.55</v>
      </c>
      <c r="CO1261" s="5">
        <v>748.64</v>
      </c>
      <c r="CP1261" s="5">
        <v>327.56</v>
      </c>
      <c r="CQ1261" s="5">
        <v>122.75</v>
      </c>
      <c r="CR1261" s="5">
        <v>37.5</v>
      </c>
      <c r="CS1261" s="5">
        <v>8.6</v>
      </c>
      <c r="CT1261" s="5">
        <v>1.25</v>
      </c>
      <c r="CU1261" s="5">
        <v>0</v>
      </c>
      <c r="CV1261" s="5">
        <v>0</v>
      </c>
      <c r="CW1261" s="5">
        <v>0</v>
      </c>
      <c r="CX1261" s="5">
        <v>0</v>
      </c>
      <c r="CY1261" s="5">
        <v>0</v>
      </c>
      <c r="CZ1261" s="5">
        <v>0</v>
      </c>
      <c r="DA1261" s="5">
        <v>0</v>
      </c>
      <c r="DB1261" s="5">
        <v>0</v>
      </c>
      <c r="DC1261" s="5">
        <v>0</v>
      </c>
      <c r="DD1261" s="5">
        <v>0</v>
      </c>
      <c r="DE1261" s="5">
        <v>0</v>
      </c>
      <c r="DF1261" s="3">
        <v>0</v>
      </c>
      <c r="DG1261" s="3">
        <v>0</v>
      </c>
      <c r="DH1261" s="3">
        <v>0</v>
      </c>
      <c r="DI1261" s="3">
        <v>0</v>
      </c>
      <c r="DJ1261" s="3">
        <v>0</v>
      </c>
      <c r="DK1261" s="3">
        <v>0</v>
      </c>
      <c r="DL1261" s="3">
        <v>0</v>
      </c>
      <c r="DM1261" s="3">
        <v>0</v>
      </c>
      <c r="DN1261" s="3">
        <v>0</v>
      </c>
      <c r="DO1261" s="3">
        <v>0</v>
      </c>
      <c r="DP1261" s="3">
        <v>0</v>
      </c>
      <c r="DQ1261" s="3">
        <v>0</v>
      </c>
      <c r="DR1261" s="3">
        <v>0</v>
      </c>
      <c r="DS1261" s="3">
        <v>0</v>
      </c>
      <c r="DT1261" s="3">
        <v>0</v>
      </c>
      <c r="DU1261" s="3">
        <v>0</v>
      </c>
      <c r="DV1261" s="3">
        <v>0</v>
      </c>
      <c r="DW1261" s="3">
        <v>0</v>
      </c>
      <c r="DX1261" s="3">
        <v>0</v>
      </c>
      <c r="DY1261" s="3">
        <v>0</v>
      </c>
      <c r="DZ1261" s="3">
        <v>0</v>
      </c>
      <c r="EA1261" s="3">
        <v>0</v>
      </c>
      <c r="EB1261" s="3">
        <v>0</v>
      </c>
      <c r="EC1261" s="3">
        <v>0</v>
      </c>
      <c r="ED1261" s="3">
        <v>0</v>
      </c>
      <c r="EE1261" s="3">
        <v>0</v>
      </c>
      <c r="EF1261" s="3">
        <v>0</v>
      </c>
      <c r="EG1261" s="3">
        <v>0</v>
      </c>
      <c r="EH1261" s="3">
        <v>0</v>
      </c>
      <c r="EI1261" s="3">
        <v>0</v>
      </c>
      <c r="EJ1261" s="3">
        <v>0</v>
      </c>
      <c r="EK1261" s="3">
        <v>0</v>
      </c>
      <c r="EL1261" s="3">
        <v>0</v>
      </c>
      <c r="EM1261" s="3">
        <v>0</v>
      </c>
      <c r="EN1261" s="3">
        <v>0</v>
      </c>
      <c r="EO1261" s="3">
        <v>0</v>
      </c>
      <c r="EP1261" s="3">
        <v>0</v>
      </c>
      <c r="EQ1261" s="3">
        <v>0</v>
      </c>
      <c r="ER1261" s="3">
        <v>0</v>
      </c>
      <c r="ES1261" s="3">
        <v>0</v>
      </c>
      <c r="ET1261" s="3">
        <v>0</v>
      </c>
      <c r="EU1261" s="3">
        <v>0</v>
      </c>
      <c r="EV1261" s="3">
        <v>1</v>
      </c>
      <c r="EW1261" s="3">
        <v>0.99207000000000001</v>
      </c>
      <c r="EX1261" s="3">
        <v>0.9838457397</v>
      </c>
      <c r="EY1261" s="3">
        <v>0.97512886644625807</v>
      </c>
      <c r="EZ1261" s="3">
        <v>0.96575787803970947</v>
      </c>
      <c r="FA1261" s="3">
        <v>0.95565605063541403</v>
      </c>
      <c r="FB1261" s="3">
        <v>0.94452265764551147</v>
      </c>
      <c r="FC1261" s="3">
        <v>0.93219663696323751</v>
      </c>
      <c r="FD1261" s="3">
        <v>0.91855860016446533</v>
      </c>
      <c r="FE1261" s="3">
        <v>0.90355853822377963</v>
      </c>
      <c r="FF1261" s="3">
        <v>0.88727641336498708</v>
      </c>
      <c r="FG1261" s="3">
        <v>0.86957524891835558</v>
      </c>
      <c r="FH1261" s="3">
        <v>0.85040111467970581</v>
      </c>
      <c r="FI1261" s="3">
        <v>0.82965983149266775</v>
      </c>
      <c r="FJ1261" s="3">
        <v>0.80704330448617767</v>
      </c>
      <c r="FK1261" s="3">
        <v>0.78231549763672115</v>
      </c>
      <c r="FL1261" s="3">
        <v>0.75525520457346695</v>
      </c>
      <c r="FM1261" s="3">
        <v>0.72580780414714752</v>
      </c>
      <c r="FN1261" s="3">
        <v>0.69386500268663154</v>
      </c>
      <c r="FO1261" s="3">
        <v>0.65940072800318661</v>
      </c>
      <c r="FP1261" s="3">
        <v>0.62256660333692859</v>
      </c>
      <c r="FQ1261" s="3">
        <v>0.58368109329250406</v>
      </c>
      <c r="FR1261" s="3">
        <v>0.54300435790094947</v>
      </c>
      <c r="FS1261" s="3">
        <v>0.50082377937920375</v>
      </c>
      <c r="FT1261" s="3">
        <v>0.45659102318443251</v>
      </c>
      <c r="FU1261" s="3">
        <v>0.41069905944416518</v>
      </c>
      <c r="FV1261" s="3">
        <v>0.36376437093088598</v>
      </c>
      <c r="FW1261" s="3">
        <v>0.31656958144631286</v>
      </c>
      <c r="FX1261" s="3">
        <v>0.2701161610648809</v>
      </c>
      <c r="FY1261" s="3">
        <v>0.22557130494367139</v>
      </c>
      <c r="FZ1261" s="3">
        <v>0.18408197482538191</v>
      </c>
      <c r="GA1261" s="3">
        <v>0.1465771132744586</v>
      </c>
      <c r="GB1261" s="3">
        <v>0.11367934597113911</v>
      </c>
      <c r="GC1261" s="3">
        <v>8.5706269308020916E-2</v>
      </c>
      <c r="GD1261" s="3">
        <v>6.2683851246500333E-2</v>
      </c>
      <c r="GE1261" s="3">
        <v>4.4736837796114821E-2</v>
      </c>
      <c r="GF1261" s="3">
        <v>3.0863049658783694E-2</v>
      </c>
      <c r="GG1261" s="3">
        <v>2.0821447821801831E-2</v>
      </c>
      <c r="GH1261" s="3">
        <v>1.331656516891158E-2</v>
      </c>
      <c r="GI1261" s="3">
        <v>8.0277581464266567E-3</v>
      </c>
      <c r="GJ1261" s="3">
        <v>4.3730409726844572E-3</v>
      </c>
      <c r="GK1261" s="3">
        <v>2.0959548077979333E-3</v>
      </c>
      <c r="GL1261" s="3">
        <v>8.6925533743803692E-4</v>
      </c>
      <c r="GM1261" s="3">
        <v>3.0875080330461634E-4</v>
      </c>
      <c r="GN1261" s="3">
        <v>8.9414232637016877E-5</v>
      </c>
      <c r="GO1261" s="3">
        <v>1.943239517900288E-5</v>
      </c>
      <c r="GP1261" s="3">
        <v>2.6762294640522755E-6</v>
      </c>
      <c r="GQ1261" s="3">
        <v>0</v>
      </c>
      <c r="GR1261" s="3">
        <v>0</v>
      </c>
      <c r="GS1261" s="3">
        <v>0</v>
      </c>
      <c r="GT1261" s="3">
        <v>0</v>
      </c>
      <c r="GU1261" s="3">
        <v>0</v>
      </c>
      <c r="GV1261" s="3">
        <v>0</v>
      </c>
      <c r="GW1261" s="3">
        <v>0</v>
      </c>
      <c r="GX1261" s="3">
        <v>0</v>
      </c>
      <c r="GY1261" s="3">
        <v>0</v>
      </c>
      <c r="GZ1261" s="3">
        <v>0</v>
      </c>
      <c r="HA1261" s="3">
        <v>0</v>
      </c>
      <c r="HB1261">
        <f t="shared" si="7325"/>
        <v>42</v>
      </c>
      <c r="HC1261">
        <f t="shared" si="7329"/>
        <v>5.4010549991074179E-2</v>
      </c>
      <c r="HD1261">
        <f>IF(H1261&gt;=$F$3,IF(HB1261&lt;50,HC1261*VLOOKUP(H1261,Ret!$A$2:$AZ$27,HB1261+2),HC1261),0)</f>
        <v>1.7769470947063406E-2</v>
      </c>
      <c r="HE1261">
        <f>IF(H1261&lt;$F$3,HC1261*VLOOKUP(H1261,Withd!$A$2:$AZ$57,HB1261+2),0)</f>
        <v>0</v>
      </c>
      <c r="HF1261">
        <f>IF(HC1261=HD1261,0,HC1261*VLOOKUP(H1261,Mort!$A$2:$E$115,IF(HF1260/HC1260=VLOOKUP(H1260,Mort!$A$2:$E$115,2),2,3)))</f>
        <v>1.976786129673315E-4</v>
      </c>
      <c r="HH1261">
        <f t="shared" ref="HH1261:HI1261" si="7408">HH1260+1</f>
        <v>63</v>
      </c>
      <c r="HI1261">
        <f t="shared" si="7408"/>
        <v>42</v>
      </c>
      <c r="HJ1261">
        <f t="shared" si="7323"/>
        <v>4.4648901361121283E-2</v>
      </c>
      <c r="HK1261">
        <f>IF(HH1261&gt;=$F$3,IF(HI1261&lt;50,HJ1261*VLOOKUP(HH1261,Ret!$A$2:$AZ$27,HI1261+2),HJ1261),0)</f>
        <v>1.4689488547808903E-2</v>
      </c>
      <c r="HL1261">
        <f>IF(HH1261&lt;$F$3,HJ1261*VLOOKUP(HH1261,Withd!$A$2:$AZ$57,HI1261+2),0)</f>
        <v>0</v>
      </c>
      <c r="HM1261">
        <f>IF(HJ1261=HK1261,0,HJ1261*VLOOKUP(HH1261,Mort!$A$2:$E$115,IF(HM1260/HJ1260=VLOOKUP(HH1260,Mort!$A$2:$E$115,2),2,3)))</f>
        <v>1.6341497898170391E-4</v>
      </c>
      <c r="HN1261">
        <f>HN1260/(1+Assumptions!$C$9)</f>
        <v>0.21672474767500102</v>
      </c>
      <c r="HO1261">
        <f>HO1260*(1+Assumptions!$C$10)</f>
        <v>3.7110129807170593</v>
      </c>
      <c r="HQ1261">
        <f>HQ1260/(1.01+Assumptions!$C$9)</f>
        <v>0.14628082851004462</v>
      </c>
      <c r="HR1261">
        <f>HR1260/(0.99+Assumptions!$C$9)</f>
        <v>0.32231632226827883</v>
      </c>
    </row>
    <row r="1262" spans="2:226" x14ac:dyDescent="0.25">
      <c r="B1262">
        <f t="shared" ref="B1262:C1262" si="7409">B1261+1</f>
        <v>2091</v>
      </c>
      <c r="C1262">
        <f t="shared" si="7409"/>
        <v>94</v>
      </c>
      <c r="D1262">
        <f>IF(D1261=0, 0, D1261*(1-VLOOKUP(C1261,Mort!$A$2:$E$111,IF(D1261/D1260=1-VLOOKUP(C1260,Mort!$A$2:$E$111,4),4,5))))</f>
        <v>0.16935550522716505</v>
      </c>
      <c r="E1262" s="3">
        <f>IF(C1262&lt;65,Assumptions!$C$6,Assumptions!$C$7)*(1+Assumptions!$C$8)^(B1262-$J$3)</f>
        <v>198205.66488940388</v>
      </c>
      <c r="F1262" s="3">
        <f t="shared" si="7321"/>
        <v>33567.22</v>
      </c>
      <c r="H1262">
        <f t="shared" si="7328"/>
        <v>64</v>
      </c>
      <c r="I1262" s="5">
        <v>223770.21891940371</v>
      </c>
      <c r="J1262" s="5">
        <v>0</v>
      </c>
      <c r="K1262" s="5">
        <v>0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0</v>
      </c>
      <c r="Z1262" s="5">
        <v>0</v>
      </c>
      <c r="AA1262" s="5">
        <v>0</v>
      </c>
      <c r="AB1262" s="5">
        <v>0</v>
      </c>
      <c r="AC1262" s="5">
        <v>0</v>
      </c>
      <c r="AD1262" s="5">
        <v>0</v>
      </c>
      <c r="AE1262" s="5">
        <v>0</v>
      </c>
      <c r="AF1262" s="5">
        <v>0</v>
      </c>
      <c r="AG1262" s="5">
        <v>0</v>
      </c>
      <c r="AH1262" s="5">
        <v>0</v>
      </c>
      <c r="AI1262" s="5">
        <v>0</v>
      </c>
      <c r="AJ1262" s="5">
        <v>0</v>
      </c>
      <c r="AK1262" s="5">
        <v>0</v>
      </c>
      <c r="AL1262" s="5">
        <v>0</v>
      </c>
      <c r="AM1262" s="5">
        <v>0</v>
      </c>
      <c r="AN1262" s="5">
        <v>0</v>
      </c>
      <c r="AO1262" s="5">
        <v>0</v>
      </c>
      <c r="AP1262" s="5">
        <v>0</v>
      </c>
      <c r="AQ1262" s="5">
        <v>0</v>
      </c>
      <c r="AR1262" s="5">
        <v>0</v>
      </c>
      <c r="AS1262" s="5">
        <v>0</v>
      </c>
      <c r="AT1262" s="5">
        <v>0</v>
      </c>
      <c r="AU1262" s="5">
        <v>0</v>
      </c>
      <c r="AV1262" s="5">
        <v>0</v>
      </c>
      <c r="AW1262" s="5">
        <v>0</v>
      </c>
      <c r="AX1262" s="5">
        <v>0</v>
      </c>
      <c r="AY1262" s="5">
        <v>0</v>
      </c>
      <c r="AZ1262" s="5">
        <v>0</v>
      </c>
      <c r="BA1262" s="5">
        <v>41956.06</v>
      </c>
      <c r="BB1262" s="5">
        <v>43896.7</v>
      </c>
      <c r="BC1262" s="5">
        <v>45900.7</v>
      </c>
      <c r="BD1262" s="5">
        <v>47959.88</v>
      </c>
      <c r="BE1262" s="5">
        <v>50068.42</v>
      </c>
      <c r="BF1262" s="5">
        <v>52206.8</v>
      </c>
      <c r="BG1262" s="5">
        <v>54359.41</v>
      </c>
      <c r="BH1262" s="5">
        <v>56510.16</v>
      </c>
      <c r="BI1262" s="5">
        <v>58644.65</v>
      </c>
      <c r="BJ1262" s="5">
        <v>60755.199999999997</v>
      </c>
      <c r="BK1262" s="5">
        <v>62818.01</v>
      </c>
      <c r="BL1262" s="5">
        <v>64811.68</v>
      </c>
      <c r="BM1262" s="5">
        <v>66708.63</v>
      </c>
      <c r="BN1262" s="5">
        <v>68459.11</v>
      </c>
      <c r="BO1262" s="5">
        <v>70011.399999999994</v>
      </c>
      <c r="BP1262" s="5">
        <v>71307.14</v>
      </c>
      <c r="BQ1262" s="5">
        <v>72295.86</v>
      </c>
      <c r="BR1262" s="5">
        <v>72915.39</v>
      </c>
      <c r="BS1262" s="5">
        <v>73104.84</v>
      </c>
      <c r="BT1262" s="5">
        <v>72817.37</v>
      </c>
      <c r="BU1262" s="5">
        <v>72024</v>
      </c>
      <c r="BV1262" s="5">
        <v>70689.899999999994</v>
      </c>
      <c r="BW1262" s="5">
        <v>68784.639999999999</v>
      </c>
      <c r="BX1262" s="5">
        <v>66158.61</v>
      </c>
      <c r="BY1262" s="5">
        <v>62782</v>
      </c>
      <c r="BZ1262" s="5">
        <v>58665.67</v>
      </c>
      <c r="CA1262" s="5">
        <v>53862.38</v>
      </c>
      <c r="CB1262" s="5">
        <v>48486.34</v>
      </c>
      <c r="CC1262" s="5">
        <v>42717.43</v>
      </c>
      <c r="CD1262" s="5">
        <v>36777.74</v>
      </c>
      <c r="CE1262" s="5">
        <v>30895.3</v>
      </c>
      <c r="CF1262" s="5">
        <v>25279.02</v>
      </c>
      <c r="CG1262" s="5">
        <v>20106.84</v>
      </c>
      <c r="CH1262" s="5">
        <v>15514.55</v>
      </c>
      <c r="CI1262" s="5">
        <v>11681.57</v>
      </c>
      <c r="CJ1262" s="5">
        <v>8502.1200000000008</v>
      </c>
      <c r="CK1262" s="5">
        <v>6051.34</v>
      </c>
      <c r="CL1262" s="5">
        <v>4083.06</v>
      </c>
      <c r="CM1262" s="5">
        <v>2596.81</v>
      </c>
      <c r="CN1262" s="5">
        <v>1492.39</v>
      </c>
      <c r="CO1262" s="5">
        <v>754.63</v>
      </c>
      <c r="CP1262" s="5">
        <v>330.18</v>
      </c>
      <c r="CQ1262" s="5">
        <v>123.73</v>
      </c>
      <c r="CR1262" s="5">
        <v>37.799999999999997</v>
      </c>
      <c r="CS1262" s="5">
        <v>8.67</v>
      </c>
      <c r="CT1262" s="5">
        <v>1.26</v>
      </c>
      <c r="CU1262" s="5">
        <v>0</v>
      </c>
      <c r="CV1262" s="5">
        <v>0</v>
      </c>
      <c r="CW1262" s="5">
        <v>0</v>
      </c>
      <c r="CX1262" s="5">
        <v>0</v>
      </c>
      <c r="CY1262" s="5">
        <v>0</v>
      </c>
      <c r="CZ1262" s="5">
        <v>0</v>
      </c>
      <c r="DA1262" s="5">
        <v>0</v>
      </c>
      <c r="DB1262" s="5">
        <v>0</v>
      </c>
      <c r="DC1262" s="5">
        <v>0</v>
      </c>
      <c r="DD1262" s="5">
        <v>0</v>
      </c>
      <c r="DE1262" s="5">
        <v>0</v>
      </c>
      <c r="DF1262" s="3">
        <v>0</v>
      </c>
      <c r="DG1262" s="3">
        <v>0</v>
      </c>
      <c r="DH1262" s="3">
        <v>0</v>
      </c>
      <c r="DI1262" s="3">
        <v>0</v>
      </c>
      <c r="DJ1262" s="3">
        <v>0</v>
      </c>
      <c r="DK1262" s="3">
        <v>0</v>
      </c>
      <c r="DL1262" s="3">
        <v>0</v>
      </c>
      <c r="DM1262" s="3">
        <v>0</v>
      </c>
      <c r="DN1262" s="3">
        <v>0</v>
      </c>
      <c r="DO1262" s="3">
        <v>0</v>
      </c>
      <c r="DP1262" s="3">
        <v>0</v>
      </c>
      <c r="DQ1262" s="3">
        <v>0</v>
      </c>
      <c r="DR1262" s="3">
        <v>0</v>
      </c>
      <c r="DS1262" s="3">
        <v>0</v>
      </c>
      <c r="DT1262" s="3">
        <v>0</v>
      </c>
      <c r="DU1262" s="3">
        <v>0</v>
      </c>
      <c r="DV1262" s="3">
        <v>0</v>
      </c>
      <c r="DW1262" s="3">
        <v>0</v>
      </c>
      <c r="DX1262" s="3">
        <v>0</v>
      </c>
      <c r="DY1262" s="3">
        <v>0</v>
      </c>
      <c r="DZ1262" s="3">
        <v>0</v>
      </c>
      <c r="EA1262" s="3">
        <v>0</v>
      </c>
      <c r="EB1262" s="3">
        <v>0</v>
      </c>
      <c r="EC1262" s="3">
        <v>0</v>
      </c>
      <c r="ED1262" s="3">
        <v>0</v>
      </c>
      <c r="EE1262" s="3">
        <v>0</v>
      </c>
      <c r="EF1262" s="3">
        <v>0</v>
      </c>
      <c r="EG1262" s="3">
        <v>0</v>
      </c>
      <c r="EH1262" s="3">
        <v>0</v>
      </c>
      <c r="EI1262" s="3">
        <v>0</v>
      </c>
      <c r="EJ1262" s="3">
        <v>0</v>
      </c>
      <c r="EK1262" s="3">
        <v>0</v>
      </c>
      <c r="EL1262" s="3">
        <v>0</v>
      </c>
      <c r="EM1262" s="3">
        <v>0</v>
      </c>
      <c r="EN1262" s="3">
        <v>0</v>
      </c>
      <c r="EO1262" s="3">
        <v>0</v>
      </c>
      <c r="EP1262" s="3">
        <v>0</v>
      </c>
      <c r="EQ1262" s="3">
        <v>0</v>
      </c>
      <c r="ER1262" s="3">
        <v>0</v>
      </c>
      <c r="ES1262" s="3">
        <v>0</v>
      </c>
      <c r="ET1262" s="3">
        <v>0</v>
      </c>
      <c r="EU1262" s="3">
        <v>0</v>
      </c>
      <c r="EV1262" s="3">
        <v>0</v>
      </c>
      <c r="EW1262" s="3">
        <v>1</v>
      </c>
      <c r="EX1262" s="3">
        <v>0.99170999999999998</v>
      </c>
      <c r="EY1262" s="3">
        <v>0.98292344939999998</v>
      </c>
      <c r="EZ1262" s="3">
        <v>0.97347755505126599</v>
      </c>
      <c r="FA1262" s="3">
        <v>0.96329497982542966</v>
      </c>
      <c r="FB1262" s="3">
        <v>0.95207259331046334</v>
      </c>
      <c r="FC1262" s="3">
        <v>0.93964804596776175</v>
      </c>
      <c r="FD1262" s="3">
        <v>0.92590099505525336</v>
      </c>
      <c r="FE1262" s="3">
        <v>0.91078103180600112</v>
      </c>
      <c r="FF1262" s="3">
        <v>0.89436875761285695</v>
      </c>
      <c r="FG1262" s="3">
        <v>0.87652610089848038</v>
      </c>
      <c r="FH1262" s="3">
        <v>0.85719870037366885</v>
      </c>
      <c r="FI1262" s="3">
        <v>0.836291624071555</v>
      </c>
      <c r="FJ1262" s="3">
        <v>0.81349431439936448</v>
      </c>
      <c r="FK1262" s="3">
        <v>0.78856884860616794</v>
      </c>
      <c r="FL1262" s="3">
        <v>0.76129225213288054</v>
      </c>
      <c r="FM1262" s="3">
        <v>0.73160946722221953</v>
      </c>
      <c r="FN1262" s="3">
        <v>0.69941133456976967</v>
      </c>
      <c r="FO1262" s="3">
        <v>0.66467157358168927</v>
      </c>
      <c r="FP1262" s="3">
        <v>0.62754301948141611</v>
      </c>
      <c r="FQ1262" s="3">
        <v>0.58834668248460686</v>
      </c>
      <c r="FR1262" s="3">
        <v>0.54734480218225456</v>
      </c>
      <c r="FS1262" s="3">
        <v>0.50482705794873706</v>
      </c>
      <c r="FT1262" s="3">
        <v>0.4602407321907046</v>
      </c>
      <c r="FU1262" s="3">
        <v>0.41398193619821688</v>
      </c>
      <c r="FV1262" s="3">
        <v>0.36667208052948463</v>
      </c>
      <c r="FW1262" s="3">
        <v>0.31910004480158932</v>
      </c>
      <c r="FX1262" s="3">
        <v>0.27227530422740409</v>
      </c>
      <c r="FY1262" s="3">
        <v>0.22737438380726288</v>
      </c>
      <c r="FZ1262" s="3">
        <v>0.18555341339359302</v>
      </c>
      <c r="GA1262" s="3">
        <v>0.14774876094878236</v>
      </c>
      <c r="GB1262" s="3">
        <v>0.11458802904143765</v>
      </c>
      <c r="GC1262" s="3">
        <v>8.6391352735211091E-2</v>
      </c>
      <c r="GD1262" s="3">
        <v>6.3184907563478679E-2</v>
      </c>
      <c r="GE1262" s="3">
        <v>4.5094436678979097E-2</v>
      </c>
      <c r="GF1262" s="3">
        <v>3.11097499760941E-2</v>
      </c>
      <c r="GG1262" s="3">
        <v>2.0987881723872125E-2</v>
      </c>
      <c r="GH1262" s="3">
        <v>1.3423009635319658E-2</v>
      </c>
      <c r="GI1262" s="3">
        <v>8.0919271285561038E-3</v>
      </c>
      <c r="GJ1262" s="3">
        <v>4.4079963840096522E-3</v>
      </c>
      <c r="GK1262" s="3">
        <v>2.112708586891986E-3</v>
      </c>
      <c r="GL1262" s="3">
        <v>8.762036322417134E-4</v>
      </c>
      <c r="GM1262" s="3">
        <v>3.1121876813593419E-4</v>
      </c>
      <c r="GN1262" s="3">
        <v>9.0128955252166527E-5</v>
      </c>
      <c r="GO1262" s="3">
        <v>1.9587725844953353E-5</v>
      </c>
      <c r="GP1262" s="3">
        <v>2.6976216033669748E-6</v>
      </c>
      <c r="GQ1262" s="3">
        <v>0</v>
      </c>
      <c r="GR1262" s="3">
        <v>0</v>
      </c>
      <c r="GS1262" s="3">
        <v>0</v>
      </c>
      <c r="GT1262" s="3">
        <v>0</v>
      </c>
      <c r="GU1262" s="3">
        <v>0</v>
      </c>
      <c r="GV1262" s="3">
        <v>0</v>
      </c>
      <c r="GW1262" s="3">
        <v>0</v>
      </c>
      <c r="GX1262" s="3">
        <v>0</v>
      </c>
      <c r="GY1262" s="3">
        <v>0</v>
      </c>
      <c r="GZ1262" s="3">
        <v>0</v>
      </c>
      <c r="HA1262" s="3">
        <v>0</v>
      </c>
      <c r="HB1262">
        <f t="shared" si="7325"/>
        <v>43</v>
      </c>
      <c r="HC1262">
        <f t="shared" si="7329"/>
        <v>3.6043400431043447E-2</v>
      </c>
      <c r="HD1262">
        <f>IF(H1262&gt;=$F$3,IF(HB1262&lt;50,HC1262*VLOOKUP(H1262,Ret!$A$2:$AZ$27,HB1262+2),HC1262),0)</f>
        <v>1.1065323932330338E-2</v>
      </c>
      <c r="HE1262">
        <f>IF(H1262&lt;$F$3,HC1262*VLOOKUP(H1262,Withd!$A$2:$AZ$57,HB1262+2),0)</f>
        <v>0</v>
      </c>
      <c r="HF1262">
        <f>IF(HC1262=HD1262,0,HC1262*VLOOKUP(H1262,Mort!$A$2:$E$115,IF(HF1261/HC1261=VLOOKUP(H1261,Mort!$A$2:$E$115,2),2,3)))</f>
        <v>1.380462236508964E-4</v>
      </c>
      <c r="HH1262">
        <f t="shared" ref="HH1262:HI1262" si="7410">HH1261+1</f>
        <v>64</v>
      </c>
      <c r="HI1262">
        <f t="shared" si="7410"/>
        <v>43</v>
      </c>
      <c r="HJ1262">
        <f t="shared" si="7323"/>
        <v>2.9795997834330675E-2</v>
      </c>
      <c r="HK1262">
        <f>IF(HH1262&gt;=$F$3,IF(HI1262&lt;50,HJ1262*VLOOKUP(HH1262,Ret!$A$2:$AZ$27,HI1262+2),HJ1262),0)</f>
        <v>9.1473713351395165E-3</v>
      </c>
      <c r="HL1262">
        <f>IF(HH1262&lt;$F$3,HJ1262*VLOOKUP(HH1262,Withd!$A$2:$AZ$57,HI1262+2),0)</f>
        <v>0</v>
      </c>
      <c r="HM1262">
        <f>IF(HJ1262=HK1262,0,HJ1262*VLOOKUP(HH1262,Mort!$A$2:$E$115,IF(HM1261/HJ1261=VLOOKUP(HH1261,Mort!$A$2:$E$115,2),2,3)))</f>
        <v>1.1411867170548649E-4</v>
      </c>
      <c r="HN1262">
        <f>HN1261/(1+Assumptions!$C$9)</f>
        <v>0.20879070103564645</v>
      </c>
      <c r="HO1262">
        <f>HO1261*(1+Assumptions!$C$10)</f>
        <v>3.8316209025903638</v>
      </c>
      <c r="HQ1262">
        <f>HQ1261/(1.01+Assumptions!$C$9)</f>
        <v>0.13958094323477541</v>
      </c>
      <c r="HR1262">
        <f>HR1261/(0.99+Assumptions!$C$9)</f>
        <v>0.31353727847108837</v>
      </c>
    </row>
    <row r="1263" spans="2:226" x14ac:dyDescent="0.25">
      <c r="B1263">
        <f t="shared" ref="B1263:C1263" si="7411">B1262+1</f>
        <v>2092</v>
      </c>
      <c r="C1263">
        <f t="shared" si="7411"/>
        <v>95</v>
      </c>
      <c r="D1263">
        <f>IF(D1262=0, 0, D1262*(1-VLOOKUP(C1262,Mort!$A$2:$E$111,IF(D1262/D1261=1-VLOOKUP(C1261,Mort!$A$2:$E$111,4),4,5))))</f>
        <v>0.13485101459218243</v>
      </c>
      <c r="E1263" s="3">
        <f>IF(C1263&lt;65,Assumptions!$C$6,Assumptions!$C$7)*(1+Assumptions!$C$8)^(B1263-$J$3)</f>
        <v>209106.97645832106</v>
      </c>
      <c r="F1263" s="3">
        <f t="shared" si="7321"/>
        <v>28198.29</v>
      </c>
      <c r="H1263">
        <f t="shared" si="7328"/>
        <v>65</v>
      </c>
      <c r="I1263" s="5">
        <v>217130.8909280615</v>
      </c>
      <c r="J1263" s="5">
        <v>0</v>
      </c>
      <c r="K1263" s="5">
        <v>0</v>
      </c>
      <c r="L1263" s="5">
        <v>0</v>
      </c>
      <c r="M1263" s="5">
        <v>0</v>
      </c>
      <c r="N1263" s="5">
        <v>0</v>
      </c>
      <c r="O1263" s="5">
        <v>0</v>
      </c>
      <c r="P1263" s="5">
        <v>0</v>
      </c>
      <c r="Q1263" s="5">
        <v>0</v>
      </c>
      <c r="R1263" s="5">
        <v>0</v>
      </c>
      <c r="S1263" s="5">
        <v>0</v>
      </c>
      <c r="T1263" s="5">
        <v>0</v>
      </c>
      <c r="U1263" s="5">
        <v>0</v>
      </c>
      <c r="V1263" s="5">
        <v>0</v>
      </c>
      <c r="W1263" s="5">
        <v>0</v>
      </c>
      <c r="X1263" s="5">
        <v>0</v>
      </c>
      <c r="Y1263" s="5">
        <v>0</v>
      </c>
      <c r="Z1263" s="5">
        <v>0</v>
      </c>
      <c r="AA1263" s="5">
        <v>0</v>
      </c>
      <c r="AB1263" s="5">
        <v>0</v>
      </c>
      <c r="AC1263" s="5">
        <v>0</v>
      </c>
      <c r="AD1263" s="5">
        <v>0</v>
      </c>
      <c r="AE1263" s="5">
        <v>0</v>
      </c>
      <c r="AF1263" s="5">
        <v>0</v>
      </c>
      <c r="AG1263" s="5">
        <v>0</v>
      </c>
      <c r="AH1263" s="5">
        <v>0</v>
      </c>
      <c r="AI1263" s="5">
        <v>0</v>
      </c>
      <c r="AJ1263" s="5">
        <v>0</v>
      </c>
      <c r="AK1263" s="5">
        <v>0</v>
      </c>
      <c r="AL1263" s="5">
        <v>0</v>
      </c>
      <c r="AM1263" s="5">
        <v>0</v>
      </c>
      <c r="AN1263" s="5">
        <v>0</v>
      </c>
      <c r="AO1263" s="5">
        <v>0</v>
      </c>
      <c r="AP1263" s="5">
        <v>0</v>
      </c>
      <c r="AQ1263" s="5">
        <v>0</v>
      </c>
      <c r="AR1263" s="5">
        <v>0</v>
      </c>
      <c r="AS1263" s="5">
        <v>0</v>
      </c>
      <c r="AT1263" s="5">
        <v>0</v>
      </c>
      <c r="AU1263" s="5">
        <v>0</v>
      </c>
      <c r="AV1263" s="5">
        <v>0</v>
      </c>
      <c r="AW1263" s="5">
        <v>0</v>
      </c>
      <c r="AX1263" s="5">
        <v>0</v>
      </c>
      <c r="AY1263" s="5">
        <v>0</v>
      </c>
      <c r="AZ1263" s="5">
        <v>0</v>
      </c>
      <c r="BA1263" s="5">
        <v>0</v>
      </c>
      <c r="BB1263" s="5">
        <v>44263.65</v>
      </c>
      <c r="BC1263" s="5">
        <v>46284.4</v>
      </c>
      <c r="BD1263" s="5">
        <v>48360.79</v>
      </c>
      <c r="BE1263" s="5">
        <v>50486.95</v>
      </c>
      <c r="BF1263" s="5">
        <v>52643.21</v>
      </c>
      <c r="BG1263" s="5">
        <v>54813.81</v>
      </c>
      <c r="BH1263" s="5">
        <v>56982.54</v>
      </c>
      <c r="BI1263" s="5">
        <v>59134.879999999997</v>
      </c>
      <c r="BJ1263" s="5">
        <v>61263.08</v>
      </c>
      <c r="BK1263" s="5">
        <v>63343.13</v>
      </c>
      <c r="BL1263" s="5">
        <v>65353.46</v>
      </c>
      <c r="BM1263" s="5">
        <v>67266.259999999995</v>
      </c>
      <c r="BN1263" s="5">
        <v>69031.38</v>
      </c>
      <c r="BO1263" s="5">
        <v>70596.649999999994</v>
      </c>
      <c r="BP1263" s="5">
        <v>71903.22</v>
      </c>
      <c r="BQ1263" s="5">
        <v>72900.2</v>
      </c>
      <c r="BR1263" s="5">
        <v>73524.91</v>
      </c>
      <c r="BS1263" s="5">
        <v>73715.94</v>
      </c>
      <c r="BT1263" s="5">
        <v>73426.070000000007</v>
      </c>
      <c r="BU1263" s="5">
        <v>72626.070000000007</v>
      </c>
      <c r="BV1263" s="5">
        <v>71280.820000000007</v>
      </c>
      <c r="BW1263" s="5">
        <v>69359.63</v>
      </c>
      <c r="BX1263" s="5">
        <v>66711.649999999994</v>
      </c>
      <c r="BY1263" s="5">
        <v>63306.81</v>
      </c>
      <c r="BZ1263" s="5">
        <v>59156.08</v>
      </c>
      <c r="CA1263" s="5">
        <v>54312.63</v>
      </c>
      <c r="CB1263" s="5">
        <v>48891.65</v>
      </c>
      <c r="CC1263" s="5">
        <v>43074.52</v>
      </c>
      <c r="CD1263" s="5">
        <v>37085.17</v>
      </c>
      <c r="CE1263" s="5">
        <v>31153.56</v>
      </c>
      <c r="CF1263" s="5">
        <v>25490.33</v>
      </c>
      <c r="CG1263" s="5">
        <v>20274.91</v>
      </c>
      <c r="CH1263" s="5">
        <v>15644.24</v>
      </c>
      <c r="CI1263" s="5">
        <v>11779.22</v>
      </c>
      <c r="CJ1263" s="5">
        <v>8573.19</v>
      </c>
      <c r="CK1263" s="5">
        <v>6101.93</v>
      </c>
      <c r="CL1263" s="5">
        <v>4117.1899999999996</v>
      </c>
      <c r="CM1263" s="5">
        <v>2618.52</v>
      </c>
      <c r="CN1263" s="5">
        <v>1504.86</v>
      </c>
      <c r="CO1263" s="5">
        <v>760.94</v>
      </c>
      <c r="CP1263" s="5">
        <v>332.94</v>
      </c>
      <c r="CQ1263" s="5">
        <v>124.76</v>
      </c>
      <c r="CR1263" s="5">
        <v>38.119999999999997</v>
      </c>
      <c r="CS1263" s="5">
        <v>8.74</v>
      </c>
      <c r="CT1263" s="5">
        <v>1.27</v>
      </c>
      <c r="CU1263" s="5">
        <v>0</v>
      </c>
      <c r="CV1263" s="5">
        <v>0</v>
      </c>
      <c r="CW1263" s="5">
        <v>0</v>
      </c>
      <c r="CX1263" s="5">
        <v>0</v>
      </c>
      <c r="CY1263" s="5">
        <v>0</v>
      </c>
      <c r="CZ1263" s="5">
        <v>0</v>
      </c>
      <c r="DA1263" s="5">
        <v>0</v>
      </c>
      <c r="DB1263" s="5">
        <v>0</v>
      </c>
      <c r="DC1263" s="5">
        <v>0</v>
      </c>
      <c r="DD1263" s="5">
        <v>0</v>
      </c>
      <c r="DE1263" s="5">
        <v>0</v>
      </c>
      <c r="DF1263" s="3">
        <v>0</v>
      </c>
      <c r="DG1263" s="3">
        <v>0</v>
      </c>
      <c r="DH1263" s="3">
        <v>0</v>
      </c>
      <c r="DI1263" s="3">
        <v>0</v>
      </c>
      <c r="DJ1263" s="3">
        <v>0</v>
      </c>
      <c r="DK1263" s="3">
        <v>0</v>
      </c>
      <c r="DL1263" s="3">
        <v>0</v>
      </c>
      <c r="DM1263" s="3">
        <v>0</v>
      </c>
      <c r="DN1263" s="3">
        <v>0</v>
      </c>
      <c r="DO1263" s="3">
        <v>0</v>
      </c>
      <c r="DP1263" s="3">
        <v>0</v>
      </c>
      <c r="DQ1263" s="3">
        <v>0</v>
      </c>
      <c r="DR1263" s="3">
        <v>0</v>
      </c>
      <c r="DS1263" s="3">
        <v>0</v>
      </c>
      <c r="DT1263" s="3">
        <v>0</v>
      </c>
      <c r="DU1263" s="3">
        <v>0</v>
      </c>
      <c r="DV1263" s="3">
        <v>0</v>
      </c>
      <c r="DW1263" s="3">
        <v>0</v>
      </c>
      <c r="DX1263" s="3">
        <v>0</v>
      </c>
      <c r="DY1263" s="3">
        <v>0</v>
      </c>
      <c r="DZ1263" s="3">
        <v>0</v>
      </c>
      <c r="EA1263" s="3">
        <v>0</v>
      </c>
      <c r="EB1263" s="3">
        <v>0</v>
      </c>
      <c r="EC1263" s="3">
        <v>0</v>
      </c>
      <c r="ED1263" s="3">
        <v>0</v>
      </c>
      <c r="EE1263" s="3">
        <v>0</v>
      </c>
      <c r="EF1263" s="3">
        <v>0</v>
      </c>
      <c r="EG1263" s="3">
        <v>0</v>
      </c>
      <c r="EH1263" s="3">
        <v>0</v>
      </c>
      <c r="EI1263" s="3">
        <v>0</v>
      </c>
      <c r="EJ1263" s="3">
        <v>0</v>
      </c>
      <c r="EK1263" s="3">
        <v>0</v>
      </c>
      <c r="EL1263" s="3">
        <v>0</v>
      </c>
      <c r="EM1263" s="3">
        <v>0</v>
      </c>
      <c r="EN1263" s="3">
        <v>0</v>
      </c>
      <c r="EO1263" s="3">
        <v>0</v>
      </c>
      <c r="EP1263" s="3">
        <v>0</v>
      </c>
      <c r="EQ1263" s="3">
        <v>0</v>
      </c>
      <c r="ER1263" s="3">
        <v>0</v>
      </c>
      <c r="ES1263" s="3">
        <v>0</v>
      </c>
      <c r="ET1263" s="3">
        <v>0</v>
      </c>
      <c r="EU1263" s="3">
        <v>0</v>
      </c>
      <c r="EV1263" s="3">
        <v>0</v>
      </c>
      <c r="EW1263" s="3">
        <v>0</v>
      </c>
      <c r="EX1263" s="3">
        <v>1</v>
      </c>
      <c r="EY1263" s="3">
        <v>0.99114000000000002</v>
      </c>
      <c r="EZ1263" s="3">
        <v>0.98161514459999999</v>
      </c>
      <c r="FA1263" s="3">
        <v>0.97134745018748392</v>
      </c>
      <c r="FB1263" s="3">
        <v>0.96003125239279963</v>
      </c>
      <c r="FC1263" s="3">
        <v>0.94750284454907363</v>
      </c>
      <c r="FD1263" s="3">
        <v>0.93364087793332062</v>
      </c>
      <c r="FE1263" s="3">
        <v>0.91839452239666952</v>
      </c>
      <c r="FF1263" s="3">
        <v>0.9018450531030815</v>
      </c>
      <c r="FG1263" s="3">
        <v>0.88385324429367496</v>
      </c>
      <c r="FH1263" s="3">
        <v>0.86436428025699941</v>
      </c>
      <c r="FI1263" s="3">
        <v>0.84328243546153114</v>
      </c>
      <c r="FJ1263" s="3">
        <v>0.8202945562708498</v>
      </c>
      <c r="FK1263" s="3">
        <v>0.79516073106671092</v>
      </c>
      <c r="FL1263" s="3">
        <v>0.76765612137911343</v>
      </c>
      <c r="FM1263" s="3">
        <v>0.73772520920654183</v>
      </c>
      <c r="FN1263" s="3">
        <v>0.70525792274936194</v>
      </c>
      <c r="FO1263" s="3">
        <v>0.67022776172640119</v>
      </c>
      <c r="FP1263" s="3">
        <v>0.6327888389563644</v>
      </c>
      <c r="FQ1263" s="3">
        <v>0.5932648480751499</v>
      </c>
      <c r="FR1263" s="3">
        <v>0.55192022081279268</v>
      </c>
      <c r="FS1263" s="3">
        <v>0.50904705806005501</v>
      </c>
      <c r="FT1263" s="3">
        <v>0.464088021892191</v>
      </c>
      <c r="FU1263" s="3">
        <v>0.41744253481180688</v>
      </c>
      <c r="FV1263" s="3">
        <v>0.36973720193351356</v>
      </c>
      <c r="FW1263" s="3">
        <v>0.32176749735465954</v>
      </c>
      <c r="FX1263" s="3">
        <v>0.27455133479283678</v>
      </c>
      <c r="FY1263" s="3">
        <v>0.22927507417215007</v>
      </c>
      <c r="FZ1263" s="3">
        <v>0.1871045097796665</v>
      </c>
      <c r="GA1263" s="3">
        <v>0.14898383695715725</v>
      </c>
      <c r="GB1263" s="3">
        <v>0.11554590459049288</v>
      </c>
      <c r="GC1263" s="3">
        <v>8.7113523847910296E-2</v>
      </c>
      <c r="GD1263" s="3">
        <v>6.3713089071884624E-2</v>
      </c>
      <c r="GE1263" s="3">
        <v>4.5471394539713335E-2</v>
      </c>
      <c r="GF1263" s="3">
        <v>3.136980566505744E-2</v>
      </c>
      <c r="GG1263" s="3">
        <v>2.1163325693874351E-2</v>
      </c>
      <c r="GH1263" s="3">
        <v>1.353521658077428E-2</v>
      </c>
      <c r="GI1263" s="3">
        <v>8.1595699635539677E-3</v>
      </c>
      <c r="GJ1263" s="3">
        <v>4.4448441419463885E-3</v>
      </c>
      <c r="GK1263" s="3">
        <v>2.1303693487934846E-3</v>
      </c>
      <c r="GL1263" s="3">
        <v>8.8352808002512191E-4</v>
      </c>
      <c r="GM1263" s="3">
        <v>3.1382033874412306E-4</v>
      </c>
      <c r="GN1263" s="3">
        <v>9.0882370100298026E-5</v>
      </c>
      <c r="GO1263" s="3">
        <v>1.9751465493897773E-5</v>
      </c>
      <c r="GP1263" s="3">
        <v>2.7201718278196003E-6</v>
      </c>
      <c r="GQ1263" s="3">
        <v>0</v>
      </c>
      <c r="GR1263" s="3">
        <v>0</v>
      </c>
      <c r="GS1263" s="3">
        <v>0</v>
      </c>
      <c r="GT1263" s="3">
        <v>0</v>
      </c>
      <c r="GU1263" s="3">
        <v>0</v>
      </c>
      <c r="GV1263" s="3">
        <v>0</v>
      </c>
      <c r="GW1263" s="3">
        <v>0</v>
      </c>
      <c r="GX1263" s="3">
        <v>0</v>
      </c>
      <c r="GY1263" s="3">
        <v>0</v>
      </c>
      <c r="GZ1263" s="3">
        <v>0</v>
      </c>
      <c r="HA1263" s="3">
        <v>0</v>
      </c>
      <c r="HB1263">
        <f t="shared" si="7325"/>
        <v>44</v>
      </c>
      <c r="HC1263">
        <f t="shared" si="7329"/>
        <v>2.4840030275062212E-2</v>
      </c>
      <c r="HD1263">
        <f>IF(H1263&gt;=$F$3,IF(HB1263&lt;50,HC1263*VLOOKUP(H1263,Ret!$A$2:$AZ$27,HB1263+2),HC1263),0)</f>
        <v>1.0060212261400196E-2</v>
      </c>
      <c r="HE1263">
        <f>IF(H1263&lt;$F$3,HC1263*VLOOKUP(H1263,Withd!$A$2:$AZ$57,HB1263+2),0)</f>
        <v>0</v>
      </c>
      <c r="HF1263">
        <f>IF(HC1263=HD1263,0,HC1263*VLOOKUP(H1263,Mort!$A$2:$E$115,IF(HF1262/HC1262=VLOOKUP(H1262,Mort!$A$2:$E$115,2),2,3)))</f>
        <v>9.9360121100248845E-5</v>
      </c>
      <c r="HH1263">
        <f t="shared" ref="HH1263:HI1263" si="7412">HH1262+1</f>
        <v>65</v>
      </c>
      <c r="HI1263">
        <f t="shared" si="7412"/>
        <v>44</v>
      </c>
      <c r="HJ1263">
        <f t="shared" si="7323"/>
        <v>2.0534507827485671E-2</v>
      </c>
      <c r="HK1263">
        <f>IF(HH1263&gt;=$F$3,IF(HI1263&lt;50,HJ1263*VLOOKUP(HH1263,Ret!$A$2:$AZ$27,HI1263+2),HJ1263),0)</f>
        <v>8.3164756701316969E-3</v>
      </c>
      <c r="HL1263">
        <f>IF(HH1263&lt;$F$3,HJ1263*VLOOKUP(HH1263,Withd!$A$2:$AZ$57,HI1263+2),0)</f>
        <v>0</v>
      </c>
      <c r="HM1263">
        <f>IF(HJ1263=HK1263,0,HJ1263*VLOOKUP(HH1263,Mort!$A$2:$E$115,IF(HM1262/HJ1262=VLOOKUP(HH1262,Mort!$A$2:$E$115,2),2,3)))</f>
        <v>8.2138031309942681E-5</v>
      </c>
      <c r="HN1263">
        <f>HN1262/(1+Assumptions!$C$9)</f>
        <v>0.20114711082432221</v>
      </c>
      <c r="HO1263">
        <f>HO1262*(1+Assumptions!$C$10)</f>
        <v>3.9561485819245505</v>
      </c>
      <c r="HQ1263">
        <f>HQ1262/(1.01+Assumptions!$C$9)</f>
        <v>0.13318792293394599</v>
      </c>
      <c r="HR1263">
        <f>HR1262/(0.99+Assumptions!$C$9)</f>
        <v>0.30499735259833499</v>
      </c>
    </row>
    <row r="1264" spans="2:226" x14ac:dyDescent="0.25">
      <c r="B1264">
        <f t="shared" ref="B1264:C1264" si="7413">B1263+1</f>
        <v>2093</v>
      </c>
      <c r="C1264">
        <f t="shared" si="7413"/>
        <v>96</v>
      </c>
      <c r="D1264">
        <f>IF(D1263=0, 0, D1263*(1-VLOOKUP(C1263,Mort!$A$2:$E$111,IF(D1263/D1262=1-VLOOKUP(C1262,Mort!$A$2:$E$111,4),4,5))))</f>
        <v>0.10458505287711301</v>
      </c>
      <c r="E1264" s="3">
        <f>IF(C1264&lt;65,Assumptions!$C$6,Assumptions!$C$7)*(1+Assumptions!$C$8)^(B1264-$J$3)</f>
        <v>220607.86016352873</v>
      </c>
      <c r="F1264" s="3">
        <f t="shared" si="7321"/>
        <v>23072.28</v>
      </c>
      <c r="H1264">
        <f t="shared" si="7328"/>
        <v>66</v>
      </c>
      <c r="I1264" s="5">
        <v>210417.63667742355</v>
      </c>
      <c r="J1264" s="5">
        <v>0</v>
      </c>
      <c r="K1264" s="5">
        <v>0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s="5">
        <v>0</v>
      </c>
      <c r="AC1264" s="5">
        <v>0</v>
      </c>
      <c r="AD1264" s="5">
        <v>0</v>
      </c>
      <c r="AE1264" s="5">
        <v>0</v>
      </c>
      <c r="AF1264" s="5">
        <v>0</v>
      </c>
      <c r="AG1264" s="5">
        <v>0</v>
      </c>
      <c r="AH1264" s="5">
        <v>0</v>
      </c>
      <c r="AI1264" s="5">
        <v>0</v>
      </c>
      <c r="AJ1264" s="5">
        <v>0</v>
      </c>
      <c r="AK1264" s="5">
        <v>0</v>
      </c>
      <c r="AL1264" s="5">
        <v>0</v>
      </c>
      <c r="AM1264" s="5">
        <v>0</v>
      </c>
      <c r="AN1264" s="5">
        <v>0</v>
      </c>
      <c r="AO1264" s="5">
        <v>0</v>
      </c>
      <c r="AP1264" s="5">
        <v>0</v>
      </c>
      <c r="AQ1264" s="5">
        <v>0</v>
      </c>
      <c r="AR1264" s="5">
        <v>0</v>
      </c>
      <c r="AS1264" s="5">
        <v>0</v>
      </c>
      <c r="AT1264" s="5">
        <v>0</v>
      </c>
      <c r="AU1264" s="5">
        <v>0</v>
      </c>
      <c r="AV1264" s="5">
        <v>0</v>
      </c>
      <c r="AW1264" s="5">
        <v>0</v>
      </c>
      <c r="AX1264" s="5">
        <v>0</v>
      </c>
      <c r="AY1264" s="5">
        <v>0</v>
      </c>
      <c r="AZ1264" s="5">
        <v>0</v>
      </c>
      <c r="BA1264" s="5">
        <v>0</v>
      </c>
      <c r="BB1264" s="5">
        <v>0</v>
      </c>
      <c r="BC1264" s="5">
        <v>46698.15</v>
      </c>
      <c r="BD1264" s="5">
        <v>48793.09</v>
      </c>
      <c r="BE1264" s="5">
        <v>50938.27</v>
      </c>
      <c r="BF1264" s="5">
        <v>53113.8</v>
      </c>
      <c r="BG1264" s="5">
        <v>55303.8</v>
      </c>
      <c r="BH1264" s="5">
        <v>57491.92</v>
      </c>
      <c r="BI1264" s="5">
        <v>59663.5</v>
      </c>
      <c r="BJ1264" s="5">
        <v>61810.720000000001</v>
      </c>
      <c r="BK1264" s="5">
        <v>63909.36</v>
      </c>
      <c r="BL1264" s="5">
        <v>65937.67</v>
      </c>
      <c r="BM1264" s="5">
        <v>67867.570000000007</v>
      </c>
      <c r="BN1264" s="5">
        <v>69648.460000000006</v>
      </c>
      <c r="BO1264" s="5">
        <v>71227.73</v>
      </c>
      <c r="BP1264" s="5">
        <v>72545.98</v>
      </c>
      <c r="BQ1264" s="5">
        <v>73551.87</v>
      </c>
      <c r="BR1264" s="5">
        <v>74182.17</v>
      </c>
      <c r="BS1264" s="5">
        <v>74374.899999999994</v>
      </c>
      <c r="BT1264" s="5">
        <v>74082.44</v>
      </c>
      <c r="BU1264" s="5">
        <v>73275.289999999994</v>
      </c>
      <c r="BV1264" s="5">
        <v>71918.009999999995</v>
      </c>
      <c r="BW1264" s="5">
        <v>69979.649999999994</v>
      </c>
      <c r="BX1264" s="5">
        <v>67308</v>
      </c>
      <c r="BY1264" s="5">
        <v>63872.73</v>
      </c>
      <c r="BZ1264" s="5">
        <v>59684.89</v>
      </c>
      <c r="CA1264" s="5">
        <v>54798.14</v>
      </c>
      <c r="CB1264" s="5">
        <v>49328.7</v>
      </c>
      <c r="CC1264" s="5">
        <v>43459.57</v>
      </c>
      <c r="CD1264" s="5">
        <v>37416.69</v>
      </c>
      <c r="CE1264" s="5">
        <v>31432.05</v>
      </c>
      <c r="CF1264" s="5">
        <v>25718.2</v>
      </c>
      <c r="CG1264" s="5">
        <v>20456.16</v>
      </c>
      <c r="CH1264" s="5">
        <v>15784.09</v>
      </c>
      <c r="CI1264" s="5">
        <v>11884.52</v>
      </c>
      <c r="CJ1264" s="5">
        <v>8649.83</v>
      </c>
      <c r="CK1264" s="5">
        <v>6156.48</v>
      </c>
      <c r="CL1264" s="5">
        <v>4153.99</v>
      </c>
      <c r="CM1264" s="5">
        <v>2641.92</v>
      </c>
      <c r="CN1264" s="5">
        <v>1518.32</v>
      </c>
      <c r="CO1264" s="5">
        <v>767.74</v>
      </c>
      <c r="CP1264" s="5">
        <v>335.92</v>
      </c>
      <c r="CQ1264" s="5">
        <v>125.88</v>
      </c>
      <c r="CR1264" s="5">
        <v>38.46</v>
      </c>
      <c r="CS1264" s="5">
        <v>8.82</v>
      </c>
      <c r="CT1264" s="5">
        <v>1.28</v>
      </c>
      <c r="CU1264" s="5">
        <v>0</v>
      </c>
      <c r="CV1264" s="5">
        <v>0</v>
      </c>
      <c r="CW1264" s="5">
        <v>0</v>
      </c>
      <c r="CX1264" s="5">
        <v>0</v>
      </c>
      <c r="CY1264" s="5">
        <v>0</v>
      </c>
      <c r="CZ1264" s="5">
        <v>0</v>
      </c>
      <c r="DA1264" s="5">
        <v>0</v>
      </c>
      <c r="DB1264" s="5">
        <v>0</v>
      </c>
      <c r="DC1264" s="5">
        <v>0</v>
      </c>
      <c r="DD1264" s="5">
        <v>0</v>
      </c>
      <c r="DE1264" s="5">
        <v>0</v>
      </c>
      <c r="DF1264" s="3">
        <v>0</v>
      </c>
      <c r="DG1264" s="3">
        <v>0</v>
      </c>
      <c r="DH1264" s="3">
        <v>0</v>
      </c>
      <c r="DI1264" s="3">
        <v>0</v>
      </c>
      <c r="DJ1264" s="3">
        <v>0</v>
      </c>
      <c r="DK1264" s="3">
        <v>0</v>
      </c>
      <c r="DL1264" s="3">
        <v>0</v>
      </c>
      <c r="DM1264" s="3">
        <v>0</v>
      </c>
      <c r="DN1264" s="3">
        <v>0</v>
      </c>
      <c r="DO1264" s="3">
        <v>0</v>
      </c>
      <c r="DP1264" s="3">
        <v>0</v>
      </c>
      <c r="DQ1264" s="3">
        <v>0</v>
      </c>
      <c r="DR1264" s="3">
        <v>0</v>
      </c>
      <c r="DS1264" s="3">
        <v>0</v>
      </c>
      <c r="DT1264" s="3">
        <v>0</v>
      </c>
      <c r="DU1264" s="3">
        <v>0</v>
      </c>
      <c r="DV1264" s="3">
        <v>0</v>
      </c>
      <c r="DW1264" s="3">
        <v>0</v>
      </c>
      <c r="DX1264" s="3">
        <v>0</v>
      </c>
      <c r="DY1264" s="3">
        <v>0</v>
      </c>
      <c r="DZ1264" s="3">
        <v>0</v>
      </c>
      <c r="EA1264" s="3">
        <v>0</v>
      </c>
      <c r="EB1264" s="3">
        <v>0</v>
      </c>
      <c r="EC1264" s="3">
        <v>0</v>
      </c>
      <c r="ED1264" s="3">
        <v>0</v>
      </c>
      <c r="EE1264" s="3">
        <v>0</v>
      </c>
      <c r="EF1264" s="3">
        <v>0</v>
      </c>
      <c r="EG1264" s="3">
        <v>0</v>
      </c>
      <c r="EH1264" s="3">
        <v>0</v>
      </c>
      <c r="EI1264" s="3">
        <v>0</v>
      </c>
      <c r="EJ1264" s="3">
        <v>0</v>
      </c>
      <c r="EK1264" s="3">
        <v>0</v>
      </c>
      <c r="EL1264" s="3">
        <v>0</v>
      </c>
      <c r="EM1264" s="3">
        <v>0</v>
      </c>
      <c r="EN1264" s="3">
        <v>0</v>
      </c>
      <c r="EO1264" s="3">
        <v>0</v>
      </c>
      <c r="EP1264" s="3">
        <v>0</v>
      </c>
      <c r="EQ1264" s="3">
        <v>0</v>
      </c>
      <c r="ER1264" s="3">
        <v>0</v>
      </c>
      <c r="ES1264" s="3">
        <v>0</v>
      </c>
      <c r="ET1264" s="3">
        <v>0</v>
      </c>
      <c r="EU1264" s="3">
        <v>0</v>
      </c>
      <c r="EV1264" s="3">
        <v>0</v>
      </c>
      <c r="EW1264" s="3">
        <v>0</v>
      </c>
      <c r="EX1264" s="3">
        <v>0</v>
      </c>
      <c r="EY1264" s="3">
        <v>1</v>
      </c>
      <c r="EZ1264" s="3">
        <v>0.99038999999999999</v>
      </c>
      <c r="FA1264" s="3">
        <v>0.98003052059999995</v>
      </c>
      <c r="FB1264" s="3">
        <v>0.96861316503500994</v>
      </c>
      <c r="FC1264" s="3">
        <v>0.95597276323130309</v>
      </c>
      <c r="FD1264" s="3">
        <v>0.94198688170522915</v>
      </c>
      <c r="FE1264" s="3">
        <v>0.92660423592698282</v>
      </c>
      <c r="FF1264" s="3">
        <v>0.9099068275955785</v>
      </c>
      <c r="FG1264" s="3">
        <v>0.89175418638504667</v>
      </c>
      <c r="FH1264" s="3">
        <v>0.8720910065752564</v>
      </c>
      <c r="FI1264" s="3">
        <v>0.85082070692488587</v>
      </c>
      <c r="FJ1264" s="3">
        <v>0.82762733445411352</v>
      </c>
      <c r="FK1264" s="3">
        <v>0.80226883292643947</v>
      </c>
      <c r="FL1264" s="3">
        <v>0.77451835399551394</v>
      </c>
      <c r="FM1264" s="3">
        <v>0.74431988337322885</v>
      </c>
      <c r="FN1264" s="3">
        <v>0.71156236530597305</v>
      </c>
      <c r="FO1264" s="3">
        <v>0.67621906262122533</v>
      </c>
      <c r="FP1264" s="3">
        <v>0.63844546578320371</v>
      </c>
      <c r="FQ1264" s="3">
        <v>0.59856816199038487</v>
      </c>
      <c r="FR1264" s="3">
        <v>0.55685394678127498</v>
      </c>
      <c r="FS1264" s="3">
        <v>0.51359753219530557</v>
      </c>
      <c r="FT1264" s="3">
        <v>0.46823659815181623</v>
      </c>
      <c r="FU1264" s="3">
        <v>0.42117413767157719</v>
      </c>
      <c r="FV1264" s="3">
        <v>0.37304235721846934</v>
      </c>
      <c r="FW1264" s="3">
        <v>0.32464384179294514</v>
      </c>
      <c r="FX1264" s="3">
        <v>0.2770056044482484</v>
      </c>
      <c r="FY1264" s="3">
        <v>0.23132461021868775</v>
      </c>
      <c r="FZ1264" s="3">
        <v>0.1887770746611645</v>
      </c>
      <c r="GA1264" s="3">
        <v>0.15031563346969884</v>
      </c>
      <c r="GB1264" s="3">
        <v>0.11657879269375963</v>
      </c>
      <c r="GC1264" s="3">
        <v>8.7892249175606202E-2</v>
      </c>
      <c r="GD1264" s="3">
        <v>6.4282633202054851E-2</v>
      </c>
      <c r="GE1264" s="3">
        <v>4.5877872489974519E-2</v>
      </c>
      <c r="GF1264" s="3">
        <v>3.1650226673383623E-2</v>
      </c>
      <c r="GG1264" s="3">
        <v>2.1352508922931529E-2</v>
      </c>
      <c r="GH1264" s="3">
        <v>1.365621060675009E-2</v>
      </c>
      <c r="GI1264" s="3">
        <v>8.2325100021732253E-3</v>
      </c>
      <c r="GJ1264" s="3">
        <v>4.4845774985838426E-3</v>
      </c>
      <c r="GK1264" s="3">
        <v>2.14941314929625E-3</v>
      </c>
      <c r="GL1264" s="3">
        <v>8.9142611540763382E-4</v>
      </c>
      <c r="GM1264" s="3">
        <v>3.1662564193163747E-4</v>
      </c>
      <c r="GN1264" s="3">
        <v>9.1694785903402205E-5</v>
      </c>
      <c r="GO1264" s="3">
        <v>1.9928027820386402E-5</v>
      </c>
      <c r="GP1264" s="3">
        <v>2.7444879914236142E-6</v>
      </c>
      <c r="GQ1264" s="3">
        <v>0</v>
      </c>
      <c r="GR1264" s="3">
        <v>0</v>
      </c>
      <c r="GS1264" s="3">
        <v>0</v>
      </c>
      <c r="GT1264" s="3">
        <v>0</v>
      </c>
      <c r="GU1264" s="3">
        <v>0</v>
      </c>
      <c r="GV1264" s="3">
        <v>0</v>
      </c>
      <c r="GW1264" s="3">
        <v>0</v>
      </c>
      <c r="GX1264" s="3">
        <v>0</v>
      </c>
      <c r="GY1264" s="3">
        <v>0</v>
      </c>
      <c r="GZ1264" s="3">
        <v>0</v>
      </c>
      <c r="HA1264" s="3">
        <v>0</v>
      </c>
      <c r="HB1264">
        <f t="shared" si="7325"/>
        <v>45</v>
      </c>
      <c r="HC1264">
        <f t="shared" si="7329"/>
        <v>1.4680457892561767E-2</v>
      </c>
      <c r="HD1264">
        <f>IF(H1264&gt;=$F$3,IF(HB1264&lt;50,HC1264*VLOOKUP(H1264,Ret!$A$2:$AZ$27,HB1264+2),HC1264),0)</f>
        <v>4.4775396572313388E-3</v>
      </c>
      <c r="HE1264">
        <f>IF(H1264&lt;$F$3,HC1264*VLOOKUP(H1264,Withd!$A$2:$AZ$57,HB1264+2),0)</f>
        <v>0</v>
      </c>
      <c r="HF1264">
        <f>IF(HC1264=HD1264,0,HC1264*VLOOKUP(H1264,Mort!$A$2:$E$115,IF(HF1263/HC1263=VLOOKUP(H1263,Mort!$A$2:$E$115,2),2,3)))</f>
        <v>6.2098336885536273E-5</v>
      </c>
      <c r="HH1264">
        <f t="shared" ref="HH1264:HI1264" si="7414">HH1263+1</f>
        <v>66</v>
      </c>
      <c r="HI1264">
        <f t="shared" si="7414"/>
        <v>45</v>
      </c>
      <c r="HJ1264">
        <f t="shared" si="7323"/>
        <v>1.2135894126044031E-2</v>
      </c>
      <c r="HK1264">
        <f>IF(HH1264&gt;=$F$3,IF(HI1264&lt;50,HJ1264*VLOOKUP(HH1264,Ret!$A$2:$AZ$27,HI1264+2),HJ1264),0)</f>
        <v>3.7014477084434294E-3</v>
      </c>
      <c r="HL1264">
        <f>IF(HH1264&lt;$F$3,HJ1264*VLOOKUP(HH1264,Withd!$A$2:$AZ$57,HI1264+2),0)</f>
        <v>0</v>
      </c>
      <c r="HM1264">
        <f>IF(HJ1264=HK1264,0,HJ1264*VLOOKUP(HH1264,Mort!$A$2:$E$115,IF(HM1263/HJ1263=VLOOKUP(HH1263,Mort!$A$2:$E$115,2),2,3)))</f>
        <v>5.1334832153166253E-5</v>
      </c>
      <c r="HN1264">
        <f>HN1263/(1+Assumptions!$C$9)</f>
        <v>0.19378334376138942</v>
      </c>
      <c r="HO1264">
        <f>HO1263*(1+Assumptions!$C$10)</f>
        <v>4.084723410837098</v>
      </c>
      <c r="HQ1264">
        <f>HQ1263/(1.01+Assumptions!$C$9)</f>
        <v>0.12708771272323091</v>
      </c>
      <c r="HR1264">
        <f>HR1263/(0.99+Assumptions!$C$9)</f>
        <v>0.29669003171044261</v>
      </c>
    </row>
    <row r="1265" spans="2:226" x14ac:dyDescent="0.25">
      <c r="B1265">
        <f t="shared" ref="B1265:C1265" si="7415">B1264+1</f>
        <v>2094</v>
      </c>
      <c r="C1265">
        <f t="shared" si="7415"/>
        <v>97</v>
      </c>
      <c r="D1265">
        <f>IF(D1264=0, 0, D1264*(1-VLOOKUP(C1264,Mort!$A$2:$E$111,IF(D1264/D1263=1-VLOOKUP(C1263,Mort!$A$2:$E$111,4),4,5))))</f>
        <v>7.8849808915641806E-2</v>
      </c>
      <c r="E1265" s="3">
        <f>IF(C1265&lt;65,Assumptions!$C$6,Assumptions!$C$7)*(1+Assumptions!$C$8)^(B1265-$J$3)</f>
        <v>232741.29247252279</v>
      </c>
      <c r="F1265" s="3">
        <f t="shared" si="7321"/>
        <v>18351.61</v>
      </c>
      <c r="H1265">
        <f t="shared" si="7328"/>
        <v>67</v>
      </c>
      <c r="I1265" s="5">
        <v>203656.73879778618</v>
      </c>
      <c r="J1265" s="5">
        <v>0</v>
      </c>
      <c r="K1265" s="5">
        <v>0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0</v>
      </c>
      <c r="Z1265" s="5">
        <v>0</v>
      </c>
      <c r="AA1265" s="5">
        <v>0</v>
      </c>
      <c r="AB1265" s="5">
        <v>0</v>
      </c>
      <c r="AC1265" s="5">
        <v>0</v>
      </c>
      <c r="AD1265" s="5">
        <v>0</v>
      </c>
      <c r="AE1265" s="5">
        <v>0</v>
      </c>
      <c r="AF1265" s="5">
        <v>0</v>
      </c>
      <c r="AG1265" s="5">
        <v>0</v>
      </c>
      <c r="AH1265" s="5">
        <v>0</v>
      </c>
      <c r="AI1265" s="5">
        <v>0</v>
      </c>
      <c r="AJ1265" s="5">
        <v>0</v>
      </c>
      <c r="AK1265" s="5">
        <v>0</v>
      </c>
      <c r="AL1265" s="5">
        <v>0</v>
      </c>
      <c r="AM1265" s="5">
        <v>0</v>
      </c>
      <c r="AN1265" s="5">
        <v>0</v>
      </c>
      <c r="AO1265" s="5">
        <v>0</v>
      </c>
      <c r="AP1265" s="5">
        <v>0</v>
      </c>
      <c r="AQ1265" s="5">
        <v>0</v>
      </c>
      <c r="AR1265" s="5">
        <v>0</v>
      </c>
      <c r="AS1265" s="5">
        <v>0</v>
      </c>
      <c r="AT1265" s="5">
        <v>0</v>
      </c>
      <c r="AU1265" s="5">
        <v>0</v>
      </c>
      <c r="AV1265" s="5">
        <v>0</v>
      </c>
      <c r="AW1265" s="5">
        <v>0</v>
      </c>
      <c r="AX1265" s="5">
        <v>0</v>
      </c>
      <c r="AY1265" s="5">
        <v>0</v>
      </c>
      <c r="AZ1265" s="5">
        <v>0</v>
      </c>
      <c r="BA1265" s="5">
        <v>0</v>
      </c>
      <c r="BB1265" s="5">
        <v>0</v>
      </c>
      <c r="BC1265" s="5">
        <v>0</v>
      </c>
      <c r="BD1265" s="5">
        <v>49266.55</v>
      </c>
      <c r="BE1265" s="5">
        <v>51432.53</v>
      </c>
      <c r="BF1265" s="5">
        <v>53629.18</v>
      </c>
      <c r="BG1265" s="5">
        <v>55840.43</v>
      </c>
      <c r="BH1265" s="5">
        <v>58049.78</v>
      </c>
      <c r="BI1265" s="5">
        <v>60242.42</v>
      </c>
      <c r="BJ1265" s="5">
        <v>62410.48</v>
      </c>
      <c r="BK1265" s="5">
        <v>64529.49</v>
      </c>
      <c r="BL1265" s="5">
        <v>66577.48</v>
      </c>
      <c r="BM1265" s="5">
        <v>68526.11</v>
      </c>
      <c r="BN1265" s="5">
        <v>70324.28</v>
      </c>
      <c r="BO1265" s="5">
        <v>71918.87</v>
      </c>
      <c r="BP1265" s="5">
        <v>73249.91</v>
      </c>
      <c r="BQ1265" s="5">
        <v>74265.56</v>
      </c>
      <c r="BR1265" s="5">
        <v>74901.98</v>
      </c>
      <c r="BS1265" s="5">
        <v>75096.58</v>
      </c>
      <c r="BT1265" s="5">
        <v>74801.279999999999</v>
      </c>
      <c r="BU1265" s="5">
        <v>73986.3</v>
      </c>
      <c r="BV1265" s="5">
        <v>72615.850000000006</v>
      </c>
      <c r="BW1265" s="5">
        <v>70658.679999999993</v>
      </c>
      <c r="BX1265" s="5">
        <v>67961.100000000006</v>
      </c>
      <c r="BY1265" s="5">
        <v>64492.5</v>
      </c>
      <c r="BZ1265" s="5">
        <v>60264.02</v>
      </c>
      <c r="CA1265" s="5">
        <v>55329.86</v>
      </c>
      <c r="CB1265" s="5">
        <v>49807.35</v>
      </c>
      <c r="CC1265" s="5">
        <v>43881.27</v>
      </c>
      <c r="CD1265" s="5">
        <v>37779.75</v>
      </c>
      <c r="CE1265" s="5">
        <v>31737.040000000001</v>
      </c>
      <c r="CF1265" s="5">
        <v>25967.75</v>
      </c>
      <c r="CG1265" s="5">
        <v>20654.650000000001</v>
      </c>
      <c r="CH1265" s="5">
        <v>15937.25</v>
      </c>
      <c r="CI1265" s="5">
        <v>11999.84</v>
      </c>
      <c r="CJ1265" s="5">
        <v>8733.76</v>
      </c>
      <c r="CK1265" s="5">
        <v>6216.21</v>
      </c>
      <c r="CL1265" s="5">
        <v>4194.3</v>
      </c>
      <c r="CM1265" s="5">
        <v>2667.56</v>
      </c>
      <c r="CN1265" s="5">
        <v>1533.05</v>
      </c>
      <c r="CO1265" s="5">
        <v>775.19</v>
      </c>
      <c r="CP1265" s="5">
        <v>339.18</v>
      </c>
      <c r="CQ1265" s="5">
        <v>127.1</v>
      </c>
      <c r="CR1265" s="5">
        <v>38.83</v>
      </c>
      <c r="CS1265" s="5">
        <v>8.9</v>
      </c>
      <c r="CT1265" s="5">
        <v>1.29</v>
      </c>
      <c r="CU1265" s="5">
        <v>0</v>
      </c>
      <c r="CV1265" s="5">
        <v>0</v>
      </c>
      <c r="CW1265" s="5">
        <v>0</v>
      </c>
      <c r="CX1265" s="5">
        <v>0</v>
      </c>
      <c r="CY1265" s="5">
        <v>0</v>
      </c>
      <c r="CZ1265" s="5">
        <v>0</v>
      </c>
      <c r="DA1265" s="5">
        <v>0</v>
      </c>
      <c r="DB1265" s="5">
        <v>0</v>
      </c>
      <c r="DC1265" s="5">
        <v>0</v>
      </c>
      <c r="DD1265" s="5">
        <v>0</v>
      </c>
      <c r="DE1265" s="5">
        <v>0</v>
      </c>
      <c r="DF1265" s="3">
        <v>0</v>
      </c>
      <c r="DG1265" s="3">
        <v>0</v>
      </c>
      <c r="DH1265" s="3">
        <v>0</v>
      </c>
      <c r="DI1265" s="3">
        <v>0</v>
      </c>
      <c r="DJ1265" s="3">
        <v>0</v>
      </c>
      <c r="DK1265" s="3">
        <v>0</v>
      </c>
      <c r="DL1265" s="3">
        <v>0</v>
      </c>
      <c r="DM1265" s="3">
        <v>0</v>
      </c>
      <c r="DN1265" s="3">
        <v>0</v>
      </c>
      <c r="DO1265" s="3">
        <v>0</v>
      </c>
      <c r="DP1265" s="3">
        <v>0</v>
      </c>
      <c r="DQ1265" s="3">
        <v>0</v>
      </c>
      <c r="DR1265" s="3">
        <v>0</v>
      </c>
      <c r="DS1265" s="3">
        <v>0</v>
      </c>
      <c r="DT1265" s="3">
        <v>0</v>
      </c>
      <c r="DU1265" s="3">
        <v>0</v>
      </c>
      <c r="DV1265" s="3">
        <v>0</v>
      </c>
      <c r="DW1265" s="3">
        <v>0</v>
      </c>
      <c r="DX1265" s="3">
        <v>0</v>
      </c>
      <c r="DY1265" s="3">
        <v>0</v>
      </c>
      <c r="DZ1265" s="3">
        <v>0</v>
      </c>
      <c r="EA1265" s="3">
        <v>0</v>
      </c>
      <c r="EB1265" s="3">
        <v>0</v>
      </c>
      <c r="EC1265" s="3">
        <v>0</v>
      </c>
      <c r="ED1265" s="3">
        <v>0</v>
      </c>
      <c r="EE1265" s="3">
        <v>0</v>
      </c>
      <c r="EF1265" s="3">
        <v>0</v>
      </c>
      <c r="EG1265" s="3">
        <v>0</v>
      </c>
      <c r="EH1265" s="3">
        <v>0</v>
      </c>
      <c r="EI1265" s="3">
        <v>0</v>
      </c>
      <c r="EJ1265" s="3">
        <v>0</v>
      </c>
      <c r="EK1265" s="3">
        <v>0</v>
      </c>
      <c r="EL1265" s="3">
        <v>0</v>
      </c>
      <c r="EM1265" s="3">
        <v>0</v>
      </c>
      <c r="EN1265" s="3">
        <v>0</v>
      </c>
      <c r="EO1265" s="3">
        <v>0</v>
      </c>
      <c r="EP1265" s="3">
        <v>0</v>
      </c>
      <c r="EQ1265" s="3">
        <v>0</v>
      </c>
      <c r="ER1265" s="3">
        <v>0</v>
      </c>
      <c r="ES1265" s="3">
        <v>0</v>
      </c>
      <c r="ET1265" s="3">
        <v>0</v>
      </c>
      <c r="EU1265" s="3">
        <v>0</v>
      </c>
      <c r="EV1265" s="3">
        <v>0</v>
      </c>
      <c r="EW1265" s="3">
        <v>0</v>
      </c>
      <c r="EX1265" s="3">
        <v>0</v>
      </c>
      <c r="EY1265" s="3">
        <v>0</v>
      </c>
      <c r="EZ1265" s="3">
        <v>1</v>
      </c>
      <c r="FA1265" s="3">
        <v>0.98953999999999998</v>
      </c>
      <c r="FB1265" s="3">
        <v>0.97801185899999987</v>
      </c>
      <c r="FC1265" s="3">
        <v>0.96524880424004988</v>
      </c>
      <c r="FD1265" s="3">
        <v>0.95112721423401791</v>
      </c>
      <c r="FE1265" s="3">
        <v>0.93559530682557646</v>
      </c>
      <c r="FF1265" s="3">
        <v>0.91873587939657952</v>
      </c>
      <c r="FG1265" s="3">
        <v>0.90040709860261769</v>
      </c>
      <c r="FH1265" s="3">
        <v>0.88055312207842995</v>
      </c>
      <c r="FI1265" s="3">
        <v>0.85907643143093704</v>
      </c>
      <c r="FJ1265" s="3">
        <v>0.83565800791012979</v>
      </c>
      <c r="FK1265" s="3">
        <v>0.81005344654776346</v>
      </c>
      <c r="FL1265" s="3">
        <v>0.78203369783167631</v>
      </c>
      <c r="FM1265" s="3">
        <v>0.75154220395321925</v>
      </c>
      <c r="FN1265" s="3">
        <v>0.71846683155723812</v>
      </c>
      <c r="FO1265" s="3">
        <v>0.68278058403379005</v>
      </c>
      <c r="FP1265" s="3">
        <v>0.64464046060966251</v>
      </c>
      <c r="FQ1265" s="3">
        <v>0.60437621743998304</v>
      </c>
      <c r="FR1265" s="3">
        <v>0.56225723884659062</v>
      </c>
      <c r="FS1265" s="3">
        <v>0.51858109653298745</v>
      </c>
      <c r="FT1265" s="3">
        <v>0.472780014087194</v>
      </c>
      <c r="FU1265" s="3">
        <v>0.42526089487129015</v>
      </c>
      <c r="FV1265" s="3">
        <v>0.37666207980539912</v>
      </c>
      <c r="FW1265" s="3">
        <v>0.32779394157144665</v>
      </c>
      <c r="FX1265" s="3">
        <v>0.27969345858525257</v>
      </c>
      <c r="FY1265" s="3">
        <v>0.23356921032995856</v>
      </c>
      <c r="FZ1265" s="3">
        <v>0.19060882547396926</v>
      </c>
      <c r="GA1265" s="3">
        <v>0.15177418337190277</v>
      </c>
      <c r="GB1265" s="3">
        <v>0.11770998565591291</v>
      </c>
      <c r="GC1265" s="3">
        <v>8.8745089485562423E-2</v>
      </c>
      <c r="GD1265" s="3">
        <v>6.4906383547950641E-2</v>
      </c>
      <c r="GE1265" s="3">
        <v>4.6323036874336886E-2</v>
      </c>
      <c r="GF1265" s="3">
        <v>3.1957336678867534E-2</v>
      </c>
      <c r="GG1265" s="3">
        <v>2.1559697617031193E-2</v>
      </c>
      <c r="GH1265" s="3">
        <v>1.378872020794847E-2</v>
      </c>
      <c r="GI1265" s="3">
        <v>8.3123920901596558E-3</v>
      </c>
      <c r="GJ1265" s="3">
        <v>4.5280924671935712E-3</v>
      </c>
      <c r="GK1265" s="3">
        <v>2.1702694386012068E-3</v>
      </c>
      <c r="GL1265" s="3">
        <v>9.0007584427107858E-4</v>
      </c>
      <c r="GM1265" s="3">
        <v>3.1969793912664442E-4</v>
      </c>
      <c r="GN1265" s="3">
        <v>9.2584523171076211E-5</v>
      </c>
      <c r="GO1265" s="3">
        <v>2.0121394420769993E-5</v>
      </c>
      <c r="GP1265" s="3">
        <v>2.7711184396284427E-6</v>
      </c>
      <c r="GQ1265" s="3">
        <v>0</v>
      </c>
      <c r="GR1265" s="3">
        <v>0</v>
      </c>
      <c r="GS1265" s="3">
        <v>0</v>
      </c>
      <c r="GT1265" s="3">
        <v>0</v>
      </c>
      <c r="GU1265" s="3">
        <v>0</v>
      </c>
      <c r="GV1265" s="3">
        <v>0</v>
      </c>
      <c r="GW1265" s="3">
        <v>0</v>
      </c>
      <c r="GX1265" s="3">
        <v>0</v>
      </c>
      <c r="GY1265" s="3">
        <v>0</v>
      </c>
      <c r="GZ1265" s="3">
        <v>0</v>
      </c>
      <c r="HA1265" s="3">
        <v>0</v>
      </c>
      <c r="HB1265">
        <f t="shared" si="7325"/>
        <v>46</v>
      </c>
      <c r="HC1265">
        <f t="shared" si="7329"/>
        <v>1.014081989844489E-2</v>
      </c>
      <c r="HD1265">
        <f>IF(H1265&gt;=$F$3,IF(HB1265&lt;50,HC1265*VLOOKUP(H1265,Ret!$A$2:$AZ$27,HB1265+2),HC1265),0)</f>
        <v>3.8535115614090581E-3</v>
      </c>
      <c r="HE1265">
        <f>IF(H1265&lt;$F$3,HC1265*VLOOKUP(H1265,Withd!$A$2:$AZ$57,HB1265+2),0)</f>
        <v>0</v>
      </c>
      <c r="HF1265">
        <f>IF(HC1265=HD1265,0,HC1265*VLOOKUP(H1265,Mort!$A$2:$E$115,IF(HF1264/HC1264=VLOOKUP(H1264,Mort!$A$2:$E$115,2),2,3)))</f>
        <v>4.5025240349095319E-5</v>
      </c>
      <c r="HH1265">
        <f t="shared" ref="HH1265:HI1265" si="7416">HH1264+1</f>
        <v>67</v>
      </c>
      <c r="HI1265">
        <f t="shared" si="7416"/>
        <v>46</v>
      </c>
      <c r="HJ1265">
        <f t="shared" si="7323"/>
        <v>8.3831115854474357E-3</v>
      </c>
      <c r="HK1265">
        <f>IF(HH1265&gt;=$F$3,IF(HI1265&lt;50,HJ1265*VLOOKUP(HH1265,Ret!$A$2:$AZ$27,HI1265+2),HJ1265),0)</f>
        <v>3.1855824024700258E-3</v>
      </c>
      <c r="HL1265">
        <f>IF(HH1265&lt;$F$3,HJ1265*VLOOKUP(HH1265,Withd!$A$2:$AZ$57,HI1265+2),0)</f>
        <v>0</v>
      </c>
      <c r="HM1265">
        <f>IF(HJ1265=HK1265,0,HJ1265*VLOOKUP(HH1265,Mort!$A$2:$E$115,IF(HM1264/HJ1264=VLOOKUP(HH1264,Mort!$A$2:$E$115,2),2,3)))</f>
        <v>3.7221015439386614E-5</v>
      </c>
      <c r="HN1265">
        <f>HN1264/(1+Assumptions!$C$9)</f>
        <v>0.18668915583948884</v>
      </c>
      <c r="HO1265">
        <f>HO1264*(1+Assumptions!$C$10)</f>
        <v>4.217476921689304</v>
      </c>
      <c r="HQ1265">
        <f>HQ1264/(1.01+Assumptions!$C$9)</f>
        <v>0.12126690145346461</v>
      </c>
      <c r="HR1265">
        <f>HR1264/(0.99+Assumptions!$C$9)</f>
        <v>0.28860898026307646</v>
      </c>
    </row>
    <row r="1266" spans="2:226" x14ac:dyDescent="0.25">
      <c r="B1266">
        <f t="shared" ref="B1266:C1266" si="7417">B1265+1</f>
        <v>2095</v>
      </c>
      <c r="C1266">
        <f t="shared" si="7417"/>
        <v>98</v>
      </c>
      <c r="D1266">
        <f>IF(D1265=0, 0, D1265*(1-VLOOKUP(C1265,Mort!$A$2:$E$111,IF(D1265/D1264=1-VLOOKUP(C1264,Mort!$A$2:$E$111,4),4,5))))</f>
        <v>5.7669173244722101E-2</v>
      </c>
      <c r="E1266" s="3">
        <f>IF(C1266&lt;65,Assumptions!$C$6,Assumptions!$C$7)*(1+Assumptions!$C$8)^(B1266-$J$3)</f>
        <v>245542.06355851155</v>
      </c>
      <c r="F1266" s="3">
        <f t="shared" si="7321"/>
        <v>14160.21</v>
      </c>
      <c r="H1266">
        <f t="shared" si="7328"/>
        <v>68</v>
      </c>
      <c r="I1266" s="5">
        <v>196855.02353809786</v>
      </c>
      <c r="J1266" s="5">
        <v>0</v>
      </c>
      <c r="K1266" s="5">
        <v>0</v>
      </c>
      <c r="L1266" s="5">
        <v>0</v>
      </c>
      <c r="M1266" s="5">
        <v>0</v>
      </c>
      <c r="N1266" s="5">
        <v>0</v>
      </c>
      <c r="O1266" s="5">
        <v>0</v>
      </c>
      <c r="P1266" s="5">
        <v>0</v>
      </c>
      <c r="Q1266" s="5">
        <v>0</v>
      </c>
      <c r="R1266" s="5">
        <v>0</v>
      </c>
      <c r="S1266" s="5">
        <v>0</v>
      </c>
      <c r="T1266" s="5">
        <v>0</v>
      </c>
      <c r="U1266" s="5">
        <v>0</v>
      </c>
      <c r="V1266" s="5">
        <v>0</v>
      </c>
      <c r="W1266" s="5">
        <v>0</v>
      </c>
      <c r="X1266" s="5">
        <v>0</v>
      </c>
      <c r="Y1266" s="5">
        <v>0</v>
      </c>
      <c r="Z1266" s="5">
        <v>0</v>
      </c>
      <c r="AA1266" s="5">
        <v>0</v>
      </c>
      <c r="AB1266" s="5">
        <v>0</v>
      </c>
      <c r="AC1266" s="5">
        <v>0</v>
      </c>
      <c r="AD1266" s="5">
        <v>0</v>
      </c>
      <c r="AE1266" s="5">
        <v>0</v>
      </c>
      <c r="AF1266" s="5">
        <v>0</v>
      </c>
      <c r="AG1266" s="5">
        <v>0</v>
      </c>
      <c r="AH1266" s="5">
        <v>0</v>
      </c>
      <c r="AI1266" s="5">
        <v>0</v>
      </c>
      <c r="AJ1266" s="5">
        <v>0</v>
      </c>
      <c r="AK1266" s="5">
        <v>0</v>
      </c>
      <c r="AL1266" s="5">
        <v>0</v>
      </c>
      <c r="AM1266" s="5">
        <v>0</v>
      </c>
      <c r="AN1266" s="5">
        <v>0</v>
      </c>
      <c r="AO1266" s="5">
        <v>0</v>
      </c>
      <c r="AP1266" s="5">
        <v>0</v>
      </c>
      <c r="AQ1266" s="5">
        <v>0</v>
      </c>
      <c r="AR1266" s="5">
        <v>0</v>
      </c>
      <c r="AS1266" s="5">
        <v>0</v>
      </c>
      <c r="AT1266" s="5">
        <v>0</v>
      </c>
      <c r="AU1266" s="5">
        <v>0</v>
      </c>
      <c r="AV1266" s="5">
        <v>0</v>
      </c>
      <c r="AW1266" s="5">
        <v>0</v>
      </c>
      <c r="AX1266" s="5">
        <v>0</v>
      </c>
      <c r="AY1266" s="5">
        <v>0</v>
      </c>
      <c r="AZ1266" s="5">
        <v>0</v>
      </c>
      <c r="BA1266" s="5">
        <v>0</v>
      </c>
      <c r="BB1266" s="5">
        <v>0</v>
      </c>
      <c r="BC1266" s="5">
        <v>0</v>
      </c>
      <c r="BD1266" s="5">
        <v>0</v>
      </c>
      <c r="BE1266" s="5">
        <v>51976.21</v>
      </c>
      <c r="BF1266" s="5">
        <v>54196.07</v>
      </c>
      <c r="BG1266" s="5">
        <v>56430.7</v>
      </c>
      <c r="BH1266" s="5">
        <v>58663.4</v>
      </c>
      <c r="BI1266" s="5">
        <v>60879.22</v>
      </c>
      <c r="BJ1266" s="5">
        <v>63070.2</v>
      </c>
      <c r="BK1266" s="5">
        <v>65211.6</v>
      </c>
      <c r="BL1266" s="5">
        <v>67281.240000000005</v>
      </c>
      <c r="BM1266" s="5">
        <v>69250.47</v>
      </c>
      <c r="BN1266" s="5">
        <v>71067.649999999994</v>
      </c>
      <c r="BO1266" s="5">
        <v>72679.09</v>
      </c>
      <c r="BP1266" s="5">
        <v>74024.2</v>
      </c>
      <c r="BQ1266" s="5">
        <v>75050.59</v>
      </c>
      <c r="BR1266" s="5">
        <v>75693.73</v>
      </c>
      <c r="BS1266" s="5">
        <v>75890.399999999994</v>
      </c>
      <c r="BT1266" s="5">
        <v>75591.97</v>
      </c>
      <c r="BU1266" s="5">
        <v>74768.37</v>
      </c>
      <c r="BV1266" s="5">
        <v>73383.44</v>
      </c>
      <c r="BW1266" s="5">
        <v>71405.58</v>
      </c>
      <c r="BX1266" s="5">
        <v>68679.490000000005</v>
      </c>
      <c r="BY1266" s="5">
        <v>65174.22</v>
      </c>
      <c r="BZ1266" s="5">
        <v>60901.05</v>
      </c>
      <c r="CA1266" s="5">
        <v>55914.73</v>
      </c>
      <c r="CB1266" s="5">
        <v>50333.84</v>
      </c>
      <c r="CC1266" s="5">
        <v>44345.120000000003</v>
      </c>
      <c r="CD1266" s="5">
        <v>38179.1</v>
      </c>
      <c r="CE1266" s="5">
        <v>32072.52</v>
      </c>
      <c r="CF1266" s="5">
        <v>26242.240000000002</v>
      </c>
      <c r="CG1266" s="5">
        <v>20872.98</v>
      </c>
      <c r="CH1266" s="5">
        <v>16105.71</v>
      </c>
      <c r="CI1266" s="5">
        <v>12126.68</v>
      </c>
      <c r="CJ1266" s="5">
        <v>8826.08</v>
      </c>
      <c r="CK1266" s="5">
        <v>6281.92</v>
      </c>
      <c r="CL1266" s="5">
        <v>4238.6400000000003</v>
      </c>
      <c r="CM1266" s="5">
        <v>2695.76</v>
      </c>
      <c r="CN1266" s="5">
        <v>1549.25</v>
      </c>
      <c r="CO1266" s="5">
        <v>783.38</v>
      </c>
      <c r="CP1266" s="5">
        <v>342.76</v>
      </c>
      <c r="CQ1266" s="5">
        <v>128.44</v>
      </c>
      <c r="CR1266" s="5">
        <v>39.24</v>
      </c>
      <c r="CS1266" s="5">
        <v>9</v>
      </c>
      <c r="CT1266" s="5">
        <v>1.31</v>
      </c>
      <c r="CU1266" s="5">
        <v>0</v>
      </c>
      <c r="CV1266" s="5">
        <v>0</v>
      </c>
      <c r="CW1266" s="5">
        <v>0</v>
      </c>
      <c r="CX1266" s="5">
        <v>0</v>
      </c>
      <c r="CY1266" s="5">
        <v>0</v>
      </c>
      <c r="CZ1266" s="5">
        <v>0</v>
      </c>
      <c r="DA1266" s="5">
        <v>0</v>
      </c>
      <c r="DB1266" s="5">
        <v>0</v>
      </c>
      <c r="DC1266" s="5">
        <v>0</v>
      </c>
      <c r="DD1266" s="5">
        <v>0</v>
      </c>
      <c r="DE1266" s="5">
        <v>0</v>
      </c>
      <c r="DF1266" s="3">
        <v>0</v>
      </c>
      <c r="DG1266" s="3">
        <v>0</v>
      </c>
      <c r="DH1266" s="3">
        <v>0</v>
      </c>
      <c r="DI1266" s="3">
        <v>0</v>
      </c>
      <c r="DJ1266" s="3">
        <v>0</v>
      </c>
      <c r="DK1266" s="3">
        <v>0</v>
      </c>
      <c r="DL1266" s="3">
        <v>0</v>
      </c>
      <c r="DM1266" s="3">
        <v>0</v>
      </c>
      <c r="DN1266" s="3">
        <v>0</v>
      </c>
      <c r="DO1266" s="3">
        <v>0</v>
      </c>
      <c r="DP1266" s="3">
        <v>0</v>
      </c>
      <c r="DQ1266" s="3">
        <v>0</v>
      </c>
      <c r="DR1266" s="3">
        <v>0</v>
      </c>
      <c r="DS1266" s="3">
        <v>0</v>
      </c>
      <c r="DT1266" s="3">
        <v>0</v>
      </c>
      <c r="DU1266" s="3">
        <v>0</v>
      </c>
      <c r="DV1266" s="3">
        <v>0</v>
      </c>
      <c r="DW1266" s="3">
        <v>0</v>
      </c>
      <c r="DX1266" s="3">
        <v>0</v>
      </c>
      <c r="DY1266" s="3">
        <v>0</v>
      </c>
      <c r="DZ1266" s="3">
        <v>0</v>
      </c>
      <c r="EA1266" s="3">
        <v>0</v>
      </c>
      <c r="EB1266" s="3">
        <v>0</v>
      </c>
      <c r="EC1266" s="3">
        <v>0</v>
      </c>
      <c r="ED1266" s="3">
        <v>0</v>
      </c>
      <c r="EE1266" s="3">
        <v>0</v>
      </c>
      <c r="EF1266" s="3">
        <v>0</v>
      </c>
      <c r="EG1266" s="3">
        <v>0</v>
      </c>
      <c r="EH1266" s="3">
        <v>0</v>
      </c>
      <c r="EI1266" s="3">
        <v>0</v>
      </c>
      <c r="EJ1266" s="3">
        <v>0</v>
      </c>
      <c r="EK1266" s="3">
        <v>0</v>
      </c>
      <c r="EL1266" s="3">
        <v>0</v>
      </c>
      <c r="EM1266" s="3">
        <v>0</v>
      </c>
      <c r="EN1266" s="3">
        <v>0</v>
      </c>
      <c r="EO1266" s="3">
        <v>0</v>
      </c>
      <c r="EP1266" s="3">
        <v>0</v>
      </c>
      <c r="EQ1266" s="3">
        <v>0</v>
      </c>
      <c r="ER1266" s="3">
        <v>0</v>
      </c>
      <c r="ES1266" s="3">
        <v>0</v>
      </c>
      <c r="ET1266" s="3">
        <v>0</v>
      </c>
      <c r="EU1266" s="3">
        <v>0</v>
      </c>
      <c r="EV1266" s="3">
        <v>0</v>
      </c>
      <c r="EW1266" s="3">
        <v>0</v>
      </c>
      <c r="EX1266" s="3">
        <v>0</v>
      </c>
      <c r="EY1266" s="3">
        <v>0</v>
      </c>
      <c r="EZ1266" s="3">
        <v>0</v>
      </c>
      <c r="FA1266" s="3">
        <v>1</v>
      </c>
      <c r="FB1266" s="3">
        <v>0.98834999999999995</v>
      </c>
      <c r="FC1266" s="3">
        <v>0.9754520324999999</v>
      </c>
      <c r="FD1266" s="3">
        <v>0.9611811692645249</v>
      </c>
      <c r="FE1266" s="3">
        <v>0.94548508077043525</v>
      </c>
      <c r="FF1266" s="3">
        <v>0.92844743961495202</v>
      </c>
      <c r="FG1266" s="3">
        <v>0.90992491319463376</v>
      </c>
      <c r="FH1266" s="3">
        <v>0.88986106885869209</v>
      </c>
      <c r="FI1266" s="3">
        <v>0.86815735738922861</v>
      </c>
      <c r="FJ1266" s="3">
        <v>0.84449138782679833</v>
      </c>
      <c r="FK1266" s="3">
        <v>0.8186161717037852</v>
      </c>
      <c r="FL1266" s="3">
        <v>0.79030023832455121</v>
      </c>
      <c r="FM1266" s="3">
        <v>0.75948643203227695</v>
      </c>
      <c r="FN1266" s="3">
        <v>0.72606143415853641</v>
      </c>
      <c r="FO1266" s="3">
        <v>0.68999796272388192</v>
      </c>
      <c r="FP1266" s="3">
        <v>0.65145467652612588</v>
      </c>
      <c r="FQ1266" s="3">
        <v>0.61076481743030409</v>
      </c>
      <c r="FR1266" s="3">
        <v>0.56820061730358618</v>
      </c>
      <c r="FS1266" s="3">
        <v>0.52406279335144357</v>
      </c>
      <c r="FT1266" s="3">
        <v>0.4777775674426441</v>
      </c>
      <c r="FU1266" s="3">
        <v>0.42975614413898394</v>
      </c>
      <c r="FV1266" s="3">
        <v>0.38064361198678082</v>
      </c>
      <c r="FW1266" s="3">
        <v>0.33125890976761591</v>
      </c>
      <c r="FX1266" s="3">
        <v>0.28264997734831593</v>
      </c>
      <c r="FY1266" s="3">
        <v>0.23603816958380514</v>
      </c>
      <c r="FZ1266" s="3">
        <v>0.19262366905225584</v>
      </c>
      <c r="GA1266" s="3">
        <v>0.15337852271954922</v>
      </c>
      <c r="GB1266" s="3">
        <v>0.1189542470803736</v>
      </c>
      <c r="GC1266" s="3">
        <v>8.968317550130607E-2</v>
      </c>
      <c r="GD1266" s="3">
        <v>6.559248089814522E-2</v>
      </c>
      <c r="GE1266" s="3">
        <v>4.6812697692197258E-2</v>
      </c>
      <c r="GF1266" s="3">
        <v>3.2295143883893047E-2</v>
      </c>
      <c r="GG1266" s="3">
        <v>2.1787595869829608E-2</v>
      </c>
      <c r="GH1266" s="3">
        <v>1.3934474814508224E-2</v>
      </c>
      <c r="GI1266" s="3">
        <v>8.4002587971781385E-3</v>
      </c>
      <c r="GJ1266" s="3">
        <v>4.5759569771748193E-3</v>
      </c>
      <c r="GK1266" s="3">
        <v>2.1932104195901193E-3</v>
      </c>
      <c r="GL1266" s="3">
        <v>9.0959015731661031E-4</v>
      </c>
      <c r="GM1266" s="3">
        <v>3.2307732797728683E-4</v>
      </c>
      <c r="GN1266" s="3">
        <v>9.3563194182222262E-5</v>
      </c>
      <c r="GO1266" s="3">
        <v>2.0334088991622365E-5</v>
      </c>
      <c r="GP1266" s="3">
        <v>2.8004107359262314E-6</v>
      </c>
      <c r="GQ1266" s="3">
        <v>0</v>
      </c>
      <c r="GR1266" s="3">
        <v>0</v>
      </c>
      <c r="GS1266" s="3">
        <v>0</v>
      </c>
      <c r="GT1266" s="3">
        <v>0</v>
      </c>
      <c r="GU1266" s="3">
        <v>0</v>
      </c>
      <c r="GV1266" s="3">
        <v>0</v>
      </c>
      <c r="GW1266" s="3">
        <v>0</v>
      </c>
      <c r="GX1266" s="3">
        <v>0</v>
      </c>
      <c r="GY1266" s="3">
        <v>0</v>
      </c>
      <c r="GZ1266" s="3">
        <v>0</v>
      </c>
      <c r="HA1266" s="3">
        <v>0</v>
      </c>
      <c r="HB1266">
        <f t="shared" si="7325"/>
        <v>47</v>
      </c>
      <c r="HC1266">
        <f t="shared" si="7329"/>
        <v>6.2422830966867363E-3</v>
      </c>
      <c r="HD1266">
        <f>IF(H1266&gt;=$F$3,IF(HB1266&lt;50,HC1266*VLOOKUP(H1266,Ret!$A$2:$AZ$27,HB1266+2),HC1266),0)</f>
        <v>1.7228701346855395E-3</v>
      </c>
      <c r="HE1266">
        <f>IF(H1266&lt;$F$3,HC1266*VLOOKUP(H1266,Withd!$A$2:$AZ$57,HB1266+2),0)</f>
        <v>0</v>
      </c>
      <c r="HF1266">
        <f>IF(HC1266=HD1266,0,HC1266*VLOOKUP(H1266,Mort!$A$2:$E$115,IF(HF1265/HC1265=VLOOKUP(H1265,Mort!$A$2:$E$115,2),2,3)))</f>
        <v>2.902661639959332E-5</v>
      </c>
      <c r="HH1266">
        <f t="shared" ref="HH1266:HI1266" si="7418">HH1265+1</f>
        <v>68</v>
      </c>
      <c r="HI1266">
        <f t="shared" si="7418"/>
        <v>47</v>
      </c>
      <c r="HJ1266">
        <f t="shared" si="7323"/>
        <v>5.160308167538024E-3</v>
      </c>
      <c r="HK1266">
        <f>IF(HH1266&gt;=$F$3,IF(HI1266&lt;50,HJ1266*VLOOKUP(HH1266,Ret!$A$2:$AZ$27,HI1266+2),HJ1266),0)</f>
        <v>1.4242450542404947E-3</v>
      </c>
      <c r="HL1266">
        <f>IF(HH1266&lt;$F$3,HJ1266*VLOOKUP(HH1266,Withd!$A$2:$AZ$57,HI1266+2),0)</f>
        <v>0</v>
      </c>
      <c r="HM1266">
        <f>IF(HJ1266=HK1266,0,HJ1266*VLOOKUP(HH1266,Mort!$A$2:$E$115,IF(HM1265/HJ1265=VLOOKUP(HH1265,Mort!$A$2:$E$115,2),2,3)))</f>
        <v>2.3995432979051809E-5</v>
      </c>
      <c r="HN1266">
        <f>HN1265/(1+Assumptions!$C$9)</f>
        <v>0.17985467807272526</v>
      </c>
      <c r="HO1266">
        <f>HO1265*(1+Assumptions!$C$10)</f>
        <v>4.354544921644206</v>
      </c>
      <c r="HQ1266">
        <f>HQ1265/(1.01+Assumptions!$C$9)</f>
        <v>0.11571269222658837</v>
      </c>
      <c r="HR1266">
        <f>HR1265/(0.99+Assumptions!$C$9)</f>
        <v>0.28074803527536618</v>
      </c>
    </row>
    <row r="1267" spans="2:226" x14ac:dyDescent="0.25">
      <c r="B1267">
        <f t="shared" ref="B1267:C1267" si="7419">B1266+1</f>
        <v>2096</v>
      </c>
      <c r="C1267">
        <f t="shared" si="7419"/>
        <v>99</v>
      </c>
      <c r="D1267">
        <f>IF(D1266=0, 0, D1266*(1-VLOOKUP(C1266,Mort!$A$2:$E$111,IF(D1266/D1265=1-VLOOKUP(C1265,Mort!$A$2:$E$111,4),4,5))))</f>
        <v>4.1157912253025709E-2</v>
      </c>
      <c r="E1267" s="3">
        <f>IF(C1267&lt;65,Assumptions!$C$6,Assumptions!$C$7)*(1+Assumptions!$C$8)^(B1267-$J$3)</f>
        <v>259046.87705422964</v>
      </c>
      <c r="F1267" s="3">
        <f t="shared" si="7321"/>
        <v>10661.83</v>
      </c>
      <c r="H1267">
        <f t="shared" si="7328"/>
        <v>69</v>
      </c>
      <c r="I1267" s="5">
        <v>190063.32183920729</v>
      </c>
      <c r="J1267" s="5">
        <v>0</v>
      </c>
      <c r="K1267" s="5">
        <v>0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s="5">
        <v>0</v>
      </c>
      <c r="AC1267" s="5">
        <v>0</v>
      </c>
      <c r="AD1267" s="5">
        <v>0</v>
      </c>
      <c r="AE1267" s="5">
        <v>0</v>
      </c>
      <c r="AF1267" s="5">
        <v>0</v>
      </c>
      <c r="AG1267" s="5">
        <v>0</v>
      </c>
      <c r="AH1267" s="5">
        <v>0</v>
      </c>
      <c r="AI1267" s="5">
        <v>0</v>
      </c>
      <c r="AJ1267" s="5">
        <v>0</v>
      </c>
      <c r="AK1267" s="5">
        <v>0</v>
      </c>
      <c r="AL1267" s="5">
        <v>0</v>
      </c>
      <c r="AM1267" s="5">
        <v>0</v>
      </c>
      <c r="AN1267" s="5">
        <v>0</v>
      </c>
      <c r="AO1267" s="5">
        <v>0</v>
      </c>
      <c r="AP1267" s="5">
        <v>0</v>
      </c>
      <c r="AQ1267" s="5">
        <v>0</v>
      </c>
      <c r="AR1267" s="5">
        <v>0</v>
      </c>
      <c r="AS1267" s="5">
        <v>0</v>
      </c>
      <c r="AT1267" s="5">
        <v>0</v>
      </c>
      <c r="AU1267" s="5">
        <v>0</v>
      </c>
      <c r="AV1267" s="5">
        <v>0</v>
      </c>
      <c r="AW1267" s="5">
        <v>0</v>
      </c>
      <c r="AX1267" s="5">
        <v>0</v>
      </c>
      <c r="AY1267" s="5">
        <v>0</v>
      </c>
      <c r="AZ1267" s="5">
        <v>0</v>
      </c>
      <c r="BA1267" s="5">
        <v>0</v>
      </c>
      <c r="BB1267" s="5">
        <v>0</v>
      </c>
      <c r="BC1267" s="5">
        <v>0</v>
      </c>
      <c r="BD1267" s="5">
        <v>0</v>
      </c>
      <c r="BE1267" s="5">
        <v>0</v>
      </c>
      <c r="BF1267" s="5">
        <v>54834.9</v>
      </c>
      <c r="BG1267" s="5">
        <v>57095.86</v>
      </c>
      <c r="BH1267" s="5">
        <v>59354.879999999997</v>
      </c>
      <c r="BI1267" s="5">
        <v>61596.82</v>
      </c>
      <c r="BJ1267" s="5">
        <v>63813.63</v>
      </c>
      <c r="BK1267" s="5">
        <v>65980.27</v>
      </c>
      <c r="BL1267" s="5">
        <v>68074.31</v>
      </c>
      <c r="BM1267" s="5">
        <v>70066.740000000005</v>
      </c>
      <c r="BN1267" s="5">
        <v>71905.34</v>
      </c>
      <c r="BO1267" s="5">
        <v>73535.78</v>
      </c>
      <c r="BP1267" s="5">
        <v>74896.75</v>
      </c>
      <c r="BQ1267" s="5">
        <v>75935.23</v>
      </c>
      <c r="BR1267" s="5">
        <v>76585.960000000006</v>
      </c>
      <c r="BS1267" s="5">
        <v>76784.94</v>
      </c>
      <c r="BT1267" s="5">
        <v>76483</v>
      </c>
      <c r="BU1267" s="5">
        <v>75649.69</v>
      </c>
      <c r="BV1267" s="5">
        <v>74248.44</v>
      </c>
      <c r="BW1267" s="5">
        <v>72247.259999999995</v>
      </c>
      <c r="BX1267" s="5">
        <v>69489.039999999994</v>
      </c>
      <c r="BY1267" s="5">
        <v>65942.45</v>
      </c>
      <c r="BZ1267" s="5">
        <v>61618.91</v>
      </c>
      <c r="CA1267" s="5">
        <v>56573.82</v>
      </c>
      <c r="CB1267" s="5">
        <v>50927.15</v>
      </c>
      <c r="CC1267" s="5">
        <v>44867.83</v>
      </c>
      <c r="CD1267" s="5">
        <v>38629.129999999997</v>
      </c>
      <c r="CE1267" s="5">
        <v>32450.57</v>
      </c>
      <c r="CF1267" s="5">
        <v>26551.57</v>
      </c>
      <c r="CG1267" s="5">
        <v>21119.01</v>
      </c>
      <c r="CH1267" s="5">
        <v>16295.56</v>
      </c>
      <c r="CI1267" s="5">
        <v>12269.62</v>
      </c>
      <c r="CJ1267" s="5">
        <v>8930.1200000000008</v>
      </c>
      <c r="CK1267" s="5">
        <v>6355.97</v>
      </c>
      <c r="CL1267" s="5">
        <v>4288.6000000000004</v>
      </c>
      <c r="CM1267" s="5">
        <v>2727.53</v>
      </c>
      <c r="CN1267" s="5">
        <v>1567.52</v>
      </c>
      <c r="CO1267" s="5">
        <v>792.62</v>
      </c>
      <c r="CP1267" s="5">
        <v>346.8</v>
      </c>
      <c r="CQ1267" s="5">
        <v>129.96</v>
      </c>
      <c r="CR1267" s="5">
        <v>39.700000000000003</v>
      </c>
      <c r="CS1267" s="5">
        <v>9.1</v>
      </c>
      <c r="CT1267" s="5">
        <v>1.32</v>
      </c>
      <c r="CU1267" s="5">
        <v>0</v>
      </c>
      <c r="CV1267" s="5">
        <v>0</v>
      </c>
      <c r="CW1267" s="5">
        <v>0</v>
      </c>
      <c r="CX1267" s="5">
        <v>0</v>
      </c>
      <c r="CY1267" s="5">
        <v>0</v>
      </c>
      <c r="CZ1267" s="5">
        <v>0</v>
      </c>
      <c r="DA1267" s="5">
        <v>0</v>
      </c>
      <c r="DB1267" s="5">
        <v>0</v>
      </c>
      <c r="DC1267" s="5">
        <v>0</v>
      </c>
      <c r="DD1267" s="5">
        <v>0</v>
      </c>
      <c r="DE1267" s="5">
        <v>0</v>
      </c>
      <c r="DF1267" s="3">
        <v>0</v>
      </c>
      <c r="DG1267" s="3">
        <v>0</v>
      </c>
      <c r="DH1267" s="3">
        <v>0</v>
      </c>
      <c r="DI1267" s="3">
        <v>0</v>
      </c>
      <c r="DJ1267" s="3">
        <v>0</v>
      </c>
      <c r="DK1267" s="3">
        <v>0</v>
      </c>
      <c r="DL1267" s="3">
        <v>0</v>
      </c>
      <c r="DM1267" s="3">
        <v>0</v>
      </c>
      <c r="DN1267" s="3">
        <v>0</v>
      </c>
      <c r="DO1267" s="3">
        <v>0</v>
      </c>
      <c r="DP1267" s="3">
        <v>0</v>
      </c>
      <c r="DQ1267" s="3">
        <v>0</v>
      </c>
      <c r="DR1267" s="3">
        <v>0</v>
      </c>
      <c r="DS1267" s="3">
        <v>0</v>
      </c>
      <c r="DT1267" s="3">
        <v>0</v>
      </c>
      <c r="DU1267" s="3">
        <v>0</v>
      </c>
      <c r="DV1267" s="3">
        <v>0</v>
      </c>
      <c r="DW1267" s="3">
        <v>0</v>
      </c>
      <c r="DX1267" s="3">
        <v>0</v>
      </c>
      <c r="DY1267" s="3">
        <v>0</v>
      </c>
      <c r="DZ1267" s="3">
        <v>0</v>
      </c>
      <c r="EA1267" s="3">
        <v>0</v>
      </c>
      <c r="EB1267" s="3">
        <v>0</v>
      </c>
      <c r="EC1267" s="3">
        <v>0</v>
      </c>
      <c r="ED1267" s="3">
        <v>0</v>
      </c>
      <c r="EE1267" s="3">
        <v>0</v>
      </c>
      <c r="EF1267" s="3">
        <v>0</v>
      </c>
      <c r="EG1267" s="3">
        <v>0</v>
      </c>
      <c r="EH1267" s="3">
        <v>0</v>
      </c>
      <c r="EI1267" s="3">
        <v>0</v>
      </c>
      <c r="EJ1267" s="3">
        <v>0</v>
      </c>
      <c r="EK1267" s="3">
        <v>0</v>
      </c>
      <c r="EL1267" s="3">
        <v>0</v>
      </c>
      <c r="EM1267" s="3">
        <v>0</v>
      </c>
      <c r="EN1267" s="3">
        <v>0</v>
      </c>
      <c r="EO1267" s="3">
        <v>0</v>
      </c>
      <c r="EP1267" s="3">
        <v>0</v>
      </c>
      <c r="EQ1267" s="3">
        <v>0</v>
      </c>
      <c r="ER1267" s="3">
        <v>0</v>
      </c>
      <c r="ES1267" s="3">
        <v>0</v>
      </c>
      <c r="ET1267" s="3">
        <v>0</v>
      </c>
      <c r="EU1267" s="3">
        <v>0</v>
      </c>
      <c r="EV1267" s="3">
        <v>0</v>
      </c>
      <c r="EW1267" s="3">
        <v>0</v>
      </c>
      <c r="EX1267" s="3">
        <v>0</v>
      </c>
      <c r="EY1267" s="3">
        <v>0</v>
      </c>
      <c r="EZ1267" s="3">
        <v>0</v>
      </c>
      <c r="FA1267" s="3">
        <v>0</v>
      </c>
      <c r="FB1267" s="3">
        <v>1</v>
      </c>
      <c r="FC1267" s="3">
        <v>0.98694999999999999</v>
      </c>
      <c r="FD1267" s="3">
        <v>0.97251092149999996</v>
      </c>
      <c r="FE1267" s="3">
        <v>0.95662981815190495</v>
      </c>
      <c r="FF1267" s="3">
        <v>0.93939134882880759</v>
      </c>
      <c r="FG1267" s="3">
        <v>0.92065049141967281</v>
      </c>
      <c r="FH1267" s="3">
        <v>0.90035014808386904</v>
      </c>
      <c r="FI1267" s="3">
        <v>0.87839060797210344</v>
      </c>
      <c r="FJ1267" s="3">
        <v>0.85444567999878396</v>
      </c>
      <c r="FK1267" s="3">
        <v>0.82826546436362125</v>
      </c>
      <c r="FL1267" s="3">
        <v>0.79961576195128359</v>
      </c>
      <c r="FM1267" s="3">
        <v>0.76843874339280305</v>
      </c>
      <c r="FN1267" s="3">
        <v>0.73461975429608584</v>
      </c>
      <c r="FO1267" s="3">
        <v>0.69813119110019928</v>
      </c>
      <c r="FP1267" s="3">
        <v>0.65913358276534217</v>
      </c>
      <c r="FQ1267" s="3">
        <v>0.61796409918581896</v>
      </c>
      <c r="FR1267" s="3">
        <v>0.57489818111355917</v>
      </c>
      <c r="FS1267" s="3">
        <v>0.53024009040465792</v>
      </c>
      <c r="FT1267" s="3">
        <v>0.48340928562011853</v>
      </c>
      <c r="FU1267" s="3">
        <v>0.43482181832244043</v>
      </c>
      <c r="FV1267" s="3">
        <v>0.38513038092455193</v>
      </c>
      <c r="FW1267" s="3">
        <v>0.33516356530340058</v>
      </c>
      <c r="FX1267" s="3">
        <v>0.2859816637307796</v>
      </c>
      <c r="FY1267" s="3">
        <v>0.23882042756493674</v>
      </c>
      <c r="FZ1267" s="3">
        <v>0.19489418632291791</v>
      </c>
      <c r="GA1267" s="3">
        <v>0.15518644480148661</v>
      </c>
      <c r="GB1267" s="3">
        <v>0.12035639913024096</v>
      </c>
      <c r="GC1267" s="3">
        <v>9.0740299996262569E-2</v>
      </c>
      <c r="GD1267" s="3">
        <v>6.6365640611266513E-2</v>
      </c>
      <c r="GE1267" s="3">
        <v>4.7364494047854797E-2</v>
      </c>
      <c r="GF1267" s="3">
        <v>3.267581715373407E-2</v>
      </c>
      <c r="GG1267" s="3">
        <v>2.2044413284595152E-2</v>
      </c>
      <c r="GH1267" s="3">
        <v>1.4098724960295676E-2</v>
      </c>
      <c r="GI1267" s="3">
        <v>8.4992753550646467E-3</v>
      </c>
      <c r="GJ1267" s="3">
        <v>4.629895256917916E-3</v>
      </c>
      <c r="GK1267" s="3">
        <v>2.2190624976881879E-3</v>
      </c>
      <c r="GL1267" s="3">
        <v>9.2031178966622232E-4</v>
      </c>
      <c r="GM1267" s="3">
        <v>3.2688554457154553E-4</v>
      </c>
      <c r="GN1267" s="3">
        <v>9.4666053707919573E-5</v>
      </c>
      <c r="GO1267" s="3">
        <v>2.0573773452342162E-5</v>
      </c>
      <c r="GP1267" s="3">
        <v>2.8334200798565616E-6</v>
      </c>
      <c r="GQ1267" s="3">
        <v>0</v>
      </c>
      <c r="GR1267" s="3">
        <v>0</v>
      </c>
      <c r="GS1267" s="3">
        <v>0</v>
      </c>
      <c r="GT1267" s="3">
        <v>0</v>
      </c>
      <c r="GU1267" s="3">
        <v>0</v>
      </c>
      <c r="GV1267" s="3">
        <v>0</v>
      </c>
      <c r="GW1267" s="3">
        <v>0</v>
      </c>
      <c r="GX1267" s="3">
        <v>0</v>
      </c>
      <c r="GY1267" s="3">
        <v>0</v>
      </c>
      <c r="GZ1267" s="3">
        <v>0</v>
      </c>
      <c r="HA1267" s="3">
        <v>0</v>
      </c>
      <c r="HB1267">
        <f t="shared" si="7325"/>
        <v>48</v>
      </c>
      <c r="HC1267">
        <f t="shared" si="7329"/>
        <v>4.4903863456016036E-3</v>
      </c>
      <c r="HD1267">
        <f>IF(H1267&gt;=$F$3,IF(HB1267&lt;50,HC1267*VLOOKUP(H1267,Ret!$A$2:$AZ$27,HB1267+2),HC1267),0)</f>
        <v>1.3201735856068714E-3</v>
      </c>
      <c r="HE1267">
        <f>IF(H1267&lt;$F$3,HC1267*VLOOKUP(H1267,Withd!$A$2:$AZ$57,HB1267+2),0)</f>
        <v>0</v>
      </c>
      <c r="HF1267">
        <f>IF(HC1267=HD1267,0,HC1267*VLOOKUP(H1267,Mort!$A$2:$E$115,IF(HF1266/HC1266=VLOOKUP(H1266,Mort!$A$2:$E$115,2),2,3)))</f>
        <v>2.2182508547271923E-5</v>
      </c>
      <c r="HH1267">
        <f t="shared" ref="HH1267:HI1267" si="7420">HH1266+1</f>
        <v>69</v>
      </c>
      <c r="HI1267">
        <f t="shared" si="7420"/>
        <v>48</v>
      </c>
      <c r="HJ1267">
        <f t="shared" si="7323"/>
        <v>3.7120676803184777E-3</v>
      </c>
      <c r="HK1267">
        <f>IF(HH1267&gt;=$F$3,IF(HI1267&lt;50,HJ1267*VLOOKUP(HH1267,Ret!$A$2:$AZ$27,HI1267+2),HJ1267),0)</f>
        <v>1.0913478980136323E-3</v>
      </c>
      <c r="HL1267">
        <f>IF(HH1267&lt;$F$3,HJ1267*VLOOKUP(HH1267,Withd!$A$2:$AZ$57,HI1267+2),0)</f>
        <v>0</v>
      </c>
      <c r="HM1267">
        <f>IF(HJ1267=HK1267,0,HJ1267*VLOOKUP(HH1267,Mort!$A$2:$E$115,IF(HM1266/HJ1266=VLOOKUP(HH1266,Mort!$A$2:$E$115,2),2,3)))</f>
        <v>1.8337614340773278E-5</v>
      </c>
      <c r="HN1267">
        <f>HN1266/(1+Assumptions!$C$9)</f>
        <v>0.17327040276755803</v>
      </c>
      <c r="HO1267">
        <f>HO1266*(1+Assumptions!$C$10)</f>
        <v>4.4960676315976427</v>
      </c>
      <c r="HQ1267">
        <f>HQ1266/(1.01+Assumptions!$C$9)</f>
        <v>0.1104128742620118</v>
      </c>
      <c r="HR1267">
        <f>HR1266/(0.99+Assumptions!$C$9)</f>
        <v>0.27310120162973361</v>
      </c>
    </row>
    <row r="1268" spans="2:226" x14ac:dyDescent="0.25">
      <c r="B1268">
        <f t="shared" ref="B1268:C1268" si="7421">B1267+1</f>
        <v>2097</v>
      </c>
      <c r="C1268">
        <f t="shared" si="7421"/>
        <v>100</v>
      </c>
      <c r="D1268">
        <f>IF(D1267=0, 0, D1267*(1-VLOOKUP(C1267,Mort!$A$2:$E$111,IF(D1267/D1266=1-VLOOKUP(C1266,Mort!$A$2:$E$111,4),4,5))))</f>
        <v>2.8394020505117377E-2</v>
      </c>
      <c r="E1268" s="3">
        <f>IF(C1268&lt;65,Assumptions!$C$6,Assumptions!$C$7)*(1+Assumptions!$C$8)^(B1268-$J$3)</f>
        <v>273294.45529221225</v>
      </c>
      <c r="F1268" s="3">
        <f t="shared" si="7321"/>
        <v>7759.93</v>
      </c>
      <c r="H1268">
        <f t="shared" si="7328"/>
        <v>70</v>
      </c>
      <c r="I1268" s="5">
        <v>183301.98100057433</v>
      </c>
      <c r="J1268" s="5">
        <v>0</v>
      </c>
      <c r="K1268" s="5">
        <v>0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0</v>
      </c>
      <c r="Z1268" s="5">
        <v>0</v>
      </c>
      <c r="AA1268" s="5">
        <v>0</v>
      </c>
      <c r="AB1268" s="5">
        <v>0</v>
      </c>
      <c r="AC1268" s="5">
        <v>0</v>
      </c>
      <c r="AD1268" s="5">
        <v>0</v>
      </c>
      <c r="AE1268" s="5">
        <v>0</v>
      </c>
      <c r="AF1268" s="5">
        <v>0</v>
      </c>
      <c r="AG1268" s="5">
        <v>0</v>
      </c>
      <c r="AH1268" s="5">
        <v>0</v>
      </c>
      <c r="AI1268" s="5">
        <v>0</v>
      </c>
      <c r="AJ1268" s="5">
        <v>0</v>
      </c>
      <c r="AK1268" s="5">
        <v>0</v>
      </c>
      <c r="AL1268" s="5">
        <v>0</v>
      </c>
      <c r="AM1268" s="5">
        <v>0</v>
      </c>
      <c r="AN1268" s="5">
        <v>0</v>
      </c>
      <c r="AO1268" s="5">
        <v>0</v>
      </c>
      <c r="AP1268" s="5">
        <v>0</v>
      </c>
      <c r="AQ1268" s="5">
        <v>0</v>
      </c>
      <c r="AR1268" s="5">
        <v>0</v>
      </c>
      <c r="AS1268" s="5">
        <v>0</v>
      </c>
      <c r="AT1268" s="5">
        <v>0</v>
      </c>
      <c r="AU1268" s="5">
        <v>0</v>
      </c>
      <c r="AV1268" s="5">
        <v>0</v>
      </c>
      <c r="AW1268" s="5">
        <v>0</v>
      </c>
      <c r="AX1268" s="5">
        <v>0</v>
      </c>
      <c r="AY1268" s="5">
        <v>0</v>
      </c>
      <c r="AZ1268" s="5">
        <v>0</v>
      </c>
      <c r="BA1268" s="5">
        <v>0</v>
      </c>
      <c r="BB1268" s="5">
        <v>0</v>
      </c>
      <c r="BC1268" s="5">
        <v>0</v>
      </c>
      <c r="BD1268" s="5">
        <v>0</v>
      </c>
      <c r="BE1268" s="5">
        <v>0</v>
      </c>
      <c r="BF1268" s="5">
        <v>0</v>
      </c>
      <c r="BG1268" s="5">
        <v>57850.82</v>
      </c>
      <c r="BH1268" s="5">
        <v>60139.7</v>
      </c>
      <c r="BI1268" s="5">
        <v>62411.29</v>
      </c>
      <c r="BJ1268" s="5">
        <v>64657.41</v>
      </c>
      <c r="BK1268" s="5">
        <v>66852.7</v>
      </c>
      <c r="BL1268" s="5">
        <v>68974.42</v>
      </c>
      <c r="BM1268" s="5">
        <v>70993.2</v>
      </c>
      <c r="BN1268" s="5">
        <v>72856.12</v>
      </c>
      <c r="BO1268" s="5">
        <v>74508.11</v>
      </c>
      <c r="BP1268" s="5">
        <v>75887.08</v>
      </c>
      <c r="BQ1268" s="5">
        <v>76939.289999999994</v>
      </c>
      <c r="BR1268" s="5">
        <v>77598.62</v>
      </c>
      <c r="BS1268" s="5">
        <v>77800.23</v>
      </c>
      <c r="BT1268" s="5">
        <v>77494.3</v>
      </c>
      <c r="BU1268" s="5">
        <v>76649.98</v>
      </c>
      <c r="BV1268" s="5">
        <v>75230.19</v>
      </c>
      <c r="BW1268" s="5">
        <v>73202.559999999998</v>
      </c>
      <c r="BX1268" s="5">
        <v>70407.86</v>
      </c>
      <c r="BY1268" s="5">
        <v>66814.38</v>
      </c>
      <c r="BZ1268" s="5">
        <v>62433.67</v>
      </c>
      <c r="CA1268" s="5">
        <v>57321.87</v>
      </c>
      <c r="CB1268" s="5">
        <v>51600.53</v>
      </c>
      <c r="CC1268" s="5">
        <v>45461.1</v>
      </c>
      <c r="CD1268" s="5">
        <v>39139.910000000003</v>
      </c>
      <c r="CE1268" s="5">
        <v>32879.65</v>
      </c>
      <c r="CF1268" s="5">
        <v>26902.65</v>
      </c>
      <c r="CG1268" s="5">
        <v>21398.26</v>
      </c>
      <c r="CH1268" s="5">
        <v>16511.03</v>
      </c>
      <c r="CI1268" s="5">
        <v>12431.86</v>
      </c>
      <c r="CJ1268" s="5">
        <v>9048.2000000000007</v>
      </c>
      <c r="CK1268" s="5">
        <v>6440.01</v>
      </c>
      <c r="CL1268" s="5">
        <v>4345.3100000000004</v>
      </c>
      <c r="CM1268" s="5">
        <v>2763.6</v>
      </c>
      <c r="CN1268" s="5">
        <v>1588.24</v>
      </c>
      <c r="CO1268" s="5">
        <v>803.1</v>
      </c>
      <c r="CP1268" s="5">
        <v>351.39</v>
      </c>
      <c r="CQ1268" s="5">
        <v>131.66999999999999</v>
      </c>
      <c r="CR1268" s="5">
        <v>40.229999999999997</v>
      </c>
      <c r="CS1268" s="5">
        <v>9.2200000000000006</v>
      </c>
      <c r="CT1268" s="5">
        <v>1.34</v>
      </c>
      <c r="CU1268" s="5">
        <v>0</v>
      </c>
      <c r="CV1268" s="5">
        <v>0</v>
      </c>
      <c r="CW1268" s="5">
        <v>0</v>
      </c>
      <c r="CX1268" s="5">
        <v>0</v>
      </c>
      <c r="CY1268" s="5">
        <v>0</v>
      </c>
      <c r="CZ1268" s="5">
        <v>0</v>
      </c>
      <c r="DA1268" s="5">
        <v>0</v>
      </c>
      <c r="DB1268" s="5">
        <v>0</v>
      </c>
      <c r="DC1268" s="5">
        <v>0</v>
      </c>
      <c r="DD1268" s="5">
        <v>0</v>
      </c>
      <c r="DE1268" s="5">
        <v>0</v>
      </c>
      <c r="DF1268" s="3">
        <v>0</v>
      </c>
      <c r="DG1268" s="3">
        <v>0</v>
      </c>
      <c r="DH1268" s="3">
        <v>0</v>
      </c>
      <c r="DI1268" s="3">
        <v>0</v>
      </c>
      <c r="DJ1268" s="3">
        <v>0</v>
      </c>
      <c r="DK1268" s="3">
        <v>0</v>
      </c>
      <c r="DL1268" s="3">
        <v>0</v>
      </c>
      <c r="DM1268" s="3">
        <v>0</v>
      </c>
      <c r="DN1268" s="3">
        <v>0</v>
      </c>
      <c r="DO1268" s="3">
        <v>0</v>
      </c>
      <c r="DP1268" s="3">
        <v>0</v>
      </c>
      <c r="DQ1268" s="3">
        <v>0</v>
      </c>
      <c r="DR1268" s="3">
        <v>0</v>
      </c>
      <c r="DS1268" s="3">
        <v>0</v>
      </c>
      <c r="DT1268" s="3">
        <v>0</v>
      </c>
      <c r="DU1268" s="3">
        <v>0</v>
      </c>
      <c r="DV1268" s="3">
        <v>0</v>
      </c>
      <c r="DW1268" s="3">
        <v>0</v>
      </c>
      <c r="DX1268" s="3">
        <v>0</v>
      </c>
      <c r="DY1268" s="3">
        <v>0</v>
      </c>
      <c r="DZ1268" s="3">
        <v>0</v>
      </c>
      <c r="EA1268" s="3">
        <v>0</v>
      </c>
      <c r="EB1268" s="3">
        <v>0</v>
      </c>
      <c r="EC1268" s="3">
        <v>0</v>
      </c>
      <c r="ED1268" s="3">
        <v>0</v>
      </c>
      <c r="EE1268" s="3">
        <v>0</v>
      </c>
      <c r="EF1268" s="3">
        <v>0</v>
      </c>
      <c r="EG1268" s="3">
        <v>0</v>
      </c>
      <c r="EH1268" s="3">
        <v>0</v>
      </c>
      <c r="EI1268" s="3">
        <v>0</v>
      </c>
      <c r="EJ1268" s="3">
        <v>0</v>
      </c>
      <c r="EK1268" s="3">
        <v>0</v>
      </c>
      <c r="EL1268" s="3">
        <v>0</v>
      </c>
      <c r="EM1268" s="3">
        <v>0</v>
      </c>
      <c r="EN1268" s="3">
        <v>0</v>
      </c>
      <c r="EO1268" s="3">
        <v>0</v>
      </c>
      <c r="EP1268" s="3">
        <v>0</v>
      </c>
      <c r="EQ1268" s="3">
        <v>0</v>
      </c>
      <c r="ER1268" s="3">
        <v>0</v>
      </c>
      <c r="ES1268" s="3">
        <v>0</v>
      </c>
      <c r="ET1268" s="3">
        <v>0</v>
      </c>
      <c r="EU1268" s="3">
        <v>0</v>
      </c>
      <c r="EV1268" s="3">
        <v>0</v>
      </c>
      <c r="EW1268" s="3">
        <v>0</v>
      </c>
      <c r="EX1268" s="3">
        <v>0</v>
      </c>
      <c r="EY1268" s="3">
        <v>0</v>
      </c>
      <c r="EZ1268" s="3">
        <v>0</v>
      </c>
      <c r="FA1268" s="3">
        <v>0</v>
      </c>
      <c r="FB1268" s="3">
        <v>0</v>
      </c>
      <c r="FC1268" s="3">
        <v>1</v>
      </c>
      <c r="FD1268" s="3">
        <v>0.98536999999999997</v>
      </c>
      <c r="FE1268" s="3">
        <v>0.96927890790000004</v>
      </c>
      <c r="FF1268" s="3">
        <v>0.95181250197964196</v>
      </c>
      <c r="FG1268" s="3">
        <v>0.93282384256514805</v>
      </c>
      <c r="FH1268" s="3">
        <v>0.91225507683658658</v>
      </c>
      <c r="FI1268" s="3">
        <v>0.89000517551254221</v>
      </c>
      <c r="FJ1268" s="3">
        <v>0.86574363442807034</v>
      </c>
      <c r="FK1268" s="3">
        <v>0.83921724946919429</v>
      </c>
      <c r="FL1268" s="3">
        <v>0.81018872481005488</v>
      </c>
      <c r="FM1268" s="3">
        <v>0.7785994664297109</v>
      </c>
      <c r="FN1268" s="3">
        <v>0.74433330391213937</v>
      </c>
      <c r="FO1268" s="3">
        <v>0.70736226870682339</v>
      </c>
      <c r="FP1268" s="3">
        <v>0.66784901237686023</v>
      </c>
      <c r="FQ1268" s="3">
        <v>0.62613516306380157</v>
      </c>
      <c r="FR1268" s="3">
        <v>0.58249980354988518</v>
      </c>
      <c r="FS1268" s="3">
        <v>0.53725121881013016</v>
      </c>
      <c r="FT1268" s="3">
        <v>0.48980119116481952</v>
      </c>
      <c r="FU1268" s="3">
        <v>0.44057127344084351</v>
      </c>
      <c r="FV1268" s="3">
        <v>0.39022278831202389</v>
      </c>
      <c r="FW1268" s="3">
        <v>0.33959528375642195</v>
      </c>
      <c r="FX1268" s="3">
        <v>0.28976307181800459</v>
      </c>
      <c r="FY1268" s="3">
        <v>0.24197824364449746</v>
      </c>
      <c r="FZ1268" s="3">
        <v>0.19747118529096502</v>
      </c>
      <c r="GA1268" s="3">
        <v>0.15723840599978381</v>
      </c>
      <c r="GB1268" s="3">
        <v>0.12194781815719234</v>
      </c>
      <c r="GC1268" s="3">
        <v>9.1940118543252028E-2</v>
      </c>
      <c r="GD1268" s="3">
        <v>6.7243163900163661E-2</v>
      </c>
      <c r="GE1268" s="3">
        <v>4.7990773643907796E-2</v>
      </c>
      <c r="GF1268" s="3">
        <v>3.3107874921459113E-2</v>
      </c>
      <c r="GG1268" s="3">
        <v>2.2335896737013177E-2</v>
      </c>
      <c r="GH1268" s="3">
        <v>1.4285146117124147E-2</v>
      </c>
      <c r="GI1268" s="3">
        <v>8.611657485247122E-3</v>
      </c>
      <c r="GJ1268" s="3">
        <v>4.6911142985135174E-3</v>
      </c>
      <c r="GK1268" s="3">
        <v>2.2484041721345439E-3</v>
      </c>
      <c r="GL1268" s="3">
        <v>9.3248066230935945E-4</v>
      </c>
      <c r="GM1268" s="3">
        <v>3.3120780644566136E-4</v>
      </c>
      <c r="GN1268" s="3">
        <v>9.5917780746663524E-5</v>
      </c>
      <c r="GO1268" s="3">
        <v>2.0845811289672386E-5</v>
      </c>
      <c r="GP1268" s="3">
        <v>2.8708851308136801E-6</v>
      </c>
      <c r="GQ1268" s="3">
        <v>0</v>
      </c>
      <c r="GR1268" s="3">
        <v>0</v>
      </c>
      <c r="GS1268" s="3">
        <v>0</v>
      </c>
      <c r="GT1268" s="3">
        <v>0</v>
      </c>
      <c r="GU1268" s="3">
        <v>0</v>
      </c>
      <c r="GV1268" s="3">
        <v>0</v>
      </c>
      <c r="GW1268" s="3">
        <v>0</v>
      </c>
      <c r="GX1268" s="3">
        <v>0</v>
      </c>
      <c r="GY1268" s="3">
        <v>0</v>
      </c>
      <c r="GZ1268" s="3">
        <v>0</v>
      </c>
      <c r="HA1268" s="3">
        <v>0</v>
      </c>
      <c r="HB1268">
        <f t="shared" si="7325"/>
        <v>49</v>
      </c>
      <c r="HC1268">
        <f t="shared" si="7329"/>
        <v>3.1480302514474605E-3</v>
      </c>
      <c r="HD1268">
        <f>IF(H1268&gt;=$F$3,IF(HB1268&lt;50,HC1268*VLOOKUP(H1268,Ret!$A$2:$AZ$27,HB1268+2),HC1268),0)</f>
        <v>9.8533346870305523E-4</v>
      </c>
      <c r="HE1268">
        <f>IF(H1268&lt;$F$3,HC1268*VLOOKUP(H1268,Withd!$A$2:$AZ$57,HB1268+2),0)</f>
        <v>0</v>
      </c>
      <c r="HF1268">
        <f>IF(HC1268=HD1268,0,HC1268*VLOOKUP(H1268,Mort!$A$2:$E$115,IF(HF1267/HC1267=VLOOKUP(H1267,Mort!$A$2:$E$115,2),2,3)))</f>
        <v>1.6495678517584692E-5</v>
      </c>
      <c r="HH1268">
        <f t="shared" ref="HH1268:HI1268" si="7422">HH1267+1</f>
        <v>70</v>
      </c>
      <c r="HI1268">
        <f t="shared" si="7422"/>
        <v>49</v>
      </c>
      <c r="HJ1268">
        <f t="shared" si="7323"/>
        <v>2.6023821679640722E-3</v>
      </c>
      <c r="HK1268">
        <f>IF(HH1268&gt;=$F$3,IF(HI1268&lt;50,HJ1268*VLOOKUP(HH1268,Ret!$A$2:$AZ$27,HI1268+2),HJ1268),0)</f>
        <v>8.1454561857275461E-4</v>
      </c>
      <c r="HL1268">
        <f>IF(HH1268&lt;$F$3,HJ1268*VLOOKUP(HH1268,Withd!$A$2:$AZ$57,HI1268+2),0)</f>
        <v>0</v>
      </c>
      <c r="HM1268">
        <f>IF(HJ1268=HK1268,0,HJ1268*VLOOKUP(HH1268,Mort!$A$2:$E$115,IF(HM1267/HJ1267=VLOOKUP(HH1267,Mort!$A$2:$E$115,2),2,3)))</f>
        <v>1.3636482560131737E-5</v>
      </c>
      <c r="HN1268">
        <f>HN1267/(1+Assumptions!$C$9)</f>
        <v>0.16692717029629867</v>
      </c>
      <c r="HO1268">
        <f>HO1267*(1+Assumptions!$C$10)</f>
        <v>4.6421898296245656</v>
      </c>
      <c r="HQ1268">
        <f>HQ1267/(1.01+Assumptions!$C$9)</f>
        <v>0.10535579605153797</v>
      </c>
      <c r="HR1268">
        <f>HR1267/(0.99+Assumptions!$C$9)</f>
        <v>0.26566264749974089</v>
      </c>
    </row>
    <row r="1269" spans="2:226" x14ac:dyDescent="0.25">
      <c r="B1269">
        <f t="shared" ref="B1269:C1269" si="7423">B1268+1</f>
        <v>2098</v>
      </c>
      <c r="C1269">
        <f t="shared" si="7423"/>
        <v>101</v>
      </c>
      <c r="D1269">
        <f>IF(D1268=0, 0, D1268*(1-VLOOKUP(C1268,Mort!$A$2:$E$111,IF(D1268/D1267=1-VLOOKUP(C1267,Mort!$A$2:$E$111,4),4,5))))</f>
        <v>1.9155741993572388E-2</v>
      </c>
      <c r="E1269" s="3">
        <f>IF(C1269&lt;65,Assumptions!$C$6,Assumptions!$C$7)*(1+Assumptions!$C$8)^(B1269-$J$3)</f>
        <v>288325.65033328393</v>
      </c>
      <c r="F1269" s="3">
        <f t="shared" si="7321"/>
        <v>5523.09</v>
      </c>
      <c r="H1269">
        <f t="shared" si="7328"/>
        <v>71</v>
      </c>
      <c r="I1269" s="5">
        <v>176582.03162331204</v>
      </c>
      <c r="J1269" s="5">
        <v>0</v>
      </c>
      <c r="K1269" s="5">
        <v>0</v>
      </c>
      <c r="L1269" s="5">
        <v>0</v>
      </c>
      <c r="M1269" s="5">
        <v>0</v>
      </c>
      <c r="N1269" s="5">
        <v>0</v>
      </c>
      <c r="O1269" s="5">
        <v>0</v>
      </c>
      <c r="P1269" s="5">
        <v>0</v>
      </c>
      <c r="Q1269" s="5">
        <v>0</v>
      </c>
      <c r="R1269" s="5">
        <v>0</v>
      </c>
      <c r="S1269" s="5">
        <v>0</v>
      </c>
      <c r="T1269" s="5">
        <v>0</v>
      </c>
      <c r="U1269" s="5">
        <v>0</v>
      </c>
      <c r="V1269" s="5">
        <v>0</v>
      </c>
      <c r="W1269" s="5">
        <v>0</v>
      </c>
      <c r="X1269" s="5">
        <v>0</v>
      </c>
      <c r="Y1269" s="5">
        <v>0</v>
      </c>
      <c r="Z1269" s="5">
        <v>0</v>
      </c>
      <c r="AA1269" s="5">
        <v>0</v>
      </c>
      <c r="AB1269" s="5">
        <v>0</v>
      </c>
      <c r="AC1269" s="5">
        <v>0</v>
      </c>
      <c r="AD1269" s="5">
        <v>0</v>
      </c>
      <c r="AE1269" s="5">
        <v>0</v>
      </c>
      <c r="AF1269" s="5">
        <v>0</v>
      </c>
      <c r="AG1269" s="5">
        <v>0</v>
      </c>
      <c r="AH1269" s="5">
        <v>0</v>
      </c>
      <c r="AI1269" s="5">
        <v>0</v>
      </c>
      <c r="AJ1269" s="5">
        <v>0</v>
      </c>
      <c r="AK1269" s="5">
        <v>0</v>
      </c>
      <c r="AL1269" s="5">
        <v>0</v>
      </c>
      <c r="AM1269" s="5">
        <v>0</v>
      </c>
      <c r="AN1269" s="5">
        <v>0</v>
      </c>
      <c r="AO1269" s="5">
        <v>0</v>
      </c>
      <c r="AP1269" s="5">
        <v>0</v>
      </c>
      <c r="AQ1269" s="5">
        <v>0</v>
      </c>
      <c r="AR1269" s="5">
        <v>0</v>
      </c>
      <c r="AS1269" s="5">
        <v>0</v>
      </c>
      <c r="AT1269" s="5">
        <v>0</v>
      </c>
      <c r="AU1269" s="5">
        <v>0</v>
      </c>
      <c r="AV1269" s="5">
        <v>0</v>
      </c>
      <c r="AW1269" s="5">
        <v>0</v>
      </c>
      <c r="AX1269" s="5">
        <v>0</v>
      </c>
      <c r="AY1269" s="5">
        <v>0</v>
      </c>
      <c r="AZ1269" s="5">
        <v>0</v>
      </c>
      <c r="BA1269" s="5">
        <v>0</v>
      </c>
      <c r="BB1269" s="5">
        <v>0</v>
      </c>
      <c r="BC1269" s="5">
        <v>0</v>
      </c>
      <c r="BD1269" s="5">
        <v>0</v>
      </c>
      <c r="BE1269" s="5">
        <v>0</v>
      </c>
      <c r="BF1269" s="5">
        <v>0</v>
      </c>
      <c r="BG1269" s="5">
        <v>0</v>
      </c>
      <c r="BH1269" s="5">
        <v>61032.61</v>
      </c>
      <c r="BI1269" s="5">
        <v>63337.93</v>
      </c>
      <c r="BJ1269" s="5">
        <v>65617.39</v>
      </c>
      <c r="BK1269" s="5">
        <v>67845.279999999999</v>
      </c>
      <c r="BL1269" s="5">
        <v>69998.5</v>
      </c>
      <c r="BM1269" s="5">
        <v>72047.259999999995</v>
      </c>
      <c r="BN1269" s="5">
        <v>73937.83</v>
      </c>
      <c r="BO1269" s="5">
        <v>75614.350000000006</v>
      </c>
      <c r="BP1269" s="5">
        <v>77013.789999999994</v>
      </c>
      <c r="BQ1269" s="5">
        <v>78081.63</v>
      </c>
      <c r="BR1269" s="5">
        <v>78750.740000000005</v>
      </c>
      <c r="BS1269" s="5">
        <v>78955.350000000006</v>
      </c>
      <c r="BT1269" s="5">
        <v>78644.87</v>
      </c>
      <c r="BU1269" s="5">
        <v>77788.009999999995</v>
      </c>
      <c r="BV1269" s="5">
        <v>76347.149999999994</v>
      </c>
      <c r="BW1269" s="5">
        <v>74289.41</v>
      </c>
      <c r="BX1269" s="5">
        <v>71453.22</v>
      </c>
      <c r="BY1269" s="5">
        <v>67806.39</v>
      </c>
      <c r="BZ1269" s="5">
        <v>63360.63</v>
      </c>
      <c r="CA1269" s="5">
        <v>58172.94</v>
      </c>
      <c r="CB1269" s="5">
        <v>52366.66</v>
      </c>
      <c r="CC1269" s="5">
        <v>46136.07</v>
      </c>
      <c r="CD1269" s="5">
        <v>39721.03</v>
      </c>
      <c r="CE1269" s="5">
        <v>33367.82</v>
      </c>
      <c r="CF1269" s="5">
        <v>27302.080000000002</v>
      </c>
      <c r="CG1269" s="5">
        <v>21715.97</v>
      </c>
      <c r="CH1269" s="5">
        <v>16756.169999999998</v>
      </c>
      <c r="CI1269" s="5">
        <v>12616.44</v>
      </c>
      <c r="CJ1269" s="5">
        <v>9182.5400000000009</v>
      </c>
      <c r="CK1269" s="5">
        <v>6535.63</v>
      </c>
      <c r="CL1269" s="5">
        <v>4409.82</v>
      </c>
      <c r="CM1269" s="5">
        <v>2804.63</v>
      </c>
      <c r="CN1269" s="5">
        <v>1611.82</v>
      </c>
      <c r="CO1269" s="5">
        <v>815.02</v>
      </c>
      <c r="CP1269" s="5">
        <v>356.6</v>
      </c>
      <c r="CQ1269" s="5">
        <v>133.63</v>
      </c>
      <c r="CR1269" s="5">
        <v>40.83</v>
      </c>
      <c r="CS1269" s="5">
        <v>9.36</v>
      </c>
      <c r="CT1269" s="5">
        <v>1.36</v>
      </c>
      <c r="CU1269" s="5">
        <v>0</v>
      </c>
      <c r="CV1269" s="5">
        <v>0</v>
      </c>
      <c r="CW1269" s="5">
        <v>0</v>
      </c>
      <c r="CX1269" s="5">
        <v>0</v>
      </c>
      <c r="CY1269" s="5">
        <v>0</v>
      </c>
      <c r="CZ1269" s="5">
        <v>0</v>
      </c>
      <c r="DA1269" s="5">
        <v>0</v>
      </c>
      <c r="DB1269" s="5">
        <v>0</v>
      </c>
      <c r="DC1269" s="5">
        <v>0</v>
      </c>
      <c r="DD1269" s="5">
        <v>0</v>
      </c>
      <c r="DE1269" s="5">
        <v>0</v>
      </c>
      <c r="DF1269" s="3">
        <v>0</v>
      </c>
      <c r="DG1269" s="3">
        <v>0</v>
      </c>
      <c r="DH1269" s="3">
        <v>0</v>
      </c>
      <c r="DI1269" s="3">
        <v>0</v>
      </c>
      <c r="DJ1269" s="3">
        <v>0</v>
      </c>
      <c r="DK1269" s="3">
        <v>0</v>
      </c>
      <c r="DL1269" s="3">
        <v>0</v>
      </c>
      <c r="DM1269" s="3">
        <v>0</v>
      </c>
      <c r="DN1269" s="3">
        <v>0</v>
      </c>
      <c r="DO1269" s="3">
        <v>0</v>
      </c>
      <c r="DP1269" s="3">
        <v>0</v>
      </c>
      <c r="DQ1269" s="3">
        <v>0</v>
      </c>
      <c r="DR1269" s="3">
        <v>0</v>
      </c>
      <c r="DS1269" s="3">
        <v>0</v>
      </c>
      <c r="DT1269" s="3">
        <v>0</v>
      </c>
      <c r="DU1269" s="3">
        <v>0</v>
      </c>
      <c r="DV1269" s="3">
        <v>0</v>
      </c>
      <c r="DW1269" s="3">
        <v>0</v>
      </c>
      <c r="DX1269" s="3">
        <v>0</v>
      </c>
      <c r="DY1269" s="3">
        <v>0</v>
      </c>
      <c r="DZ1269" s="3">
        <v>0</v>
      </c>
      <c r="EA1269" s="3">
        <v>0</v>
      </c>
      <c r="EB1269" s="3">
        <v>0</v>
      </c>
      <c r="EC1269" s="3">
        <v>0</v>
      </c>
      <c r="ED1269" s="3">
        <v>0</v>
      </c>
      <c r="EE1269" s="3">
        <v>0</v>
      </c>
      <c r="EF1269" s="3">
        <v>0</v>
      </c>
      <c r="EG1269" s="3">
        <v>0</v>
      </c>
      <c r="EH1269" s="3">
        <v>0</v>
      </c>
      <c r="EI1269" s="3">
        <v>0</v>
      </c>
      <c r="EJ1269" s="3">
        <v>0</v>
      </c>
      <c r="EK1269" s="3">
        <v>0</v>
      </c>
      <c r="EL1269" s="3">
        <v>0</v>
      </c>
      <c r="EM1269" s="3">
        <v>0</v>
      </c>
      <c r="EN1269" s="3">
        <v>0</v>
      </c>
      <c r="EO1269" s="3">
        <v>0</v>
      </c>
      <c r="EP1269" s="3">
        <v>0</v>
      </c>
      <c r="EQ1269" s="3">
        <v>0</v>
      </c>
      <c r="ER1269" s="3">
        <v>0</v>
      </c>
      <c r="ES1269" s="3">
        <v>0</v>
      </c>
      <c r="ET1269" s="3">
        <v>0</v>
      </c>
      <c r="EU1269" s="3">
        <v>0</v>
      </c>
      <c r="EV1269" s="3">
        <v>0</v>
      </c>
      <c r="EW1269" s="3">
        <v>0</v>
      </c>
      <c r="EX1269" s="3">
        <v>0</v>
      </c>
      <c r="EY1269" s="3">
        <v>0</v>
      </c>
      <c r="EZ1269" s="3">
        <v>0</v>
      </c>
      <c r="FA1269" s="3">
        <v>0</v>
      </c>
      <c r="FB1269" s="3">
        <v>0</v>
      </c>
      <c r="FC1269" s="3">
        <v>0</v>
      </c>
      <c r="FD1269" s="3">
        <v>1</v>
      </c>
      <c r="FE1269" s="3">
        <v>0.98367000000000004</v>
      </c>
      <c r="FF1269" s="3">
        <v>0.96594426659999999</v>
      </c>
      <c r="FG1269" s="3">
        <v>0.94667367848132999</v>
      </c>
      <c r="FH1269" s="3">
        <v>0.92579952387081665</v>
      </c>
      <c r="FI1269" s="3">
        <v>0.90321927348360742</v>
      </c>
      <c r="FJ1269" s="3">
        <v>0.87859751608844427</v>
      </c>
      <c r="FK1269" s="3">
        <v>0.85167728819549438</v>
      </c>
      <c r="FL1269" s="3">
        <v>0.82221777079681224</v>
      </c>
      <c r="FM1269" s="3">
        <v>0.79015949991344459</v>
      </c>
      <c r="FN1269" s="3">
        <v>0.75538458032225386</v>
      </c>
      <c r="FO1269" s="3">
        <v>0.71786462821764752</v>
      </c>
      <c r="FP1269" s="3">
        <v>0.67776471008540973</v>
      </c>
      <c r="FQ1269" s="3">
        <v>0.6354315262934751</v>
      </c>
      <c r="FR1269" s="3">
        <v>0.59114830322608281</v>
      </c>
      <c r="FS1269" s="3">
        <v>0.54522790303148072</v>
      </c>
      <c r="FT1269" s="3">
        <v>0.49707337463574036</v>
      </c>
      <c r="FU1269" s="3">
        <v>0.44711252975110211</v>
      </c>
      <c r="FV1269" s="3">
        <v>0.39601650985114611</v>
      </c>
      <c r="FW1269" s="3">
        <v>0.34463732786305845</v>
      </c>
      <c r="FX1269" s="3">
        <v>0.29406524637243325</v>
      </c>
      <c r="FY1269" s="3">
        <v>0.24557094659315529</v>
      </c>
      <c r="FZ1269" s="3">
        <v>0.20040308238627622</v>
      </c>
      <c r="GA1269" s="3">
        <v>0.1595729583808963</v>
      </c>
      <c r="GB1269" s="3">
        <v>0.12375840360188795</v>
      </c>
      <c r="GC1269" s="3">
        <v>9.3305173227571384E-2</v>
      </c>
      <c r="GD1269" s="3">
        <v>6.8241537595181145E-2</v>
      </c>
      <c r="GE1269" s="3">
        <v>4.8703302966304825E-2</v>
      </c>
      <c r="GF1269" s="3">
        <v>3.3599434650394375E-2</v>
      </c>
      <c r="GG1269" s="3">
        <v>2.2667522592542063E-2</v>
      </c>
      <c r="GH1269" s="3">
        <v>1.4497240749286202E-2</v>
      </c>
      <c r="GI1269" s="3">
        <v>8.739516613299695E-3</v>
      </c>
      <c r="GJ1269" s="3">
        <v>4.7607642799288759E-3</v>
      </c>
      <c r="GK1269" s="3">
        <v>2.2817867117271109E-3</v>
      </c>
      <c r="GL1269" s="3">
        <v>9.4632540295458477E-4</v>
      </c>
      <c r="GM1269" s="3">
        <v>3.3612531987543896E-4</v>
      </c>
      <c r="GN1269" s="3">
        <v>9.7341892635927118E-5</v>
      </c>
      <c r="GO1269" s="3">
        <v>2.1155313526566044E-5</v>
      </c>
      <c r="GP1269" s="3">
        <v>2.9135097788786745E-6</v>
      </c>
      <c r="GQ1269" s="3">
        <v>0</v>
      </c>
      <c r="GR1269" s="3">
        <v>0</v>
      </c>
      <c r="GS1269" s="3">
        <v>0</v>
      </c>
      <c r="GT1269" s="3">
        <v>0</v>
      </c>
      <c r="GU1269" s="3">
        <v>0</v>
      </c>
      <c r="GV1269" s="3">
        <v>0</v>
      </c>
      <c r="GW1269" s="3">
        <v>0</v>
      </c>
      <c r="GX1269" s="3">
        <v>0</v>
      </c>
      <c r="GY1269" s="3">
        <v>0</v>
      </c>
      <c r="GZ1269" s="3">
        <v>0</v>
      </c>
      <c r="HA1269" s="3">
        <v>0</v>
      </c>
      <c r="HB1269">
        <f t="shared" si="7325"/>
        <v>50</v>
      </c>
      <c r="HC1269">
        <f t="shared" si="7329"/>
        <v>2.1462011042268207E-3</v>
      </c>
      <c r="HD1269">
        <f>IF(H1269&gt;=$F$3,IF(HB1269&lt;50,HC1269*VLOOKUP(H1269,Ret!$A$2:$AZ$27,HB1269+2),HC1269),0)</f>
        <v>2.1462011042268207E-3</v>
      </c>
      <c r="HE1269">
        <f>IF(H1269&lt;$F$3,HC1269*VLOOKUP(H1269,Withd!$A$2:$AZ$57,HB1269+2),0)</f>
        <v>0</v>
      </c>
      <c r="HF1269">
        <f>IF(HC1269=HD1269,0,HC1269*VLOOKUP(H1269,Mort!$A$2:$E$115,IF(HF1268/HC1268=VLOOKUP(H1268,Mort!$A$2:$E$115,2),2,3)))</f>
        <v>0</v>
      </c>
      <c r="HH1269">
        <f t="shared" ref="HH1269:HI1269" si="7424">HH1268+1</f>
        <v>71</v>
      </c>
      <c r="HI1269">
        <f t="shared" si="7424"/>
        <v>50</v>
      </c>
      <c r="HJ1269">
        <f t="shared" si="7323"/>
        <v>1.7742000668311861E-3</v>
      </c>
      <c r="HK1269">
        <f>IF(HH1269&gt;=$F$3,IF(HI1269&lt;50,HJ1269*VLOOKUP(HH1269,Ret!$A$2:$AZ$27,HI1269+2),HJ1269),0)</f>
        <v>1.7742000668311861E-3</v>
      </c>
      <c r="HL1269">
        <f>IF(HH1269&lt;$F$3,HJ1269*VLOOKUP(HH1269,Withd!$A$2:$AZ$57,HI1269+2),0)</f>
        <v>0</v>
      </c>
      <c r="HM1269">
        <f>IF(HJ1269=HK1269,0,HJ1269*VLOOKUP(HH1269,Mort!$A$2:$E$115,IF(HM1268/HJ1268=VLOOKUP(HH1268,Mort!$A$2:$E$115,2),2,3)))</f>
        <v>0</v>
      </c>
      <c r="HN1269">
        <f>HN1268/(1+Assumptions!$C$9)</f>
        <v>0.16081615635481566</v>
      </c>
      <c r="HO1269">
        <f>HO1268*(1+Assumptions!$C$10)</f>
        <v>4.7930609990873636</v>
      </c>
      <c r="HQ1269">
        <f>HQ1268/(1.01+Assumptions!$C$9)</f>
        <v>0.10053033974383394</v>
      </c>
      <c r="HR1269">
        <f>HR1268/(0.99+Assumptions!$C$9)</f>
        <v>0.25842669990247169</v>
      </c>
    </row>
    <row r="1270" spans="2:226" x14ac:dyDescent="0.25">
      <c r="B1270">
        <f t="shared" ref="B1270:C1270" si="7425">B1269+1</f>
        <v>2099</v>
      </c>
      <c r="C1270">
        <f t="shared" si="7425"/>
        <v>102</v>
      </c>
      <c r="D1270">
        <f>IF(D1269=0, 0, D1269*(1-VLOOKUP(C1269,Mort!$A$2:$E$111,IF(D1269/D1268=1-VLOOKUP(C1268,Mort!$A$2:$E$111,4),4,5))))</f>
        <v>1.2251246349409156E-2</v>
      </c>
      <c r="E1270" s="3">
        <f>IF(C1270&lt;65,Assumptions!$C$6,Assumptions!$C$7)*(1+Assumptions!$C$8)^(B1270-$J$3)</f>
        <v>304183.56110161456</v>
      </c>
      <c r="F1270" s="3">
        <f t="shared" si="7321"/>
        <v>3726.63</v>
      </c>
      <c r="H1270">
        <f t="shared" si="7328"/>
        <v>72</v>
      </c>
      <c r="I1270" s="5">
        <v>169900.79684327391</v>
      </c>
      <c r="J1270" s="5">
        <v>0</v>
      </c>
      <c r="K1270" s="5">
        <v>0</v>
      </c>
      <c r="L1270" s="5">
        <v>0</v>
      </c>
      <c r="M1270" s="5">
        <v>0</v>
      </c>
      <c r="N1270" s="5">
        <v>0</v>
      </c>
      <c r="O1270" s="5">
        <v>0</v>
      </c>
      <c r="P1270" s="5">
        <v>0</v>
      </c>
      <c r="Q1270" s="5">
        <v>0</v>
      </c>
      <c r="R1270" s="5">
        <v>0</v>
      </c>
      <c r="S1270" s="5">
        <v>0</v>
      </c>
      <c r="T1270" s="5">
        <v>0</v>
      </c>
      <c r="U1270" s="5">
        <v>0</v>
      </c>
      <c r="V1270" s="5">
        <v>0</v>
      </c>
      <c r="W1270" s="5">
        <v>0</v>
      </c>
      <c r="X1270" s="5">
        <v>0</v>
      </c>
      <c r="Y1270" s="5">
        <v>0</v>
      </c>
      <c r="Z1270" s="5">
        <v>0</v>
      </c>
      <c r="AA1270" s="5">
        <v>0</v>
      </c>
      <c r="AB1270" s="5">
        <v>0</v>
      </c>
      <c r="AC1270" s="5">
        <v>0</v>
      </c>
      <c r="AD1270" s="5">
        <v>0</v>
      </c>
      <c r="AE1270" s="5">
        <v>0</v>
      </c>
      <c r="AF1270" s="5">
        <v>0</v>
      </c>
      <c r="AG1270" s="5">
        <v>0</v>
      </c>
      <c r="AH1270" s="5">
        <v>0</v>
      </c>
      <c r="AI1270" s="5">
        <v>0</v>
      </c>
      <c r="AJ1270" s="5">
        <v>0</v>
      </c>
      <c r="AK1270" s="5">
        <v>0</v>
      </c>
      <c r="AL1270" s="5">
        <v>0</v>
      </c>
      <c r="AM1270" s="5">
        <v>0</v>
      </c>
      <c r="AN1270" s="5">
        <v>0</v>
      </c>
      <c r="AO1270" s="5">
        <v>0</v>
      </c>
      <c r="AP1270" s="5">
        <v>0</v>
      </c>
      <c r="AQ1270" s="5">
        <v>0</v>
      </c>
      <c r="AR1270" s="5">
        <v>0</v>
      </c>
      <c r="AS1270" s="5">
        <v>0</v>
      </c>
      <c r="AT1270" s="5">
        <v>0</v>
      </c>
      <c r="AU1270" s="5">
        <v>0</v>
      </c>
      <c r="AV1270" s="5">
        <v>0</v>
      </c>
      <c r="AW1270" s="5">
        <v>0</v>
      </c>
      <c r="AX1270" s="5">
        <v>0</v>
      </c>
      <c r="AY1270" s="5">
        <v>0</v>
      </c>
      <c r="AZ1270" s="5">
        <v>0</v>
      </c>
      <c r="BA1270" s="5">
        <v>0</v>
      </c>
      <c r="BB1270" s="5">
        <v>0</v>
      </c>
      <c r="BC1270" s="5">
        <v>0</v>
      </c>
      <c r="BD1270" s="5">
        <v>0</v>
      </c>
      <c r="BE1270" s="5">
        <v>0</v>
      </c>
      <c r="BF1270" s="5">
        <v>0</v>
      </c>
      <c r="BG1270" s="5">
        <v>0</v>
      </c>
      <c r="BH1270" s="5">
        <v>0</v>
      </c>
      <c r="BI1270" s="5">
        <v>64389.4</v>
      </c>
      <c r="BJ1270" s="5">
        <v>66706.710000000006</v>
      </c>
      <c r="BK1270" s="5">
        <v>68971.58</v>
      </c>
      <c r="BL1270" s="5">
        <v>71160.55</v>
      </c>
      <c r="BM1270" s="5">
        <v>73243.320000000007</v>
      </c>
      <c r="BN1270" s="5">
        <v>75165.279999999999</v>
      </c>
      <c r="BO1270" s="5">
        <v>76869.63</v>
      </c>
      <c r="BP1270" s="5">
        <v>78292.3</v>
      </c>
      <c r="BQ1270" s="5">
        <v>79377.87</v>
      </c>
      <c r="BR1270" s="5">
        <v>80058.09</v>
      </c>
      <c r="BS1270" s="5">
        <v>80266.100000000006</v>
      </c>
      <c r="BT1270" s="5">
        <v>79950.460000000006</v>
      </c>
      <c r="BU1270" s="5">
        <v>79079.38</v>
      </c>
      <c r="BV1270" s="5">
        <v>77614.600000000006</v>
      </c>
      <c r="BW1270" s="5">
        <v>75522.7</v>
      </c>
      <c r="BX1270" s="5">
        <v>72639.42</v>
      </c>
      <c r="BY1270" s="5">
        <v>68932.05</v>
      </c>
      <c r="BZ1270" s="5">
        <v>64412.49</v>
      </c>
      <c r="CA1270" s="5">
        <v>59138.67</v>
      </c>
      <c r="CB1270" s="5">
        <v>53236</v>
      </c>
      <c r="CC1270" s="5">
        <v>46901.98</v>
      </c>
      <c r="CD1270" s="5">
        <v>40380.44</v>
      </c>
      <c r="CE1270" s="5">
        <v>33921.760000000002</v>
      </c>
      <c r="CF1270" s="5">
        <v>27755.32</v>
      </c>
      <c r="CG1270" s="5">
        <v>22076.48</v>
      </c>
      <c r="CH1270" s="5">
        <v>17034.34</v>
      </c>
      <c r="CI1270" s="5">
        <v>12825.89</v>
      </c>
      <c r="CJ1270" s="5">
        <v>9334.98</v>
      </c>
      <c r="CK1270" s="5">
        <v>6644.13</v>
      </c>
      <c r="CL1270" s="5">
        <v>4483.03</v>
      </c>
      <c r="CM1270" s="5">
        <v>2851.19</v>
      </c>
      <c r="CN1270" s="5">
        <v>1638.58</v>
      </c>
      <c r="CO1270" s="5">
        <v>828.55</v>
      </c>
      <c r="CP1270" s="5">
        <v>362.52</v>
      </c>
      <c r="CQ1270" s="5">
        <v>135.85</v>
      </c>
      <c r="CR1270" s="5">
        <v>41.51</v>
      </c>
      <c r="CS1270" s="5">
        <v>9.52</v>
      </c>
      <c r="CT1270" s="5">
        <v>1.38</v>
      </c>
      <c r="CU1270" s="5">
        <v>0</v>
      </c>
      <c r="CV1270" s="5">
        <v>0</v>
      </c>
      <c r="CW1270" s="5">
        <v>0</v>
      </c>
      <c r="CX1270" s="5">
        <v>0</v>
      </c>
      <c r="CY1270" s="5">
        <v>0</v>
      </c>
      <c r="CZ1270" s="5">
        <v>0</v>
      </c>
      <c r="DA1270" s="5">
        <v>0</v>
      </c>
      <c r="DB1270" s="5">
        <v>0</v>
      </c>
      <c r="DC1270" s="5">
        <v>0</v>
      </c>
      <c r="DD1270" s="5">
        <v>0</v>
      </c>
      <c r="DE1270" s="5">
        <v>0</v>
      </c>
      <c r="DF1270" s="3">
        <v>0</v>
      </c>
      <c r="DG1270" s="3">
        <v>0</v>
      </c>
      <c r="DH1270" s="3">
        <v>0</v>
      </c>
      <c r="DI1270" s="3">
        <v>0</v>
      </c>
      <c r="DJ1270" s="3">
        <v>0</v>
      </c>
      <c r="DK1270" s="3">
        <v>0</v>
      </c>
      <c r="DL1270" s="3">
        <v>0</v>
      </c>
      <c r="DM1270" s="3">
        <v>0</v>
      </c>
      <c r="DN1270" s="3">
        <v>0</v>
      </c>
      <c r="DO1270" s="3">
        <v>0</v>
      </c>
      <c r="DP1270" s="3">
        <v>0</v>
      </c>
      <c r="DQ1270" s="3">
        <v>0</v>
      </c>
      <c r="DR1270" s="3">
        <v>0</v>
      </c>
      <c r="DS1270" s="3">
        <v>0</v>
      </c>
      <c r="DT1270" s="3">
        <v>0</v>
      </c>
      <c r="DU1270" s="3">
        <v>0</v>
      </c>
      <c r="DV1270" s="3">
        <v>0</v>
      </c>
      <c r="DW1270" s="3">
        <v>0</v>
      </c>
      <c r="DX1270" s="3">
        <v>0</v>
      </c>
      <c r="DY1270" s="3">
        <v>0</v>
      </c>
      <c r="DZ1270" s="3">
        <v>0</v>
      </c>
      <c r="EA1270" s="3">
        <v>0</v>
      </c>
      <c r="EB1270" s="3">
        <v>0</v>
      </c>
      <c r="EC1270" s="3">
        <v>0</v>
      </c>
      <c r="ED1270" s="3">
        <v>0</v>
      </c>
      <c r="EE1270" s="3">
        <v>0</v>
      </c>
      <c r="EF1270" s="3">
        <v>0</v>
      </c>
      <c r="EG1270" s="3">
        <v>0</v>
      </c>
      <c r="EH1270" s="3">
        <v>0</v>
      </c>
      <c r="EI1270" s="3">
        <v>0</v>
      </c>
      <c r="EJ1270" s="3">
        <v>0</v>
      </c>
      <c r="EK1270" s="3">
        <v>0</v>
      </c>
      <c r="EL1270" s="3">
        <v>0</v>
      </c>
      <c r="EM1270" s="3">
        <v>0</v>
      </c>
      <c r="EN1270" s="3">
        <v>0</v>
      </c>
      <c r="EO1270" s="3">
        <v>0</v>
      </c>
      <c r="EP1270" s="3">
        <v>0</v>
      </c>
      <c r="EQ1270" s="3">
        <v>0</v>
      </c>
      <c r="ER1270" s="3">
        <v>0</v>
      </c>
      <c r="ES1270" s="3">
        <v>0</v>
      </c>
      <c r="ET1270" s="3">
        <v>0</v>
      </c>
      <c r="EU1270" s="3">
        <v>0</v>
      </c>
      <c r="EV1270" s="3">
        <v>0</v>
      </c>
      <c r="EW1270" s="3">
        <v>0</v>
      </c>
      <c r="EX1270" s="3">
        <v>0</v>
      </c>
      <c r="EY1270" s="3">
        <v>0</v>
      </c>
      <c r="EZ1270" s="3">
        <v>0</v>
      </c>
      <c r="FA1270" s="3">
        <v>0</v>
      </c>
      <c r="FB1270" s="3">
        <v>0</v>
      </c>
      <c r="FC1270" s="3">
        <v>0</v>
      </c>
      <c r="FD1270" s="3">
        <v>0</v>
      </c>
      <c r="FE1270" s="3">
        <v>1</v>
      </c>
      <c r="FF1270" s="3">
        <v>0.98197999999999996</v>
      </c>
      <c r="FG1270" s="3">
        <v>0.96238949899999993</v>
      </c>
      <c r="FH1270" s="3">
        <v>0.94116881054704993</v>
      </c>
      <c r="FI1270" s="3">
        <v>0.91821370325780738</v>
      </c>
      <c r="FJ1270" s="3">
        <v>0.89318319770699961</v>
      </c>
      <c r="FK1270" s="3">
        <v>0.86581606452925719</v>
      </c>
      <c r="FL1270" s="3">
        <v>0.83586748685719015</v>
      </c>
      <c r="FM1270" s="3">
        <v>0.80327701354462833</v>
      </c>
      <c r="FN1270" s="3">
        <v>0.76792479217852927</v>
      </c>
      <c r="FO1270" s="3">
        <v>0.72978196775102178</v>
      </c>
      <c r="FP1270" s="3">
        <v>0.68901634703244974</v>
      </c>
      <c r="FQ1270" s="3">
        <v>0.64598038599680296</v>
      </c>
      <c r="FR1270" s="3">
        <v>0.60096201289668572</v>
      </c>
      <c r="FS1270" s="3">
        <v>0.55427928373487123</v>
      </c>
      <c r="FT1270" s="3">
        <v>0.50532533739540741</v>
      </c>
      <c r="FU1270" s="3">
        <v>0.45453508773379503</v>
      </c>
      <c r="FV1270" s="3">
        <v>0.40259081790757689</v>
      </c>
      <c r="FW1270" s="3">
        <v>0.35035868519224789</v>
      </c>
      <c r="FX1270" s="3">
        <v>0.29894705172713743</v>
      </c>
      <c r="FY1270" s="3">
        <v>0.2496476934268152</v>
      </c>
      <c r="FZ1270" s="3">
        <v>0.20372999317482107</v>
      </c>
      <c r="GA1270" s="3">
        <v>0.16222204436538301</v>
      </c>
      <c r="GB1270" s="3">
        <v>0.12581292872801644</v>
      </c>
      <c r="GC1270" s="3">
        <v>9.4854141355913441E-2</v>
      </c>
      <c r="GD1270" s="3">
        <v>6.9374421904887962E-2</v>
      </c>
      <c r="GE1270" s="3">
        <v>4.9511831169299483E-2</v>
      </c>
      <c r="GF1270" s="3">
        <v>3.4157222087076333E-2</v>
      </c>
      <c r="GG1270" s="3">
        <v>2.304382830882518E-2</v>
      </c>
      <c r="GH1270" s="3">
        <v>1.4737910833192232E-2</v>
      </c>
      <c r="GI1270" s="3">
        <v>8.8846021666816061E-3</v>
      </c>
      <c r="GJ1270" s="3">
        <v>4.8397981842781381E-3</v>
      </c>
      <c r="GK1270" s="3">
        <v>2.3196668717426687E-3</v>
      </c>
      <c r="GL1270" s="3">
        <v>9.6203544171783709E-4</v>
      </c>
      <c r="GM1270" s="3">
        <v>3.4170536854375854E-4</v>
      </c>
      <c r="GN1270" s="3">
        <v>9.8957874730272463E-5</v>
      </c>
      <c r="GO1270" s="3">
        <v>2.1506514915130117E-5</v>
      </c>
      <c r="GP1270" s="3">
        <v>2.9618772341117187E-6</v>
      </c>
      <c r="GQ1270" s="3">
        <v>0</v>
      </c>
      <c r="GR1270" s="3">
        <v>0</v>
      </c>
      <c r="GS1270" s="3">
        <v>0</v>
      </c>
      <c r="GT1270" s="3">
        <v>0</v>
      </c>
      <c r="GU1270" s="3">
        <v>0</v>
      </c>
      <c r="GV1270" s="3">
        <v>0</v>
      </c>
      <c r="GW1270" s="3">
        <v>0</v>
      </c>
      <c r="GX1270" s="3">
        <v>0</v>
      </c>
      <c r="GY1270" s="3">
        <v>0</v>
      </c>
      <c r="GZ1270" s="3">
        <v>0</v>
      </c>
      <c r="HA1270" s="3">
        <v>0</v>
      </c>
      <c r="HB1270">
        <f t="shared" si="7325"/>
        <v>51</v>
      </c>
      <c r="HC1270">
        <f t="shared" si="7329"/>
        <v>0</v>
      </c>
      <c r="HD1270">
        <f>IF(H1270&gt;=$F$3,IF(HB1270&lt;50,HC1270*VLOOKUP(H1270,Ret!$A$2:$AZ$27,HB1270+2),HC1270),0)</f>
        <v>0</v>
      </c>
      <c r="HE1270">
        <f>IF(H1270&lt;$F$3,HC1270*VLOOKUP(H1270,Withd!$A$2:$AZ$57,HB1270+2),0)</f>
        <v>0</v>
      </c>
      <c r="HF1270">
        <f>IF(HC1270=HD1270,0,HC1270*VLOOKUP(H1270,Mort!$A$2:$E$115,IF(HF1269/HC1269=VLOOKUP(H1269,Mort!$A$2:$E$115,2),2,3)))</f>
        <v>0</v>
      </c>
      <c r="HH1270">
        <f t="shared" ref="HH1270:HI1270" si="7426">HH1269+1</f>
        <v>72</v>
      </c>
      <c r="HI1270">
        <f t="shared" si="7426"/>
        <v>51</v>
      </c>
      <c r="HJ1270">
        <f t="shared" si="7323"/>
        <v>0</v>
      </c>
      <c r="HK1270">
        <f>IF(HH1270&gt;=$F$3,IF(HI1270&lt;50,HJ1270*VLOOKUP(HH1270,Ret!$A$2:$AZ$27,HI1270+2),HJ1270),0)</f>
        <v>0</v>
      </c>
      <c r="HL1270">
        <f>IF(HH1270&lt;$F$3,HJ1270*VLOOKUP(HH1270,Withd!$A$2:$AZ$57,HI1270+2),0)</f>
        <v>0</v>
      </c>
      <c r="HM1270">
        <f>IF(HJ1270=HK1270,0,HJ1270*VLOOKUP(HH1270,Mort!$A$2:$E$115,IF(HM1269/HJ1269=VLOOKUP(HH1269,Mort!$A$2:$E$115,2),2,3)))</f>
        <v>0</v>
      </c>
      <c r="HN1270">
        <f>HN1269/(1+Assumptions!$C$9)</f>
        <v>0.15492885968672029</v>
      </c>
      <c r="HO1270">
        <f>HO1269*(1+Assumptions!$C$10)</f>
        <v>4.9488354815577029</v>
      </c>
      <c r="HQ1270">
        <f>HQ1269/(1.01+Assumptions!$C$9)</f>
        <v>9.5925896702131613E-2</v>
      </c>
      <c r="HR1270">
        <f>HR1269/(0.99+Assumptions!$C$9)</f>
        <v>0.25138784037205419</v>
      </c>
    </row>
    <row r="1271" spans="2:226" x14ac:dyDescent="0.25">
      <c r="B1271">
        <f t="shared" ref="B1271:C1271" si="7427">B1270+1</f>
        <v>2100</v>
      </c>
      <c r="C1271">
        <f t="shared" si="7427"/>
        <v>103</v>
      </c>
      <c r="D1271">
        <f>IF(D1270=0, 0, D1270*(1-VLOOKUP(C1270,Mort!$A$2:$E$111,IF(D1270/D1269=1-VLOOKUP(C1269,Mort!$A$2:$E$111,4),4,5))))</f>
        <v>7.3855413492778165E-3</v>
      </c>
      <c r="E1271" s="3">
        <f>IF(C1271&lt;65,Assumptions!$C$6,Assumptions!$C$7)*(1+Assumptions!$C$8)^(B1271-$J$3)</f>
        <v>320913.65696220333</v>
      </c>
      <c r="F1271" s="3">
        <f t="shared" si="7321"/>
        <v>2370.12</v>
      </c>
    </row>
    <row r="1272" spans="2:226" x14ac:dyDescent="0.25">
      <c r="B1272">
        <f t="shared" ref="B1272:C1272" si="7428">B1271+1</f>
        <v>2101</v>
      </c>
      <c r="C1272">
        <f t="shared" si="7428"/>
        <v>104</v>
      </c>
      <c r="D1272">
        <f>IF(D1271=0, 0, D1271*(1-VLOOKUP(C1271,Mort!$A$2:$E$111,IF(D1271/D1270=1-VLOOKUP(C1270,Mort!$A$2:$E$111,4),4,5))))</f>
        <v>4.0231997946055982E-3</v>
      </c>
      <c r="E1272" s="3">
        <f>IF(C1272&lt;65,Assumptions!$C$6,Assumptions!$C$7)*(1+Assumptions!$C$8)^(B1272-$J$3)</f>
        <v>338563.90809512453</v>
      </c>
      <c r="F1272" s="3">
        <f t="shared" si="7321"/>
        <v>1362.11</v>
      </c>
    </row>
    <row r="1273" spans="2:226" x14ac:dyDescent="0.25">
      <c r="B1273">
        <f t="shared" ref="B1273:C1273" si="7429">B1272+1</f>
        <v>2102</v>
      </c>
      <c r="C1273">
        <f t="shared" si="7429"/>
        <v>105</v>
      </c>
      <c r="D1273">
        <f>IF(D1272=0, 0, D1272*(1-VLOOKUP(C1272,Mort!$A$2:$E$111,IF(D1272/D1271=1-VLOOKUP(C1271,Mort!$A$2:$E$111,4),4,5))))</f>
        <v>1.9282794295565171E-3</v>
      </c>
      <c r="E1273" s="3">
        <f>IF(C1273&lt;65,Assumptions!$C$6,Assumptions!$C$7)*(1+Assumptions!$C$8)^(B1273-$J$3)</f>
        <v>357184.92304035631</v>
      </c>
      <c r="F1273" s="3">
        <f t="shared" si="7321"/>
        <v>688.75</v>
      </c>
    </row>
    <row r="1274" spans="2:226" x14ac:dyDescent="0.25">
      <c r="B1274">
        <f t="shared" ref="B1274:C1274" si="7430">B1273+1</f>
        <v>2103</v>
      </c>
      <c r="C1274">
        <f t="shared" si="7430"/>
        <v>106</v>
      </c>
      <c r="D1274">
        <f>IF(D1273=0, 0, D1273*(1-VLOOKUP(C1273,Mort!$A$2:$E$111,IF(D1273/D1272=1-VLOOKUP(C1272,Mort!$A$2:$E$111,4),4,5))))</f>
        <v>7.997153278199744E-4</v>
      </c>
      <c r="E1274" s="3">
        <f>IF(C1274&lt;65,Assumptions!$C$6,Assumptions!$C$7)*(1+Assumptions!$C$8)^(B1274-$J$3)</f>
        <v>376830.09380757593</v>
      </c>
      <c r="F1274" s="3">
        <f t="shared" si="7321"/>
        <v>301.36</v>
      </c>
    </row>
    <row r="1275" spans="2:226" x14ac:dyDescent="0.25">
      <c r="B1275">
        <f t="shared" ref="B1275:C1275" si="7431">B1274+1</f>
        <v>2104</v>
      </c>
      <c r="C1275">
        <f t="shared" si="7431"/>
        <v>107</v>
      </c>
      <c r="D1275">
        <f>IF(D1274=0, 0, D1274*(1-VLOOKUP(C1274,Mort!$A$2:$E$111,IF(D1274/D1273=1-VLOOKUP(C1273,Mort!$A$2:$E$111,4),4,5))))</f>
        <v>2.8405088728837672E-4</v>
      </c>
      <c r="E1275" s="3">
        <f>IF(C1275&lt;65,Assumptions!$C$6,Assumptions!$C$7)*(1+Assumptions!$C$8)^(B1275-$J$3)</f>
        <v>397555.7489669926</v>
      </c>
      <c r="F1275" s="3">
        <f t="shared" si="7321"/>
        <v>112.93</v>
      </c>
    </row>
    <row r="1276" spans="2:226" x14ac:dyDescent="0.25">
      <c r="B1276">
        <f t="shared" ref="B1276:C1276" si="7432">B1275+1</f>
        <v>2105</v>
      </c>
      <c r="C1276">
        <f t="shared" si="7432"/>
        <v>108</v>
      </c>
      <c r="D1276">
        <f>IF(D1275=0, 0, D1275*(1-VLOOKUP(C1275,Mort!$A$2:$E$111,IF(D1275/D1274=1-VLOOKUP(C1274,Mort!$A$2:$E$111,4),4,5))))</f>
        <v>8.2261136958713892E-5</v>
      </c>
      <c r="E1276" s="3">
        <f>IF(C1276&lt;65,Assumptions!$C$6,Assumptions!$C$7)*(1+Assumptions!$C$8)^(B1276-$J$3)</f>
        <v>419421.31516017712</v>
      </c>
      <c r="F1276" s="3">
        <f t="shared" si="7321"/>
        <v>34.5</v>
      </c>
    </row>
    <row r="1277" spans="2:226" x14ac:dyDescent="0.25">
      <c r="B1277">
        <f t="shared" ref="B1277:C1277" si="7433">B1276+1</f>
        <v>2106</v>
      </c>
      <c r="C1277">
        <f t="shared" si="7433"/>
        <v>109</v>
      </c>
      <c r="D1277">
        <f>IF(D1276=0, 0, D1276*(1-VLOOKUP(C1276,Mort!$A$2:$E$111,IF(D1276/D1275=1-VLOOKUP(C1275,Mort!$A$2:$E$111,4),4,5))))</f>
        <v>1.787781289523729E-5</v>
      </c>
      <c r="E1277" s="3">
        <f>IF(C1277&lt;65,Assumptions!$C$6,Assumptions!$C$7)*(1+Assumptions!$C$8)^(B1277-$J$3)</f>
        <v>442489.4874939869</v>
      </c>
      <c r="F1277" s="3">
        <f t="shared" si="7321"/>
        <v>7.91</v>
      </c>
    </row>
    <row r="1278" spans="2:226" x14ac:dyDescent="0.25">
      <c r="B1278">
        <f t="shared" ref="B1278:C1278" si="7434">B1277+1</f>
        <v>2107</v>
      </c>
      <c r="C1278">
        <f t="shared" si="7434"/>
        <v>110</v>
      </c>
      <c r="D1278">
        <f>IF(D1277=0, 0, D1277*(1-VLOOKUP(C1277,Mort!$A$2:$E$111,IF(D1277/D1276=1-VLOOKUP(C1276,Mort!$A$2:$E$111,4),4,5))))</f>
        <v>2.4621323919320788E-6</v>
      </c>
      <c r="E1278" s="3">
        <f>IF(C1278&lt;65,Assumptions!$C$6,Assumptions!$C$7)*(1+Assumptions!$C$8)^(B1278-$J$3)</f>
        <v>466826.40930615616</v>
      </c>
      <c r="F1278" s="3">
        <f t="shared" si="7321"/>
        <v>1.1499999999999999</v>
      </c>
    </row>
    <row r="1279" spans="2:226" x14ac:dyDescent="0.25">
      <c r="B1279">
        <f t="shared" ref="B1279:C1279" si="7435">B1278+1</f>
        <v>2108</v>
      </c>
      <c r="C1279">
        <f t="shared" si="7435"/>
        <v>111</v>
      </c>
      <c r="D1279">
        <f>IF(D1278=0, 0, D1278*(1-VLOOKUP(C1278,Mort!$A$2:$E$111,IF(D1278/D1277=1-VLOOKUP(C1277,Mort!$A$2:$E$111,4),4,5))))</f>
        <v>0</v>
      </c>
      <c r="E1279" s="3">
        <f>IF(C1279&lt;65,Assumptions!$C$6,Assumptions!$C$7)*(1+Assumptions!$C$8)^(B1279-$J$3)</f>
        <v>492501.86181799474</v>
      </c>
      <c r="F1279" s="3">
        <f t="shared" si="7321"/>
        <v>0</v>
      </c>
    </row>
    <row r="1280" spans="2:226" x14ac:dyDescent="0.25">
      <c r="B1280">
        <f t="shared" ref="B1280:C1280" si="7436">B1279+1</f>
        <v>2109</v>
      </c>
      <c r="C1280">
        <f t="shared" si="7436"/>
        <v>112</v>
      </c>
      <c r="D1280">
        <f>IF(D1279=0, 0, D1279*(1-VLOOKUP(C1279,Mort!$A$2:$E$111,IF(D1279/D1278=1-VLOOKUP(C1278,Mort!$A$2:$E$111,4),4,5))))</f>
        <v>0</v>
      </c>
      <c r="E1280" s="3">
        <f>IF(C1280&lt;65,Assumptions!$C$6,Assumptions!$C$7)*(1+Assumptions!$C$8)^(B1280-$J$3)</f>
        <v>519589.46421798447</v>
      </c>
      <c r="F1280" s="3">
        <f t="shared" si="7321"/>
        <v>0</v>
      </c>
    </row>
    <row r="1281" spans="2:6" x14ac:dyDescent="0.25">
      <c r="B1281">
        <f t="shared" ref="B1281:C1281" si="7437">B1280+1</f>
        <v>2110</v>
      </c>
      <c r="C1281">
        <f t="shared" si="7437"/>
        <v>113</v>
      </c>
      <c r="D1281">
        <f>IF(D1280=0, 0, D1280*(1-VLOOKUP(C1280,Mort!$A$2:$E$111,IF(D1280/D1279=1-VLOOKUP(C1279,Mort!$A$2:$E$111,4),4,5))))</f>
        <v>0</v>
      </c>
      <c r="E1281" s="3">
        <f>IF(C1281&lt;65,Assumptions!$C$6,Assumptions!$C$7)*(1+Assumptions!$C$8)^(B1281-$J$3)</f>
        <v>548166.88474997354</v>
      </c>
      <c r="F1281" s="3">
        <f t="shared" si="7321"/>
        <v>0</v>
      </c>
    </row>
    <row r="1282" spans="2:6" x14ac:dyDescent="0.25">
      <c r="B1282">
        <f t="shared" ref="B1282:C1282" si="7438">B1281+1</f>
        <v>2111</v>
      </c>
      <c r="C1282">
        <f t="shared" si="7438"/>
        <v>114</v>
      </c>
      <c r="D1282">
        <f>IF(D1281=0, 0, D1281*(1-VLOOKUP(C1281,Mort!$A$2:$E$111,IF(D1281/D1280=1-VLOOKUP(C1280,Mort!$A$2:$E$111,4),4,5))))</f>
        <v>0</v>
      </c>
      <c r="E1282" s="3">
        <f>IF(C1282&lt;65,Assumptions!$C$6,Assumptions!$C$7)*(1+Assumptions!$C$8)^(B1282-$J$3)</f>
        <v>578316.06341122207</v>
      </c>
      <c r="F1282" s="3">
        <f t="shared" si="7321"/>
        <v>0</v>
      </c>
    </row>
    <row r="1283" spans="2:6" x14ac:dyDescent="0.25">
      <c r="B1283">
        <f t="shared" ref="B1283:C1283" si="7439">B1282+1</f>
        <v>2112</v>
      </c>
      <c r="C1283">
        <f t="shared" si="7439"/>
        <v>115</v>
      </c>
      <c r="D1283">
        <f>IF(D1282=0, 0, D1282*(1-VLOOKUP(C1282,Mort!$A$2:$E$111,IF(D1282/D1281=1-VLOOKUP(C1281,Mort!$A$2:$E$111,4),4,5))))</f>
        <v>0</v>
      </c>
      <c r="E1283" s="3">
        <f>IF(C1283&lt;65,Assumptions!$C$6,Assumptions!$C$7)*(1+Assumptions!$C$8)^(B1283-$J$3)</f>
        <v>610123.4468988392</v>
      </c>
      <c r="F1283" s="3">
        <f t="shared" si="7321"/>
        <v>0</v>
      </c>
    </row>
    <row r="1284" spans="2:6" x14ac:dyDescent="0.25">
      <c r="B1284">
        <f t="shared" ref="B1284:C1284" si="7440">B1283+1</f>
        <v>2113</v>
      </c>
      <c r="C1284">
        <f t="shared" si="7440"/>
        <v>116</v>
      </c>
      <c r="D1284">
        <f>IF(D1283=0, 0, D1283*(1-VLOOKUP(C1283,Mort!$A$2:$E$111,IF(D1283/D1282=1-VLOOKUP(C1282,Mort!$A$2:$E$111,4),4,5))))</f>
        <v>0</v>
      </c>
      <c r="E1284" s="3">
        <f>IF(C1284&lt;65,Assumptions!$C$6,Assumptions!$C$7)*(1+Assumptions!$C$8)^(B1284-$J$3)</f>
        <v>643680.23647827539</v>
      </c>
      <c r="F1284" s="3">
        <f t="shared" ref="F1284:F1318" si="7441">ROUND(D1284*E1284, 2)</f>
        <v>0</v>
      </c>
    </row>
    <row r="1285" spans="2:6" x14ac:dyDescent="0.25">
      <c r="B1285">
        <f t="shared" ref="B1285:C1285" si="7442">B1284+1</f>
        <v>2114</v>
      </c>
      <c r="C1285">
        <f t="shared" si="7442"/>
        <v>117</v>
      </c>
      <c r="D1285">
        <f>IF(D1284=0, 0, D1284*(1-VLOOKUP(C1284,Mort!$A$2:$E$111,IF(D1284/D1283=1-VLOOKUP(C1283,Mort!$A$2:$E$111,4),4,5))))</f>
        <v>0</v>
      </c>
      <c r="E1285" s="3">
        <f>IF(C1285&lt;65,Assumptions!$C$6,Assumptions!$C$7)*(1+Assumptions!$C$8)^(B1285-$J$3)</f>
        <v>679082.6494845805</v>
      </c>
      <c r="F1285" s="3">
        <f t="shared" si="7441"/>
        <v>0</v>
      </c>
    </row>
    <row r="1286" spans="2:6" x14ac:dyDescent="0.25">
      <c r="B1286">
        <f t="shared" ref="B1286:C1286" si="7443">B1285+1</f>
        <v>2115</v>
      </c>
      <c r="C1286">
        <f t="shared" si="7443"/>
        <v>118</v>
      </c>
      <c r="D1286">
        <f>IF(D1285=0, 0, D1285*(1-VLOOKUP(C1285,Mort!$A$2:$E$111,IF(D1285/D1284=1-VLOOKUP(C1284,Mort!$A$2:$E$111,4),4,5))))</f>
        <v>0</v>
      </c>
      <c r="E1286" s="3">
        <f>IF(C1286&lt;65,Assumptions!$C$6,Assumptions!$C$7)*(1+Assumptions!$C$8)^(B1286-$J$3)</f>
        <v>716432.19520623237</v>
      </c>
      <c r="F1286" s="3">
        <f t="shared" si="7441"/>
        <v>0</v>
      </c>
    </row>
    <row r="1287" spans="2:6" x14ac:dyDescent="0.25">
      <c r="B1287">
        <f t="shared" ref="B1287:C1287" si="7444">B1286+1</f>
        <v>2116</v>
      </c>
      <c r="C1287">
        <f t="shared" si="7444"/>
        <v>119</v>
      </c>
      <c r="D1287">
        <f>IF(D1286=0, 0, D1286*(1-VLOOKUP(C1286,Mort!$A$2:$E$111,IF(D1286/D1285=1-VLOOKUP(C1285,Mort!$A$2:$E$111,4),4,5))))</f>
        <v>0</v>
      </c>
      <c r="E1287" s="3">
        <f>IF(C1287&lt;65,Assumptions!$C$6,Assumptions!$C$7)*(1+Assumptions!$C$8)^(B1287-$J$3)</f>
        <v>755835.96594257513</v>
      </c>
      <c r="F1287" s="3">
        <f t="shared" si="7441"/>
        <v>0</v>
      </c>
    </row>
    <row r="1288" spans="2:6" x14ac:dyDescent="0.25">
      <c r="B1288">
        <f t="shared" ref="B1288:C1288" si="7445">B1287+1</f>
        <v>2117</v>
      </c>
      <c r="C1288">
        <f t="shared" si="7445"/>
        <v>120</v>
      </c>
      <c r="D1288">
        <f>IF(D1287=0, 0, D1287*(1-VLOOKUP(C1287,Mort!$A$2:$E$111,IF(D1287/D1286=1-VLOOKUP(C1286,Mort!$A$2:$E$111,4),4,5))))</f>
        <v>0</v>
      </c>
      <c r="E1288" s="3">
        <f>IF(C1288&lt;65,Assumptions!$C$6,Assumptions!$C$7)*(1+Assumptions!$C$8)^(B1288-$J$3)</f>
        <v>797406.94406941684</v>
      </c>
      <c r="F1288" s="3">
        <f t="shared" si="7441"/>
        <v>0</v>
      </c>
    </row>
    <row r="1289" spans="2:6" x14ac:dyDescent="0.25">
      <c r="B1289">
        <f t="shared" ref="B1289:C1289" si="7446">B1288+1</f>
        <v>2118</v>
      </c>
      <c r="C1289">
        <f t="shared" si="7446"/>
        <v>121</v>
      </c>
      <c r="D1289">
        <f>IF(D1288=0, 0, D1288*(1-VLOOKUP(C1288,Mort!$A$2:$E$111,IF(D1288/D1287=1-VLOOKUP(C1287,Mort!$A$2:$E$111,4),4,5))))</f>
        <v>0</v>
      </c>
      <c r="E1289" s="3">
        <f>IF(C1289&lt;65,Assumptions!$C$6,Assumptions!$C$7)*(1+Assumptions!$C$8)^(B1289-$J$3)</f>
        <v>841264.32599323452</v>
      </c>
      <c r="F1289" s="3">
        <f t="shared" si="7441"/>
        <v>0</v>
      </c>
    </row>
    <row r="1290" spans="2:6" x14ac:dyDescent="0.25">
      <c r="B1290">
        <f t="shared" ref="B1290:C1290" si="7447">B1289+1</f>
        <v>2119</v>
      </c>
      <c r="C1290">
        <f t="shared" si="7447"/>
        <v>122</v>
      </c>
      <c r="D1290">
        <f>IF(D1289=0, 0, D1289*(1-VLOOKUP(C1289,Mort!$A$2:$E$111,IF(D1289/D1288=1-VLOOKUP(C1288,Mort!$A$2:$E$111,4),4,5))))</f>
        <v>0</v>
      </c>
      <c r="E1290" s="3">
        <f>IF(C1290&lt;65,Assumptions!$C$6,Assumptions!$C$7)*(1+Assumptions!$C$8)^(B1290-$J$3)</f>
        <v>887533.86392286257</v>
      </c>
      <c r="F1290" s="3">
        <f t="shared" si="7441"/>
        <v>0</v>
      </c>
    </row>
    <row r="1291" spans="2:6" x14ac:dyDescent="0.25">
      <c r="B1291">
        <f t="shared" ref="B1291:C1291" si="7448">B1290+1</f>
        <v>2120</v>
      </c>
      <c r="C1291">
        <f t="shared" si="7448"/>
        <v>123</v>
      </c>
      <c r="D1291">
        <f>IF(D1290=0, 0, D1290*(1-VLOOKUP(C1290,Mort!$A$2:$E$111,IF(D1290/D1289=1-VLOOKUP(C1289,Mort!$A$2:$E$111,4),4,5))))</f>
        <v>0</v>
      </c>
      <c r="E1291" s="3">
        <f>IF(C1291&lt;65,Assumptions!$C$6,Assumptions!$C$7)*(1+Assumptions!$C$8)^(B1291-$J$3)</f>
        <v>936348.22643861989</v>
      </c>
      <c r="F1291" s="3">
        <f t="shared" si="7441"/>
        <v>0</v>
      </c>
    </row>
    <row r="1292" spans="2:6" x14ac:dyDescent="0.25">
      <c r="B1292">
        <f t="shared" ref="B1292:C1292" si="7449">B1291+1</f>
        <v>2121</v>
      </c>
      <c r="C1292">
        <f t="shared" si="7449"/>
        <v>124</v>
      </c>
      <c r="D1292">
        <f>IF(D1291=0, 0, D1291*(1-VLOOKUP(C1291,Mort!$A$2:$E$111,IF(D1291/D1290=1-VLOOKUP(C1290,Mort!$A$2:$E$111,4),4,5))))</f>
        <v>0</v>
      </c>
      <c r="E1292" s="3">
        <f>IF(C1292&lt;65,Assumptions!$C$6,Assumptions!$C$7)*(1+Assumptions!$C$8)^(B1292-$J$3)</f>
        <v>987847.37889274396</v>
      </c>
      <c r="F1292" s="3">
        <f t="shared" si="7441"/>
        <v>0</v>
      </c>
    </row>
    <row r="1293" spans="2:6" x14ac:dyDescent="0.25">
      <c r="B1293">
        <f t="shared" ref="B1293:C1293" si="7450">B1292+1</f>
        <v>2122</v>
      </c>
      <c r="C1293">
        <f t="shared" si="7450"/>
        <v>125</v>
      </c>
      <c r="D1293">
        <f>IF(D1292=0, 0, D1292*(1-VLOOKUP(C1292,Mort!$A$2:$E$111,IF(D1292/D1291=1-VLOOKUP(C1291,Mort!$A$2:$E$111,4),4,5))))</f>
        <v>0</v>
      </c>
      <c r="E1293" s="3">
        <f>IF(C1293&lt;65,Assumptions!$C$6,Assumptions!$C$7)*(1+Assumptions!$C$8)^(B1293-$J$3)</f>
        <v>1042178.9847318449</v>
      </c>
      <c r="F1293" s="3">
        <f t="shared" si="7441"/>
        <v>0</v>
      </c>
    </row>
    <row r="1294" spans="2:6" x14ac:dyDescent="0.25">
      <c r="B1294">
        <f t="shared" ref="B1294:C1294" si="7451">B1293+1</f>
        <v>2123</v>
      </c>
      <c r="C1294">
        <f t="shared" si="7451"/>
        <v>126</v>
      </c>
      <c r="D1294">
        <f>IF(D1293=0, 0, D1293*(1-VLOOKUP(C1293,Mort!$A$2:$E$111,IF(D1293/D1292=1-VLOOKUP(C1292,Mort!$A$2:$E$111,4),4,5))))</f>
        <v>0</v>
      </c>
      <c r="E1294" s="3">
        <f>IF(C1294&lt;65,Assumptions!$C$6,Assumptions!$C$7)*(1+Assumptions!$C$8)^(B1294-$J$3)</f>
        <v>1099498.8288920962</v>
      </c>
      <c r="F1294" s="3">
        <f t="shared" si="7441"/>
        <v>0</v>
      </c>
    </row>
    <row r="1295" spans="2:6" x14ac:dyDescent="0.25">
      <c r="B1295">
        <f t="shared" ref="B1295:C1295" si="7452">B1294+1</f>
        <v>2124</v>
      </c>
      <c r="C1295">
        <f t="shared" si="7452"/>
        <v>127</v>
      </c>
      <c r="D1295">
        <f>IF(D1294=0, 0, D1294*(1-VLOOKUP(C1294,Mort!$A$2:$E$111,IF(D1294/D1293=1-VLOOKUP(C1293,Mort!$A$2:$E$111,4),4,5))))</f>
        <v>0</v>
      </c>
      <c r="E1295" s="3">
        <f>IF(C1295&lt;65,Assumptions!$C$6,Assumptions!$C$7)*(1+Assumptions!$C$8)^(B1295-$J$3)</f>
        <v>1159971.2644811615</v>
      </c>
      <c r="F1295" s="3">
        <f t="shared" si="7441"/>
        <v>0</v>
      </c>
    </row>
    <row r="1296" spans="2:6" x14ac:dyDescent="0.25">
      <c r="B1296">
        <f t="shared" ref="B1296:C1296" si="7453">B1295+1</f>
        <v>2125</v>
      </c>
      <c r="C1296">
        <f t="shared" si="7453"/>
        <v>128</v>
      </c>
      <c r="D1296">
        <f>IF(D1295=0, 0, D1295*(1-VLOOKUP(C1295,Mort!$A$2:$E$111,IF(D1295/D1294=1-VLOOKUP(C1294,Mort!$A$2:$E$111,4),4,5))))</f>
        <v>0</v>
      </c>
      <c r="E1296" s="3">
        <f>IF(C1296&lt;65,Assumptions!$C$6,Assumptions!$C$7)*(1+Assumptions!$C$8)^(B1296-$J$3)</f>
        <v>1223769.6840276255</v>
      </c>
      <c r="F1296" s="3">
        <f t="shared" si="7441"/>
        <v>0</v>
      </c>
    </row>
    <row r="1297" spans="2:6" x14ac:dyDescent="0.25">
      <c r="B1297">
        <f t="shared" ref="B1297:C1297" si="7454">B1296+1</f>
        <v>2126</v>
      </c>
      <c r="C1297">
        <f t="shared" si="7454"/>
        <v>129</v>
      </c>
      <c r="D1297">
        <f>IF(D1296=0, 0, D1296*(1-VLOOKUP(C1296,Mort!$A$2:$E$111,IF(D1296/D1295=1-VLOOKUP(C1295,Mort!$A$2:$E$111,4),4,5))))</f>
        <v>0</v>
      </c>
      <c r="E1297" s="3">
        <f>IF(C1297&lt;65,Assumptions!$C$6,Assumptions!$C$7)*(1+Assumptions!$C$8)^(B1297-$J$3)</f>
        <v>1291077.0166491447</v>
      </c>
      <c r="F1297" s="3">
        <f t="shared" si="7441"/>
        <v>0</v>
      </c>
    </row>
    <row r="1298" spans="2:6" x14ac:dyDescent="0.25">
      <c r="B1298">
        <f t="shared" ref="B1298:C1298" si="7455">B1297+1</f>
        <v>2127</v>
      </c>
      <c r="C1298">
        <f t="shared" si="7455"/>
        <v>130</v>
      </c>
      <c r="D1298">
        <f>IF(D1297=0, 0, D1297*(1-VLOOKUP(C1297,Mort!$A$2:$E$111,IF(D1297/D1296=1-VLOOKUP(C1296,Mort!$A$2:$E$111,4),4,5))))</f>
        <v>0</v>
      </c>
      <c r="E1298" s="3">
        <f>IF(C1298&lt;65,Assumptions!$C$6,Assumptions!$C$7)*(1+Assumptions!$C$8)^(B1298-$J$3)</f>
        <v>1362086.2525648475</v>
      </c>
      <c r="F1298" s="3">
        <f t="shared" si="7441"/>
        <v>0</v>
      </c>
    </row>
    <row r="1299" spans="2:6" x14ac:dyDescent="0.25">
      <c r="B1299">
        <f t="shared" ref="B1299:C1299" si="7456">B1298+1</f>
        <v>2128</v>
      </c>
      <c r="C1299">
        <f t="shared" si="7456"/>
        <v>131</v>
      </c>
      <c r="D1299">
        <f>IF(D1298=0, 0, D1298*(1-VLOOKUP(C1298,Mort!$A$2:$E$111,IF(D1298/D1297=1-VLOOKUP(C1297,Mort!$A$2:$E$111,4),4,5))))</f>
        <v>0</v>
      </c>
      <c r="E1299" s="3">
        <f>IF(C1299&lt;65,Assumptions!$C$6,Assumptions!$C$7)*(1+Assumptions!$C$8)^(B1299-$J$3)</f>
        <v>1437000.9964559141</v>
      </c>
      <c r="F1299" s="3">
        <f t="shared" si="7441"/>
        <v>0</v>
      </c>
    </row>
    <row r="1300" spans="2:6" x14ac:dyDescent="0.25">
      <c r="B1300">
        <f t="shared" ref="B1300:C1300" si="7457">B1299+1</f>
        <v>2129</v>
      </c>
      <c r="C1300">
        <f t="shared" si="7457"/>
        <v>132</v>
      </c>
      <c r="D1300">
        <f>IF(D1299=0, 0, D1299*(1-VLOOKUP(C1299,Mort!$A$2:$E$111,IF(D1299/D1298=1-VLOOKUP(C1298,Mort!$A$2:$E$111,4),4,5))))</f>
        <v>0</v>
      </c>
      <c r="E1300" s="3">
        <f>IF(C1300&lt;65,Assumptions!$C$6,Assumptions!$C$7)*(1+Assumptions!$C$8)^(B1300-$J$3)</f>
        <v>1516036.0512609896</v>
      </c>
      <c r="F1300" s="3">
        <f t="shared" si="7441"/>
        <v>0</v>
      </c>
    </row>
    <row r="1301" spans="2:6" x14ac:dyDescent="0.25">
      <c r="B1301">
        <f t="shared" ref="B1301:C1301" si="7458">B1300+1</f>
        <v>2130</v>
      </c>
      <c r="C1301">
        <f t="shared" si="7458"/>
        <v>133</v>
      </c>
      <c r="D1301">
        <f>IF(D1300=0, 0, D1300*(1-VLOOKUP(C1300,Mort!$A$2:$E$111,IF(D1300/D1299=1-VLOOKUP(C1299,Mort!$A$2:$E$111,4),4,5))))</f>
        <v>0</v>
      </c>
      <c r="E1301" s="3">
        <f>IF(C1301&lt;65,Assumptions!$C$6,Assumptions!$C$7)*(1+Assumptions!$C$8)^(B1301-$J$3)</f>
        <v>1599418.0340803438</v>
      </c>
      <c r="F1301" s="3">
        <f t="shared" si="7441"/>
        <v>0</v>
      </c>
    </row>
    <row r="1302" spans="2:6" x14ac:dyDescent="0.25">
      <c r="B1302">
        <f t="shared" ref="B1302:C1302" si="7459">B1301+1</f>
        <v>2131</v>
      </c>
      <c r="C1302">
        <f t="shared" si="7459"/>
        <v>134</v>
      </c>
      <c r="D1302">
        <f>IF(D1301=0, 0, D1301*(1-VLOOKUP(C1301,Mort!$A$2:$E$111,IF(D1301/D1300=1-VLOOKUP(C1300,Mort!$A$2:$E$111,4),4,5))))</f>
        <v>0</v>
      </c>
      <c r="E1302" s="3">
        <f>IF(C1302&lt;65,Assumptions!$C$6,Assumptions!$C$7)*(1+Assumptions!$C$8)^(B1302-$J$3)</f>
        <v>1687386.0259547625</v>
      </c>
      <c r="F1302" s="3">
        <f t="shared" si="7441"/>
        <v>0</v>
      </c>
    </row>
    <row r="1303" spans="2:6" x14ac:dyDescent="0.25">
      <c r="B1303">
        <f t="shared" ref="B1303:C1303" si="7460">B1302+1</f>
        <v>2132</v>
      </c>
      <c r="C1303">
        <f t="shared" si="7460"/>
        <v>135</v>
      </c>
      <c r="D1303">
        <f>IF(D1302=0, 0, D1302*(1-VLOOKUP(C1302,Mort!$A$2:$E$111,IF(D1302/D1301=1-VLOOKUP(C1301,Mort!$A$2:$E$111,4),4,5))))</f>
        <v>0</v>
      </c>
      <c r="E1303" s="3">
        <f>IF(C1303&lt;65,Assumptions!$C$6,Assumptions!$C$7)*(1+Assumptions!$C$8)^(B1303-$J$3)</f>
        <v>1780192.2573822744</v>
      </c>
      <c r="F1303" s="3">
        <f t="shared" si="7441"/>
        <v>0</v>
      </c>
    </row>
    <row r="1304" spans="2:6" x14ac:dyDescent="0.25">
      <c r="B1304">
        <f t="shared" ref="B1304:C1304" si="7461">B1303+1</f>
        <v>2133</v>
      </c>
      <c r="C1304">
        <f t="shared" si="7461"/>
        <v>136</v>
      </c>
      <c r="D1304">
        <f>IF(D1303=0, 0, D1303*(1-VLOOKUP(C1303,Mort!$A$2:$E$111,IF(D1303/D1302=1-VLOOKUP(C1302,Mort!$A$2:$E$111,4),4,5))))</f>
        <v>0</v>
      </c>
      <c r="E1304" s="3">
        <f>IF(C1304&lt;65,Assumptions!$C$6,Assumptions!$C$7)*(1+Assumptions!$C$8)^(B1304-$J$3)</f>
        <v>1878102.8315382996</v>
      </c>
      <c r="F1304" s="3">
        <f t="shared" si="7441"/>
        <v>0</v>
      </c>
    </row>
    <row r="1305" spans="2:6" x14ac:dyDescent="0.25">
      <c r="B1305">
        <f t="shared" ref="B1305:C1305" si="7462">B1304+1</f>
        <v>2134</v>
      </c>
      <c r="C1305">
        <f t="shared" si="7462"/>
        <v>137</v>
      </c>
      <c r="D1305">
        <f>IF(D1304=0, 0, D1304*(1-VLOOKUP(C1304,Mort!$A$2:$E$111,IF(D1304/D1303=1-VLOOKUP(C1303,Mort!$A$2:$E$111,4),4,5))))</f>
        <v>0</v>
      </c>
      <c r="E1305" s="3">
        <f>IF(C1305&lt;65,Assumptions!$C$6,Assumptions!$C$7)*(1+Assumptions!$C$8)^(B1305-$J$3)</f>
        <v>1981398.4872729057</v>
      </c>
      <c r="F1305" s="3">
        <f t="shared" si="7441"/>
        <v>0</v>
      </c>
    </row>
    <row r="1306" spans="2:6" x14ac:dyDescent="0.25">
      <c r="B1306">
        <f t="shared" ref="B1306:C1306" si="7463">B1305+1</f>
        <v>2135</v>
      </c>
      <c r="C1306">
        <f t="shared" si="7463"/>
        <v>138</v>
      </c>
      <c r="D1306">
        <f>IF(D1305=0, 0, D1305*(1-VLOOKUP(C1305,Mort!$A$2:$E$111,IF(D1305/D1304=1-VLOOKUP(C1304,Mort!$A$2:$E$111,4),4,5))))</f>
        <v>0</v>
      </c>
      <c r="E1306" s="3">
        <f>IF(C1306&lt;65,Assumptions!$C$6,Assumptions!$C$7)*(1+Assumptions!$C$8)^(B1306-$J$3)</f>
        <v>2090375.4040729157</v>
      </c>
      <c r="F1306" s="3">
        <f t="shared" si="7441"/>
        <v>0</v>
      </c>
    </row>
    <row r="1307" spans="2:6" x14ac:dyDescent="0.25">
      <c r="B1307">
        <f t="shared" ref="B1307:C1307" si="7464">B1306+1</f>
        <v>2136</v>
      </c>
      <c r="C1307">
        <f t="shared" si="7464"/>
        <v>139</v>
      </c>
      <c r="D1307">
        <f>IF(D1306=0, 0, D1306*(1-VLOOKUP(C1306,Mort!$A$2:$E$111,IF(D1306/D1305=1-VLOOKUP(C1305,Mort!$A$2:$E$111,4),4,5))))</f>
        <v>0</v>
      </c>
      <c r="E1307" s="3">
        <f>IF(C1307&lt;65,Assumptions!$C$6,Assumptions!$C$7)*(1+Assumptions!$C$8)^(B1307-$J$3)</f>
        <v>2205346.0512969261</v>
      </c>
      <c r="F1307" s="3">
        <f t="shared" si="7441"/>
        <v>0</v>
      </c>
    </row>
    <row r="1308" spans="2:6" x14ac:dyDescent="0.25">
      <c r="B1308">
        <f t="shared" ref="B1308:C1308" si="7465">B1307+1</f>
        <v>2137</v>
      </c>
      <c r="C1308">
        <f t="shared" si="7465"/>
        <v>140</v>
      </c>
      <c r="D1308">
        <f>IF(D1307=0, 0, D1307*(1-VLOOKUP(C1307,Mort!$A$2:$E$111,IF(D1307/D1306=1-VLOOKUP(C1306,Mort!$A$2:$E$111,4),4,5))))</f>
        <v>0</v>
      </c>
      <c r="E1308" s="3">
        <f>IF(C1308&lt;65,Assumptions!$C$6,Assumptions!$C$7)*(1+Assumptions!$C$8)^(B1308-$J$3)</f>
        <v>2326640.0841182568</v>
      </c>
      <c r="F1308" s="3">
        <f t="shared" si="7441"/>
        <v>0</v>
      </c>
    </row>
    <row r="1309" spans="2:6" x14ac:dyDescent="0.25">
      <c r="B1309">
        <f t="shared" ref="B1309:C1309" si="7466">B1308+1</f>
        <v>2138</v>
      </c>
      <c r="C1309">
        <f t="shared" si="7466"/>
        <v>141</v>
      </c>
      <c r="D1309">
        <f>IF(D1308=0, 0, D1308*(1-VLOOKUP(C1308,Mort!$A$2:$E$111,IF(D1308/D1307=1-VLOOKUP(C1307,Mort!$A$2:$E$111,4),4,5))))</f>
        <v>0</v>
      </c>
      <c r="E1309" s="3">
        <f>IF(C1309&lt;65,Assumptions!$C$6,Assumptions!$C$7)*(1+Assumptions!$C$8)^(B1309-$J$3)</f>
        <v>2454605.2887447602</v>
      </c>
      <c r="F1309" s="3">
        <f t="shared" si="7441"/>
        <v>0</v>
      </c>
    </row>
    <row r="1310" spans="2:6" x14ac:dyDescent="0.25">
      <c r="B1310">
        <f t="shared" ref="B1310:C1310" si="7467">B1309+1</f>
        <v>2139</v>
      </c>
      <c r="C1310">
        <f t="shared" si="7467"/>
        <v>142</v>
      </c>
      <c r="D1310">
        <f>IF(D1309=0, 0, D1309*(1-VLOOKUP(C1309,Mort!$A$2:$E$111,IF(D1309/D1308=1-VLOOKUP(C1308,Mort!$A$2:$E$111,4),4,5))))</f>
        <v>0</v>
      </c>
      <c r="E1310" s="3">
        <f>IF(C1310&lt;65,Assumptions!$C$6,Assumptions!$C$7)*(1+Assumptions!$C$8)^(B1310-$J$3)</f>
        <v>2589608.5796257225</v>
      </c>
      <c r="F1310" s="3">
        <f t="shared" si="7441"/>
        <v>0</v>
      </c>
    </row>
    <row r="1311" spans="2:6" x14ac:dyDescent="0.25">
      <c r="B1311">
        <f t="shared" ref="B1311:C1311" si="7468">B1310+1</f>
        <v>2140</v>
      </c>
      <c r="C1311">
        <f t="shared" si="7468"/>
        <v>143</v>
      </c>
      <c r="D1311">
        <f>IF(D1310=0, 0, D1310*(1-VLOOKUP(C1310,Mort!$A$2:$E$111,IF(D1310/D1309=1-VLOOKUP(C1309,Mort!$A$2:$E$111,4),4,5))))</f>
        <v>0</v>
      </c>
      <c r="E1311" s="3">
        <f>IF(C1311&lt;65,Assumptions!$C$6,Assumptions!$C$7)*(1+Assumptions!$C$8)^(B1311-$J$3)</f>
        <v>2732037.0515051372</v>
      </c>
      <c r="F1311" s="3">
        <f t="shared" si="7441"/>
        <v>0</v>
      </c>
    </row>
    <row r="1312" spans="2:6" x14ac:dyDescent="0.25">
      <c r="B1312">
        <f t="shared" ref="B1312:C1312" si="7469">B1311+1</f>
        <v>2141</v>
      </c>
      <c r="C1312">
        <f t="shared" si="7469"/>
        <v>144</v>
      </c>
      <c r="D1312">
        <f>IF(D1311=0, 0, D1311*(1-VLOOKUP(C1311,Mort!$A$2:$E$111,IF(D1311/D1310=1-VLOOKUP(C1310,Mort!$A$2:$E$111,4),4,5))))</f>
        <v>0</v>
      </c>
      <c r="E1312" s="3">
        <f>IF(C1312&lt;65,Assumptions!$C$6,Assumptions!$C$7)*(1+Assumptions!$C$8)^(B1312-$J$3)</f>
        <v>2882299.0893379198</v>
      </c>
      <c r="F1312" s="3">
        <f t="shared" si="7441"/>
        <v>0</v>
      </c>
    </row>
    <row r="1313" spans="2:6" x14ac:dyDescent="0.25">
      <c r="B1313">
        <f t="shared" ref="B1313:C1313" si="7470">B1312+1</f>
        <v>2142</v>
      </c>
      <c r="C1313">
        <f t="shared" si="7470"/>
        <v>145</v>
      </c>
      <c r="D1313">
        <f>IF(D1312=0, 0, D1312*(1-VLOOKUP(C1312,Mort!$A$2:$E$111,IF(D1312/D1311=1-VLOOKUP(C1311,Mort!$A$2:$E$111,4),4,5))))</f>
        <v>0</v>
      </c>
      <c r="E1313" s="3">
        <f>IF(C1313&lt;65,Assumptions!$C$6,Assumptions!$C$7)*(1+Assumptions!$C$8)^(B1313-$J$3)</f>
        <v>3040825.5392515049</v>
      </c>
      <c r="F1313" s="3">
        <f t="shared" si="7441"/>
        <v>0</v>
      </c>
    </row>
    <row r="1314" spans="2:6" x14ac:dyDescent="0.25">
      <c r="B1314">
        <f t="shared" ref="B1314:C1314" si="7471">B1313+1</f>
        <v>2143</v>
      </c>
      <c r="C1314">
        <f t="shared" si="7471"/>
        <v>146</v>
      </c>
      <c r="D1314">
        <f>IF(D1313=0, 0, D1313*(1-VLOOKUP(C1313,Mort!$A$2:$E$111,IF(D1313/D1312=1-VLOOKUP(C1312,Mort!$A$2:$E$111,4),4,5))))</f>
        <v>0</v>
      </c>
      <c r="E1314" s="3">
        <f>IF(C1314&lt;65,Assumptions!$C$6,Assumptions!$C$7)*(1+Assumptions!$C$8)^(B1314-$J$3)</f>
        <v>3208070.9439103375</v>
      </c>
      <c r="F1314" s="3">
        <f t="shared" si="7441"/>
        <v>0</v>
      </c>
    </row>
    <row r="1315" spans="2:6" x14ac:dyDescent="0.25">
      <c r="B1315">
        <f t="shared" ref="B1315:C1315" si="7472">B1314+1</f>
        <v>2144</v>
      </c>
      <c r="C1315">
        <f t="shared" si="7472"/>
        <v>147</v>
      </c>
      <c r="D1315">
        <f>IF(D1314=0, 0, D1314*(1-VLOOKUP(C1314,Mort!$A$2:$E$111,IF(D1314/D1313=1-VLOOKUP(C1313,Mort!$A$2:$E$111,4),4,5))))</f>
        <v>0</v>
      </c>
      <c r="E1315" s="3">
        <f>IF(C1315&lt;65,Assumptions!$C$6,Assumptions!$C$7)*(1+Assumptions!$C$8)^(B1315-$J$3)</f>
        <v>3384514.8458254058</v>
      </c>
      <c r="F1315" s="3">
        <f t="shared" si="7441"/>
        <v>0</v>
      </c>
    </row>
    <row r="1316" spans="2:6" x14ac:dyDescent="0.25">
      <c r="B1316">
        <f t="shared" ref="B1316:C1316" si="7473">B1315+1</f>
        <v>2145</v>
      </c>
      <c r="C1316">
        <f t="shared" si="7473"/>
        <v>148</v>
      </c>
      <c r="D1316">
        <f>IF(D1315=0, 0, D1315*(1-VLOOKUP(C1315,Mort!$A$2:$E$111,IF(D1315/D1314=1-VLOOKUP(C1314,Mort!$A$2:$E$111,4),4,5))))</f>
        <v>0</v>
      </c>
      <c r="E1316" s="3">
        <f>IF(C1316&lt;65,Assumptions!$C$6,Assumptions!$C$7)*(1+Assumptions!$C$8)^(B1316-$J$3)</f>
        <v>3570663.1623458033</v>
      </c>
      <c r="F1316" s="3">
        <f t="shared" si="7441"/>
        <v>0</v>
      </c>
    </row>
    <row r="1317" spans="2:6" x14ac:dyDescent="0.25">
      <c r="B1317">
        <f t="shared" ref="B1317:C1317" si="7474">B1316+1</f>
        <v>2146</v>
      </c>
      <c r="C1317">
        <f t="shared" si="7474"/>
        <v>149</v>
      </c>
      <c r="D1317">
        <f>IF(D1316=0, 0, D1316*(1-VLOOKUP(C1316,Mort!$A$2:$E$111,IF(D1316/D1315=1-VLOOKUP(C1315,Mort!$A$2:$E$111,4),4,5))))</f>
        <v>0</v>
      </c>
      <c r="E1317" s="3">
        <f>IF(C1317&lt;65,Assumptions!$C$6,Assumptions!$C$7)*(1+Assumptions!$C$8)^(B1317-$J$3)</f>
        <v>3767049.6362748221</v>
      </c>
      <c r="F1317" s="3">
        <f t="shared" si="7441"/>
        <v>0</v>
      </c>
    </row>
    <row r="1318" spans="2:6" x14ac:dyDescent="0.25">
      <c r="B1318">
        <f t="shared" ref="B1318:C1318" si="7475">B1317+1</f>
        <v>2147</v>
      </c>
      <c r="C1318">
        <f t="shared" si="7475"/>
        <v>150</v>
      </c>
      <c r="D1318">
        <f>IF(D1317=0, 0, D1317*(1-VLOOKUP(C1317,Mort!$A$2:$E$111,IF(D1317/D1316=1-VLOOKUP(C1316,Mort!$A$2:$E$111,4),4,5))))</f>
        <v>0</v>
      </c>
      <c r="E1318" s="3">
        <f>IF(C1318&lt;65,Assumptions!$C$6,Assumptions!$C$7)*(1+Assumptions!$C$8)^(B1318-$J$3)</f>
        <v>3974237.3662699373</v>
      </c>
      <c r="F1318" s="3">
        <f t="shared" si="744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0E1E3-F874-4392-9052-AF2290835FB5}">
  <sheetPr codeName="Sheet3"/>
  <dimension ref="B1:DB548"/>
  <sheetViews>
    <sheetView topLeftCell="A427" workbookViewId="0">
      <selection activeCell="A441" sqref="A441:F548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125</v>
      </c>
      <c r="E6" s="5" t="s">
        <v>126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75" si="1">B11+1</f>
        <v>2021</v>
      </c>
      <c r="C12">
        <f t="shared" si="1"/>
        <v>62</v>
      </c>
      <c r="D12">
        <f>IF(D11=0,0,D11*(1-VLOOKUP(C11,Mort!$A$2:$E$111,IF(D11/D10=1-VLOOKUP(C10,Mort!$A$2:$E$111,4),4,5))))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IF(D12=0,0,D12*(1-VLOOKUP(C12,Mort!$A$2:$E$111,IF(D12/D11=1-VLOOKUP(C11,Mort!$A$2:$E$111,4),4,5))))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IF(D13=0,0,D13*(1-VLOOKUP(C13,Mort!$A$2:$E$111,IF(D13/D12=1-VLOOKUP(C12,Mort!$A$2:$E$111,4),4,5))))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IF(D14=0,0,D14*(1-VLOOKUP(C14,Mort!$A$2:$E$111,IF(D14/D13=1-VLOOKUP(C13,Mort!$A$2:$E$111,4),4,5))))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IF(D15=0,0,D15*(1-VLOOKUP(C15,Mort!$A$2:$E$111,IF(D15/D14=1-VLOOKUP(C14,Mort!$A$2:$E$111,4),4,5))))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IF(D16=0,0,D16*(1-VLOOKUP(C16,Mort!$A$2:$E$111,IF(D16/D15=1-VLOOKUP(C15,Mort!$A$2:$E$111,4),4,5))))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IF(D17=0,0,D17*(1-VLOOKUP(C17,Mort!$A$2:$E$111,IF(D17/D16=1-VLOOKUP(C16,Mort!$A$2:$E$111,4),4,5))))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IF(D18=0,0,D18*(1-VLOOKUP(C18,Mort!$A$2:$E$111,IF(D18/D17=1-VLOOKUP(C17,Mort!$A$2:$E$111,4),4,5))))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IF(D19=0,0,D19*(1-VLOOKUP(C19,Mort!$A$2:$E$111,IF(D19/D18=1-VLOOKUP(C18,Mort!$A$2:$E$111,4),4,5))))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IF(D20=0,0,D20*(1-VLOOKUP(C20,Mort!$A$2:$E$111,IF(D20/D19=1-VLOOKUP(C19,Mort!$A$2:$E$111,4),4,5))))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IF(D21=0,0,D21*(1-VLOOKUP(C21,Mort!$A$2:$E$111,IF(D21/D20=1-VLOOKUP(C20,Mort!$A$2:$E$111,4),4,5))))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IF(D22=0,0,D22*(1-VLOOKUP(C22,Mort!$A$2:$E$111,IF(D22/D21=1-VLOOKUP(C21,Mort!$A$2:$E$111,4),4,5))))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IF(D23=0,0,D23*(1-VLOOKUP(C23,Mort!$A$2:$E$111,IF(D23/D22=1-VLOOKUP(C22,Mort!$A$2:$E$111,4),4,5))))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IF(D24=0,0,D24*(1-VLOOKUP(C24,Mort!$A$2:$E$111,IF(D24/D23=1-VLOOKUP(C23,Mort!$A$2:$E$111,4),4,5))))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IF(D25=0,0,D25*(1-VLOOKUP(C25,Mort!$A$2:$E$111,IF(D25/D24=1-VLOOKUP(C24,Mort!$A$2:$E$111,4),4,5))))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IF(D26=0,0,D26*(1-VLOOKUP(C26,Mort!$A$2:$E$111,IF(D26/D25=1-VLOOKUP(C25,Mort!$A$2:$E$111,4),4,5))))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si="1"/>
        <v>2037</v>
      </c>
      <c r="C28">
        <f t="shared" si="1"/>
        <v>78</v>
      </c>
      <c r="D28">
        <f>IF(D27=0,0,D27*(1-VLOOKUP(C27,Mort!$A$2:$E$111,IF(D27/D26=1-VLOOKUP(C26,Mort!$A$2:$E$111,4),4,5))))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1"/>
        <v>2038</v>
      </c>
      <c r="C29">
        <f t="shared" si="1"/>
        <v>79</v>
      </c>
      <c r="D29">
        <f>IF(D28=0,0,D28*(1-VLOOKUP(C28,Mort!$A$2:$E$111,IF(D28/D27=1-VLOOKUP(C27,Mort!$A$2:$E$111,4),4,5))))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1"/>
        <v>2039</v>
      </c>
      <c r="C30">
        <f t="shared" si="1"/>
        <v>80</v>
      </c>
      <c r="D30">
        <f>IF(D29=0,0,D29*(1-VLOOKUP(C29,Mort!$A$2:$E$111,IF(D29/D28=1-VLOOKUP(C28,Mort!$A$2:$E$111,4),4,5))))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1"/>
        <v>2040</v>
      </c>
      <c r="C31">
        <f t="shared" si="1"/>
        <v>81</v>
      </c>
      <c r="D31">
        <f>IF(D30=0,0,D30*(1-VLOOKUP(C30,Mort!$A$2:$E$111,IF(D30/D29=1-VLOOKUP(C29,Mort!$A$2:$E$111,4),4,5))))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1"/>
        <v>2041</v>
      </c>
      <c r="C32">
        <f t="shared" si="1"/>
        <v>82</v>
      </c>
      <c r="D32">
        <f>IF(D31=0,0,D31*(1-VLOOKUP(C31,Mort!$A$2:$E$111,IF(D31/D30=1-VLOOKUP(C30,Mort!$A$2:$E$111,4),4,5))))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1"/>
        <v>2042</v>
      </c>
      <c r="C33">
        <f t="shared" si="1"/>
        <v>83</v>
      </c>
      <c r="D33">
        <f>IF(D32=0,0,D32*(1-VLOOKUP(C32,Mort!$A$2:$E$111,IF(D32/D31=1-VLOOKUP(C31,Mort!$A$2:$E$111,4),4,5))))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1"/>
        <v>2043</v>
      </c>
      <c r="C34">
        <f t="shared" si="1"/>
        <v>84</v>
      </c>
      <c r="D34">
        <f>IF(D33=0,0,D33*(1-VLOOKUP(C33,Mort!$A$2:$E$111,IF(D33/D32=1-VLOOKUP(C32,Mort!$A$2:$E$111,4),4,5))))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1"/>
        <v>2044</v>
      </c>
      <c r="C35">
        <f t="shared" si="1"/>
        <v>85</v>
      </c>
      <c r="D35">
        <f>IF(D34=0,0,D34*(1-VLOOKUP(C34,Mort!$A$2:$E$111,IF(D34/D33=1-VLOOKUP(C33,Mort!$A$2:$E$111,4),4,5))))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1"/>
        <v>2045</v>
      </c>
      <c r="C36">
        <f t="shared" si="1"/>
        <v>86</v>
      </c>
      <c r="D36">
        <f>IF(D35=0,0,D35*(1-VLOOKUP(C35,Mort!$A$2:$E$111,IF(D35/D34=1-VLOOKUP(C34,Mort!$A$2:$E$111,4),4,5))))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1"/>
        <v>2046</v>
      </c>
      <c r="C37">
        <f t="shared" si="1"/>
        <v>87</v>
      </c>
      <c r="D37">
        <f>IF(D36=0,0,D36*(1-VLOOKUP(C36,Mort!$A$2:$E$111,IF(D36/D35=1-VLOOKUP(C35,Mort!$A$2:$E$111,4),4,5))))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1"/>
        <v>2047</v>
      </c>
      <c r="C38">
        <f t="shared" si="1"/>
        <v>88</v>
      </c>
      <c r="D38">
        <f>IF(D37=0,0,D37*(1-VLOOKUP(C37,Mort!$A$2:$E$111,IF(D37/D36=1-VLOOKUP(C36,Mort!$A$2:$E$111,4),4,5))))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1"/>
        <v>2048</v>
      </c>
      <c r="C39">
        <f t="shared" si="1"/>
        <v>89</v>
      </c>
      <c r="D39">
        <f>IF(D38=0,0,D38*(1-VLOOKUP(C38,Mort!$A$2:$E$111,IF(D38/D37=1-VLOOKUP(C37,Mort!$A$2:$E$111,4),4,5))))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1"/>
        <v>2049</v>
      </c>
      <c r="C40">
        <f t="shared" si="1"/>
        <v>90</v>
      </c>
      <c r="D40">
        <f>IF(D39=0,0,D39*(1-VLOOKUP(C39,Mort!$A$2:$E$111,IF(D39/D38=1-VLOOKUP(C38,Mort!$A$2:$E$111,4),4,5))))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1"/>
        <v>2050</v>
      </c>
      <c r="C41">
        <f t="shared" si="1"/>
        <v>91</v>
      </c>
      <c r="D41">
        <f>IF(D40=0,0,D40*(1-VLOOKUP(C40,Mort!$A$2:$E$111,IF(D40/D39=1-VLOOKUP(C39,Mort!$A$2:$E$111,4),4,5))))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1"/>
        <v>2051</v>
      </c>
      <c r="C42">
        <f t="shared" si="1"/>
        <v>92</v>
      </c>
      <c r="D42">
        <f>IF(D41=0,0,D41*(1-VLOOKUP(C41,Mort!$A$2:$E$111,IF(D41/D40=1-VLOOKUP(C40,Mort!$A$2:$E$111,4),4,5))))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1"/>
        <v>2052</v>
      </c>
      <c r="C43">
        <f t="shared" si="1"/>
        <v>93</v>
      </c>
      <c r="D43">
        <f>IF(D42=0,0,D42*(1-VLOOKUP(C42,Mort!$A$2:$E$111,IF(D42/D41=1-VLOOKUP(C41,Mort!$A$2:$E$111,4),4,5))))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si="1"/>
        <v>2053</v>
      </c>
      <c r="C44">
        <f t="shared" si="1"/>
        <v>94</v>
      </c>
      <c r="D44">
        <f>IF(D43=0,0,D43*(1-VLOOKUP(C43,Mort!$A$2:$E$111,IF(D43/D42=1-VLOOKUP(C42,Mort!$A$2:$E$111,4),4,5))))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1"/>
        <v>2054</v>
      </c>
      <c r="C45">
        <f t="shared" si="1"/>
        <v>95</v>
      </c>
      <c r="D45">
        <f>IF(D44=0,0,D44*(1-VLOOKUP(C44,Mort!$A$2:$E$111,IF(D44/D43=1-VLOOKUP(C43,Mort!$A$2:$E$111,4),4,5))))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1"/>
        <v>2055</v>
      </c>
      <c r="C46">
        <f t="shared" si="1"/>
        <v>96</v>
      </c>
      <c r="D46">
        <f>IF(D45=0,0,D45*(1-VLOOKUP(C45,Mort!$A$2:$E$111,IF(D45/D44=1-VLOOKUP(C44,Mort!$A$2:$E$111,4),4,5))))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1"/>
        <v>2056</v>
      </c>
      <c r="C47">
        <f t="shared" si="1"/>
        <v>97</v>
      </c>
      <c r="D47">
        <f>IF(D46=0,0,D46*(1-VLOOKUP(C46,Mort!$A$2:$E$111,IF(D46/D45=1-VLOOKUP(C45,Mort!$A$2:$E$111,4),4,5))))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1"/>
        <v>2057</v>
      </c>
      <c r="C48">
        <f t="shared" si="1"/>
        <v>98</v>
      </c>
      <c r="D48">
        <f>IF(D47=0,0,D47*(1-VLOOKUP(C47,Mort!$A$2:$E$111,IF(D47/D46=1-VLOOKUP(C46,Mort!$A$2:$E$111,4),4,5))))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1"/>
        <v>2058</v>
      </c>
      <c r="C49">
        <f t="shared" si="1"/>
        <v>99</v>
      </c>
      <c r="D49">
        <f>IF(D48=0,0,D48*(1-VLOOKUP(C48,Mort!$A$2:$E$111,IF(D48/D47=1-VLOOKUP(C47,Mort!$A$2:$E$111,4),4,5))))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1"/>
        <v>2059</v>
      </c>
      <c r="C50">
        <f t="shared" si="1"/>
        <v>100</v>
      </c>
      <c r="D50">
        <f>IF(D49=0,0,D49*(1-VLOOKUP(C49,Mort!$A$2:$E$111,IF(D49/D48=1-VLOOKUP(C48,Mort!$A$2:$E$111,4),4,5))))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1"/>
        <v>2060</v>
      </c>
      <c r="C51">
        <f t="shared" si="1"/>
        <v>101</v>
      </c>
      <c r="D51">
        <f>IF(D50=0,0,D50*(1-VLOOKUP(C50,Mort!$A$2:$E$111,IF(D50/D49=1-VLOOKUP(C49,Mort!$A$2:$E$111,4),4,5))))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1"/>
        <v>2061</v>
      </c>
      <c r="C52">
        <f t="shared" si="1"/>
        <v>102</v>
      </c>
      <c r="D52">
        <f>IF(D51=0,0,D51*(1-VLOOKUP(C51,Mort!$A$2:$E$111,IF(D51/D50=1-VLOOKUP(C50,Mort!$A$2:$E$111,4),4,5))))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1"/>
        <v>2062</v>
      </c>
      <c r="C53">
        <f t="shared" si="1"/>
        <v>103</v>
      </c>
      <c r="D53">
        <f>IF(D52=0,0,D52*(1-VLOOKUP(C52,Mort!$A$2:$E$111,IF(D52/D51=1-VLOOKUP(C51,Mort!$A$2:$E$111,4),4,5))))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1"/>
        <v>2063</v>
      </c>
      <c r="C54">
        <f t="shared" si="1"/>
        <v>104</v>
      </c>
      <c r="D54">
        <f>IF(D53=0,0,D53*(1-VLOOKUP(C53,Mort!$A$2:$E$111,IF(D53/D52=1-VLOOKUP(C52,Mort!$A$2:$E$111,4),4,5))))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1"/>
        <v>2064</v>
      </c>
      <c r="C55">
        <f t="shared" si="1"/>
        <v>105</v>
      </c>
      <c r="D55">
        <f>IF(D54=0,0,D54*(1-VLOOKUP(C54,Mort!$A$2:$E$111,IF(D54/D53=1-VLOOKUP(C53,Mort!$A$2:$E$111,4),4,5))))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1"/>
        <v>2065</v>
      </c>
      <c r="C56">
        <f t="shared" si="1"/>
        <v>106</v>
      </c>
      <c r="D56">
        <f>IF(D55=0,0,D55*(1-VLOOKUP(C55,Mort!$A$2:$E$111,IF(D55/D54=1-VLOOKUP(C54,Mort!$A$2:$E$111,4),4,5))))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1"/>
        <v>2066</v>
      </c>
      <c r="C57">
        <f t="shared" si="1"/>
        <v>107</v>
      </c>
      <c r="D57">
        <f>IF(D56=0,0,D56*(1-VLOOKUP(C56,Mort!$A$2:$E$111,IF(D56/D55=1-VLOOKUP(C55,Mort!$A$2:$E$111,4),4,5))))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1"/>
        <v>2067</v>
      </c>
      <c r="C58">
        <f t="shared" si="1"/>
        <v>108</v>
      </c>
      <c r="D58">
        <f>IF(D57=0,0,D57*(1-VLOOKUP(C57,Mort!$A$2:$E$111,IF(D57/D56=1-VLOOKUP(C56,Mort!$A$2:$E$111,4),4,5))))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1"/>
        <v>2068</v>
      </c>
      <c r="C59">
        <f t="shared" si="1"/>
        <v>109</v>
      </c>
      <c r="D59">
        <f>IF(D58=0,0,D58*(1-VLOOKUP(C58,Mort!$A$2:$E$111,IF(D58/D57=1-VLOOKUP(C57,Mort!$A$2:$E$111,4),4,5))))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si="1"/>
        <v>2069</v>
      </c>
      <c r="C60">
        <f t="shared" si="1"/>
        <v>110</v>
      </c>
      <c r="D60">
        <f>IF(D59=0,0,D59*(1-VLOOKUP(C59,Mort!$A$2:$E$111,IF(D59/D58=1-VLOOKUP(C58,Mort!$A$2:$E$111,4),4,5))))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1"/>
        <v>2070</v>
      </c>
      <c r="C61">
        <f t="shared" si="1"/>
        <v>111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1"/>
        <v>2071</v>
      </c>
      <c r="C62">
        <f t="shared" si="1"/>
        <v>112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1"/>
        <v>2072</v>
      </c>
      <c r="C63">
        <f t="shared" si="1"/>
        <v>113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1"/>
        <v>2073</v>
      </c>
      <c r="C64">
        <f t="shared" si="1"/>
        <v>114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1"/>
        <v>2074</v>
      </c>
      <c r="C65">
        <f t="shared" si="1"/>
        <v>115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1"/>
        <v>2075</v>
      </c>
      <c r="C66">
        <f t="shared" si="1"/>
        <v>116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1"/>
        <v>2076</v>
      </c>
      <c r="C67">
        <f t="shared" si="1"/>
        <v>117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1"/>
        <v>2077</v>
      </c>
      <c r="C68">
        <f t="shared" si="1"/>
        <v>118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1"/>
        <v>2078</v>
      </c>
      <c r="C69">
        <f t="shared" si="1"/>
        <v>119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1"/>
        <v>2079</v>
      </c>
      <c r="C70">
        <f t="shared" si="1"/>
        <v>120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1"/>
        <v>2080</v>
      </c>
      <c r="C71">
        <f t="shared" si="1"/>
        <v>121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1"/>
        <v>2081</v>
      </c>
      <c r="C72">
        <f t="shared" si="1"/>
        <v>122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1"/>
        <v>2082</v>
      </c>
      <c r="C73">
        <f t="shared" si="1"/>
        <v>123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1"/>
        <v>2083</v>
      </c>
      <c r="C74">
        <f t="shared" si="1"/>
        <v>124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1"/>
        <v>2084</v>
      </c>
      <c r="C75">
        <f t="shared" si="1"/>
        <v>125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2">ROUND(D75*E75, 2)</f>
        <v>0</v>
      </c>
    </row>
    <row r="76" spans="2:6" x14ac:dyDescent="0.25">
      <c r="B76">
        <f t="shared" ref="B76:C109" si="3">B75+1</f>
        <v>2085</v>
      </c>
      <c r="C76">
        <f t="shared" si="3"/>
        <v>126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2"/>
        <v>0</v>
      </c>
    </row>
    <row r="77" spans="2:6" x14ac:dyDescent="0.25">
      <c r="B77">
        <f t="shared" si="3"/>
        <v>2086</v>
      </c>
      <c r="C77">
        <f t="shared" si="3"/>
        <v>127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2"/>
        <v>0</v>
      </c>
    </row>
    <row r="78" spans="2:6" x14ac:dyDescent="0.25">
      <c r="B78">
        <f t="shared" si="3"/>
        <v>2087</v>
      </c>
      <c r="C78">
        <f t="shared" si="3"/>
        <v>128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2"/>
        <v>0</v>
      </c>
    </row>
    <row r="79" spans="2:6" x14ac:dyDescent="0.25">
      <c r="B79">
        <f t="shared" si="3"/>
        <v>2088</v>
      </c>
      <c r="C79">
        <f t="shared" si="3"/>
        <v>129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2"/>
        <v>0</v>
      </c>
    </row>
    <row r="80" spans="2:6" x14ac:dyDescent="0.25">
      <c r="B80">
        <f t="shared" si="3"/>
        <v>2089</v>
      </c>
      <c r="C80">
        <f t="shared" si="3"/>
        <v>130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2"/>
        <v>0</v>
      </c>
    </row>
    <row r="81" spans="2:6" x14ac:dyDescent="0.25">
      <c r="B81">
        <f t="shared" si="3"/>
        <v>2090</v>
      </c>
      <c r="C81">
        <f t="shared" si="3"/>
        <v>131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2"/>
        <v>0</v>
      </c>
    </row>
    <row r="82" spans="2:6" x14ac:dyDescent="0.25">
      <c r="B82">
        <f t="shared" si="3"/>
        <v>2091</v>
      </c>
      <c r="C82">
        <f t="shared" si="3"/>
        <v>132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2"/>
        <v>0</v>
      </c>
    </row>
    <row r="83" spans="2:6" x14ac:dyDescent="0.25">
      <c r="B83">
        <f t="shared" si="3"/>
        <v>2092</v>
      </c>
      <c r="C83">
        <f t="shared" si="3"/>
        <v>133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2"/>
        <v>0</v>
      </c>
    </row>
    <row r="84" spans="2:6" x14ac:dyDescent="0.25">
      <c r="B84">
        <f t="shared" si="3"/>
        <v>2093</v>
      </c>
      <c r="C84">
        <f t="shared" si="3"/>
        <v>134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2"/>
        <v>0</v>
      </c>
    </row>
    <row r="85" spans="2:6" x14ac:dyDescent="0.25">
      <c r="B85">
        <f t="shared" si="3"/>
        <v>2094</v>
      </c>
      <c r="C85">
        <f t="shared" si="3"/>
        <v>135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2"/>
        <v>0</v>
      </c>
    </row>
    <row r="86" spans="2:6" x14ac:dyDescent="0.25">
      <c r="B86">
        <f t="shared" si="3"/>
        <v>2095</v>
      </c>
      <c r="C86">
        <f t="shared" si="3"/>
        <v>136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2"/>
        <v>0</v>
      </c>
    </row>
    <row r="87" spans="2:6" x14ac:dyDescent="0.25">
      <c r="B87">
        <f t="shared" si="3"/>
        <v>2096</v>
      </c>
      <c r="C87">
        <f t="shared" si="3"/>
        <v>137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2"/>
        <v>0</v>
      </c>
    </row>
    <row r="88" spans="2:6" x14ac:dyDescent="0.25">
      <c r="B88">
        <f t="shared" si="3"/>
        <v>2097</v>
      </c>
      <c r="C88">
        <f t="shared" si="3"/>
        <v>138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2"/>
        <v>0</v>
      </c>
    </row>
    <row r="89" spans="2:6" x14ac:dyDescent="0.25">
      <c r="B89">
        <f t="shared" si="3"/>
        <v>2098</v>
      </c>
      <c r="C89">
        <f t="shared" si="3"/>
        <v>139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2"/>
        <v>0</v>
      </c>
    </row>
    <row r="90" spans="2:6" x14ac:dyDescent="0.25">
      <c r="B90">
        <f t="shared" si="3"/>
        <v>2099</v>
      </c>
      <c r="C90">
        <f t="shared" si="3"/>
        <v>140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2"/>
        <v>0</v>
      </c>
    </row>
    <row r="91" spans="2:6" x14ac:dyDescent="0.25">
      <c r="B91">
        <f t="shared" si="3"/>
        <v>2100</v>
      </c>
      <c r="C91">
        <f t="shared" si="3"/>
        <v>141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2"/>
        <v>0</v>
      </c>
    </row>
    <row r="92" spans="2:6" x14ac:dyDescent="0.25">
      <c r="B92">
        <f t="shared" si="3"/>
        <v>2101</v>
      </c>
      <c r="C92">
        <f t="shared" si="3"/>
        <v>142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2"/>
        <v>0</v>
      </c>
    </row>
    <row r="93" spans="2:6" x14ac:dyDescent="0.25">
      <c r="B93">
        <f t="shared" si="3"/>
        <v>2102</v>
      </c>
      <c r="C93">
        <f t="shared" si="3"/>
        <v>143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2"/>
        <v>0</v>
      </c>
    </row>
    <row r="94" spans="2:6" x14ac:dyDescent="0.25">
      <c r="B94">
        <f t="shared" si="3"/>
        <v>2103</v>
      </c>
      <c r="C94">
        <f t="shared" si="3"/>
        <v>144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2"/>
        <v>0</v>
      </c>
    </row>
    <row r="95" spans="2:6" x14ac:dyDescent="0.25">
      <c r="B95">
        <f t="shared" si="3"/>
        <v>2104</v>
      </c>
      <c r="C95">
        <f t="shared" si="3"/>
        <v>145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2"/>
        <v>0</v>
      </c>
    </row>
    <row r="96" spans="2:6" x14ac:dyDescent="0.25">
      <c r="B96">
        <f t="shared" si="3"/>
        <v>2105</v>
      </c>
      <c r="C96">
        <f t="shared" si="3"/>
        <v>146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2"/>
        <v>0</v>
      </c>
    </row>
    <row r="97" spans="2:6" x14ac:dyDescent="0.25">
      <c r="B97">
        <f t="shared" si="3"/>
        <v>2106</v>
      </c>
      <c r="C97">
        <f t="shared" si="3"/>
        <v>147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2"/>
        <v>0</v>
      </c>
    </row>
    <row r="98" spans="2:6" x14ac:dyDescent="0.25">
      <c r="B98">
        <f t="shared" si="3"/>
        <v>2107</v>
      </c>
      <c r="C98">
        <f t="shared" si="3"/>
        <v>148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2"/>
        <v>0</v>
      </c>
    </row>
    <row r="99" spans="2:6" x14ac:dyDescent="0.25">
      <c r="B99">
        <f t="shared" si="3"/>
        <v>2108</v>
      </c>
      <c r="C99">
        <f t="shared" si="3"/>
        <v>149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2"/>
        <v>0</v>
      </c>
    </row>
    <row r="100" spans="2:6" x14ac:dyDescent="0.25">
      <c r="B100">
        <f t="shared" si="3"/>
        <v>2109</v>
      </c>
      <c r="C100">
        <f t="shared" si="3"/>
        <v>150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2"/>
        <v>0</v>
      </c>
    </row>
    <row r="101" spans="2:6" x14ac:dyDescent="0.25">
      <c r="B101">
        <f t="shared" si="3"/>
        <v>2110</v>
      </c>
      <c r="C101">
        <f t="shared" si="3"/>
        <v>151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2"/>
        <v>0</v>
      </c>
    </row>
    <row r="102" spans="2:6" x14ac:dyDescent="0.25">
      <c r="B102">
        <f t="shared" si="3"/>
        <v>2111</v>
      </c>
      <c r="C102">
        <f t="shared" si="3"/>
        <v>152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2"/>
        <v>0</v>
      </c>
    </row>
    <row r="103" spans="2:6" x14ac:dyDescent="0.25">
      <c r="B103">
        <f t="shared" si="3"/>
        <v>2112</v>
      </c>
      <c r="C103">
        <f t="shared" si="3"/>
        <v>153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2"/>
        <v>0</v>
      </c>
    </row>
    <row r="104" spans="2:6" x14ac:dyDescent="0.25">
      <c r="B104">
        <f t="shared" si="3"/>
        <v>2113</v>
      </c>
      <c r="C104">
        <f t="shared" si="3"/>
        <v>154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2"/>
        <v>0</v>
      </c>
    </row>
    <row r="105" spans="2:6" x14ac:dyDescent="0.25">
      <c r="B105">
        <f t="shared" si="3"/>
        <v>2114</v>
      </c>
      <c r="C105">
        <f t="shared" si="3"/>
        <v>155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2"/>
        <v>0</v>
      </c>
    </row>
    <row r="106" spans="2:6" x14ac:dyDescent="0.25">
      <c r="B106">
        <f t="shared" si="3"/>
        <v>2115</v>
      </c>
      <c r="C106">
        <f t="shared" si="3"/>
        <v>156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2"/>
        <v>0</v>
      </c>
    </row>
    <row r="107" spans="2:6" x14ac:dyDescent="0.25">
      <c r="B107">
        <f t="shared" si="3"/>
        <v>2116</v>
      </c>
      <c r="C107">
        <f t="shared" si="3"/>
        <v>157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2"/>
        <v>0</v>
      </c>
    </row>
    <row r="108" spans="2:6" x14ac:dyDescent="0.25">
      <c r="B108">
        <f t="shared" si="3"/>
        <v>2117</v>
      </c>
      <c r="C108">
        <f t="shared" si="3"/>
        <v>158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2"/>
        <v>0</v>
      </c>
    </row>
    <row r="109" spans="2:6" x14ac:dyDescent="0.25">
      <c r="B109">
        <f t="shared" si="3"/>
        <v>2118</v>
      </c>
      <c r="C109">
        <f t="shared" si="3"/>
        <v>159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2"/>
        <v>0</v>
      </c>
    </row>
    <row r="110" spans="2:6" x14ac:dyDescent="0.25">
      <c r="E110" s="5"/>
      <c r="F110" s="5"/>
    </row>
    <row r="111" spans="2:6" x14ac:dyDescent="0.25">
      <c r="E111" s="5"/>
      <c r="F111" s="5"/>
    </row>
    <row r="112" spans="2:6" x14ac:dyDescent="0.25">
      <c r="E112" s="5"/>
      <c r="F112" s="5"/>
    </row>
    <row r="113" spans="2:6" x14ac:dyDescent="0.25">
      <c r="B113" t="s">
        <v>3</v>
      </c>
      <c r="C113">
        <v>14</v>
      </c>
      <c r="E113" s="5"/>
      <c r="F113" s="5"/>
    </row>
    <row r="114" spans="2:6" x14ac:dyDescent="0.25">
      <c r="B114" t="s">
        <v>5</v>
      </c>
      <c r="C114">
        <f>VLOOKUP(C113,AMMset!A:E,3)</f>
        <v>68</v>
      </c>
      <c r="E114" s="5"/>
      <c r="F114" s="5"/>
    </row>
    <row r="115" spans="2:6" x14ac:dyDescent="0.25">
      <c r="B115" t="s">
        <v>7</v>
      </c>
      <c r="C115" t="str">
        <f>VLOOKUP(C113,AMMset!A:E,5)</f>
        <v>M</v>
      </c>
      <c r="E115" s="5"/>
      <c r="F115" s="5"/>
    </row>
    <row r="116" spans="2:6" x14ac:dyDescent="0.25">
      <c r="D116" t="s">
        <v>125</v>
      </c>
      <c r="E116" s="5" t="s">
        <v>126</v>
      </c>
      <c r="F116" s="5"/>
    </row>
    <row r="117" spans="2:6" x14ac:dyDescent="0.25">
      <c r="B117" t="s">
        <v>21</v>
      </c>
      <c r="C117" s="6">
        <f>NPV(Assumptions!$C$9,F120:F219)*(1+Assumptions!$C$9)</f>
        <v>96463.697811249833</v>
      </c>
      <c r="D117" s="6">
        <f>NPV(Assumptions!$C$9+0.01,F120:F219)*(1.01+Assumptions!$C$9)</f>
        <v>86444.793848854781</v>
      </c>
      <c r="E117" s="6">
        <f>NPV(Assumptions!$C$9-0.01,F120:F219)*(0.99+Assumptions!$C$9)</f>
        <v>108375.31001039885</v>
      </c>
      <c r="F117" s="5"/>
    </row>
    <row r="118" spans="2:6" x14ac:dyDescent="0.25">
      <c r="E118" s="5"/>
      <c r="F118" s="5"/>
    </row>
    <row r="119" spans="2:6" x14ac:dyDescent="0.25">
      <c r="B119" t="s">
        <v>16</v>
      </c>
      <c r="C119" t="s">
        <v>5</v>
      </c>
      <c r="D119" t="s">
        <v>27</v>
      </c>
      <c r="E119" s="5" t="s">
        <v>26</v>
      </c>
      <c r="F119" s="5" t="s">
        <v>28</v>
      </c>
    </row>
    <row r="120" spans="2:6" x14ac:dyDescent="0.25">
      <c r="B120">
        <f>Assumptions!C3</f>
        <v>2019</v>
      </c>
      <c r="C120">
        <f>C114</f>
        <v>68</v>
      </c>
      <c r="D120">
        <v>1</v>
      </c>
      <c r="E120" s="5">
        <f>IF(C120&lt;65,Assumptions!$C$6,Assumptions!$C$7)*(1+Assumptions!$C$8)^(B120-$B$10)</f>
        <v>4197</v>
      </c>
      <c r="F120" s="6">
        <f>ROUND(D120*E120, 2)</f>
        <v>4197</v>
      </c>
    </row>
    <row r="121" spans="2:6" x14ac:dyDescent="0.25">
      <c r="B121">
        <f>B120+1</f>
        <v>2020</v>
      </c>
      <c r="C121">
        <f>C120+1</f>
        <v>69</v>
      </c>
      <c r="D121">
        <f>D120*(1-VLOOKUP(C120,Mort!$A$2:$E$111,IF(C115="M",4,5)))</f>
        <v>0.98953999999999998</v>
      </c>
      <c r="E121" s="5">
        <f>IF(C121&lt;65,Assumptions!$C$6,Assumptions!$C$7)*(1+Assumptions!$C$8)^(B121-$B$10)</f>
        <v>4427.835</v>
      </c>
      <c r="F121" s="6">
        <f t="shared" ref="F121:F184" si="4">ROUND(D121*E121, 2)</f>
        <v>4381.5200000000004</v>
      </c>
    </row>
    <row r="122" spans="2:6" x14ac:dyDescent="0.25">
      <c r="B122">
        <f t="shared" ref="B122:C122" si="5">B121+1</f>
        <v>2021</v>
      </c>
      <c r="C122">
        <f t="shared" si="5"/>
        <v>70</v>
      </c>
      <c r="D122">
        <f>IF(D121=0,0,D121*(1-VLOOKUP(C121,Mort!$A$2:$E$111,IF(D121/D120=1-VLOOKUP(C120,Mort!$A$2:$E$111,4),4,5))))</f>
        <v>0.97801185899999987</v>
      </c>
      <c r="E122" s="5">
        <f>IF(C122&lt;65,Assumptions!$C$6,Assumptions!$C$7)*(1+Assumptions!$C$8)^(B122-$B$10)</f>
        <v>4671.3659250000001</v>
      </c>
      <c r="F122" s="6">
        <f t="shared" si="4"/>
        <v>4568.6499999999996</v>
      </c>
    </row>
    <row r="123" spans="2:6" x14ac:dyDescent="0.25">
      <c r="B123">
        <f t="shared" ref="B123:C123" si="6">B122+1</f>
        <v>2022</v>
      </c>
      <c r="C123">
        <f t="shared" si="6"/>
        <v>71</v>
      </c>
      <c r="D123">
        <f>IF(D122=0,0,D122*(1-VLOOKUP(C122,Mort!$A$2:$E$111,IF(D122/D121=1-VLOOKUP(C121,Mort!$A$2:$E$111,4),4,5))))</f>
        <v>0.96524880424004988</v>
      </c>
      <c r="E123" s="5">
        <f>IF(C123&lt;65,Assumptions!$C$6,Assumptions!$C$7)*(1+Assumptions!$C$8)^(B123-$B$10)</f>
        <v>4928.2910508749992</v>
      </c>
      <c r="F123" s="6">
        <f t="shared" si="4"/>
        <v>4757.03</v>
      </c>
    </row>
    <row r="124" spans="2:6" x14ac:dyDescent="0.25">
      <c r="B124">
        <f t="shared" ref="B124:C124" si="7">B123+1</f>
        <v>2023</v>
      </c>
      <c r="C124">
        <f t="shared" si="7"/>
        <v>72</v>
      </c>
      <c r="D124">
        <f>IF(D123=0,0,D123*(1-VLOOKUP(C123,Mort!$A$2:$E$111,IF(D123/D122=1-VLOOKUP(C122,Mort!$A$2:$E$111,4),4,5))))</f>
        <v>0.95112721423401791</v>
      </c>
      <c r="E124" s="5">
        <f>IF(C124&lt;65,Assumptions!$C$6,Assumptions!$C$7)*(1+Assumptions!$C$8)^(B124-$B$10)</f>
        <v>5199.3470586731246</v>
      </c>
      <c r="F124" s="6">
        <f t="shared" si="4"/>
        <v>4945.24</v>
      </c>
    </row>
    <row r="125" spans="2:6" x14ac:dyDescent="0.25">
      <c r="B125">
        <f t="shared" ref="B125:C125" si="8">B124+1</f>
        <v>2024</v>
      </c>
      <c r="C125">
        <f t="shared" si="8"/>
        <v>73</v>
      </c>
      <c r="D125">
        <f>IF(D124=0,0,D124*(1-VLOOKUP(C124,Mort!$A$2:$E$111,IF(D124/D123=1-VLOOKUP(C123,Mort!$A$2:$E$111,4),4,5))))</f>
        <v>0.93559530682557646</v>
      </c>
      <c r="E125" s="5">
        <f>IF(C125&lt;65,Assumptions!$C$6,Assumptions!$C$7)*(1+Assumptions!$C$8)^(B125-$B$10)</f>
        <v>5485.311146900146</v>
      </c>
      <c r="F125" s="6">
        <f t="shared" si="4"/>
        <v>5132.03</v>
      </c>
    </row>
    <row r="126" spans="2:6" x14ac:dyDescent="0.25">
      <c r="B126">
        <f t="shared" ref="B126:C126" si="9">B125+1</f>
        <v>2025</v>
      </c>
      <c r="C126">
        <f t="shared" si="9"/>
        <v>74</v>
      </c>
      <c r="D126">
        <f>IF(D125=0,0,D125*(1-VLOOKUP(C125,Mort!$A$2:$E$111,IF(D125/D124=1-VLOOKUP(C124,Mort!$A$2:$E$111,4),4,5))))</f>
        <v>0.91873587939657952</v>
      </c>
      <c r="E126" s="5">
        <f>IF(C126&lt;65,Assumptions!$C$6,Assumptions!$C$7)*(1+Assumptions!$C$8)^(B126-$B$10)</f>
        <v>5787.0032599796532</v>
      </c>
      <c r="F126" s="6">
        <f t="shared" si="4"/>
        <v>5316.73</v>
      </c>
    </row>
    <row r="127" spans="2:6" x14ac:dyDescent="0.25">
      <c r="B127">
        <f t="shared" ref="B127:C127" si="10">B126+1</f>
        <v>2026</v>
      </c>
      <c r="C127">
        <f t="shared" si="10"/>
        <v>75</v>
      </c>
      <c r="D127">
        <f>IF(D126=0,0,D126*(1-VLOOKUP(C126,Mort!$A$2:$E$111,IF(D126/D125=1-VLOOKUP(C125,Mort!$A$2:$E$111,4),4,5))))</f>
        <v>0.90040709860261769</v>
      </c>
      <c r="E127" s="5">
        <f>IF(C127&lt;65,Assumptions!$C$6,Assumptions!$C$7)*(1+Assumptions!$C$8)^(B127-$B$10)</f>
        <v>6105.2884392785336</v>
      </c>
      <c r="F127" s="6">
        <f t="shared" si="4"/>
        <v>5497.25</v>
      </c>
    </row>
    <row r="128" spans="2:6" x14ac:dyDescent="0.25">
      <c r="B128">
        <f t="shared" ref="B128:C128" si="11">B127+1</f>
        <v>2027</v>
      </c>
      <c r="C128">
        <f t="shared" si="11"/>
        <v>76</v>
      </c>
      <c r="D128">
        <f>IF(D127=0,0,D127*(1-VLOOKUP(C127,Mort!$A$2:$E$111,IF(D127/D126=1-VLOOKUP(C126,Mort!$A$2:$E$111,4),4,5))))</f>
        <v>0.88055312207842995</v>
      </c>
      <c r="E128" s="5">
        <f>IF(C128&lt;65,Assumptions!$C$6,Assumptions!$C$7)*(1+Assumptions!$C$8)^(B128-$B$10)</f>
        <v>6441.0793034388535</v>
      </c>
      <c r="F128" s="6">
        <f t="shared" si="4"/>
        <v>5671.71</v>
      </c>
    </row>
    <row r="129" spans="2:6" x14ac:dyDescent="0.25">
      <c r="B129">
        <f t="shared" ref="B129:C129" si="12">B128+1</f>
        <v>2028</v>
      </c>
      <c r="C129">
        <f t="shared" si="12"/>
        <v>77</v>
      </c>
      <c r="D129">
        <f>IF(D128=0,0,D128*(1-VLOOKUP(C128,Mort!$A$2:$E$111,IF(D128/D127=1-VLOOKUP(C127,Mort!$A$2:$E$111,4),4,5))))</f>
        <v>0.85907643143093704</v>
      </c>
      <c r="E129" s="5">
        <f>IF(C129&lt;65,Assumptions!$C$6,Assumptions!$C$7)*(1+Assumptions!$C$8)^(B129-$B$10)</f>
        <v>6795.3386651279907</v>
      </c>
      <c r="F129" s="6">
        <f t="shared" si="4"/>
        <v>5837.72</v>
      </c>
    </row>
    <row r="130" spans="2:6" x14ac:dyDescent="0.25">
      <c r="B130">
        <f t="shared" ref="B130:C130" si="13">B129+1</f>
        <v>2029</v>
      </c>
      <c r="C130">
        <f t="shared" si="13"/>
        <v>78</v>
      </c>
      <c r="D130">
        <f>IF(D129=0,0,D129*(1-VLOOKUP(C129,Mort!$A$2:$E$111,IF(D129/D128=1-VLOOKUP(C128,Mort!$A$2:$E$111,4),4,5))))</f>
        <v>0.83565800791012979</v>
      </c>
      <c r="E130" s="5">
        <f>IF(C130&lt;65,Assumptions!$C$6,Assumptions!$C$7)*(1+Assumptions!$C$8)^(B130-$B$10)</f>
        <v>7169.0822917100295</v>
      </c>
      <c r="F130" s="6">
        <f t="shared" si="4"/>
        <v>5990.9</v>
      </c>
    </row>
    <row r="131" spans="2:6" x14ac:dyDescent="0.25">
      <c r="B131">
        <f t="shared" ref="B131:C131" si="14">B130+1</f>
        <v>2030</v>
      </c>
      <c r="C131">
        <f t="shared" si="14"/>
        <v>79</v>
      </c>
      <c r="D131">
        <f>IF(D130=0,0,D130*(1-VLOOKUP(C130,Mort!$A$2:$E$111,IF(D130/D129=1-VLOOKUP(C129,Mort!$A$2:$E$111,4),4,5))))</f>
        <v>0.81005344654776346</v>
      </c>
      <c r="E131" s="5">
        <f>IF(C131&lt;65,Assumptions!$C$6,Assumptions!$C$7)*(1+Assumptions!$C$8)^(B131-$B$10)</f>
        <v>7563.3818177540807</v>
      </c>
      <c r="F131" s="6">
        <f t="shared" si="4"/>
        <v>6126.74</v>
      </c>
    </row>
    <row r="132" spans="2:6" x14ac:dyDescent="0.25">
      <c r="B132">
        <f t="shared" ref="B132:C132" si="15">B131+1</f>
        <v>2031</v>
      </c>
      <c r="C132">
        <f t="shared" si="15"/>
        <v>80</v>
      </c>
      <c r="D132">
        <f>IF(D131=0,0,D131*(1-VLOOKUP(C131,Mort!$A$2:$E$111,IF(D131/D130=1-VLOOKUP(C130,Mort!$A$2:$E$111,4),4,5))))</f>
        <v>0.78203369783167631</v>
      </c>
      <c r="E132" s="5">
        <f>IF(C132&lt;65,Assumptions!$C$6,Assumptions!$C$7)*(1+Assumptions!$C$8)^(B132-$B$10)</f>
        <v>7979.3678177305546</v>
      </c>
      <c r="F132" s="6">
        <f t="shared" si="4"/>
        <v>6240.13</v>
      </c>
    </row>
    <row r="133" spans="2:6" x14ac:dyDescent="0.25">
      <c r="B133">
        <f t="shared" ref="B133:C133" si="16">B132+1</f>
        <v>2032</v>
      </c>
      <c r="C133">
        <f t="shared" si="16"/>
        <v>81</v>
      </c>
      <c r="D133">
        <f>IF(D132=0,0,D132*(1-VLOOKUP(C132,Mort!$A$2:$E$111,IF(D132/D131=1-VLOOKUP(C131,Mort!$A$2:$E$111,4),4,5))))</f>
        <v>0.75154220395321925</v>
      </c>
      <c r="E133" s="5">
        <f>IF(C133&lt;65,Assumptions!$C$6,Assumptions!$C$7)*(1+Assumptions!$C$8)^(B133-$B$10)</f>
        <v>8418.2330477057349</v>
      </c>
      <c r="F133" s="6">
        <f t="shared" si="4"/>
        <v>6326.66</v>
      </c>
    </row>
    <row r="134" spans="2:6" x14ac:dyDescent="0.25">
      <c r="B134">
        <f t="shared" ref="B134:C134" si="17">B133+1</f>
        <v>2033</v>
      </c>
      <c r="C134">
        <f t="shared" si="17"/>
        <v>82</v>
      </c>
      <c r="D134">
        <f>IF(D133=0,0,D133*(1-VLOOKUP(C133,Mort!$A$2:$E$111,IF(D133/D132=1-VLOOKUP(C132,Mort!$A$2:$E$111,4),4,5))))</f>
        <v>0.71846683155723812</v>
      </c>
      <c r="E134" s="5">
        <f>IF(C134&lt;65,Assumptions!$C$6,Assumptions!$C$7)*(1+Assumptions!$C$8)^(B134-$B$10)</f>
        <v>8881.2358653295505</v>
      </c>
      <c r="F134" s="6">
        <f t="shared" si="4"/>
        <v>6380.87</v>
      </c>
    </row>
    <row r="135" spans="2:6" x14ac:dyDescent="0.25">
      <c r="B135">
        <f t="shared" ref="B135:C135" si="18">B134+1</f>
        <v>2034</v>
      </c>
      <c r="C135">
        <f t="shared" si="18"/>
        <v>83</v>
      </c>
      <c r="D135">
        <f>IF(D134=0,0,D134*(1-VLOOKUP(C134,Mort!$A$2:$E$111,IF(D134/D133=1-VLOOKUP(C133,Mort!$A$2:$E$111,4),4,5))))</f>
        <v>0.68278058403379005</v>
      </c>
      <c r="E135" s="5">
        <f>IF(C135&lt;65,Assumptions!$C$6,Assumptions!$C$7)*(1+Assumptions!$C$8)^(B135-$B$10)</f>
        <v>9369.7038379226742</v>
      </c>
      <c r="F135" s="6">
        <f t="shared" si="4"/>
        <v>6397.45</v>
      </c>
    </row>
    <row r="136" spans="2:6" x14ac:dyDescent="0.25">
      <c r="B136">
        <f t="shared" ref="B136:C136" si="19">B135+1</f>
        <v>2035</v>
      </c>
      <c r="C136">
        <f t="shared" si="19"/>
        <v>84</v>
      </c>
      <c r="D136">
        <f>IF(D135=0,0,D135*(1-VLOOKUP(C135,Mort!$A$2:$E$111,IF(D135/D134=1-VLOOKUP(C134,Mort!$A$2:$E$111,4),4,5))))</f>
        <v>0.64464046060966251</v>
      </c>
      <c r="E136" s="5">
        <f>IF(C136&lt;65,Assumptions!$C$6,Assumptions!$C$7)*(1+Assumptions!$C$8)^(B136-$B$10)</f>
        <v>9885.0375490084207</v>
      </c>
      <c r="F136" s="6">
        <f t="shared" si="4"/>
        <v>6372.3</v>
      </c>
    </row>
    <row r="137" spans="2:6" x14ac:dyDescent="0.25">
      <c r="B137">
        <f t="shared" ref="B137:C137" si="20">B136+1</f>
        <v>2036</v>
      </c>
      <c r="C137">
        <f t="shared" si="20"/>
        <v>85</v>
      </c>
      <c r="D137">
        <f>IF(D136=0,0,D136*(1-VLOOKUP(C136,Mort!$A$2:$E$111,IF(D136/D135=1-VLOOKUP(C135,Mort!$A$2:$E$111,4),4,5))))</f>
        <v>0.60437621743998304</v>
      </c>
      <c r="E137" s="5">
        <f>IF(C137&lt;65,Assumptions!$C$6,Assumptions!$C$7)*(1+Assumptions!$C$8)^(B137-$B$10)</f>
        <v>10428.714614203884</v>
      </c>
      <c r="F137" s="6">
        <f t="shared" si="4"/>
        <v>6302.87</v>
      </c>
    </row>
    <row r="138" spans="2:6" x14ac:dyDescent="0.25">
      <c r="B138">
        <f t="shared" ref="B138:C138" si="21">B137+1</f>
        <v>2037</v>
      </c>
      <c r="C138">
        <f t="shared" si="21"/>
        <v>86</v>
      </c>
      <c r="D138">
        <f>IF(D137=0,0,D137*(1-VLOOKUP(C137,Mort!$A$2:$E$111,IF(D137/D136=1-VLOOKUP(C136,Mort!$A$2:$E$111,4),4,5))))</f>
        <v>0.56225723884659062</v>
      </c>
      <c r="E138" s="5">
        <f>IF(C138&lt;65,Assumptions!$C$6,Assumptions!$C$7)*(1+Assumptions!$C$8)^(B138-$B$10)</f>
        <v>11002.293917985098</v>
      </c>
      <c r="F138" s="6">
        <f t="shared" si="4"/>
        <v>6186.12</v>
      </c>
    </row>
    <row r="139" spans="2:6" x14ac:dyDescent="0.25">
      <c r="B139">
        <f t="shared" ref="B139:C139" si="22">B138+1</f>
        <v>2038</v>
      </c>
      <c r="C139">
        <f t="shared" si="22"/>
        <v>87</v>
      </c>
      <c r="D139">
        <f>IF(D138=0,0,D138*(1-VLOOKUP(C138,Mort!$A$2:$E$111,IF(D138/D137=1-VLOOKUP(C137,Mort!$A$2:$E$111,4),4,5))))</f>
        <v>0.51858109653298745</v>
      </c>
      <c r="E139" s="5">
        <f>IF(C139&lt;65,Assumptions!$C$6,Assumptions!$C$7)*(1+Assumptions!$C$8)^(B139-$B$10)</f>
        <v>11607.420083474277</v>
      </c>
      <c r="F139" s="6">
        <f t="shared" si="4"/>
        <v>6019.39</v>
      </c>
    </row>
    <row r="140" spans="2:6" x14ac:dyDescent="0.25">
      <c r="B140">
        <f t="shared" ref="B140:C140" si="23">B139+1</f>
        <v>2039</v>
      </c>
      <c r="C140">
        <f t="shared" si="23"/>
        <v>88</v>
      </c>
      <c r="D140">
        <f>IF(D139=0,0,D139*(1-VLOOKUP(C139,Mort!$A$2:$E$111,IF(D139/D138=1-VLOOKUP(C138,Mort!$A$2:$E$111,4),4,5))))</f>
        <v>0.472780014087194</v>
      </c>
      <c r="E140" s="5">
        <f>IF(C140&lt;65,Assumptions!$C$6,Assumptions!$C$7)*(1+Assumptions!$C$8)^(B140-$B$10)</f>
        <v>12245.828188065363</v>
      </c>
      <c r="F140" s="6">
        <f t="shared" si="4"/>
        <v>5789.58</v>
      </c>
    </row>
    <row r="141" spans="2:6" x14ac:dyDescent="0.25">
      <c r="B141">
        <f t="shared" ref="B141:C141" si="24">B140+1</f>
        <v>2040</v>
      </c>
      <c r="C141">
        <f t="shared" si="24"/>
        <v>89</v>
      </c>
      <c r="D141">
        <f>IF(D140=0,0,D140*(1-VLOOKUP(C140,Mort!$A$2:$E$111,IF(D140/D139=1-VLOOKUP(C139,Mort!$A$2:$E$111,4),4,5))))</f>
        <v>0.42526089487129015</v>
      </c>
      <c r="E141" s="5">
        <f>IF(C141&lt;65,Assumptions!$C$6,Assumptions!$C$7)*(1+Assumptions!$C$8)^(B141-$B$10)</f>
        <v>12919.348738408957</v>
      </c>
      <c r="F141" s="6">
        <f t="shared" si="4"/>
        <v>5494.09</v>
      </c>
    </row>
    <row r="142" spans="2:6" x14ac:dyDescent="0.25">
      <c r="B142">
        <f t="shared" ref="B142:C142" si="25">B141+1</f>
        <v>2041</v>
      </c>
      <c r="C142">
        <f t="shared" si="25"/>
        <v>90</v>
      </c>
      <c r="D142">
        <f>IF(D141=0,0,D141*(1-VLOOKUP(C141,Mort!$A$2:$E$111,IF(D141/D140=1-VLOOKUP(C140,Mort!$A$2:$E$111,4),4,5))))</f>
        <v>0.37666207980539912</v>
      </c>
      <c r="E142" s="5">
        <f>IF(C142&lt;65,Assumptions!$C$6,Assumptions!$C$7)*(1+Assumptions!$C$8)^(B142-$B$10)</f>
        <v>13629.912919021448</v>
      </c>
      <c r="F142" s="6">
        <f t="shared" si="4"/>
        <v>5133.87</v>
      </c>
    </row>
    <row r="143" spans="2:6" x14ac:dyDescent="0.25">
      <c r="B143">
        <f t="shared" ref="B143:C143" si="26">B142+1</f>
        <v>2042</v>
      </c>
      <c r="C143">
        <f t="shared" si="26"/>
        <v>91</v>
      </c>
      <c r="D143">
        <f>IF(D142=0,0,D142*(1-VLOOKUP(C142,Mort!$A$2:$E$111,IF(D142/D141=1-VLOOKUP(C141,Mort!$A$2:$E$111,4),4,5))))</f>
        <v>0.32779394157144665</v>
      </c>
      <c r="E143" s="5">
        <f>IF(C143&lt;65,Assumptions!$C$6,Assumptions!$C$7)*(1+Assumptions!$C$8)^(B143-$B$10)</f>
        <v>14379.558129567627</v>
      </c>
      <c r="F143" s="6">
        <f t="shared" si="4"/>
        <v>4713.53</v>
      </c>
    </row>
    <row r="144" spans="2:6" x14ac:dyDescent="0.25">
      <c r="B144">
        <f t="shared" ref="B144:C144" si="27">B143+1</f>
        <v>2043</v>
      </c>
      <c r="C144">
        <f t="shared" si="27"/>
        <v>92</v>
      </c>
      <c r="D144">
        <f>IF(D143=0,0,D143*(1-VLOOKUP(C143,Mort!$A$2:$E$111,IF(D143/D142=1-VLOOKUP(C142,Mort!$A$2:$E$111,4),4,5))))</f>
        <v>0.27969345858525257</v>
      </c>
      <c r="E144" s="5">
        <f>IF(C144&lt;65,Assumptions!$C$6,Assumptions!$C$7)*(1+Assumptions!$C$8)^(B144-$B$10)</f>
        <v>15170.433826693847</v>
      </c>
      <c r="F144" s="6">
        <f t="shared" si="4"/>
        <v>4243.07</v>
      </c>
    </row>
    <row r="145" spans="2:6" x14ac:dyDescent="0.25">
      <c r="B145">
        <f t="shared" ref="B145:C145" si="28">B144+1</f>
        <v>2044</v>
      </c>
      <c r="C145">
        <f t="shared" si="28"/>
        <v>93</v>
      </c>
      <c r="D145">
        <f>IF(D144=0,0,D144*(1-VLOOKUP(C144,Mort!$A$2:$E$111,IF(D144/D143=1-VLOOKUP(C143,Mort!$A$2:$E$111,4),4,5))))</f>
        <v>0.23356921032995856</v>
      </c>
      <c r="E145" s="5">
        <f>IF(C145&lt;65,Assumptions!$C$6,Assumptions!$C$7)*(1+Assumptions!$C$8)^(B145-$B$10)</f>
        <v>16004.807687162009</v>
      </c>
      <c r="F145" s="6">
        <f t="shared" si="4"/>
        <v>3738.23</v>
      </c>
    </row>
    <row r="146" spans="2:6" x14ac:dyDescent="0.25">
      <c r="B146">
        <f t="shared" ref="B146:C146" si="29">B145+1</f>
        <v>2045</v>
      </c>
      <c r="C146">
        <f t="shared" si="29"/>
        <v>94</v>
      </c>
      <c r="D146">
        <f>IF(D145=0,0,D145*(1-VLOOKUP(C145,Mort!$A$2:$E$111,IF(D145/D144=1-VLOOKUP(C144,Mort!$A$2:$E$111,4),4,5))))</f>
        <v>0.19060882547396926</v>
      </c>
      <c r="E146" s="5">
        <f>IF(C146&lt;65,Assumptions!$C$6,Assumptions!$C$7)*(1+Assumptions!$C$8)^(B146-$B$10)</f>
        <v>16885.07210995592</v>
      </c>
      <c r="F146" s="6">
        <f t="shared" si="4"/>
        <v>3218.44</v>
      </c>
    </row>
    <row r="147" spans="2:6" x14ac:dyDescent="0.25">
      <c r="B147">
        <f t="shared" ref="B147:C147" si="30">B146+1</f>
        <v>2046</v>
      </c>
      <c r="C147">
        <f t="shared" si="30"/>
        <v>95</v>
      </c>
      <c r="D147">
        <f>IF(D146=0,0,D146*(1-VLOOKUP(C146,Mort!$A$2:$E$111,IF(D146/D145=1-VLOOKUP(C145,Mort!$A$2:$E$111,4),4,5))))</f>
        <v>0.15177418337190277</v>
      </c>
      <c r="E147" s="5">
        <f>IF(C147&lt;65,Assumptions!$C$6,Assumptions!$C$7)*(1+Assumptions!$C$8)^(B147-$B$10)</f>
        <v>17813.751076003493</v>
      </c>
      <c r="F147" s="6">
        <f t="shared" si="4"/>
        <v>2703.67</v>
      </c>
    </row>
    <row r="148" spans="2:6" x14ac:dyDescent="0.25">
      <c r="B148">
        <f t="shared" ref="B148:C148" si="31">B147+1</f>
        <v>2047</v>
      </c>
      <c r="C148">
        <f t="shared" si="31"/>
        <v>96</v>
      </c>
      <c r="D148">
        <f>IF(D147=0,0,D147*(1-VLOOKUP(C147,Mort!$A$2:$E$111,IF(D147/D146=1-VLOOKUP(C146,Mort!$A$2:$E$111,4),4,5))))</f>
        <v>0.11770998565591291</v>
      </c>
      <c r="E148" s="5">
        <f>IF(C148&lt;65,Assumptions!$C$6,Assumptions!$C$7)*(1+Assumptions!$C$8)^(B148-$B$10)</f>
        <v>18793.507385183686</v>
      </c>
      <c r="F148" s="6">
        <f t="shared" si="4"/>
        <v>2212.1799999999998</v>
      </c>
    </row>
    <row r="149" spans="2:6" x14ac:dyDescent="0.25">
      <c r="B149">
        <f t="shared" ref="B149:C149" si="32">B148+1</f>
        <v>2048</v>
      </c>
      <c r="C149">
        <f t="shared" si="32"/>
        <v>97</v>
      </c>
      <c r="D149">
        <f>IF(D148=0,0,D148*(1-VLOOKUP(C148,Mort!$A$2:$E$111,IF(D148/D147=1-VLOOKUP(C147,Mort!$A$2:$E$111,4),4,5))))</f>
        <v>8.8745089485562423E-2</v>
      </c>
      <c r="E149" s="5">
        <f>IF(C149&lt;65,Assumptions!$C$6,Assumptions!$C$7)*(1+Assumptions!$C$8)^(B149-$B$10)</f>
        <v>19827.150291368784</v>
      </c>
      <c r="F149" s="6">
        <f t="shared" si="4"/>
        <v>1759.56</v>
      </c>
    </row>
    <row r="150" spans="2:6" x14ac:dyDescent="0.25">
      <c r="B150">
        <f t="shared" ref="B150:C150" si="33">B149+1</f>
        <v>2049</v>
      </c>
      <c r="C150">
        <f t="shared" si="33"/>
        <v>98</v>
      </c>
      <c r="D150">
        <f>IF(D149=0,0,D149*(1-VLOOKUP(C149,Mort!$A$2:$E$111,IF(D149/D148=1-VLOOKUP(C148,Mort!$A$2:$E$111,4),4,5))))</f>
        <v>6.4906383547950641E-2</v>
      </c>
      <c r="E150" s="5">
        <f>IF(C150&lt;65,Assumptions!$C$6,Assumptions!$C$7)*(1+Assumptions!$C$8)^(B150-$B$10)</f>
        <v>20917.643557394069</v>
      </c>
      <c r="F150" s="6">
        <f t="shared" si="4"/>
        <v>1357.69</v>
      </c>
    </row>
    <row r="151" spans="2:6" x14ac:dyDescent="0.25">
      <c r="B151">
        <f t="shared" ref="B151:C151" si="34">B150+1</f>
        <v>2050</v>
      </c>
      <c r="C151">
        <f t="shared" si="34"/>
        <v>99</v>
      </c>
      <c r="D151">
        <f>IF(D150=0,0,D150*(1-VLOOKUP(C150,Mort!$A$2:$E$111,IF(D150/D149=1-VLOOKUP(C149,Mort!$A$2:$E$111,4),4,5))))</f>
        <v>4.6323036874336886E-2</v>
      </c>
      <c r="E151" s="5">
        <f>IF(C151&lt;65,Assumptions!$C$6,Assumptions!$C$7)*(1+Assumptions!$C$8)^(B151-$B$10)</f>
        <v>22068.113953050739</v>
      </c>
      <c r="F151" s="6">
        <f t="shared" si="4"/>
        <v>1022.26</v>
      </c>
    </row>
    <row r="152" spans="2:6" x14ac:dyDescent="0.25">
      <c r="B152">
        <f t="shared" ref="B152:C152" si="35">B151+1</f>
        <v>2051</v>
      </c>
      <c r="C152">
        <f t="shared" si="35"/>
        <v>100</v>
      </c>
      <c r="D152">
        <f>IF(D151=0,0,D151*(1-VLOOKUP(C151,Mort!$A$2:$E$111,IF(D151/D150=1-VLOOKUP(C150,Mort!$A$2:$E$111,4),4,5))))</f>
        <v>3.1957336678867534E-2</v>
      </c>
      <c r="E152" s="5">
        <f>IF(C152&lt;65,Assumptions!$C$6,Assumptions!$C$7)*(1+Assumptions!$C$8)^(B152-$B$10)</f>
        <v>23281.86022046853</v>
      </c>
      <c r="F152" s="6">
        <f t="shared" si="4"/>
        <v>744.03</v>
      </c>
    </row>
    <row r="153" spans="2:6" x14ac:dyDescent="0.25">
      <c r="B153">
        <f t="shared" ref="B153:C153" si="36">B152+1</f>
        <v>2052</v>
      </c>
      <c r="C153">
        <f t="shared" si="36"/>
        <v>101</v>
      </c>
      <c r="D153">
        <f>IF(D152=0,0,D152*(1-VLOOKUP(C152,Mort!$A$2:$E$111,IF(D152/D151=1-VLOOKUP(C151,Mort!$A$2:$E$111,4),4,5))))</f>
        <v>2.1559697617031193E-2</v>
      </c>
      <c r="E153" s="5">
        <f>IF(C153&lt;65,Assumptions!$C$6,Assumptions!$C$7)*(1+Assumptions!$C$8)^(B153-$B$10)</f>
        <v>24562.362532594299</v>
      </c>
      <c r="F153" s="6">
        <f t="shared" si="4"/>
        <v>529.55999999999995</v>
      </c>
    </row>
    <row r="154" spans="2:6" x14ac:dyDescent="0.25">
      <c r="B154">
        <f t="shared" ref="B154:C154" si="37">B153+1</f>
        <v>2053</v>
      </c>
      <c r="C154">
        <f t="shared" si="37"/>
        <v>102</v>
      </c>
      <c r="D154">
        <f>IF(D153=0,0,D153*(1-VLOOKUP(C153,Mort!$A$2:$E$111,IF(D153/D152=1-VLOOKUP(C152,Mort!$A$2:$E$111,4),4,5))))</f>
        <v>1.378872020794847E-2</v>
      </c>
      <c r="E154" s="5">
        <f>IF(C154&lt;65,Assumptions!$C$6,Assumptions!$C$7)*(1+Assumptions!$C$8)^(B154-$B$10)</f>
        <v>25913.292471886984</v>
      </c>
      <c r="F154" s="6">
        <f t="shared" si="4"/>
        <v>357.31</v>
      </c>
    </row>
    <row r="155" spans="2:6" x14ac:dyDescent="0.25">
      <c r="B155">
        <f t="shared" ref="B155:C155" si="38">B154+1</f>
        <v>2054</v>
      </c>
      <c r="C155">
        <f t="shared" si="38"/>
        <v>103</v>
      </c>
      <c r="D155">
        <f>IF(D154=0,0,D154*(1-VLOOKUP(C154,Mort!$A$2:$E$111,IF(D154/D153=1-VLOOKUP(C153,Mort!$A$2:$E$111,4),4,5))))</f>
        <v>8.3123920901596558E-3</v>
      </c>
      <c r="E155" s="5">
        <f>IF(C155&lt;65,Assumptions!$C$6,Assumptions!$C$7)*(1+Assumptions!$C$8)^(B155-$B$10)</f>
        <v>27338.523557840763</v>
      </c>
      <c r="F155" s="6">
        <f t="shared" si="4"/>
        <v>227.25</v>
      </c>
    </row>
    <row r="156" spans="2:6" x14ac:dyDescent="0.25">
      <c r="B156">
        <f t="shared" ref="B156:C156" si="39">B155+1</f>
        <v>2055</v>
      </c>
      <c r="C156">
        <f t="shared" si="39"/>
        <v>104</v>
      </c>
      <c r="D156">
        <f>IF(D155=0,0,D155*(1-VLOOKUP(C155,Mort!$A$2:$E$111,IF(D155/D154=1-VLOOKUP(C154,Mort!$A$2:$E$111,4),4,5))))</f>
        <v>4.5280924671935712E-3</v>
      </c>
      <c r="E156" s="5">
        <f>IF(C156&lt;65,Assumptions!$C$6,Assumptions!$C$7)*(1+Assumptions!$C$8)^(B156-$B$10)</f>
        <v>28842.142353522009</v>
      </c>
      <c r="F156" s="6">
        <f t="shared" si="4"/>
        <v>130.6</v>
      </c>
    </row>
    <row r="157" spans="2:6" x14ac:dyDescent="0.25">
      <c r="B157">
        <f t="shared" ref="B157:C157" si="40">B156+1</f>
        <v>2056</v>
      </c>
      <c r="C157">
        <f t="shared" si="40"/>
        <v>105</v>
      </c>
      <c r="D157">
        <f>IF(D156=0,0,D156*(1-VLOOKUP(C156,Mort!$A$2:$E$111,IF(D156/D155=1-VLOOKUP(C155,Mort!$A$2:$E$111,4),4,5))))</f>
        <v>2.1702694386012068E-3</v>
      </c>
      <c r="E157" s="5">
        <f>IF(C157&lt;65,Assumptions!$C$6,Assumptions!$C$7)*(1+Assumptions!$C$8)^(B157-$B$10)</f>
        <v>30428.460182965719</v>
      </c>
      <c r="F157" s="6">
        <f t="shared" si="4"/>
        <v>66.040000000000006</v>
      </c>
    </row>
    <row r="158" spans="2:6" x14ac:dyDescent="0.25">
      <c r="B158">
        <f t="shared" ref="B158:C158" si="41">B157+1</f>
        <v>2057</v>
      </c>
      <c r="C158">
        <f t="shared" si="41"/>
        <v>106</v>
      </c>
      <c r="D158">
        <f>IF(D157=0,0,D157*(1-VLOOKUP(C157,Mort!$A$2:$E$111,IF(D157/D156=1-VLOOKUP(C156,Mort!$A$2:$E$111,4),4,5))))</f>
        <v>9.0007584427107858E-4</v>
      </c>
      <c r="E158" s="5">
        <f>IF(C158&lt;65,Assumptions!$C$6,Assumptions!$C$7)*(1+Assumptions!$C$8)^(B158-$B$10)</f>
        <v>32102.025493028828</v>
      </c>
      <c r="F158" s="6">
        <f t="shared" si="4"/>
        <v>28.89</v>
      </c>
    </row>
    <row r="159" spans="2:6" x14ac:dyDescent="0.25">
      <c r="B159">
        <f t="shared" ref="B159:C159" si="42">B158+1</f>
        <v>2058</v>
      </c>
      <c r="C159">
        <f t="shared" si="42"/>
        <v>107</v>
      </c>
      <c r="D159">
        <f>IF(D158=0,0,D158*(1-VLOOKUP(C158,Mort!$A$2:$E$111,IF(D158/D157=1-VLOOKUP(C157,Mort!$A$2:$E$111,4),4,5))))</f>
        <v>3.1969793912664442E-4</v>
      </c>
      <c r="E159" s="5">
        <f>IF(C159&lt;65,Assumptions!$C$6,Assumptions!$C$7)*(1+Assumptions!$C$8)^(B159-$B$10)</f>
        <v>33867.636895145413</v>
      </c>
      <c r="F159" s="6">
        <f t="shared" si="4"/>
        <v>10.83</v>
      </c>
    </row>
    <row r="160" spans="2:6" x14ac:dyDescent="0.25">
      <c r="B160">
        <f t="shared" ref="B160:C160" si="43">B159+1</f>
        <v>2059</v>
      </c>
      <c r="C160">
        <f t="shared" si="43"/>
        <v>108</v>
      </c>
      <c r="D160">
        <f>IF(D159=0,0,D159*(1-VLOOKUP(C159,Mort!$A$2:$E$111,IF(D159/D158=1-VLOOKUP(C158,Mort!$A$2:$E$111,4),4,5))))</f>
        <v>9.2584523171076211E-5</v>
      </c>
      <c r="E160" s="5">
        <f>IF(C160&lt;65,Assumptions!$C$6,Assumptions!$C$7)*(1+Assumptions!$C$8)^(B160-$B$10)</f>
        <v>35730.356924378415</v>
      </c>
      <c r="F160" s="6">
        <f t="shared" si="4"/>
        <v>3.31</v>
      </c>
    </row>
    <row r="161" spans="2:6" x14ac:dyDescent="0.25">
      <c r="B161">
        <f t="shared" ref="B161:C161" si="44">B160+1</f>
        <v>2060</v>
      </c>
      <c r="C161">
        <f t="shared" si="44"/>
        <v>109</v>
      </c>
      <c r="D161">
        <f>IF(D160=0,0,D160*(1-VLOOKUP(C160,Mort!$A$2:$E$111,IF(D160/D159=1-VLOOKUP(C159,Mort!$A$2:$E$111,4),4,5))))</f>
        <v>2.0121394420769993E-5</v>
      </c>
      <c r="E161" s="5">
        <f>IF(C161&lt;65,Assumptions!$C$6,Assumptions!$C$7)*(1+Assumptions!$C$8)^(B161-$B$10)</f>
        <v>37695.526555219221</v>
      </c>
      <c r="F161" s="6">
        <f t="shared" si="4"/>
        <v>0.76</v>
      </c>
    </row>
    <row r="162" spans="2:6" x14ac:dyDescent="0.25">
      <c r="B162">
        <f t="shared" ref="B162:C162" si="45">B161+1</f>
        <v>2061</v>
      </c>
      <c r="C162">
        <f t="shared" si="45"/>
        <v>110</v>
      </c>
      <c r="D162">
        <f>IF(D161=0,0,D161*(1-VLOOKUP(C161,Mort!$A$2:$E$111,IF(D161/D160=1-VLOOKUP(C160,Mort!$A$2:$E$111,4),4,5))))</f>
        <v>2.7711184396284427E-6</v>
      </c>
      <c r="E162" s="5">
        <f>IF(C162&lt;65,Assumptions!$C$6,Assumptions!$C$7)*(1+Assumptions!$C$8)^(B162-$B$10)</f>
        <v>39768.780515756276</v>
      </c>
      <c r="F162" s="6">
        <f t="shared" si="4"/>
        <v>0.11</v>
      </c>
    </row>
    <row r="163" spans="2:6" x14ac:dyDescent="0.25">
      <c r="B163">
        <f t="shared" ref="B163:C163" si="46">B162+1</f>
        <v>2062</v>
      </c>
      <c r="C163">
        <f t="shared" si="46"/>
        <v>111</v>
      </c>
      <c r="D163">
        <f>IF(D162=0,0,D162*(1-VLOOKUP(C162,Mort!$A$2:$E$111,IF(D162/D161=1-VLOOKUP(C161,Mort!$A$2:$E$111,4),4,5))))</f>
        <v>0</v>
      </c>
      <c r="E163" s="5">
        <f>IF(C163&lt;65,Assumptions!$C$6,Assumptions!$C$7)*(1+Assumptions!$C$8)^(B163-$B$10)</f>
        <v>41956.063444122869</v>
      </c>
      <c r="F163" s="6">
        <f t="shared" si="4"/>
        <v>0</v>
      </c>
    </row>
    <row r="164" spans="2:6" x14ac:dyDescent="0.25">
      <c r="B164">
        <f t="shared" ref="B164:C164" si="47">B163+1</f>
        <v>2063</v>
      </c>
      <c r="C164">
        <f t="shared" si="47"/>
        <v>112</v>
      </c>
      <c r="D164">
        <f>IF(D163=0,0,D163*(1-VLOOKUP(C163,Mort!$A$2:$E$111,IF(D163/D162=1-VLOOKUP(C162,Mort!$A$2:$E$111,4),4,5))))</f>
        <v>0</v>
      </c>
      <c r="E164" s="5">
        <f>IF(C164&lt;65,Assumptions!$C$6,Assumptions!$C$7)*(1+Assumptions!$C$8)^(B164-$B$10)</f>
        <v>44263.646933549629</v>
      </c>
      <c r="F164" s="6">
        <f t="shared" si="4"/>
        <v>0</v>
      </c>
    </row>
    <row r="165" spans="2:6" x14ac:dyDescent="0.25">
      <c r="B165">
        <f t="shared" ref="B165:C165" si="48">B164+1</f>
        <v>2064</v>
      </c>
      <c r="C165">
        <f t="shared" si="48"/>
        <v>113</v>
      </c>
      <c r="D165">
        <f>IF(D164=0,0,D164*(1-VLOOKUP(C164,Mort!$A$2:$E$111,IF(D164/D163=1-VLOOKUP(C163,Mort!$A$2:$E$111,4),4,5))))</f>
        <v>0</v>
      </c>
      <c r="E165" s="5">
        <f>IF(C165&lt;65,Assumptions!$C$6,Assumptions!$C$7)*(1+Assumptions!$C$8)^(B165-$B$10)</f>
        <v>46698.147514894852</v>
      </c>
      <c r="F165" s="6">
        <f t="shared" si="4"/>
        <v>0</v>
      </c>
    </row>
    <row r="166" spans="2:6" x14ac:dyDescent="0.25">
      <c r="B166">
        <f t="shared" ref="B166:C166" si="49">B165+1</f>
        <v>2065</v>
      </c>
      <c r="C166">
        <f t="shared" si="49"/>
        <v>114</v>
      </c>
      <c r="D166">
        <f>IF(D165=0,0,D165*(1-VLOOKUP(C165,Mort!$A$2:$E$111,IF(D165/D164=1-VLOOKUP(C164,Mort!$A$2:$E$111,4),4,5))))</f>
        <v>0</v>
      </c>
      <c r="E166" s="5">
        <f>IF(C166&lt;65,Assumptions!$C$6,Assumptions!$C$7)*(1+Assumptions!$C$8)^(B166-$B$10)</f>
        <v>49266.545628214073</v>
      </c>
      <c r="F166" s="6">
        <f t="shared" si="4"/>
        <v>0</v>
      </c>
    </row>
    <row r="167" spans="2:6" x14ac:dyDescent="0.25">
      <c r="B167">
        <f t="shared" ref="B167:C167" si="50">B166+1</f>
        <v>2066</v>
      </c>
      <c r="C167">
        <f t="shared" si="50"/>
        <v>115</v>
      </c>
      <c r="D167">
        <f>IF(D166=0,0,D166*(1-VLOOKUP(C166,Mort!$A$2:$E$111,IF(D166/D165=1-VLOOKUP(C165,Mort!$A$2:$E$111,4),4,5))))</f>
        <v>0</v>
      </c>
      <c r="E167" s="5">
        <f>IF(C167&lt;65,Assumptions!$C$6,Assumptions!$C$7)*(1+Assumptions!$C$8)^(B167-$B$10)</f>
        <v>51976.205637765845</v>
      </c>
      <c r="F167" s="6">
        <f t="shared" si="4"/>
        <v>0</v>
      </c>
    </row>
    <row r="168" spans="2:6" x14ac:dyDescent="0.25">
      <c r="B168">
        <f t="shared" ref="B168:C168" si="51">B167+1</f>
        <v>2067</v>
      </c>
      <c r="C168">
        <f t="shared" si="51"/>
        <v>116</v>
      </c>
      <c r="D168">
        <f>IF(D167=0,0,D167*(1-VLOOKUP(C167,Mort!$A$2:$E$111,IF(D167/D166=1-VLOOKUP(C166,Mort!$A$2:$E$111,4),4,5))))</f>
        <v>0</v>
      </c>
      <c r="E168" s="5">
        <f>IF(C168&lt;65,Assumptions!$C$6,Assumptions!$C$7)*(1+Assumptions!$C$8)^(B168-$B$10)</f>
        <v>54834.896947842957</v>
      </c>
      <c r="F168" s="6">
        <f t="shared" si="4"/>
        <v>0</v>
      </c>
    </row>
    <row r="169" spans="2:6" x14ac:dyDescent="0.25">
      <c r="B169">
        <f t="shared" ref="B169:C169" si="52">B168+1</f>
        <v>2068</v>
      </c>
      <c r="C169">
        <f t="shared" si="52"/>
        <v>117</v>
      </c>
      <c r="D169">
        <f>IF(D168=0,0,D168*(1-VLOOKUP(C168,Mort!$A$2:$E$111,IF(D168/D167=1-VLOOKUP(C167,Mort!$A$2:$E$111,4),4,5))))</f>
        <v>0</v>
      </c>
      <c r="E169" s="5">
        <f>IF(C169&lt;65,Assumptions!$C$6,Assumptions!$C$7)*(1+Assumptions!$C$8)^(B169-$B$10)</f>
        <v>57850.816279974322</v>
      </c>
      <c r="F169" s="6">
        <f t="shared" si="4"/>
        <v>0</v>
      </c>
    </row>
    <row r="170" spans="2:6" x14ac:dyDescent="0.25">
      <c r="B170">
        <f t="shared" ref="B170:C170" si="53">B169+1</f>
        <v>2069</v>
      </c>
      <c r="C170">
        <f t="shared" si="53"/>
        <v>118</v>
      </c>
      <c r="D170">
        <f>IF(D169=0,0,D169*(1-VLOOKUP(C169,Mort!$A$2:$E$111,IF(D169/D168=1-VLOOKUP(C168,Mort!$A$2:$E$111,4),4,5))))</f>
        <v>0</v>
      </c>
      <c r="E170" s="5">
        <f>IF(C170&lt;65,Assumptions!$C$6,Assumptions!$C$7)*(1+Assumptions!$C$8)^(B170-$B$10)</f>
        <v>61032.611175372906</v>
      </c>
      <c r="F170" s="6">
        <f t="shared" si="4"/>
        <v>0</v>
      </c>
    </row>
    <row r="171" spans="2:6" x14ac:dyDescent="0.25">
      <c r="B171">
        <f t="shared" ref="B171:C171" si="54">B170+1</f>
        <v>2070</v>
      </c>
      <c r="C171">
        <f t="shared" si="54"/>
        <v>119</v>
      </c>
      <c r="D171">
        <f>IF(D170=0,0,D170*(1-VLOOKUP(C170,Mort!$A$2:$E$111,IF(D170/D169=1-VLOOKUP(C169,Mort!$A$2:$E$111,4),4,5))))</f>
        <v>0</v>
      </c>
      <c r="E171" s="5">
        <f>IF(C171&lt;65,Assumptions!$C$6,Assumptions!$C$7)*(1+Assumptions!$C$8)^(B171-$B$10)</f>
        <v>64389.404790018416</v>
      </c>
      <c r="F171" s="6">
        <f t="shared" si="4"/>
        <v>0</v>
      </c>
    </row>
    <row r="172" spans="2:6" x14ac:dyDescent="0.25">
      <c r="B172">
        <f t="shared" ref="B172:C172" si="55">B171+1</f>
        <v>2071</v>
      </c>
      <c r="C172">
        <f t="shared" si="55"/>
        <v>120</v>
      </c>
      <c r="D172">
        <f>IF(D171=0,0,D171*(1-VLOOKUP(C171,Mort!$A$2:$E$111,IF(D171/D170=1-VLOOKUP(C170,Mort!$A$2:$E$111,4),4,5))))</f>
        <v>0</v>
      </c>
      <c r="E172" s="5">
        <f>IF(C172&lt;65,Assumptions!$C$6,Assumptions!$C$7)*(1+Assumptions!$C$8)^(B172-$B$10)</f>
        <v>67930.822053469426</v>
      </c>
      <c r="F172" s="6">
        <f t="shared" si="4"/>
        <v>0</v>
      </c>
    </row>
    <row r="173" spans="2:6" x14ac:dyDescent="0.25">
      <c r="B173">
        <f t="shared" ref="B173:C173" si="56">B172+1</f>
        <v>2072</v>
      </c>
      <c r="C173">
        <f t="shared" si="56"/>
        <v>121</v>
      </c>
      <c r="D173">
        <f>IF(D172=0,0,D172*(1-VLOOKUP(C172,Mort!$A$2:$E$111,IF(D172/D171=1-VLOOKUP(C171,Mort!$A$2:$E$111,4),4,5))))</f>
        <v>0</v>
      </c>
      <c r="E173" s="5">
        <f>IF(C173&lt;65,Assumptions!$C$6,Assumptions!$C$7)*(1+Assumptions!$C$8)^(B173-$B$10)</f>
        <v>71667.017266410243</v>
      </c>
      <c r="F173" s="6">
        <f t="shared" si="4"/>
        <v>0</v>
      </c>
    </row>
    <row r="174" spans="2:6" x14ac:dyDescent="0.25">
      <c r="B174">
        <f t="shared" ref="B174:C174" si="57">B173+1</f>
        <v>2073</v>
      </c>
      <c r="C174">
        <f t="shared" si="57"/>
        <v>122</v>
      </c>
      <c r="D174">
        <f>IF(D173=0,0,D173*(1-VLOOKUP(C173,Mort!$A$2:$E$111,IF(D173/D172=1-VLOOKUP(C172,Mort!$A$2:$E$111,4),4,5))))</f>
        <v>0</v>
      </c>
      <c r="E174" s="5">
        <f>IF(C174&lt;65,Assumptions!$C$6,Assumptions!$C$7)*(1+Assumptions!$C$8)^(B174-$B$10)</f>
        <v>75608.7032160628</v>
      </c>
      <c r="F174" s="6">
        <f t="shared" si="4"/>
        <v>0</v>
      </c>
    </row>
    <row r="175" spans="2:6" x14ac:dyDescent="0.25">
      <c r="B175">
        <f t="shared" ref="B175:C175" si="58">B174+1</f>
        <v>2074</v>
      </c>
      <c r="C175">
        <f t="shared" si="58"/>
        <v>123</v>
      </c>
      <c r="D175">
        <f>IF(D174=0,0,D174*(1-VLOOKUP(C174,Mort!$A$2:$E$111,IF(D174/D173=1-VLOOKUP(C173,Mort!$A$2:$E$111,4),4,5))))</f>
        <v>0</v>
      </c>
      <c r="E175" s="5">
        <f>IF(C175&lt;65,Assumptions!$C$6,Assumptions!$C$7)*(1+Assumptions!$C$8)^(B175-$B$10)</f>
        <v>79767.181892946246</v>
      </c>
      <c r="F175" s="6">
        <f t="shared" si="4"/>
        <v>0</v>
      </c>
    </row>
    <row r="176" spans="2:6" x14ac:dyDescent="0.25">
      <c r="B176">
        <f t="shared" ref="B176:C176" si="59">B175+1</f>
        <v>2075</v>
      </c>
      <c r="C176">
        <f t="shared" si="59"/>
        <v>124</v>
      </c>
      <c r="D176">
        <f>IF(D175=0,0,D175*(1-VLOOKUP(C175,Mort!$A$2:$E$111,IF(D175/D174=1-VLOOKUP(C174,Mort!$A$2:$E$111,4),4,5))))</f>
        <v>0</v>
      </c>
      <c r="E176" s="5">
        <f>IF(C176&lt;65,Assumptions!$C$6,Assumptions!$C$7)*(1+Assumptions!$C$8)^(B176-$B$10)</f>
        <v>84154.37689705829</v>
      </c>
      <c r="F176" s="6">
        <f t="shared" si="4"/>
        <v>0</v>
      </c>
    </row>
    <row r="177" spans="2:6" x14ac:dyDescent="0.25">
      <c r="B177">
        <f t="shared" ref="B177:C177" si="60">B176+1</f>
        <v>2076</v>
      </c>
      <c r="C177">
        <f t="shared" si="60"/>
        <v>125</v>
      </c>
      <c r="D177">
        <f>IF(D176=0,0,D176*(1-VLOOKUP(C176,Mort!$A$2:$E$111,IF(D176/D175=1-VLOOKUP(C175,Mort!$A$2:$E$111,4),4,5))))</f>
        <v>0</v>
      </c>
      <c r="E177" s="5">
        <f>IF(C177&lt;65,Assumptions!$C$6,Assumptions!$C$7)*(1+Assumptions!$C$8)^(B177-$B$10)</f>
        <v>88782.867626396503</v>
      </c>
      <c r="F177" s="6">
        <f t="shared" si="4"/>
        <v>0</v>
      </c>
    </row>
    <row r="178" spans="2:6" x14ac:dyDescent="0.25">
      <c r="B178">
        <f t="shared" ref="B178:C178" si="61">B177+1</f>
        <v>2077</v>
      </c>
      <c r="C178">
        <f t="shared" si="61"/>
        <v>126</v>
      </c>
      <c r="D178">
        <f>IF(D177=0,0,D177*(1-VLOOKUP(C177,Mort!$A$2:$E$111,IF(D177/D176=1-VLOOKUP(C176,Mort!$A$2:$E$111,4),4,5))))</f>
        <v>0</v>
      </c>
      <c r="E178" s="5">
        <f>IF(C178&lt;65,Assumptions!$C$6,Assumptions!$C$7)*(1+Assumptions!$C$8)^(B178-$B$10)</f>
        <v>93665.925345848314</v>
      </c>
      <c r="F178" s="6">
        <f t="shared" si="4"/>
        <v>0</v>
      </c>
    </row>
    <row r="179" spans="2:6" x14ac:dyDescent="0.25">
      <c r="B179">
        <f t="shared" ref="B179:C179" si="62">B178+1</f>
        <v>2078</v>
      </c>
      <c r="C179">
        <f t="shared" si="62"/>
        <v>127</v>
      </c>
      <c r="D179">
        <f>IF(D178=0,0,D178*(1-VLOOKUP(C178,Mort!$A$2:$E$111,IF(D178/D177=1-VLOOKUP(C177,Mort!$A$2:$E$111,4),4,5))))</f>
        <v>0</v>
      </c>
      <c r="E179" s="5">
        <f>IF(C179&lt;65,Assumptions!$C$6,Assumptions!$C$7)*(1+Assumptions!$C$8)^(B179-$B$10)</f>
        <v>98817.55123986995</v>
      </c>
      <c r="F179" s="6">
        <f t="shared" si="4"/>
        <v>0</v>
      </c>
    </row>
    <row r="180" spans="2:6" x14ac:dyDescent="0.25">
      <c r="B180">
        <f t="shared" ref="B180:C180" si="63">B179+1</f>
        <v>2079</v>
      </c>
      <c r="C180">
        <f t="shared" si="63"/>
        <v>128</v>
      </c>
      <c r="D180">
        <f>IF(D179=0,0,D179*(1-VLOOKUP(C179,Mort!$A$2:$E$111,IF(D179/D178=1-VLOOKUP(C178,Mort!$A$2:$E$111,4),4,5))))</f>
        <v>0</v>
      </c>
      <c r="E180" s="5">
        <f>IF(C180&lt;65,Assumptions!$C$6,Assumptions!$C$7)*(1+Assumptions!$C$8)^(B180-$B$10)</f>
        <v>104252.51655806279</v>
      </c>
      <c r="F180" s="6">
        <f t="shared" si="4"/>
        <v>0</v>
      </c>
    </row>
    <row r="181" spans="2:6" x14ac:dyDescent="0.25">
      <c r="B181">
        <f t="shared" ref="B181:C181" si="64">B180+1</f>
        <v>2080</v>
      </c>
      <c r="C181">
        <f t="shared" si="64"/>
        <v>129</v>
      </c>
      <c r="D181">
        <f>IF(D180=0,0,D180*(1-VLOOKUP(C180,Mort!$A$2:$E$111,IF(D180/D179=1-VLOOKUP(C179,Mort!$A$2:$E$111,4),4,5))))</f>
        <v>0</v>
      </c>
      <c r="E181" s="5">
        <f>IF(C181&lt;65,Assumptions!$C$6,Assumptions!$C$7)*(1+Assumptions!$C$8)^(B181-$B$10)</f>
        <v>109986.40496875624</v>
      </c>
      <c r="F181" s="6">
        <f t="shared" si="4"/>
        <v>0</v>
      </c>
    </row>
    <row r="182" spans="2:6" x14ac:dyDescent="0.25">
      <c r="B182">
        <f t="shared" ref="B182:C182" si="65">B181+1</f>
        <v>2081</v>
      </c>
      <c r="C182">
        <f t="shared" si="65"/>
        <v>130</v>
      </c>
      <c r="D182">
        <f>IF(D181=0,0,D181*(1-VLOOKUP(C181,Mort!$A$2:$E$111,IF(D181/D180=1-VLOOKUP(C180,Mort!$A$2:$E$111,4),4,5))))</f>
        <v>0</v>
      </c>
      <c r="E182" s="5">
        <f>IF(C182&lt;65,Assumptions!$C$6,Assumptions!$C$7)*(1+Assumptions!$C$8)^(B182-$B$10)</f>
        <v>116035.65724203784</v>
      </c>
      <c r="F182" s="6">
        <f t="shared" si="4"/>
        <v>0</v>
      </c>
    </row>
    <row r="183" spans="2:6" x14ac:dyDescent="0.25">
      <c r="B183">
        <f t="shared" ref="B183:C183" si="66">B182+1</f>
        <v>2082</v>
      </c>
      <c r="C183">
        <f t="shared" si="66"/>
        <v>131</v>
      </c>
      <c r="D183">
        <f>IF(D182=0,0,D182*(1-VLOOKUP(C182,Mort!$A$2:$E$111,IF(D182/D181=1-VLOOKUP(C181,Mort!$A$2:$E$111,4),4,5))))</f>
        <v>0</v>
      </c>
      <c r="E183" s="5">
        <f>IF(C183&lt;65,Assumptions!$C$6,Assumptions!$C$7)*(1+Assumptions!$C$8)^(B183-$B$10)</f>
        <v>122417.61839034989</v>
      </c>
      <c r="F183" s="6">
        <f t="shared" si="4"/>
        <v>0</v>
      </c>
    </row>
    <row r="184" spans="2:6" x14ac:dyDescent="0.25">
      <c r="B184">
        <f t="shared" ref="B184:C184" si="67">B183+1</f>
        <v>2083</v>
      </c>
      <c r="C184">
        <f t="shared" si="67"/>
        <v>132</v>
      </c>
      <c r="D184">
        <f>IF(D183=0,0,D183*(1-VLOOKUP(C183,Mort!$A$2:$E$111,IF(D183/D182=1-VLOOKUP(C182,Mort!$A$2:$E$111,4),4,5))))</f>
        <v>0</v>
      </c>
      <c r="E184" s="5">
        <f>IF(C184&lt;65,Assumptions!$C$6,Assumptions!$C$7)*(1+Assumptions!$C$8)^(B184-$B$10)</f>
        <v>129150.58740181915</v>
      </c>
      <c r="F184" s="6">
        <f t="shared" si="4"/>
        <v>0</v>
      </c>
    </row>
    <row r="185" spans="2:6" x14ac:dyDescent="0.25">
      <c r="B185">
        <f t="shared" ref="B185:C185" si="68">B184+1</f>
        <v>2084</v>
      </c>
      <c r="C185">
        <f t="shared" si="68"/>
        <v>133</v>
      </c>
      <c r="D185">
        <f>IF(D184=0,0,D184*(1-VLOOKUP(C184,Mort!$A$2:$E$111,IF(D184/D183=1-VLOOKUP(C183,Mort!$A$2:$E$111,4),4,5))))</f>
        <v>0</v>
      </c>
      <c r="E185" s="5">
        <f>IF(C185&lt;65,Assumptions!$C$6,Assumptions!$C$7)*(1+Assumptions!$C$8)^(B185-$B$10)</f>
        <v>136253.8697089192</v>
      </c>
      <c r="F185" s="6">
        <f t="shared" ref="F185:F218" si="69">ROUND(D185*E185, 2)</f>
        <v>0</v>
      </c>
    </row>
    <row r="186" spans="2:6" x14ac:dyDescent="0.25">
      <c r="B186">
        <f t="shared" ref="B186:C186" si="70">B185+1</f>
        <v>2085</v>
      </c>
      <c r="C186">
        <f t="shared" si="70"/>
        <v>134</v>
      </c>
      <c r="D186">
        <f>IF(D185=0,0,D185*(1-VLOOKUP(C185,Mort!$A$2:$E$111,IF(D185/D184=1-VLOOKUP(C184,Mort!$A$2:$E$111,4),4,5))))</f>
        <v>0</v>
      </c>
      <c r="E186" s="5">
        <f>IF(C186&lt;65,Assumptions!$C$6,Assumptions!$C$7)*(1+Assumptions!$C$8)^(B186-$B$10)</f>
        <v>143747.83254290977</v>
      </c>
      <c r="F186" s="6">
        <f t="shared" si="69"/>
        <v>0</v>
      </c>
    </row>
    <row r="187" spans="2:6" x14ac:dyDescent="0.25">
      <c r="B187">
        <f t="shared" ref="B187:C187" si="71">B186+1</f>
        <v>2086</v>
      </c>
      <c r="C187">
        <f t="shared" si="71"/>
        <v>135</v>
      </c>
      <c r="D187">
        <f>IF(D186=0,0,D186*(1-VLOOKUP(C186,Mort!$A$2:$E$111,IF(D186/D185=1-VLOOKUP(C185,Mort!$A$2:$E$111,4),4,5))))</f>
        <v>0</v>
      </c>
      <c r="E187" s="5">
        <f>IF(C187&lt;65,Assumptions!$C$6,Assumptions!$C$7)*(1+Assumptions!$C$8)^(B187-$B$10)</f>
        <v>151653.96333276975</v>
      </c>
      <c r="F187" s="6">
        <f t="shared" si="69"/>
        <v>0</v>
      </c>
    </row>
    <row r="188" spans="2:6" x14ac:dyDescent="0.25">
      <c r="B188">
        <f t="shared" ref="B188:C188" si="72">B187+1</f>
        <v>2087</v>
      </c>
      <c r="C188">
        <f t="shared" si="72"/>
        <v>136</v>
      </c>
      <c r="D188">
        <f>IF(D187=0,0,D187*(1-VLOOKUP(C187,Mort!$A$2:$E$111,IF(D187/D186=1-VLOOKUP(C186,Mort!$A$2:$E$111,4),4,5))))</f>
        <v>0</v>
      </c>
      <c r="E188" s="5">
        <f>IF(C188&lt;65,Assumptions!$C$6,Assumptions!$C$7)*(1+Assumptions!$C$8)^(B188-$B$10)</f>
        <v>159994.93131607212</v>
      </c>
      <c r="F188" s="6">
        <f t="shared" si="69"/>
        <v>0</v>
      </c>
    </row>
    <row r="189" spans="2:6" x14ac:dyDescent="0.25">
      <c r="B189">
        <f t="shared" ref="B189:C189" si="73">B188+1</f>
        <v>2088</v>
      </c>
      <c r="C189">
        <f t="shared" si="73"/>
        <v>137</v>
      </c>
      <c r="D189">
        <f>IF(D188=0,0,D188*(1-VLOOKUP(C188,Mort!$A$2:$E$111,IF(D188/D187=1-VLOOKUP(C187,Mort!$A$2:$E$111,4),4,5))))</f>
        <v>0</v>
      </c>
      <c r="E189" s="5">
        <f>IF(C189&lt;65,Assumptions!$C$6,Assumptions!$C$7)*(1+Assumptions!$C$8)^(B189-$B$10)</f>
        <v>168794.65253845608</v>
      </c>
      <c r="F189" s="6">
        <f t="shared" si="69"/>
        <v>0</v>
      </c>
    </row>
    <row r="190" spans="2:6" x14ac:dyDescent="0.25">
      <c r="B190">
        <f t="shared" ref="B190:C190" si="74">B189+1</f>
        <v>2089</v>
      </c>
      <c r="C190">
        <f t="shared" si="74"/>
        <v>138</v>
      </c>
      <c r="D190">
        <f>IF(D189=0,0,D189*(1-VLOOKUP(C189,Mort!$A$2:$E$111,IF(D189/D188=1-VLOOKUP(C188,Mort!$A$2:$E$111,4),4,5))))</f>
        <v>0</v>
      </c>
      <c r="E190" s="5">
        <f>IF(C190&lt;65,Assumptions!$C$6,Assumptions!$C$7)*(1+Assumptions!$C$8)^(B190-$B$10)</f>
        <v>178078.35842807117</v>
      </c>
      <c r="F190" s="6">
        <f t="shared" si="69"/>
        <v>0</v>
      </c>
    </row>
    <row r="191" spans="2:6" x14ac:dyDescent="0.25">
      <c r="B191">
        <f t="shared" ref="B191:C191" si="75">B190+1</f>
        <v>2090</v>
      </c>
      <c r="C191">
        <f t="shared" si="75"/>
        <v>139</v>
      </c>
      <c r="D191">
        <f>IF(D190=0,0,D190*(1-VLOOKUP(C190,Mort!$A$2:$E$111,IF(D190/D189=1-VLOOKUP(C189,Mort!$A$2:$E$111,4),4,5))))</f>
        <v>0</v>
      </c>
      <c r="E191" s="5">
        <f>IF(C191&lt;65,Assumptions!$C$6,Assumptions!$C$7)*(1+Assumptions!$C$8)^(B191-$B$10)</f>
        <v>187872.66814161502</v>
      </c>
      <c r="F191" s="6">
        <f t="shared" si="69"/>
        <v>0</v>
      </c>
    </row>
    <row r="192" spans="2:6" x14ac:dyDescent="0.25">
      <c r="B192">
        <f t="shared" ref="B192:C192" si="76">B191+1</f>
        <v>2091</v>
      </c>
      <c r="C192">
        <f t="shared" si="76"/>
        <v>140</v>
      </c>
      <c r="D192">
        <f>IF(D191=0,0,D191*(1-VLOOKUP(C191,Mort!$A$2:$E$111,IF(D191/D190=1-VLOOKUP(C190,Mort!$A$2:$E$111,4),4,5))))</f>
        <v>0</v>
      </c>
      <c r="E192" s="5">
        <f>IF(C192&lt;65,Assumptions!$C$6,Assumptions!$C$7)*(1+Assumptions!$C$8)^(B192-$B$10)</f>
        <v>198205.66488940388</v>
      </c>
      <c r="F192" s="6">
        <f t="shared" si="69"/>
        <v>0</v>
      </c>
    </row>
    <row r="193" spans="2:6" x14ac:dyDescent="0.25">
      <c r="B193">
        <f t="shared" ref="B193:C193" si="77">B192+1</f>
        <v>2092</v>
      </c>
      <c r="C193">
        <f t="shared" si="77"/>
        <v>141</v>
      </c>
      <c r="D193">
        <f>IF(D192=0,0,D192*(1-VLOOKUP(C192,Mort!$A$2:$E$111,IF(D192/D191=1-VLOOKUP(C191,Mort!$A$2:$E$111,4),4,5))))</f>
        <v>0</v>
      </c>
      <c r="E193" s="5">
        <f>IF(C193&lt;65,Assumptions!$C$6,Assumptions!$C$7)*(1+Assumptions!$C$8)^(B193-$B$10)</f>
        <v>209106.97645832106</v>
      </c>
      <c r="F193" s="6">
        <f t="shared" si="69"/>
        <v>0</v>
      </c>
    </row>
    <row r="194" spans="2:6" x14ac:dyDescent="0.25">
      <c r="B194">
        <f t="shared" ref="B194:C194" si="78">B193+1</f>
        <v>2093</v>
      </c>
      <c r="C194">
        <f t="shared" si="78"/>
        <v>142</v>
      </c>
      <c r="D194">
        <f>IF(D193=0,0,D193*(1-VLOOKUP(C193,Mort!$A$2:$E$111,IF(D193/D192=1-VLOOKUP(C192,Mort!$A$2:$E$111,4),4,5))))</f>
        <v>0</v>
      </c>
      <c r="E194" s="5">
        <f>IF(C194&lt;65,Assumptions!$C$6,Assumptions!$C$7)*(1+Assumptions!$C$8)^(B194-$B$10)</f>
        <v>220607.86016352873</v>
      </c>
      <c r="F194" s="6">
        <f t="shared" si="69"/>
        <v>0</v>
      </c>
    </row>
    <row r="195" spans="2:6" x14ac:dyDescent="0.25">
      <c r="B195">
        <f t="shared" ref="B195:C195" si="79">B194+1</f>
        <v>2094</v>
      </c>
      <c r="C195">
        <f t="shared" si="79"/>
        <v>143</v>
      </c>
      <c r="D195">
        <f>IF(D194=0,0,D194*(1-VLOOKUP(C194,Mort!$A$2:$E$111,IF(D194/D193=1-VLOOKUP(C193,Mort!$A$2:$E$111,4),4,5))))</f>
        <v>0</v>
      </c>
      <c r="E195" s="5">
        <f>IF(C195&lt;65,Assumptions!$C$6,Assumptions!$C$7)*(1+Assumptions!$C$8)^(B195-$B$10)</f>
        <v>232741.29247252279</v>
      </c>
      <c r="F195" s="6">
        <f t="shared" si="69"/>
        <v>0</v>
      </c>
    </row>
    <row r="196" spans="2:6" x14ac:dyDescent="0.25">
      <c r="B196">
        <f t="shared" ref="B196:C196" si="80">B195+1</f>
        <v>2095</v>
      </c>
      <c r="C196">
        <f t="shared" si="80"/>
        <v>144</v>
      </c>
      <c r="D196">
        <f>IF(D195=0,0,D195*(1-VLOOKUP(C195,Mort!$A$2:$E$111,IF(D195/D194=1-VLOOKUP(C194,Mort!$A$2:$E$111,4),4,5))))</f>
        <v>0</v>
      </c>
      <c r="E196" s="5">
        <f>IF(C196&lt;65,Assumptions!$C$6,Assumptions!$C$7)*(1+Assumptions!$C$8)^(B196-$B$10)</f>
        <v>245542.06355851155</v>
      </c>
      <c r="F196" s="6">
        <f t="shared" si="69"/>
        <v>0</v>
      </c>
    </row>
    <row r="197" spans="2:6" x14ac:dyDescent="0.25">
      <c r="B197">
        <f t="shared" ref="B197:C197" si="81">B196+1</f>
        <v>2096</v>
      </c>
      <c r="C197">
        <f t="shared" si="81"/>
        <v>145</v>
      </c>
      <c r="D197">
        <f>IF(D196=0,0,D196*(1-VLOOKUP(C196,Mort!$A$2:$E$111,IF(D196/D195=1-VLOOKUP(C195,Mort!$A$2:$E$111,4),4,5))))</f>
        <v>0</v>
      </c>
      <c r="E197" s="5">
        <f>IF(C197&lt;65,Assumptions!$C$6,Assumptions!$C$7)*(1+Assumptions!$C$8)^(B197-$B$10)</f>
        <v>259046.87705422964</v>
      </c>
      <c r="F197" s="6">
        <f t="shared" si="69"/>
        <v>0</v>
      </c>
    </row>
    <row r="198" spans="2:6" x14ac:dyDescent="0.25">
      <c r="B198">
        <f t="shared" ref="B198:C198" si="82">B197+1</f>
        <v>2097</v>
      </c>
      <c r="C198">
        <f t="shared" si="82"/>
        <v>146</v>
      </c>
      <c r="D198">
        <f>IF(D197=0,0,D197*(1-VLOOKUP(C197,Mort!$A$2:$E$111,IF(D197/D196=1-VLOOKUP(C196,Mort!$A$2:$E$111,4),4,5))))</f>
        <v>0</v>
      </c>
      <c r="E198" s="5">
        <f>IF(C198&lt;65,Assumptions!$C$6,Assumptions!$C$7)*(1+Assumptions!$C$8)^(B198-$B$10)</f>
        <v>273294.45529221225</v>
      </c>
      <c r="F198" s="6">
        <f t="shared" si="69"/>
        <v>0</v>
      </c>
    </row>
    <row r="199" spans="2:6" x14ac:dyDescent="0.25">
      <c r="B199">
        <f t="shared" ref="B199:C199" si="83">B198+1</f>
        <v>2098</v>
      </c>
      <c r="C199">
        <f t="shared" si="83"/>
        <v>147</v>
      </c>
      <c r="D199">
        <f>IF(D198=0,0,D198*(1-VLOOKUP(C198,Mort!$A$2:$E$111,IF(D198/D197=1-VLOOKUP(C197,Mort!$A$2:$E$111,4),4,5))))</f>
        <v>0</v>
      </c>
      <c r="E199" s="5">
        <f>IF(C199&lt;65,Assumptions!$C$6,Assumptions!$C$7)*(1+Assumptions!$C$8)^(B199-$B$10)</f>
        <v>288325.65033328393</v>
      </c>
      <c r="F199" s="6">
        <f t="shared" si="69"/>
        <v>0</v>
      </c>
    </row>
    <row r="200" spans="2:6" x14ac:dyDescent="0.25">
      <c r="B200">
        <f t="shared" ref="B200:C200" si="84">B199+1</f>
        <v>2099</v>
      </c>
      <c r="C200">
        <f t="shared" si="84"/>
        <v>148</v>
      </c>
      <c r="D200">
        <f>IF(D199=0,0,D199*(1-VLOOKUP(C199,Mort!$A$2:$E$111,IF(D199/D198=1-VLOOKUP(C198,Mort!$A$2:$E$111,4),4,5))))</f>
        <v>0</v>
      </c>
      <c r="E200" s="5">
        <f>IF(C200&lt;65,Assumptions!$C$6,Assumptions!$C$7)*(1+Assumptions!$C$8)^(B200-$B$10)</f>
        <v>304183.56110161456</v>
      </c>
      <c r="F200" s="6">
        <f t="shared" si="69"/>
        <v>0</v>
      </c>
    </row>
    <row r="201" spans="2:6" x14ac:dyDescent="0.25">
      <c r="B201">
        <f t="shared" ref="B201:C201" si="85">B200+1</f>
        <v>2100</v>
      </c>
      <c r="C201">
        <f t="shared" si="85"/>
        <v>149</v>
      </c>
      <c r="D201">
        <f>IF(D200=0,0,D200*(1-VLOOKUP(C200,Mort!$A$2:$E$111,IF(D200/D199=1-VLOOKUP(C199,Mort!$A$2:$E$111,4),4,5))))</f>
        <v>0</v>
      </c>
      <c r="E201" s="5">
        <f>IF(C201&lt;65,Assumptions!$C$6,Assumptions!$C$7)*(1+Assumptions!$C$8)^(B201-$B$10)</f>
        <v>320913.65696220333</v>
      </c>
      <c r="F201" s="6">
        <f t="shared" si="69"/>
        <v>0</v>
      </c>
    </row>
    <row r="202" spans="2:6" x14ac:dyDescent="0.25">
      <c r="B202">
        <f t="shared" ref="B202:C202" si="86">B201+1</f>
        <v>2101</v>
      </c>
      <c r="C202">
        <f t="shared" si="86"/>
        <v>150</v>
      </c>
      <c r="D202">
        <f>IF(D201=0,0,D201*(1-VLOOKUP(C201,Mort!$A$2:$E$111,IF(D201/D200=1-VLOOKUP(C200,Mort!$A$2:$E$111,4),4,5))))</f>
        <v>0</v>
      </c>
      <c r="E202" s="5">
        <f>IF(C202&lt;65,Assumptions!$C$6,Assumptions!$C$7)*(1+Assumptions!$C$8)^(B202-$B$10)</f>
        <v>338563.90809512453</v>
      </c>
      <c r="F202" s="6">
        <f t="shared" si="69"/>
        <v>0</v>
      </c>
    </row>
    <row r="203" spans="2:6" x14ac:dyDescent="0.25">
      <c r="B203">
        <f t="shared" ref="B203:C203" si="87">B202+1</f>
        <v>2102</v>
      </c>
      <c r="C203">
        <f t="shared" si="87"/>
        <v>151</v>
      </c>
      <c r="D203">
        <f>IF(D202=0,0,D202*(1-VLOOKUP(C202,Mort!$A$2:$E$111,IF(D202/D201=1-VLOOKUP(C201,Mort!$A$2:$E$111,4),4,5))))</f>
        <v>0</v>
      </c>
      <c r="E203" s="5">
        <f>IF(C203&lt;65,Assumptions!$C$6,Assumptions!$C$7)*(1+Assumptions!$C$8)^(B203-$B$10)</f>
        <v>357184.92304035631</v>
      </c>
      <c r="F203" s="6">
        <f t="shared" si="69"/>
        <v>0</v>
      </c>
    </row>
    <row r="204" spans="2:6" x14ac:dyDescent="0.25">
      <c r="B204">
        <f t="shared" ref="B204:C204" si="88">B203+1</f>
        <v>2103</v>
      </c>
      <c r="C204">
        <f t="shared" si="88"/>
        <v>152</v>
      </c>
      <c r="D204">
        <f>IF(D203=0,0,D203*(1-VLOOKUP(C203,Mort!$A$2:$E$111,IF(D203/D202=1-VLOOKUP(C202,Mort!$A$2:$E$111,4),4,5))))</f>
        <v>0</v>
      </c>
      <c r="E204" s="5">
        <f>IF(C204&lt;65,Assumptions!$C$6,Assumptions!$C$7)*(1+Assumptions!$C$8)^(B204-$B$10)</f>
        <v>376830.09380757593</v>
      </c>
      <c r="F204" s="6">
        <f t="shared" si="69"/>
        <v>0</v>
      </c>
    </row>
    <row r="205" spans="2:6" x14ac:dyDescent="0.25">
      <c r="B205">
        <f t="shared" ref="B205:C205" si="89">B204+1</f>
        <v>2104</v>
      </c>
      <c r="C205">
        <f t="shared" si="89"/>
        <v>153</v>
      </c>
      <c r="D205">
        <f>IF(D204=0,0,D204*(1-VLOOKUP(C204,Mort!$A$2:$E$111,IF(D204/D203=1-VLOOKUP(C203,Mort!$A$2:$E$111,4),4,5))))</f>
        <v>0</v>
      </c>
      <c r="E205" s="5">
        <f>IF(C205&lt;65,Assumptions!$C$6,Assumptions!$C$7)*(1+Assumptions!$C$8)^(B205-$B$10)</f>
        <v>397555.7489669926</v>
      </c>
      <c r="F205" s="6">
        <f t="shared" si="69"/>
        <v>0</v>
      </c>
    </row>
    <row r="206" spans="2:6" x14ac:dyDescent="0.25">
      <c r="B206">
        <f t="shared" ref="B206:C206" si="90">B205+1</f>
        <v>2105</v>
      </c>
      <c r="C206">
        <f t="shared" si="90"/>
        <v>154</v>
      </c>
      <c r="D206">
        <f>IF(D205=0,0,D205*(1-VLOOKUP(C205,Mort!$A$2:$E$111,IF(D205/D204=1-VLOOKUP(C204,Mort!$A$2:$E$111,4),4,5))))</f>
        <v>0</v>
      </c>
      <c r="E206" s="5">
        <f>IF(C206&lt;65,Assumptions!$C$6,Assumptions!$C$7)*(1+Assumptions!$C$8)^(B206-$B$10)</f>
        <v>419421.31516017712</v>
      </c>
      <c r="F206" s="6">
        <f t="shared" si="69"/>
        <v>0</v>
      </c>
    </row>
    <row r="207" spans="2:6" x14ac:dyDescent="0.25">
      <c r="B207">
        <f t="shared" ref="B207:C207" si="91">B206+1</f>
        <v>2106</v>
      </c>
      <c r="C207">
        <f t="shared" si="91"/>
        <v>155</v>
      </c>
      <c r="D207">
        <f>IF(D206=0,0,D206*(1-VLOOKUP(C206,Mort!$A$2:$E$111,IF(D206/D205=1-VLOOKUP(C205,Mort!$A$2:$E$111,4),4,5))))</f>
        <v>0</v>
      </c>
      <c r="E207" s="5">
        <f>IF(C207&lt;65,Assumptions!$C$6,Assumptions!$C$7)*(1+Assumptions!$C$8)^(B207-$B$10)</f>
        <v>442489.4874939869</v>
      </c>
      <c r="F207" s="6">
        <f t="shared" si="69"/>
        <v>0</v>
      </c>
    </row>
    <row r="208" spans="2:6" x14ac:dyDescent="0.25">
      <c r="B208">
        <f t="shared" ref="B208:C208" si="92">B207+1</f>
        <v>2107</v>
      </c>
      <c r="C208">
        <f t="shared" si="92"/>
        <v>156</v>
      </c>
      <c r="D208">
        <f>IF(D207=0,0,D207*(1-VLOOKUP(C207,Mort!$A$2:$E$111,IF(D207/D206=1-VLOOKUP(C206,Mort!$A$2:$E$111,4),4,5))))</f>
        <v>0</v>
      </c>
      <c r="E208" s="5">
        <f>IF(C208&lt;65,Assumptions!$C$6,Assumptions!$C$7)*(1+Assumptions!$C$8)^(B208-$B$10)</f>
        <v>466826.40930615616</v>
      </c>
      <c r="F208" s="6">
        <f t="shared" si="69"/>
        <v>0</v>
      </c>
    </row>
    <row r="209" spans="2:6" x14ac:dyDescent="0.25">
      <c r="B209">
        <f t="shared" ref="B209:C209" si="93">B208+1</f>
        <v>2108</v>
      </c>
      <c r="C209">
        <f t="shared" si="93"/>
        <v>157</v>
      </c>
      <c r="D209">
        <f>IF(D208=0,0,D208*(1-VLOOKUP(C208,Mort!$A$2:$E$111,IF(D208/D207=1-VLOOKUP(C207,Mort!$A$2:$E$111,4),4,5))))</f>
        <v>0</v>
      </c>
      <c r="E209" s="5">
        <f>IF(C209&lt;65,Assumptions!$C$6,Assumptions!$C$7)*(1+Assumptions!$C$8)^(B209-$B$10)</f>
        <v>492501.86181799474</v>
      </c>
      <c r="F209" s="6">
        <f t="shared" si="69"/>
        <v>0</v>
      </c>
    </row>
    <row r="210" spans="2:6" x14ac:dyDescent="0.25">
      <c r="B210">
        <f t="shared" ref="B210:C210" si="94">B209+1</f>
        <v>2109</v>
      </c>
      <c r="C210">
        <f t="shared" si="94"/>
        <v>158</v>
      </c>
      <c r="D210">
        <f>IF(D209=0,0,D209*(1-VLOOKUP(C209,Mort!$A$2:$E$111,IF(D209/D208=1-VLOOKUP(C208,Mort!$A$2:$E$111,4),4,5))))</f>
        <v>0</v>
      </c>
      <c r="E210" s="5">
        <f>IF(C210&lt;65,Assumptions!$C$6,Assumptions!$C$7)*(1+Assumptions!$C$8)^(B210-$B$10)</f>
        <v>519589.46421798447</v>
      </c>
      <c r="F210" s="6">
        <f t="shared" si="69"/>
        <v>0</v>
      </c>
    </row>
    <row r="211" spans="2:6" x14ac:dyDescent="0.25">
      <c r="B211">
        <f t="shared" ref="B211:C211" si="95">B210+1</f>
        <v>2110</v>
      </c>
      <c r="C211">
        <f t="shared" si="95"/>
        <v>159</v>
      </c>
      <c r="D211">
        <f>IF(D210=0,0,D210*(1-VLOOKUP(C210,Mort!$A$2:$E$111,IF(D210/D209=1-VLOOKUP(C209,Mort!$A$2:$E$111,4),4,5))))</f>
        <v>0</v>
      </c>
      <c r="E211" s="5">
        <f>IF(C211&lt;65,Assumptions!$C$6,Assumptions!$C$7)*(1+Assumptions!$C$8)^(B211-$B$10)</f>
        <v>548166.88474997354</v>
      </c>
      <c r="F211" s="6">
        <f t="shared" si="69"/>
        <v>0</v>
      </c>
    </row>
    <row r="212" spans="2:6" x14ac:dyDescent="0.25">
      <c r="B212">
        <f t="shared" ref="B212:C212" si="96">B211+1</f>
        <v>2111</v>
      </c>
      <c r="C212">
        <f t="shared" si="96"/>
        <v>160</v>
      </c>
      <c r="D212">
        <f>IF(D211=0,0,D211*(1-VLOOKUP(C211,Mort!$A$2:$E$111,IF(D211/D210=1-VLOOKUP(C210,Mort!$A$2:$E$111,4),4,5))))</f>
        <v>0</v>
      </c>
      <c r="E212" s="5">
        <f>IF(C212&lt;65,Assumptions!$C$6,Assumptions!$C$7)*(1+Assumptions!$C$8)^(B212-$B$10)</f>
        <v>578316.06341122207</v>
      </c>
      <c r="F212" s="6">
        <f t="shared" si="69"/>
        <v>0</v>
      </c>
    </row>
    <row r="213" spans="2:6" x14ac:dyDescent="0.25">
      <c r="B213">
        <f t="shared" ref="B213:C213" si="97">B212+1</f>
        <v>2112</v>
      </c>
      <c r="C213">
        <f t="shared" si="97"/>
        <v>161</v>
      </c>
      <c r="D213">
        <f>IF(D212=0,0,D212*(1-VLOOKUP(C212,Mort!$A$2:$E$111,IF(D212/D211=1-VLOOKUP(C211,Mort!$A$2:$E$111,4),4,5))))</f>
        <v>0</v>
      </c>
      <c r="E213" s="5">
        <f>IF(C213&lt;65,Assumptions!$C$6,Assumptions!$C$7)*(1+Assumptions!$C$8)^(B213-$B$10)</f>
        <v>610123.4468988392</v>
      </c>
      <c r="F213" s="6">
        <f t="shared" si="69"/>
        <v>0</v>
      </c>
    </row>
    <row r="214" spans="2:6" x14ac:dyDescent="0.25">
      <c r="B214">
        <f t="shared" ref="B214:C214" si="98">B213+1</f>
        <v>2113</v>
      </c>
      <c r="C214">
        <f t="shared" si="98"/>
        <v>162</v>
      </c>
      <c r="D214">
        <f>IF(D213=0,0,D213*(1-VLOOKUP(C213,Mort!$A$2:$E$111,IF(D213/D212=1-VLOOKUP(C212,Mort!$A$2:$E$111,4),4,5))))</f>
        <v>0</v>
      </c>
      <c r="E214" s="5">
        <f>IF(C214&lt;65,Assumptions!$C$6,Assumptions!$C$7)*(1+Assumptions!$C$8)^(B214-$B$10)</f>
        <v>643680.23647827539</v>
      </c>
      <c r="F214" s="6">
        <f t="shared" si="69"/>
        <v>0</v>
      </c>
    </row>
    <row r="215" spans="2:6" x14ac:dyDescent="0.25">
      <c r="B215">
        <f t="shared" ref="B215:C215" si="99">B214+1</f>
        <v>2114</v>
      </c>
      <c r="C215">
        <f t="shared" si="99"/>
        <v>163</v>
      </c>
      <c r="D215">
        <f>IF(D214=0,0,D214*(1-VLOOKUP(C214,Mort!$A$2:$E$111,IF(D214/D213=1-VLOOKUP(C213,Mort!$A$2:$E$111,4),4,5))))</f>
        <v>0</v>
      </c>
      <c r="E215" s="5">
        <f>IF(C215&lt;65,Assumptions!$C$6,Assumptions!$C$7)*(1+Assumptions!$C$8)^(B215-$B$10)</f>
        <v>679082.6494845805</v>
      </c>
      <c r="F215" s="6">
        <f t="shared" si="69"/>
        <v>0</v>
      </c>
    </row>
    <row r="216" spans="2:6" x14ac:dyDescent="0.25">
      <c r="B216">
        <f t="shared" ref="B216:C216" si="100">B215+1</f>
        <v>2115</v>
      </c>
      <c r="C216">
        <f t="shared" si="100"/>
        <v>164</v>
      </c>
      <c r="D216">
        <f>IF(D215=0,0,D215*(1-VLOOKUP(C215,Mort!$A$2:$E$111,IF(D215/D214=1-VLOOKUP(C214,Mort!$A$2:$E$111,4),4,5))))</f>
        <v>0</v>
      </c>
      <c r="E216" s="5">
        <f>IF(C216&lt;65,Assumptions!$C$6,Assumptions!$C$7)*(1+Assumptions!$C$8)^(B216-$B$10)</f>
        <v>716432.19520623237</v>
      </c>
      <c r="F216" s="6">
        <f t="shared" si="69"/>
        <v>0</v>
      </c>
    </row>
    <row r="217" spans="2:6" x14ac:dyDescent="0.25">
      <c r="B217">
        <f t="shared" ref="B217:C217" si="101">B216+1</f>
        <v>2116</v>
      </c>
      <c r="C217">
        <f t="shared" si="101"/>
        <v>165</v>
      </c>
      <c r="D217">
        <f>IF(D216=0,0,D216*(1-VLOOKUP(C216,Mort!$A$2:$E$111,IF(D216/D215=1-VLOOKUP(C215,Mort!$A$2:$E$111,4),4,5))))</f>
        <v>0</v>
      </c>
      <c r="E217" s="5">
        <f>IF(C217&lt;65,Assumptions!$C$6,Assumptions!$C$7)*(1+Assumptions!$C$8)^(B217-$B$10)</f>
        <v>755835.96594257513</v>
      </c>
      <c r="F217" s="6">
        <f t="shared" si="69"/>
        <v>0</v>
      </c>
    </row>
    <row r="218" spans="2:6" x14ac:dyDescent="0.25">
      <c r="B218">
        <f t="shared" ref="B218:C218" si="102">B217+1</f>
        <v>2117</v>
      </c>
      <c r="C218">
        <f t="shared" si="102"/>
        <v>166</v>
      </c>
      <c r="D218">
        <f>IF(D217=0,0,D217*(1-VLOOKUP(C217,Mort!$A$2:$E$111,IF(D217/D216=1-VLOOKUP(C216,Mort!$A$2:$E$111,4),4,5))))</f>
        <v>0</v>
      </c>
      <c r="E218" s="5">
        <f>IF(C218&lt;65,Assumptions!$C$6,Assumptions!$C$7)*(1+Assumptions!$C$8)^(B218-$B$10)</f>
        <v>797406.94406941684</v>
      </c>
      <c r="F218" s="6">
        <f t="shared" si="69"/>
        <v>0</v>
      </c>
    </row>
    <row r="221" spans="2:6" x14ac:dyDescent="0.25">
      <c r="E221" s="5"/>
      <c r="F221" s="5"/>
    </row>
    <row r="222" spans="2:6" x14ac:dyDescent="0.25">
      <c r="E222" s="5"/>
      <c r="F222" s="5"/>
    </row>
    <row r="223" spans="2:6" x14ac:dyDescent="0.25">
      <c r="B223" t="s">
        <v>3</v>
      </c>
      <c r="C223">
        <v>15</v>
      </c>
      <c r="E223" s="5"/>
      <c r="F223" s="5"/>
    </row>
    <row r="224" spans="2:6" x14ac:dyDescent="0.25">
      <c r="B224" t="s">
        <v>5</v>
      </c>
      <c r="C224">
        <f>VLOOKUP(C223,AMMset!A:E,3)</f>
        <v>75</v>
      </c>
      <c r="E224" s="5"/>
      <c r="F224" s="5"/>
    </row>
    <row r="225" spans="2:6" x14ac:dyDescent="0.25">
      <c r="B225" t="s">
        <v>7</v>
      </c>
      <c r="C225" t="str">
        <f>VLOOKUP(C223,AMMset!A:E,5)</f>
        <v>M</v>
      </c>
      <c r="E225" s="5"/>
      <c r="F225" s="5"/>
    </row>
    <row r="226" spans="2:6" x14ac:dyDescent="0.25">
      <c r="D226" t="s">
        <v>125</v>
      </c>
      <c r="E226" s="5" t="s">
        <v>126</v>
      </c>
      <c r="F226" s="5"/>
    </row>
    <row r="227" spans="2:6" x14ac:dyDescent="0.25">
      <c r="B227" t="s">
        <v>21</v>
      </c>
      <c r="C227" s="6">
        <f>NPV(Assumptions!$C$9,F230:F329)*(1+Assumptions!$C$9)</f>
        <v>66196.76382877343</v>
      </c>
      <c r="D227" s="6">
        <f>NPV(Assumptions!$C$9+0.01,F230:F329)*(1.01+Assumptions!$C$9)</f>
        <v>61060.589084346284</v>
      </c>
      <c r="E227" s="6">
        <f>NPV(Assumptions!$C$9-0.01,F230:F329)*(0.99+Assumptions!$C$9)</f>
        <v>72075.342759314764</v>
      </c>
      <c r="F227" s="5"/>
    </row>
    <row r="228" spans="2:6" x14ac:dyDescent="0.25">
      <c r="E228" s="5"/>
      <c r="F228" s="5"/>
    </row>
    <row r="229" spans="2:6" x14ac:dyDescent="0.25">
      <c r="B229" t="s">
        <v>16</v>
      </c>
      <c r="C229" t="s">
        <v>5</v>
      </c>
      <c r="D229" t="s">
        <v>27</v>
      </c>
      <c r="E229" s="5" t="s">
        <v>26</v>
      </c>
      <c r="F229" s="5" t="s">
        <v>28</v>
      </c>
    </row>
    <row r="230" spans="2:6" x14ac:dyDescent="0.25">
      <c r="B230">
        <f>Assumptions!C3</f>
        <v>2019</v>
      </c>
      <c r="C230">
        <f>C224</f>
        <v>75</v>
      </c>
      <c r="D230">
        <v>1</v>
      </c>
      <c r="E230" s="5">
        <f>IF(C230&lt;65,Assumptions!$C$6,Assumptions!$C$7)*(1+Assumptions!$C$8)^(B230-$B$10)</f>
        <v>4197</v>
      </c>
      <c r="F230" s="6">
        <f>ROUND(D230*E230, 2)</f>
        <v>4197</v>
      </c>
    </row>
    <row r="231" spans="2:6" x14ac:dyDescent="0.25">
      <c r="B231">
        <f>B230+1</f>
        <v>2020</v>
      </c>
      <c r="C231">
        <f>C230+1</f>
        <v>76</v>
      </c>
      <c r="D231">
        <f>D230*(1-VLOOKUP(C230,Mort!$A$2:$E$111,IF(C225="M",4,5)))</f>
        <v>0.97794999999999999</v>
      </c>
      <c r="E231" s="5">
        <f>IF(C231&lt;65,Assumptions!$C$6,Assumptions!$C$7)*(1+Assumptions!$C$8)^(B231-$B$10)</f>
        <v>4427.835</v>
      </c>
      <c r="F231" s="6">
        <f t="shared" ref="F231:F294" si="103">ROUND(D231*E231, 2)</f>
        <v>4330.2</v>
      </c>
    </row>
    <row r="232" spans="2:6" x14ac:dyDescent="0.25">
      <c r="B232">
        <f t="shared" ref="B232:C232" si="104">B231+1</f>
        <v>2021</v>
      </c>
      <c r="C232">
        <f t="shared" si="104"/>
        <v>77</v>
      </c>
      <c r="D232">
        <f>IF(D231=0,0,D231*(1-VLOOKUP(C231,Mort!$A$2:$E$111,IF(D231/D230=1-VLOOKUP(C230,Mort!$A$2:$E$111,4),4,5))))</f>
        <v>0.95409779949999995</v>
      </c>
      <c r="E232" s="5">
        <f>IF(C232&lt;65,Assumptions!$C$6,Assumptions!$C$7)*(1+Assumptions!$C$8)^(B232-$B$10)</f>
        <v>4671.3659250000001</v>
      </c>
      <c r="F232" s="6">
        <f t="shared" si="103"/>
        <v>4456.9399999999996</v>
      </c>
    </row>
    <row r="233" spans="2:6" x14ac:dyDescent="0.25">
      <c r="B233">
        <f t="shared" ref="B233:C233" si="105">B232+1</f>
        <v>2022</v>
      </c>
      <c r="C233">
        <f t="shared" si="105"/>
        <v>78</v>
      </c>
      <c r="D233">
        <f>IF(D232=0,0,D232*(1-VLOOKUP(C232,Mort!$A$2:$E$111,IF(D232/D231=1-VLOOKUP(C231,Mort!$A$2:$E$111,4),4,5))))</f>
        <v>0.92808909348562996</v>
      </c>
      <c r="E233" s="5">
        <f>IF(C233&lt;65,Assumptions!$C$6,Assumptions!$C$7)*(1+Assumptions!$C$8)^(B233-$B$10)</f>
        <v>4928.2910508749992</v>
      </c>
      <c r="F233" s="6">
        <f t="shared" si="103"/>
        <v>4573.8900000000003</v>
      </c>
    </row>
    <row r="234" spans="2:6" x14ac:dyDescent="0.25">
      <c r="B234">
        <f t="shared" ref="B234:C234" si="106">B233+1</f>
        <v>2023</v>
      </c>
      <c r="C234">
        <f t="shared" si="106"/>
        <v>79</v>
      </c>
      <c r="D234">
        <f>IF(D233=0,0,D233*(1-VLOOKUP(C233,Mort!$A$2:$E$111,IF(D233/D232=1-VLOOKUP(C232,Mort!$A$2:$E$111,4),4,5))))</f>
        <v>0.89965244366123021</v>
      </c>
      <c r="E234" s="5">
        <f>IF(C234&lt;65,Assumptions!$C$6,Assumptions!$C$7)*(1+Assumptions!$C$8)^(B234-$B$10)</f>
        <v>5199.3470586731246</v>
      </c>
      <c r="F234" s="6">
        <f t="shared" si="103"/>
        <v>4677.6099999999997</v>
      </c>
    </row>
    <row r="235" spans="2:6" x14ac:dyDescent="0.25">
      <c r="B235">
        <f t="shared" ref="B235:C235" si="107">B234+1</f>
        <v>2024</v>
      </c>
      <c r="C235">
        <f t="shared" si="107"/>
        <v>80</v>
      </c>
      <c r="D235">
        <f>IF(D234=0,0,D234*(1-VLOOKUP(C234,Mort!$A$2:$E$111,IF(D234/D233=1-VLOOKUP(C233,Mort!$A$2:$E$111,4),4,5))))</f>
        <v>0.86853346563498823</v>
      </c>
      <c r="E235" s="5">
        <f>IF(C235&lt;65,Assumptions!$C$6,Assumptions!$C$7)*(1+Assumptions!$C$8)^(B235-$B$10)</f>
        <v>5485.311146900146</v>
      </c>
      <c r="F235" s="6">
        <f t="shared" si="103"/>
        <v>4764.18</v>
      </c>
    </row>
    <row r="236" spans="2:6" x14ac:dyDescent="0.25">
      <c r="B236">
        <f t="shared" ref="B236:C236" si="108">B235+1</f>
        <v>2025</v>
      </c>
      <c r="C236">
        <f t="shared" si="108"/>
        <v>81</v>
      </c>
      <c r="D236">
        <f>IF(D235=0,0,D235*(1-VLOOKUP(C235,Mort!$A$2:$E$111,IF(D235/D234=1-VLOOKUP(C234,Mort!$A$2:$E$111,4),4,5))))</f>
        <v>0.83466934580988006</v>
      </c>
      <c r="E236" s="5">
        <f>IF(C236&lt;65,Assumptions!$C$6,Assumptions!$C$7)*(1+Assumptions!$C$8)^(B236-$B$10)</f>
        <v>5787.0032599796532</v>
      </c>
      <c r="F236" s="6">
        <f t="shared" si="103"/>
        <v>4830.2299999999996</v>
      </c>
    </row>
    <row r="237" spans="2:6" x14ac:dyDescent="0.25">
      <c r="B237">
        <f t="shared" ref="B237:C237" si="109">B236+1</f>
        <v>2026</v>
      </c>
      <c r="C237">
        <f t="shared" si="109"/>
        <v>82</v>
      </c>
      <c r="D237">
        <f>IF(D236=0,0,D236*(1-VLOOKUP(C236,Mort!$A$2:$E$111,IF(D236/D235=1-VLOOKUP(C235,Mort!$A$2:$E$111,4),4,5))))</f>
        <v>0.79793554790078725</v>
      </c>
      <c r="E237" s="5">
        <f>IF(C237&lt;65,Assumptions!$C$6,Assumptions!$C$7)*(1+Assumptions!$C$8)^(B237-$B$10)</f>
        <v>6105.2884392785336</v>
      </c>
      <c r="F237" s="6">
        <f t="shared" si="103"/>
        <v>4871.63</v>
      </c>
    </row>
    <row r="238" spans="2:6" x14ac:dyDescent="0.25">
      <c r="B238">
        <f t="shared" ref="B238:C238" si="110">B237+1</f>
        <v>2027</v>
      </c>
      <c r="C238">
        <f t="shared" si="110"/>
        <v>83</v>
      </c>
      <c r="D238">
        <f>IF(D237=0,0,D237*(1-VLOOKUP(C237,Mort!$A$2:$E$111,IF(D237/D236=1-VLOOKUP(C236,Mort!$A$2:$E$111,4),4,5))))</f>
        <v>0.75830208923655518</v>
      </c>
      <c r="E238" s="5">
        <f>IF(C238&lt;65,Assumptions!$C$6,Assumptions!$C$7)*(1+Assumptions!$C$8)^(B238-$B$10)</f>
        <v>6441.0793034388535</v>
      </c>
      <c r="F238" s="6">
        <f t="shared" si="103"/>
        <v>4884.28</v>
      </c>
    </row>
    <row r="239" spans="2:6" x14ac:dyDescent="0.25">
      <c r="B239">
        <f t="shared" ref="B239:C239" si="111">B238+1</f>
        <v>2028</v>
      </c>
      <c r="C239">
        <f t="shared" si="111"/>
        <v>84</v>
      </c>
      <c r="D239">
        <f>IF(D238=0,0,D238*(1-VLOOKUP(C238,Mort!$A$2:$E$111,IF(D238/D237=1-VLOOKUP(C237,Mort!$A$2:$E$111,4),4,5))))</f>
        <v>0.71594333453180115</v>
      </c>
      <c r="E239" s="5">
        <f>IF(C239&lt;65,Assumptions!$C$6,Assumptions!$C$7)*(1+Assumptions!$C$8)^(B239-$B$10)</f>
        <v>6795.3386651279907</v>
      </c>
      <c r="F239" s="6">
        <f t="shared" si="103"/>
        <v>4865.08</v>
      </c>
    </row>
    <row r="240" spans="2:6" x14ac:dyDescent="0.25">
      <c r="B240">
        <f t="shared" ref="B240:C240" si="112">B239+1</f>
        <v>2029</v>
      </c>
      <c r="C240">
        <f t="shared" si="112"/>
        <v>85</v>
      </c>
      <c r="D240">
        <f>IF(D239=0,0,D239*(1-VLOOKUP(C239,Mort!$A$2:$E$111,IF(D239/D238=1-VLOOKUP(C238,Mort!$A$2:$E$111,4),4,5))))</f>
        <v>0.67122551385694484</v>
      </c>
      <c r="E240" s="5">
        <f>IF(C240&lt;65,Assumptions!$C$6,Assumptions!$C$7)*(1+Assumptions!$C$8)^(B240-$B$10)</f>
        <v>7169.0822917100295</v>
      </c>
      <c r="F240" s="6">
        <f t="shared" si="103"/>
        <v>4812.07</v>
      </c>
    </row>
    <row r="241" spans="2:6" x14ac:dyDescent="0.25">
      <c r="B241">
        <f t="shared" ref="B241:C241" si="113">B240+1</f>
        <v>2030</v>
      </c>
      <c r="C241">
        <f t="shared" si="113"/>
        <v>86</v>
      </c>
      <c r="D241">
        <f>IF(D240=0,0,D240*(1-VLOOKUP(C240,Mort!$A$2:$E$111,IF(D240/D239=1-VLOOKUP(C239,Mort!$A$2:$E$111,4),4,5))))</f>
        <v>0.62444780779625431</v>
      </c>
      <c r="E241" s="5">
        <f>IF(C241&lt;65,Assumptions!$C$6,Assumptions!$C$7)*(1+Assumptions!$C$8)^(B241-$B$10)</f>
        <v>7563.3818177540807</v>
      </c>
      <c r="F241" s="6">
        <f t="shared" si="103"/>
        <v>4722.9399999999996</v>
      </c>
    </row>
    <row r="242" spans="2:6" x14ac:dyDescent="0.25">
      <c r="B242">
        <f t="shared" ref="B242:C242" si="114">B241+1</f>
        <v>2031</v>
      </c>
      <c r="C242">
        <f t="shared" si="114"/>
        <v>87</v>
      </c>
      <c r="D242">
        <f>IF(D241=0,0,D241*(1-VLOOKUP(C241,Mort!$A$2:$E$111,IF(D241/D240=1-VLOOKUP(C240,Mort!$A$2:$E$111,4),4,5))))</f>
        <v>0.57594070208664128</v>
      </c>
      <c r="E242" s="5">
        <f>IF(C242&lt;65,Assumptions!$C$6,Assumptions!$C$7)*(1+Assumptions!$C$8)^(B242-$B$10)</f>
        <v>7979.3678177305546</v>
      </c>
      <c r="F242" s="6">
        <f t="shared" si="103"/>
        <v>4595.6400000000003</v>
      </c>
    </row>
    <row r="243" spans="2:6" x14ac:dyDescent="0.25">
      <c r="B243">
        <f t="shared" ref="B243:C243" si="115">B242+1</f>
        <v>2032</v>
      </c>
      <c r="C243">
        <f t="shared" si="115"/>
        <v>88</v>
      </c>
      <c r="D243">
        <f>IF(D242=0,0,D242*(1-VLOOKUP(C242,Mort!$A$2:$E$111,IF(D242/D241=1-VLOOKUP(C241,Mort!$A$2:$E$111,4),4,5))))</f>
        <v>0.52507361927834917</v>
      </c>
      <c r="E243" s="5">
        <f>IF(C243&lt;65,Assumptions!$C$6,Assumptions!$C$7)*(1+Assumptions!$C$8)^(B243-$B$10)</f>
        <v>8418.2330477057349</v>
      </c>
      <c r="F243" s="6">
        <f t="shared" si="103"/>
        <v>4420.1899999999996</v>
      </c>
    </row>
    <row r="244" spans="2:6" x14ac:dyDescent="0.25">
      <c r="B244">
        <f t="shared" ref="B244:C244" si="116">B243+1</f>
        <v>2033</v>
      </c>
      <c r="C244">
        <f t="shared" si="116"/>
        <v>89</v>
      </c>
      <c r="D244">
        <f>IF(D243=0,0,D243*(1-VLOOKUP(C243,Mort!$A$2:$E$111,IF(D243/D242=1-VLOOKUP(C242,Mort!$A$2:$E$111,4),4,5))))</f>
        <v>0.47229846980468232</v>
      </c>
      <c r="E244" s="5">
        <f>IF(C244&lt;65,Assumptions!$C$6,Assumptions!$C$7)*(1+Assumptions!$C$8)^(B244-$B$10)</f>
        <v>8881.2358653295505</v>
      </c>
      <c r="F244" s="6">
        <f t="shared" si="103"/>
        <v>4194.59</v>
      </c>
    </row>
    <row r="245" spans="2:6" x14ac:dyDescent="0.25">
      <c r="B245">
        <f t="shared" ref="B245:C245" si="117">B244+1</f>
        <v>2034</v>
      </c>
      <c r="C245">
        <f t="shared" si="117"/>
        <v>90</v>
      </c>
      <c r="D245">
        <f>IF(D244=0,0,D244*(1-VLOOKUP(C244,Mort!$A$2:$E$111,IF(D244/D243=1-VLOOKUP(C243,Mort!$A$2:$E$111,4),4,5))))</f>
        <v>0.41832420067540321</v>
      </c>
      <c r="E245" s="5">
        <f>IF(C245&lt;65,Assumptions!$C$6,Assumptions!$C$7)*(1+Assumptions!$C$8)^(B245-$B$10)</f>
        <v>9369.7038379226742</v>
      </c>
      <c r="F245" s="6">
        <f t="shared" si="103"/>
        <v>3919.57</v>
      </c>
    </row>
    <row r="246" spans="2:6" x14ac:dyDescent="0.25">
      <c r="B246">
        <f t="shared" ref="B246:C246" si="118">B245+1</f>
        <v>2035</v>
      </c>
      <c r="C246">
        <f t="shared" si="118"/>
        <v>91</v>
      </c>
      <c r="D246">
        <f>IF(D245=0,0,D245*(1-VLOOKUP(C245,Mort!$A$2:$E$111,IF(D245/D244=1-VLOOKUP(C244,Mort!$A$2:$E$111,4),4,5))))</f>
        <v>0.36405081887977642</v>
      </c>
      <c r="E246" s="5">
        <f>IF(C246&lt;65,Assumptions!$C$6,Assumptions!$C$7)*(1+Assumptions!$C$8)^(B246-$B$10)</f>
        <v>9885.0375490084207</v>
      </c>
      <c r="F246" s="6">
        <f t="shared" si="103"/>
        <v>3598.66</v>
      </c>
    </row>
    <row r="247" spans="2:6" x14ac:dyDescent="0.25">
      <c r="B247">
        <f t="shared" ref="B247:C247" si="119">B246+1</f>
        <v>2036</v>
      </c>
      <c r="C247">
        <f t="shared" si="119"/>
        <v>92</v>
      </c>
      <c r="D247">
        <f>IF(D246=0,0,D246*(1-VLOOKUP(C246,Mort!$A$2:$E$111,IF(D246/D245=1-VLOOKUP(C245,Mort!$A$2:$E$111,4),4,5))))</f>
        <v>0.31063000171735805</v>
      </c>
      <c r="E247" s="5">
        <f>IF(C247&lt;65,Assumptions!$C$6,Assumptions!$C$7)*(1+Assumptions!$C$8)^(B247-$B$10)</f>
        <v>10428.714614203884</v>
      </c>
      <c r="F247" s="6">
        <f t="shared" si="103"/>
        <v>3239.47</v>
      </c>
    </row>
    <row r="248" spans="2:6" x14ac:dyDescent="0.25">
      <c r="B248">
        <f t="shared" ref="B248:C248" si="120">B247+1</f>
        <v>2037</v>
      </c>
      <c r="C248">
        <f t="shared" si="120"/>
        <v>93</v>
      </c>
      <c r="D248">
        <f>IF(D247=0,0,D247*(1-VLOOKUP(C247,Mort!$A$2:$E$111,IF(D247/D246=1-VLOOKUP(C246,Mort!$A$2:$E$111,4),4,5))))</f>
        <v>0.25940400813414854</v>
      </c>
      <c r="E248" s="5">
        <f>IF(C248&lt;65,Assumptions!$C$6,Assumptions!$C$7)*(1+Assumptions!$C$8)^(B248-$B$10)</f>
        <v>11002.293917985098</v>
      </c>
      <c r="F248" s="6">
        <f t="shared" si="103"/>
        <v>2854.04</v>
      </c>
    </row>
    <row r="249" spans="2:6" x14ac:dyDescent="0.25">
      <c r="B249">
        <f t="shared" ref="B249:C249" si="121">B248+1</f>
        <v>2038</v>
      </c>
      <c r="C249">
        <f t="shared" si="121"/>
        <v>94</v>
      </c>
      <c r="D249">
        <f>IF(D248=0,0,D248*(1-VLOOKUP(C248,Mort!$A$2:$E$111,IF(D248/D247=1-VLOOKUP(C247,Mort!$A$2:$E$111,4),4,5))))</f>
        <v>0.21169182891803459</v>
      </c>
      <c r="E249" s="5">
        <f>IF(C249&lt;65,Assumptions!$C$6,Assumptions!$C$7)*(1+Assumptions!$C$8)^(B249-$B$10)</f>
        <v>11607.420083474277</v>
      </c>
      <c r="F249" s="6">
        <f t="shared" si="103"/>
        <v>2457.1999999999998</v>
      </c>
    </row>
    <row r="250" spans="2:6" x14ac:dyDescent="0.25">
      <c r="B250">
        <f t="shared" ref="B250:C250" si="122">B249+1</f>
        <v>2039</v>
      </c>
      <c r="C250">
        <f t="shared" si="122"/>
        <v>95</v>
      </c>
      <c r="D250">
        <f>IF(D249=0,0,D249*(1-VLOOKUP(C249,Mort!$A$2:$E$111,IF(D249/D248=1-VLOOKUP(C248,Mort!$A$2:$E$111,4),4,5))))</f>
        <v>0.16856173569427421</v>
      </c>
      <c r="E250" s="5">
        <f>IF(C250&lt;65,Assumptions!$C$6,Assumptions!$C$7)*(1+Assumptions!$C$8)^(B250-$B$10)</f>
        <v>12245.828188065363</v>
      </c>
      <c r="F250" s="6">
        <f t="shared" si="103"/>
        <v>2064.1799999999998</v>
      </c>
    </row>
    <row r="251" spans="2:6" x14ac:dyDescent="0.25">
      <c r="B251">
        <f t="shared" ref="B251:C251" si="123">B250+1</f>
        <v>2040</v>
      </c>
      <c r="C251">
        <f t="shared" si="123"/>
        <v>96</v>
      </c>
      <c r="D251">
        <f>IF(D250=0,0,D250*(1-VLOOKUP(C250,Mort!$A$2:$E$111,IF(D250/D249=1-VLOOKUP(C249,Mort!$A$2:$E$111,4),4,5))))</f>
        <v>0.13072973973505131</v>
      </c>
      <c r="E251" s="5">
        <f>IF(C251&lt;65,Assumptions!$C$6,Assumptions!$C$7)*(1+Assumptions!$C$8)^(B251-$B$10)</f>
        <v>12919.348738408957</v>
      </c>
      <c r="F251" s="6">
        <f t="shared" si="103"/>
        <v>1688.94</v>
      </c>
    </row>
    <row r="252" spans="2:6" x14ac:dyDescent="0.25">
      <c r="B252">
        <f t="shared" ref="B252:C252" si="124">B251+1</f>
        <v>2041</v>
      </c>
      <c r="C252">
        <f t="shared" si="124"/>
        <v>97</v>
      </c>
      <c r="D252">
        <f>IF(D251=0,0,D251*(1-VLOOKUP(C251,Mort!$A$2:$E$111,IF(D251/D250=1-VLOOKUP(C250,Mort!$A$2:$E$111,4),4,5))))</f>
        <v>9.8561072678447229E-2</v>
      </c>
      <c r="E252" s="5">
        <f>IF(C252&lt;65,Assumptions!$C$6,Assumptions!$C$7)*(1+Assumptions!$C$8)^(B252-$B$10)</f>
        <v>13629.912919021448</v>
      </c>
      <c r="F252" s="6">
        <f t="shared" si="103"/>
        <v>1343.38</v>
      </c>
    </row>
    <row r="253" spans="2:6" x14ac:dyDescent="0.25">
      <c r="B253">
        <f t="shared" ref="B253:C253" si="125">B252+1</f>
        <v>2042</v>
      </c>
      <c r="C253">
        <f t="shared" si="125"/>
        <v>98</v>
      </c>
      <c r="D253">
        <f>IF(D252=0,0,D252*(1-VLOOKUP(C252,Mort!$A$2:$E$111,IF(D252/D251=1-VLOOKUP(C251,Mort!$A$2:$E$111,4),4,5))))</f>
        <v>7.2085597335562732E-2</v>
      </c>
      <c r="E253" s="5">
        <f>IF(C253&lt;65,Assumptions!$C$6,Assumptions!$C$7)*(1+Assumptions!$C$8)^(B253-$B$10)</f>
        <v>14379.558129567627</v>
      </c>
      <c r="F253" s="6">
        <f t="shared" si="103"/>
        <v>1036.56</v>
      </c>
    </row>
    <row r="254" spans="2:6" x14ac:dyDescent="0.25">
      <c r="B254">
        <f t="shared" ref="B254:C254" si="126">B253+1</f>
        <v>2043</v>
      </c>
      <c r="C254">
        <f t="shared" si="126"/>
        <v>99</v>
      </c>
      <c r="D254">
        <f>IF(D253=0,0,D253*(1-VLOOKUP(C253,Mort!$A$2:$E$111,IF(D253/D252=1-VLOOKUP(C252,Mort!$A$2:$E$111,4),4,5))))</f>
        <v>5.144676996241776E-2</v>
      </c>
      <c r="E254" s="5">
        <f>IF(C254&lt;65,Assumptions!$C$6,Assumptions!$C$7)*(1+Assumptions!$C$8)^(B254-$B$10)</f>
        <v>15170.433826693847</v>
      </c>
      <c r="F254" s="6">
        <f t="shared" si="103"/>
        <v>780.47</v>
      </c>
    </row>
    <row r="255" spans="2:6" x14ac:dyDescent="0.25">
      <c r="B255">
        <f t="shared" ref="B255:C255" si="127">B254+1</f>
        <v>2044</v>
      </c>
      <c r="C255">
        <f t="shared" si="127"/>
        <v>100</v>
      </c>
      <c r="D255">
        <f>IF(D254=0,0,D254*(1-VLOOKUP(C254,Mort!$A$2:$E$111,IF(D254/D253=1-VLOOKUP(C253,Mort!$A$2:$E$111,4),4,5))))</f>
        <v>3.5492097661672765E-2</v>
      </c>
      <c r="E255" s="5">
        <f>IF(C255&lt;65,Assumptions!$C$6,Assumptions!$C$7)*(1+Assumptions!$C$8)^(B255-$B$10)</f>
        <v>16004.807687162009</v>
      </c>
      <c r="F255" s="6">
        <f t="shared" si="103"/>
        <v>568.04</v>
      </c>
    </row>
    <row r="256" spans="2:6" x14ac:dyDescent="0.25">
      <c r="B256">
        <f t="shared" ref="B256:C256" si="128">B255+1</f>
        <v>2045</v>
      </c>
      <c r="C256">
        <f t="shared" si="128"/>
        <v>101</v>
      </c>
      <c r="D256">
        <f>IF(D255=0,0,D255*(1-VLOOKUP(C255,Mort!$A$2:$E$111,IF(D255/D254=1-VLOOKUP(C254,Mort!$A$2:$E$111,4),4,5))))</f>
        <v>2.3944388766470915E-2</v>
      </c>
      <c r="E256" s="5">
        <f>IF(C256&lt;65,Assumptions!$C$6,Assumptions!$C$7)*(1+Assumptions!$C$8)^(B256-$B$10)</f>
        <v>16885.07210995592</v>
      </c>
      <c r="F256" s="6">
        <f t="shared" si="103"/>
        <v>404.3</v>
      </c>
    </row>
    <row r="257" spans="2:6" x14ac:dyDescent="0.25">
      <c r="B257">
        <f t="shared" ref="B257:C257" si="129">B256+1</f>
        <v>2046</v>
      </c>
      <c r="C257">
        <f t="shared" si="129"/>
        <v>102</v>
      </c>
      <c r="D257">
        <f>IF(D256=0,0,D256*(1-VLOOKUP(C256,Mort!$A$2:$E$111,IF(D256/D255=1-VLOOKUP(C255,Mort!$A$2:$E$111,4),4,5))))</f>
        <v>1.5313873279484139E-2</v>
      </c>
      <c r="E257" s="5">
        <f>IF(C257&lt;65,Assumptions!$C$6,Assumptions!$C$7)*(1+Assumptions!$C$8)^(B257-$B$10)</f>
        <v>17813.751076003493</v>
      </c>
      <c r="F257" s="6">
        <f t="shared" si="103"/>
        <v>272.8</v>
      </c>
    </row>
    <row r="258" spans="2:6" x14ac:dyDescent="0.25">
      <c r="B258">
        <f t="shared" ref="B258:C258" si="130">B257+1</f>
        <v>2047</v>
      </c>
      <c r="C258">
        <f t="shared" si="130"/>
        <v>103</v>
      </c>
      <c r="D258">
        <f>IF(D257=0,0,D257*(1-VLOOKUP(C257,Mort!$A$2:$E$111,IF(D257/D256=1-VLOOKUP(C256,Mort!$A$2:$E$111,4),4,5))))</f>
        <v>9.2318153678042185E-3</v>
      </c>
      <c r="E258" s="5">
        <f>IF(C258&lt;65,Assumptions!$C$6,Assumptions!$C$7)*(1+Assumptions!$C$8)^(B258-$B$10)</f>
        <v>18793.507385183686</v>
      </c>
      <c r="F258" s="6">
        <f t="shared" si="103"/>
        <v>173.5</v>
      </c>
    </row>
    <row r="259" spans="2:6" x14ac:dyDescent="0.25">
      <c r="B259">
        <f t="shared" ref="B259:C259" si="131">B258+1</f>
        <v>2048</v>
      </c>
      <c r="C259">
        <f t="shared" si="131"/>
        <v>104</v>
      </c>
      <c r="D259">
        <f>IF(D258=0,0,D258*(1-VLOOKUP(C258,Mort!$A$2:$E$111,IF(D258/D257=1-VLOOKUP(C257,Mort!$A$2:$E$111,4),4,5))))</f>
        <v>5.02893910345767E-3</v>
      </c>
      <c r="E259" s="5">
        <f>IF(C259&lt;65,Assumptions!$C$6,Assumptions!$C$7)*(1+Assumptions!$C$8)^(B259-$B$10)</f>
        <v>19827.150291368784</v>
      </c>
      <c r="F259" s="6">
        <f t="shared" si="103"/>
        <v>99.71</v>
      </c>
    </row>
    <row r="260" spans="2:6" x14ac:dyDescent="0.25">
      <c r="B260">
        <f t="shared" ref="B260:C260" si="132">B259+1</f>
        <v>2049</v>
      </c>
      <c r="C260">
        <f t="shared" si="132"/>
        <v>105</v>
      </c>
      <c r="D260">
        <f>IF(D259=0,0,D259*(1-VLOOKUP(C259,Mort!$A$2:$E$111,IF(D259/D258=1-VLOOKUP(C258,Mort!$A$2:$E$111,4),4,5))))</f>
        <v>2.4103202228962267E-3</v>
      </c>
      <c r="E260" s="5">
        <f>IF(C260&lt;65,Assumptions!$C$6,Assumptions!$C$7)*(1+Assumptions!$C$8)^(B260-$B$10)</f>
        <v>20917.643557394069</v>
      </c>
      <c r="F260" s="6">
        <f t="shared" si="103"/>
        <v>50.42</v>
      </c>
    </row>
    <row r="261" spans="2:6" x14ac:dyDescent="0.25">
      <c r="B261">
        <f t="shared" ref="B261:C261" si="133">B260+1</f>
        <v>2050</v>
      </c>
      <c r="C261">
        <f t="shared" si="133"/>
        <v>106</v>
      </c>
      <c r="D261">
        <f>IF(D260=0,0,D260*(1-VLOOKUP(C260,Mort!$A$2:$E$111,IF(D260/D259=1-VLOOKUP(C259,Mort!$A$2:$E$111,4),4,5))))</f>
        <v>9.9963210604175228E-4</v>
      </c>
      <c r="E261" s="5">
        <f>IF(C261&lt;65,Assumptions!$C$6,Assumptions!$C$7)*(1+Assumptions!$C$8)^(B261-$B$10)</f>
        <v>22068.113953050739</v>
      </c>
      <c r="F261" s="6">
        <f t="shared" si="103"/>
        <v>22.06</v>
      </c>
    </row>
    <row r="262" spans="2:6" x14ac:dyDescent="0.25">
      <c r="B262">
        <f t="shared" ref="B262:C262" si="134">B261+1</f>
        <v>2051</v>
      </c>
      <c r="C262">
        <f t="shared" si="134"/>
        <v>107</v>
      </c>
      <c r="D262">
        <f>IF(D261=0,0,D261*(1-VLOOKUP(C261,Mort!$A$2:$E$111,IF(D261/D260=1-VLOOKUP(C260,Mort!$A$2:$E$111,4),4,5))))</f>
        <v>3.5505932774497002E-4</v>
      </c>
      <c r="E262" s="5">
        <f>IF(C262&lt;65,Assumptions!$C$6,Assumptions!$C$7)*(1+Assumptions!$C$8)^(B262-$B$10)</f>
        <v>23281.86022046853</v>
      </c>
      <c r="F262" s="6">
        <f t="shared" si="103"/>
        <v>8.27</v>
      </c>
    </row>
    <row r="263" spans="2:6" x14ac:dyDescent="0.25">
      <c r="B263">
        <f t="shared" ref="B263:C263" si="135">B262+1</f>
        <v>2052</v>
      </c>
      <c r="C263">
        <f t="shared" si="135"/>
        <v>108</v>
      </c>
      <c r="D263">
        <f>IF(D262=0,0,D262*(1-VLOOKUP(C262,Mort!$A$2:$E$111,IF(D262/D261=1-VLOOKUP(C261,Mort!$A$2:$E$111,4),4,5))))</f>
        <v>1.028251813149433E-4</v>
      </c>
      <c r="E263" s="5">
        <f>IF(C263&lt;65,Assumptions!$C$6,Assumptions!$C$7)*(1+Assumptions!$C$8)^(B263-$B$10)</f>
        <v>24562.362532594299</v>
      </c>
      <c r="F263" s="6">
        <f t="shared" si="103"/>
        <v>2.5299999999999998</v>
      </c>
    </row>
    <row r="264" spans="2:6" x14ac:dyDescent="0.25">
      <c r="B264">
        <f t="shared" ref="B264:C264" si="136">B263+1</f>
        <v>2053</v>
      </c>
      <c r="C264">
        <f t="shared" si="136"/>
        <v>109</v>
      </c>
      <c r="D264">
        <f>IF(D263=0,0,D263*(1-VLOOKUP(C263,Mort!$A$2:$E$111,IF(D263/D262=1-VLOOKUP(C262,Mort!$A$2:$E$111,4),4,5))))</f>
        <v>2.2346996655176631E-5</v>
      </c>
      <c r="E264" s="5">
        <f>IF(C264&lt;65,Assumptions!$C$6,Assumptions!$C$7)*(1+Assumptions!$C$8)^(B264-$B$10)</f>
        <v>25913.292471886984</v>
      </c>
      <c r="F264" s="6">
        <f t="shared" si="103"/>
        <v>0.57999999999999996</v>
      </c>
    </row>
    <row r="265" spans="2:6" x14ac:dyDescent="0.25">
      <c r="B265">
        <f t="shared" ref="B265:C265" si="137">B264+1</f>
        <v>2054</v>
      </c>
      <c r="C265">
        <f t="shared" si="137"/>
        <v>110</v>
      </c>
      <c r="D265">
        <f>IF(D264=0,0,D264*(1-VLOOKUP(C264,Mort!$A$2:$E$111,IF(D264/D263=1-VLOOKUP(C263,Mort!$A$2:$E$111,4),4,5))))</f>
        <v>3.0776283793509246E-6</v>
      </c>
      <c r="E265" s="5">
        <f>IF(C265&lt;65,Assumptions!$C$6,Assumptions!$C$7)*(1+Assumptions!$C$8)^(B265-$B$10)</f>
        <v>27338.523557840763</v>
      </c>
      <c r="F265" s="6">
        <f t="shared" si="103"/>
        <v>0.08</v>
      </c>
    </row>
    <row r="266" spans="2:6" x14ac:dyDescent="0.25">
      <c r="B266">
        <f t="shared" ref="B266:C266" si="138">B265+1</f>
        <v>2055</v>
      </c>
      <c r="C266">
        <f t="shared" si="138"/>
        <v>111</v>
      </c>
      <c r="D266">
        <f>IF(D265=0,0,D265*(1-VLOOKUP(C265,Mort!$A$2:$E$111,IF(D265/D264=1-VLOOKUP(C264,Mort!$A$2:$E$111,4),4,5))))</f>
        <v>0</v>
      </c>
      <c r="E266" s="5">
        <f>IF(C266&lt;65,Assumptions!$C$6,Assumptions!$C$7)*(1+Assumptions!$C$8)^(B266-$B$10)</f>
        <v>28842.142353522009</v>
      </c>
      <c r="F266" s="6">
        <f t="shared" si="103"/>
        <v>0</v>
      </c>
    </row>
    <row r="267" spans="2:6" x14ac:dyDescent="0.25">
      <c r="B267">
        <f t="shared" ref="B267:C267" si="139">B266+1</f>
        <v>2056</v>
      </c>
      <c r="C267">
        <f t="shared" si="139"/>
        <v>112</v>
      </c>
      <c r="D267">
        <f>IF(D266=0,0,D266*(1-VLOOKUP(C266,Mort!$A$2:$E$111,IF(D266/D265=1-VLOOKUP(C265,Mort!$A$2:$E$111,4),4,5))))</f>
        <v>0</v>
      </c>
      <c r="E267" s="5">
        <f>IF(C267&lt;65,Assumptions!$C$6,Assumptions!$C$7)*(1+Assumptions!$C$8)^(B267-$B$10)</f>
        <v>30428.460182965719</v>
      </c>
      <c r="F267" s="6">
        <f t="shared" si="103"/>
        <v>0</v>
      </c>
    </row>
    <row r="268" spans="2:6" x14ac:dyDescent="0.25">
      <c r="B268">
        <f t="shared" ref="B268:C268" si="140">B267+1</f>
        <v>2057</v>
      </c>
      <c r="C268">
        <f t="shared" si="140"/>
        <v>113</v>
      </c>
      <c r="D268">
        <f>IF(D267=0,0,D267*(1-VLOOKUP(C267,Mort!$A$2:$E$111,IF(D267/D266=1-VLOOKUP(C266,Mort!$A$2:$E$111,4),4,5))))</f>
        <v>0</v>
      </c>
      <c r="E268" s="5">
        <f>IF(C268&lt;65,Assumptions!$C$6,Assumptions!$C$7)*(1+Assumptions!$C$8)^(B268-$B$10)</f>
        <v>32102.025493028828</v>
      </c>
      <c r="F268" s="6">
        <f t="shared" si="103"/>
        <v>0</v>
      </c>
    </row>
    <row r="269" spans="2:6" x14ac:dyDescent="0.25">
      <c r="B269">
        <f t="shared" ref="B269:C269" si="141">B268+1</f>
        <v>2058</v>
      </c>
      <c r="C269">
        <f t="shared" si="141"/>
        <v>114</v>
      </c>
      <c r="D269">
        <f>IF(D268=0,0,D268*(1-VLOOKUP(C268,Mort!$A$2:$E$111,IF(D268/D267=1-VLOOKUP(C267,Mort!$A$2:$E$111,4),4,5))))</f>
        <v>0</v>
      </c>
      <c r="E269" s="5">
        <f>IF(C269&lt;65,Assumptions!$C$6,Assumptions!$C$7)*(1+Assumptions!$C$8)^(B269-$B$10)</f>
        <v>33867.636895145413</v>
      </c>
      <c r="F269" s="6">
        <f t="shared" si="103"/>
        <v>0</v>
      </c>
    </row>
    <row r="270" spans="2:6" x14ac:dyDescent="0.25">
      <c r="B270">
        <f t="shared" ref="B270:C270" si="142">B269+1</f>
        <v>2059</v>
      </c>
      <c r="C270">
        <f t="shared" si="142"/>
        <v>115</v>
      </c>
      <c r="D270">
        <f>IF(D269=0,0,D269*(1-VLOOKUP(C269,Mort!$A$2:$E$111,IF(D269/D268=1-VLOOKUP(C268,Mort!$A$2:$E$111,4),4,5))))</f>
        <v>0</v>
      </c>
      <c r="E270" s="5">
        <f>IF(C270&lt;65,Assumptions!$C$6,Assumptions!$C$7)*(1+Assumptions!$C$8)^(B270-$B$10)</f>
        <v>35730.356924378415</v>
      </c>
      <c r="F270" s="6">
        <f t="shared" si="103"/>
        <v>0</v>
      </c>
    </row>
    <row r="271" spans="2:6" x14ac:dyDescent="0.25">
      <c r="B271">
        <f t="shared" ref="B271:C271" si="143">B270+1</f>
        <v>2060</v>
      </c>
      <c r="C271">
        <f t="shared" si="143"/>
        <v>116</v>
      </c>
      <c r="D271">
        <f>IF(D270=0,0,D270*(1-VLOOKUP(C270,Mort!$A$2:$E$111,IF(D270/D269=1-VLOOKUP(C269,Mort!$A$2:$E$111,4),4,5))))</f>
        <v>0</v>
      </c>
      <c r="E271" s="5">
        <f>IF(C271&lt;65,Assumptions!$C$6,Assumptions!$C$7)*(1+Assumptions!$C$8)^(B271-$B$10)</f>
        <v>37695.526555219221</v>
      </c>
      <c r="F271" s="6">
        <f t="shared" si="103"/>
        <v>0</v>
      </c>
    </row>
    <row r="272" spans="2:6" x14ac:dyDescent="0.25">
      <c r="B272">
        <f t="shared" ref="B272:C272" si="144">B271+1</f>
        <v>2061</v>
      </c>
      <c r="C272">
        <f t="shared" si="144"/>
        <v>117</v>
      </c>
      <c r="D272">
        <f>IF(D271=0,0,D271*(1-VLOOKUP(C271,Mort!$A$2:$E$111,IF(D271/D270=1-VLOOKUP(C270,Mort!$A$2:$E$111,4),4,5))))</f>
        <v>0</v>
      </c>
      <c r="E272" s="5">
        <f>IF(C272&lt;65,Assumptions!$C$6,Assumptions!$C$7)*(1+Assumptions!$C$8)^(B272-$B$10)</f>
        <v>39768.780515756276</v>
      </c>
      <c r="F272" s="6">
        <f t="shared" si="103"/>
        <v>0</v>
      </c>
    </row>
    <row r="273" spans="2:6" x14ac:dyDescent="0.25">
      <c r="B273">
        <f t="shared" ref="B273:C273" si="145">B272+1</f>
        <v>2062</v>
      </c>
      <c r="C273">
        <f t="shared" si="145"/>
        <v>118</v>
      </c>
      <c r="D273">
        <f>IF(D272=0,0,D272*(1-VLOOKUP(C272,Mort!$A$2:$E$111,IF(D272/D271=1-VLOOKUP(C271,Mort!$A$2:$E$111,4),4,5))))</f>
        <v>0</v>
      </c>
      <c r="E273" s="5">
        <f>IF(C273&lt;65,Assumptions!$C$6,Assumptions!$C$7)*(1+Assumptions!$C$8)^(B273-$B$10)</f>
        <v>41956.063444122869</v>
      </c>
      <c r="F273" s="6">
        <f t="shared" si="103"/>
        <v>0</v>
      </c>
    </row>
    <row r="274" spans="2:6" x14ac:dyDescent="0.25">
      <c r="B274">
        <f t="shared" ref="B274:C274" si="146">B273+1</f>
        <v>2063</v>
      </c>
      <c r="C274">
        <f t="shared" si="146"/>
        <v>119</v>
      </c>
      <c r="D274">
        <f>IF(D273=0,0,D273*(1-VLOOKUP(C273,Mort!$A$2:$E$111,IF(D273/D272=1-VLOOKUP(C272,Mort!$A$2:$E$111,4),4,5))))</f>
        <v>0</v>
      </c>
      <c r="E274" s="5">
        <f>IF(C274&lt;65,Assumptions!$C$6,Assumptions!$C$7)*(1+Assumptions!$C$8)^(B274-$B$10)</f>
        <v>44263.646933549629</v>
      </c>
      <c r="F274" s="6">
        <f t="shared" si="103"/>
        <v>0</v>
      </c>
    </row>
    <row r="275" spans="2:6" x14ac:dyDescent="0.25">
      <c r="B275">
        <f t="shared" ref="B275:C275" si="147">B274+1</f>
        <v>2064</v>
      </c>
      <c r="C275">
        <f t="shared" si="147"/>
        <v>120</v>
      </c>
      <c r="D275">
        <f>IF(D274=0,0,D274*(1-VLOOKUP(C274,Mort!$A$2:$E$111,IF(D274/D273=1-VLOOKUP(C273,Mort!$A$2:$E$111,4),4,5))))</f>
        <v>0</v>
      </c>
      <c r="E275" s="5">
        <f>IF(C275&lt;65,Assumptions!$C$6,Assumptions!$C$7)*(1+Assumptions!$C$8)^(B275-$B$10)</f>
        <v>46698.147514894852</v>
      </c>
      <c r="F275" s="6">
        <f t="shared" si="103"/>
        <v>0</v>
      </c>
    </row>
    <row r="276" spans="2:6" x14ac:dyDescent="0.25">
      <c r="B276">
        <f t="shared" ref="B276:C276" si="148">B275+1</f>
        <v>2065</v>
      </c>
      <c r="C276">
        <f t="shared" si="148"/>
        <v>121</v>
      </c>
      <c r="D276">
        <f>IF(D275=0,0,D275*(1-VLOOKUP(C275,Mort!$A$2:$E$111,IF(D275/D274=1-VLOOKUP(C274,Mort!$A$2:$E$111,4),4,5))))</f>
        <v>0</v>
      </c>
      <c r="E276" s="5">
        <f>IF(C276&lt;65,Assumptions!$C$6,Assumptions!$C$7)*(1+Assumptions!$C$8)^(B276-$B$10)</f>
        <v>49266.545628214073</v>
      </c>
      <c r="F276" s="6">
        <f t="shared" si="103"/>
        <v>0</v>
      </c>
    </row>
    <row r="277" spans="2:6" x14ac:dyDescent="0.25">
      <c r="B277">
        <f t="shared" ref="B277:C277" si="149">B276+1</f>
        <v>2066</v>
      </c>
      <c r="C277">
        <f t="shared" si="149"/>
        <v>122</v>
      </c>
      <c r="D277">
        <f>IF(D276=0,0,D276*(1-VLOOKUP(C276,Mort!$A$2:$E$111,IF(D276/D275=1-VLOOKUP(C275,Mort!$A$2:$E$111,4),4,5))))</f>
        <v>0</v>
      </c>
      <c r="E277" s="5">
        <f>IF(C277&lt;65,Assumptions!$C$6,Assumptions!$C$7)*(1+Assumptions!$C$8)^(B277-$B$10)</f>
        <v>51976.205637765845</v>
      </c>
      <c r="F277" s="6">
        <f t="shared" si="103"/>
        <v>0</v>
      </c>
    </row>
    <row r="278" spans="2:6" x14ac:dyDescent="0.25">
      <c r="B278">
        <f t="shared" ref="B278:C278" si="150">B277+1</f>
        <v>2067</v>
      </c>
      <c r="C278">
        <f t="shared" si="150"/>
        <v>123</v>
      </c>
      <c r="D278">
        <f>IF(D277=0,0,D277*(1-VLOOKUP(C277,Mort!$A$2:$E$111,IF(D277/D276=1-VLOOKUP(C276,Mort!$A$2:$E$111,4),4,5))))</f>
        <v>0</v>
      </c>
      <c r="E278" s="5">
        <f>IF(C278&lt;65,Assumptions!$C$6,Assumptions!$C$7)*(1+Assumptions!$C$8)^(B278-$B$10)</f>
        <v>54834.896947842957</v>
      </c>
      <c r="F278" s="6">
        <f t="shared" si="103"/>
        <v>0</v>
      </c>
    </row>
    <row r="279" spans="2:6" x14ac:dyDescent="0.25">
      <c r="B279">
        <f t="shared" ref="B279:C279" si="151">B278+1</f>
        <v>2068</v>
      </c>
      <c r="C279">
        <f t="shared" si="151"/>
        <v>124</v>
      </c>
      <c r="D279">
        <f>IF(D278=0,0,D278*(1-VLOOKUP(C278,Mort!$A$2:$E$111,IF(D278/D277=1-VLOOKUP(C277,Mort!$A$2:$E$111,4),4,5))))</f>
        <v>0</v>
      </c>
      <c r="E279" s="5">
        <f>IF(C279&lt;65,Assumptions!$C$6,Assumptions!$C$7)*(1+Assumptions!$C$8)^(B279-$B$10)</f>
        <v>57850.816279974322</v>
      </c>
      <c r="F279" s="6">
        <f t="shared" si="103"/>
        <v>0</v>
      </c>
    </row>
    <row r="280" spans="2:6" x14ac:dyDescent="0.25">
      <c r="B280">
        <f t="shared" ref="B280:C280" si="152">B279+1</f>
        <v>2069</v>
      </c>
      <c r="C280">
        <f t="shared" si="152"/>
        <v>125</v>
      </c>
      <c r="D280">
        <f>IF(D279=0,0,D279*(1-VLOOKUP(C279,Mort!$A$2:$E$111,IF(D279/D278=1-VLOOKUP(C278,Mort!$A$2:$E$111,4),4,5))))</f>
        <v>0</v>
      </c>
      <c r="E280" s="5">
        <f>IF(C280&lt;65,Assumptions!$C$6,Assumptions!$C$7)*(1+Assumptions!$C$8)^(B280-$B$10)</f>
        <v>61032.611175372906</v>
      </c>
      <c r="F280" s="6">
        <f t="shared" si="103"/>
        <v>0</v>
      </c>
    </row>
    <row r="281" spans="2:6" x14ac:dyDescent="0.25">
      <c r="B281">
        <f t="shared" ref="B281:C281" si="153">B280+1</f>
        <v>2070</v>
      </c>
      <c r="C281">
        <f t="shared" si="153"/>
        <v>126</v>
      </c>
      <c r="D281">
        <f>IF(D280=0,0,D280*(1-VLOOKUP(C280,Mort!$A$2:$E$111,IF(D280/D279=1-VLOOKUP(C279,Mort!$A$2:$E$111,4),4,5))))</f>
        <v>0</v>
      </c>
      <c r="E281" s="5">
        <f>IF(C281&lt;65,Assumptions!$C$6,Assumptions!$C$7)*(1+Assumptions!$C$8)^(B281-$B$10)</f>
        <v>64389.404790018416</v>
      </c>
      <c r="F281" s="6">
        <f t="shared" si="103"/>
        <v>0</v>
      </c>
    </row>
    <row r="282" spans="2:6" x14ac:dyDescent="0.25">
      <c r="B282">
        <f t="shared" ref="B282:C282" si="154">B281+1</f>
        <v>2071</v>
      </c>
      <c r="C282">
        <f t="shared" si="154"/>
        <v>127</v>
      </c>
      <c r="D282">
        <f>IF(D281=0,0,D281*(1-VLOOKUP(C281,Mort!$A$2:$E$111,IF(D281/D280=1-VLOOKUP(C280,Mort!$A$2:$E$111,4),4,5))))</f>
        <v>0</v>
      </c>
      <c r="E282" s="5">
        <f>IF(C282&lt;65,Assumptions!$C$6,Assumptions!$C$7)*(1+Assumptions!$C$8)^(B282-$B$10)</f>
        <v>67930.822053469426</v>
      </c>
      <c r="F282" s="6">
        <f t="shared" si="103"/>
        <v>0</v>
      </c>
    </row>
    <row r="283" spans="2:6" x14ac:dyDescent="0.25">
      <c r="B283">
        <f t="shared" ref="B283:C283" si="155">B282+1</f>
        <v>2072</v>
      </c>
      <c r="C283">
        <f t="shared" si="155"/>
        <v>128</v>
      </c>
      <c r="D283">
        <f>IF(D282=0,0,D282*(1-VLOOKUP(C282,Mort!$A$2:$E$111,IF(D282/D281=1-VLOOKUP(C281,Mort!$A$2:$E$111,4),4,5))))</f>
        <v>0</v>
      </c>
      <c r="E283" s="5">
        <f>IF(C283&lt;65,Assumptions!$C$6,Assumptions!$C$7)*(1+Assumptions!$C$8)^(B283-$B$10)</f>
        <v>71667.017266410243</v>
      </c>
      <c r="F283" s="6">
        <f t="shared" si="103"/>
        <v>0</v>
      </c>
    </row>
    <row r="284" spans="2:6" x14ac:dyDescent="0.25">
      <c r="B284">
        <f t="shared" ref="B284:C284" si="156">B283+1</f>
        <v>2073</v>
      </c>
      <c r="C284">
        <f t="shared" si="156"/>
        <v>129</v>
      </c>
      <c r="D284">
        <f>IF(D283=0,0,D283*(1-VLOOKUP(C283,Mort!$A$2:$E$111,IF(D283/D282=1-VLOOKUP(C282,Mort!$A$2:$E$111,4),4,5))))</f>
        <v>0</v>
      </c>
      <c r="E284" s="5">
        <f>IF(C284&lt;65,Assumptions!$C$6,Assumptions!$C$7)*(1+Assumptions!$C$8)^(B284-$B$10)</f>
        <v>75608.7032160628</v>
      </c>
      <c r="F284" s="6">
        <f t="shared" si="103"/>
        <v>0</v>
      </c>
    </row>
    <row r="285" spans="2:6" x14ac:dyDescent="0.25">
      <c r="B285">
        <f t="shared" ref="B285:C285" si="157">B284+1</f>
        <v>2074</v>
      </c>
      <c r="C285">
        <f t="shared" si="157"/>
        <v>130</v>
      </c>
      <c r="D285">
        <f>IF(D284=0,0,D284*(1-VLOOKUP(C284,Mort!$A$2:$E$111,IF(D284/D283=1-VLOOKUP(C283,Mort!$A$2:$E$111,4),4,5))))</f>
        <v>0</v>
      </c>
      <c r="E285" s="5">
        <f>IF(C285&lt;65,Assumptions!$C$6,Assumptions!$C$7)*(1+Assumptions!$C$8)^(B285-$B$10)</f>
        <v>79767.181892946246</v>
      </c>
      <c r="F285" s="6">
        <f t="shared" si="103"/>
        <v>0</v>
      </c>
    </row>
    <row r="286" spans="2:6" x14ac:dyDescent="0.25">
      <c r="B286">
        <f t="shared" ref="B286:C286" si="158">B285+1</f>
        <v>2075</v>
      </c>
      <c r="C286">
        <f t="shared" si="158"/>
        <v>131</v>
      </c>
      <c r="D286">
        <f>IF(D285=0,0,D285*(1-VLOOKUP(C285,Mort!$A$2:$E$111,IF(D285/D284=1-VLOOKUP(C284,Mort!$A$2:$E$111,4),4,5))))</f>
        <v>0</v>
      </c>
      <c r="E286" s="5">
        <f>IF(C286&lt;65,Assumptions!$C$6,Assumptions!$C$7)*(1+Assumptions!$C$8)^(B286-$B$10)</f>
        <v>84154.37689705829</v>
      </c>
      <c r="F286" s="6">
        <f t="shared" si="103"/>
        <v>0</v>
      </c>
    </row>
    <row r="287" spans="2:6" x14ac:dyDescent="0.25">
      <c r="B287">
        <f t="shared" ref="B287:C287" si="159">B286+1</f>
        <v>2076</v>
      </c>
      <c r="C287">
        <f t="shared" si="159"/>
        <v>132</v>
      </c>
      <c r="D287">
        <f>IF(D286=0,0,D286*(1-VLOOKUP(C286,Mort!$A$2:$E$111,IF(D286/D285=1-VLOOKUP(C285,Mort!$A$2:$E$111,4),4,5))))</f>
        <v>0</v>
      </c>
      <c r="E287" s="5">
        <f>IF(C287&lt;65,Assumptions!$C$6,Assumptions!$C$7)*(1+Assumptions!$C$8)^(B287-$B$10)</f>
        <v>88782.867626396503</v>
      </c>
      <c r="F287" s="6">
        <f t="shared" si="103"/>
        <v>0</v>
      </c>
    </row>
    <row r="288" spans="2:6" x14ac:dyDescent="0.25">
      <c r="B288">
        <f t="shared" ref="B288:C288" si="160">B287+1</f>
        <v>2077</v>
      </c>
      <c r="C288">
        <f t="shared" si="160"/>
        <v>133</v>
      </c>
      <c r="D288">
        <f>IF(D287=0,0,D287*(1-VLOOKUP(C287,Mort!$A$2:$E$111,IF(D287/D286=1-VLOOKUP(C286,Mort!$A$2:$E$111,4),4,5))))</f>
        <v>0</v>
      </c>
      <c r="E288" s="5">
        <f>IF(C288&lt;65,Assumptions!$C$6,Assumptions!$C$7)*(1+Assumptions!$C$8)^(B288-$B$10)</f>
        <v>93665.925345848314</v>
      </c>
      <c r="F288" s="6">
        <f t="shared" si="103"/>
        <v>0</v>
      </c>
    </row>
    <row r="289" spans="2:6" x14ac:dyDescent="0.25">
      <c r="B289">
        <f t="shared" ref="B289:C289" si="161">B288+1</f>
        <v>2078</v>
      </c>
      <c r="C289">
        <f t="shared" si="161"/>
        <v>134</v>
      </c>
      <c r="D289">
        <f>IF(D288=0,0,D288*(1-VLOOKUP(C288,Mort!$A$2:$E$111,IF(D288/D287=1-VLOOKUP(C287,Mort!$A$2:$E$111,4),4,5))))</f>
        <v>0</v>
      </c>
      <c r="E289" s="5">
        <f>IF(C289&lt;65,Assumptions!$C$6,Assumptions!$C$7)*(1+Assumptions!$C$8)^(B289-$B$10)</f>
        <v>98817.55123986995</v>
      </c>
      <c r="F289" s="6">
        <f t="shared" si="103"/>
        <v>0</v>
      </c>
    </row>
    <row r="290" spans="2:6" x14ac:dyDescent="0.25">
      <c r="B290">
        <f t="shared" ref="B290:C290" si="162">B289+1</f>
        <v>2079</v>
      </c>
      <c r="C290">
        <f t="shared" si="162"/>
        <v>135</v>
      </c>
      <c r="D290">
        <f>IF(D289=0,0,D289*(1-VLOOKUP(C289,Mort!$A$2:$E$111,IF(D289/D288=1-VLOOKUP(C288,Mort!$A$2:$E$111,4),4,5))))</f>
        <v>0</v>
      </c>
      <c r="E290" s="5">
        <f>IF(C290&lt;65,Assumptions!$C$6,Assumptions!$C$7)*(1+Assumptions!$C$8)^(B290-$B$10)</f>
        <v>104252.51655806279</v>
      </c>
      <c r="F290" s="6">
        <f t="shared" si="103"/>
        <v>0</v>
      </c>
    </row>
    <row r="291" spans="2:6" x14ac:dyDescent="0.25">
      <c r="B291">
        <f t="shared" ref="B291:C291" si="163">B290+1</f>
        <v>2080</v>
      </c>
      <c r="C291">
        <f t="shared" si="163"/>
        <v>136</v>
      </c>
      <c r="D291">
        <f>IF(D290=0,0,D290*(1-VLOOKUP(C290,Mort!$A$2:$E$111,IF(D290/D289=1-VLOOKUP(C289,Mort!$A$2:$E$111,4),4,5))))</f>
        <v>0</v>
      </c>
      <c r="E291" s="5">
        <f>IF(C291&lt;65,Assumptions!$C$6,Assumptions!$C$7)*(1+Assumptions!$C$8)^(B291-$B$10)</f>
        <v>109986.40496875624</v>
      </c>
      <c r="F291" s="6">
        <f t="shared" si="103"/>
        <v>0</v>
      </c>
    </row>
    <row r="292" spans="2:6" x14ac:dyDescent="0.25">
      <c r="B292">
        <f t="shared" ref="B292:C292" si="164">B291+1</f>
        <v>2081</v>
      </c>
      <c r="C292">
        <f t="shared" si="164"/>
        <v>137</v>
      </c>
      <c r="D292">
        <f>IF(D291=0,0,D291*(1-VLOOKUP(C291,Mort!$A$2:$E$111,IF(D291/D290=1-VLOOKUP(C290,Mort!$A$2:$E$111,4),4,5))))</f>
        <v>0</v>
      </c>
      <c r="E292" s="5">
        <f>IF(C292&lt;65,Assumptions!$C$6,Assumptions!$C$7)*(1+Assumptions!$C$8)^(B292-$B$10)</f>
        <v>116035.65724203784</v>
      </c>
      <c r="F292" s="6">
        <f t="shared" si="103"/>
        <v>0</v>
      </c>
    </row>
    <row r="293" spans="2:6" x14ac:dyDescent="0.25">
      <c r="B293">
        <f t="shared" ref="B293:C293" si="165">B292+1</f>
        <v>2082</v>
      </c>
      <c r="C293">
        <f t="shared" si="165"/>
        <v>138</v>
      </c>
      <c r="D293">
        <f>IF(D292=0,0,D292*(1-VLOOKUP(C292,Mort!$A$2:$E$111,IF(D292/D291=1-VLOOKUP(C291,Mort!$A$2:$E$111,4),4,5))))</f>
        <v>0</v>
      </c>
      <c r="E293" s="5">
        <f>IF(C293&lt;65,Assumptions!$C$6,Assumptions!$C$7)*(1+Assumptions!$C$8)^(B293-$B$10)</f>
        <v>122417.61839034989</v>
      </c>
      <c r="F293" s="6">
        <f t="shared" si="103"/>
        <v>0</v>
      </c>
    </row>
    <row r="294" spans="2:6" x14ac:dyDescent="0.25">
      <c r="B294">
        <f t="shared" ref="B294:C294" si="166">B293+1</f>
        <v>2083</v>
      </c>
      <c r="C294">
        <f t="shared" si="166"/>
        <v>139</v>
      </c>
      <c r="D294">
        <f>IF(D293=0,0,D293*(1-VLOOKUP(C293,Mort!$A$2:$E$111,IF(D293/D292=1-VLOOKUP(C292,Mort!$A$2:$E$111,4),4,5))))</f>
        <v>0</v>
      </c>
      <c r="E294" s="5">
        <f>IF(C294&lt;65,Assumptions!$C$6,Assumptions!$C$7)*(1+Assumptions!$C$8)^(B294-$B$10)</f>
        <v>129150.58740181915</v>
      </c>
      <c r="F294" s="6">
        <f t="shared" si="103"/>
        <v>0</v>
      </c>
    </row>
    <row r="295" spans="2:6" x14ac:dyDescent="0.25">
      <c r="B295">
        <f t="shared" ref="B295:C295" si="167">B294+1</f>
        <v>2084</v>
      </c>
      <c r="C295">
        <f t="shared" si="167"/>
        <v>140</v>
      </c>
      <c r="D295">
        <f>IF(D294=0,0,D294*(1-VLOOKUP(C294,Mort!$A$2:$E$111,IF(D294/D293=1-VLOOKUP(C293,Mort!$A$2:$E$111,4),4,5))))</f>
        <v>0</v>
      </c>
      <c r="E295" s="5">
        <f>IF(C295&lt;65,Assumptions!$C$6,Assumptions!$C$7)*(1+Assumptions!$C$8)^(B295-$B$10)</f>
        <v>136253.8697089192</v>
      </c>
      <c r="F295" s="6">
        <f t="shared" ref="F295:F328" si="168">ROUND(D295*E295, 2)</f>
        <v>0</v>
      </c>
    </row>
    <row r="296" spans="2:6" x14ac:dyDescent="0.25">
      <c r="B296">
        <f t="shared" ref="B296:C296" si="169">B295+1</f>
        <v>2085</v>
      </c>
      <c r="C296">
        <f t="shared" si="169"/>
        <v>141</v>
      </c>
      <c r="D296">
        <f>IF(D295=0,0,D295*(1-VLOOKUP(C295,Mort!$A$2:$E$111,IF(D295/D294=1-VLOOKUP(C294,Mort!$A$2:$E$111,4),4,5))))</f>
        <v>0</v>
      </c>
      <c r="E296" s="5">
        <f>IF(C296&lt;65,Assumptions!$C$6,Assumptions!$C$7)*(1+Assumptions!$C$8)^(B296-$B$10)</f>
        <v>143747.83254290977</v>
      </c>
      <c r="F296" s="6">
        <f t="shared" si="168"/>
        <v>0</v>
      </c>
    </row>
    <row r="297" spans="2:6" x14ac:dyDescent="0.25">
      <c r="B297">
        <f t="shared" ref="B297:C297" si="170">B296+1</f>
        <v>2086</v>
      </c>
      <c r="C297">
        <f t="shared" si="170"/>
        <v>142</v>
      </c>
      <c r="D297">
        <f>IF(D296=0,0,D296*(1-VLOOKUP(C296,Mort!$A$2:$E$111,IF(D296/D295=1-VLOOKUP(C295,Mort!$A$2:$E$111,4),4,5))))</f>
        <v>0</v>
      </c>
      <c r="E297" s="5">
        <f>IF(C297&lt;65,Assumptions!$C$6,Assumptions!$C$7)*(1+Assumptions!$C$8)^(B297-$B$10)</f>
        <v>151653.96333276975</v>
      </c>
      <c r="F297" s="6">
        <f t="shared" si="168"/>
        <v>0</v>
      </c>
    </row>
    <row r="298" spans="2:6" x14ac:dyDescent="0.25">
      <c r="B298">
        <f t="shared" ref="B298:C298" si="171">B297+1</f>
        <v>2087</v>
      </c>
      <c r="C298">
        <f t="shared" si="171"/>
        <v>143</v>
      </c>
      <c r="D298">
        <f>IF(D297=0,0,D297*(1-VLOOKUP(C297,Mort!$A$2:$E$111,IF(D297/D296=1-VLOOKUP(C296,Mort!$A$2:$E$111,4),4,5))))</f>
        <v>0</v>
      </c>
      <c r="E298" s="5">
        <f>IF(C298&lt;65,Assumptions!$C$6,Assumptions!$C$7)*(1+Assumptions!$C$8)^(B298-$B$10)</f>
        <v>159994.93131607212</v>
      </c>
      <c r="F298" s="6">
        <f t="shared" si="168"/>
        <v>0</v>
      </c>
    </row>
    <row r="299" spans="2:6" x14ac:dyDescent="0.25">
      <c r="B299">
        <f t="shared" ref="B299:C299" si="172">B298+1</f>
        <v>2088</v>
      </c>
      <c r="C299">
        <f t="shared" si="172"/>
        <v>144</v>
      </c>
      <c r="D299">
        <f>IF(D298=0,0,D298*(1-VLOOKUP(C298,Mort!$A$2:$E$111,IF(D298/D297=1-VLOOKUP(C297,Mort!$A$2:$E$111,4),4,5))))</f>
        <v>0</v>
      </c>
      <c r="E299" s="5">
        <f>IF(C299&lt;65,Assumptions!$C$6,Assumptions!$C$7)*(1+Assumptions!$C$8)^(B299-$B$10)</f>
        <v>168794.65253845608</v>
      </c>
      <c r="F299" s="6">
        <f t="shared" si="168"/>
        <v>0</v>
      </c>
    </row>
    <row r="300" spans="2:6" x14ac:dyDescent="0.25">
      <c r="B300">
        <f t="shared" ref="B300:C300" si="173">B299+1</f>
        <v>2089</v>
      </c>
      <c r="C300">
        <f t="shared" si="173"/>
        <v>145</v>
      </c>
      <c r="D300">
        <f>IF(D299=0,0,D299*(1-VLOOKUP(C299,Mort!$A$2:$E$111,IF(D299/D298=1-VLOOKUP(C298,Mort!$A$2:$E$111,4),4,5))))</f>
        <v>0</v>
      </c>
      <c r="E300" s="5">
        <f>IF(C300&lt;65,Assumptions!$C$6,Assumptions!$C$7)*(1+Assumptions!$C$8)^(B300-$B$10)</f>
        <v>178078.35842807117</v>
      </c>
      <c r="F300" s="6">
        <f t="shared" si="168"/>
        <v>0</v>
      </c>
    </row>
    <row r="301" spans="2:6" x14ac:dyDescent="0.25">
      <c r="B301">
        <f t="shared" ref="B301:C301" si="174">B300+1</f>
        <v>2090</v>
      </c>
      <c r="C301">
        <f t="shared" si="174"/>
        <v>146</v>
      </c>
      <c r="D301">
        <f>IF(D300=0,0,D300*(1-VLOOKUP(C300,Mort!$A$2:$E$111,IF(D300/D299=1-VLOOKUP(C299,Mort!$A$2:$E$111,4),4,5))))</f>
        <v>0</v>
      </c>
      <c r="E301" s="5">
        <f>IF(C301&lt;65,Assumptions!$C$6,Assumptions!$C$7)*(1+Assumptions!$C$8)^(B301-$B$10)</f>
        <v>187872.66814161502</v>
      </c>
      <c r="F301" s="6">
        <f t="shared" si="168"/>
        <v>0</v>
      </c>
    </row>
    <row r="302" spans="2:6" x14ac:dyDescent="0.25">
      <c r="B302">
        <f t="shared" ref="B302:C302" si="175">B301+1</f>
        <v>2091</v>
      </c>
      <c r="C302">
        <f t="shared" si="175"/>
        <v>147</v>
      </c>
      <c r="D302">
        <f>IF(D301=0,0,D301*(1-VLOOKUP(C301,Mort!$A$2:$E$111,IF(D301/D300=1-VLOOKUP(C300,Mort!$A$2:$E$111,4),4,5))))</f>
        <v>0</v>
      </c>
      <c r="E302" s="5">
        <f>IF(C302&lt;65,Assumptions!$C$6,Assumptions!$C$7)*(1+Assumptions!$C$8)^(B302-$B$10)</f>
        <v>198205.66488940388</v>
      </c>
      <c r="F302" s="6">
        <f t="shared" si="168"/>
        <v>0</v>
      </c>
    </row>
    <row r="303" spans="2:6" x14ac:dyDescent="0.25">
      <c r="B303">
        <f t="shared" ref="B303:C303" si="176">B302+1</f>
        <v>2092</v>
      </c>
      <c r="C303">
        <f t="shared" si="176"/>
        <v>148</v>
      </c>
      <c r="D303">
        <f>IF(D302=0,0,D302*(1-VLOOKUP(C302,Mort!$A$2:$E$111,IF(D302/D301=1-VLOOKUP(C301,Mort!$A$2:$E$111,4),4,5))))</f>
        <v>0</v>
      </c>
      <c r="E303" s="5">
        <f>IF(C303&lt;65,Assumptions!$C$6,Assumptions!$C$7)*(1+Assumptions!$C$8)^(B303-$B$10)</f>
        <v>209106.97645832106</v>
      </c>
      <c r="F303" s="6">
        <f t="shared" si="168"/>
        <v>0</v>
      </c>
    </row>
    <row r="304" spans="2:6" x14ac:dyDescent="0.25">
      <c r="B304">
        <f t="shared" ref="B304:C304" si="177">B303+1</f>
        <v>2093</v>
      </c>
      <c r="C304">
        <f t="shared" si="177"/>
        <v>149</v>
      </c>
      <c r="D304">
        <f>IF(D303=0,0,D303*(1-VLOOKUP(C303,Mort!$A$2:$E$111,IF(D303/D302=1-VLOOKUP(C302,Mort!$A$2:$E$111,4),4,5))))</f>
        <v>0</v>
      </c>
      <c r="E304" s="5">
        <f>IF(C304&lt;65,Assumptions!$C$6,Assumptions!$C$7)*(1+Assumptions!$C$8)^(B304-$B$10)</f>
        <v>220607.86016352873</v>
      </c>
      <c r="F304" s="6">
        <f t="shared" si="168"/>
        <v>0</v>
      </c>
    </row>
    <row r="305" spans="2:6" x14ac:dyDescent="0.25">
      <c r="B305">
        <f t="shared" ref="B305:C305" si="178">B304+1</f>
        <v>2094</v>
      </c>
      <c r="C305">
        <f t="shared" si="178"/>
        <v>150</v>
      </c>
      <c r="D305">
        <f>IF(D304=0,0,D304*(1-VLOOKUP(C304,Mort!$A$2:$E$111,IF(D304/D303=1-VLOOKUP(C303,Mort!$A$2:$E$111,4),4,5))))</f>
        <v>0</v>
      </c>
      <c r="E305" s="5">
        <f>IF(C305&lt;65,Assumptions!$C$6,Assumptions!$C$7)*(1+Assumptions!$C$8)^(B305-$B$10)</f>
        <v>232741.29247252279</v>
      </c>
      <c r="F305" s="6">
        <f t="shared" si="168"/>
        <v>0</v>
      </c>
    </row>
    <row r="306" spans="2:6" x14ac:dyDescent="0.25">
      <c r="B306">
        <f t="shared" ref="B306:C306" si="179">B305+1</f>
        <v>2095</v>
      </c>
      <c r="C306">
        <f t="shared" si="179"/>
        <v>151</v>
      </c>
      <c r="D306">
        <f>IF(D305=0,0,D305*(1-VLOOKUP(C305,Mort!$A$2:$E$111,IF(D305/D304=1-VLOOKUP(C304,Mort!$A$2:$E$111,4),4,5))))</f>
        <v>0</v>
      </c>
      <c r="E306" s="5">
        <f>IF(C306&lt;65,Assumptions!$C$6,Assumptions!$C$7)*(1+Assumptions!$C$8)^(B306-$B$10)</f>
        <v>245542.06355851155</v>
      </c>
      <c r="F306" s="6">
        <f t="shared" si="168"/>
        <v>0</v>
      </c>
    </row>
    <row r="307" spans="2:6" x14ac:dyDescent="0.25">
      <c r="B307">
        <f t="shared" ref="B307:C307" si="180">B306+1</f>
        <v>2096</v>
      </c>
      <c r="C307">
        <f t="shared" si="180"/>
        <v>152</v>
      </c>
      <c r="D307">
        <f>IF(D306=0,0,D306*(1-VLOOKUP(C306,Mort!$A$2:$E$111,IF(D306/D305=1-VLOOKUP(C305,Mort!$A$2:$E$111,4),4,5))))</f>
        <v>0</v>
      </c>
      <c r="E307" s="5">
        <f>IF(C307&lt;65,Assumptions!$C$6,Assumptions!$C$7)*(1+Assumptions!$C$8)^(B307-$B$10)</f>
        <v>259046.87705422964</v>
      </c>
      <c r="F307" s="6">
        <f t="shared" si="168"/>
        <v>0</v>
      </c>
    </row>
    <row r="308" spans="2:6" x14ac:dyDescent="0.25">
      <c r="B308">
        <f t="shared" ref="B308:C308" si="181">B307+1</f>
        <v>2097</v>
      </c>
      <c r="C308">
        <f t="shared" si="181"/>
        <v>153</v>
      </c>
      <c r="D308">
        <f>IF(D307=0,0,D307*(1-VLOOKUP(C307,Mort!$A$2:$E$111,IF(D307/D306=1-VLOOKUP(C306,Mort!$A$2:$E$111,4),4,5))))</f>
        <v>0</v>
      </c>
      <c r="E308" s="5">
        <f>IF(C308&lt;65,Assumptions!$C$6,Assumptions!$C$7)*(1+Assumptions!$C$8)^(B308-$B$10)</f>
        <v>273294.45529221225</v>
      </c>
      <c r="F308" s="6">
        <f t="shared" si="168"/>
        <v>0</v>
      </c>
    </row>
    <row r="309" spans="2:6" x14ac:dyDescent="0.25">
      <c r="B309">
        <f t="shared" ref="B309:C309" si="182">B308+1</f>
        <v>2098</v>
      </c>
      <c r="C309">
        <f t="shared" si="182"/>
        <v>154</v>
      </c>
      <c r="D309">
        <f>IF(D308=0,0,D308*(1-VLOOKUP(C308,Mort!$A$2:$E$111,IF(D308/D307=1-VLOOKUP(C307,Mort!$A$2:$E$111,4),4,5))))</f>
        <v>0</v>
      </c>
      <c r="E309" s="5">
        <f>IF(C309&lt;65,Assumptions!$C$6,Assumptions!$C$7)*(1+Assumptions!$C$8)^(B309-$B$10)</f>
        <v>288325.65033328393</v>
      </c>
      <c r="F309" s="6">
        <f t="shared" si="168"/>
        <v>0</v>
      </c>
    </row>
    <row r="310" spans="2:6" x14ac:dyDescent="0.25">
      <c r="B310">
        <f t="shared" ref="B310:C310" si="183">B309+1</f>
        <v>2099</v>
      </c>
      <c r="C310">
        <f t="shared" si="183"/>
        <v>155</v>
      </c>
      <c r="D310">
        <f>IF(D309=0,0,D309*(1-VLOOKUP(C309,Mort!$A$2:$E$111,IF(D309/D308=1-VLOOKUP(C308,Mort!$A$2:$E$111,4),4,5))))</f>
        <v>0</v>
      </c>
      <c r="E310" s="5">
        <f>IF(C310&lt;65,Assumptions!$C$6,Assumptions!$C$7)*(1+Assumptions!$C$8)^(B310-$B$10)</f>
        <v>304183.56110161456</v>
      </c>
      <c r="F310" s="6">
        <f t="shared" si="168"/>
        <v>0</v>
      </c>
    </row>
    <row r="311" spans="2:6" x14ac:dyDescent="0.25">
      <c r="B311">
        <f t="shared" ref="B311:C311" si="184">B310+1</f>
        <v>2100</v>
      </c>
      <c r="C311">
        <f t="shared" si="184"/>
        <v>156</v>
      </c>
      <c r="D311">
        <f>IF(D310=0,0,D310*(1-VLOOKUP(C310,Mort!$A$2:$E$111,IF(D310/D309=1-VLOOKUP(C309,Mort!$A$2:$E$111,4),4,5))))</f>
        <v>0</v>
      </c>
      <c r="E311" s="5">
        <f>IF(C311&lt;65,Assumptions!$C$6,Assumptions!$C$7)*(1+Assumptions!$C$8)^(B311-$B$10)</f>
        <v>320913.65696220333</v>
      </c>
      <c r="F311" s="6">
        <f t="shared" si="168"/>
        <v>0</v>
      </c>
    </row>
    <row r="312" spans="2:6" x14ac:dyDescent="0.25">
      <c r="B312">
        <f t="shared" ref="B312:C312" si="185">B311+1</f>
        <v>2101</v>
      </c>
      <c r="C312">
        <f t="shared" si="185"/>
        <v>157</v>
      </c>
      <c r="D312">
        <f>IF(D311=0,0,D311*(1-VLOOKUP(C311,Mort!$A$2:$E$111,IF(D311/D310=1-VLOOKUP(C310,Mort!$A$2:$E$111,4),4,5))))</f>
        <v>0</v>
      </c>
      <c r="E312" s="5">
        <f>IF(C312&lt;65,Assumptions!$C$6,Assumptions!$C$7)*(1+Assumptions!$C$8)^(B312-$B$10)</f>
        <v>338563.90809512453</v>
      </c>
      <c r="F312" s="6">
        <f t="shared" si="168"/>
        <v>0</v>
      </c>
    </row>
    <row r="313" spans="2:6" x14ac:dyDescent="0.25">
      <c r="B313">
        <f t="shared" ref="B313:C313" si="186">B312+1</f>
        <v>2102</v>
      </c>
      <c r="C313">
        <f t="shared" si="186"/>
        <v>158</v>
      </c>
      <c r="D313">
        <f>IF(D312=0,0,D312*(1-VLOOKUP(C312,Mort!$A$2:$E$111,IF(D312/D311=1-VLOOKUP(C311,Mort!$A$2:$E$111,4),4,5))))</f>
        <v>0</v>
      </c>
      <c r="E313" s="5">
        <f>IF(C313&lt;65,Assumptions!$C$6,Assumptions!$C$7)*(1+Assumptions!$C$8)^(B313-$B$10)</f>
        <v>357184.92304035631</v>
      </c>
      <c r="F313" s="6">
        <f t="shared" si="168"/>
        <v>0</v>
      </c>
    </row>
    <row r="314" spans="2:6" x14ac:dyDescent="0.25">
      <c r="B314">
        <f t="shared" ref="B314:C314" si="187">B313+1</f>
        <v>2103</v>
      </c>
      <c r="C314">
        <f t="shared" si="187"/>
        <v>159</v>
      </c>
      <c r="D314">
        <f>IF(D313=0,0,D313*(1-VLOOKUP(C313,Mort!$A$2:$E$111,IF(D313/D312=1-VLOOKUP(C312,Mort!$A$2:$E$111,4),4,5))))</f>
        <v>0</v>
      </c>
      <c r="E314" s="5">
        <f>IF(C314&lt;65,Assumptions!$C$6,Assumptions!$C$7)*(1+Assumptions!$C$8)^(B314-$B$10)</f>
        <v>376830.09380757593</v>
      </c>
      <c r="F314" s="6">
        <f t="shared" si="168"/>
        <v>0</v>
      </c>
    </row>
    <row r="315" spans="2:6" x14ac:dyDescent="0.25">
      <c r="B315">
        <f t="shared" ref="B315:C315" si="188">B314+1</f>
        <v>2104</v>
      </c>
      <c r="C315">
        <f t="shared" si="188"/>
        <v>160</v>
      </c>
      <c r="D315">
        <f>IF(D314=0,0,D314*(1-VLOOKUP(C314,Mort!$A$2:$E$111,IF(D314/D313=1-VLOOKUP(C313,Mort!$A$2:$E$111,4),4,5))))</f>
        <v>0</v>
      </c>
      <c r="E315" s="5">
        <f>IF(C315&lt;65,Assumptions!$C$6,Assumptions!$C$7)*(1+Assumptions!$C$8)^(B315-$B$10)</f>
        <v>397555.7489669926</v>
      </c>
      <c r="F315" s="6">
        <f t="shared" si="168"/>
        <v>0</v>
      </c>
    </row>
    <row r="316" spans="2:6" x14ac:dyDescent="0.25">
      <c r="B316">
        <f t="shared" ref="B316:C316" si="189">B315+1</f>
        <v>2105</v>
      </c>
      <c r="C316">
        <f t="shared" si="189"/>
        <v>161</v>
      </c>
      <c r="D316">
        <f>IF(D315=0,0,D315*(1-VLOOKUP(C315,Mort!$A$2:$E$111,IF(D315/D314=1-VLOOKUP(C314,Mort!$A$2:$E$111,4),4,5))))</f>
        <v>0</v>
      </c>
      <c r="E316" s="5">
        <f>IF(C316&lt;65,Assumptions!$C$6,Assumptions!$C$7)*(1+Assumptions!$C$8)^(B316-$B$10)</f>
        <v>419421.31516017712</v>
      </c>
      <c r="F316" s="6">
        <f t="shared" si="168"/>
        <v>0</v>
      </c>
    </row>
    <row r="317" spans="2:6" x14ac:dyDescent="0.25">
      <c r="B317">
        <f t="shared" ref="B317:C317" si="190">B316+1</f>
        <v>2106</v>
      </c>
      <c r="C317">
        <f t="shared" si="190"/>
        <v>162</v>
      </c>
      <c r="D317">
        <f>IF(D316=0,0,D316*(1-VLOOKUP(C316,Mort!$A$2:$E$111,IF(D316/D315=1-VLOOKUP(C315,Mort!$A$2:$E$111,4),4,5))))</f>
        <v>0</v>
      </c>
      <c r="E317" s="5">
        <f>IF(C317&lt;65,Assumptions!$C$6,Assumptions!$C$7)*(1+Assumptions!$C$8)^(B317-$B$10)</f>
        <v>442489.4874939869</v>
      </c>
      <c r="F317" s="6">
        <f t="shared" si="168"/>
        <v>0</v>
      </c>
    </row>
    <row r="318" spans="2:6" x14ac:dyDescent="0.25">
      <c r="B318">
        <f t="shared" ref="B318:C318" si="191">B317+1</f>
        <v>2107</v>
      </c>
      <c r="C318">
        <f t="shared" si="191"/>
        <v>163</v>
      </c>
      <c r="D318">
        <f>IF(D317=0,0,D317*(1-VLOOKUP(C317,Mort!$A$2:$E$111,IF(D317/D316=1-VLOOKUP(C316,Mort!$A$2:$E$111,4),4,5))))</f>
        <v>0</v>
      </c>
      <c r="E318" s="5">
        <f>IF(C318&lt;65,Assumptions!$C$6,Assumptions!$C$7)*(1+Assumptions!$C$8)^(B318-$B$10)</f>
        <v>466826.40930615616</v>
      </c>
      <c r="F318" s="6">
        <f t="shared" si="168"/>
        <v>0</v>
      </c>
    </row>
    <row r="319" spans="2:6" x14ac:dyDescent="0.25">
      <c r="B319">
        <f t="shared" ref="B319:C319" si="192">B318+1</f>
        <v>2108</v>
      </c>
      <c r="C319">
        <f t="shared" si="192"/>
        <v>164</v>
      </c>
      <c r="D319">
        <f>IF(D318=0,0,D318*(1-VLOOKUP(C318,Mort!$A$2:$E$111,IF(D318/D317=1-VLOOKUP(C317,Mort!$A$2:$E$111,4),4,5))))</f>
        <v>0</v>
      </c>
      <c r="E319" s="5">
        <f>IF(C319&lt;65,Assumptions!$C$6,Assumptions!$C$7)*(1+Assumptions!$C$8)^(B319-$B$10)</f>
        <v>492501.86181799474</v>
      </c>
      <c r="F319" s="6">
        <f t="shared" si="168"/>
        <v>0</v>
      </c>
    </row>
    <row r="320" spans="2:6" x14ac:dyDescent="0.25">
      <c r="B320">
        <f t="shared" ref="B320:C320" si="193">B319+1</f>
        <v>2109</v>
      </c>
      <c r="C320">
        <f t="shared" si="193"/>
        <v>165</v>
      </c>
      <c r="D320">
        <f>IF(D319=0,0,D319*(1-VLOOKUP(C319,Mort!$A$2:$E$111,IF(D319/D318=1-VLOOKUP(C318,Mort!$A$2:$E$111,4),4,5))))</f>
        <v>0</v>
      </c>
      <c r="E320" s="5">
        <f>IF(C320&lt;65,Assumptions!$C$6,Assumptions!$C$7)*(1+Assumptions!$C$8)^(B320-$B$10)</f>
        <v>519589.46421798447</v>
      </c>
      <c r="F320" s="6">
        <f t="shared" si="168"/>
        <v>0</v>
      </c>
    </row>
    <row r="321" spans="2:6" x14ac:dyDescent="0.25">
      <c r="B321">
        <f t="shared" ref="B321:C321" si="194">B320+1</f>
        <v>2110</v>
      </c>
      <c r="C321">
        <f t="shared" si="194"/>
        <v>166</v>
      </c>
      <c r="D321">
        <f>IF(D320=0,0,D320*(1-VLOOKUP(C320,Mort!$A$2:$E$111,IF(D320/D319=1-VLOOKUP(C319,Mort!$A$2:$E$111,4),4,5))))</f>
        <v>0</v>
      </c>
      <c r="E321" s="5">
        <f>IF(C321&lt;65,Assumptions!$C$6,Assumptions!$C$7)*(1+Assumptions!$C$8)^(B321-$B$10)</f>
        <v>548166.88474997354</v>
      </c>
      <c r="F321" s="6">
        <f t="shared" si="168"/>
        <v>0</v>
      </c>
    </row>
    <row r="322" spans="2:6" x14ac:dyDescent="0.25">
      <c r="B322">
        <f t="shared" ref="B322:C322" si="195">B321+1</f>
        <v>2111</v>
      </c>
      <c r="C322">
        <f t="shared" si="195"/>
        <v>167</v>
      </c>
      <c r="D322">
        <f>IF(D321=0,0,D321*(1-VLOOKUP(C321,Mort!$A$2:$E$111,IF(D321/D320=1-VLOOKUP(C320,Mort!$A$2:$E$111,4),4,5))))</f>
        <v>0</v>
      </c>
      <c r="E322" s="5">
        <f>IF(C322&lt;65,Assumptions!$C$6,Assumptions!$C$7)*(1+Assumptions!$C$8)^(B322-$B$10)</f>
        <v>578316.06341122207</v>
      </c>
      <c r="F322" s="6">
        <f t="shared" si="168"/>
        <v>0</v>
      </c>
    </row>
    <row r="323" spans="2:6" x14ac:dyDescent="0.25">
      <c r="B323">
        <f t="shared" ref="B323:C323" si="196">B322+1</f>
        <v>2112</v>
      </c>
      <c r="C323">
        <f t="shared" si="196"/>
        <v>168</v>
      </c>
      <c r="D323">
        <f>IF(D322=0,0,D322*(1-VLOOKUP(C322,Mort!$A$2:$E$111,IF(D322/D321=1-VLOOKUP(C321,Mort!$A$2:$E$111,4),4,5))))</f>
        <v>0</v>
      </c>
      <c r="E323" s="5">
        <f>IF(C323&lt;65,Assumptions!$C$6,Assumptions!$C$7)*(1+Assumptions!$C$8)^(B323-$B$10)</f>
        <v>610123.4468988392</v>
      </c>
      <c r="F323" s="6">
        <f t="shared" si="168"/>
        <v>0</v>
      </c>
    </row>
    <row r="324" spans="2:6" x14ac:dyDescent="0.25">
      <c r="B324">
        <f t="shared" ref="B324:C324" si="197">B323+1</f>
        <v>2113</v>
      </c>
      <c r="C324">
        <f t="shared" si="197"/>
        <v>169</v>
      </c>
      <c r="D324">
        <f>IF(D323=0,0,D323*(1-VLOOKUP(C323,Mort!$A$2:$E$111,IF(D323/D322=1-VLOOKUP(C322,Mort!$A$2:$E$111,4),4,5))))</f>
        <v>0</v>
      </c>
      <c r="E324" s="5">
        <f>IF(C324&lt;65,Assumptions!$C$6,Assumptions!$C$7)*(1+Assumptions!$C$8)^(B324-$B$10)</f>
        <v>643680.23647827539</v>
      </c>
      <c r="F324" s="6">
        <f t="shared" si="168"/>
        <v>0</v>
      </c>
    </row>
    <row r="325" spans="2:6" x14ac:dyDescent="0.25">
      <c r="B325">
        <f t="shared" ref="B325:C325" si="198">B324+1</f>
        <v>2114</v>
      </c>
      <c r="C325">
        <f t="shared" si="198"/>
        <v>170</v>
      </c>
      <c r="D325">
        <f>IF(D324=0,0,D324*(1-VLOOKUP(C324,Mort!$A$2:$E$111,IF(D324/D323=1-VLOOKUP(C323,Mort!$A$2:$E$111,4),4,5))))</f>
        <v>0</v>
      </c>
      <c r="E325" s="5">
        <f>IF(C325&lt;65,Assumptions!$C$6,Assumptions!$C$7)*(1+Assumptions!$C$8)^(B325-$B$10)</f>
        <v>679082.6494845805</v>
      </c>
      <c r="F325" s="6">
        <f t="shared" si="168"/>
        <v>0</v>
      </c>
    </row>
    <row r="326" spans="2:6" x14ac:dyDescent="0.25">
      <c r="B326">
        <f t="shared" ref="B326:C326" si="199">B325+1</f>
        <v>2115</v>
      </c>
      <c r="C326">
        <f t="shared" si="199"/>
        <v>171</v>
      </c>
      <c r="D326">
        <f>IF(D325=0,0,D325*(1-VLOOKUP(C325,Mort!$A$2:$E$111,IF(D325/D324=1-VLOOKUP(C324,Mort!$A$2:$E$111,4),4,5))))</f>
        <v>0</v>
      </c>
      <c r="E326" s="5">
        <f>IF(C326&lt;65,Assumptions!$C$6,Assumptions!$C$7)*(1+Assumptions!$C$8)^(B326-$B$10)</f>
        <v>716432.19520623237</v>
      </c>
      <c r="F326" s="6">
        <f t="shared" si="168"/>
        <v>0</v>
      </c>
    </row>
    <row r="327" spans="2:6" x14ac:dyDescent="0.25">
      <c r="B327">
        <f t="shared" ref="B327:C327" si="200">B326+1</f>
        <v>2116</v>
      </c>
      <c r="C327">
        <f t="shared" si="200"/>
        <v>172</v>
      </c>
      <c r="D327">
        <f>IF(D326=0,0,D326*(1-VLOOKUP(C326,Mort!$A$2:$E$111,IF(D326/D325=1-VLOOKUP(C325,Mort!$A$2:$E$111,4),4,5))))</f>
        <v>0</v>
      </c>
      <c r="E327" s="5">
        <f>IF(C327&lt;65,Assumptions!$C$6,Assumptions!$C$7)*(1+Assumptions!$C$8)^(B327-$B$10)</f>
        <v>755835.96594257513</v>
      </c>
      <c r="F327" s="6">
        <f t="shared" si="168"/>
        <v>0</v>
      </c>
    </row>
    <row r="328" spans="2:6" x14ac:dyDescent="0.25">
      <c r="B328">
        <f t="shared" ref="B328:C328" si="201">B327+1</f>
        <v>2117</v>
      </c>
      <c r="C328">
        <f t="shared" si="201"/>
        <v>173</v>
      </c>
      <c r="D328">
        <f>IF(D327=0,0,D327*(1-VLOOKUP(C327,Mort!$A$2:$E$111,IF(D327/D326=1-VLOOKUP(C326,Mort!$A$2:$E$111,4),4,5))))</f>
        <v>0</v>
      </c>
      <c r="E328" s="5">
        <f>IF(C328&lt;65,Assumptions!$C$6,Assumptions!$C$7)*(1+Assumptions!$C$8)^(B328-$B$10)</f>
        <v>797406.94406941684</v>
      </c>
      <c r="F328" s="6">
        <f t="shared" si="168"/>
        <v>0</v>
      </c>
    </row>
    <row r="331" spans="2:6" x14ac:dyDescent="0.25">
      <c r="E331" s="5"/>
      <c r="F331" s="5"/>
    </row>
    <row r="332" spans="2:6" x14ac:dyDescent="0.25">
      <c r="E332" s="5"/>
      <c r="F332" s="5"/>
    </row>
    <row r="333" spans="2:6" x14ac:dyDescent="0.25">
      <c r="B333" t="s">
        <v>3</v>
      </c>
      <c r="C333">
        <v>16</v>
      </c>
      <c r="E333" s="5"/>
      <c r="F333" s="5"/>
    </row>
    <row r="334" spans="2:6" x14ac:dyDescent="0.25">
      <c r="B334" t="s">
        <v>5</v>
      </c>
      <c r="C334">
        <f>VLOOKUP(C333,AMMset!A:E,3)</f>
        <v>71</v>
      </c>
      <c r="E334" s="5"/>
      <c r="F334" s="5"/>
    </row>
    <row r="335" spans="2:6" x14ac:dyDescent="0.25">
      <c r="B335" t="s">
        <v>7</v>
      </c>
      <c r="C335" t="str">
        <f>VLOOKUP(C333,AMMset!A:E,5)</f>
        <v>F</v>
      </c>
      <c r="E335" s="5"/>
      <c r="F335" s="5"/>
    </row>
    <row r="336" spans="2:6" x14ac:dyDescent="0.25">
      <c r="D336" t="s">
        <v>125</v>
      </c>
      <c r="E336" s="5" t="s">
        <v>126</v>
      </c>
      <c r="F336" s="5"/>
    </row>
    <row r="337" spans="2:6" x14ac:dyDescent="0.25">
      <c r="B337" t="s">
        <v>21</v>
      </c>
      <c r="C337" s="6">
        <f>NPV(Assumptions!$C$9,F340:F439)*(1+Assumptions!$C$9)</f>
        <v>93067.645660539871</v>
      </c>
      <c r="D337" s="6">
        <f>NPV(Assumptions!$C$9+0.01,F340:F439)*(1.01+Assumptions!$C$9)</f>
        <v>83705.630608675187</v>
      </c>
      <c r="E337" s="6">
        <f>NPV(Assumptions!$C$9-0.01,F340:F439)*(0.99+Assumptions!$C$9)</f>
        <v>104136.83692589049</v>
      </c>
      <c r="F337" s="5"/>
    </row>
    <row r="338" spans="2:6" x14ac:dyDescent="0.25">
      <c r="E338" s="5"/>
      <c r="F338" s="5"/>
    </row>
    <row r="339" spans="2:6" x14ac:dyDescent="0.25">
      <c r="B339" t="s">
        <v>16</v>
      </c>
      <c r="C339" t="s">
        <v>5</v>
      </c>
      <c r="D339" t="s">
        <v>27</v>
      </c>
      <c r="E339" s="5" t="s">
        <v>26</v>
      </c>
      <c r="F339" s="5" t="s">
        <v>28</v>
      </c>
    </row>
    <row r="340" spans="2:6" x14ac:dyDescent="0.25">
      <c r="B340">
        <f>Assumptions!C3</f>
        <v>2019</v>
      </c>
      <c r="C340">
        <f>C334</f>
        <v>71</v>
      </c>
      <c r="D340">
        <v>1</v>
      </c>
      <c r="E340" s="5">
        <f>IF(C340&lt;65,Assumptions!$C$6,Assumptions!$C$7)*(1+Assumptions!$C$8)^(B340-$B$10)</f>
        <v>4197</v>
      </c>
      <c r="F340" s="6">
        <f>ROUND(D340*E340, 2)</f>
        <v>4197</v>
      </c>
    </row>
    <row r="341" spans="2:6" x14ac:dyDescent="0.25">
      <c r="B341">
        <f>B340+1</f>
        <v>2020</v>
      </c>
      <c r="C341">
        <f>C340+1</f>
        <v>72</v>
      </c>
      <c r="D341">
        <f>D340*(1-VLOOKUP(C340,Mort!$A$2:$E$111,IF(C335="M",4,5)))</f>
        <v>0.98897999999999997</v>
      </c>
      <c r="E341" s="5">
        <f>IF(C341&lt;65,Assumptions!$C$6,Assumptions!$C$7)*(1+Assumptions!$C$8)^(B341-$B$10)</f>
        <v>4427.835</v>
      </c>
      <c r="F341" s="6">
        <f t="shared" ref="F341:F404" si="202">ROUND(D341*E341, 2)</f>
        <v>4379.04</v>
      </c>
    </row>
    <row r="342" spans="2:6" x14ac:dyDescent="0.25">
      <c r="B342">
        <f t="shared" ref="B342:C342" si="203">B341+1</f>
        <v>2021</v>
      </c>
      <c r="C342">
        <f t="shared" si="203"/>
        <v>73</v>
      </c>
      <c r="D342">
        <f>IF(D341=0,0,D341*(1-VLOOKUP(C341,Mort!$A$2:$E$111,IF(D341/D340=1-VLOOKUP(C340,Mort!$A$2:$E$111,4),4,5))))</f>
        <v>0.97681554599999998</v>
      </c>
      <c r="E342" s="5">
        <f>IF(C342&lt;65,Assumptions!$C$6,Assumptions!$C$7)*(1+Assumptions!$C$8)^(B342-$B$10)</f>
        <v>4671.3659250000001</v>
      </c>
      <c r="F342" s="6">
        <f t="shared" si="202"/>
        <v>4563.0600000000004</v>
      </c>
    </row>
    <row r="343" spans="2:6" x14ac:dyDescent="0.25">
      <c r="B343">
        <f t="shared" ref="B343:C343" si="204">B342+1</f>
        <v>2022</v>
      </c>
      <c r="C343">
        <f t="shared" si="204"/>
        <v>74</v>
      </c>
      <c r="D343">
        <f>IF(D342=0,0,D342*(1-VLOOKUP(C342,Mort!$A$2:$E$111,IF(D342/D341=1-VLOOKUP(C341,Mort!$A$2:$E$111,4),4,5))))</f>
        <v>0.96335502777611992</v>
      </c>
      <c r="E343" s="5">
        <f>IF(C343&lt;65,Assumptions!$C$6,Assumptions!$C$7)*(1+Assumptions!$C$8)^(B343-$B$10)</f>
        <v>4928.2910508749992</v>
      </c>
      <c r="F343" s="6">
        <f t="shared" si="202"/>
        <v>4747.6899999999996</v>
      </c>
    </row>
    <row r="344" spans="2:6" x14ac:dyDescent="0.25">
      <c r="B344">
        <f t="shared" ref="B344:C344" si="205">B343+1</f>
        <v>2023</v>
      </c>
      <c r="C344">
        <f t="shared" si="205"/>
        <v>75</v>
      </c>
      <c r="D344">
        <f>IF(D343=0,0,D343*(1-VLOOKUP(C343,Mort!$A$2:$E$111,IF(D343/D342=1-VLOOKUP(C342,Mort!$A$2:$E$111,4),4,5))))</f>
        <v>0.94849045969753432</v>
      </c>
      <c r="E344" s="5">
        <f>IF(C344&lt;65,Assumptions!$C$6,Assumptions!$C$7)*(1+Assumptions!$C$8)^(B344-$B$10)</f>
        <v>5199.3470586731246</v>
      </c>
      <c r="F344" s="6">
        <f t="shared" si="202"/>
        <v>4931.53</v>
      </c>
    </row>
    <row r="345" spans="2:6" x14ac:dyDescent="0.25">
      <c r="B345">
        <f t="shared" ref="B345:C345" si="206">B344+1</f>
        <v>2024</v>
      </c>
      <c r="C345">
        <f t="shared" si="206"/>
        <v>76</v>
      </c>
      <c r="D345">
        <f>IF(D344=0,0,D344*(1-VLOOKUP(C344,Mort!$A$2:$E$111,IF(D344/D343=1-VLOOKUP(C343,Mort!$A$2:$E$111,4),4,5))))</f>
        <v>0.93215745398154282</v>
      </c>
      <c r="E345" s="5">
        <f>IF(C345&lt;65,Assumptions!$C$6,Assumptions!$C$7)*(1+Assumptions!$C$8)^(B345-$B$10)</f>
        <v>5485.311146900146</v>
      </c>
      <c r="F345" s="6">
        <f t="shared" si="202"/>
        <v>5113.17</v>
      </c>
    </row>
    <row r="346" spans="2:6" x14ac:dyDescent="0.25">
      <c r="B346">
        <f t="shared" ref="B346:C346" si="207">B345+1</f>
        <v>2025</v>
      </c>
      <c r="C346">
        <f t="shared" si="207"/>
        <v>77</v>
      </c>
      <c r="D346">
        <f>IF(D345=0,0,D345*(1-VLOOKUP(C345,Mort!$A$2:$E$111,IF(D345/D344=1-VLOOKUP(C344,Mort!$A$2:$E$111,4),4,5))))</f>
        <v>0.91428799558871665</v>
      </c>
      <c r="E346" s="5">
        <f>IF(C346&lt;65,Assumptions!$C$6,Assumptions!$C$7)*(1+Assumptions!$C$8)^(B346-$B$10)</f>
        <v>5787.0032599796532</v>
      </c>
      <c r="F346" s="6">
        <f t="shared" si="202"/>
        <v>5290.99</v>
      </c>
    </row>
    <row r="347" spans="2:6" x14ac:dyDescent="0.25">
      <c r="B347">
        <f t="shared" ref="B347:C347" si="208">B346+1</f>
        <v>2026</v>
      </c>
      <c r="C347">
        <f t="shared" si="208"/>
        <v>78</v>
      </c>
      <c r="D347">
        <f>IF(D346=0,0,D346*(1-VLOOKUP(C346,Mort!$A$2:$E$111,IF(D346/D345=1-VLOOKUP(C345,Mort!$A$2:$E$111,4),4,5))))</f>
        <v>0.89482280416263282</v>
      </c>
      <c r="E347" s="5">
        <f>IF(C347&lt;65,Assumptions!$C$6,Assumptions!$C$7)*(1+Assumptions!$C$8)^(B347-$B$10)</f>
        <v>6105.2884392785336</v>
      </c>
      <c r="F347" s="6">
        <f t="shared" si="202"/>
        <v>5463.15</v>
      </c>
    </row>
    <row r="348" spans="2:6" x14ac:dyDescent="0.25">
      <c r="B348">
        <f t="shared" ref="B348:C348" si="209">B347+1</f>
        <v>2027</v>
      </c>
      <c r="C348">
        <f t="shared" si="209"/>
        <v>79</v>
      </c>
      <c r="D348">
        <f>IF(D347=0,0,D347*(1-VLOOKUP(C347,Mort!$A$2:$E$111,IF(D347/D346=1-VLOOKUP(C346,Mort!$A$2:$E$111,4),4,5))))</f>
        <v>0.87372288244047791</v>
      </c>
      <c r="E348" s="5">
        <f>IF(C348&lt;65,Assumptions!$C$6,Assumptions!$C$7)*(1+Assumptions!$C$8)^(B348-$B$10)</f>
        <v>6441.0793034388535</v>
      </c>
      <c r="F348" s="6">
        <f t="shared" si="202"/>
        <v>5627.72</v>
      </c>
    </row>
    <row r="349" spans="2:6" x14ac:dyDescent="0.25">
      <c r="B349">
        <f t="shared" ref="B349:C349" si="210">B348+1</f>
        <v>2028</v>
      </c>
      <c r="C349">
        <f t="shared" si="210"/>
        <v>80</v>
      </c>
      <c r="D349">
        <f>IF(D348=0,0,D348*(1-VLOOKUP(C348,Mort!$A$2:$E$111,IF(D348/D347=1-VLOOKUP(C347,Mort!$A$2:$E$111,4),4,5))))</f>
        <v>0.85090997797995704</v>
      </c>
      <c r="E349" s="5">
        <f>IF(C349&lt;65,Assumptions!$C$6,Assumptions!$C$7)*(1+Assumptions!$C$8)^(B349-$B$10)</f>
        <v>6795.3386651279907</v>
      </c>
      <c r="F349" s="6">
        <f t="shared" si="202"/>
        <v>5782.22</v>
      </c>
    </row>
    <row r="350" spans="2:6" x14ac:dyDescent="0.25">
      <c r="B350">
        <f t="shared" ref="B350:C350" si="211">B349+1</f>
        <v>2029</v>
      </c>
      <c r="C350">
        <f t="shared" si="211"/>
        <v>81</v>
      </c>
      <c r="D350">
        <f>IF(D349=0,0,D349*(1-VLOOKUP(C349,Mort!$A$2:$E$111,IF(D349/D348=1-VLOOKUP(C348,Mort!$A$2:$E$111,4),4,5))))</f>
        <v>0.82621657041897867</v>
      </c>
      <c r="E350" s="5">
        <f>IF(C350&lt;65,Assumptions!$C$6,Assumptions!$C$7)*(1+Assumptions!$C$8)^(B350-$B$10)</f>
        <v>7169.0822917100295</v>
      </c>
      <c r="F350" s="6">
        <f t="shared" si="202"/>
        <v>5923.21</v>
      </c>
    </row>
    <row r="351" spans="2:6" x14ac:dyDescent="0.25">
      <c r="B351">
        <f t="shared" ref="B351:C351" si="212">B350+1</f>
        <v>2030</v>
      </c>
      <c r="C351">
        <f t="shared" si="212"/>
        <v>82</v>
      </c>
      <c r="D351">
        <f>IF(D350=0,0,D350*(1-VLOOKUP(C350,Mort!$A$2:$E$111,IF(D350/D349=1-VLOOKUP(C349,Mort!$A$2:$E$111,4),4,5))))</f>
        <v>0.79941410487458697</v>
      </c>
      <c r="E351" s="5">
        <f>IF(C351&lt;65,Assumptions!$C$6,Assumptions!$C$7)*(1+Assumptions!$C$8)^(B351-$B$10)</f>
        <v>7563.3818177540807</v>
      </c>
      <c r="F351" s="6">
        <f t="shared" si="202"/>
        <v>6046.27</v>
      </c>
    </row>
    <row r="352" spans="2:6" x14ac:dyDescent="0.25">
      <c r="B352">
        <f t="shared" ref="B352:C352" si="213">B351+1</f>
        <v>2031</v>
      </c>
      <c r="C352">
        <f t="shared" si="213"/>
        <v>83</v>
      </c>
      <c r="D352">
        <f>IF(D351=0,0,D351*(1-VLOOKUP(C351,Mort!$A$2:$E$111,IF(D351/D350=1-VLOOKUP(C350,Mort!$A$2:$E$111,4),4,5))))</f>
        <v>0.77027546075190834</v>
      </c>
      <c r="E352" s="5">
        <f>IF(C352&lt;65,Assumptions!$C$6,Assumptions!$C$7)*(1+Assumptions!$C$8)^(B352-$B$10)</f>
        <v>7979.3678177305546</v>
      </c>
      <c r="F352" s="6">
        <f t="shared" si="202"/>
        <v>6146.31</v>
      </c>
    </row>
    <row r="353" spans="2:6" x14ac:dyDescent="0.25">
      <c r="B353">
        <f t="shared" ref="B353:C353" si="214">B352+1</f>
        <v>2032</v>
      </c>
      <c r="C353">
        <f t="shared" si="214"/>
        <v>84</v>
      </c>
      <c r="D353">
        <f>IF(D352=0,0,D352*(1-VLOOKUP(C352,Mort!$A$2:$E$111,IF(D352/D351=1-VLOOKUP(C351,Mort!$A$2:$E$111,4),4,5))))</f>
        <v>0.73865565308804249</v>
      </c>
      <c r="E353" s="5">
        <f>IF(C353&lt;65,Assumptions!$C$6,Assumptions!$C$7)*(1+Assumptions!$C$8)^(B353-$B$10)</f>
        <v>8418.2330477057349</v>
      </c>
      <c r="F353" s="6">
        <f t="shared" si="202"/>
        <v>6218.18</v>
      </c>
    </row>
    <row r="354" spans="2:6" x14ac:dyDescent="0.25">
      <c r="B354">
        <f t="shared" ref="B354:C354" si="215">B353+1</f>
        <v>2033</v>
      </c>
      <c r="C354">
        <f t="shared" si="215"/>
        <v>85</v>
      </c>
      <c r="D354">
        <f>IF(D353=0,0,D353*(1-VLOOKUP(C353,Mort!$A$2:$E$111,IF(D353/D352=1-VLOOKUP(C352,Mort!$A$2:$E$111,4),4,5))))</f>
        <v>0.70441896356741174</v>
      </c>
      <c r="E354" s="5">
        <f>IF(C354&lt;65,Assumptions!$C$6,Assumptions!$C$7)*(1+Assumptions!$C$8)^(B354-$B$10)</f>
        <v>8881.2358653295505</v>
      </c>
      <c r="F354" s="6">
        <f t="shared" si="202"/>
        <v>6256.11</v>
      </c>
    </row>
    <row r="355" spans="2:6" x14ac:dyDescent="0.25">
      <c r="B355">
        <f t="shared" ref="B355:C355" si="216">B354+1</f>
        <v>2034</v>
      </c>
      <c r="C355">
        <f t="shared" si="216"/>
        <v>86</v>
      </c>
      <c r="D355">
        <f>IF(D354=0,0,D354*(1-VLOOKUP(C354,Mort!$A$2:$E$111,IF(D354/D353=1-VLOOKUP(C353,Mort!$A$2:$E$111,4),4,5))))</f>
        <v>0.66748627730757237</v>
      </c>
      <c r="E355" s="5">
        <f>IF(C355&lt;65,Assumptions!$C$6,Assumptions!$C$7)*(1+Assumptions!$C$8)^(B355-$B$10)</f>
        <v>9369.7038379226742</v>
      </c>
      <c r="F355" s="6">
        <f t="shared" si="202"/>
        <v>6254.15</v>
      </c>
    </row>
    <row r="356" spans="2:6" x14ac:dyDescent="0.25">
      <c r="B356">
        <f t="shared" ref="B356:C356" si="217">B355+1</f>
        <v>2035</v>
      </c>
      <c r="C356">
        <f t="shared" si="217"/>
        <v>87</v>
      </c>
      <c r="D356">
        <f>IF(D355=0,0,D355*(1-VLOOKUP(C355,Mort!$A$2:$E$111,IF(D355/D354=1-VLOOKUP(C354,Mort!$A$2:$E$111,4),4,5))))</f>
        <v>0.62786429188659487</v>
      </c>
      <c r="E356" s="5">
        <f>IF(C356&lt;65,Assumptions!$C$6,Assumptions!$C$7)*(1+Assumptions!$C$8)^(B356-$B$10)</f>
        <v>9885.0375490084207</v>
      </c>
      <c r="F356" s="6">
        <f t="shared" si="202"/>
        <v>6206.46</v>
      </c>
    </row>
    <row r="357" spans="2:6" x14ac:dyDescent="0.25">
      <c r="B357">
        <f t="shared" ref="B357:C357" si="218">B356+1</f>
        <v>2036</v>
      </c>
      <c r="C357">
        <f t="shared" si="218"/>
        <v>88</v>
      </c>
      <c r="D357">
        <f>IF(D356=0,0,D356*(1-VLOOKUP(C356,Mort!$A$2:$E$111,IF(D356/D355=1-VLOOKUP(C355,Mort!$A$2:$E$111,4),4,5))))</f>
        <v>0.58565297554305906</v>
      </c>
      <c r="E357" s="5">
        <f>IF(C357&lt;65,Assumptions!$C$6,Assumptions!$C$7)*(1+Assumptions!$C$8)^(B357-$B$10)</f>
        <v>10428.714614203884</v>
      </c>
      <c r="F357" s="6">
        <f t="shared" si="202"/>
        <v>6107.61</v>
      </c>
    </row>
    <row r="358" spans="2:6" x14ac:dyDescent="0.25">
      <c r="B358">
        <f t="shared" ref="B358:C358" si="219">B357+1</f>
        <v>2037</v>
      </c>
      <c r="C358">
        <f t="shared" si="219"/>
        <v>89</v>
      </c>
      <c r="D358">
        <f>IF(D357=0,0,D357*(1-VLOOKUP(C357,Mort!$A$2:$E$111,IF(D357/D356=1-VLOOKUP(C356,Mort!$A$2:$E$111,4),4,5))))</f>
        <v>0.54109064063398771</v>
      </c>
      <c r="E358" s="5">
        <f>IF(C358&lt;65,Assumptions!$C$6,Assumptions!$C$7)*(1+Assumptions!$C$8)^(B358-$B$10)</f>
        <v>11002.293917985098</v>
      </c>
      <c r="F358" s="6">
        <f t="shared" si="202"/>
        <v>5953.24</v>
      </c>
    </row>
    <row r="359" spans="2:6" x14ac:dyDescent="0.25">
      <c r="B359">
        <f t="shared" ref="B359:C359" si="220">B358+1</f>
        <v>2038</v>
      </c>
      <c r="C359">
        <f t="shared" si="220"/>
        <v>90</v>
      </c>
      <c r="D359">
        <f>IF(D358=0,0,D358*(1-VLOOKUP(C358,Mort!$A$2:$E$111,IF(D358/D357=1-VLOOKUP(C357,Mort!$A$2:$E$111,4),4,5))))</f>
        <v>0.4945622564458711</v>
      </c>
      <c r="E359" s="5">
        <f>IF(C359&lt;65,Assumptions!$C$6,Assumptions!$C$7)*(1+Assumptions!$C$8)^(B359-$B$10)</f>
        <v>11607.420083474277</v>
      </c>
      <c r="F359" s="6">
        <f t="shared" si="202"/>
        <v>5740.59</v>
      </c>
    </row>
    <row r="360" spans="2:6" x14ac:dyDescent="0.25">
      <c r="B360">
        <f t="shared" ref="B360:C360" si="221">B359+1</f>
        <v>2039</v>
      </c>
      <c r="C360">
        <f t="shared" si="221"/>
        <v>91</v>
      </c>
      <c r="D360">
        <f>IF(D359=0,0,D359*(1-VLOOKUP(C359,Mort!$A$2:$E$111,IF(D359/D358=1-VLOOKUP(C358,Mort!$A$2:$E$111,4),4,5))))</f>
        <v>0.44566488615106781</v>
      </c>
      <c r="E360" s="5">
        <f>IF(C360&lt;65,Assumptions!$C$6,Assumptions!$C$7)*(1+Assumptions!$C$8)^(B360-$B$10)</f>
        <v>12245.828188065363</v>
      </c>
      <c r="F360" s="6">
        <f t="shared" si="202"/>
        <v>5457.54</v>
      </c>
    </row>
    <row r="361" spans="2:6" x14ac:dyDescent="0.25">
      <c r="B361">
        <f t="shared" ref="B361:C361" si="222">B360+1</f>
        <v>2040</v>
      </c>
      <c r="C361">
        <f t="shared" si="222"/>
        <v>92</v>
      </c>
      <c r="D361">
        <f>IF(D360=0,0,D360*(1-VLOOKUP(C360,Mort!$A$2:$E$111,IF(D360/D359=1-VLOOKUP(C359,Mort!$A$2:$E$111,4),4,5))))</f>
        <v>0.39526018752738207</v>
      </c>
      <c r="E361" s="5">
        <f>IF(C361&lt;65,Assumptions!$C$6,Assumptions!$C$7)*(1+Assumptions!$C$8)^(B361-$B$10)</f>
        <v>12919.348738408957</v>
      </c>
      <c r="F361" s="6">
        <f t="shared" si="202"/>
        <v>5106.5</v>
      </c>
    </row>
    <row r="362" spans="2:6" x14ac:dyDescent="0.25">
      <c r="B362">
        <f t="shared" ref="B362:C362" si="223">B361+1</f>
        <v>2041</v>
      </c>
      <c r="C362">
        <f t="shared" si="223"/>
        <v>93</v>
      </c>
      <c r="D362">
        <f>IF(D361=0,0,D361*(1-VLOOKUP(C361,Mort!$A$2:$E$111,IF(D361/D360=1-VLOOKUP(C360,Mort!$A$2:$E$111,4),4,5))))</f>
        <v>0.3444060118001091</v>
      </c>
      <c r="E362" s="5">
        <f>IF(C362&lt;65,Assumptions!$C$6,Assumptions!$C$7)*(1+Assumptions!$C$8)^(B362-$B$10)</f>
        <v>13629.912919021448</v>
      </c>
      <c r="F362" s="6">
        <f t="shared" si="202"/>
        <v>4694.22</v>
      </c>
    </row>
    <row r="363" spans="2:6" x14ac:dyDescent="0.25">
      <c r="B363">
        <f t="shared" ref="B363:C363" si="224">B362+1</f>
        <v>2042</v>
      </c>
      <c r="C363">
        <f t="shared" si="224"/>
        <v>94</v>
      </c>
      <c r="D363">
        <f>IF(D362=0,0,D362*(1-VLOOKUP(C362,Mort!$A$2:$E$111,IF(D362/D361=1-VLOOKUP(C361,Mort!$A$2:$E$111,4),4,5))))</f>
        <v>0.29423638806118724</v>
      </c>
      <c r="E363" s="5">
        <f>IF(C363&lt;65,Assumptions!$C$6,Assumptions!$C$7)*(1+Assumptions!$C$8)^(B363-$B$10)</f>
        <v>14379.558129567627</v>
      </c>
      <c r="F363" s="6">
        <f t="shared" si="202"/>
        <v>4230.99</v>
      </c>
    </row>
    <row r="364" spans="2:6" x14ac:dyDescent="0.25">
      <c r="B364">
        <f t="shared" ref="B364:C364" si="225">B363+1</f>
        <v>2043</v>
      </c>
      <c r="C364">
        <f t="shared" si="225"/>
        <v>95</v>
      </c>
      <c r="D364">
        <f>IF(D363=0,0,D363*(1-VLOOKUP(C363,Mort!$A$2:$E$111,IF(D363/D362=1-VLOOKUP(C362,Mort!$A$2:$E$111,4),4,5))))</f>
        <v>0.24586686822780865</v>
      </c>
      <c r="E364" s="5">
        <f>IF(C364&lt;65,Assumptions!$C$6,Assumptions!$C$7)*(1+Assumptions!$C$8)^(B364-$B$10)</f>
        <v>15170.433826693847</v>
      </c>
      <c r="F364" s="6">
        <f t="shared" si="202"/>
        <v>3729.91</v>
      </c>
    </row>
    <row r="365" spans="2:6" x14ac:dyDescent="0.25">
      <c r="B365">
        <f t="shared" ref="B365:C365" si="226">B364+1</f>
        <v>2044</v>
      </c>
      <c r="C365">
        <f t="shared" si="226"/>
        <v>96</v>
      </c>
      <c r="D365">
        <f>IF(D364=0,0,D364*(1-VLOOKUP(C364,Mort!$A$2:$E$111,IF(D364/D363=1-VLOOKUP(C363,Mort!$A$2:$E$111,4),4,5))))</f>
        <v>0.20040854296116911</v>
      </c>
      <c r="E365" s="5">
        <f>IF(C365&lt;65,Assumptions!$C$6,Assumptions!$C$7)*(1+Assumptions!$C$8)^(B365-$B$10)</f>
        <v>16004.807687162009</v>
      </c>
      <c r="F365" s="6">
        <f t="shared" si="202"/>
        <v>3207.5</v>
      </c>
    </row>
    <row r="366" spans="2:6" x14ac:dyDescent="0.25">
      <c r="B366">
        <f t="shared" ref="B366:C366" si="227">B365+1</f>
        <v>2045</v>
      </c>
      <c r="C366">
        <f t="shared" si="227"/>
        <v>97</v>
      </c>
      <c r="D366">
        <f>IF(D365=0,0,D365*(1-VLOOKUP(C365,Mort!$A$2:$E$111,IF(D365/D364=1-VLOOKUP(C364,Mort!$A$2:$E$111,4),4,5))))</f>
        <v>0.15896004810594011</v>
      </c>
      <c r="E366" s="5">
        <f>IF(C366&lt;65,Assumptions!$C$6,Assumptions!$C$7)*(1+Assumptions!$C$8)^(B366-$B$10)</f>
        <v>16885.07210995592</v>
      </c>
      <c r="F366" s="6">
        <f t="shared" si="202"/>
        <v>2684.05</v>
      </c>
    </row>
    <row r="367" spans="2:6" x14ac:dyDescent="0.25">
      <c r="B367">
        <f t="shared" ref="B367:C367" si="228">B366+1</f>
        <v>2046</v>
      </c>
      <c r="C367">
        <f t="shared" si="228"/>
        <v>98</v>
      </c>
      <c r="D367">
        <f>IF(D366=0,0,D366*(1-VLOOKUP(C366,Mort!$A$2:$E$111,IF(D366/D365=1-VLOOKUP(C365,Mort!$A$2:$E$111,4),4,5))))</f>
        <v>0.12246600026177838</v>
      </c>
      <c r="E367" s="5">
        <f>IF(C367&lt;65,Assumptions!$C$6,Assumptions!$C$7)*(1+Assumptions!$C$8)^(B367-$B$10)</f>
        <v>17813.751076003493</v>
      </c>
      <c r="F367" s="6">
        <f t="shared" si="202"/>
        <v>2181.58</v>
      </c>
    </row>
    <row r="368" spans="2:6" x14ac:dyDescent="0.25">
      <c r="B368">
        <f t="shared" ref="B368:C368" si="229">B367+1</f>
        <v>2047</v>
      </c>
      <c r="C368">
        <f t="shared" si="229"/>
        <v>99</v>
      </c>
      <c r="D368">
        <f>IF(D367=0,0,D367*(1-VLOOKUP(C367,Mort!$A$2:$E$111,IF(D367/D366=1-VLOOKUP(C366,Mort!$A$2:$E$111,4),4,5))))</f>
        <v>9.2156889856990845E-2</v>
      </c>
      <c r="E368" s="5">
        <f>IF(C368&lt;65,Assumptions!$C$6,Assumptions!$C$7)*(1+Assumptions!$C$8)^(B368-$B$10)</f>
        <v>18793.507385183686</v>
      </c>
      <c r="F368" s="6">
        <f t="shared" si="202"/>
        <v>1731.95</v>
      </c>
    </row>
    <row r="369" spans="2:6" x14ac:dyDescent="0.25">
      <c r="B369">
        <f t="shared" ref="B369:C369" si="230">B368+1</f>
        <v>2048</v>
      </c>
      <c r="C369">
        <f t="shared" si="230"/>
        <v>100</v>
      </c>
      <c r="D369">
        <f>IF(D368=0,0,D368*(1-VLOOKUP(C368,Mort!$A$2:$E$111,IF(D368/D367=1-VLOOKUP(C367,Mort!$A$2:$E$111,4),4,5))))</f>
        <v>6.7290196266879002E-2</v>
      </c>
      <c r="E369" s="5">
        <f>IF(C369&lt;65,Assumptions!$C$6,Assumptions!$C$7)*(1+Assumptions!$C$8)^(B369-$B$10)</f>
        <v>19827.150291368784</v>
      </c>
      <c r="F369" s="6">
        <f t="shared" si="202"/>
        <v>1334.17</v>
      </c>
    </row>
    <row r="370" spans="2:6" x14ac:dyDescent="0.25">
      <c r="B370">
        <f t="shared" ref="B370:C370" si="231">B369+1</f>
        <v>2049</v>
      </c>
      <c r="C370">
        <f t="shared" si="231"/>
        <v>101</v>
      </c>
      <c r="D370">
        <f>IF(D369=0,0,D369*(1-VLOOKUP(C369,Mort!$A$2:$E$111,IF(D369/D368=1-VLOOKUP(C368,Mort!$A$2:$E$111,4),4,5))))</f>
        <v>4.7091698053449926E-2</v>
      </c>
      <c r="E370" s="5">
        <f>IF(C370&lt;65,Assumptions!$C$6,Assumptions!$C$7)*(1+Assumptions!$C$8)^(B370-$B$10)</f>
        <v>20917.643557394069</v>
      </c>
      <c r="F370" s="6">
        <f t="shared" si="202"/>
        <v>985.05</v>
      </c>
    </row>
    <row r="371" spans="2:6" x14ac:dyDescent="0.25">
      <c r="B371">
        <f t="shared" ref="B371:C371" si="232">B370+1</f>
        <v>2050</v>
      </c>
      <c r="C371">
        <f t="shared" si="232"/>
        <v>102</v>
      </c>
      <c r="D371">
        <f>IF(D370=0,0,D370*(1-VLOOKUP(C370,Mort!$A$2:$E$111,IF(D370/D369=1-VLOOKUP(C369,Mort!$A$2:$E$111,4),4,5))))</f>
        <v>3.1277834930120908E-2</v>
      </c>
      <c r="E371" s="5">
        <f>IF(C371&lt;65,Assumptions!$C$6,Assumptions!$C$7)*(1+Assumptions!$C$8)^(B371-$B$10)</f>
        <v>22068.113953050739</v>
      </c>
      <c r="F371" s="6">
        <f t="shared" si="202"/>
        <v>690.24</v>
      </c>
    </row>
    <row r="372" spans="2:6" x14ac:dyDescent="0.25">
      <c r="B372">
        <f t="shared" ref="B372:C372" si="233">B371+1</f>
        <v>2051</v>
      </c>
      <c r="C372">
        <f t="shared" si="233"/>
        <v>103</v>
      </c>
      <c r="D372">
        <f>IF(D371=0,0,D371*(1-VLOOKUP(C371,Mort!$A$2:$E$111,IF(D371/D370=1-VLOOKUP(C370,Mort!$A$2:$E$111,4),4,5))))</f>
        <v>1.9616832511473233E-2</v>
      </c>
      <c r="E372" s="5">
        <f>IF(C372&lt;65,Assumptions!$C$6,Assumptions!$C$7)*(1+Assumptions!$C$8)^(B372-$B$10)</f>
        <v>23281.86022046853</v>
      </c>
      <c r="F372" s="6">
        <f t="shared" si="202"/>
        <v>456.72</v>
      </c>
    </row>
    <row r="373" spans="2:6" x14ac:dyDescent="0.25">
      <c r="B373">
        <f t="shared" ref="B373:C373" si="234">B372+1</f>
        <v>2052</v>
      </c>
      <c r="C373">
        <f t="shared" si="234"/>
        <v>104</v>
      </c>
      <c r="D373">
        <f>IF(D372=0,0,D372*(1-VLOOKUP(C372,Mort!$A$2:$E$111,IF(D372/D371=1-VLOOKUP(C371,Mort!$A$2:$E$111,4),4,5))))</f>
        <v>1.1180417521589055E-2</v>
      </c>
      <c r="E373" s="5">
        <f>IF(C373&lt;65,Assumptions!$C$6,Assumptions!$C$7)*(1+Assumptions!$C$8)^(B373-$B$10)</f>
        <v>24562.362532594299</v>
      </c>
      <c r="F373" s="6">
        <f t="shared" si="202"/>
        <v>274.62</v>
      </c>
    </row>
    <row r="374" spans="2:6" x14ac:dyDescent="0.25">
      <c r="B374">
        <f t="shared" ref="B374:C374" si="235">B373+1</f>
        <v>2053</v>
      </c>
      <c r="C374">
        <f t="shared" si="235"/>
        <v>105</v>
      </c>
      <c r="D374">
        <f>IF(D373=0,0,D373*(1-VLOOKUP(C373,Mort!$A$2:$E$111,IF(D373/D372=1-VLOOKUP(C372,Mort!$A$2:$E$111,4),4,5))))</f>
        <v>5.6480115193811428E-3</v>
      </c>
      <c r="E374" s="5">
        <f>IF(C374&lt;65,Assumptions!$C$6,Assumptions!$C$7)*(1+Assumptions!$C$8)^(B374-$B$10)</f>
        <v>25913.292471886984</v>
      </c>
      <c r="F374" s="6">
        <f t="shared" si="202"/>
        <v>146.36000000000001</v>
      </c>
    </row>
    <row r="375" spans="2:6" x14ac:dyDescent="0.25">
      <c r="B375">
        <f t="shared" ref="B375:C375" si="236">B374+1</f>
        <v>2054</v>
      </c>
      <c r="C375">
        <f t="shared" si="236"/>
        <v>106</v>
      </c>
      <c r="D375">
        <f>IF(D374=0,0,D374*(1-VLOOKUP(C374,Mort!$A$2:$E$111,IF(D374/D373=1-VLOOKUP(C373,Mort!$A$2:$E$111,4),4,5))))</f>
        <v>2.479872417814678E-3</v>
      </c>
      <c r="E375" s="5">
        <f>IF(C375&lt;65,Assumptions!$C$6,Assumptions!$C$7)*(1+Assumptions!$C$8)^(B375-$B$10)</f>
        <v>27338.523557840763</v>
      </c>
      <c r="F375" s="6">
        <f t="shared" si="202"/>
        <v>67.8</v>
      </c>
    </row>
    <row r="376" spans="2:6" x14ac:dyDescent="0.25">
      <c r="B376">
        <f t="shared" ref="B376:C376" si="237">B375+1</f>
        <v>2055</v>
      </c>
      <c r="C376">
        <f t="shared" si="237"/>
        <v>107</v>
      </c>
      <c r="D376">
        <f>IF(D375=0,0,D375*(1-VLOOKUP(C375,Mort!$A$2:$E$111,IF(D375/D374=1-VLOOKUP(C374,Mort!$A$2:$E$111,4),4,5))))</f>
        <v>9.3426713468750173E-4</v>
      </c>
      <c r="E376" s="5">
        <f>IF(C376&lt;65,Assumptions!$C$6,Assumptions!$C$7)*(1+Assumptions!$C$8)^(B376-$B$10)</f>
        <v>28842.142353522009</v>
      </c>
      <c r="F376" s="6">
        <f t="shared" si="202"/>
        <v>26.95</v>
      </c>
    </row>
    <row r="377" spans="2:6" x14ac:dyDescent="0.25">
      <c r="B377">
        <f t="shared" ref="B377:C377" si="238">B376+1</f>
        <v>2056</v>
      </c>
      <c r="C377">
        <f t="shared" si="238"/>
        <v>108</v>
      </c>
      <c r="D377">
        <f>IF(D376=0,0,D376*(1-VLOOKUP(C376,Mort!$A$2:$E$111,IF(D376/D375=1-VLOOKUP(C375,Mort!$A$2:$E$111,4),4,5))))</f>
        <v>2.8726845857371299E-4</v>
      </c>
      <c r="E377" s="5">
        <f>IF(C377&lt;65,Assumptions!$C$6,Assumptions!$C$7)*(1+Assumptions!$C$8)^(B377-$B$10)</f>
        <v>30428.460182965719</v>
      </c>
      <c r="F377" s="6">
        <f t="shared" si="202"/>
        <v>8.74</v>
      </c>
    </row>
    <row r="378" spans="2:6" x14ac:dyDescent="0.25">
      <c r="B378">
        <f t="shared" ref="B378:C378" si="239">B377+1</f>
        <v>2057</v>
      </c>
      <c r="C378">
        <f t="shared" si="239"/>
        <v>109</v>
      </c>
      <c r="D378">
        <f>IF(D377=0,0,D377*(1-VLOOKUP(C377,Mort!$A$2:$E$111,IF(D377/D376=1-VLOOKUP(C376,Mort!$A$2:$E$111,4),4,5))))</f>
        <v>6.6221125070412308E-5</v>
      </c>
      <c r="E378" s="5">
        <f>IF(C378&lt;65,Assumptions!$C$6,Assumptions!$C$7)*(1+Assumptions!$C$8)^(B378-$B$10)</f>
        <v>32102.025493028828</v>
      </c>
      <c r="F378" s="6">
        <f t="shared" si="202"/>
        <v>2.13</v>
      </c>
    </row>
    <row r="379" spans="2:6" x14ac:dyDescent="0.25">
      <c r="B379">
        <f t="shared" ref="B379:C379" si="240">B378+1</f>
        <v>2058</v>
      </c>
      <c r="C379">
        <f t="shared" si="240"/>
        <v>110</v>
      </c>
      <c r="D379">
        <f>IF(D378=0,0,D378*(1-VLOOKUP(C378,Mort!$A$2:$E$111,IF(D378/D377=1-VLOOKUP(C377,Mort!$A$2:$E$111,4),4,5))))</f>
        <v>9.6027253464604876E-6</v>
      </c>
      <c r="E379" s="5">
        <f>IF(C379&lt;65,Assumptions!$C$6,Assumptions!$C$7)*(1+Assumptions!$C$8)^(B379-$B$10)</f>
        <v>33867.636895145413</v>
      </c>
      <c r="F379" s="6">
        <f t="shared" si="202"/>
        <v>0.33</v>
      </c>
    </row>
    <row r="380" spans="2:6" x14ac:dyDescent="0.25">
      <c r="B380">
        <f t="shared" ref="B380:C380" si="241">B379+1</f>
        <v>2059</v>
      </c>
      <c r="C380">
        <f t="shared" si="241"/>
        <v>111</v>
      </c>
      <c r="D380">
        <f>IF(D379=0,0,D379*(1-VLOOKUP(C379,Mort!$A$2:$E$111,IF(D379/D378=1-VLOOKUP(C378,Mort!$A$2:$E$111,4),4,5))))</f>
        <v>0</v>
      </c>
      <c r="E380" s="5">
        <f>IF(C380&lt;65,Assumptions!$C$6,Assumptions!$C$7)*(1+Assumptions!$C$8)^(B380-$B$10)</f>
        <v>35730.356924378415</v>
      </c>
      <c r="F380" s="6">
        <f t="shared" si="202"/>
        <v>0</v>
      </c>
    </row>
    <row r="381" spans="2:6" x14ac:dyDescent="0.25">
      <c r="B381">
        <f t="shared" ref="B381:C381" si="242">B380+1</f>
        <v>2060</v>
      </c>
      <c r="C381">
        <f t="shared" si="242"/>
        <v>112</v>
      </c>
      <c r="D381">
        <f>IF(D380=0,0,D380*(1-VLOOKUP(C380,Mort!$A$2:$E$111,IF(D380/D379=1-VLOOKUP(C379,Mort!$A$2:$E$111,4),4,5))))</f>
        <v>0</v>
      </c>
      <c r="E381" s="5">
        <f>IF(C381&lt;65,Assumptions!$C$6,Assumptions!$C$7)*(1+Assumptions!$C$8)^(B381-$B$10)</f>
        <v>37695.526555219221</v>
      </c>
      <c r="F381" s="6">
        <f t="shared" si="202"/>
        <v>0</v>
      </c>
    </row>
    <row r="382" spans="2:6" x14ac:dyDescent="0.25">
      <c r="B382">
        <f t="shared" ref="B382:C382" si="243">B381+1</f>
        <v>2061</v>
      </c>
      <c r="C382">
        <f t="shared" si="243"/>
        <v>113</v>
      </c>
      <c r="D382">
        <f>IF(D381=0,0,D381*(1-VLOOKUP(C381,Mort!$A$2:$E$111,IF(D381/D380=1-VLOOKUP(C380,Mort!$A$2:$E$111,4),4,5))))</f>
        <v>0</v>
      </c>
      <c r="E382" s="5">
        <f>IF(C382&lt;65,Assumptions!$C$6,Assumptions!$C$7)*(1+Assumptions!$C$8)^(B382-$B$10)</f>
        <v>39768.780515756276</v>
      </c>
      <c r="F382" s="6">
        <f t="shared" si="202"/>
        <v>0</v>
      </c>
    </row>
    <row r="383" spans="2:6" x14ac:dyDescent="0.25">
      <c r="B383">
        <f t="shared" ref="B383:C383" si="244">B382+1</f>
        <v>2062</v>
      </c>
      <c r="C383">
        <f t="shared" si="244"/>
        <v>114</v>
      </c>
      <c r="D383">
        <f>IF(D382=0,0,D382*(1-VLOOKUP(C382,Mort!$A$2:$E$111,IF(D382/D381=1-VLOOKUP(C381,Mort!$A$2:$E$111,4),4,5))))</f>
        <v>0</v>
      </c>
      <c r="E383" s="5">
        <f>IF(C383&lt;65,Assumptions!$C$6,Assumptions!$C$7)*(1+Assumptions!$C$8)^(B383-$B$10)</f>
        <v>41956.063444122869</v>
      </c>
      <c r="F383" s="6">
        <f t="shared" si="202"/>
        <v>0</v>
      </c>
    </row>
    <row r="384" spans="2:6" x14ac:dyDescent="0.25">
      <c r="B384">
        <f t="shared" ref="B384:C384" si="245">B383+1</f>
        <v>2063</v>
      </c>
      <c r="C384">
        <f t="shared" si="245"/>
        <v>115</v>
      </c>
      <c r="D384">
        <f>IF(D383=0,0,D383*(1-VLOOKUP(C383,Mort!$A$2:$E$111,IF(D383/D382=1-VLOOKUP(C382,Mort!$A$2:$E$111,4),4,5))))</f>
        <v>0</v>
      </c>
      <c r="E384" s="5">
        <f>IF(C384&lt;65,Assumptions!$C$6,Assumptions!$C$7)*(1+Assumptions!$C$8)^(B384-$B$10)</f>
        <v>44263.646933549629</v>
      </c>
      <c r="F384" s="6">
        <f t="shared" si="202"/>
        <v>0</v>
      </c>
    </row>
    <row r="385" spans="2:6" x14ac:dyDescent="0.25">
      <c r="B385">
        <f t="shared" ref="B385:C385" si="246">B384+1</f>
        <v>2064</v>
      </c>
      <c r="C385">
        <f t="shared" si="246"/>
        <v>116</v>
      </c>
      <c r="D385">
        <f>IF(D384=0,0,D384*(1-VLOOKUP(C384,Mort!$A$2:$E$111,IF(D384/D383=1-VLOOKUP(C383,Mort!$A$2:$E$111,4),4,5))))</f>
        <v>0</v>
      </c>
      <c r="E385" s="5">
        <f>IF(C385&lt;65,Assumptions!$C$6,Assumptions!$C$7)*(1+Assumptions!$C$8)^(B385-$B$10)</f>
        <v>46698.147514894852</v>
      </c>
      <c r="F385" s="6">
        <f t="shared" si="202"/>
        <v>0</v>
      </c>
    </row>
    <row r="386" spans="2:6" x14ac:dyDescent="0.25">
      <c r="B386">
        <f t="shared" ref="B386:C386" si="247">B385+1</f>
        <v>2065</v>
      </c>
      <c r="C386">
        <f t="shared" si="247"/>
        <v>117</v>
      </c>
      <c r="D386">
        <f>IF(D385=0,0,D385*(1-VLOOKUP(C385,Mort!$A$2:$E$111,IF(D385/D384=1-VLOOKUP(C384,Mort!$A$2:$E$111,4),4,5))))</f>
        <v>0</v>
      </c>
      <c r="E386" s="5">
        <f>IF(C386&lt;65,Assumptions!$C$6,Assumptions!$C$7)*(1+Assumptions!$C$8)^(B386-$B$10)</f>
        <v>49266.545628214073</v>
      </c>
      <c r="F386" s="6">
        <f t="shared" si="202"/>
        <v>0</v>
      </c>
    </row>
    <row r="387" spans="2:6" x14ac:dyDescent="0.25">
      <c r="B387">
        <f t="shared" ref="B387:C387" si="248">B386+1</f>
        <v>2066</v>
      </c>
      <c r="C387">
        <f t="shared" si="248"/>
        <v>118</v>
      </c>
      <c r="D387">
        <f>IF(D386=0,0,D386*(1-VLOOKUP(C386,Mort!$A$2:$E$111,IF(D386/D385=1-VLOOKUP(C385,Mort!$A$2:$E$111,4),4,5))))</f>
        <v>0</v>
      </c>
      <c r="E387" s="5">
        <f>IF(C387&lt;65,Assumptions!$C$6,Assumptions!$C$7)*(1+Assumptions!$C$8)^(B387-$B$10)</f>
        <v>51976.205637765845</v>
      </c>
      <c r="F387" s="6">
        <f t="shared" si="202"/>
        <v>0</v>
      </c>
    </row>
    <row r="388" spans="2:6" x14ac:dyDescent="0.25">
      <c r="B388">
        <f t="shared" ref="B388:C388" si="249">B387+1</f>
        <v>2067</v>
      </c>
      <c r="C388">
        <f t="shared" si="249"/>
        <v>119</v>
      </c>
      <c r="D388">
        <f>IF(D387=0,0,D387*(1-VLOOKUP(C387,Mort!$A$2:$E$111,IF(D387/D386=1-VLOOKUP(C386,Mort!$A$2:$E$111,4),4,5))))</f>
        <v>0</v>
      </c>
      <c r="E388" s="5">
        <f>IF(C388&lt;65,Assumptions!$C$6,Assumptions!$C$7)*(1+Assumptions!$C$8)^(B388-$B$10)</f>
        <v>54834.896947842957</v>
      </c>
      <c r="F388" s="6">
        <f t="shared" si="202"/>
        <v>0</v>
      </c>
    </row>
    <row r="389" spans="2:6" x14ac:dyDescent="0.25">
      <c r="B389">
        <f t="shared" ref="B389:C389" si="250">B388+1</f>
        <v>2068</v>
      </c>
      <c r="C389">
        <f t="shared" si="250"/>
        <v>120</v>
      </c>
      <c r="D389">
        <f>IF(D388=0,0,D388*(1-VLOOKUP(C388,Mort!$A$2:$E$111,IF(D388/D387=1-VLOOKUP(C387,Mort!$A$2:$E$111,4),4,5))))</f>
        <v>0</v>
      </c>
      <c r="E389" s="5">
        <f>IF(C389&lt;65,Assumptions!$C$6,Assumptions!$C$7)*(1+Assumptions!$C$8)^(B389-$B$10)</f>
        <v>57850.816279974322</v>
      </c>
      <c r="F389" s="6">
        <f t="shared" si="202"/>
        <v>0</v>
      </c>
    </row>
    <row r="390" spans="2:6" x14ac:dyDescent="0.25">
      <c r="B390">
        <f t="shared" ref="B390:C390" si="251">B389+1</f>
        <v>2069</v>
      </c>
      <c r="C390">
        <f t="shared" si="251"/>
        <v>121</v>
      </c>
      <c r="D390">
        <f>IF(D389=0,0,D389*(1-VLOOKUP(C389,Mort!$A$2:$E$111,IF(D389/D388=1-VLOOKUP(C388,Mort!$A$2:$E$111,4),4,5))))</f>
        <v>0</v>
      </c>
      <c r="E390" s="5">
        <f>IF(C390&lt;65,Assumptions!$C$6,Assumptions!$C$7)*(1+Assumptions!$C$8)^(B390-$B$10)</f>
        <v>61032.611175372906</v>
      </c>
      <c r="F390" s="6">
        <f t="shared" si="202"/>
        <v>0</v>
      </c>
    </row>
    <row r="391" spans="2:6" x14ac:dyDescent="0.25">
      <c r="B391">
        <f t="shared" ref="B391:C391" si="252">B390+1</f>
        <v>2070</v>
      </c>
      <c r="C391">
        <f t="shared" si="252"/>
        <v>122</v>
      </c>
      <c r="D391">
        <f>IF(D390=0,0,D390*(1-VLOOKUP(C390,Mort!$A$2:$E$111,IF(D390/D389=1-VLOOKUP(C389,Mort!$A$2:$E$111,4),4,5))))</f>
        <v>0</v>
      </c>
      <c r="E391" s="5">
        <f>IF(C391&lt;65,Assumptions!$C$6,Assumptions!$C$7)*(1+Assumptions!$C$8)^(B391-$B$10)</f>
        <v>64389.404790018416</v>
      </c>
      <c r="F391" s="6">
        <f t="shared" si="202"/>
        <v>0</v>
      </c>
    </row>
    <row r="392" spans="2:6" x14ac:dyDescent="0.25">
      <c r="B392">
        <f t="shared" ref="B392:C392" si="253">B391+1</f>
        <v>2071</v>
      </c>
      <c r="C392">
        <f t="shared" si="253"/>
        <v>123</v>
      </c>
      <c r="D392">
        <f>IF(D391=0,0,D391*(1-VLOOKUP(C391,Mort!$A$2:$E$111,IF(D391/D390=1-VLOOKUP(C390,Mort!$A$2:$E$111,4),4,5))))</f>
        <v>0</v>
      </c>
      <c r="E392" s="5">
        <f>IF(C392&lt;65,Assumptions!$C$6,Assumptions!$C$7)*(1+Assumptions!$C$8)^(B392-$B$10)</f>
        <v>67930.822053469426</v>
      </c>
      <c r="F392" s="6">
        <f t="shared" si="202"/>
        <v>0</v>
      </c>
    </row>
    <row r="393" spans="2:6" x14ac:dyDescent="0.25">
      <c r="B393">
        <f t="shared" ref="B393:C393" si="254">B392+1</f>
        <v>2072</v>
      </c>
      <c r="C393">
        <f t="shared" si="254"/>
        <v>124</v>
      </c>
      <c r="D393">
        <f>IF(D392=0,0,D392*(1-VLOOKUP(C392,Mort!$A$2:$E$111,IF(D392/D391=1-VLOOKUP(C391,Mort!$A$2:$E$111,4),4,5))))</f>
        <v>0</v>
      </c>
      <c r="E393" s="5">
        <f>IF(C393&lt;65,Assumptions!$C$6,Assumptions!$C$7)*(1+Assumptions!$C$8)^(B393-$B$10)</f>
        <v>71667.017266410243</v>
      </c>
      <c r="F393" s="6">
        <f t="shared" si="202"/>
        <v>0</v>
      </c>
    </row>
    <row r="394" spans="2:6" x14ac:dyDescent="0.25">
      <c r="B394">
        <f t="shared" ref="B394:C394" si="255">B393+1</f>
        <v>2073</v>
      </c>
      <c r="C394">
        <f t="shared" si="255"/>
        <v>125</v>
      </c>
      <c r="D394">
        <f>IF(D393=0,0,D393*(1-VLOOKUP(C393,Mort!$A$2:$E$111,IF(D393/D392=1-VLOOKUP(C392,Mort!$A$2:$E$111,4),4,5))))</f>
        <v>0</v>
      </c>
      <c r="E394" s="5">
        <f>IF(C394&lt;65,Assumptions!$C$6,Assumptions!$C$7)*(1+Assumptions!$C$8)^(B394-$B$10)</f>
        <v>75608.7032160628</v>
      </c>
      <c r="F394" s="6">
        <f t="shared" si="202"/>
        <v>0</v>
      </c>
    </row>
    <row r="395" spans="2:6" x14ac:dyDescent="0.25">
      <c r="B395">
        <f t="shared" ref="B395:C395" si="256">B394+1</f>
        <v>2074</v>
      </c>
      <c r="C395">
        <f t="shared" si="256"/>
        <v>126</v>
      </c>
      <c r="D395">
        <f>IF(D394=0,0,D394*(1-VLOOKUP(C394,Mort!$A$2:$E$111,IF(D394/D393=1-VLOOKUP(C393,Mort!$A$2:$E$111,4),4,5))))</f>
        <v>0</v>
      </c>
      <c r="E395" s="5">
        <f>IF(C395&lt;65,Assumptions!$C$6,Assumptions!$C$7)*(1+Assumptions!$C$8)^(B395-$B$10)</f>
        <v>79767.181892946246</v>
      </c>
      <c r="F395" s="6">
        <f t="shared" si="202"/>
        <v>0</v>
      </c>
    </row>
    <row r="396" spans="2:6" x14ac:dyDescent="0.25">
      <c r="B396">
        <f t="shared" ref="B396:C396" si="257">B395+1</f>
        <v>2075</v>
      </c>
      <c r="C396">
        <f t="shared" si="257"/>
        <v>127</v>
      </c>
      <c r="D396">
        <f>IF(D395=0,0,D395*(1-VLOOKUP(C395,Mort!$A$2:$E$111,IF(D395/D394=1-VLOOKUP(C394,Mort!$A$2:$E$111,4),4,5))))</f>
        <v>0</v>
      </c>
      <c r="E396" s="5">
        <f>IF(C396&lt;65,Assumptions!$C$6,Assumptions!$C$7)*(1+Assumptions!$C$8)^(B396-$B$10)</f>
        <v>84154.37689705829</v>
      </c>
      <c r="F396" s="6">
        <f t="shared" si="202"/>
        <v>0</v>
      </c>
    </row>
    <row r="397" spans="2:6" x14ac:dyDescent="0.25">
      <c r="B397">
        <f t="shared" ref="B397:C397" si="258">B396+1</f>
        <v>2076</v>
      </c>
      <c r="C397">
        <f t="shared" si="258"/>
        <v>128</v>
      </c>
      <c r="D397">
        <f>IF(D396=0,0,D396*(1-VLOOKUP(C396,Mort!$A$2:$E$111,IF(D396/D395=1-VLOOKUP(C395,Mort!$A$2:$E$111,4),4,5))))</f>
        <v>0</v>
      </c>
      <c r="E397" s="5">
        <f>IF(C397&lt;65,Assumptions!$C$6,Assumptions!$C$7)*(1+Assumptions!$C$8)^(B397-$B$10)</f>
        <v>88782.867626396503</v>
      </c>
      <c r="F397" s="6">
        <f t="shared" si="202"/>
        <v>0</v>
      </c>
    </row>
    <row r="398" spans="2:6" x14ac:dyDescent="0.25">
      <c r="B398">
        <f t="shared" ref="B398:C398" si="259">B397+1</f>
        <v>2077</v>
      </c>
      <c r="C398">
        <f t="shared" si="259"/>
        <v>129</v>
      </c>
      <c r="D398">
        <f>IF(D397=0,0,D397*(1-VLOOKUP(C397,Mort!$A$2:$E$111,IF(D397/D396=1-VLOOKUP(C396,Mort!$A$2:$E$111,4),4,5))))</f>
        <v>0</v>
      </c>
      <c r="E398" s="5">
        <f>IF(C398&lt;65,Assumptions!$C$6,Assumptions!$C$7)*(1+Assumptions!$C$8)^(B398-$B$10)</f>
        <v>93665.925345848314</v>
      </c>
      <c r="F398" s="6">
        <f t="shared" si="202"/>
        <v>0</v>
      </c>
    </row>
    <row r="399" spans="2:6" x14ac:dyDescent="0.25">
      <c r="B399">
        <f t="shared" ref="B399:C399" si="260">B398+1</f>
        <v>2078</v>
      </c>
      <c r="C399">
        <f t="shared" si="260"/>
        <v>130</v>
      </c>
      <c r="D399">
        <f>IF(D398=0,0,D398*(1-VLOOKUP(C398,Mort!$A$2:$E$111,IF(D398/D397=1-VLOOKUP(C397,Mort!$A$2:$E$111,4),4,5))))</f>
        <v>0</v>
      </c>
      <c r="E399" s="5">
        <f>IF(C399&lt;65,Assumptions!$C$6,Assumptions!$C$7)*(1+Assumptions!$C$8)^(B399-$B$10)</f>
        <v>98817.55123986995</v>
      </c>
      <c r="F399" s="6">
        <f t="shared" si="202"/>
        <v>0</v>
      </c>
    </row>
    <row r="400" spans="2:6" x14ac:dyDescent="0.25">
      <c r="B400">
        <f t="shared" ref="B400:C400" si="261">B399+1</f>
        <v>2079</v>
      </c>
      <c r="C400">
        <f t="shared" si="261"/>
        <v>131</v>
      </c>
      <c r="D400">
        <f>IF(D399=0,0,D399*(1-VLOOKUP(C399,Mort!$A$2:$E$111,IF(D399/D398=1-VLOOKUP(C398,Mort!$A$2:$E$111,4),4,5))))</f>
        <v>0</v>
      </c>
      <c r="E400" s="5">
        <f>IF(C400&lt;65,Assumptions!$C$6,Assumptions!$C$7)*(1+Assumptions!$C$8)^(B400-$B$10)</f>
        <v>104252.51655806279</v>
      </c>
      <c r="F400" s="6">
        <f t="shared" si="202"/>
        <v>0</v>
      </c>
    </row>
    <row r="401" spans="2:6" x14ac:dyDescent="0.25">
      <c r="B401">
        <f t="shared" ref="B401:C401" si="262">B400+1</f>
        <v>2080</v>
      </c>
      <c r="C401">
        <f t="shared" si="262"/>
        <v>132</v>
      </c>
      <c r="D401">
        <f>IF(D400=0,0,D400*(1-VLOOKUP(C400,Mort!$A$2:$E$111,IF(D400/D399=1-VLOOKUP(C399,Mort!$A$2:$E$111,4),4,5))))</f>
        <v>0</v>
      </c>
      <c r="E401" s="5">
        <f>IF(C401&lt;65,Assumptions!$C$6,Assumptions!$C$7)*(1+Assumptions!$C$8)^(B401-$B$10)</f>
        <v>109986.40496875624</v>
      </c>
      <c r="F401" s="6">
        <f t="shared" si="202"/>
        <v>0</v>
      </c>
    </row>
    <row r="402" spans="2:6" x14ac:dyDescent="0.25">
      <c r="B402">
        <f t="shared" ref="B402:C402" si="263">B401+1</f>
        <v>2081</v>
      </c>
      <c r="C402">
        <f t="shared" si="263"/>
        <v>133</v>
      </c>
      <c r="D402">
        <f>IF(D401=0,0,D401*(1-VLOOKUP(C401,Mort!$A$2:$E$111,IF(D401/D400=1-VLOOKUP(C400,Mort!$A$2:$E$111,4),4,5))))</f>
        <v>0</v>
      </c>
      <c r="E402" s="5">
        <f>IF(C402&lt;65,Assumptions!$C$6,Assumptions!$C$7)*(1+Assumptions!$C$8)^(B402-$B$10)</f>
        <v>116035.65724203784</v>
      </c>
      <c r="F402" s="6">
        <f t="shared" si="202"/>
        <v>0</v>
      </c>
    </row>
    <row r="403" spans="2:6" x14ac:dyDescent="0.25">
      <c r="B403">
        <f t="shared" ref="B403:C403" si="264">B402+1</f>
        <v>2082</v>
      </c>
      <c r="C403">
        <f t="shared" si="264"/>
        <v>134</v>
      </c>
      <c r="D403">
        <f>IF(D402=0,0,D402*(1-VLOOKUP(C402,Mort!$A$2:$E$111,IF(D402/D401=1-VLOOKUP(C401,Mort!$A$2:$E$111,4),4,5))))</f>
        <v>0</v>
      </c>
      <c r="E403" s="5">
        <f>IF(C403&lt;65,Assumptions!$C$6,Assumptions!$C$7)*(1+Assumptions!$C$8)^(B403-$B$10)</f>
        <v>122417.61839034989</v>
      </c>
      <c r="F403" s="6">
        <f t="shared" si="202"/>
        <v>0</v>
      </c>
    </row>
    <row r="404" spans="2:6" x14ac:dyDescent="0.25">
      <c r="B404">
        <f t="shared" ref="B404:C404" si="265">B403+1</f>
        <v>2083</v>
      </c>
      <c r="C404">
        <f t="shared" si="265"/>
        <v>135</v>
      </c>
      <c r="D404">
        <f>IF(D403=0,0,D403*(1-VLOOKUP(C403,Mort!$A$2:$E$111,IF(D403/D402=1-VLOOKUP(C402,Mort!$A$2:$E$111,4),4,5))))</f>
        <v>0</v>
      </c>
      <c r="E404" s="5">
        <f>IF(C404&lt;65,Assumptions!$C$6,Assumptions!$C$7)*(1+Assumptions!$C$8)^(B404-$B$10)</f>
        <v>129150.58740181915</v>
      </c>
      <c r="F404" s="6">
        <f t="shared" si="202"/>
        <v>0</v>
      </c>
    </row>
    <row r="405" spans="2:6" x14ac:dyDescent="0.25">
      <c r="B405">
        <f t="shared" ref="B405:C405" si="266">B404+1</f>
        <v>2084</v>
      </c>
      <c r="C405">
        <f t="shared" si="266"/>
        <v>136</v>
      </c>
      <c r="D405">
        <f>IF(D404=0,0,D404*(1-VLOOKUP(C404,Mort!$A$2:$E$111,IF(D404/D403=1-VLOOKUP(C403,Mort!$A$2:$E$111,4),4,5))))</f>
        <v>0</v>
      </c>
      <c r="E405" s="5">
        <f>IF(C405&lt;65,Assumptions!$C$6,Assumptions!$C$7)*(1+Assumptions!$C$8)^(B405-$B$10)</f>
        <v>136253.8697089192</v>
      </c>
      <c r="F405" s="6">
        <f t="shared" ref="F405:F438" si="267">ROUND(D405*E405, 2)</f>
        <v>0</v>
      </c>
    </row>
    <row r="406" spans="2:6" x14ac:dyDescent="0.25">
      <c r="B406">
        <f t="shared" ref="B406:C406" si="268">B405+1</f>
        <v>2085</v>
      </c>
      <c r="C406">
        <f t="shared" si="268"/>
        <v>137</v>
      </c>
      <c r="D406">
        <f>IF(D405=0,0,D405*(1-VLOOKUP(C405,Mort!$A$2:$E$111,IF(D405/D404=1-VLOOKUP(C404,Mort!$A$2:$E$111,4),4,5))))</f>
        <v>0</v>
      </c>
      <c r="E406" s="5">
        <f>IF(C406&lt;65,Assumptions!$C$6,Assumptions!$C$7)*(1+Assumptions!$C$8)^(B406-$B$10)</f>
        <v>143747.83254290977</v>
      </c>
      <c r="F406" s="6">
        <f t="shared" si="267"/>
        <v>0</v>
      </c>
    </row>
    <row r="407" spans="2:6" x14ac:dyDescent="0.25">
      <c r="B407">
        <f t="shared" ref="B407:C407" si="269">B406+1</f>
        <v>2086</v>
      </c>
      <c r="C407">
        <f t="shared" si="269"/>
        <v>138</v>
      </c>
      <c r="D407">
        <f>IF(D406=0,0,D406*(1-VLOOKUP(C406,Mort!$A$2:$E$111,IF(D406/D405=1-VLOOKUP(C405,Mort!$A$2:$E$111,4),4,5))))</f>
        <v>0</v>
      </c>
      <c r="E407" s="5">
        <f>IF(C407&lt;65,Assumptions!$C$6,Assumptions!$C$7)*(1+Assumptions!$C$8)^(B407-$B$10)</f>
        <v>151653.96333276975</v>
      </c>
      <c r="F407" s="6">
        <f t="shared" si="267"/>
        <v>0</v>
      </c>
    </row>
    <row r="408" spans="2:6" x14ac:dyDescent="0.25">
      <c r="B408">
        <f t="shared" ref="B408:C408" si="270">B407+1</f>
        <v>2087</v>
      </c>
      <c r="C408">
        <f t="shared" si="270"/>
        <v>139</v>
      </c>
      <c r="D408">
        <f>IF(D407=0,0,D407*(1-VLOOKUP(C407,Mort!$A$2:$E$111,IF(D407/D406=1-VLOOKUP(C406,Mort!$A$2:$E$111,4),4,5))))</f>
        <v>0</v>
      </c>
      <c r="E408" s="5">
        <f>IF(C408&lt;65,Assumptions!$C$6,Assumptions!$C$7)*(1+Assumptions!$C$8)^(B408-$B$10)</f>
        <v>159994.93131607212</v>
      </c>
      <c r="F408" s="6">
        <f t="shared" si="267"/>
        <v>0</v>
      </c>
    </row>
    <row r="409" spans="2:6" x14ac:dyDescent="0.25">
      <c r="B409">
        <f t="shared" ref="B409:C409" si="271">B408+1</f>
        <v>2088</v>
      </c>
      <c r="C409">
        <f t="shared" si="271"/>
        <v>140</v>
      </c>
      <c r="D409">
        <f>IF(D408=0,0,D408*(1-VLOOKUP(C408,Mort!$A$2:$E$111,IF(D408/D407=1-VLOOKUP(C407,Mort!$A$2:$E$111,4),4,5))))</f>
        <v>0</v>
      </c>
      <c r="E409" s="5">
        <f>IF(C409&lt;65,Assumptions!$C$6,Assumptions!$C$7)*(1+Assumptions!$C$8)^(B409-$B$10)</f>
        <v>168794.65253845608</v>
      </c>
      <c r="F409" s="6">
        <f t="shared" si="267"/>
        <v>0</v>
      </c>
    </row>
    <row r="410" spans="2:6" x14ac:dyDescent="0.25">
      <c r="B410">
        <f t="shared" ref="B410:C410" si="272">B409+1</f>
        <v>2089</v>
      </c>
      <c r="C410">
        <f t="shared" si="272"/>
        <v>141</v>
      </c>
      <c r="D410">
        <f>IF(D409=0,0,D409*(1-VLOOKUP(C409,Mort!$A$2:$E$111,IF(D409/D408=1-VLOOKUP(C408,Mort!$A$2:$E$111,4),4,5))))</f>
        <v>0</v>
      </c>
      <c r="E410" s="5">
        <f>IF(C410&lt;65,Assumptions!$C$6,Assumptions!$C$7)*(1+Assumptions!$C$8)^(B410-$B$10)</f>
        <v>178078.35842807117</v>
      </c>
      <c r="F410" s="6">
        <f t="shared" si="267"/>
        <v>0</v>
      </c>
    </row>
    <row r="411" spans="2:6" x14ac:dyDescent="0.25">
      <c r="B411">
        <f t="shared" ref="B411:C411" si="273">B410+1</f>
        <v>2090</v>
      </c>
      <c r="C411">
        <f t="shared" si="273"/>
        <v>142</v>
      </c>
      <c r="D411">
        <f>IF(D410=0,0,D410*(1-VLOOKUP(C410,Mort!$A$2:$E$111,IF(D410/D409=1-VLOOKUP(C409,Mort!$A$2:$E$111,4),4,5))))</f>
        <v>0</v>
      </c>
      <c r="E411" s="5">
        <f>IF(C411&lt;65,Assumptions!$C$6,Assumptions!$C$7)*(1+Assumptions!$C$8)^(B411-$B$10)</f>
        <v>187872.66814161502</v>
      </c>
      <c r="F411" s="6">
        <f t="shared" si="267"/>
        <v>0</v>
      </c>
    </row>
    <row r="412" spans="2:6" x14ac:dyDescent="0.25">
      <c r="B412">
        <f t="shared" ref="B412:C412" si="274">B411+1</f>
        <v>2091</v>
      </c>
      <c r="C412">
        <f t="shared" si="274"/>
        <v>143</v>
      </c>
      <c r="D412">
        <f>IF(D411=0,0,D411*(1-VLOOKUP(C411,Mort!$A$2:$E$111,IF(D411/D410=1-VLOOKUP(C410,Mort!$A$2:$E$111,4),4,5))))</f>
        <v>0</v>
      </c>
      <c r="E412" s="5">
        <f>IF(C412&lt;65,Assumptions!$C$6,Assumptions!$C$7)*(1+Assumptions!$C$8)^(B412-$B$10)</f>
        <v>198205.66488940388</v>
      </c>
      <c r="F412" s="6">
        <f t="shared" si="267"/>
        <v>0</v>
      </c>
    </row>
    <row r="413" spans="2:6" x14ac:dyDescent="0.25">
      <c r="B413">
        <f t="shared" ref="B413:C413" si="275">B412+1</f>
        <v>2092</v>
      </c>
      <c r="C413">
        <f t="shared" si="275"/>
        <v>144</v>
      </c>
      <c r="D413">
        <f>IF(D412=0,0,D412*(1-VLOOKUP(C412,Mort!$A$2:$E$111,IF(D412/D411=1-VLOOKUP(C411,Mort!$A$2:$E$111,4),4,5))))</f>
        <v>0</v>
      </c>
      <c r="E413" s="5">
        <f>IF(C413&lt;65,Assumptions!$C$6,Assumptions!$C$7)*(1+Assumptions!$C$8)^(B413-$B$10)</f>
        <v>209106.97645832106</v>
      </c>
      <c r="F413" s="6">
        <f t="shared" si="267"/>
        <v>0</v>
      </c>
    </row>
    <row r="414" spans="2:6" x14ac:dyDescent="0.25">
      <c r="B414">
        <f t="shared" ref="B414:C414" si="276">B413+1</f>
        <v>2093</v>
      </c>
      <c r="C414">
        <f t="shared" si="276"/>
        <v>145</v>
      </c>
      <c r="D414">
        <f>IF(D413=0,0,D413*(1-VLOOKUP(C413,Mort!$A$2:$E$111,IF(D413/D412=1-VLOOKUP(C412,Mort!$A$2:$E$111,4),4,5))))</f>
        <v>0</v>
      </c>
      <c r="E414" s="5">
        <f>IF(C414&lt;65,Assumptions!$C$6,Assumptions!$C$7)*(1+Assumptions!$C$8)^(B414-$B$10)</f>
        <v>220607.86016352873</v>
      </c>
      <c r="F414" s="6">
        <f t="shared" si="267"/>
        <v>0</v>
      </c>
    </row>
    <row r="415" spans="2:6" x14ac:dyDescent="0.25">
      <c r="B415">
        <f t="shared" ref="B415:C415" si="277">B414+1</f>
        <v>2094</v>
      </c>
      <c r="C415">
        <f t="shared" si="277"/>
        <v>146</v>
      </c>
      <c r="D415">
        <f>IF(D414=0,0,D414*(1-VLOOKUP(C414,Mort!$A$2:$E$111,IF(D414/D413=1-VLOOKUP(C413,Mort!$A$2:$E$111,4),4,5))))</f>
        <v>0</v>
      </c>
      <c r="E415" s="5">
        <f>IF(C415&lt;65,Assumptions!$C$6,Assumptions!$C$7)*(1+Assumptions!$C$8)^(B415-$B$10)</f>
        <v>232741.29247252279</v>
      </c>
      <c r="F415" s="6">
        <f t="shared" si="267"/>
        <v>0</v>
      </c>
    </row>
    <row r="416" spans="2:6" x14ac:dyDescent="0.25">
      <c r="B416">
        <f t="shared" ref="B416:C416" si="278">B415+1</f>
        <v>2095</v>
      </c>
      <c r="C416">
        <f t="shared" si="278"/>
        <v>147</v>
      </c>
      <c r="D416">
        <f>IF(D415=0,0,D415*(1-VLOOKUP(C415,Mort!$A$2:$E$111,IF(D415/D414=1-VLOOKUP(C414,Mort!$A$2:$E$111,4),4,5))))</f>
        <v>0</v>
      </c>
      <c r="E416" s="5">
        <f>IF(C416&lt;65,Assumptions!$C$6,Assumptions!$C$7)*(1+Assumptions!$C$8)^(B416-$B$10)</f>
        <v>245542.06355851155</v>
      </c>
      <c r="F416" s="6">
        <f t="shared" si="267"/>
        <v>0</v>
      </c>
    </row>
    <row r="417" spans="2:6" x14ac:dyDescent="0.25">
      <c r="B417">
        <f t="shared" ref="B417:C417" si="279">B416+1</f>
        <v>2096</v>
      </c>
      <c r="C417">
        <f t="shared" si="279"/>
        <v>148</v>
      </c>
      <c r="D417">
        <f>IF(D416=0,0,D416*(1-VLOOKUP(C416,Mort!$A$2:$E$111,IF(D416/D415=1-VLOOKUP(C415,Mort!$A$2:$E$111,4),4,5))))</f>
        <v>0</v>
      </c>
      <c r="E417" s="5">
        <f>IF(C417&lt;65,Assumptions!$C$6,Assumptions!$C$7)*(1+Assumptions!$C$8)^(B417-$B$10)</f>
        <v>259046.87705422964</v>
      </c>
      <c r="F417" s="6">
        <f t="shared" si="267"/>
        <v>0</v>
      </c>
    </row>
    <row r="418" spans="2:6" x14ac:dyDescent="0.25">
      <c r="B418">
        <f t="shared" ref="B418:C418" si="280">B417+1</f>
        <v>2097</v>
      </c>
      <c r="C418">
        <f t="shared" si="280"/>
        <v>149</v>
      </c>
      <c r="D418">
        <f>IF(D417=0,0,D417*(1-VLOOKUP(C417,Mort!$A$2:$E$111,IF(D417/D416=1-VLOOKUP(C416,Mort!$A$2:$E$111,4),4,5))))</f>
        <v>0</v>
      </c>
      <c r="E418" s="5">
        <f>IF(C418&lt;65,Assumptions!$C$6,Assumptions!$C$7)*(1+Assumptions!$C$8)^(B418-$B$10)</f>
        <v>273294.45529221225</v>
      </c>
      <c r="F418" s="6">
        <f t="shared" si="267"/>
        <v>0</v>
      </c>
    </row>
    <row r="419" spans="2:6" x14ac:dyDescent="0.25">
      <c r="B419">
        <f t="shared" ref="B419:C419" si="281">B418+1</f>
        <v>2098</v>
      </c>
      <c r="C419">
        <f t="shared" si="281"/>
        <v>150</v>
      </c>
      <c r="D419">
        <f>IF(D418=0,0,D418*(1-VLOOKUP(C418,Mort!$A$2:$E$111,IF(D418/D417=1-VLOOKUP(C417,Mort!$A$2:$E$111,4),4,5))))</f>
        <v>0</v>
      </c>
      <c r="E419" s="5">
        <f>IF(C419&lt;65,Assumptions!$C$6,Assumptions!$C$7)*(1+Assumptions!$C$8)^(B419-$B$10)</f>
        <v>288325.65033328393</v>
      </c>
      <c r="F419" s="6">
        <f t="shared" si="267"/>
        <v>0</v>
      </c>
    </row>
    <row r="420" spans="2:6" x14ac:dyDescent="0.25">
      <c r="B420">
        <f t="shared" ref="B420:C420" si="282">B419+1</f>
        <v>2099</v>
      </c>
      <c r="C420">
        <f t="shared" si="282"/>
        <v>151</v>
      </c>
      <c r="D420">
        <f>IF(D419=0,0,D419*(1-VLOOKUP(C419,Mort!$A$2:$E$111,IF(D419/D418=1-VLOOKUP(C418,Mort!$A$2:$E$111,4),4,5))))</f>
        <v>0</v>
      </c>
      <c r="E420" s="5">
        <f>IF(C420&lt;65,Assumptions!$C$6,Assumptions!$C$7)*(1+Assumptions!$C$8)^(B420-$B$10)</f>
        <v>304183.56110161456</v>
      </c>
      <c r="F420" s="6">
        <f t="shared" si="267"/>
        <v>0</v>
      </c>
    </row>
    <row r="421" spans="2:6" x14ac:dyDescent="0.25">
      <c r="B421">
        <f t="shared" ref="B421:C421" si="283">B420+1</f>
        <v>2100</v>
      </c>
      <c r="C421">
        <f t="shared" si="283"/>
        <v>152</v>
      </c>
      <c r="D421">
        <f>IF(D420=0,0,D420*(1-VLOOKUP(C420,Mort!$A$2:$E$111,IF(D420/D419=1-VLOOKUP(C419,Mort!$A$2:$E$111,4),4,5))))</f>
        <v>0</v>
      </c>
      <c r="E421" s="5">
        <f>IF(C421&lt;65,Assumptions!$C$6,Assumptions!$C$7)*(1+Assumptions!$C$8)^(B421-$B$10)</f>
        <v>320913.65696220333</v>
      </c>
      <c r="F421" s="6">
        <f t="shared" si="267"/>
        <v>0</v>
      </c>
    </row>
    <row r="422" spans="2:6" x14ac:dyDescent="0.25">
      <c r="B422">
        <f t="shared" ref="B422:C422" si="284">B421+1</f>
        <v>2101</v>
      </c>
      <c r="C422">
        <f t="shared" si="284"/>
        <v>153</v>
      </c>
      <c r="D422">
        <f>IF(D421=0,0,D421*(1-VLOOKUP(C421,Mort!$A$2:$E$111,IF(D421/D420=1-VLOOKUP(C420,Mort!$A$2:$E$111,4),4,5))))</f>
        <v>0</v>
      </c>
      <c r="E422" s="5">
        <f>IF(C422&lt;65,Assumptions!$C$6,Assumptions!$C$7)*(1+Assumptions!$C$8)^(B422-$B$10)</f>
        <v>338563.90809512453</v>
      </c>
      <c r="F422" s="6">
        <f t="shared" si="267"/>
        <v>0</v>
      </c>
    </row>
    <row r="423" spans="2:6" x14ac:dyDescent="0.25">
      <c r="B423">
        <f t="shared" ref="B423:C423" si="285">B422+1</f>
        <v>2102</v>
      </c>
      <c r="C423">
        <f t="shared" si="285"/>
        <v>154</v>
      </c>
      <c r="D423">
        <f>IF(D422=0,0,D422*(1-VLOOKUP(C422,Mort!$A$2:$E$111,IF(D422/D421=1-VLOOKUP(C421,Mort!$A$2:$E$111,4),4,5))))</f>
        <v>0</v>
      </c>
      <c r="E423" s="5">
        <f>IF(C423&lt;65,Assumptions!$C$6,Assumptions!$C$7)*(1+Assumptions!$C$8)^(B423-$B$10)</f>
        <v>357184.92304035631</v>
      </c>
      <c r="F423" s="6">
        <f t="shared" si="267"/>
        <v>0</v>
      </c>
    </row>
    <row r="424" spans="2:6" x14ac:dyDescent="0.25">
      <c r="B424">
        <f t="shared" ref="B424:C424" si="286">B423+1</f>
        <v>2103</v>
      </c>
      <c r="C424">
        <f t="shared" si="286"/>
        <v>155</v>
      </c>
      <c r="D424">
        <f>IF(D423=0,0,D423*(1-VLOOKUP(C423,Mort!$A$2:$E$111,IF(D423/D422=1-VLOOKUP(C422,Mort!$A$2:$E$111,4),4,5))))</f>
        <v>0</v>
      </c>
      <c r="E424" s="5">
        <f>IF(C424&lt;65,Assumptions!$C$6,Assumptions!$C$7)*(1+Assumptions!$C$8)^(B424-$B$10)</f>
        <v>376830.09380757593</v>
      </c>
      <c r="F424" s="6">
        <f t="shared" si="267"/>
        <v>0</v>
      </c>
    </row>
    <row r="425" spans="2:6" x14ac:dyDescent="0.25">
      <c r="B425">
        <f t="shared" ref="B425:C425" si="287">B424+1</f>
        <v>2104</v>
      </c>
      <c r="C425">
        <f t="shared" si="287"/>
        <v>156</v>
      </c>
      <c r="D425">
        <f>IF(D424=0,0,D424*(1-VLOOKUP(C424,Mort!$A$2:$E$111,IF(D424/D423=1-VLOOKUP(C423,Mort!$A$2:$E$111,4),4,5))))</f>
        <v>0</v>
      </c>
      <c r="E425" s="5">
        <f>IF(C425&lt;65,Assumptions!$C$6,Assumptions!$C$7)*(1+Assumptions!$C$8)^(B425-$B$10)</f>
        <v>397555.7489669926</v>
      </c>
      <c r="F425" s="6">
        <f t="shared" si="267"/>
        <v>0</v>
      </c>
    </row>
    <row r="426" spans="2:6" x14ac:dyDescent="0.25">
      <c r="B426">
        <f t="shared" ref="B426:C426" si="288">B425+1</f>
        <v>2105</v>
      </c>
      <c r="C426">
        <f t="shared" si="288"/>
        <v>157</v>
      </c>
      <c r="D426">
        <f>IF(D425=0,0,D425*(1-VLOOKUP(C425,Mort!$A$2:$E$111,IF(D425/D424=1-VLOOKUP(C424,Mort!$A$2:$E$111,4),4,5))))</f>
        <v>0</v>
      </c>
      <c r="E426" s="5">
        <f>IF(C426&lt;65,Assumptions!$C$6,Assumptions!$C$7)*(1+Assumptions!$C$8)^(B426-$B$10)</f>
        <v>419421.31516017712</v>
      </c>
      <c r="F426" s="6">
        <f t="shared" si="267"/>
        <v>0</v>
      </c>
    </row>
    <row r="427" spans="2:6" x14ac:dyDescent="0.25">
      <c r="B427">
        <f t="shared" ref="B427:C427" si="289">B426+1</f>
        <v>2106</v>
      </c>
      <c r="C427">
        <f t="shared" si="289"/>
        <v>158</v>
      </c>
      <c r="D427">
        <f>IF(D426=0,0,D426*(1-VLOOKUP(C426,Mort!$A$2:$E$111,IF(D426/D425=1-VLOOKUP(C425,Mort!$A$2:$E$111,4),4,5))))</f>
        <v>0</v>
      </c>
      <c r="E427" s="5">
        <f>IF(C427&lt;65,Assumptions!$C$6,Assumptions!$C$7)*(1+Assumptions!$C$8)^(B427-$B$10)</f>
        <v>442489.4874939869</v>
      </c>
      <c r="F427" s="6">
        <f t="shared" si="267"/>
        <v>0</v>
      </c>
    </row>
    <row r="428" spans="2:6" x14ac:dyDescent="0.25">
      <c r="B428">
        <f t="shared" ref="B428:C428" si="290">B427+1</f>
        <v>2107</v>
      </c>
      <c r="C428">
        <f t="shared" si="290"/>
        <v>159</v>
      </c>
      <c r="D428">
        <f>IF(D427=0,0,D427*(1-VLOOKUP(C427,Mort!$A$2:$E$111,IF(D427/D426=1-VLOOKUP(C426,Mort!$A$2:$E$111,4),4,5))))</f>
        <v>0</v>
      </c>
      <c r="E428" s="5">
        <f>IF(C428&lt;65,Assumptions!$C$6,Assumptions!$C$7)*(1+Assumptions!$C$8)^(B428-$B$10)</f>
        <v>466826.40930615616</v>
      </c>
      <c r="F428" s="6">
        <f t="shared" si="267"/>
        <v>0</v>
      </c>
    </row>
    <row r="429" spans="2:6" x14ac:dyDescent="0.25">
      <c r="B429">
        <f t="shared" ref="B429:C429" si="291">B428+1</f>
        <v>2108</v>
      </c>
      <c r="C429">
        <f t="shared" si="291"/>
        <v>160</v>
      </c>
      <c r="D429">
        <f>IF(D428=0,0,D428*(1-VLOOKUP(C428,Mort!$A$2:$E$111,IF(D428/D427=1-VLOOKUP(C427,Mort!$A$2:$E$111,4),4,5))))</f>
        <v>0</v>
      </c>
      <c r="E429" s="5">
        <f>IF(C429&lt;65,Assumptions!$C$6,Assumptions!$C$7)*(1+Assumptions!$C$8)^(B429-$B$10)</f>
        <v>492501.86181799474</v>
      </c>
      <c r="F429" s="6">
        <f t="shared" si="267"/>
        <v>0</v>
      </c>
    </row>
    <row r="430" spans="2:6" x14ac:dyDescent="0.25">
      <c r="B430">
        <f t="shared" ref="B430:C430" si="292">B429+1</f>
        <v>2109</v>
      </c>
      <c r="C430">
        <f t="shared" si="292"/>
        <v>161</v>
      </c>
      <c r="D430">
        <f>IF(D429=0,0,D429*(1-VLOOKUP(C429,Mort!$A$2:$E$111,IF(D429/D428=1-VLOOKUP(C428,Mort!$A$2:$E$111,4),4,5))))</f>
        <v>0</v>
      </c>
      <c r="E430" s="5">
        <f>IF(C430&lt;65,Assumptions!$C$6,Assumptions!$C$7)*(1+Assumptions!$C$8)^(B430-$B$10)</f>
        <v>519589.46421798447</v>
      </c>
      <c r="F430" s="6">
        <f t="shared" si="267"/>
        <v>0</v>
      </c>
    </row>
    <row r="431" spans="2:6" x14ac:dyDescent="0.25">
      <c r="B431">
        <f t="shared" ref="B431:C431" si="293">B430+1</f>
        <v>2110</v>
      </c>
      <c r="C431">
        <f t="shared" si="293"/>
        <v>162</v>
      </c>
      <c r="D431">
        <f>IF(D430=0,0,D430*(1-VLOOKUP(C430,Mort!$A$2:$E$111,IF(D430/D429=1-VLOOKUP(C429,Mort!$A$2:$E$111,4),4,5))))</f>
        <v>0</v>
      </c>
      <c r="E431" s="5">
        <f>IF(C431&lt;65,Assumptions!$C$6,Assumptions!$C$7)*(1+Assumptions!$C$8)^(B431-$B$10)</f>
        <v>548166.88474997354</v>
      </c>
      <c r="F431" s="6">
        <f t="shared" si="267"/>
        <v>0</v>
      </c>
    </row>
    <row r="432" spans="2:6" x14ac:dyDescent="0.25">
      <c r="B432">
        <f t="shared" ref="B432:C432" si="294">B431+1</f>
        <v>2111</v>
      </c>
      <c r="C432">
        <f t="shared" si="294"/>
        <v>163</v>
      </c>
      <c r="D432">
        <f>IF(D431=0,0,D431*(1-VLOOKUP(C431,Mort!$A$2:$E$111,IF(D431/D430=1-VLOOKUP(C430,Mort!$A$2:$E$111,4),4,5))))</f>
        <v>0</v>
      </c>
      <c r="E432" s="5">
        <f>IF(C432&lt;65,Assumptions!$C$6,Assumptions!$C$7)*(1+Assumptions!$C$8)^(B432-$B$10)</f>
        <v>578316.06341122207</v>
      </c>
      <c r="F432" s="6">
        <f t="shared" si="267"/>
        <v>0</v>
      </c>
    </row>
    <row r="433" spans="2:6" x14ac:dyDescent="0.25">
      <c r="B433">
        <f t="shared" ref="B433:C433" si="295">B432+1</f>
        <v>2112</v>
      </c>
      <c r="C433">
        <f t="shared" si="295"/>
        <v>164</v>
      </c>
      <c r="D433">
        <f>IF(D432=0,0,D432*(1-VLOOKUP(C432,Mort!$A$2:$E$111,IF(D432/D431=1-VLOOKUP(C431,Mort!$A$2:$E$111,4),4,5))))</f>
        <v>0</v>
      </c>
      <c r="E433" s="5">
        <f>IF(C433&lt;65,Assumptions!$C$6,Assumptions!$C$7)*(1+Assumptions!$C$8)^(B433-$B$10)</f>
        <v>610123.4468988392</v>
      </c>
      <c r="F433" s="6">
        <f t="shared" si="267"/>
        <v>0</v>
      </c>
    </row>
    <row r="434" spans="2:6" x14ac:dyDescent="0.25">
      <c r="B434">
        <f t="shared" ref="B434:C434" si="296">B433+1</f>
        <v>2113</v>
      </c>
      <c r="C434">
        <f t="shared" si="296"/>
        <v>165</v>
      </c>
      <c r="D434">
        <f>IF(D433=0,0,D433*(1-VLOOKUP(C433,Mort!$A$2:$E$111,IF(D433/D432=1-VLOOKUP(C432,Mort!$A$2:$E$111,4),4,5))))</f>
        <v>0</v>
      </c>
      <c r="E434" s="5">
        <f>IF(C434&lt;65,Assumptions!$C$6,Assumptions!$C$7)*(1+Assumptions!$C$8)^(B434-$B$10)</f>
        <v>643680.23647827539</v>
      </c>
      <c r="F434" s="6">
        <f t="shared" si="267"/>
        <v>0</v>
      </c>
    </row>
    <row r="435" spans="2:6" x14ac:dyDescent="0.25">
      <c r="B435">
        <f t="shared" ref="B435:C435" si="297">B434+1</f>
        <v>2114</v>
      </c>
      <c r="C435">
        <f t="shared" si="297"/>
        <v>166</v>
      </c>
      <c r="D435">
        <f>IF(D434=0,0,D434*(1-VLOOKUP(C434,Mort!$A$2:$E$111,IF(D434/D433=1-VLOOKUP(C433,Mort!$A$2:$E$111,4),4,5))))</f>
        <v>0</v>
      </c>
      <c r="E435" s="5">
        <f>IF(C435&lt;65,Assumptions!$C$6,Assumptions!$C$7)*(1+Assumptions!$C$8)^(B435-$B$10)</f>
        <v>679082.6494845805</v>
      </c>
      <c r="F435" s="6">
        <f t="shared" si="267"/>
        <v>0</v>
      </c>
    </row>
    <row r="436" spans="2:6" x14ac:dyDescent="0.25">
      <c r="B436">
        <f t="shared" ref="B436:C436" si="298">B435+1</f>
        <v>2115</v>
      </c>
      <c r="C436">
        <f t="shared" si="298"/>
        <v>167</v>
      </c>
      <c r="D436">
        <f>IF(D435=0,0,D435*(1-VLOOKUP(C435,Mort!$A$2:$E$111,IF(D435/D434=1-VLOOKUP(C434,Mort!$A$2:$E$111,4),4,5))))</f>
        <v>0</v>
      </c>
      <c r="E436" s="5">
        <f>IF(C436&lt;65,Assumptions!$C$6,Assumptions!$C$7)*(1+Assumptions!$C$8)^(B436-$B$10)</f>
        <v>716432.19520623237</v>
      </c>
      <c r="F436" s="6">
        <f t="shared" si="267"/>
        <v>0</v>
      </c>
    </row>
    <row r="437" spans="2:6" x14ac:dyDescent="0.25">
      <c r="B437">
        <f t="shared" ref="B437:C437" si="299">B436+1</f>
        <v>2116</v>
      </c>
      <c r="C437">
        <f t="shared" si="299"/>
        <v>168</v>
      </c>
      <c r="D437">
        <f>IF(D436=0,0,D436*(1-VLOOKUP(C436,Mort!$A$2:$E$111,IF(D436/D435=1-VLOOKUP(C435,Mort!$A$2:$E$111,4),4,5))))</f>
        <v>0</v>
      </c>
      <c r="E437" s="5">
        <f>IF(C437&lt;65,Assumptions!$C$6,Assumptions!$C$7)*(1+Assumptions!$C$8)^(B437-$B$10)</f>
        <v>755835.96594257513</v>
      </c>
      <c r="F437" s="6">
        <f t="shared" si="267"/>
        <v>0</v>
      </c>
    </row>
    <row r="438" spans="2:6" x14ac:dyDescent="0.25">
      <c r="B438">
        <f t="shared" ref="B438:C438" si="300">B437+1</f>
        <v>2117</v>
      </c>
      <c r="C438">
        <f t="shared" si="300"/>
        <v>169</v>
      </c>
      <c r="D438">
        <f>IF(D437=0,0,D437*(1-VLOOKUP(C437,Mort!$A$2:$E$111,IF(D437/D436=1-VLOOKUP(C436,Mort!$A$2:$E$111,4),4,5))))</f>
        <v>0</v>
      </c>
      <c r="E438" s="5">
        <f>IF(C438&lt;65,Assumptions!$C$6,Assumptions!$C$7)*(1+Assumptions!$C$8)^(B438-$B$10)</f>
        <v>797406.94406941684</v>
      </c>
      <c r="F438" s="6">
        <f t="shared" si="267"/>
        <v>0</v>
      </c>
    </row>
    <row r="441" spans="2:6" x14ac:dyDescent="0.25">
      <c r="E441" s="5"/>
      <c r="F441" s="5"/>
    </row>
    <row r="442" spans="2:6" x14ac:dyDescent="0.25">
      <c r="E442" s="5"/>
      <c r="F442" s="5"/>
    </row>
    <row r="443" spans="2:6" x14ac:dyDescent="0.25">
      <c r="B443" t="s">
        <v>3</v>
      </c>
      <c r="C443">
        <v>17</v>
      </c>
      <c r="E443" s="5"/>
      <c r="F443" s="5"/>
    </row>
    <row r="444" spans="2:6" x14ac:dyDescent="0.25">
      <c r="B444" t="s">
        <v>5</v>
      </c>
      <c r="C444">
        <f>VLOOKUP(C443,AMMset!A:E,3)</f>
        <v>64</v>
      </c>
      <c r="E444" s="5"/>
      <c r="F444" s="5"/>
    </row>
    <row r="445" spans="2:6" x14ac:dyDescent="0.25">
      <c r="B445" t="s">
        <v>7</v>
      </c>
      <c r="C445" t="str">
        <f>VLOOKUP(C443,AMMset!A:E,5)</f>
        <v>M</v>
      </c>
      <c r="E445" s="5"/>
      <c r="F445" s="5"/>
    </row>
    <row r="446" spans="2:6" x14ac:dyDescent="0.25">
      <c r="D446" t="s">
        <v>125</v>
      </c>
      <c r="E446" s="5" t="s">
        <v>126</v>
      </c>
      <c r="F446" s="5"/>
    </row>
    <row r="447" spans="2:6" x14ac:dyDescent="0.25">
      <c r="B447" t="s">
        <v>21</v>
      </c>
      <c r="C447" s="6">
        <f>NPV(Assumptions!$C$9,F450:F549)*(1+Assumptions!$C$9)</f>
        <v>122399.63006575087</v>
      </c>
      <c r="D447" s="6">
        <f>NPV(Assumptions!$C$9+0.01,F450:F549)*(1.01+Assumptions!$C$9)</f>
        <v>108478.94033277244</v>
      </c>
      <c r="E447" s="6">
        <f>NPV(Assumptions!$C$9-0.01,F450:F549)*(0.99+Assumptions!$C$9)</f>
        <v>139336.66457238459</v>
      </c>
      <c r="F447" s="5"/>
    </row>
    <row r="448" spans="2:6" x14ac:dyDescent="0.25">
      <c r="E448" s="5"/>
      <c r="F448" s="5"/>
    </row>
    <row r="449" spans="2:6" x14ac:dyDescent="0.25">
      <c r="B449" t="s">
        <v>16</v>
      </c>
      <c r="C449" t="s">
        <v>5</v>
      </c>
      <c r="D449" t="s">
        <v>27</v>
      </c>
      <c r="E449" s="5" t="s">
        <v>26</v>
      </c>
      <c r="F449" s="5" t="s">
        <v>28</v>
      </c>
    </row>
    <row r="450" spans="2:6" x14ac:dyDescent="0.25">
      <c r="B450">
        <f>Assumptions!C3</f>
        <v>2019</v>
      </c>
      <c r="C450">
        <f>C444</f>
        <v>64</v>
      </c>
      <c r="D450">
        <v>1</v>
      </c>
      <c r="E450" s="5">
        <f>IF(C450&lt;65,Assumptions!$C$6,Assumptions!$C$7)*(1+Assumptions!$C$8)^(B450-$B$10)</f>
        <v>10190</v>
      </c>
      <c r="F450" s="6">
        <f>ROUND(D450*E450, 2)</f>
        <v>10190</v>
      </c>
    </row>
    <row r="451" spans="2:6" x14ac:dyDescent="0.25">
      <c r="B451">
        <f>B450+1</f>
        <v>2020</v>
      </c>
      <c r="C451">
        <f>C450+1</f>
        <v>65</v>
      </c>
      <c r="D451">
        <f>D450*(1-VLOOKUP(C450,Mort!$A$2:$E$111,IF(C445="M",4,5)))</f>
        <v>0.99207000000000001</v>
      </c>
      <c r="E451" s="5">
        <f>IF(C451&lt;65,Assumptions!$C$6,Assumptions!$C$7)*(1+Assumptions!$C$8)^(B451-$B$10)</f>
        <v>4427.835</v>
      </c>
      <c r="F451" s="6">
        <f t="shared" ref="F451:F514" si="301">ROUND(D451*E451, 2)</f>
        <v>4392.72</v>
      </c>
    </row>
    <row r="452" spans="2:6" x14ac:dyDescent="0.25">
      <c r="B452">
        <f t="shared" ref="B452:C452" si="302">B451+1</f>
        <v>2021</v>
      </c>
      <c r="C452">
        <f t="shared" si="302"/>
        <v>66</v>
      </c>
      <c r="D452">
        <f>IF(D451=0,0,D451*(1-VLOOKUP(C451,Mort!$A$2:$E$111,IF(D451/D450=1-VLOOKUP(C450,Mort!$A$2:$E$111,4),4,5))))</f>
        <v>0.9838457397</v>
      </c>
      <c r="E452" s="5">
        <f>IF(C452&lt;65,Assumptions!$C$6,Assumptions!$C$7)*(1+Assumptions!$C$8)^(B452-$B$10)</f>
        <v>4671.3659250000001</v>
      </c>
      <c r="F452" s="6">
        <f t="shared" si="301"/>
        <v>4595.8999999999996</v>
      </c>
    </row>
    <row r="453" spans="2:6" x14ac:dyDescent="0.25">
      <c r="B453">
        <f t="shared" ref="B453:C453" si="303">B452+1</f>
        <v>2022</v>
      </c>
      <c r="C453">
        <f t="shared" si="303"/>
        <v>67</v>
      </c>
      <c r="D453">
        <f>IF(D452=0,0,D452*(1-VLOOKUP(C452,Mort!$A$2:$E$111,IF(D452/D451=1-VLOOKUP(C451,Mort!$A$2:$E$111,4),4,5))))</f>
        <v>0.97512886644625807</v>
      </c>
      <c r="E453" s="5">
        <f>IF(C453&lt;65,Assumptions!$C$6,Assumptions!$C$7)*(1+Assumptions!$C$8)^(B453-$B$10)</f>
        <v>4928.2910508749992</v>
      </c>
      <c r="F453" s="6">
        <f t="shared" si="301"/>
        <v>4805.72</v>
      </c>
    </row>
    <row r="454" spans="2:6" x14ac:dyDescent="0.25">
      <c r="B454">
        <f t="shared" ref="B454:C454" si="304">B453+1</f>
        <v>2023</v>
      </c>
      <c r="C454">
        <f t="shared" si="304"/>
        <v>68</v>
      </c>
      <c r="D454">
        <f>IF(D453=0,0,D453*(1-VLOOKUP(C453,Mort!$A$2:$E$111,IF(D453/D452=1-VLOOKUP(C452,Mort!$A$2:$E$111,4),4,5))))</f>
        <v>0.96575787803970947</v>
      </c>
      <c r="E454" s="5">
        <f>IF(C454&lt;65,Assumptions!$C$6,Assumptions!$C$7)*(1+Assumptions!$C$8)^(B454-$B$10)</f>
        <v>5199.3470586731246</v>
      </c>
      <c r="F454" s="6">
        <f t="shared" si="301"/>
        <v>5021.3100000000004</v>
      </c>
    </row>
    <row r="455" spans="2:6" x14ac:dyDescent="0.25">
      <c r="B455">
        <f t="shared" ref="B455:C455" si="305">B454+1</f>
        <v>2024</v>
      </c>
      <c r="C455">
        <f t="shared" si="305"/>
        <v>69</v>
      </c>
      <c r="D455">
        <f>IF(D454=0,0,D454*(1-VLOOKUP(C454,Mort!$A$2:$E$111,IF(D454/D453=1-VLOOKUP(C453,Mort!$A$2:$E$111,4),4,5))))</f>
        <v>0.95565605063541403</v>
      </c>
      <c r="E455" s="5">
        <f>IF(C455&lt;65,Assumptions!$C$6,Assumptions!$C$7)*(1+Assumptions!$C$8)^(B455-$B$10)</f>
        <v>5485.311146900146</v>
      </c>
      <c r="F455" s="6">
        <f t="shared" si="301"/>
        <v>5242.07</v>
      </c>
    </row>
    <row r="456" spans="2:6" x14ac:dyDescent="0.25">
      <c r="B456">
        <f t="shared" ref="B456:C456" si="306">B455+1</f>
        <v>2025</v>
      </c>
      <c r="C456">
        <f t="shared" si="306"/>
        <v>70</v>
      </c>
      <c r="D456">
        <f>IF(D455=0,0,D455*(1-VLOOKUP(C455,Mort!$A$2:$E$111,IF(D455/D454=1-VLOOKUP(C454,Mort!$A$2:$E$111,4),4,5))))</f>
        <v>0.94452265764551147</v>
      </c>
      <c r="E456" s="5">
        <f>IF(C456&lt;65,Assumptions!$C$6,Assumptions!$C$7)*(1+Assumptions!$C$8)^(B456-$B$10)</f>
        <v>5787.0032599796532</v>
      </c>
      <c r="F456" s="6">
        <f t="shared" si="301"/>
        <v>5465.96</v>
      </c>
    </row>
    <row r="457" spans="2:6" x14ac:dyDescent="0.25">
      <c r="B457">
        <f t="shared" ref="B457:C457" si="307">B456+1</f>
        <v>2026</v>
      </c>
      <c r="C457">
        <f t="shared" si="307"/>
        <v>71</v>
      </c>
      <c r="D457">
        <f>IF(D456=0,0,D456*(1-VLOOKUP(C456,Mort!$A$2:$E$111,IF(D456/D455=1-VLOOKUP(C455,Mort!$A$2:$E$111,4),4,5))))</f>
        <v>0.93219663696323751</v>
      </c>
      <c r="E457" s="5">
        <f>IF(C457&lt;65,Assumptions!$C$6,Assumptions!$C$7)*(1+Assumptions!$C$8)^(B457-$B$10)</f>
        <v>6105.2884392785336</v>
      </c>
      <c r="F457" s="6">
        <f t="shared" si="301"/>
        <v>5691.33</v>
      </c>
    </row>
    <row r="458" spans="2:6" x14ac:dyDescent="0.25">
      <c r="B458">
        <f t="shared" ref="B458:C458" si="308">B457+1</f>
        <v>2027</v>
      </c>
      <c r="C458">
        <f t="shared" si="308"/>
        <v>72</v>
      </c>
      <c r="D458">
        <f>IF(D457=0,0,D457*(1-VLOOKUP(C457,Mort!$A$2:$E$111,IF(D457/D456=1-VLOOKUP(C456,Mort!$A$2:$E$111,4),4,5))))</f>
        <v>0.91855860016446533</v>
      </c>
      <c r="E458" s="5">
        <f>IF(C458&lt;65,Assumptions!$C$6,Assumptions!$C$7)*(1+Assumptions!$C$8)^(B458-$B$10)</f>
        <v>6441.0793034388535</v>
      </c>
      <c r="F458" s="6">
        <f t="shared" si="301"/>
        <v>5916.51</v>
      </c>
    </row>
    <row r="459" spans="2:6" x14ac:dyDescent="0.25">
      <c r="B459">
        <f t="shared" ref="B459:C459" si="309">B458+1</f>
        <v>2028</v>
      </c>
      <c r="C459">
        <f t="shared" si="309"/>
        <v>73</v>
      </c>
      <c r="D459">
        <f>IF(D458=0,0,D458*(1-VLOOKUP(C458,Mort!$A$2:$E$111,IF(D458/D457=1-VLOOKUP(C457,Mort!$A$2:$E$111,4),4,5))))</f>
        <v>0.90355853822377963</v>
      </c>
      <c r="E459" s="5">
        <f>IF(C459&lt;65,Assumptions!$C$6,Assumptions!$C$7)*(1+Assumptions!$C$8)^(B459-$B$10)</f>
        <v>6795.3386651279907</v>
      </c>
      <c r="F459" s="6">
        <f t="shared" si="301"/>
        <v>6139.99</v>
      </c>
    </row>
    <row r="460" spans="2:6" x14ac:dyDescent="0.25">
      <c r="B460">
        <f t="shared" ref="B460:C460" si="310">B459+1</f>
        <v>2029</v>
      </c>
      <c r="C460">
        <f t="shared" si="310"/>
        <v>74</v>
      </c>
      <c r="D460">
        <f>IF(D459=0,0,D459*(1-VLOOKUP(C459,Mort!$A$2:$E$111,IF(D459/D458=1-VLOOKUP(C458,Mort!$A$2:$E$111,4),4,5))))</f>
        <v>0.88727641336498708</v>
      </c>
      <c r="E460" s="5">
        <f>IF(C460&lt;65,Assumptions!$C$6,Assumptions!$C$7)*(1+Assumptions!$C$8)^(B460-$B$10)</f>
        <v>7169.0822917100295</v>
      </c>
      <c r="F460" s="6">
        <f t="shared" si="301"/>
        <v>6360.96</v>
      </c>
    </row>
    <row r="461" spans="2:6" x14ac:dyDescent="0.25">
      <c r="B461">
        <f t="shared" ref="B461:C461" si="311">B460+1</f>
        <v>2030</v>
      </c>
      <c r="C461">
        <f t="shared" si="311"/>
        <v>75</v>
      </c>
      <c r="D461">
        <f>IF(D460=0,0,D460*(1-VLOOKUP(C460,Mort!$A$2:$E$111,IF(D460/D459=1-VLOOKUP(C459,Mort!$A$2:$E$111,4),4,5))))</f>
        <v>0.86957524891835558</v>
      </c>
      <c r="E461" s="5">
        <f>IF(C461&lt;65,Assumptions!$C$6,Assumptions!$C$7)*(1+Assumptions!$C$8)^(B461-$B$10)</f>
        <v>7563.3818177540807</v>
      </c>
      <c r="F461" s="6">
        <f t="shared" si="301"/>
        <v>6576.93</v>
      </c>
    </row>
    <row r="462" spans="2:6" x14ac:dyDescent="0.25">
      <c r="B462">
        <f t="shared" ref="B462:C462" si="312">B461+1</f>
        <v>2031</v>
      </c>
      <c r="C462">
        <f t="shared" si="312"/>
        <v>76</v>
      </c>
      <c r="D462">
        <f>IF(D461=0,0,D461*(1-VLOOKUP(C461,Mort!$A$2:$E$111,IF(D461/D460=1-VLOOKUP(C460,Mort!$A$2:$E$111,4),4,5))))</f>
        <v>0.85040111467970581</v>
      </c>
      <c r="E462" s="5">
        <f>IF(C462&lt;65,Assumptions!$C$6,Assumptions!$C$7)*(1+Assumptions!$C$8)^(B462-$B$10)</f>
        <v>7979.3678177305546</v>
      </c>
      <c r="F462" s="6">
        <f t="shared" si="301"/>
        <v>6785.66</v>
      </c>
    </row>
    <row r="463" spans="2:6" x14ac:dyDescent="0.25">
      <c r="B463">
        <f t="shared" ref="B463:C463" si="313">B462+1</f>
        <v>2032</v>
      </c>
      <c r="C463">
        <f t="shared" si="313"/>
        <v>77</v>
      </c>
      <c r="D463">
        <f>IF(D462=0,0,D462*(1-VLOOKUP(C462,Mort!$A$2:$E$111,IF(D462/D461=1-VLOOKUP(C461,Mort!$A$2:$E$111,4),4,5))))</f>
        <v>0.82965983149266775</v>
      </c>
      <c r="E463" s="5">
        <f>IF(C463&lt;65,Assumptions!$C$6,Assumptions!$C$7)*(1+Assumptions!$C$8)^(B463-$B$10)</f>
        <v>8418.2330477057349</v>
      </c>
      <c r="F463" s="6">
        <f t="shared" si="301"/>
        <v>6984.27</v>
      </c>
    </row>
    <row r="464" spans="2:6" x14ac:dyDescent="0.25">
      <c r="B464">
        <f t="shared" ref="B464:C464" si="314">B463+1</f>
        <v>2033</v>
      </c>
      <c r="C464">
        <f t="shared" si="314"/>
        <v>78</v>
      </c>
      <c r="D464">
        <f>IF(D463=0,0,D463*(1-VLOOKUP(C463,Mort!$A$2:$E$111,IF(D463/D462=1-VLOOKUP(C462,Mort!$A$2:$E$111,4),4,5))))</f>
        <v>0.80704330448617767</v>
      </c>
      <c r="E464" s="5">
        <f>IF(C464&lt;65,Assumptions!$C$6,Assumptions!$C$7)*(1+Assumptions!$C$8)^(B464-$B$10)</f>
        <v>8881.2358653295505</v>
      </c>
      <c r="F464" s="6">
        <f t="shared" si="301"/>
        <v>7167.54</v>
      </c>
    </row>
    <row r="465" spans="2:6" x14ac:dyDescent="0.25">
      <c r="B465">
        <f t="shared" ref="B465:C465" si="315">B464+1</f>
        <v>2034</v>
      </c>
      <c r="C465">
        <f t="shared" si="315"/>
        <v>79</v>
      </c>
      <c r="D465">
        <f>IF(D464=0,0,D464*(1-VLOOKUP(C464,Mort!$A$2:$E$111,IF(D464/D463=1-VLOOKUP(C463,Mort!$A$2:$E$111,4),4,5))))</f>
        <v>0.78231549763672115</v>
      </c>
      <c r="E465" s="5">
        <f>IF(C465&lt;65,Assumptions!$C$6,Assumptions!$C$7)*(1+Assumptions!$C$8)^(B465-$B$10)</f>
        <v>9369.7038379226742</v>
      </c>
      <c r="F465" s="6">
        <f t="shared" si="301"/>
        <v>7330.06</v>
      </c>
    </row>
    <row r="466" spans="2:6" x14ac:dyDescent="0.25">
      <c r="B466">
        <f t="shared" ref="B466:C466" si="316">B465+1</f>
        <v>2035</v>
      </c>
      <c r="C466">
        <f t="shared" si="316"/>
        <v>80</v>
      </c>
      <c r="D466">
        <f>IF(D465=0,0,D465*(1-VLOOKUP(C465,Mort!$A$2:$E$111,IF(D465/D464=1-VLOOKUP(C464,Mort!$A$2:$E$111,4),4,5))))</f>
        <v>0.75525520457346695</v>
      </c>
      <c r="E466" s="5">
        <f>IF(C466&lt;65,Assumptions!$C$6,Assumptions!$C$7)*(1+Assumptions!$C$8)^(B466-$B$10)</f>
        <v>9885.0375490084207</v>
      </c>
      <c r="F466" s="6">
        <f t="shared" si="301"/>
        <v>7465.73</v>
      </c>
    </row>
    <row r="467" spans="2:6" x14ac:dyDescent="0.25">
      <c r="B467">
        <f t="shared" ref="B467:C467" si="317">B466+1</f>
        <v>2036</v>
      </c>
      <c r="C467">
        <f t="shared" si="317"/>
        <v>81</v>
      </c>
      <c r="D467">
        <f>IF(D466=0,0,D466*(1-VLOOKUP(C466,Mort!$A$2:$E$111,IF(D466/D465=1-VLOOKUP(C465,Mort!$A$2:$E$111,4),4,5))))</f>
        <v>0.72580780414714752</v>
      </c>
      <c r="E467" s="5">
        <f>IF(C467&lt;65,Assumptions!$C$6,Assumptions!$C$7)*(1+Assumptions!$C$8)^(B467-$B$10)</f>
        <v>10428.714614203884</v>
      </c>
      <c r="F467" s="6">
        <f t="shared" si="301"/>
        <v>7569.24</v>
      </c>
    </row>
    <row r="468" spans="2:6" x14ac:dyDescent="0.25">
      <c r="B468">
        <f t="shared" ref="B468:C468" si="318">B467+1</f>
        <v>2037</v>
      </c>
      <c r="C468">
        <f t="shared" si="318"/>
        <v>82</v>
      </c>
      <c r="D468">
        <f>IF(D467=0,0,D467*(1-VLOOKUP(C467,Mort!$A$2:$E$111,IF(D467/D466=1-VLOOKUP(C466,Mort!$A$2:$E$111,4),4,5))))</f>
        <v>0.69386500268663154</v>
      </c>
      <c r="E468" s="5">
        <f>IF(C468&lt;65,Assumptions!$C$6,Assumptions!$C$7)*(1+Assumptions!$C$8)^(B468-$B$10)</f>
        <v>11002.293917985098</v>
      </c>
      <c r="F468" s="6">
        <f t="shared" si="301"/>
        <v>7634.11</v>
      </c>
    </row>
    <row r="469" spans="2:6" x14ac:dyDescent="0.25">
      <c r="B469">
        <f t="shared" ref="B469:C469" si="319">B468+1</f>
        <v>2038</v>
      </c>
      <c r="C469">
        <f t="shared" si="319"/>
        <v>83</v>
      </c>
      <c r="D469">
        <f>IF(D468=0,0,D468*(1-VLOOKUP(C468,Mort!$A$2:$E$111,IF(D468/D467=1-VLOOKUP(C467,Mort!$A$2:$E$111,4),4,5))))</f>
        <v>0.65940072800318661</v>
      </c>
      <c r="E469" s="5">
        <f>IF(C469&lt;65,Assumptions!$C$6,Assumptions!$C$7)*(1+Assumptions!$C$8)^(B469-$B$10)</f>
        <v>11607.420083474277</v>
      </c>
      <c r="F469" s="6">
        <f t="shared" si="301"/>
        <v>7653.94</v>
      </c>
    </row>
    <row r="470" spans="2:6" x14ac:dyDescent="0.25">
      <c r="B470">
        <f t="shared" ref="B470:C470" si="320">B469+1</f>
        <v>2039</v>
      </c>
      <c r="C470">
        <f t="shared" si="320"/>
        <v>84</v>
      </c>
      <c r="D470">
        <f>IF(D469=0,0,D469*(1-VLOOKUP(C469,Mort!$A$2:$E$111,IF(D469/D468=1-VLOOKUP(C468,Mort!$A$2:$E$111,4),4,5))))</f>
        <v>0.62256660333692859</v>
      </c>
      <c r="E470" s="5">
        <f>IF(C470&lt;65,Assumptions!$C$6,Assumptions!$C$7)*(1+Assumptions!$C$8)^(B470-$B$10)</f>
        <v>12245.828188065363</v>
      </c>
      <c r="F470" s="6">
        <f t="shared" si="301"/>
        <v>7623.84</v>
      </c>
    </row>
    <row r="471" spans="2:6" x14ac:dyDescent="0.25">
      <c r="B471">
        <f t="shared" ref="B471:C471" si="321">B470+1</f>
        <v>2040</v>
      </c>
      <c r="C471">
        <f t="shared" si="321"/>
        <v>85</v>
      </c>
      <c r="D471">
        <f>IF(D470=0,0,D470*(1-VLOOKUP(C470,Mort!$A$2:$E$111,IF(D470/D469=1-VLOOKUP(C469,Mort!$A$2:$E$111,4),4,5))))</f>
        <v>0.58368109329250406</v>
      </c>
      <c r="E471" s="5">
        <f>IF(C471&lt;65,Assumptions!$C$6,Assumptions!$C$7)*(1+Assumptions!$C$8)^(B471-$B$10)</f>
        <v>12919.348738408957</v>
      </c>
      <c r="F471" s="6">
        <f t="shared" si="301"/>
        <v>7540.78</v>
      </c>
    </row>
    <row r="472" spans="2:6" x14ac:dyDescent="0.25">
      <c r="B472">
        <f t="shared" ref="B472:C472" si="322">B471+1</f>
        <v>2041</v>
      </c>
      <c r="C472">
        <f t="shared" si="322"/>
        <v>86</v>
      </c>
      <c r="D472">
        <f>IF(D471=0,0,D471*(1-VLOOKUP(C471,Mort!$A$2:$E$111,IF(D471/D470=1-VLOOKUP(C470,Mort!$A$2:$E$111,4),4,5))))</f>
        <v>0.54300435790094947</v>
      </c>
      <c r="E472" s="5">
        <f>IF(C472&lt;65,Assumptions!$C$6,Assumptions!$C$7)*(1+Assumptions!$C$8)^(B472-$B$10)</f>
        <v>13629.912919021448</v>
      </c>
      <c r="F472" s="6">
        <f t="shared" si="301"/>
        <v>7401.1</v>
      </c>
    </row>
    <row r="473" spans="2:6" x14ac:dyDescent="0.25">
      <c r="B473">
        <f t="shared" ref="B473:C473" si="323">B472+1</f>
        <v>2042</v>
      </c>
      <c r="C473">
        <f t="shared" si="323"/>
        <v>87</v>
      </c>
      <c r="D473">
        <f>IF(D472=0,0,D472*(1-VLOOKUP(C472,Mort!$A$2:$E$111,IF(D472/D471=1-VLOOKUP(C471,Mort!$A$2:$E$111,4),4,5))))</f>
        <v>0.50082377937920375</v>
      </c>
      <c r="E473" s="5">
        <f>IF(C473&lt;65,Assumptions!$C$6,Assumptions!$C$7)*(1+Assumptions!$C$8)^(B473-$B$10)</f>
        <v>14379.558129567627</v>
      </c>
      <c r="F473" s="6">
        <f t="shared" si="301"/>
        <v>7201.62</v>
      </c>
    </row>
    <row r="474" spans="2:6" x14ac:dyDescent="0.25">
      <c r="B474">
        <f t="shared" ref="B474:C474" si="324">B473+1</f>
        <v>2043</v>
      </c>
      <c r="C474">
        <f t="shared" si="324"/>
        <v>88</v>
      </c>
      <c r="D474">
        <f>IF(D473=0,0,D473*(1-VLOOKUP(C473,Mort!$A$2:$E$111,IF(D473/D472=1-VLOOKUP(C472,Mort!$A$2:$E$111,4),4,5))))</f>
        <v>0.45659102318443251</v>
      </c>
      <c r="E474" s="5">
        <f>IF(C474&lt;65,Assumptions!$C$6,Assumptions!$C$7)*(1+Assumptions!$C$8)^(B474-$B$10)</f>
        <v>15170.433826693847</v>
      </c>
      <c r="F474" s="6">
        <f t="shared" si="301"/>
        <v>6926.68</v>
      </c>
    </row>
    <row r="475" spans="2:6" x14ac:dyDescent="0.25">
      <c r="B475">
        <f t="shared" ref="B475:C475" si="325">B474+1</f>
        <v>2044</v>
      </c>
      <c r="C475">
        <f t="shared" si="325"/>
        <v>89</v>
      </c>
      <c r="D475">
        <f>IF(D474=0,0,D474*(1-VLOOKUP(C474,Mort!$A$2:$E$111,IF(D474/D473=1-VLOOKUP(C473,Mort!$A$2:$E$111,4),4,5))))</f>
        <v>0.41069905944416518</v>
      </c>
      <c r="E475" s="5">
        <f>IF(C475&lt;65,Assumptions!$C$6,Assumptions!$C$7)*(1+Assumptions!$C$8)^(B475-$B$10)</f>
        <v>16004.807687162009</v>
      </c>
      <c r="F475" s="6">
        <f t="shared" si="301"/>
        <v>6573.16</v>
      </c>
    </row>
    <row r="476" spans="2:6" x14ac:dyDescent="0.25">
      <c r="B476">
        <f t="shared" ref="B476:C476" si="326">B475+1</f>
        <v>2045</v>
      </c>
      <c r="C476">
        <f t="shared" si="326"/>
        <v>90</v>
      </c>
      <c r="D476">
        <f>IF(D475=0,0,D475*(1-VLOOKUP(C475,Mort!$A$2:$E$111,IF(D475/D474=1-VLOOKUP(C474,Mort!$A$2:$E$111,4),4,5))))</f>
        <v>0.36376437093088598</v>
      </c>
      <c r="E476" s="5">
        <f>IF(C476&lt;65,Assumptions!$C$6,Assumptions!$C$7)*(1+Assumptions!$C$8)^(B476-$B$10)</f>
        <v>16885.07210995592</v>
      </c>
      <c r="F476" s="6">
        <f t="shared" si="301"/>
        <v>6142.19</v>
      </c>
    </row>
    <row r="477" spans="2:6" x14ac:dyDescent="0.25">
      <c r="B477">
        <f t="shared" ref="B477:C477" si="327">B476+1</f>
        <v>2046</v>
      </c>
      <c r="C477">
        <f t="shared" si="327"/>
        <v>91</v>
      </c>
      <c r="D477">
        <f>IF(D476=0,0,D476*(1-VLOOKUP(C476,Mort!$A$2:$E$111,IF(D476/D475=1-VLOOKUP(C475,Mort!$A$2:$E$111,4),4,5))))</f>
        <v>0.31656958144631286</v>
      </c>
      <c r="E477" s="5">
        <f>IF(C477&lt;65,Assumptions!$C$6,Assumptions!$C$7)*(1+Assumptions!$C$8)^(B477-$B$10)</f>
        <v>17813.751076003493</v>
      </c>
      <c r="F477" s="6">
        <f t="shared" si="301"/>
        <v>5639.29</v>
      </c>
    </row>
    <row r="478" spans="2:6" x14ac:dyDescent="0.25">
      <c r="B478">
        <f t="shared" ref="B478:C478" si="328">B477+1</f>
        <v>2047</v>
      </c>
      <c r="C478">
        <f t="shared" si="328"/>
        <v>92</v>
      </c>
      <c r="D478">
        <f>IF(D477=0,0,D477*(1-VLOOKUP(C477,Mort!$A$2:$E$111,IF(D477/D476=1-VLOOKUP(C476,Mort!$A$2:$E$111,4),4,5))))</f>
        <v>0.2701161610648809</v>
      </c>
      <c r="E478" s="5">
        <f>IF(C478&lt;65,Assumptions!$C$6,Assumptions!$C$7)*(1+Assumptions!$C$8)^(B478-$B$10)</f>
        <v>18793.507385183686</v>
      </c>
      <c r="F478" s="6">
        <f t="shared" si="301"/>
        <v>5076.43</v>
      </c>
    </row>
    <row r="479" spans="2:6" x14ac:dyDescent="0.25">
      <c r="B479">
        <f t="shared" ref="B479:C479" si="329">B478+1</f>
        <v>2048</v>
      </c>
      <c r="C479">
        <f t="shared" si="329"/>
        <v>93</v>
      </c>
      <c r="D479">
        <f>IF(D478=0,0,D478*(1-VLOOKUP(C478,Mort!$A$2:$E$111,IF(D478/D477=1-VLOOKUP(C477,Mort!$A$2:$E$111,4),4,5))))</f>
        <v>0.22557130494367139</v>
      </c>
      <c r="E479" s="5">
        <f>IF(C479&lt;65,Assumptions!$C$6,Assumptions!$C$7)*(1+Assumptions!$C$8)^(B479-$B$10)</f>
        <v>19827.150291368784</v>
      </c>
      <c r="F479" s="6">
        <f t="shared" si="301"/>
        <v>4472.4399999999996</v>
      </c>
    </row>
    <row r="480" spans="2:6" x14ac:dyDescent="0.25">
      <c r="B480">
        <f t="shared" ref="B480:C480" si="330">B479+1</f>
        <v>2049</v>
      </c>
      <c r="C480">
        <f t="shared" si="330"/>
        <v>94</v>
      </c>
      <c r="D480">
        <f>IF(D479=0,0,D479*(1-VLOOKUP(C479,Mort!$A$2:$E$111,IF(D479/D478=1-VLOOKUP(C478,Mort!$A$2:$E$111,4),4,5))))</f>
        <v>0.18408197482538191</v>
      </c>
      <c r="E480" s="5">
        <f>IF(C480&lt;65,Assumptions!$C$6,Assumptions!$C$7)*(1+Assumptions!$C$8)^(B480-$B$10)</f>
        <v>20917.643557394069</v>
      </c>
      <c r="F480" s="6">
        <f t="shared" si="301"/>
        <v>3850.56</v>
      </c>
    </row>
    <row r="481" spans="2:6" x14ac:dyDescent="0.25">
      <c r="B481">
        <f t="shared" ref="B481:C481" si="331">B480+1</f>
        <v>2050</v>
      </c>
      <c r="C481">
        <f t="shared" si="331"/>
        <v>95</v>
      </c>
      <c r="D481">
        <f>IF(D480=0,0,D480*(1-VLOOKUP(C480,Mort!$A$2:$E$111,IF(D480/D479=1-VLOOKUP(C479,Mort!$A$2:$E$111,4),4,5))))</f>
        <v>0.1465771132744586</v>
      </c>
      <c r="E481" s="5">
        <f>IF(C481&lt;65,Assumptions!$C$6,Assumptions!$C$7)*(1+Assumptions!$C$8)^(B481-$B$10)</f>
        <v>22068.113953050739</v>
      </c>
      <c r="F481" s="6">
        <f t="shared" si="301"/>
        <v>3234.68</v>
      </c>
    </row>
    <row r="482" spans="2:6" x14ac:dyDescent="0.25">
      <c r="B482">
        <f t="shared" ref="B482:C482" si="332">B481+1</f>
        <v>2051</v>
      </c>
      <c r="C482">
        <f t="shared" si="332"/>
        <v>96</v>
      </c>
      <c r="D482">
        <f>IF(D481=0,0,D481*(1-VLOOKUP(C481,Mort!$A$2:$E$111,IF(D481/D480=1-VLOOKUP(C480,Mort!$A$2:$E$111,4),4,5))))</f>
        <v>0.11367934597113911</v>
      </c>
      <c r="E482" s="5">
        <f>IF(C482&lt;65,Assumptions!$C$6,Assumptions!$C$7)*(1+Assumptions!$C$8)^(B482-$B$10)</f>
        <v>23281.86022046853</v>
      </c>
      <c r="F482" s="6">
        <f t="shared" si="301"/>
        <v>2646.67</v>
      </c>
    </row>
    <row r="483" spans="2:6" x14ac:dyDescent="0.25">
      <c r="B483">
        <f t="shared" ref="B483:C483" si="333">B482+1</f>
        <v>2052</v>
      </c>
      <c r="C483">
        <f t="shared" si="333"/>
        <v>97</v>
      </c>
      <c r="D483">
        <f>IF(D482=0,0,D482*(1-VLOOKUP(C482,Mort!$A$2:$E$111,IF(D482/D481=1-VLOOKUP(C481,Mort!$A$2:$E$111,4),4,5))))</f>
        <v>8.5706269308020916E-2</v>
      </c>
      <c r="E483" s="5">
        <f>IF(C483&lt;65,Assumptions!$C$6,Assumptions!$C$7)*(1+Assumptions!$C$8)^(B483-$B$10)</f>
        <v>24562.362532594299</v>
      </c>
      <c r="F483" s="6">
        <f t="shared" si="301"/>
        <v>2105.15</v>
      </c>
    </row>
    <row r="484" spans="2:6" x14ac:dyDescent="0.25">
      <c r="B484">
        <f t="shared" ref="B484:C484" si="334">B483+1</f>
        <v>2053</v>
      </c>
      <c r="C484">
        <f t="shared" si="334"/>
        <v>98</v>
      </c>
      <c r="D484">
        <f>IF(D483=0,0,D483*(1-VLOOKUP(C483,Mort!$A$2:$E$111,IF(D483/D482=1-VLOOKUP(C482,Mort!$A$2:$E$111,4),4,5))))</f>
        <v>6.2683851246500333E-2</v>
      </c>
      <c r="E484" s="5">
        <f>IF(C484&lt;65,Assumptions!$C$6,Assumptions!$C$7)*(1+Assumptions!$C$8)^(B484-$B$10)</f>
        <v>25913.292471886984</v>
      </c>
      <c r="F484" s="6">
        <f t="shared" si="301"/>
        <v>1624.34</v>
      </c>
    </row>
    <row r="485" spans="2:6" x14ac:dyDescent="0.25">
      <c r="B485">
        <f t="shared" ref="B485:C485" si="335">B484+1</f>
        <v>2054</v>
      </c>
      <c r="C485">
        <f t="shared" si="335"/>
        <v>99</v>
      </c>
      <c r="D485">
        <f>IF(D484=0,0,D484*(1-VLOOKUP(C484,Mort!$A$2:$E$111,IF(D484/D483=1-VLOOKUP(C483,Mort!$A$2:$E$111,4),4,5))))</f>
        <v>4.4736837796114821E-2</v>
      </c>
      <c r="E485" s="5">
        <f>IF(C485&lt;65,Assumptions!$C$6,Assumptions!$C$7)*(1+Assumptions!$C$8)^(B485-$B$10)</f>
        <v>27338.523557840763</v>
      </c>
      <c r="F485" s="6">
        <f t="shared" si="301"/>
        <v>1223.04</v>
      </c>
    </row>
    <row r="486" spans="2:6" x14ac:dyDescent="0.25">
      <c r="B486">
        <f t="shared" ref="B486:C486" si="336">B485+1</f>
        <v>2055</v>
      </c>
      <c r="C486">
        <f t="shared" si="336"/>
        <v>100</v>
      </c>
      <c r="D486">
        <f>IF(D485=0,0,D485*(1-VLOOKUP(C485,Mort!$A$2:$E$111,IF(D485/D484=1-VLOOKUP(C484,Mort!$A$2:$E$111,4),4,5))))</f>
        <v>3.0863049658783694E-2</v>
      </c>
      <c r="E486" s="5">
        <f>IF(C486&lt;65,Assumptions!$C$6,Assumptions!$C$7)*(1+Assumptions!$C$8)^(B486-$B$10)</f>
        <v>28842.142353522009</v>
      </c>
      <c r="F486" s="6">
        <f t="shared" si="301"/>
        <v>890.16</v>
      </c>
    </row>
    <row r="487" spans="2:6" x14ac:dyDescent="0.25">
      <c r="B487">
        <f t="shared" ref="B487:C487" si="337">B486+1</f>
        <v>2056</v>
      </c>
      <c r="C487">
        <f t="shared" si="337"/>
        <v>101</v>
      </c>
      <c r="D487">
        <f>IF(D486=0,0,D486*(1-VLOOKUP(C486,Mort!$A$2:$E$111,IF(D486/D485=1-VLOOKUP(C485,Mort!$A$2:$E$111,4),4,5))))</f>
        <v>2.0821447821801831E-2</v>
      </c>
      <c r="E487" s="5">
        <f>IF(C487&lt;65,Assumptions!$C$6,Assumptions!$C$7)*(1+Assumptions!$C$8)^(B487-$B$10)</f>
        <v>30428.460182965719</v>
      </c>
      <c r="F487" s="6">
        <f t="shared" si="301"/>
        <v>633.55999999999995</v>
      </c>
    </row>
    <row r="488" spans="2:6" x14ac:dyDescent="0.25">
      <c r="B488">
        <f t="shared" ref="B488:C488" si="338">B487+1</f>
        <v>2057</v>
      </c>
      <c r="C488">
        <f t="shared" si="338"/>
        <v>102</v>
      </c>
      <c r="D488">
        <f>IF(D487=0,0,D487*(1-VLOOKUP(C487,Mort!$A$2:$E$111,IF(D487/D486=1-VLOOKUP(C486,Mort!$A$2:$E$111,4),4,5))))</f>
        <v>1.331656516891158E-2</v>
      </c>
      <c r="E488" s="5">
        <f>IF(C488&lt;65,Assumptions!$C$6,Assumptions!$C$7)*(1+Assumptions!$C$8)^(B488-$B$10)</f>
        <v>32102.025493028828</v>
      </c>
      <c r="F488" s="6">
        <f t="shared" si="301"/>
        <v>427.49</v>
      </c>
    </row>
    <row r="489" spans="2:6" x14ac:dyDescent="0.25">
      <c r="B489">
        <f t="shared" ref="B489:C489" si="339">B488+1</f>
        <v>2058</v>
      </c>
      <c r="C489">
        <f t="shared" si="339"/>
        <v>103</v>
      </c>
      <c r="D489">
        <f>IF(D488=0,0,D488*(1-VLOOKUP(C488,Mort!$A$2:$E$111,IF(D488/D487=1-VLOOKUP(C487,Mort!$A$2:$E$111,4),4,5))))</f>
        <v>8.0277581464266567E-3</v>
      </c>
      <c r="E489" s="5">
        <f>IF(C489&lt;65,Assumptions!$C$6,Assumptions!$C$7)*(1+Assumptions!$C$8)^(B489-$B$10)</f>
        <v>33867.636895145413</v>
      </c>
      <c r="F489" s="6">
        <f t="shared" si="301"/>
        <v>271.88</v>
      </c>
    </row>
    <row r="490" spans="2:6" x14ac:dyDescent="0.25">
      <c r="B490">
        <f t="shared" ref="B490:C490" si="340">B489+1</f>
        <v>2059</v>
      </c>
      <c r="C490">
        <f t="shared" si="340"/>
        <v>104</v>
      </c>
      <c r="D490">
        <f>IF(D489=0,0,D489*(1-VLOOKUP(C489,Mort!$A$2:$E$111,IF(D489/D488=1-VLOOKUP(C488,Mort!$A$2:$E$111,4),4,5))))</f>
        <v>4.3730409726844572E-3</v>
      </c>
      <c r="E490" s="5">
        <f>IF(C490&lt;65,Assumptions!$C$6,Assumptions!$C$7)*(1+Assumptions!$C$8)^(B490-$B$10)</f>
        <v>35730.356924378415</v>
      </c>
      <c r="F490" s="6">
        <f t="shared" si="301"/>
        <v>156.25</v>
      </c>
    </row>
    <row r="491" spans="2:6" x14ac:dyDescent="0.25">
      <c r="B491">
        <f t="shared" ref="B491:C491" si="341">B490+1</f>
        <v>2060</v>
      </c>
      <c r="C491">
        <f t="shared" si="341"/>
        <v>105</v>
      </c>
      <c r="D491">
        <f>IF(D490=0,0,D490*(1-VLOOKUP(C490,Mort!$A$2:$E$111,IF(D490/D489=1-VLOOKUP(C489,Mort!$A$2:$E$111,4),4,5))))</f>
        <v>2.0959548077979333E-3</v>
      </c>
      <c r="E491" s="5">
        <f>IF(C491&lt;65,Assumptions!$C$6,Assumptions!$C$7)*(1+Assumptions!$C$8)^(B491-$B$10)</f>
        <v>37695.526555219221</v>
      </c>
      <c r="F491" s="6">
        <f t="shared" si="301"/>
        <v>79.010000000000005</v>
      </c>
    </row>
    <row r="492" spans="2:6" x14ac:dyDescent="0.25">
      <c r="B492">
        <f t="shared" ref="B492:C492" si="342">B491+1</f>
        <v>2061</v>
      </c>
      <c r="C492">
        <f t="shared" si="342"/>
        <v>106</v>
      </c>
      <c r="D492">
        <f>IF(D491=0,0,D491*(1-VLOOKUP(C491,Mort!$A$2:$E$111,IF(D491/D490=1-VLOOKUP(C490,Mort!$A$2:$E$111,4),4,5))))</f>
        <v>8.6925533743803692E-4</v>
      </c>
      <c r="E492" s="5">
        <f>IF(C492&lt;65,Assumptions!$C$6,Assumptions!$C$7)*(1+Assumptions!$C$8)^(B492-$B$10)</f>
        <v>39768.780515756276</v>
      </c>
      <c r="F492" s="6">
        <f t="shared" si="301"/>
        <v>34.57</v>
      </c>
    </row>
    <row r="493" spans="2:6" x14ac:dyDescent="0.25">
      <c r="B493">
        <f t="shared" ref="B493:C493" si="343">B492+1</f>
        <v>2062</v>
      </c>
      <c r="C493">
        <f t="shared" si="343"/>
        <v>107</v>
      </c>
      <c r="D493">
        <f>IF(D492=0,0,D492*(1-VLOOKUP(C492,Mort!$A$2:$E$111,IF(D492/D491=1-VLOOKUP(C491,Mort!$A$2:$E$111,4),4,5))))</f>
        <v>3.0875080330461634E-4</v>
      </c>
      <c r="E493" s="5">
        <f>IF(C493&lt;65,Assumptions!$C$6,Assumptions!$C$7)*(1+Assumptions!$C$8)^(B493-$B$10)</f>
        <v>41956.063444122869</v>
      </c>
      <c r="F493" s="6">
        <f t="shared" si="301"/>
        <v>12.95</v>
      </c>
    </row>
    <row r="494" spans="2:6" x14ac:dyDescent="0.25">
      <c r="B494">
        <f t="shared" ref="B494:C494" si="344">B493+1</f>
        <v>2063</v>
      </c>
      <c r="C494">
        <f t="shared" si="344"/>
        <v>108</v>
      </c>
      <c r="D494">
        <f>IF(D493=0,0,D493*(1-VLOOKUP(C493,Mort!$A$2:$E$111,IF(D493/D492=1-VLOOKUP(C492,Mort!$A$2:$E$111,4),4,5))))</f>
        <v>8.9414232637016877E-5</v>
      </c>
      <c r="E494" s="5">
        <f>IF(C494&lt;65,Assumptions!$C$6,Assumptions!$C$7)*(1+Assumptions!$C$8)^(B494-$B$10)</f>
        <v>44263.646933549629</v>
      </c>
      <c r="F494" s="6">
        <f t="shared" si="301"/>
        <v>3.96</v>
      </c>
    </row>
    <row r="495" spans="2:6" x14ac:dyDescent="0.25">
      <c r="B495">
        <f t="shared" ref="B495:C495" si="345">B494+1</f>
        <v>2064</v>
      </c>
      <c r="C495">
        <f t="shared" si="345"/>
        <v>109</v>
      </c>
      <c r="D495">
        <f>IF(D494=0,0,D494*(1-VLOOKUP(C494,Mort!$A$2:$E$111,IF(D494/D493=1-VLOOKUP(C493,Mort!$A$2:$E$111,4),4,5))))</f>
        <v>1.943239517900288E-5</v>
      </c>
      <c r="E495" s="5">
        <f>IF(C495&lt;65,Assumptions!$C$6,Assumptions!$C$7)*(1+Assumptions!$C$8)^(B495-$B$10)</f>
        <v>46698.147514894852</v>
      </c>
      <c r="F495" s="6">
        <f t="shared" si="301"/>
        <v>0.91</v>
      </c>
    </row>
    <row r="496" spans="2:6" x14ac:dyDescent="0.25">
      <c r="B496">
        <f t="shared" ref="B496:C496" si="346">B495+1</f>
        <v>2065</v>
      </c>
      <c r="C496">
        <f t="shared" si="346"/>
        <v>110</v>
      </c>
      <c r="D496">
        <f>IF(D495=0,0,D495*(1-VLOOKUP(C495,Mort!$A$2:$E$111,IF(D495/D494=1-VLOOKUP(C494,Mort!$A$2:$E$111,4),4,5))))</f>
        <v>2.6762294640522755E-6</v>
      </c>
      <c r="E496" s="5">
        <f>IF(C496&lt;65,Assumptions!$C$6,Assumptions!$C$7)*(1+Assumptions!$C$8)^(B496-$B$10)</f>
        <v>49266.545628214073</v>
      </c>
      <c r="F496" s="6">
        <f t="shared" si="301"/>
        <v>0.13</v>
      </c>
    </row>
    <row r="497" spans="2:6" x14ac:dyDescent="0.25">
      <c r="B497">
        <f t="shared" ref="B497:C497" si="347">B496+1</f>
        <v>2066</v>
      </c>
      <c r="C497">
        <f t="shared" si="347"/>
        <v>111</v>
      </c>
      <c r="D497">
        <f>IF(D496=0,0,D496*(1-VLOOKUP(C496,Mort!$A$2:$E$111,IF(D496/D495=1-VLOOKUP(C495,Mort!$A$2:$E$111,4),4,5))))</f>
        <v>0</v>
      </c>
      <c r="E497" s="5">
        <f>IF(C497&lt;65,Assumptions!$C$6,Assumptions!$C$7)*(1+Assumptions!$C$8)^(B497-$B$10)</f>
        <v>51976.205637765845</v>
      </c>
      <c r="F497" s="6">
        <f t="shared" si="301"/>
        <v>0</v>
      </c>
    </row>
    <row r="498" spans="2:6" x14ac:dyDescent="0.25">
      <c r="B498">
        <f t="shared" ref="B498:C498" si="348">B497+1</f>
        <v>2067</v>
      </c>
      <c r="C498">
        <f t="shared" si="348"/>
        <v>112</v>
      </c>
      <c r="D498">
        <f>IF(D497=0,0,D497*(1-VLOOKUP(C497,Mort!$A$2:$E$111,IF(D497/D496=1-VLOOKUP(C496,Mort!$A$2:$E$111,4),4,5))))</f>
        <v>0</v>
      </c>
      <c r="E498" s="5">
        <f>IF(C498&lt;65,Assumptions!$C$6,Assumptions!$C$7)*(1+Assumptions!$C$8)^(B498-$B$10)</f>
        <v>54834.896947842957</v>
      </c>
      <c r="F498" s="6">
        <f t="shared" si="301"/>
        <v>0</v>
      </c>
    </row>
    <row r="499" spans="2:6" x14ac:dyDescent="0.25">
      <c r="B499">
        <f t="shared" ref="B499:C499" si="349">B498+1</f>
        <v>2068</v>
      </c>
      <c r="C499">
        <f t="shared" si="349"/>
        <v>113</v>
      </c>
      <c r="D499">
        <f>IF(D498=0,0,D498*(1-VLOOKUP(C498,Mort!$A$2:$E$111,IF(D498/D497=1-VLOOKUP(C497,Mort!$A$2:$E$111,4),4,5))))</f>
        <v>0</v>
      </c>
      <c r="E499" s="5">
        <f>IF(C499&lt;65,Assumptions!$C$6,Assumptions!$C$7)*(1+Assumptions!$C$8)^(B499-$B$10)</f>
        <v>57850.816279974322</v>
      </c>
      <c r="F499" s="6">
        <f t="shared" si="301"/>
        <v>0</v>
      </c>
    </row>
    <row r="500" spans="2:6" x14ac:dyDescent="0.25">
      <c r="B500">
        <f t="shared" ref="B500:C500" si="350">B499+1</f>
        <v>2069</v>
      </c>
      <c r="C500">
        <f t="shared" si="350"/>
        <v>114</v>
      </c>
      <c r="D500">
        <f>IF(D499=0,0,D499*(1-VLOOKUP(C499,Mort!$A$2:$E$111,IF(D499/D498=1-VLOOKUP(C498,Mort!$A$2:$E$111,4),4,5))))</f>
        <v>0</v>
      </c>
      <c r="E500" s="5">
        <f>IF(C500&lt;65,Assumptions!$C$6,Assumptions!$C$7)*(1+Assumptions!$C$8)^(B500-$B$10)</f>
        <v>61032.611175372906</v>
      </c>
      <c r="F500" s="6">
        <f t="shared" si="301"/>
        <v>0</v>
      </c>
    </row>
    <row r="501" spans="2:6" x14ac:dyDescent="0.25">
      <c r="B501">
        <f t="shared" ref="B501:C501" si="351">B500+1</f>
        <v>2070</v>
      </c>
      <c r="C501">
        <f t="shared" si="351"/>
        <v>115</v>
      </c>
      <c r="D501">
        <f>IF(D500=0,0,D500*(1-VLOOKUP(C500,Mort!$A$2:$E$111,IF(D500/D499=1-VLOOKUP(C499,Mort!$A$2:$E$111,4),4,5))))</f>
        <v>0</v>
      </c>
      <c r="E501" s="5">
        <f>IF(C501&lt;65,Assumptions!$C$6,Assumptions!$C$7)*(1+Assumptions!$C$8)^(B501-$B$10)</f>
        <v>64389.404790018416</v>
      </c>
      <c r="F501" s="6">
        <f t="shared" si="301"/>
        <v>0</v>
      </c>
    </row>
    <row r="502" spans="2:6" x14ac:dyDescent="0.25">
      <c r="B502">
        <f t="shared" ref="B502:C502" si="352">B501+1</f>
        <v>2071</v>
      </c>
      <c r="C502">
        <f t="shared" si="352"/>
        <v>116</v>
      </c>
      <c r="D502">
        <f>IF(D501=0,0,D501*(1-VLOOKUP(C501,Mort!$A$2:$E$111,IF(D501/D500=1-VLOOKUP(C500,Mort!$A$2:$E$111,4),4,5))))</f>
        <v>0</v>
      </c>
      <c r="E502" s="5">
        <f>IF(C502&lt;65,Assumptions!$C$6,Assumptions!$C$7)*(1+Assumptions!$C$8)^(B502-$B$10)</f>
        <v>67930.822053469426</v>
      </c>
      <c r="F502" s="6">
        <f t="shared" si="301"/>
        <v>0</v>
      </c>
    </row>
    <row r="503" spans="2:6" x14ac:dyDescent="0.25">
      <c r="B503">
        <f t="shared" ref="B503:C503" si="353">B502+1</f>
        <v>2072</v>
      </c>
      <c r="C503">
        <f t="shared" si="353"/>
        <v>117</v>
      </c>
      <c r="D503">
        <f>IF(D502=0,0,D502*(1-VLOOKUP(C502,Mort!$A$2:$E$111,IF(D502/D501=1-VLOOKUP(C501,Mort!$A$2:$E$111,4),4,5))))</f>
        <v>0</v>
      </c>
      <c r="E503" s="5">
        <f>IF(C503&lt;65,Assumptions!$C$6,Assumptions!$C$7)*(1+Assumptions!$C$8)^(B503-$B$10)</f>
        <v>71667.017266410243</v>
      </c>
      <c r="F503" s="6">
        <f t="shared" si="301"/>
        <v>0</v>
      </c>
    </row>
    <row r="504" spans="2:6" x14ac:dyDescent="0.25">
      <c r="B504">
        <f t="shared" ref="B504:C504" si="354">B503+1</f>
        <v>2073</v>
      </c>
      <c r="C504">
        <f t="shared" si="354"/>
        <v>118</v>
      </c>
      <c r="D504">
        <f>IF(D503=0,0,D503*(1-VLOOKUP(C503,Mort!$A$2:$E$111,IF(D503/D502=1-VLOOKUP(C502,Mort!$A$2:$E$111,4),4,5))))</f>
        <v>0</v>
      </c>
      <c r="E504" s="5">
        <f>IF(C504&lt;65,Assumptions!$C$6,Assumptions!$C$7)*(1+Assumptions!$C$8)^(B504-$B$10)</f>
        <v>75608.7032160628</v>
      </c>
      <c r="F504" s="6">
        <f t="shared" si="301"/>
        <v>0</v>
      </c>
    </row>
    <row r="505" spans="2:6" x14ac:dyDescent="0.25">
      <c r="B505">
        <f t="shared" ref="B505:C505" si="355">B504+1</f>
        <v>2074</v>
      </c>
      <c r="C505">
        <f t="shared" si="355"/>
        <v>119</v>
      </c>
      <c r="D505">
        <f>IF(D504=0,0,D504*(1-VLOOKUP(C504,Mort!$A$2:$E$111,IF(D504/D503=1-VLOOKUP(C503,Mort!$A$2:$E$111,4),4,5))))</f>
        <v>0</v>
      </c>
      <c r="E505" s="5">
        <f>IF(C505&lt;65,Assumptions!$C$6,Assumptions!$C$7)*(1+Assumptions!$C$8)^(B505-$B$10)</f>
        <v>79767.181892946246</v>
      </c>
      <c r="F505" s="6">
        <f t="shared" si="301"/>
        <v>0</v>
      </c>
    </row>
    <row r="506" spans="2:6" x14ac:dyDescent="0.25">
      <c r="B506">
        <f t="shared" ref="B506:C506" si="356">B505+1</f>
        <v>2075</v>
      </c>
      <c r="C506">
        <f t="shared" si="356"/>
        <v>120</v>
      </c>
      <c r="D506">
        <f>IF(D505=0,0,D505*(1-VLOOKUP(C505,Mort!$A$2:$E$111,IF(D505/D504=1-VLOOKUP(C504,Mort!$A$2:$E$111,4),4,5))))</f>
        <v>0</v>
      </c>
      <c r="E506" s="5">
        <f>IF(C506&lt;65,Assumptions!$C$6,Assumptions!$C$7)*(1+Assumptions!$C$8)^(B506-$B$10)</f>
        <v>84154.37689705829</v>
      </c>
      <c r="F506" s="6">
        <f t="shared" si="301"/>
        <v>0</v>
      </c>
    </row>
    <row r="507" spans="2:6" x14ac:dyDescent="0.25">
      <c r="B507">
        <f t="shared" ref="B507:C507" si="357">B506+1</f>
        <v>2076</v>
      </c>
      <c r="C507">
        <f t="shared" si="357"/>
        <v>121</v>
      </c>
      <c r="D507">
        <f>IF(D506=0,0,D506*(1-VLOOKUP(C506,Mort!$A$2:$E$111,IF(D506/D505=1-VLOOKUP(C505,Mort!$A$2:$E$111,4),4,5))))</f>
        <v>0</v>
      </c>
      <c r="E507" s="5">
        <f>IF(C507&lt;65,Assumptions!$C$6,Assumptions!$C$7)*(1+Assumptions!$C$8)^(B507-$B$10)</f>
        <v>88782.867626396503</v>
      </c>
      <c r="F507" s="6">
        <f t="shared" si="301"/>
        <v>0</v>
      </c>
    </row>
    <row r="508" spans="2:6" x14ac:dyDescent="0.25">
      <c r="B508">
        <f t="shared" ref="B508:C508" si="358">B507+1</f>
        <v>2077</v>
      </c>
      <c r="C508">
        <f t="shared" si="358"/>
        <v>122</v>
      </c>
      <c r="D508">
        <f>IF(D507=0,0,D507*(1-VLOOKUP(C507,Mort!$A$2:$E$111,IF(D507/D506=1-VLOOKUP(C506,Mort!$A$2:$E$111,4),4,5))))</f>
        <v>0</v>
      </c>
      <c r="E508" s="5">
        <f>IF(C508&lt;65,Assumptions!$C$6,Assumptions!$C$7)*(1+Assumptions!$C$8)^(B508-$B$10)</f>
        <v>93665.925345848314</v>
      </c>
      <c r="F508" s="6">
        <f t="shared" si="301"/>
        <v>0</v>
      </c>
    </row>
    <row r="509" spans="2:6" x14ac:dyDescent="0.25">
      <c r="B509">
        <f t="shared" ref="B509:C509" si="359">B508+1</f>
        <v>2078</v>
      </c>
      <c r="C509">
        <f t="shared" si="359"/>
        <v>123</v>
      </c>
      <c r="D509">
        <f>IF(D508=0,0,D508*(1-VLOOKUP(C508,Mort!$A$2:$E$111,IF(D508/D507=1-VLOOKUP(C507,Mort!$A$2:$E$111,4),4,5))))</f>
        <v>0</v>
      </c>
      <c r="E509" s="5">
        <f>IF(C509&lt;65,Assumptions!$C$6,Assumptions!$C$7)*(1+Assumptions!$C$8)^(B509-$B$10)</f>
        <v>98817.55123986995</v>
      </c>
      <c r="F509" s="6">
        <f t="shared" si="301"/>
        <v>0</v>
      </c>
    </row>
    <row r="510" spans="2:6" x14ac:dyDescent="0.25">
      <c r="B510">
        <f t="shared" ref="B510:C510" si="360">B509+1</f>
        <v>2079</v>
      </c>
      <c r="C510">
        <f t="shared" si="360"/>
        <v>124</v>
      </c>
      <c r="D510">
        <f>IF(D509=0,0,D509*(1-VLOOKUP(C509,Mort!$A$2:$E$111,IF(D509/D508=1-VLOOKUP(C508,Mort!$A$2:$E$111,4),4,5))))</f>
        <v>0</v>
      </c>
      <c r="E510" s="5">
        <f>IF(C510&lt;65,Assumptions!$C$6,Assumptions!$C$7)*(1+Assumptions!$C$8)^(B510-$B$10)</f>
        <v>104252.51655806279</v>
      </c>
      <c r="F510" s="6">
        <f t="shared" si="301"/>
        <v>0</v>
      </c>
    </row>
    <row r="511" spans="2:6" x14ac:dyDescent="0.25">
      <c r="B511">
        <f t="shared" ref="B511:C511" si="361">B510+1</f>
        <v>2080</v>
      </c>
      <c r="C511">
        <f t="shared" si="361"/>
        <v>125</v>
      </c>
      <c r="D511">
        <f>IF(D510=0,0,D510*(1-VLOOKUP(C510,Mort!$A$2:$E$111,IF(D510/D509=1-VLOOKUP(C509,Mort!$A$2:$E$111,4),4,5))))</f>
        <v>0</v>
      </c>
      <c r="E511" s="5">
        <f>IF(C511&lt;65,Assumptions!$C$6,Assumptions!$C$7)*(1+Assumptions!$C$8)^(B511-$B$10)</f>
        <v>109986.40496875624</v>
      </c>
      <c r="F511" s="6">
        <f t="shared" si="301"/>
        <v>0</v>
      </c>
    </row>
    <row r="512" spans="2:6" x14ac:dyDescent="0.25">
      <c r="B512">
        <f t="shared" ref="B512:C512" si="362">B511+1</f>
        <v>2081</v>
      </c>
      <c r="C512">
        <f t="shared" si="362"/>
        <v>126</v>
      </c>
      <c r="D512">
        <f>IF(D511=0,0,D511*(1-VLOOKUP(C511,Mort!$A$2:$E$111,IF(D511/D510=1-VLOOKUP(C510,Mort!$A$2:$E$111,4),4,5))))</f>
        <v>0</v>
      </c>
      <c r="E512" s="5">
        <f>IF(C512&lt;65,Assumptions!$C$6,Assumptions!$C$7)*(1+Assumptions!$C$8)^(B512-$B$10)</f>
        <v>116035.65724203784</v>
      </c>
      <c r="F512" s="6">
        <f t="shared" si="301"/>
        <v>0</v>
      </c>
    </row>
    <row r="513" spans="2:6" x14ac:dyDescent="0.25">
      <c r="B513">
        <f t="shared" ref="B513:C513" si="363">B512+1</f>
        <v>2082</v>
      </c>
      <c r="C513">
        <f t="shared" si="363"/>
        <v>127</v>
      </c>
      <c r="D513">
        <f>IF(D512=0,0,D512*(1-VLOOKUP(C512,Mort!$A$2:$E$111,IF(D512/D511=1-VLOOKUP(C511,Mort!$A$2:$E$111,4),4,5))))</f>
        <v>0</v>
      </c>
      <c r="E513" s="5">
        <f>IF(C513&lt;65,Assumptions!$C$6,Assumptions!$C$7)*(1+Assumptions!$C$8)^(B513-$B$10)</f>
        <v>122417.61839034989</v>
      </c>
      <c r="F513" s="6">
        <f t="shared" si="301"/>
        <v>0</v>
      </c>
    </row>
    <row r="514" spans="2:6" x14ac:dyDescent="0.25">
      <c r="B514">
        <f t="shared" ref="B514:C514" si="364">B513+1</f>
        <v>2083</v>
      </c>
      <c r="C514">
        <f t="shared" si="364"/>
        <v>128</v>
      </c>
      <c r="D514">
        <f>IF(D513=0,0,D513*(1-VLOOKUP(C513,Mort!$A$2:$E$111,IF(D513/D512=1-VLOOKUP(C512,Mort!$A$2:$E$111,4),4,5))))</f>
        <v>0</v>
      </c>
      <c r="E514" s="5">
        <f>IF(C514&lt;65,Assumptions!$C$6,Assumptions!$C$7)*(1+Assumptions!$C$8)^(B514-$B$10)</f>
        <v>129150.58740181915</v>
      </c>
      <c r="F514" s="6">
        <f t="shared" si="301"/>
        <v>0</v>
      </c>
    </row>
    <row r="515" spans="2:6" x14ac:dyDescent="0.25">
      <c r="B515">
        <f t="shared" ref="B515:C515" si="365">B514+1</f>
        <v>2084</v>
      </c>
      <c r="C515">
        <f t="shared" si="365"/>
        <v>129</v>
      </c>
      <c r="D515">
        <f>IF(D514=0,0,D514*(1-VLOOKUP(C514,Mort!$A$2:$E$111,IF(D514/D513=1-VLOOKUP(C513,Mort!$A$2:$E$111,4),4,5))))</f>
        <v>0</v>
      </c>
      <c r="E515" s="5">
        <f>IF(C515&lt;65,Assumptions!$C$6,Assumptions!$C$7)*(1+Assumptions!$C$8)^(B515-$B$10)</f>
        <v>136253.8697089192</v>
      </c>
      <c r="F515" s="6">
        <f t="shared" ref="F515:F548" si="366">ROUND(D515*E515, 2)</f>
        <v>0</v>
      </c>
    </row>
    <row r="516" spans="2:6" x14ac:dyDescent="0.25">
      <c r="B516">
        <f t="shared" ref="B516:C516" si="367">B515+1</f>
        <v>2085</v>
      </c>
      <c r="C516">
        <f t="shared" si="367"/>
        <v>130</v>
      </c>
      <c r="D516">
        <f>IF(D515=0,0,D515*(1-VLOOKUP(C515,Mort!$A$2:$E$111,IF(D515/D514=1-VLOOKUP(C514,Mort!$A$2:$E$111,4),4,5))))</f>
        <v>0</v>
      </c>
      <c r="E516" s="5">
        <f>IF(C516&lt;65,Assumptions!$C$6,Assumptions!$C$7)*(1+Assumptions!$C$8)^(B516-$B$10)</f>
        <v>143747.83254290977</v>
      </c>
      <c r="F516" s="6">
        <f t="shared" si="366"/>
        <v>0</v>
      </c>
    </row>
    <row r="517" spans="2:6" x14ac:dyDescent="0.25">
      <c r="B517">
        <f t="shared" ref="B517:C517" si="368">B516+1</f>
        <v>2086</v>
      </c>
      <c r="C517">
        <f t="shared" si="368"/>
        <v>131</v>
      </c>
      <c r="D517">
        <f>IF(D516=0,0,D516*(1-VLOOKUP(C516,Mort!$A$2:$E$111,IF(D516/D515=1-VLOOKUP(C515,Mort!$A$2:$E$111,4),4,5))))</f>
        <v>0</v>
      </c>
      <c r="E517" s="5">
        <f>IF(C517&lt;65,Assumptions!$C$6,Assumptions!$C$7)*(1+Assumptions!$C$8)^(B517-$B$10)</f>
        <v>151653.96333276975</v>
      </c>
      <c r="F517" s="6">
        <f t="shared" si="366"/>
        <v>0</v>
      </c>
    </row>
    <row r="518" spans="2:6" x14ac:dyDescent="0.25">
      <c r="B518">
        <f t="shared" ref="B518:C518" si="369">B517+1</f>
        <v>2087</v>
      </c>
      <c r="C518">
        <f t="shared" si="369"/>
        <v>132</v>
      </c>
      <c r="D518">
        <f>IF(D517=0,0,D517*(1-VLOOKUP(C517,Mort!$A$2:$E$111,IF(D517/D516=1-VLOOKUP(C516,Mort!$A$2:$E$111,4),4,5))))</f>
        <v>0</v>
      </c>
      <c r="E518" s="5">
        <f>IF(C518&lt;65,Assumptions!$C$6,Assumptions!$C$7)*(1+Assumptions!$C$8)^(B518-$B$10)</f>
        <v>159994.93131607212</v>
      </c>
      <c r="F518" s="6">
        <f t="shared" si="366"/>
        <v>0</v>
      </c>
    </row>
    <row r="519" spans="2:6" x14ac:dyDescent="0.25">
      <c r="B519">
        <f t="shared" ref="B519:C519" si="370">B518+1</f>
        <v>2088</v>
      </c>
      <c r="C519">
        <f t="shared" si="370"/>
        <v>133</v>
      </c>
      <c r="D519">
        <f>IF(D518=0,0,D518*(1-VLOOKUP(C518,Mort!$A$2:$E$111,IF(D518/D517=1-VLOOKUP(C517,Mort!$A$2:$E$111,4),4,5))))</f>
        <v>0</v>
      </c>
      <c r="E519" s="5">
        <f>IF(C519&lt;65,Assumptions!$C$6,Assumptions!$C$7)*(1+Assumptions!$C$8)^(B519-$B$10)</f>
        <v>168794.65253845608</v>
      </c>
      <c r="F519" s="6">
        <f t="shared" si="366"/>
        <v>0</v>
      </c>
    </row>
    <row r="520" spans="2:6" x14ac:dyDescent="0.25">
      <c r="B520">
        <f t="shared" ref="B520:C520" si="371">B519+1</f>
        <v>2089</v>
      </c>
      <c r="C520">
        <f t="shared" si="371"/>
        <v>134</v>
      </c>
      <c r="D520">
        <f>IF(D519=0,0,D519*(1-VLOOKUP(C519,Mort!$A$2:$E$111,IF(D519/D518=1-VLOOKUP(C518,Mort!$A$2:$E$111,4),4,5))))</f>
        <v>0</v>
      </c>
      <c r="E520" s="5">
        <f>IF(C520&lt;65,Assumptions!$C$6,Assumptions!$C$7)*(1+Assumptions!$C$8)^(B520-$B$10)</f>
        <v>178078.35842807117</v>
      </c>
      <c r="F520" s="6">
        <f t="shared" si="366"/>
        <v>0</v>
      </c>
    </row>
    <row r="521" spans="2:6" x14ac:dyDescent="0.25">
      <c r="B521">
        <f t="shared" ref="B521:C521" si="372">B520+1</f>
        <v>2090</v>
      </c>
      <c r="C521">
        <f t="shared" si="372"/>
        <v>135</v>
      </c>
      <c r="D521">
        <f>IF(D520=0,0,D520*(1-VLOOKUP(C520,Mort!$A$2:$E$111,IF(D520/D519=1-VLOOKUP(C519,Mort!$A$2:$E$111,4),4,5))))</f>
        <v>0</v>
      </c>
      <c r="E521" s="5">
        <f>IF(C521&lt;65,Assumptions!$C$6,Assumptions!$C$7)*(1+Assumptions!$C$8)^(B521-$B$10)</f>
        <v>187872.66814161502</v>
      </c>
      <c r="F521" s="6">
        <f t="shared" si="366"/>
        <v>0</v>
      </c>
    </row>
    <row r="522" spans="2:6" x14ac:dyDescent="0.25">
      <c r="B522">
        <f t="shared" ref="B522:C522" si="373">B521+1</f>
        <v>2091</v>
      </c>
      <c r="C522">
        <f t="shared" si="373"/>
        <v>136</v>
      </c>
      <c r="D522">
        <f>IF(D521=0,0,D521*(1-VLOOKUP(C521,Mort!$A$2:$E$111,IF(D521/D520=1-VLOOKUP(C520,Mort!$A$2:$E$111,4),4,5))))</f>
        <v>0</v>
      </c>
      <c r="E522" s="5">
        <f>IF(C522&lt;65,Assumptions!$C$6,Assumptions!$C$7)*(1+Assumptions!$C$8)^(B522-$B$10)</f>
        <v>198205.66488940388</v>
      </c>
      <c r="F522" s="6">
        <f t="shared" si="366"/>
        <v>0</v>
      </c>
    </row>
    <row r="523" spans="2:6" x14ac:dyDescent="0.25">
      <c r="B523">
        <f t="shared" ref="B523:C523" si="374">B522+1</f>
        <v>2092</v>
      </c>
      <c r="C523">
        <f t="shared" si="374"/>
        <v>137</v>
      </c>
      <c r="D523">
        <f>IF(D522=0,0,D522*(1-VLOOKUP(C522,Mort!$A$2:$E$111,IF(D522/D521=1-VLOOKUP(C521,Mort!$A$2:$E$111,4),4,5))))</f>
        <v>0</v>
      </c>
      <c r="E523" s="5">
        <f>IF(C523&lt;65,Assumptions!$C$6,Assumptions!$C$7)*(1+Assumptions!$C$8)^(B523-$B$10)</f>
        <v>209106.97645832106</v>
      </c>
      <c r="F523" s="6">
        <f t="shared" si="366"/>
        <v>0</v>
      </c>
    </row>
    <row r="524" spans="2:6" x14ac:dyDescent="0.25">
      <c r="B524">
        <f t="shared" ref="B524:C524" si="375">B523+1</f>
        <v>2093</v>
      </c>
      <c r="C524">
        <f t="shared" si="375"/>
        <v>138</v>
      </c>
      <c r="D524">
        <f>IF(D523=0,0,D523*(1-VLOOKUP(C523,Mort!$A$2:$E$111,IF(D523/D522=1-VLOOKUP(C522,Mort!$A$2:$E$111,4),4,5))))</f>
        <v>0</v>
      </c>
      <c r="E524" s="5">
        <f>IF(C524&lt;65,Assumptions!$C$6,Assumptions!$C$7)*(1+Assumptions!$C$8)^(B524-$B$10)</f>
        <v>220607.86016352873</v>
      </c>
      <c r="F524" s="6">
        <f t="shared" si="366"/>
        <v>0</v>
      </c>
    </row>
    <row r="525" spans="2:6" x14ac:dyDescent="0.25">
      <c r="B525">
        <f t="shared" ref="B525:C525" si="376">B524+1</f>
        <v>2094</v>
      </c>
      <c r="C525">
        <f t="shared" si="376"/>
        <v>139</v>
      </c>
      <c r="D525">
        <f>IF(D524=0,0,D524*(1-VLOOKUP(C524,Mort!$A$2:$E$111,IF(D524/D523=1-VLOOKUP(C523,Mort!$A$2:$E$111,4),4,5))))</f>
        <v>0</v>
      </c>
      <c r="E525" s="5">
        <f>IF(C525&lt;65,Assumptions!$C$6,Assumptions!$C$7)*(1+Assumptions!$C$8)^(B525-$B$10)</f>
        <v>232741.29247252279</v>
      </c>
      <c r="F525" s="6">
        <f t="shared" si="366"/>
        <v>0</v>
      </c>
    </row>
    <row r="526" spans="2:6" x14ac:dyDescent="0.25">
      <c r="B526">
        <f t="shared" ref="B526:C526" si="377">B525+1</f>
        <v>2095</v>
      </c>
      <c r="C526">
        <f t="shared" si="377"/>
        <v>140</v>
      </c>
      <c r="D526">
        <f>IF(D525=0,0,D525*(1-VLOOKUP(C525,Mort!$A$2:$E$111,IF(D525/D524=1-VLOOKUP(C524,Mort!$A$2:$E$111,4),4,5))))</f>
        <v>0</v>
      </c>
      <c r="E526" s="5">
        <f>IF(C526&lt;65,Assumptions!$C$6,Assumptions!$C$7)*(1+Assumptions!$C$8)^(B526-$B$10)</f>
        <v>245542.06355851155</v>
      </c>
      <c r="F526" s="6">
        <f t="shared" si="366"/>
        <v>0</v>
      </c>
    </row>
    <row r="527" spans="2:6" x14ac:dyDescent="0.25">
      <c r="B527">
        <f t="shared" ref="B527:C527" si="378">B526+1</f>
        <v>2096</v>
      </c>
      <c r="C527">
        <f t="shared" si="378"/>
        <v>141</v>
      </c>
      <c r="D527">
        <f>IF(D526=0,0,D526*(1-VLOOKUP(C526,Mort!$A$2:$E$111,IF(D526/D525=1-VLOOKUP(C525,Mort!$A$2:$E$111,4),4,5))))</f>
        <v>0</v>
      </c>
      <c r="E527" s="5">
        <f>IF(C527&lt;65,Assumptions!$C$6,Assumptions!$C$7)*(1+Assumptions!$C$8)^(B527-$B$10)</f>
        <v>259046.87705422964</v>
      </c>
      <c r="F527" s="6">
        <f t="shared" si="366"/>
        <v>0</v>
      </c>
    </row>
    <row r="528" spans="2:6" x14ac:dyDescent="0.25">
      <c r="B528">
        <f t="shared" ref="B528:C528" si="379">B527+1</f>
        <v>2097</v>
      </c>
      <c r="C528">
        <f t="shared" si="379"/>
        <v>142</v>
      </c>
      <c r="D528">
        <f>IF(D527=0,0,D527*(1-VLOOKUP(C527,Mort!$A$2:$E$111,IF(D527/D526=1-VLOOKUP(C526,Mort!$A$2:$E$111,4),4,5))))</f>
        <v>0</v>
      </c>
      <c r="E528" s="5">
        <f>IF(C528&lt;65,Assumptions!$C$6,Assumptions!$C$7)*(1+Assumptions!$C$8)^(B528-$B$10)</f>
        <v>273294.45529221225</v>
      </c>
      <c r="F528" s="6">
        <f t="shared" si="366"/>
        <v>0</v>
      </c>
    </row>
    <row r="529" spans="2:6" x14ac:dyDescent="0.25">
      <c r="B529">
        <f t="shared" ref="B529:C529" si="380">B528+1</f>
        <v>2098</v>
      </c>
      <c r="C529">
        <f t="shared" si="380"/>
        <v>143</v>
      </c>
      <c r="D529">
        <f>IF(D528=0,0,D528*(1-VLOOKUP(C528,Mort!$A$2:$E$111,IF(D528/D527=1-VLOOKUP(C527,Mort!$A$2:$E$111,4),4,5))))</f>
        <v>0</v>
      </c>
      <c r="E529" s="5">
        <f>IF(C529&lt;65,Assumptions!$C$6,Assumptions!$C$7)*(1+Assumptions!$C$8)^(B529-$B$10)</f>
        <v>288325.65033328393</v>
      </c>
      <c r="F529" s="6">
        <f t="shared" si="366"/>
        <v>0</v>
      </c>
    </row>
    <row r="530" spans="2:6" x14ac:dyDescent="0.25">
      <c r="B530">
        <f t="shared" ref="B530:C530" si="381">B529+1</f>
        <v>2099</v>
      </c>
      <c r="C530">
        <f t="shared" si="381"/>
        <v>144</v>
      </c>
      <c r="D530">
        <f>IF(D529=0,0,D529*(1-VLOOKUP(C529,Mort!$A$2:$E$111,IF(D529/D528=1-VLOOKUP(C528,Mort!$A$2:$E$111,4),4,5))))</f>
        <v>0</v>
      </c>
      <c r="E530" s="5">
        <f>IF(C530&lt;65,Assumptions!$C$6,Assumptions!$C$7)*(1+Assumptions!$C$8)^(B530-$B$10)</f>
        <v>304183.56110161456</v>
      </c>
      <c r="F530" s="6">
        <f t="shared" si="366"/>
        <v>0</v>
      </c>
    </row>
    <row r="531" spans="2:6" x14ac:dyDescent="0.25">
      <c r="B531">
        <f t="shared" ref="B531:C531" si="382">B530+1</f>
        <v>2100</v>
      </c>
      <c r="C531">
        <f t="shared" si="382"/>
        <v>145</v>
      </c>
      <c r="D531">
        <f>IF(D530=0,0,D530*(1-VLOOKUP(C530,Mort!$A$2:$E$111,IF(D530/D529=1-VLOOKUP(C529,Mort!$A$2:$E$111,4),4,5))))</f>
        <v>0</v>
      </c>
      <c r="E531" s="5">
        <f>IF(C531&lt;65,Assumptions!$C$6,Assumptions!$C$7)*(1+Assumptions!$C$8)^(B531-$B$10)</f>
        <v>320913.65696220333</v>
      </c>
      <c r="F531" s="6">
        <f t="shared" si="366"/>
        <v>0</v>
      </c>
    </row>
    <row r="532" spans="2:6" x14ac:dyDescent="0.25">
      <c r="B532">
        <f t="shared" ref="B532:C532" si="383">B531+1</f>
        <v>2101</v>
      </c>
      <c r="C532">
        <f t="shared" si="383"/>
        <v>146</v>
      </c>
      <c r="D532">
        <f>IF(D531=0,0,D531*(1-VLOOKUP(C531,Mort!$A$2:$E$111,IF(D531/D530=1-VLOOKUP(C530,Mort!$A$2:$E$111,4),4,5))))</f>
        <v>0</v>
      </c>
      <c r="E532" s="5">
        <f>IF(C532&lt;65,Assumptions!$C$6,Assumptions!$C$7)*(1+Assumptions!$C$8)^(B532-$B$10)</f>
        <v>338563.90809512453</v>
      </c>
      <c r="F532" s="6">
        <f t="shared" si="366"/>
        <v>0</v>
      </c>
    </row>
    <row r="533" spans="2:6" x14ac:dyDescent="0.25">
      <c r="B533">
        <f t="shared" ref="B533:C533" si="384">B532+1</f>
        <v>2102</v>
      </c>
      <c r="C533">
        <f t="shared" si="384"/>
        <v>147</v>
      </c>
      <c r="D533">
        <f>IF(D532=0,0,D532*(1-VLOOKUP(C532,Mort!$A$2:$E$111,IF(D532/D531=1-VLOOKUP(C531,Mort!$A$2:$E$111,4),4,5))))</f>
        <v>0</v>
      </c>
      <c r="E533" s="5">
        <f>IF(C533&lt;65,Assumptions!$C$6,Assumptions!$C$7)*(1+Assumptions!$C$8)^(B533-$B$10)</f>
        <v>357184.92304035631</v>
      </c>
      <c r="F533" s="6">
        <f t="shared" si="366"/>
        <v>0</v>
      </c>
    </row>
    <row r="534" spans="2:6" x14ac:dyDescent="0.25">
      <c r="B534">
        <f t="shared" ref="B534:C534" si="385">B533+1</f>
        <v>2103</v>
      </c>
      <c r="C534">
        <f t="shared" si="385"/>
        <v>148</v>
      </c>
      <c r="D534">
        <f>IF(D533=0,0,D533*(1-VLOOKUP(C533,Mort!$A$2:$E$111,IF(D533/D532=1-VLOOKUP(C532,Mort!$A$2:$E$111,4),4,5))))</f>
        <v>0</v>
      </c>
      <c r="E534" s="5">
        <f>IF(C534&lt;65,Assumptions!$C$6,Assumptions!$C$7)*(1+Assumptions!$C$8)^(B534-$B$10)</f>
        <v>376830.09380757593</v>
      </c>
      <c r="F534" s="6">
        <f t="shared" si="366"/>
        <v>0</v>
      </c>
    </row>
    <row r="535" spans="2:6" x14ac:dyDescent="0.25">
      <c r="B535">
        <f t="shared" ref="B535:C535" si="386">B534+1</f>
        <v>2104</v>
      </c>
      <c r="C535">
        <f t="shared" si="386"/>
        <v>149</v>
      </c>
      <c r="D535">
        <f>IF(D534=0,0,D534*(1-VLOOKUP(C534,Mort!$A$2:$E$111,IF(D534/D533=1-VLOOKUP(C533,Mort!$A$2:$E$111,4),4,5))))</f>
        <v>0</v>
      </c>
      <c r="E535" s="5">
        <f>IF(C535&lt;65,Assumptions!$C$6,Assumptions!$C$7)*(1+Assumptions!$C$8)^(B535-$B$10)</f>
        <v>397555.7489669926</v>
      </c>
      <c r="F535" s="6">
        <f t="shared" si="366"/>
        <v>0</v>
      </c>
    </row>
    <row r="536" spans="2:6" x14ac:dyDescent="0.25">
      <c r="B536">
        <f t="shared" ref="B536:C536" si="387">B535+1</f>
        <v>2105</v>
      </c>
      <c r="C536">
        <f t="shared" si="387"/>
        <v>150</v>
      </c>
      <c r="D536">
        <f>IF(D535=0,0,D535*(1-VLOOKUP(C535,Mort!$A$2:$E$111,IF(D535/D534=1-VLOOKUP(C534,Mort!$A$2:$E$111,4),4,5))))</f>
        <v>0</v>
      </c>
      <c r="E536" s="5">
        <f>IF(C536&lt;65,Assumptions!$C$6,Assumptions!$C$7)*(1+Assumptions!$C$8)^(B536-$B$10)</f>
        <v>419421.31516017712</v>
      </c>
      <c r="F536" s="6">
        <f t="shared" si="366"/>
        <v>0</v>
      </c>
    </row>
    <row r="537" spans="2:6" x14ac:dyDescent="0.25">
      <c r="B537">
        <f t="shared" ref="B537:C537" si="388">B536+1</f>
        <v>2106</v>
      </c>
      <c r="C537">
        <f t="shared" si="388"/>
        <v>151</v>
      </c>
      <c r="D537">
        <f>IF(D536=0,0,D536*(1-VLOOKUP(C536,Mort!$A$2:$E$111,IF(D536/D535=1-VLOOKUP(C535,Mort!$A$2:$E$111,4),4,5))))</f>
        <v>0</v>
      </c>
      <c r="E537" s="5">
        <f>IF(C537&lt;65,Assumptions!$C$6,Assumptions!$C$7)*(1+Assumptions!$C$8)^(B537-$B$10)</f>
        <v>442489.4874939869</v>
      </c>
      <c r="F537" s="6">
        <f t="shared" si="366"/>
        <v>0</v>
      </c>
    </row>
    <row r="538" spans="2:6" x14ac:dyDescent="0.25">
      <c r="B538">
        <f t="shared" ref="B538:C538" si="389">B537+1</f>
        <v>2107</v>
      </c>
      <c r="C538">
        <f t="shared" si="389"/>
        <v>152</v>
      </c>
      <c r="D538">
        <f>IF(D537=0,0,D537*(1-VLOOKUP(C537,Mort!$A$2:$E$111,IF(D537/D536=1-VLOOKUP(C536,Mort!$A$2:$E$111,4),4,5))))</f>
        <v>0</v>
      </c>
      <c r="E538" s="5">
        <f>IF(C538&lt;65,Assumptions!$C$6,Assumptions!$C$7)*(1+Assumptions!$C$8)^(B538-$B$10)</f>
        <v>466826.40930615616</v>
      </c>
      <c r="F538" s="6">
        <f t="shared" si="366"/>
        <v>0</v>
      </c>
    </row>
    <row r="539" spans="2:6" x14ac:dyDescent="0.25">
      <c r="B539">
        <f t="shared" ref="B539:C539" si="390">B538+1</f>
        <v>2108</v>
      </c>
      <c r="C539">
        <f t="shared" si="390"/>
        <v>153</v>
      </c>
      <c r="D539">
        <f>IF(D538=0,0,D538*(1-VLOOKUP(C538,Mort!$A$2:$E$111,IF(D538/D537=1-VLOOKUP(C537,Mort!$A$2:$E$111,4),4,5))))</f>
        <v>0</v>
      </c>
      <c r="E539" s="5">
        <f>IF(C539&lt;65,Assumptions!$C$6,Assumptions!$C$7)*(1+Assumptions!$C$8)^(B539-$B$10)</f>
        <v>492501.86181799474</v>
      </c>
      <c r="F539" s="6">
        <f t="shared" si="366"/>
        <v>0</v>
      </c>
    </row>
    <row r="540" spans="2:6" x14ac:dyDescent="0.25">
      <c r="B540">
        <f t="shared" ref="B540:C540" si="391">B539+1</f>
        <v>2109</v>
      </c>
      <c r="C540">
        <f t="shared" si="391"/>
        <v>154</v>
      </c>
      <c r="D540">
        <f>IF(D539=0,0,D539*(1-VLOOKUP(C539,Mort!$A$2:$E$111,IF(D539/D538=1-VLOOKUP(C538,Mort!$A$2:$E$111,4),4,5))))</f>
        <v>0</v>
      </c>
      <c r="E540" s="5">
        <f>IF(C540&lt;65,Assumptions!$C$6,Assumptions!$C$7)*(1+Assumptions!$C$8)^(B540-$B$10)</f>
        <v>519589.46421798447</v>
      </c>
      <c r="F540" s="6">
        <f t="shared" si="366"/>
        <v>0</v>
      </c>
    </row>
    <row r="541" spans="2:6" x14ac:dyDescent="0.25">
      <c r="B541">
        <f t="shared" ref="B541:C541" si="392">B540+1</f>
        <v>2110</v>
      </c>
      <c r="C541">
        <f t="shared" si="392"/>
        <v>155</v>
      </c>
      <c r="D541">
        <f>IF(D540=0,0,D540*(1-VLOOKUP(C540,Mort!$A$2:$E$111,IF(D540/D539=1-VLOOKUP(C539,Mort!$A$2:$E$111,4),4,5))))</f>
        <v>0</v>
      </c>
      <c r="E541" s="5">
        <f>IF(C541&lt;65,Assumptions!$C$6,Assumptions!$C$7)*(1+Assumptions!$C$8)^(B541-$B$10)</f>
        <v>548166.88474997354</v>
      </c>
      <c r="F541" s="6">
        <f t="shared" si="366"/>
        <v>0</v>
      </c>
    </row>
    <row r="542" spans="2:6" x14ac:dyDescent="0.25">
      <c r="B542">
        <f t="shared" ref="B542:C542" si="393">B541+1</f>
        <v>2111</v>
      </c>
      <c r="C542">
        <f t="shared" si="393"/>
        <v>156</v>
      </c>
      <c r="D542">
        <f>IF(D541=0,0,D541*(1-VLOOKUP(C541,Mort!$A$2:$E$111,IF(D541/D540=1-VLOOKUP(C540,Mort!$A$2:$E$111,4),4,5))))</f>
        <v>0</v>
      </c>
      <c r="E542" s="5">
        <f>IF(C542&lt;65,Assumptions!$C$6,Assumptions!$C$7)*(1+Assumptions!$C$8)^(B542-$B$10)</f>
        <v>578316.06341122207</v>
      </c>
      <c r="F542" s="6">
        <f t="shared" si="366"/>
        <v>0</v>
      </c>
    </row>
    <row r="543" spans="2:6" x14ac:dyDescent="0.25">
      <c r="B543">
        <f t="shared" ref="B543:C543" si="394">B542+1</f>
        <v>2112</v>
      </c>
      <c r="C543">
        <f t="shared" si="394"/>
        <v>157</v>
      </c>
      <c r="D543">
        <f>IF(D542=0,0,D542*(1-VLOOKUP(C542,Mort!$A$2:$E$111,IF(D542/D541=1-VLOOKUP(C541,Mort!$A$2:$E$111,4),4,5))))</f>
        <v>0</v>
      </c>
      <c r="E543" s="5">
        <f>IF(C543&lt;65,Assumptions!$C$6,Assumptions!$C$7)*(1+Assumptions!$C$8)^(B543-$B$10)</f>
        <v>610123.4468988392</v>
      </c>
      <c r="F543" s="6">
        <f t="shared" si="366"/>
        <v>0</v>
      </c>
    </row>
    <row r="544" spans="2:6" x14ac:dyDescent="0.25">
      <c r="B544">
        <f t="shared" ref="B544:C544" si="395">B543+1</f>
        <v>2113</v>
      </c>
      <c r="C544">
        <f t="shared" si="395"/>
        <v>158</v>
      </c>
      <c r="D544">
        <f>IF(D543=0,0,D543*(1-VLOOKUP(C543,Mort!$A$2:$E$111,IF(D543/D542=1-VLOOKUP(C542,Mort!$A$2:$E$111,4),4,5))))</f>
        <v>0</v>
      </c>
      <c r="E544" s="5">
        <f>IF(C544&lt;65,Assumptions!$C$6,Assumptions!$C$7)*(1+Assumptions!$C$8)^(B544-$B$10)</f>
        <v>643680.23647827539</v>
      </c>
      <c r="F544" s="6">
        <f t="shared" si="366"/>
        <v>0</v>
      </c>
    </row>
    <row r="545" spans="2:6" x14ac:dyDescent="0.25">
      <c r="B545">
        <f t="shared" ref="B545:C545" si="396">B544+1</f>
        <v>2114</v>
      </c>
      <c r="C545">
        <f t="shared" si="396"/>
        <v>159</v>
      </c>
      <c r="D545">
        <f>IF(D544=0,0,D544*(1-VLOOKUP(C544,Mort!$A$2:$E$111,IF(D544/D543=1-VLOOKUP(C543,Mort!$A$2:$E$111,4),4,5))))</f>
        <v>0</v>
      </c>
      <c r="E545" s="5">
        <f>IF(C545&lt;65,Assumptions!$C$6,Assumptions!$C$7)*(1+Assumptions!$C$8)^(B545-$B$10)</f>
        <v>679082.6494845805</v>
      </c>
      <c r="F545" s="6">
        <f t="shared" si="366"/>
        <v>0</v>
      </c>
    </row>
    <row r="546" spans="2:6" x14ac:dyDescent="0.25">
      <c r="B546">
        <f t="shared" ref="B546:C546" si="397">B545+1</f>
        <v>2115</v>
      </c>
      <c r="C546">
        <f t="shared" si="397"/>
        <v>160</v>
      </c>
      <c r="D546">
        <f>IF(D545=0,0,D545*(1-VLOOKUP(C545,Mort!$A$2:$E$111,IF(D545/D544=1-VLOOKUP(C544,Mort!$A$2:$E$111,4),4,5))))</f>
        <v>0</v>
      </c>
      <c r="E546" s="5">
        <f>IF(C546&lt;65,Assumptions!$C$6,Assumptions!$C$7)*(1+Assumptions!$C$8)^(B546-$B$10)</f>
        <v>716432.19520623237</v>
      </c>
      <c r="F546" s="6">
        <f t="shared" si="366"/>
        <v>0</v>
      </c>
    </row>
    <row r="547" spans="2:6" x14ac:dyDescent="0.25">
      <c r="B547">
        <f t="shared" ref="B547:C547" si="398">B546+1</f>
        <v>2116</v>
      </c>
      <c r="C547">
        <f t="shared" si="398"/>
        <v>161</v>
      </c>
      <c r="D547">
        <f>IF(D546=0,0,D546*(1-VLOOKUP(C546,Mort!$A$2:$E$111,IF(D546/D545=1-VLOOKUP(C545,Mort!$A$2:$E$111,4),4,5))))</f>
        <v>0</v>
      </c>
      <c r="E547" s="5">
        <f>IF(C547&lt;65,Assumptions!$C$6,Assumptions!$C$7)*(1+Assumptions!$C$8)^(B547-$B$10)</f>
        <v>755835.96594257513</v>
      </c>
      <c r="F547" s="6">
        <f t="shared" si="366"/>
        <v>0</v>
      </c>
    </row>
    <row r="548" spans="2:6" x14ac:dyDescent="0.25">
      <c r="B548">
        <f t="shared" ref="B548:C548" si="399">B547+1</f>
        <v>2117</v>
      </c>
      <c r="C548">
        <f t="shared" si="399"/>
        <v>162</v>
      </c>
      <c r="D548">
        <f>IF(D547=0,0,D547*(1-VLOOKUP(C547,Mort!$A$2:$E$111,IF(D547/D546=1-VLOOKUP(C546,Mort!$A$2:$E$111,4),4,5))))</f>
        <v>0</v>
      </c>
      <c r="E548" s="5">
        <f>IF(C548&lt;65,Assumptions!$C$6,Assumptions!$C$7)*(1+Assumptions!$C$8)^(B548-$B$10)</f>
        <v>797406.94406941684</v>
      </c>
      <c r="F548" s="6">
        <f t="shared" si="366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30C6-5B64-4C87-ADE6-4B32E235D2BA}">
  <sheetPr codeName="Sheet11"/>
  <dimension ref="A1:R104"/>
  <sheetViews>
    <sheetView workbookViewId="0"/>
  </sheetViews>
  <sheetFormatPr defaultRowHeight="15" x14ac:dyDescent="0.25"/>
  <cols>
    <col min="2" max="2" width="13.5703125" bestFit="1" customWidth="1"/>
    <col min="3" max="3" width="11.85546875" bestFit="1" customWidth="1"/>
    <col min="4" max="4" width="13.5703125" bestFit="1" customWidth="1"/>
    <col min="5" max="6" width="10.85546875" bestFit="1" customWidth="1"/>
    <col min="9" max="9" width="11.140625" bestFit="1" customWidth="1"/>
    <col min="10" max="10" width="9.85546875" bestFit="1" customWidth="1"/>
    <col min="11" max="11" width="11.140625" bestFit="1" customWidth="1"/>
    <col min="12" max="12" width="10.140625" bestFit="1" customWidth="1"/>
  </cols>
  <sheetData>
    <row r="1" spans="1:18" x14ac:dyDescent="0.25">
      <c r="A1" t="s">
        <v>69</v>
      </c>
      <c r="H1" t="s">
        <v>70</v>
      </c>
    </row>
    <row r="2" spans="1:18" x14ac:dyDescent="0.25">
      <c r="A2" t="s">
        <v>48</v>
      </c>
      <c r="B2" s="14">
        <f>SUM(B5:B21)</f>
        <v>1925674.74</v>
      </c>
      <c r="C2" s="14">
        <f>SUM(C5:C21)</f>
        <v>952904.15000000014</v>
      </c>
      <c r="D2" s="14">
        <f>SUM(D5:D21)</f>
        <v>1206434.24</v>
      </c>
      <c r="E2" s="14">
        <f>SUM(E5:E21)</f>
        <v>75064.12</v>
      </c>
      <c r="F2" s="14">
        <f>SUM(F5:F21)</f>
        <v>54646.130000000005</v>
      </c>
      <c r="G2" s="5"/>
      <c r="H2" s="5">
        <f>Totals!B2-B2</f>
        <v>-0.11884888610802591</v>
      </c>
      <c r="I2" s="5">
        <f>C2-Totals!DB2</f>
        <v>-6.1343925655819476E-2</v>
      </c>
      <c r="J2" s="5">
        <f>D2-Totals!CZ2</f>
        <v>0.13061050768010318</v>
      </c>
      <c r="K2" s="5">
        <f>E2-Totals!DA2</f>
        <v>9.8143340728711337E-3</v>
      </c>
      <c r="L2" s="5">
        <f>F2-Totals!CY2</f>
        <v>5.0986006535822526E-3</v>
      </c>
    </row>
    <row r="3" spans="1:18" x14ac:dyDescent="0.25">
      <c r="O3" t="s">
        <v>182</v>
      </c>
      <c r="Q3" t="s">
        <v>181</v>
      </c>
    </row>
    <row r="4" spans="1:18" x14ac:dyDescent="0.25">
      <c r="A4" t="s">
        <v>3</v>
      </c>
      <c r="B4" t="s">
        <v>21</v>
      </c>
      <c r="C4" t="s">
        <v>43</v>
      </c>
      <c r="D4" t="s">
        <v>37</v>
      </c>
      <c r="E4" t="s">
        <v>42</v>
      </c>
      <c r="F4" t="s">
        <v>36</v>
      </c>
      <c r="H4" t="s">
        <v>21</v>
      </c>
      <c r="I4" t="s">
        <v>43</v>
      </c>
      <c r="J4" t="s">
        <v>37</v>
      </c>
      <c r="K4" t="s">
        <v>42</v>
      </c>
      <c r="L4" t="s">
        <v>36</v>
      </c>
      <c r="N4" t="s">
        <v>16</v>
      </c>
      <c r="O4" t="s">
        <v>54</v>
      </c>
      <c r="P4" t="s">
        <v>55</v>
      </c>
      <c r="Q4" t="s">
        <v>54</v>
      </c>
      <c r="R4" t="s">
        <v>55</v>
      </c>
    </row>
    <row r="5" spans="1:18" x14ac:dyDescent="0.25">
      <c r="A5">
        <v>1</v>
      </c>
      <c r="B5" s="5">
        <v>156035.76</v>
      </c>
      <c r="C5" s="5">
        <v>50629.58</v>
      </c>
      <c r="D5" s="5">
        <v>111454.1</v>
      </c>
      <c r="E5" s="5">
        <v>7735.43</v>
      </c>
      <c r="F5" s="5">
        <v>11145.41</v>
      </c>
      <c r="H5" s="5">
        <f>Totals!B5-B5</f>
        <v>-1.5059266792377457E-2</v>
      </c>
      <c r="I5" s="5">
        <f>C5-Totals!DB5</f>
        <v>-5.5557366154971533E-2</v>
      </c>
      <c r="J5" s="5">
        <f>D5-Totals!CZ5</f>
        <v>-3.5290951491333544E-3</v>
      </c>
      <c r="K5" s="5">
        <f>E5-Totals!DA5</f>
        <v>5.5121712484833552E-3</v>
      </c>
      <c r="L5" s="5">
        <f>F5-Totals!CY5</f>
        <v>-3.529095156409312E-4</v>
      </c>
      <c r="N5">
        <f>Assumptions!C3</f>
        <v>2019</v>
      </c>
      <c r="O5">
        <v>12</v>
      </c>
      <c r="P5">
        <v>5</v>
      </c>
      <c r="Q5" s="3">
        <f>O5-Results!E31</f>
        <v>0</v>
      </c>
      <c r="R5" s="3">
        <f>P5-Results!F31</f>
        <v>0</v>
      </c>
    </row>
    <row r="6" spans="1:18" x14ac:dyDescent="0.25">
      <c r="A6">
        <v>2</v>
      </c>
      <c r="B6" s="5">
        <v>88192.149999999951</v>
      </c>
      <c r="C6" s="5">
        <v>11990.88</v>
      </c>
      <c r="D6" s="5">
        <v>10583.07</v>
      </c>
      <c r="E6" s="5">
        <v>5395.79</v>
      </c>
      <c r="F6" s="5">
        <v>3527.69</v>
      </c>
      <c r="H6" s="5">
        <f>Totals!B6-B6</f>
        <v>-3.0604065497755073E-2</v>
      </c>
      <c r="I6" s="5">
        <f>C6-Totals!DB6</f>
        <v>2.3844773890232318E-2</v>
      </c>
      <c r="J6" s="5">
        <f>D6-Totals!CZ6</f>
        <v>1.5672487865231233E-2</v>
      </c>
      <c r="K6" s="5">
        <f>E6-Totals!DA6</f>
        <v>3.5787368778983364E-4</v>
      </c>
      <c r="L6" s="5">
        <f>F6-Totals!CY6</f>
        <v>5.2241626217437442E-3</v>
      </c>
      <c r="N6">
        <f>N5+1</f>
        <v>2020</v>
      </c>
      <c r="O6">
        <v>10.975290000000001</v>
      </c>
      <c r="P6">
        <v>5.01518</v>
      </c>
      <c r="Q6" s="3">
        <f>O6-Results!E32</f>
        <v>0</v>
      </c>
      <c r="R6" s="3">
        <f>P6-Results!F32</f>
        <v>0</v>
      </c>
    </row>
    <row r="7" spans="1:18" x14ac:dyDescent="0.25">
      <c r="A7">
        <v>3</v>
      </c>
      <c r="B7" s="5">
        <v>142357.37000000005</v>
      </c>
      <c r="C7" s="5">
        <v>30610.43</v>
      </c>
      <c r="D7" s="5">
        <v>53384.04</v>
      </c>
      <c r="E7" s="5">
        <v>7531.67</v>
      </c>
      <c r="F7" s="5">
        <v>8897.34</v>
      </c>
      <c r="H7" s="5">
        <f>Totals!B7-B7</f>
        <v>-1.4423344488022849E-2</v>
      </c>
      <c r="I7" s="5">
        <f>C7-Totals!DB7</f>
        <v>-4.841738934192108E-2</v>
      </c>
      <c r="J7" s="5">
        <f>D7-Totals!CZ7</f>
        <v>3.1658754167438019E-2</v>
      </c>
      <c r="K7" s="5">
        <f>E7-Totals!DA7</f>
        <v>4.2519014014033019E-3</v>
      </c>
      <c r="L7" s="5">
        <f>F7-Totals!CY7</f>
        <v>5.2764590273000067E-3</v>
      </c>
      <c r="N7">
        <f t="shared" ref="N7:N70" si="0">N6+1</f>
        <v>2021</v>
      </c>
      <c r="O7">
        <v>10.153394474899999</v>
      </c>
      <c r="P7">
        <v>5.0341942613999997</v>
      </c>
      <c r="Q7" s="3">
        <f>O7-Results!E33</f>
        <v>0</v>
      </c>
      <c r="R7" s="3">
        <f>P7-Results!F33</f>
        <v>0</v>
      </c>
    </row>
    <row r="8" spans="1:18" x14ac:dyDescent="0.25">
      <c r="A8">
        <v>4</v>
      </c>
      <c r="B8" s="5">
        <v>80081.939999999988</v>
      </c>
      <c r="C8" s="5">
        <v>4205.13</v>
      </c>
      <c r="D8" s="5">
        <v>4710.7</v>
      </c>
      <c r="E8" s="5">
        <v>6078.3</v>
      </c>
      <c r="F8" s="5">
        <v>4710.7</v>
      </c>
      <c r="H8" s="5">
        <f>Totals!B8-B8</f>
        <v>1.472514244960621E-2</v>
      </c>
      <c r="I8" s="5">
        <f>C8-Totals!DB8</f>
        <v>2.7494326942360203E-2</v>
      </c>
      <c r="J8" s="5">
        <f>D8-Totals!CZ8</f>
        <v>-3.219126026124286E-3</v>
      </c>
      <c r="K8" s="5">
        <f>E8-Totals!DA8</f>
        <v>-3.2720142025937093E-3</v>
      </c>
      <c r="L8" s="5">
        <f>F8-Totals!CY8</f>
        <v>-3.219126026124286E-3</v>
      </c>
      <c r="N8">
        <f t="shared" si="0"/>
        <v>2022</v>
      </c>
      <c r="O8">
        <v>9.435459098000651</v>
      </c>
      <c r="P8">
        <v>5.095610083263205</v>
      </c>
      <c r="Q8" s="3">
        <f>O8-Results!E34</f>
        <v>0</v>
      </c>
      <c r="R8" s="3">
        <f>P8-Results!F34</f>
        <v>0</v>
      </c>
    </row>
    <row r="9" spans="1:18" x14ac:dyDescent="0.25">
      <c r="A9">
        <v>5</v>
      </c>
      <c r="B9" s="5">
        <v>138904.9</v>
      </c>
      <c r="C9" s="5">
        <v>103003.2</v>
      </c>
      <c r="D9" s="5">
        <v>138904.9</v>
      </c>
      <c r="E9" s="5">
        <v>6391.93</v>
      </c>
      <c r="F9" s="5">
        <v>0</v>
      </c>
      <c r="H9" s="5">
        <f>Totals!B9-B9</f>
        <v>-1.8019346171058714E-3</v>
      </c>
      <c r="I9" s="5">
        <f>C9-Totals!DB9</f>
        <v>1.0618972082738765E-2</v>
      </c>
      <c r="J9" s="5">
        <f>D9-Totals!CZ9</f>
        <v>1.8019346171058714E-3</v>
      </c>
      <c r="K9" s="5">
        <f>E9-Totals!DA9</f>
        <v>-2.2926210594960139E-3</v>
      </c>
      <c r="L9" s="5">
        <f>F9-Totals!CY9</f>
        <v>0</v>
      </c>
      <c r="N9">
        <f t="shared" si="0"/>
        <v>2023</v>
      </c>
      <c r="O9">
        <v>8.7965171480377222</v>
      </c>
      <c r="P9">
        <v>5.1759232995614672</v>
      </c>
      <c r="Q9" s="3">
        <f>O9-Results!E35</f>
        <v>0</v>
      </c>
      <c r="R9" s="3">
        <f>P9-Results!F35</f>
        <v>0</v>
      </c>
    </row>
    <row r="10" spans="1:18" x14ac:dyDescent="0.25">
      <c r="A10">
        <v>6</v>
      </c>
      <c r="B10" s="5">
        <v>159432.15999999997</v>
      </c>
      <c r="C10" s="5">
        <v>66245.73</v>
      </c>
      <c r="D10" s="5">
        <v>159432.15999999997</v>
      </c>
      <c r="E10" s="5">
        <v>8815.7199999999993</v>
      </c>
      <c r="F10" s="5">
        <v>0</v>
      </c>
      <c r="H10" s="5">
        <f>Totals!B10-B10</f>
        <v>-2.4618343828478828E-2</v>
      </c>
      <c r="I10" s="5">
        <f>C10-Totals!DB10</f>
        <v>3.184515712200664E-2</v>
      </c>
      <c r="J10" s="5">
        <f>D10-Totals!CZ10</f>
        <v>2.4618343828478828E-2</v>
      </c>
      <c r="K10" s="5">
        <f>E10-Totals!DA10</f>
        <v>-8.9108331849274691E-4</v>
      </c>
      <c r="L10" s="5">
        <f>F10-Totals!CY10</f>
        <v>0</v>
      </c>
      <c r="N10">
        <f t="shared" si="0"/>
        <v>2024</v>
      </c>
      <c r="O10">
        <v>8.1871886584258586</v>
      </c>
      <c r="P10">
        <v>5.3089693415910775</v>
      </c>
      <c r="Q10" s="3">
        <f>O10-Results!E36</f>
        <v>0</v>
      </c>
      <c r="R10" s="3">
        <f>P10-Results!F36</f>
        <v>0</v>
      </c>
    </row>
    <row r="11" spans="1:18" x14ac:dyDescent="0.25">
      <c r="A11">
        <v>7</v>
      </c>
      <c r="B11" s="5">
        <v>134620.76999999996</v>
      </c>
      <c r="C11" s="5">
        <v>35419.19</v>
      </c>
      <c r="D11" s="5">
        <v>59831.44</v>
      </c>
      <c r="E11" s="5">
        <v>6586.94</v>
      </c>
      <c r="F11" s="5">
        <v>7478.93</v>
      </c>
      <c r="H11" s="5">
        <f>Totals!B11-B11</f>
        <v>-1.3647696119733155E-2</v>
      </c>
      <c r="I11" s="5">
        <f>C11-Totals!DB11</f>
        <v>-3.1171927839750424E-2</v>
      </c>
      <c r="J11" s="5">
        <f>D11-Totals!CZ11</f>
        <v>-7.2676905911066569E-3</v>
      </c>
      <c r="K11" s="5">
        <f>E11-Totals!DA11</f>
        <v>2.6996304386557313E-3</v>
      </c>
      <c r="L11" s="5">
        <f>F11-Totals!CY11</f>
        <v>-9.0846132388833212E-4</v>
      </c>
      <c r="N11">
        <f t="shared" si="0"/>
        <v>2025</v>
      </c>
      <c r="O11">
        <v>7.6570895691808056</v>
      </c>
      <c r="P11">
        <v>5.4022674844932439</v>
      </c>
      <c r="Q11" s="3">
        <f>O11-Results!E37</f>
        <v>0</v>
      </c>
      <c r="R11" s="3">
        <f>P11-Results!F37</f>
        <v>0</v>
      </c>
    </row>
    <row r="12" spans="1:18" x14ac:dyDescent="0.25">
      <c r="A12">
        <v>8</v>
      </c>
      <c r="B12" s="5">
        <v>85947.120000000024</v>
      </c>
      <c r="C12" s="5">
        <v>8233.7800000000007</v>
      </c>
      <c r="D12" s="5">
        <v>9047.06</v>
      </c>
      <c r="E12" s="5">
        <v>5798.99</v>
      </c>
      <c r="F12" s="5">
        <v>4523.53</v>
      </c>
      <c r="H12" s="5">
        <f>Totals!B12-B12</f>
        <v>1.332286509568803E-2</v>
      </c>
      <c r="I12" s="5">
        <f>C12-Totals!DB12</f>
        <v>6.1375081904770923E-2</v>
      </c>
      <c r="J12" s="5">
        <f>D12-Totals!CZ12</f>
        <v>-6.665564749710029E-3</v>
      </c>
      <c r="K12" s="5">
        <f>E12-Totals!DA12</f>
        <v>-5.3470051379918004E-3</v>
      </c>
      <c r="L12" s="5">
        <f>F12-Totals!CY12</f>
        <v>-3.3327823748550145E-3</v>
      </c>
      <c r="N12">
        <f t="shared" si="0"/>
        <v>2026</v>
      </c>
      <c r="O12">
        <v>7.2053250187825553</v>
      </c>
      <c r="P12">
        <v>5.4486309062887486</v>
      </c>
      <c r="Q12" s="3">
        <f>O12-Results!E38</f>
        <v>0</v>
      </c>
      <c r="R12" s="3">
        <f>P12-Results!F38</f>
        <v>0</v>
      </c>
    </row>
    <row r="13" spans="1:18" x14ac:dyDescent="0.25">
      <c r="A13">
        <v>9</v>
      </c>
      <c r="B13" s="5">
        <v>153397.94000000003</v>
      </c>
      <c r="C13" s="5">
        <v>54188.82</v>
      </c>
      <c r="D13" s="5">
        <v>73858.33</v>
      </c>
      <c r="E13" s="5">
        <v>5927.72</v>
      </c>
      <c r="F13" s="5">
        <v>5681.41</v>
      </c>
      <c r="H13" s="5">
        <f>Totals!B13-B13</f>
        <v>-2.0275453571230173E-3</v>
      </c>
      <c r="I13" s="5">
        <f>C13-Totals!DB13</f>
        <v>-3.5315608191012871E-2</v>
      </c>
      <c r="J13" s="5">
        <f>D13-Totals!CZ13</f>
        <v>6.3568818120984361E-2</v>
      </c>
      <c r="K13" s="5">
        <f>E13-Totals!DA13</f>
        <v>2.0628312822736916E-3</v>
      </c>
      <c r="L13" s="5">
        <f>F13-Totals!CY13</f>
        <v>4.8899090861596051E-3</v>
      </c>
      <c r="N13">
        <f t="shared" si="0"/>
        <v>2027</v>
      </c>
      <c r="O13">
        <v>6.7878796804567614</v>
      </c>
      <c r="P13">
        <v>5.4884799533341857</v>
      </c>
      <c r="Q13" s="3">
        <f>O13-Results!E39</f>
        <v>0</v>
      </c>
      <c r="R13" s="3">
        <f>P13-Results!F39</f>
        <v>0</v>
      </c>
    </row>
    <row r="14" spans="1:18" x14ac:dyDescent="0.25">
      <c r="A14">
        <v>10</v>
      </c>
      <c r="B14" s="5">
        <v>100565.55</v>
      </c>
      <c r="C14" s="5">
        <v>16594.46</v>
      </c>
      <c r="D14" s="5">
        <v>16760.919999999998</v>
      </c>
      <c r="E14" s="5">
        <v>5659.66</v>
      </c>
      <c r="F14" s="5">
        <v>4190.2299999999996</v>
      </c>
      <c r="H14" s="5">
        <f>Totals!B14-B14</f>
        <v>-1.7907943023601547E-2</v>
      </c>
      <c r="I14" s="5">
        <f>C14-Totals!DB14</f>
        <v>-2.4976864740892779E-2</v>
      </c>
      <c r="J14" s="5">
        <f>D14-Totals!CZ14</f>
        <v>-2.0153428304183763E-3</v>
      </c>
      <c r="K14" s="5">
        <f>E14-Totals!DA14</f>
        <v>2.7502611346790218E-3</v>
      </c>
      <c r="L14" s="5">
        <f>F14-Totals!CY14</f>
        <v>-5.0383570760459406E-4</v>
      </c>
      <c r="N14">
        <f t="shared" si="0"/>
        <v>2028</v>
      </c>
      <c r="O14">
        <v>6.4095176061005779</v>
      </c>
      <c r="P14">
        <v>5.5098217915366421</v>
      </c>
      <c r="Q14" s="3">
        <f>O14-Results!E40</f>
        <v>0</v>
      </c>
      <c r="R14" s="3">
        <f>P14-Results!F40</f>
        <v>0</v>
      </c>
    </row>
    <row r="15" spans="1:18" x14ac:dyDescent="0.25">
      <c r="A15">
        <v>11</v>
      </c>
      <c r="B15" s="5">
        <v>72660.85000000002</v>
      </c>
      <c r="C15" s="5">
        <v>7425.95</v>
      </c>
      <c r="D15" s="5">
        <v>5382.28</v>
      </c>
      <c r="E15" s="5">
        <v>4985.4399999999996</v>
      </c>
      <c r="F15" s="5">
        <v>2691.14</v>
      </c>
      <c r="H15" s="5">
        <f>Totals!B15-B15</f>
        <v>-1.4968694187700748E-2</v>
      </c>
      <c r="I15" s="5">
        <f>C15-Totals!DB15</f>
        <v>-4.9974803555414837E-2</v>
      </c>
      <c r="J15" s="5">
        <f>D15-Totals!CZ15</f>
        <v>-4.076393024661229E-3</v>
      </c>
      <c r="K15" s="5">
        <f>E15-Totals!DA15</f>
        <v>5.2812909480053349E-3</v>
      </c>
      <c r="L15" s="5">
        <f>F15-Totals!CY15</f>
        <v>-2.0381965123306145E-3</v>
      </c>
      <c r="N15">
        <f t="shared" si="0"/>
        <v>2029</v>
      </c>
      <c r="O15">
        <v>6.0403047777000891</v>
      </c>
      <c r="P15">
        <v>5.5398667058567863</v>
      </c>
      <c r="Q15" s="3">
        <f>O15-Results!E41</f>
        <v>0</v>
      </c>
      <c r="R15" s="3">
        <f>P15-Results!F41</f>
        <v>0</v>
      </c>
    </row>
    <row r="16" spans="1:18" x14ac:dyDescent="0.25">
      <c r="A16">
        <v>12</v>
      </c>
      <c r="B16" s="5">
        <v>52192.739999999983</v>
      </c>
      <c r="C16" s="5">
        <v>3071.51</v>
      </c>
      <c r="D16" s="5">
        <v>1799.75</v>
      </c>
      <c r="E16" s="5">
        <v>4156.53</v>
      </c>
      <c r="F16" s="5">
        <v>1799.75</v>
      </c>
      <c r="H16" s="5">
        <f>Totals!B16-B16</f>
        <v>8.1619401535135694E-3</v>
      </c>
      <c r="I16" s="5">
        <f>C16-Totals!DB16</f>
        <v>8.8917220546136377E-3</v>
      </c>
      <c r="J16" s="5">
        <f>D16-Totals!CZ16</f>
        <v>6.3381374502569088E-5</v>
      </c>
      <c r="K16" s="5">
        <f>E16-Totals!DA16</f>
        <v>-1.2989023443878978E-3</v>
      </c>
      <c r="L16" s="5">
        <f>F16-Totals!CY16</f>
        <v>6.3381374502569088E-5</v>
      </c>
      <c r="N16">
        <f t="shared" si="0"/>
        <v>2030</v>
      </c>
      <c r="O16">
        <v>5.6862617033841731</v>
      </c>
      <c r="P16">
        <v>5.5996517523714884</v>
      </c>
      <c r="Q16" s="3">
        <f>O16-Results!E42</f>
        <v>0</v>
      </c>
      <c r="R16" s="3">
        <f>P16-Results!F42</f>
        <v>0</v>
      </c>
    </row>
    <row r="17" spans="1:18" x14ac:dyDescent="0.25">
      <c r="A17">
        <v>13</v>
      </c>
      <c r="B17" s="5">
        <v>183157.72</v>
      </c>
      <c r="C17" s="5">
        <v>183157.72</v>
      </c>
      <c r="D17" s="5">
        <v>183157.72</v>
      </c>
      <c r="E17" s="5">
        <v>0</v>
      </c>
      <c r="F17" s="5">
        <v>0</v>
      </c>
      <c r="H17" s="5">
        <f>Totals!B17-B17</f>
        <v>1.0000000009313226E-2</v>
      </c>
      <c r="I17" s="5">
        <f>C17-Totals!DB17</f>
        <v>-1.0000000009313226E-2</v>
      </c>
      <c r="J17" s="5">
        <f>D17-Totals!CZ17</f>
        <v>-1.0000000009313226E-2</v>
      </c>
      <c r="K17" s="5">
        <f>E17-Totals!DA17</f>
        <v>0</v>
      </c>
      <c r="L17" s="5">
        <f>F17-Totals!CY17</f>
        <v>0</v>
      </c>
      <c r="N17">
        <f t="shared" si="0"/>
        <v>2031</v>
      </c>
      <c r="O17">
        <v>5.3743866860732279</v>
      </c>
      <c r="P17">
        <v>5.6242915451620847</v>
      </c>
      <c r="Q17" s="3">
        <f>O17-Results!E43</f>
        <v>0</v>
      </c>
      <c r="R17" s="3">
        <f>P17-Results!F43</f>
        <v>0</v>
      </c>
    </row>
    <row r="18" spans="1:18" x14ac:dyDescent="0.25">
      <c r="A18">
        <v>14</v>
      </c>
      <c r="B18" s="5">
        <v>96463.710000000021</v>
      </c>
      <c r="C18" s="5">
        <v>96463.71</v>
      </c>
      <c r="D18" s="5">
        <v>96463.710000000021</v>
      </c>
      <c r="E18" s="5">
        <v>0</v>
      </c>
      <c r="F18" s="5">
        <v>0</v>
      </c>
      <c r="H18" s="5">
        <f>Totals!B18-B18</f>
        <v>-1.0000000023865141E-2</v>
      </c>
      <c r="I18" s="5">
        <f>C18-Totals!DB18</f>
        <v>1.0000000009313226E-2</v>
      </c>
      <c r="J18" s="5">
        <f>D18-Totals!CZ18</f>
        <v>1.0000000023865141E-2</v>
      </c>
      <c r="K18" s="5">
        <f>E18-Totals!DA18</f>
        <v>0</v>
      </c>
      <c r="L18" s="5">
        <f>F18-Totals!CY18</f>
        <v>0</v>
      </c>
      <c r="N18">
        <f t="shared" si="0"/>
        <v>2032</v>
      </c>
      <c r="O18">
        <v>5.1057274114771438</v>
      </c>
      <c r="P18">
        <v>5.6093897198592479</v>
      </c>
      <c r="Q18" s="3">
        <f>O18-Results!E44</f>
        <v>0</v>
      </c>
      <c r="R18" s="3">
        <f>P18-Results!F44</f>
        <v>0</v>
      </c>
    </row>
    <row r="19" spans="1:18" x14ac:dyDescent="0.25">
      <c r="A19">
        <v>15</v>
      </c>
      <c r="B19" s="5">
        <v>66196.789999999994</v>
      </c>
      <c r="C19" s="5">
        <v>66196.789999999994</v>
      </c>
      <c r="D19" s="5">
        <v>66196.789999999994</v>
      </c>
      <c r="E19" s="5">
        <v>0</v>
      </c>
      <c r="F19" s="5">
        <v>0</v>
      </c>
      <c r="H19" s="5">
        <f>Totals!B19-B19</f>
        <v>-2.9999999998835847E-2</v>
      </c>
      <c r="I19" s="5">
        <f>C19-Totals!DB19</f>
        <v>2.9999999998835847E-2</v>
      </c>
      <c r="J19" s="5">
        <f>D19-Totals!CZ19</f>
        <v>2.9999999998835847E-2</v>
      </c>
      <c r="K19" s="5">
        <f>E19-Totals!DA19</f>
        <v>0</v>
      </c>
      <c r="L19" s="5">
        <f>F19-Totals!CY19</f>
        <v>0</v>
      </c>
      <c r="N19">
        <f t="shared" si="0"/>
        <v>2033</v>
      </c>
      <c r="O19">
        <v>4.8492996848537491</v>
      </c>
      <c r="P19">
        <v>5.5822026440031776</v>
      </c>
      <c r="Q19" s="3">
        <f>O19-Results!E45</f>
        <v>0</v>
      </c>
      <c r="R19" s="3">
        <f>P19-Results!F45</f>
        <v>0</v>
      </c>
    </row>
    <row r="20" spans="1:18" x14ac:dyDescent="0.25">
      <c r="A20">
        <v>16</v>
      </c>
      <c r="B20" s="5">
        <v>93067.629999999976</v>
      </c>
      <c r="C20" s="5">
        <v>93067.63</v>
      </c>
      <c r="D20" s="5">
        <v>93067.629999999976</v>
      </c>
      <c r="E20" s="5">
        <v>0</v>
      </c>
      <c r="F20" s="5">
        <v>0</v>
      </c>
      <c r="H20" s="5">
        <f>Totals!B20-B20</f>
        <v>2.0000000018626451E-2</v>
      </c>
      <c r="I20" s="5">
        <f>C20-Totals!DB20</f>
        <v>-1.9999999989522621E-2</v>
      </c>
      <c r="J20" s="5">
        <f>D20-Totals!CZ20</f>
        <v>-2.0000000018626451E-2</v>
      </c>
      <c r="K20" s="5">
        <f>E20-Totals!DA20</f>
        <v>0</v>
      </c>
      <c r="L20" s="5">
        <f>F20-Totals!CY20</f>
        <v>0</v>
      </c>
      <c r="N20">
        <f t="shared" si="0"/>
        <v>2034</v>
      </c>
      <c r="O20">
        <v>4.6024909166928705</v>
      </c>
      <c r="P20">
        <v>5.5517846652740026</v>
      </c>
      <c r="Q20" s="3">
        <f>O20-Results!E46</f>
        <v>0</v>
      </c>
      <c r="R20" s="3">
        <f>P20-Results!F46</f>
        <v>0</v>
      </c>
    </row>
    <row r="21" spans="1:18" x14ac:dyDescent="0.25">
      <c r="A21">
        <v>17</v>
      </c>
      <c r="B21" s="5">
        <v>122399.64</v>
      </c>
      <c r="C21" s="5">
        <v>122399.64</v>
      </c>
      <c r="D21" s="5">
        <v>122399.64</v>
      </c>
      <c r="E21" s="5">
        <v>0</v>
      </c>
      <c r="F21" s="5">
        <v>0</v>
      </c>
      <c r="H21" s="5">
        <f>Totals!B21-B21</f>
        <v>-9.9999999947613105E-3</v>
      </c>
      <c r="I21" s="5">
        <f>C21-Totals!DB21</f>
        <v>9.9999999947613105E-3</v>
      </c>
      <c r="J21" s="5">
        <f>D21-Totals!CZ21</f>
        <v>9.9999999947613105E-3</v>
      </c>
      <c r="K21" s="5">
        <f>E21-Totals!DA21</f>
        <v>0</v>
      </c>
      <c r="L21" s="5">
        <f>F21-Totals!CY21</f>
        <v>0</v>
      </c>
      <c r="N21">
        <f t="shared" si="0"/>
        <v>2035</v>
      </c>
      <c r="O21">
        <v>4.3423598878127487</v>
      </c>
      <c r="P21">
        <v>5.5317475080866707</v>
      </c>
      <c r="Q21" s="3">
        <f>O21-Results!E47</f>
        <v>0</v>
      </c>
      <c r="R21" s="3">
        <f>P21-Results!F47</f>
        <v>0</v>
      </c>
    </row>
    <row r="22" spans="1:18" x14ac:dyDescent="0.25">
      <c r="N22">
        <f t="shared" si="0"/>
        <v>2036</v>
      </c>
      <c r="O22">
        <v>4.0838850275532455</v>
      </c>
      <c r="P22">
        <v>5.5161384044775135</v>
      </c>
      <c r="Q22" s="3">
        <f>O22-Results!E48</f>
        <v>0</v>
      </c>
      <c r="R22" s="3">
        <f>P22-Results!F48</f>
        <v>0</v>
      </c>
    </row>
    <row r="23" spans="1:18" x14ac:dyDescent="0.25">
      <c r="N23">
        <f t="shared" si="0"/>
        <v>2037</v>
      </c>
      <c r="O23">
        <v>3.8471479212438457</v>
      </c>
      <c r="P23">
        <v>5.4838922351679393</v>
      </c>
      <c r="Q23" s="3">
        <f>O23-Results!E49</f>
        <v>0</v>
      </c>
      <c r="R23" s="3">
        <f>P23-Results!F49</f>
        <v>0</v>
      </c>
    </row>
    <row r="24" spans="1:18" x14ac:dyDescent="0.25">
      <c r="N24">
        <f t="shared" si="0"/>
        <v>2038</v>
      </c>
      <c r="O24">
        <v>3.6420352060445143</v>
      </c>
      <c r="P24">
        <v>5.4168703184697122</v>
      </c>
      <c r="Q24" s="3">
        <f>O24-Results!E50</f>
        <v>0</v>
      </c>
      <c r="R24" s="3">
        <f>P24-Results!F50</f>
        <v>0</v>
      </c>
    </row>
    <row r="25" spans="1:18" x14ac:dyDescent="0.25">
      <c r="N25">
        <f t="shared" si="0"/>
        <v>2039</v>
      </c>
      <c r="O25">
        <v>3.425336628878827</v>
      </c>
      <c r="P25">
        <v>5.3578525315437195</v>
      </c>
      <c r="Q25" s="3">
        <f>O25-Results!E51</f>
        <v>0</v>
      </c>
      <c r="R25" s="3">
        <f>P25-Results!F51</f>
        <v>0</v>
      </c>
    </row>
    <row r="26" spans="1:18" x14ac:dyDescent="0.25">
      <c r="N26">
        <f t="shared" si="0"/>
        <v>2040</v>
      </c>
      <c r="O26">
        <v>3.2071712874096696</v>
      </c>
      <c r="P26">
        <v>5.3038925973926423</v>
      </c>
      <c r="Q26" s="3">
        <f>O26-Results!E52</f>
        <v>0</v>
      </c>
      <c r="R26" s="3">
        <f>P26-Results!F52</f>
        <v>0</v>
      </c>
    </row>
    <row r="27" spans="1:18" x14ac:dyDescent="0.25">
      <c r="N27">
        <f t="shared" si="0"/>
        <v>2041</v>
      </c>
      <c r="O27">
        <v>2.9676930972669493</v>
      </c>
      <c r="P27">
        <v>5.2694016896938543</v>
      </c>
      <c r="Q27" s="3">
        <f>O27-Results!E53</f>
        <v>0</v>
      </c>
      <c r="R27" s="3">
        <f>P27-Results!F53</f>
        <v>0</v>
      </c>
    </row>
    <row r="28" spans="1:18" x14ac:dyDescent="0.25">
      <c r="N28">
        <f t="shared" si="0"/>
        <v>2042</v>
      </c>
      <c r="O28">
        <v>2.6841610409690264</v>
      </c>
      <c r="P28">
        <v>5.2831426896028812</v>
      </c>
      <c r="Q28" s="3">
        <f>O28-Results!E54</f>
        <v>0</v>
      </c>
      <c r="R28" s="3">
        <f>P28-Results!F54</f>
        <v>0</v>
      </c>
    </row>
    <row r="29" spans="1:18" x14ac:dyDescent="0.25">
      <c r="N29">
        <f t="shared" si="0"/>
        <v>2043</v>
      </c>
      <c r="O29">
        <v>2.4341023501456442</v>
      </c>
      <c r="P29">
        <v>5.2630519456057776</v>
      </c>
      <c r="Q29" s="3">
        <f>O29-Results!E55</f>
        <v>0</v>
      </c>
      <c r="R29" s="3">
        <f>P29-Results!F55</f>
        <v>0</v>
      </c>
    </row>
    <row r="30" spans="1:18" x14ac:dyDescent="0.25">
      <c r="N30">
        <f t="shared" si="0"/>
        <v>2044</v>
      </c>
      <c r="O30">
        <v>2.2135953101961148</v>
      </c>
      <c r="P30">
        <v>5.2139081707949995</v>
      </c>
      <c r="Q30" s="3">
        <f>O30-Results!E56</f>
        <v>0</v>
      </c>
      <c r="R30" s="3">
        <f>P30-Results!F56</f>
        <v>0</v>
      </c>
    </row>
    <row r="31" spans="1:18" x14ac:dyDescent="0.25">
      <c r="N31">
        <f t="shared" si="0"/>
        <v>2045</v>
      </c>
      <c r="O31">
        <v>1.9853464872770499</v>
      </c>
      <c r="P31">
        <v>5.1783225549486316</v>
      </c>
      <c r="Q31" s="3">
        <f>O31-Results!E57</f>
        <v>0</v>
      </c>
      <c r="R31" s="3">
        <f>P31-Results!F57</f>
        <v>0</v>
      </c>
    </row>
    <row r="32" spans="1:18" x14ac:dyDescent="0.25">
      <c r="N32">
        <f t="shared" si="0"/>
        <v>2046</v>
      </c>
      <c r="O32">
        <v>1.769298887922899</v>
      </c>
      <c r="P32">
        <v>5.1336122956643813</v>
      </c>
      <c r="Q32" s="3">
        <f>O32-Results!E58</f>
        <v>0</v>
      </c>
      <c r="R32" s="3">
        <f>P32-Results!F58</f>
        <v>0</v>
      </c>
    </row>
    <row r="33" spans="14:18" x14ac:dyDescent="0.25">
      <c r="N33">
        <f t="shared" si="0"/>
        <v>2047</v>
      </c>
      <c r="O33">
        <v>1.5589397331133334</v>
      </c>
      <c r="P33">
        <v>5.0887926228395592</v>
      </c>
      <c r="Q33" s="3">
        <f>O33-Results!E59</f>
        <v>0</v>
      </c>
      <c r="R33" s="3">
        <f>P33-Results!F59</f>
        <v>0</v>
      </c>
    </row>
    <row r="34" spans="14:18" x14ac:dyDescent="0.25">
      <c r="N34">
        <f t="shared" si="0"/>
        <v>2048</v>
      </c>
      <c r="O34">
        <v>1.3739505444331734</v>
      </c>
      <c r="P34">
        <v>5.0260066552990184</v>
      </c>
      <c r="Q34" s="3">
        <f>O34-Results!E60</f>
        <v>0</v>
      </c>
      <c r="R34" s="3">
        <f>P34-Results!F60</f>
        <v>0</v>
      </c>
    </row>
    <row r="35" spans="14:18" x14ac:dyDescent="0.25">
      <c r="N35">
        <f t="shared" si="0"/>
        <v>2049</v>
      </c>
      <c r="O35">
        <v>1.1793034951227539</v>
      </c>
      <c r="P35">
        <v>4.9776198631613751</v>
      </c>
      <c r="Q35" s="3">
        <f>O35-Results!E61</f>
        <v>0</v>
      </c>
      <c r="R35" s="3">
        <f>P35-Results!F61</f>
        <v>0</v>
      </c>
    </row>
    <row r="36" spans="14:18" x14ac:dyDescent="0.25">
      <c r="N36">
        <f t="shared" si="0"/>
        <v>2050</v>
      </c>
      <c r="O36">
        <v>1.0199735218856472</v>
      </c>
      <c r="P36">
        <v>4.898593427692723</v>
      </c>
      <c r="Q36" s="3">
        <f>O36-Results!E62</f>
        <v>0</v>
      </c>
      <c r="R36" s="3">
        <f>P36-Results!F62</f>
        <v>0</v>
      </c>
    </row>
    <row r="37" spans="14:18" x14ac:dyDescent="0.25">
      <c r="N37">
        <f t="shared" si="0"/>
        <v>2051</v>
      </c>
      <c r="O37">
        <v>0.87865289895676424</v>
      </c>
      <c r="P37">
        <v>4.8064252133209973</v>
      </c>
      <c r="Q37" s="3">
        <f>O37-Results!E63</f>
        <v>0</v>
      </c>
      <c r="R37" s="3">
        <f>P37-Results!F63</f>
        <v>0</v>
      </c>
    </row>
    <row r="38" spans="14:18" x14ac:dyDescent="0.25">
      <c r="N38">
        <f t="shared" si="0"/>
        <v>2052</v>
      </c>
      <c r="O38">
        <v>0.73088797372128989</v>
      </c>
      <c r="P38">
        <v>4.7259871989391025</v>
      </c>
      <c r="Q38" s="3">
        <f>O38-Results!E64</f>
        <v>0</v>
      </c>
      <c r="R38" s="3">
        <f>P38-Results!F64</f>
        <v>0</v>
      </c>
    </row>
    <row r="39" spans="14:18" x14ac:dyDescent="0.25">
      <c r="N39">
        <f t="shared" si="0"/>
        <v>2053</v>
      </c>
      <c r="O39">
        <v>0.60884286261555864</v>
      </c>
      <c r="P39">
        <v>4.6251060938541979</v>
      </c>
      <c r="Q39" s="3">
        <f>O39-Results!E65</f>
        <v>0</v>
      </c>
      <c r="R39" s="3">
        <f>P39-Results!F65</f>
        <v>0</v>
      </c>
    </row>
    <row r="40" spans="14:18" x14ac:dyDescent="0.25">
      <c r="N40">
        <f t="shared" si="0"/>
        <v>2054</v>
      </c>
      <c r="O40">
        <v>0.4971136545705731</v>
      </c>
      <c r="P40">
        <v>4.5205442662594466</v>
      </c>
      <c r="Q40" s="3">
        <f>O40-Results!E66</f>
        <v>0</v>
      </c>
      <c r="R40" s="3">
        <f>P40-Results!F66</f>
        <v>0</v>
      </c>
    </row>
    <row r="41" spans="14:18" x14ac:dyDescent="0.25">
      <c r="N41">
        <f t="shared" si="0"/>
        <v>2055</v>
      </c>
      <c r="O41">
        <v>0.39331859483816273</v>
      </c>
      <c r="P41">
        <v>4.4135786448536223</v>
      </c>
      <c r="Q41" s="3">
        <f>O41-Results!E67</f>
        <v>0</v>
      </c>
      <c r="R41" s="3">
        <f>P41-Results!F67</f>
        <v>0</v>
      </c>
    </row>
    <row r="42" spans="14:18" x14ac:dyDescent="0.25">
      <c r="N42">
        <f t="shared" si="0"/>
        <v>2056</v>
      </c>
      <c r="O42">
        <v>0.32027070173077443</v>
      </c>
      <c r="P42">
        <v>4.2818883413761721</v>
      </c>
      <c r="Q42" s="3">
        <f>O42-Results!E68</f>
        <v>0</v>
      </c>
      <c r="R42" s="3">
        <f>P42-Results!F68</f>
        <v>0</v>
      </c>
    </row>
    <row r="43" spans="14:18" x14ac:dyDescent="0.25">
      <c r="N43">
        <f t="shared" si="0"/>
        <v>2057</v>
      </c>
      <c r="O43">
        <v>0.23970226685836438</v>
      </c>
      <c r="P43">
        <v>4.163575260357975</v>
      </c>
      <c r="Q43" s="3">
        <f>O43-Results!E69</f>
        <v>0</v>
      </c>
      <c r="R43" s="3">
        <f>P43-Results!F69</f>
        <v>0</v>
      </c>
    </row>
    <row r="44" spans="14:18" x14ac:dyDescent="0.25">
      <c r="N44">
        <f t="shared" si="0"/>
        <v>2058</v>
      </c>
      <c r="O44">
        <v>0.18305955585513611</v>
      </c>
      <c r="P44">
        <v>4.0282091481335467</v>
      </c>
      <c r="Q44" s="3">
        <f>O44-Results!E70</f>
        <v>0</v>
      </c>
      <c r="R44" s="3">
        <f>P44-Results!F70</f>
        <v>0</v>
      </c>
    </row>
    <row r="45" spans="14:18" x14ac:dyDescent="0.25">
      <c r="N45">
        <f t="shared" si="0"/>
        <v>2059</v>
      </c>
      <c r="O45">
        <v>0.13719633235571427</v>
      </c>
      <c r="P45">
        <v>3.8882270703296764</v>
      </c>
      <c r="Q45" s="3">
        <f>O45-Results!E71</f>
        <v>0</v>
      </c>
      <c r="R45" s="3">
        <f>P45-Results!F71</f>
        <v>0</v>
      </c>
    </row>
    <row r="46" spans="14:18" x14ac:dyDescent="0.25">
      <c r="N46">
        <f t="shared" si="0"/>
        <v>2060</v>
      </c>
      <c r="O46">
        <v>9.1274118774952062E-2</v>
      </c>
      <c r="P46">
        <v>3.754513745318115</v>
      </c>
      <c r="Q46" s="3">
        <f>O46-Results!E72</f>
        <v>0</v>
      </c>
      <c r="R46" s="3">
        <f>P46-Results!F72</f>
        <v>0</v>
      </c>
    </row>
    <row r="47" spans="14:18" x14ac:dyDescent="0.25">
      <c r="N47">
        <f t="shared" si="0"/>
        <v>2061</v>
      </c>
      <c r="O47">
        <v>6.0921932384874186E-2</v>
      </c>
      <c r="P47">
        <v>3.6100413853725701</v>
      </c>
      <c r="Q47" s="3">
        <f>O47-Results!E73</f>
        <v>0</v>
      </c>
      <c r="R47" s="3">
        <f>P47-Results!F73</f>
        <v>0</v>
      </c>
    </row>
    <row r="48" spans="14:18" x14ac:dyDescent="0.25">
      <c r="N48">
        <f t="shared" si="0"/>
        <v>2062</v>
      </c>
      <c r="O48">
        <v>3.9836037726520973E-2</v>
      </c>
      <c r="P48">
        <v>3.46116463262006</v>
      </c>
      <c r="Q48" s="3">
        <f>O48-Results!E74</f>
        <v>0</v>
      </c>
      <c r="R48" s="3">
        <f>P48-Results!F74</f>
        <v>0</v>
      </c>
    </row>
    <row r="49" spans="14:18" x14ac:dyDescent="0.25">
      <c r="N49">
        <f t="shared" si="0"/>
        <v>2063</v>
      </c>
      <c r="O49">
        <v>2.5668996819065447E-2</v>
      </c>
      <c r="P49">
        <v>3.308594669396657</v>
      </c>
      <c r="Q49" s="3">
        <f>O49-Results!E75</f>
        <v>0</v>
      </c>
      <c r="R49" s="3">
        <f>P49-Results!F75</f>
        <v>0</v>
      </c>
    </row>
    <row r="50" spans="14:18" x14ac:dyDescent="0.25">
      <c r="N50">
        <f t="shared" si="0"/>
        <v>2064</v>
      </c>
      <c r="O50">
        <v>1.7958630750025587E-2</v>
      </c>
      <c r="P50">
        <v>3.1526989934742344</v>
      </c>
      <c r="Q50" s="3">
        <f>O50-Results!E76</f>
        <v>0</v>
      </c>
      <c r="R50" s="3">
        <f>P50-Results!F76</f>
        <v>0</v>
      </c>
    </row>
    <row r="51" spans="14:18" x14ac:dyDescent="0.25">
      <c r="N51">
        <f t="shared" si="0"/>
        <v>2065</v>
      </c>
      <c r="O51">
        <v>1.0802874371560873E-2</v>
      </c>
      <c r="P51">
        <v>2.998819208396958</v>
      </c>
      <c r="Q51" s="3">
        <f>O51-Results!E77</f>
        <v>0</v>
      </c>
      <c r="R51" s="3">
        <f>P51-Results!F77</f>
        <v>0</v>
      </c>
    </row>
    <row r="52" spans="14:18" x14ac:dyDescent="0.25">
      <c r="N52">
        <f t="shared" si="0"/>
        <v>2066</v>
      </c>
      <c r="O52">
        <v>7.854256091109596E-3</v>
      </c>
      <c r="P52">
        <v>2.843243156420959</v>
      </c>
      <c r="Q52" s="3">
        <f>O52-Results!E78</f>
        <v>0</v>
      </c>
      <c r="R52" s="3">
        <f>P52-Results!F78</f>
        <v>0</v>
      </c>
    </row>
    <row r="53" spans="14:18" x14ac:dyDescent="0.25">
      <c r="N53">
        <f t="shared" si="0"/>
        <v>2067</v>
      </c>
      <c r="O53">
        <v>4.6963240736853686E-3</v>
      </c>
      <c r="P53">
        <v>2.6888474147554557</v>
      </c>
      <c r="Q53" s="3">
        <f>O53-Results!E79</f>
        <v>0</v>
      </c>
      <c r="R53" s="3">
        <f>P53-Results!F79</f>
        <v>0</v>
      </c>
    </row>
    <row r="54" spans="14:18" x14ac:dyDescent="0.25">
      <c r="N54">
        <f t="shared" si="0"/>
        <v>2068</v>
      </c>
      <c r="O54">
        <v>2.146201104226822E-3</v>
      </c>
      <c r="P54">
        <v>2.5346779218224738</v>
      </c>
      <c r="Q54" s="3">
        <f>O54-Results!E80</f>
        <v>0</v>
      </c>
      <c r="R54" s="3">
        <f>P54-Results!F80</f>
        <v>0</v>
      </c>
    </row>
    <row r="55" spans="14:18" x14ac:dyDescent="0.25">
      <c r="N55">
        <f t="shared" si="0"/>
        <v>2069</v>
      </c>
      <c r="O55">
        <v>0</v>
      </c>
      <c r="P55">
        <v>2.3801680335010311</v>
      </c>
      <c r="Q55" s="3">
        <f>O55-Results!E81</f>
        <v>-2.1462011042268207E-3</v>
      </c>
      <c r="R55" s="3">
        <f>P55-Results!F81</f>
        <v>0</v>
      </c>
    </row>
    <row r="56" spans="14:18" x14ac:dyDescent="0.25">
      <c r="N56">
        <f t="shared" si="0"/>
        <v>2070</v>
      </c>
      <c r="O56">
        <v>0</v>
      </c>
      <c r="P56">
        <v>2.2235444757253915</v>
      </c>
      <c r="Q56" s="3">
        <f>O56-Results!E82</f>
        <v>-2.1462011042268207E-3</v>
      </c>
      <c r="R56" s="3">
        <f>P56-Results!F82</f>
        <v>0</v>
      </c>
    </row>
    <row r="57" spans="14:18" x14ac:dyDescent="0.25">
      <c r="N57">
        <f t="shared" si="0"/>
        <v>2071</v>
      </c>
      <c r="O57">
        <v>0</v>
      </c>
      <c r="P57">
        <v>2.0676108787650485</v>
      </c>
      <c r="Q57" s="3">
        <f>O57-Results!E83</f>
        <v>-2.1462011042268207E-3</v>
      </c>
      <c r="R57" s="3">
        <f>P57-Results!F83</f>
        <v>0</v>
      </c>
    </row>
    <row r="58" spans="14:18" x14ac:dyDescent="0.25">
      <c r="N58">
        <f t="shared" si="0"/>
        <v>2072</v>
      </c>
      <c r="O58">
        <v>0</v>
      </c>
      <c r="P58">
        <v>1.9136961877283885</v>
      </c>
      <c r="Q58" s="3">
        <f>O58-Results!E84</f>
        <v>-2.1462011042268207E-3</v>
      </c>
      <c r="R58" s="3">
        <f>P58-Results!F84</f>
        <v>0</v>
      </c>
    </row>
    <row r="59" spans="14:18" x14ac:dyDescent="0.25">
      <c r="N59">
        <f t="shared" si="0"/>
        <v>2073</v>
      </c>
      <c r="O59">
        <v>0</v>
      </c>
      <c r="P59">
        <v>1.762037581780149</v>
      </c>
      <c r="Q59" s="3">
        <f>O59-Results!E85</f>
        <v>-2.1462011042268207E-3</v>
      </c>
      <c r="R59" s="3">
        <f>P59-Results!F85</f>
        <v>0</v>
      </c>
    </row>
    <row r="60" spans="14:18" x14ac:dyDescent="0.25">
      <c r="N60">
        <f t="shared" si="0"/>
        <v>2074</v>
      </c>
      <c r="O60">
        <v>0</v>
      </c>
      <c r="P60">
        <v>1.6128668886506723</v>
      </c>
      <c r="Q60" s="3">
        <f>O60-Results!E86</f>
        <v>-2.1462011042268207E-3</v>
      </c>
      <c r="R60" s="3">
        <f>P60-Results!F86</f>
        <v>0</v>
      </c>
    </row>
    <row r="61" spans="14:18" x14ac:dyDescent="0.25">
      <c r="N61">
        <f t="shared" si="0"/>
        <v>2075</v>
      </c>
      <c r="O61">
        <v>0</v>
      </c>
      <c r="P61">
        <v>1.4665303520422901</v>
      </c>
      <c r="Q61" s="3">
        <f>O61-Results!E87</f>
        <v>-2.1462011042268207E-3</v>
      </c>
      <c r="R61" s="3">
        <f>P61-Results!F87</f>
        <v>0</v>
      </c>
    </row>
    <row r="62" spans="14:18" x14ac:dyDescent="0.25">
      <c r="N62">
        <f t="shared" si="0"/>
        <v>2076</v>
      </c>
      <c r="O62">
        <v>0</v>
      </c>
      <c r="P62">
        <v>1.3243856454650027</v>
      </c>
      <c r="Q62" s="3">
        <f>O62-Results!E88</f>
        <v>-2.1462011042268207E-3</v>
      </c>
      <c r="R62" s="3">
        <f>P62-Results!F88</f>
        <v>0</v>
      </c>
    </row>
    <row r="63" spans="14:18" x14ac:dyDescent="0.25">
      <c r="N63">
        <f t="shared" si="0"/>
        <v>2077</v>
      </c>
      <c r="O63">
        <v>0</v>
      </c>
      <c r="P63">
        <v>1.1876222220120281</v>
      </c>
      <c r="Q63" s="3">
        <f>O63-Results!E89</f>
        <v>-2.1462011042268207E-3</v>
      </c>
      <c r="R63" s="3">
        <f>P63-Results!F89</f>
        <v>0</v>
      </c>
    </row>
    <row r="64" spans="14:18" x14ac:dyDescent="0.25">
      <c r="N64">
        <f t="shared" si="0"/>
        <v>2078</v>
      </c>
      <c r="O64">
        <v>0</v>
      </c>
      <c r="P64">
        <v>1.0582273725488998</v>
      </c>
      <c r="Q64" s="3">
        <f>O64-Results!E90</f>
        <v>-2.1462011042268207E-3</v>
      </c>
      <c r="R64" s="3">
        <f>P64-Results!F90</f>
        <v>0</v>
      </c>
    </row>
    <row r="65" spans="14:18" x14ac:dyDescent="0.25">
      <c r="N65">
        <f t="shared" si="0"/>
        <v>2079</v>
      </c>
      <c r="O65">
        <v>0</v>
      </c>
      <c r="P65">
        <v>0.93640613094225522</v>
      </c>
      <c r="Q65" s="3">
        <f>O65-Results!E91</f>
        <v>-2.1462011042268207E-3</v>
      </c>
      <c r="R65" s="3">
        <f>P65-Results!F91</f>
        <v>0</v>
      </c>
    </row>
    <row r="66" spans="14:18" x14ac:dyDescent="0.25">
      <c r="N66">
        <f t="shared" si="0"/>
        <v>2080</v>
      </c>
      <c r="O66">
        <v>0</v>
      </c>
      <c r="P66">
        <v>0.82249525662364009</v>
      </c>
      <c r="Q66" s="3">
        <f>O66-Results!E92</f>
        <v>-2.1462011042268207E-3</v>
      </c>
      <c r="R66" s="3">
        <f>P66-Results!F92</f>
        <v>0</v>
      </c>
    </row>
    <row r="67" spans="14:18" x14ac:dyDescent="0.25">
      <c r="N67">
        <f t="shared" si="0"/>
        <v>2081</v>
      </c>
      <c r="O67">
        <v>0</v>
      </c>
      <c r="P67">
        <v>0.71676091300173084</v>
      </c>
      <c r="Q67" s="3">
        <f>O67-Results!E93</f>
        <v>-2.1462011042268207E-3</v>
      </c>
      <c r="R67" s="3">
        <f>P67-Results!F93</f>
        <v>0</v>
      </c>
    </row>
    <row r="68" spans="14:18" x14ac:dyDescent="0.25">
      <c r="N68">
        <f t="shared" si="0"/>
        <v>2082</v>
      </c>
      <c r="O68">
        <v>0</v>
      </c>
      <c r="P68">
        <v>0.62006208409216246</v>
      </c>
      <c r="Q68" s="3">
        <f>O68-Results!E94</f>
        <v>-2.1462011042268207E-3</v>
      </c>
      <c r="R68" s="3">
        <f>P68-Results!F94</f>
        <v>0</v>
      </c>
    </row>
    <row r="69" spans="14:18" x14ac:dyDescent="0.25">
      <c r="N69">
        <f t="shared" si="0"/>
        <v>2083</v>
      </c>
      <c r="O69">
        <v>0</v>
      </c>
      <c r="P69">
        <v>0.53184248627498443</v>
      </c>
      <c r="Q69" s="3">
        <f>O69-Results!E95</f>
        <v>-2.1462011042268207E-3</v>
      </c>
      <c r="R69" s="3">
        <f>P69-Results!F95</f>
        <v>0</v>
      </c>
    </row>
    <row r="70" spans="14:18" x14ac:dyDescent="0.25">
      <c r="N70">
        <f t="shared" si="0"/>
        <v>2084</v>
      </c>
      <c r="O70">
        <v>0</v>
      </c>
      <c r="P70">
        <v>0.4521549479723227</v>
      </c>
      <c r="Q70" s="3">
        <f>O70-Results!E96</f>
        <v>-2.1462011042268207E-3</v>
      </c>
      <c r="R70" s="3">
        <f>P70-Results!F96</f>
        <v>0</v>
      </c>
    </row>
    <row r="71" spans="14:18" x14ac:dyDescent="0.25">
      <c r="N71">
        <f t="shared" ref="N71:N104" si="1">N70+1</f>
        <v>2085</v>
      </c>
      <c r="O71">
        <v>0</v>
      </c>
      <c r="P71">
        <v>0.3805264721897853</v>
      </c>
      <c r="Q71" s="3">
        <f>O71-Results!E97</f>
        <v>-2.1462011042268207E-3</v>
      </c>
      <c r="R71" s="3">
        <f>P71-Results!F97</f>
        <v>0</v>
      </c>
    </row>
    <row r="72" spans="14:18" x14ac:dyDescent="0.25">
      <c r="N72">
        <f t="shared" si="1"/>
        <v>2086</v>
      </c>
      <c r="O72">
        <v>0</v>
      </c>
      <c r="P72">
        <v>0.31666450839479759</v>
      </c>
      <c r="Q72" s="3">
        <f>O72-Results!E98</f>
        <v>-2.1462011042268207E-3</v>
      </c>
      <c r="R72" s="3">
        <f>P72-Results!F98</f>
        <v>0</v>
      </c>
    </row>
    <row r="73" spans="14:18" x14ac:dyDescent="0.25">
      <c r="N73">
        <f t="shared" si="1"/>
        <v>2087</v>
      </c>
      <c r="O73">
        <v>0</v>
      </c>
      <c r="P73">
        <v>0.25987060431412889</v>
      </c>
      <c r="Q73" s="3">
        <f>O73-Results!E99</f>
        <v>-2.1462011042268207E-3</v>
      </c>
      <c r="R73" s="3">
        <f>P73-Results!F99</f>
        <v>0</v>
      </c>
    </row>
    <row r="74" spans="14:18" x14ac:dyDescent="0.25">
      <c r="N74">
        <f t="shared" si="1"/>
        <v>2088</v>
      </c>
      <c r="O74">
        <v>0</v>
      </c>
      <c r="P74">
        <v>0.21012107544468306</v>
      </c>
      <c r="Q74" s="3">
        <f>O74-Results!E100</f>
        <v>-2.1462011042268207E-3</v>
      </c>
      <c r="R74" s="3">
        <f>P74-Results!F100</f>
        <v>0</v>
      </c>
    </row>
    <row r="75" spans="14:18" x14ac:dyDescent="0.25">
      <c r="N75">
        <f t="shared" si="1"/>
        <v>2089</v>
      </c>
      <c r="O75">
        <v>0</v>
      </c>
      <c r="P75">
        <v>0.16702706716211874</v>
      </c>
      <c r="Q75" s="3">
        <f>O75-Results!E101</f>
        <v>-2.1462011042268207E-3</v>
      </c>
      <c r="R75" s="3">
        <f>P75-Results!F101</f>
        <v>0</v>
      </c>
    </row>
    <row r="76" spans="14:18" x14ac:dyDescent="0.25">
      <c r="N76">
        <f t="shared" si="1"/>
        <v>2090</v>
      </c>
      <c r="O76">
        <v>0</v>
      </c>
      <c r="P76">
        <v>0.1303232622872442</v>
      </c>
      <c r="Q76" s="3">
        <f>O76-Results!E102</f>
        <v>-2.1462011042268207E-3</v>
      </c>
      <c r="R76" s="3">
        <f>P76-Results!F102</f>
        <v>0</v>
      </c>
    </row>
    <row r="77" spans="14:18" x14ac:dyDescent="0.25">
      <c r="N77">
        <f t="shared" si="1"/>
        <v>2091</v>
      </c>
      <c r="O77">
        <v>0</v>
      </c>
      <c r="P77">
        <v>9.9502104244425849E-2</v>
      </c>
      <c r="Q77" s="3">
        <f>O77-Results!E103</f>
        <v>-2.1462011042268207E-3</v>
      </c>
      <c r="R77" s="3">
        <f>P77-Results!F103</f>
        <v>0</v>
      </c>
    </row>
    <row r="78" spans="14:18" x14ac:dyDescent="0.25">
      <c r="N78">
        <f t="shared" si="1"/>
        <v>2092</v>
      </c>
      <c r="O78">
        <v>0</v>
      </c>
      <c r="P78">
        <v>7.4111643281637482E-2</v>
      </c>
      <c r="Q78" s="3">
        <f>O78-Results!E104</f>
        <v>-2.1462011042268207E-3</v>
      </c>
      <c r="R78" s="3">
        <f>P78-Results!F104</f>
        <v>0</v>
      </c>
    </row>
    <row r="79" spans="14:18" x14ac:dyDescent="0.25">
      <c r="N79">
        <f t="shared" si="1"/>
        <v>2093</v>
      </c>
      <c r="O79">
        <v>0</v>
      </c>
      <c r="P79">
        <v>5.3742073817304489E-2</v>
      </c>
      <c r="Q79" s="3">
        <f>O79-Results!E105</f>
        <v>-2.1462011042268207E-3</v>
      </c>
      <c r="R79" s="3">
        <f>P79-Results!F105</f>
        <v>0</v>
      </c>
    </row>
    <row r="80" spans="14:18" x14ac:dyDescent="0.25">
      <c r="N80">
        <f t="shared" si="1"/>
        <v>2094</v>
      </c>
      <c r="O80">
        <v>0</v>
      </c>
      <c r="P80">
        <v>3.785635979104697E-2</v>
      </c>
      <c r="Q80" s="3">
        <f>O80-Results!E106</f>
        <v>-2.1462011042268207E-3</v>
      </c>
      <c r="R80" s="3">
        <f>P80-Results!F106</f>
        <v>0</v>
      </c>
    </row>
    <row r="81" spans="14:18" x14ac:dyDescent="0.25">
      <c r="N81">
        <f t="shared" si="1"/>
        <v>2095</v>
      </c>
      <c r="O81">
        <v>0</v>
      </c>
      <c r="P81">
        <v>2.5708952106400246E-2</v>
      </c>
      <c r="Q81" s="3">
        <f>O81-Results!E107</f>
        <v>-2.1462011042268207E-3</v>
      </c>
      <c r="R81" s="3">
        <f>P81-Results!F107</f>
        <v>0</v>
      </c>
    </row>
    <row r="82" spans="14:18" x14ac:dyDescent="0.25">
      <c r="N82">
        <f t="shared" si="1"/>
        <v>2096</v>
      </c>
      <c r="O82">
        <v>0</v>
      </c>
      <c r="P82">
        <v>1.6858567449000387E-2</v>
      </c>
      <c r="Q82" s="3">
        <f>O82-Results!E108</f>
        <v>-2.1462011042268207E-3</v>
      </c>
      <c r="R82" s="3">
        <f>P82-Results!F108</f>
        <v>0</v>
      </c>
    </row>
    <row r="83" spans="14:18" x14ac:dyDescent="0.25">
      <c r="N83">
        <f t="shared" si="1"/>
        <v>2097</v>
      </c>
      <c r="O83">
        <v>0</v>
      </c>
      <c r="P83">
        <v>1.0655921412721883E-2</v>
      </c>
      <c r="Q83" s="3">
        <f>O83-Results!E109</f>
        <v>-2.1462011042268207E-3</v>
      </c>
      <c r="R83" s="3">
        <f>P83-Results!F109</f>
        <v>0</v>
      </c>
    </row>
    <row r="84" spans="14:18" x14ac:dyDescent="0.25">
      <c r="N84">
        <f t="shared" si="1"/>
        <v>2098</v>
      </c>
      <c r="O84">
        <v>0</v>
      </c>
      <c r="P84">
        <v>6.4685366073998791E-3</v>
      </c>
      <c r="Q84" s="3">
        <f>O84-Results!E110</f>
        <v>-2.1462011042268207E-3</v>
      </c>
      <c r="R84" s="3">
        <f>P84-Results!F110</f>
        <v>0</v>
      </c>
    </row>
    <row r="85" spans="14:18" x14ac:dyDescent="0.25">
      <c r="N85">
        <f t="shared" si="1"/>
        <v>2099</v>
      </c>
      <c r="O85">
        <v>0</v>
      </c>
      <c r="P85">
        <v>3.6972453905794239E-3</v>
      </c>
      <c r="Q85" s="3">
        <f>O85-Results!E111</f>
        <v>-2.1462011042268207E-3</v>
      </c>
      <c r="R85" s="3">
        <f>P85-Results!F111</f>
        <v>0</v>
      </c>
    </row>
    <row r="86" spans="14:18" x14ac:dyDescent="0.25">
      <c r="N86">
        <f t="shared" si="1"/>
        <v>2100</v>
      </c>
      <c r="O86">
        <v>0</v>
      </c>
      <c r="P86">
        <v>1.9873186166113593E-3</v>
      </c>
      <c r="Q86" s="3">
        <f>O86-Results!E112</f>
        <v>-2.1462011042268207E-3</v>
      </c>
      <c r="R86" s="3">
        <f>P86-Results!F112</f>
        <v>0</v>
      </c>
    </row>
    <row r="87" spans="14:18" x14ac:dyDescent="0.25">
      <c r="N87">
        <f t="shared" si="1"/>
        <v>2101</v>
      </c>
      <c r="O87">
        <v>0</v>
      </c>
      <c r="P87">
        <v>9.8094849895089312E-4</v>
      </c>
      <c r="Q87" s="3">
        <f>O87-Results!E113</f>
        <v>-2.1462011042268207E-3</v>
      </c>
      <c r="R87" s="3">
        <f>P87-Results!F113</f>
        <v>0</v>
      </c>
    </row>
    <row r="88" spans="14:18" x14ac:dyDescent="0.25">
      <c r="N88">
        <f t="shared" si="1"/>
        <v>2102</v>
      </c>
      <c r="O88">
        <v>0</v>
      </c>
      <c r="P88">
        <v>4.3262249249360034E-4</v>
      </c>
      <c r="Q88" s="3">
        <f>O88-Results!E114</f>
        <v>-2.1462011042268207E-3</v>
      </c>
      <c r="R88" s="3">
        <f>P88-Results!F114</f>
        <v>0</v>
      </c>
    </row>
    <row r="89" spans="14:18" x14ac:dyDescent="0.25">
      <c r="N89">
        <f t="shared" si="1"/>
        <v>2103</v>
      </c>
      <c r="O89">
        <v>0</v>
      </c>
      <c r="P89">
        <v>1.674854416593783E-4</v>
      </c>
      <c r="Q89" s="3">
        <f>O89-Results!E115</f>
        <v>-2.1462011042268207E-3</v>
      </c>
      <c r="R89" s="3">
        <f>P89-Results!F115</f>
        <v>0</v>
      </c>
    </row>
    <row r="90" spans="14:18" x14ac:dyDescent="0.25">
      <c r="N90">
        <f t="shared" si="1"/>
        <v>2104</v>
      </c>
      <c r="O90">
        <v>0</v>
      </c>
      <c r="P90">
        <v>5.634973933170973E-5</v>
      </c>
      <c r="Q90" s="3">
        <f>O90-Results!E116</f>
        <v>-2.1462011042268207E-3</v>
      </c>
      <c r="R90" s="3">
        <f>P90-Results!F116</f>
        <v>0</v>
      </c>
    </row>
    <row r="91" spans="14:18" x14ac:dyDescent="0.25">
      <c r="N91">
        <f t="shared" si="1"/>
        <v>2105</v>
      </c>
      <c r="O91">
        <v>0</v>
      </c>
      <c r="P91">
        <v>1.5691615534055396E-5</v>
      </c>
      <c r="Q91" s="3">
        <f>O91-Results!E117</f>
        <v>-2.1462011042268207E-3</v>
      </c>
      <c r="R91" s="3">
        <f>P91-Results!F117</f>
        <v>0</v>
      </c>
    </row>
    <row r="92" spans="14:18" x14ac:dyDescent="0.25">
      <c r="N92">
        <f t="shared" si="1"/>
        <v>2106</v>
      </c>
      <c r="O92">
        <v>0</v>
      </c>
      <c r="P92">
        <v>3.4102588040162595E-6</v>
      </c>
      <c r="Q92" s="3">
        <f>O92-Results!E118</f>
        <v>-2.1462011042268207E-3</v>
      </c>
      <c r="R92" s="3">
        <f>P92-Results!F118</f>
        <v>0</v>
      </c>
    </row>
    <row r="93" spans="14:18" x14ac:dyDescent="0.25">
      <c r="N93">
        <f t="shared" si="1"/>
        <v>2107</v>
      </c>
      <c r="O93">
        <v>0</v>
      </c>
      <c r="P93">
        <v>4.6966084248911909E-7</v>
      </c>
      <c r="Q93" s="3">
        <f>O93-Results!E119</f>
        <v>-2.1462011042268207E-3</v>
      </c>
      <c r="R93" s="3">
        <f>P93-Results!F119</f>
        <v>0</v>
      </c>
    </row>
    <row r="94" spans="14:18" x14ac:dyDescent="0.25">
      <c r="N94">
        <f t="shared" si="1"/>
        <v>2108</v>
      </c>
      <c r="O94">
        <v>0</v>
      </c>
      <c r="P94">
        <v>0</v>
      </c>
      <c r="Q94" s="3">
        <f>O94-Results!E120</f>
        <v>-2.1462011042268207E-3</v>
      </c>
      <c r="R94" s="3">
        <f>P94-Results!F120</f>
        <v>0</v>
      </c>
    </row>
    <row r="95" spans="14:18" x14ac:dyDescent="0.25">
      <c r="N95">
        <f t="shared" si="1"/>
        <v>2109</v>
      </c>
      <c r="O95">
        <v>0</v>
      </c>
      <c r="P95">
        <v>0</v>
      </c>
      <c r="Q95" s="3">
        <f>O95-Results!E121</f>
        <v>-2.1462011042268207E-3</v>
      </c>
      <c r="R95" s="3">
        <f>P95-Results!F121</f>
        <v>0</v>
      </c>
    </row>
    <row r="96" spans="14:18" x14ac:dyDescent="0.25">
      <c r="N96">
        <f t="shared" si="1"/>
        <v>2110</v>
      </c>
      <c r="O96">
        <v>0</v>
      </c>
      <c r="P96">
        <v>0</v>
      </c>
      <c r="Q96" s="3">
        <f>O96-Results!E122</f>
        <v>-2.1462011042268207E-3</v>
      </c>
      <c r="R96" s="3">
        <f>P96-Results!F122</f>
        <v>0</v>
      </c>
    </row>
    <row r="97" spans="14:18" x14ac:dyDescent="0.25">
      <c r="N97">
        <f t="shared" si="1"/>
        <v>2111</v>
      </c>
      <c r="O97">
        <v>0</v>
      </c>
      <c r="P97">
        <v>0</v>
      </c>
      <c r="Q97" s="3">
        <f>O97-Results!E123</f>
        <v>-2.1462011042268207E-3</v>
      </c>
      <c r="R97" s="3">
        <f>P97-Results!F123</f>
        <v>0</v>
      </c>
    </row>
    <row r="98" spans="14:18" x14ac:dyDescent="0.25">
      <c r="N98">
        <f t="shared" si="1"/>
        <v>2112</v>
      </c>
      <c r="O98">
        <v>0</v>
      </c>
      <c r="P98">
        <v>0</v>
      </c>
      <c r="Q98" s="3">
        <f>O98-Results!E124</f>
        <v>-2.1462011042268207E-3</v>
      </c>
      <c r="R98" s="3">
        <f>P98-Results!F124</f>
        <v>0</v>
      </c>
    </row>
    <row r="99" spans="14:18" x14ac:dyDescent="0.25">
      <c r="N99">
        <f t="shared" si="1"/>
        <v>2113</v>
      </c>
      <c r="O99">
        <v>0</v>
      </c>
      <c r="P99">
        <v>0</v>
      </c>
      <c r="Q99" s="3">
        <f>O99-Results!E125</f>
        <v>-2.1462011042268207E-3</v>
      </c>
      <c r="R99" s="3">
        <f>P99-Results!F125</f>
        <v>0</v>
      </c>
    </row>
    <row r="100" spans="14:18" x14ac:dyDescent="0.25">
      <c r="N100">
        <f t="shared" si="1"/>
        <v>2114</v>
      </c>
      <c r="O100">
        <v>0</v>
      </c>
      <c r="P100">
        <v>0</v>
      </c>
      <c r="Q100" s="3">
        <f>O100-Results!E126</f>
        <v>-2.1462011042268207E-3</v>
      </c>
      <c r="R100" s="3">
        <f>P100-Results!F126</f>
        <v>0</v>
      </c>
    </row>
    <row r="101" spans="14:18" x14ac:dyDescent="0.25">
      <c r="N101">
        <f t="shared" si="1"/>
        <v>2115</v>
      </c>
      <c r="O101">
        <v>0</v>
      </c>
      <c r="P101">
        <v>0</v>
      </c>
      <c r="Q101" s="3">
        <f>O101-Results!E127</f>
        <v>-2.1462011042268207E-3</v>
      </c>
      <c r="R101" s="3">
        <f>P101-Results!F127</f>
        <v>0</v>
      </c>
    </row>
    <row r="102" spans="14:18" x14ac:dyDescent="0.25">
      <c r="N102">
        <f t="shared" si="1"/>
        <v>2116</v>
      </c>
      <c r="O102">
        <v>0</v>
      </c>
      <c r="P102">
        <v>0</v>
      </c>
      <c r="Q102" s="3">
        <f>O102-Results!E128</f>
        <v>-2.1462011042268207E-3</v>
      </c>
      <c r="R102" s="3">
        <f>P102-Results!F128</f>
        <v>0</v>
      </c>
    </row>
    <row r="103" spans="14:18" x14ac:dyDescent="0.25">
      <c r="N103">
        <f t="shared" si="1"/>
        <v>2117</v>
      </c>
      <c r="O103">
        <v>0</v>
      </c>
      <c r="P103">
        <v>0</v>
      </c>
      <c r="Q103" s="3">
        <f>O103-Results!E129</f>
        <v>-2.1462011042268207E-3</v>
      </c>
      <c r="R103" s="3">
        <f>P103-Results!F129</f>
        <v>0</v>
      </c>
    </row>
    <row r="104" spans="14:18" x14ac:dyDescent="0.25">
      <c r="N104">
        <f t="shared" si="1"/>
        <v>2118</v>
      </c>
      <c r="O104">
        <v>0</v>
      </c>
      <c r="P104">
        <v>0</v>
      </c>
      <c r="Q104" s="3">
        <f>O104-Results!E130</f>
        <v>0</v>
      </c>
      <c r="R104" s="3">
        <f>P104-Results!F130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topLeftCell="A83" workbookViewId="0">
      <selection activeCell="A25" sqref="A25"/>
    </sheetView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Documentation</vt:lpstr>
      <vt:lpstr>Assumptions</vt:lpstr>
      <vt:lpstr>AMMset</vt:lpstr>
      <vt:lpstr>Results</vt:lpstr>
      <vt:lpstr>Totals</vt:lpstr>
      <vt:lpstr>Active</vt:lpstr>
      <vt:lpstr>Retiree</vt:lpstr>
      <vt:lpstr>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2019-07-23T15:48:00Z</dcterms:modified>
</cp:coreProperties>
</file>